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M:\Road_Maintenance\Various Schemes\2025 26\RMP Carriageway\R5003 - Overton Gardens\Contract\"/>
    </mc:Choice>
  </mc:AlternateContent>
  <xr:revisionPtr revIDLastSave="0" documentId="13_ncr:1_{820308F0-62C1-4EFE-93CB-277FA710CC43}" xr6:coauthVersionLast="47" xr6:coauthVersionMax="47" xr10:uidLastSave="{00000000-0000-0000-0000-000000000000}"/>
  <bookViews>
    <workbookView xWindow="-120" yWindow="-120" windowWidth="29040" windowHeight="15720" tabRatio="816" firstSheet="14" activeTab="39" xr2:uid="{00000000-000D-0000-FFFF-FFFF00000000}"/>
  </bookViews>
  <sheets>
    <sheet name="Series 100 Design" sheetId="26" state="veryHidden" r:id="rId1"/>
    <sheet name="Series 100 Final" sheetId="71" state="veryHidden" r:id="rId2"/>
    <sheet name="Series 100 Input" sheetId="72" r:id="rId3"/>
    <sheet name="Series 200 Design" sheetId="27" state="veryHidden" r:id="rId4"/>
    <sheet name="Series 200 Final" sheetId="74" state="veryHidden" r:id="rId5"/>
    <sheet name="Series 200 Input" sheetId="73" r:id="rId6"/>
    <sheet name="Series 300 Design" sheetId="28" state="veryHidden" r:id="rId7"/>
    <sheet name="Series 300 Final" sheetId="77" state="veryHidden" r:id="rId8"/>
    <sheet name="Series 300 Input" sheetId="76" r:id="rId9"/>
    <sheet name="Series 400 Design" sheetId="29" state="veryHidden" r:id="rId10"/>
    <sheet name="Series 400 Final" sheetId="78" state="veryHidden" r:id="rId11"/>
    <sheet name="Series 400 Input" sheetId="79" r:id="rId12"/>
    <sheet name="Series 500 Design" sheetId="30" state="veryHidden" r:id="rId13"/>
    <sheet name="Series 500 Final" sheetId="81" state="veryHidden" r:id="rId14"/>
    <sheet name="Series 500 Input" sheetId="80" r:id="rId15"/>
    <sheet name="Series 600 Design" sheetId="31" state="veryHidden" r:id="rId16"/>
    <sheet name="Series 600 Final" sheetId="82" state="veryHidden" r:id="rId17"/>
    <sheet name="Series 600 Input" sheetId="83" r:id="rId18"/>
    <sheet name="Series 700 Design" sheetId="61" state="veryHidden" r:id="rId19"/>
    <sheet name="Series 700 Final" sheetId="86" state="veryHidden" r:id="rId20"/>
    <sheet name="Series 700 Input" sheetId="85" r:id="rId21"/>
    <sheet name="Series 1100 Design" sheetId="24" state="veryHidden" r:id="rId22"/>
    <sheet name="Series 1100 Final" sheetId="89" state="veryHidden" r:id="rId23"/>
    <sheet name="Series 1100 Input" sheetId="88" r:id="rId24"/>
    <sheet name="Series 1200 Design" sheetId="66" state="veryHidden" r:id="rId25"/>
    <sheet name="Series 1200 Final" sheetId="91" state="veryHidden" r:id="rId26"/>
    <sheet name="Series 1200 Input" sheetId="90" r:id="rId27"/>
    <sheet name="Series 2700 Design" sheetId="11" state="veryHidden" r:id="rId28"/>
    <sheet name="Series 2700 Final" sheetId="70" state="veryHidden" r:id="rId29"/>
    <sheet name="Series 2700 Input" sheetId="69" r:id="rId30"/>
    <sheet name="Series 3000 Design" sheetId="65" state="veryHidden" r:id="rId31"/>
    <sheet name="Series 3000 Final" sheetId="93" state="veryHidden" r:id="rId32"/>
    <sheet name="Series 3000 Input" sheetId="92" r:id="rId33"/>
    <sheet name="Sheet2" sheetId="101" r:id="rId34"/>
    <sheet name="Series 6400 Design" sheetId="34" state="veryHidden" r:id="rId35"/>
    <sheet name="Series 6400 Final" sheetId="94" state="veryHidden" r:id="rId36"/>
    <sheet name="Series 6400 Input" sheetId="95" r:id="rId37"/>
    <sheet name="Summary Design" sheetId="63" state="veryHidden" r:id="rId38"/>
    <sheet name="Summary Final" sheetId="97" state="veryHidden" r:id="rId39"/>
    <sheet name="Summary" sheetId="99" r:id="rId40"/>
    <sheet name="Area Calcs" sheetId="102" r:id="rId41"/>
    <sheet name="AVERAGE RATES Design" sheetId="67" state="veryHidden" r:id="rId42"/>
    <sheet name="AVERAGE RATES Final" sheetId="98" state="veryHidden" r:id="rId43"/>
    <sheet name="Do's &amp; Dont's" sheetId="68" state="veryHidden" r:id="rId44"/>
  </sheets>
  <definedNames>
    <definedName name="_xlnm.Print_Area" localSheetId="21">'Series 1100 Design'!$A$1:$AB$848</definedName>
    <definedName name="_xlnm.Print_Area" localSheetId="22">'Series 1100 Final'!$A$1:$AB$848</definedName>
    <definedName name="_xlnm.Print_Area" localSheetId="23">'Series 1100 Input'!$A$1:$L$848</definedName>
    <definedName name="_xlnm.Print_Area" localSheetId="27">'Series 2700 Design'!$A$1:$AB$521</definedName>
    <definedName name="_xlnm.Print_Area" localSheetId="28">'Series 2700 Final'!$A$1:$AB$521</definedName>
    <definedName name="_xlnm.Print_Area" localSheetId="15">'Series 600 Design'!$A$1:$AB$159</definedName>
    <definedName name="_xlnm.Print_Area" localSheetId="16">'Series 600 Final'!$A$1:$AB$159</definedName>
    <definedName name="_xlnm.Print_Area" localSheetId="17">'Series 600 Input'!$A$1:$H$159</definedName>
    <definedName name="_xlnm.Print_Area" localSheetId="18">'Series 700 Design'!$A$1:$AB$483</definedName>
    <definedName name="_xlnm.Print_Area" localSheetId="19">'Series 700 Final'!$A$1:$AB$483</definedName>
    <definedName name="_xlnm.Print_Area" localSheetId="20">'Series 700 Input'!$A$1:$H$483</definedName>
    <definedName name="_xlnm.Print_Area" localSheetId="39">Summary!$A$1:$G$34</definedName>
    <definedName name="_xlnm.Print_Area" localSheetId="37">'Summary Design'!$A$1:$J$33</definedName>
    <definedName name="_xlnm.Print_Area" localSheetId="38">'Summary Final'!$A$1:$J$33</definedName>
    <definedName name="_xlnm.Print_Titles" localSheetId="0">'Series 100 Design'!$1:$4</definedName>
    <definedName name="_xlnm.Print_Titles" localSheetId="1">'Series 100 Final'!$1:$4</definedName>
    <definedName name="_xlnm.Print_Titles" localSheetId="2">'Series 100 Input'!$1:$4</definedName>
    <definedName name="_xlnm.Print_Titles" localSheetId="3">'Series 200 Design'!$1:$3</definedName>
    <definedName name="_xlnm.Print_Titles" localSheetId="4">'Series 200 Final'!$1:$3</definedName>
    <definedName name="_xlnm.Print_Titles" localSheetId="5">'Series 200 Input'!$1:$3</definedName>
    <definedName name="_xlnm.Print_Titles" localSheetId="27">'Series 2700 Design'!$3:$5</definedName>
    <definedName name="_xlnm.Print_Titles" localSheetId="28">'Series 2700 Final'!$3:$5</definedName>
    <definedName name="_xlnm.Print_Titles" localSheetId="12">'Series 500 Design'!$1:$4</definedName>
    <definedName name="_xlnm.Print_Titles" localSheetId="13">'Series 500 Final'!$1:$4</definedName>
    <definedName name="_xlnm.Print_Titles" localSheetId="14">'Series 500 Input'!$1:$4</definedName>
    <definedName name="_xlnm.Print_Titles" localSheetId="15">'Series 600 Design'!$3:$5</definedName>
    <definedName name="_xlnm.Print_Titles" localSheetId="16">'Series 600 Final'!$3:$5</definedName>
    <definedName name="_xlnm.Print_Titles" localSheetId="17">'Series 600 Input'!$3:$5</definedName>
    <definedName name="_xlnm.Print_Titles" localSheetId="18">'Series 700 Design'!$3:$5</definedName>
    <definedName name="_xlnm.Print_Titles" localSheetId="19">'Series 700 Final'!$3:$5</definedName>
    <definedName name="_xlnm.Print_Titles" localSheetId="20">'Series 700 Input'!$3:$5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0" i="102" l="1"/>
  <c r="G24" i="99" l="1"/>
  <c r="G25" i="99"/>
  <c r="E26" i="97" s="1"/>
  <c r="G26" i="99"/>
  <c r="E27" i="97" s="1"/>
  <c r="AB36" i="93" s="1"/>
  <c r="E27" i="63"/>
  <c r="E26" i="63"/>
  <c r="G21" i="99"/>
  <c r="E21" i="99"/>
  <c r="J22" i="97"/>
  <c r="I22" i="97"/>
  <c r="H22" i="97"/>
  <c r="G22" i="97"/>
  <c r="F22" i="97"/>
  <c r="E22" i="97"/>
  <c r="G20" i="99" s="1"/>
  <c r="I20" i="97"/>
  <c r="G20" i="97"/>
  <c r="F20" i="97"/>
  <c r="E20" i="97"/>
  <c r="I19" i="97"/>
  <c r="G19" i="97"/>
  <c r="F19" i="97"/>
  <c r="E19" i="97"/>
  <c r="J20" i="97"/>
  <c r="H20" i="97"/>
  <c r="J19" i="97"/>
  <c r="H19" i="97"/>
  <c r="G18" i="99"/>
  <c r="G17" i="99"/>
  <c r="E6" i="99"/>
  <c r="E5" i="99"/>
  <c r="E18" i="99"/>
  <c r="E17" i="99"/>
  <c r="C75" i="77"/>
  <c r="C70" i="77"/>
  <c r="C69" i="77"/>
  <c r="C67" i="77"/>
  <c r="C65" i="77"/>
  <c r="C63" i="77"/>
  <c r="C61" i="77"/>
  <c r="C59" i="77"/>
  <c r="C57" i="77"/>
  <c r="C55" i="77"/>
  <c r="C53" i="77"/>
  <c r="C51" i="77"/>
  <c r="C49" i="77"/>
  <c r="C47" i="77"/>
  <c r="C41" i="77"/>
  <c r="C39" i="77"/>
  <c r="C35" i="77"/>
  <c r="C33" i="77"/>
  <c r="C31" i="77"/>
  <c r="C29" i="77"/>
  <c r="C28" i="77"/>
  <c r="C27" i="77"/>
  <c r="C25" i="77"/>
  <c r="C23" i="77"/>
  <c r="C21" i="77"/>
  <c r="C19" i="77"/>
  <c r="C17" i="77"/>
  <c r="C15" i="77"/>
  <c r="C13" i="77"/>
  <c r="C11" i="77"/>
  <c r="J22" i="63"/>
  <c r="I22" i="63"/>
  <c r="H22" i="63"/>
  <c r="G22" i="63"/>
  <c r="F22" i="63"/>
  <c r="E22" i="63"/>
  <c r="E20" i="99" s="1"/>
  <c r="J438" i="26"/>
  <c r="N434" i="26"/>
  <c r="L434" i="26"/>
  <c r="J434" i="26"/>
  <c r="F434" i="26"/>
  <c r="F430" i="26"/>
  <c r="P428" i="26"/>
  <c r="J428" i="26"/>
  <c r="P426" i="26"/>
  <c r="L426" i="26"/>
  <c r="J426" i="26"/>
  <c r="H426" i="26"/>
  <c r="L422" i="26"/>
  <c r="P400" i="26"/>
  <c r="N400" i="26"/>
  <c r="L400" i="26"/>
  <c r="F400" i="26"/>
  <c r="P396" i="26"/>
  <c r="L396" i="26"/>
  <c r="P392" i="26"/>
  <c r="L392" i="26"/>
  <c r="J392" i="26"/>
  <c r="H392" i="26"/>
  <c r="F392" i="26"/>
  <c r="N384" i="26"/>
  <c r="P368" i="26"/>
  <c r="N368" i="26"/>
  <c r="L368" i="26"/>
  <c r="J368" i="26"/>
  <c r="F368" i="26"/>
  <c r="N364" i="26"/>
  <c r="L364" i="26"/>
  <c r="J364" i="26"/>
  <c r="P362" i="26"/>
  <c r="L362" i="26"/>
  <c r="J362" i="26"/>
  <c r="J358" i="26"/>
  <c r="L350" i="26"/>
  <c r="J348" i="26"/>
  <c r="P342" i="26"/>
  <c r="N342" i="26"/>
  <c r="L342" i="26"/>
  <c r="J342" i="26"/>
  <c r="F342" i="26"/>
  <c r="P336" i="26"/>
  <c r="L336" i="26"/>
  <c r="J336" i="26"/>
  <c r="H336" i="26"/>
  <c r="F336" i="26"/>
  <c r="F314" i="26"/>
  <c r="P312" i="26"/>
  <c r="N312" i="26"/>
  <c r="L312" i="26"/>
  <c r="J312" i="26"/>
  <c r="F312" i="26"/>
  <c r="P304" i="26"/>
  <c r="N304" i="26"/>
  <c r="L304" i="26"/>
  <c r="J304" i="26"/>
  <c r="P302" i="26"/>
  <c r="P284" i="26"/>
  <c r="N284" i="26"/>
  <c r="L284" i="26"/>
  <c r="J284" i="26"/>
  <c r="L276" i="26"/>
  <c r="J276" i="26"/>
  <c r="H274" i="26"/>
  <c r="F274" i="26"/>
  <c r="P272" i="26"/>
  <c r="J272" i="26"/>
  <c r="F256" i="26"/>
  <c r="N254" i="26"/>
  <c r="J254" i="26"/>
  <c r="H254" i="26"/>
  <c r="H250" i="26"/>
  <c r="P248" i="26"/>
  <c r="J248" i="26"/>
  <c r="H248" i="26"/>
  <c r="P246" i="26"/>
  <c r="L244" i="26"/>
  <c r="J244" i="26"/>
  <c r="P228" i="26"/>
  <c r="N228" i="26"/>
  <c r="J228" i="26"/>
  <c r="H228" i="26"/>
  <c r="N226" i="26"/>
  <c r="J222" i="26"/>
  <c r="H222" i="26"/>
  <c r="F222" i="26"/>
  <c r="P196" i="26"/>
  <c r="L196" i="26"/>
  <c r="J196" i="26"/>
  <c r="H196" i="26"/>
  <c r="F196" i="26"/>
  <c r="L194" i="26"/>
  <c r="H194" i="26"/>
  <c r="F186" i="26"/>
  <c r="L178" i="26"/>
  <c r="H178" i="26"/>
  <c r="F178" i="26"/>
  <c r="P164" i="26"/>
  <c r="L164" i="26"/>
  <c r="J164" i="26"/>
  <c r="H164" i="26"/>
  <c r="F164" i="26"/>
  <c r="F156" i="26"/>
  <c r="P152" i="26"/>
  <c r="N152" i="26"/>
  <c r="F150" i="26"/>
  <c r="L134" i="26"/>
  <c r="P130" i="26"/>
  <c r="N130" i="26"/>
  <c r="J130" i="26"/>
  <c r="H130" i="26"/>
  <c r="F130" i="26"/>
  <c r="H126" i="26"/>
  <c r="F126" i="26"/>
  <c r="P124" i="26"/>
  <c r="J124" i="26"/>
  <c r="H124" i="26"/>
  <c r="H122" i="26"/>
  <c r="F122" i="26"/>
  <c r="N118" i="26"/>
  <c r="P96" i="26"/>
  <c r="N96" i="26"/>
  <c r="L96" i="26"/>
  <c r="H96" i="26"/>
  <c r="F96" i="26"/>
  <c r="L92" i="26"/>
  <c r="P90" i="26"/>
  <c r="N90" i="26"/>
  <c r="L88" i="26"/>
  <c r="H88" i="26"/>
  <c r="F74" i="26"/>
  <c r="H72" i="26"/>
  <c r="H58" i="26"/>
  <c r="H56" i="26"/>
  <c r="F56" i="26"/>
  <c r="H54" i="26"/>
  <c r="F54" i="26"/>
  <c r="P34" i="26"/>
  <c r="N34" i="26"/>
  <c r="L34" i="26"/>
  <c r="J34" i="26"/>
  <c r="H34" i="26"/>
  <c r="F34" i="26"/>
  <c r="F18" i="26"/>
  <c r="C438" i="71"/>
  <c r="P438" i="71" s="1"/>
  <c r="C436" i="71"/>
  <c r="C434" i="71"/>
  <c r="C430" i="71"/>
  <c r="C428" i="71"/>
  <c r="N428" i="71" s="1"/>
  <c r="C426" i="71"/>
  <c r="P426" i="71" s="1"/>
  <c r="C422" i="71"/>
  <c r="C420" i="71"/>
  <c r="C418" i="71"/>
  <c r="F418" i="71" s="1"/>
  <c r="J418" i="72" s="1"/>
  <c r="C412" i="71"/>
  <c r="C410" i="71"/>
  <c r="C408" i="71"/>
  <c r="F408" i="71" s="1"/>
  <c r="J408" i="72" s="1"/>
  <c r="C404" i="71"/>
  <c r="C402" i="71"/>
  <c r="C400" i="71"/>
  <c r="C396" i="71"/>
  <c r="C394" i="71"/>
  <c r="H394" i="71" s="1"/>
  <c r="C392" i="71"/>
  <c r="C384" i="71"/>
  <c r="J384" i="71" s="1"/>
  <c r="C382" i="71"/>
  <c r="C380" i="71"/>
  <c r="C378" i="71"/>
  <c r="C376" i="71"/>
  <c r="C374" i="71"/>
  <c r="C372" i="71"/>
  <c r="N372" i="71" s="1"/>
  <c r="C370" i="71"/>
  <c r="C368" i="71"/>
  <c r="F368" i="71" s="1"/>
  <c r="J368" i="72" s="1"/>
  <c r="C366" i="71"/>
  <c r="C364" i="71"/>
  <c r="C362" i="71"/>
  <c r="C358" i="71"/>
  <c r="C356" i="71"/>
  <c r="C354" i="71"/>
  <c r="P354" i="71" s="1"/>
  <c r="C352" i="71"/>
  <c r="H352" i="71" s="1"/>
  <c r="C350" i="71"/>
  <c r="C348" i="71"/>
  <c r="H348" i="71" s="1"/>
  <c r="C346" i="71"/>
  <c r="C344" i="71"/>
  <c r="C342" i="71"/>
  <c r="C340" i="71"/>
  <c r="C338" i="71"/>
  <c r="C336" i="71"/>
  <c r="P336" i="71" s="1"/>
  <c r="C332" i="71"/>
  <c r="C330" i="71"/>
  <c r="P330" i="71" s="1"/>
  <c r="C328" i="71"/>
  <c r="N328" i="71" s="1"/>
  <c r="C324" i="71"/>
  <c r="C322" i="71"/>
  <c r="C320" i="71"/>
  <c r="C316" i="71"/>
  <c r="J316" i="71" s="1"/>
  <c r="C314" i="71"/>
  <c r="C312" i="71"/>
  <c r="F312" i="71" s="1"/>
  <c r="J312" i="72" s="1"/>
  <c r="C306" i="71"/>
  <c r="C304" i="71"/>
  <c r="N304" i="71" s="1"/>
  <c r="C302" i="71"/>
  <c r="C300" i="71"/>
  <c r="C298" i="71"/>
  <c r="C296" i="71"/>
  <c r="C294" i="71"/>
  <c r="C292" i="71"/>
  <c r="C290" i="71"/>
  <c r="C288" i="71"/>
  <c r="C286" i="71"/>
  <c r="N286" i="71" s="1"/>
  <c r="C284" i="71"/>
  <c r="F284" i="71" s="1"/>
  <c r="J284" i="72" s="1"/>
  <c r="C278" i="71"/>
  <c r="C276" i="71"/>
  <c r="C274" i="71"/>
  <c r="C272" i="71"/>
  <c r="C270" i="71"/>
  <c r="C268" i="71"/>
  <c r="L268" i="71" s="1"/>
  <c r="C266" i="71"/>
  <c r="C264" i="71"/>
  <c r="C262" i="71"/>
  <c r="H262" i="71" s="1"/>
  <c r="C260" i="71"/>
  <c r="C256" i="71"/>
  <c r="C254" i="71"/>
  <c r="L254" i="71" s="1"/>
  <c r="C252" i="71"/>
  <c r="C250" i="71"/>
  <c r="C248" i="71"/>
  <c r="P248" i="71" s="1"/>
  <c r="C246" i="71"/>
  <c r="F246" i="71" s="1"/>
  <c r="J246" i="72" s="1"/>
  <c r="C244" i="71"/>
  <c r="C242" i="71"/>
  <c r="P242" i="71" s="1"/>
  <c r="C238" i="71"/>
  <c r="C236" i="71"/>
  <c r="C234" i="71"/>
  <c r="C232" i="71"/>
  <c r="H232" i="71" s="1"/>
  <c r="C230" i="71"/>
  <c r="P230" i="71" s="1"/>
  <c r="C228" i="71"/>
  <c r="C226" i="71"/>
  <c r="C224" i="71"/>
  <c r="L224" i="71" s="1"/>
  <c r="C222" i="71"/>
  <c r="C220" i="71"/>
  <c r="J220" i="71" s="1"/>
  <c r="C218" i="71"/>
  <c r="C214" i="71"/>
  <c r="N214" i="71" s="1"/>
  <c r="C212" i="71"/>
  <c r="C210" i="71"/>
  <c r="C206" i="71"/>
  <c r="H206" i="71" s="1"/>
  <c r="C204" i="71"/>
  <c r="H204" i="71" s="1"/>
  <c r="C202" i="71"/>
  <c r="C196" i="71"/>
  <c r="C194" i="71"/>
  <c r="C192" i="71"/>
  <c r="N192" i="71" s="1"/>
  <c r="C188" i="71"/>
  <c r="C186" i="71"/>
  <c r="N186" i="71" s="1"/>
  <c r="C184" i="71"/>
  <c r="C180" i="71"/>
  <c r="C178" i="71"/>
  <c r="F178" i="71" s="1"/>
  <c r="J178" i="72" s="1"/>
  <c r="C176" i="71"/>
  <c r="C170" i="71"/>
  <c r="C168" i="71"/>
  <c r="C166" i="71"/>
  <c r="P166" i="71" s="1"/>
  <c r="C164" i="71"/>
  <c r="F164" i="71" s="1"/>
  <c r="J164" i="72" s="1"/>
  <c r="C160" i="71"/>
  <c r="C158" i="71"/>
  <c r="C156" i="71"/>
  <c r="C152" i="71"/>
  <c r="J152" i="71" s="1"/>
  <c r="C150" i="71"/>
  <c r="C148" i="71"/>
  <c r="P148" i="71" s="1"/>
  <c r="C142" i="71"/>
  <c r="C140" i="71"/>
  <c r="C138" i="71"/>
  <c r="C134" i="71"/>
  <c r="H134" i="71" s="1"/>
  <c r="C132" i="71"/>
  <c r="C130" i="71"/>
  <c r="P130" i="71" s="1"/>
  <c r="C126" i="71"/>
  <c r="C124" i="71"/>
  <c r="P124" i="71" s="1"/>
  <c r="C122" i="71"/>
  <c r="P122" i="71" s="1"/>
  <c r="C118" i="71"/>
  <c r="C116" i="71"/>
  <c r="P116" i="71" s="1"/>
  <c r="C114" i="71"/>
  <c r="C110" i="71"/>
  <c r="C108" i="71"/>
  <c r="H108" i="71" s="1"/>
  <c r="C106" i="71"/>
  <c r="N106" i="71" s="1"/>
  <c r="C100" i="71"/>
  <c r="C98" i="71"/>
  <c r="H98" i="71" s="1"/>
  <c r="C96" i="71"/>
  <c r="J96" i="71" s="1"/>
  <c r="C92" i="71"/>
  <c r="C90" i="71"/>
  <c r="C88" i="71"/>
  <c r="C82" i="71"/>
  <c r="F82" i="71" s="1"/>
  <c r="J82" i="72" s="1"/>
  <c r="C80" i="71"/>
  <c r="C78" i="71"/>
  <c r="N78" i="71" s="1"/>
  <c r="C74" i="71"/>
  <c r="P74" i="71" s="1"/>
  <c r="C72" i="71"/>
  <c r="F72" i="71" s="1"/>
  <c r="J72" i="72" s="1"/>
  <c r="C70" i="71"/>
  <c r="C66" i="71"/>
  <c r="J66" i="71" s="1"/>
  <c r="C64" i="71"/>
  <c r="L64" i="71" s="1"/>
  <c r="C62" i="71"/>
  <c r="L62" i="71" s="1"/>
  <c r="C58" i="71"/>
  <c r="C56" i="71"/>
  <c r="L56" i="71" s="1"/>
  <c r="C54" i="71"/>
  <c r="C52" i="71"/>
  <c r="N52" i="71" s="1"/>
  <c r="C50" i="71"/>
  <c r="L50" i="71" s="1"/>
  <c r="C48" i="71"/>
  <c r="C46" i="71"/>
  <c r="C44" i="71"/>
  <c r="C40" i="71"/>
  <c r="C38" i="71"/>
  <c r="N38" i="71" s="1"/>
  <c r="C36" i="71"/>
  <c r="C34" i="71"/>
  <c r="C32" i="71"/>
  <c r="C30" i="71"/>
  <c r="P30" i="71" s="1"/>
  <c r="C24" i="71"/>
  <c r="L24" i="71" s="1"/>
  <c r="C22" i="71"/>
  <c r="C18" i="71"/>
  <c r="L18" i="71" s="1"/>
  <c r="C16" i="71"/>
  <c r="C14" i="71"/>
  <c r="C12" i="71"/>
  <c r="C10" i="71"/>
  <c r="C8" i="71"/>
  <c r="F8" i="71" s="1"/>
  <c r="J8" i="72" s="1"/>
  <c r="C438" i="26"/>
  <c r="H438" i="26" s="1"/>
  <c r="C436" i="26"/>
  <c r="C434" i="26"/>
  <c r="H434" i="26" s="1"/>
  <c r="C430" i="26"/>
  <c r="C428" i="26"/>
  <c r="L428" i="26" s="1"/>
  <c r="C426" i="26"/>
  <c r="C422" i="26"/>
  <c r="J422" i="26" s="1"/>
  <c r="C420" i="26"/>
  <c r="C418" i="26"/>
  <c r="C412" i="26"/>
  <c r="C410" i="26"/>
  <c r="C408" i="26"/>
  <c r="C404" i="26"/>
  <c r="L404" i="26" s="1"/>
  <c r="C402" i="26"/>
  <c r="C400" i="26"/>
  <c r="H400" i="26" s="1"/>
  <c r="C396" i="26"/>
  <c r="J396" i="26" s="1"/>
  <c r="C394" i="26"/>
  <c r="C392" i="26"/>
  <c r="N392" i="26" s="1"/>
  <c r="C384" i="26"/>
  <c r="P384" i="26" s="1"/>
  <c r="C382" i="26"/>
  <c r="C380" i="26"/>
  <c r="C378" i="26"/>
  <c r="C376" i="26"/>
  <c r="C374" i="26"/>
  <c r="C372" i="26"/>
  <c r="H372" i="26" s="1"/>
  <c r="C370" i="26"/>
  <c r="F370" i="26" s="1"/>
  <c r="C368" i="26"/>
  <c r="H368" i="26" s="1"/>
  <c r="C366" i="26"/>
  <c r="J366" i="26" s="1"/>
  <c r="C364" i="26"/>
  <c r="P364" i="26" s="1"/>
  <c r="C362" i="26"/>
  <c r="C358" i="26"/>
  <c r="C356" i="26"/>
  <c r="N356" i="26" s="1"/>
  <c r="C354" i="26"/>
  <c r="C352" i="26"/>
  <c r="C350" i="26"/>
  <c r="C348" i="26"/>
  <c r="C346" i="26"/>
  <c r="C344" i="26"/>
  <c r="C342" i="26"/>
  <c r="H342" i="26" s="1"/>
  <c r="C340" i="26"/>
  <c r="C338" i="26"/>
  <c r="C336" i="26"/>
  <c r="N336" i="26" s="1"/>
  <c r="C332" i="26"/>
  <c r="P332" i="26" s="1"/>
  <c r="C330" i="26"/>
  <c r="C328" i="26"/>
  <c r="C324" i="26"/>
  <c r="C322" i="26"/>
  <c r="C320" i="26"/>
  <c r="H320" i="26" s="1"/>
  <c r="C316" i="26"/>
  <c r="C314" i="26"/>
  <c r="C312" i="26"/>
  <c r="H312" i="26" s="1"/>
  <c r="C306" i="26"/>
  <c r="C304" i="26"/>
  <c r="C302" i="26"/>
  <c r="C300" i="26"/>
  <c r="C298" i="26"/>
  <c r="J298" i="26" s="1"/>
  <c r="C296" i="26"/>
  <c r="C294" i="26"/>
  <c r="C292" i="26"/>
  <c r="C290" i="26"/>
  <c r="C288" i="26"/>
  <c r="L288" i="26" s="1"/>
  <c r="C286" i="26"/>
  <c r="C284" i="26"/>
  <c r="H284" i="26" s="1"/>
  <c r="C278" i="26"/>
  <c r="C276" i="26"/>
  <c r="N276" i="26" s="1"/>
  <c r="C274" i="26"/>
  <c r="C272" i="26"/>
  <c r="C270" i="26"/>
  <c r="N270" i="26" s="1"/>
  <c r="C268" i="26"/>
  <c r="J268" i="26" s="1"/>
  <c r="C266" i="26"/>
  <c r="N266" i="26" s="1"/>
  <c r="C264" i="26"/>
  <c r="L264" i="26" s="1"/>
  <c r="C262" i="26"/>
  <c r="H262" i="26" s="1"/>
  <c r="C260" i="26"/>
  <c r="J260" i="26" s="1"/>
  <c r="C256" i="26"/>
  <c r="C254" i="26"/>
  <c r="L254" i="26" s="1"/>
  <c r="C252" i="26"/>
  <c r="C250" i="26"/>
  <c r="P250" i="26" s="1"/>
  <c r="C248" i="26"/>
  <c r="F248" i="26" s="1"/>
  <c r="C246" i="26"/>
  <c r="C244" i="26"/>
  <c r="C242" i="26"/>
  <c r="C238" i="26"/>
  <c r="N238" i="26" s="1"/>
  <c r="C236" i="26"/>
  <c r="C234" i="26"/>
  <c r="C232" i="26"/>
  <c r="C230" i="26"/>
  <c r="C228" i="26"/>
  <c r="L228" i="26" s="1"/>
  <c r="C226" i="26"/>
  <c r="P226" i="26" s="1"/>
  <c r="C224" i="26"/>
  <c r="C222" i="26"/>
  <c r="P222" i="26" s="1"/>
  <c r="C220" i="26"/>
  <c r="H220" i="26" s="1"/>
  <c r="C218" i="26"/>
  <c r="C214" i="26"/>
  <c r="C212" i="26"/>
  <c r="J212" i="26" s="1"/>
  <c r="C210" i="26"/>
  <c r="P210" i="26" s="1"/>
  <c r="C206" i="26"/>
  <c r="C204" i="26"/>
  <c r="C202" i="26"/>
  <c r="C196" i="26"/>
  <c r="N196" i="26" s="1"/>
  <c r="C194" i="26"/>
  <c r="C192" i="26"/>
  <c r="C188" i="26"/>
  <c r="L188" i="26" s="1"/>
  <c r="C186" i="26"/>
  <c r="P186" i="26" s="1"/>
  <c r="C184" i="26"/>
  <c r="C180" i="26"/>
  <c r="C178" i="26"/>
  <c r="C176" i="26"/>
  <c r="P176" i="26" s="1"/>
  <c r="C170" i="26"/>
  <c r="L170" i="26" s="1"/>
  <c r="C168" i="26"/>
  <c r="F168" i="26" s="1"/>
  <c r="C166" i="26"/>
  <c r="C164" i="26"/>
  <c r="N164" i="26" s="1"/>
  <c r="C160" i="26"/>
  <c r="C158" i="26"/>
  <c r="F158" i="26" s="1"/>
  <c r="C156" i="26"/>
  <c r="L156" i="26" s="1"/>
  <c r="C152" i="26"/>
  <c r="C150" i="26"/>
  <c r="C148" i="26"/>
  <c r="C142" i="26"/>
  <c r="F142" i="26" s="1"/>
  <c r="C140" i="26"/>
  <c r="P140" i="26" s="1"/>
  <c r="C138" i="26"/>
  <c r="C134" i="26"/>
  <c r="C132" i="26"/>
  <c r="C130" i="26"/>
  <c r="L130" i="26" s="1"/>
  <c r="C126" i="26"/>
  <c r="L126" i="26" s="1"/>
  <c r="C124" i="26"/>
  <c r="F124" i="26" s="1"/>
  <c r="C122" i="26"/>
  <c r="C118" i="26"/>
  <c r="C116" i="26"/>
  <c r="C114" i="26"/>
  <c r="C110" i="26"/>
  <c r="C108" i="26"/>
  <c r="C106" i="26"/>
  <c r="N106" i="26" s="1"/>
  <c r="C100" i="26"/>
  <c r="N100" i="26" s="1"/>
  <c r="C98" i="26"/>
  <c r="C96" i="26"/>
  <c r="J96" i="26" s="1"/>
  <c r="C92" i="26"/>
  <c r="C90" i="26"/>
  <c r="C88" i="26"/>
  <c r="F88" i="26" s="1"/>
  <c r="C82" i="26"/>
  <c r="J82" i="26" s="1"/>
  <c r="C80" i="26"/>
  <c r="L80" i="26" s="1"/>
  <c r="C78" i="26"/>
  <c r="C74" i="26"/>
  <c r="C72" i="26"/>
  <c r="L72" i="26" s="1"/>
  <c r="C70" i="26"/>
  <c r="N70" i="26" s="1"/>
  <c r="C66" i="26"/>
  <c r="J66" i="26" s="1"/>
  <c r="C64" i="26"/>
  <c r="J64" i="26" s="1"/>
  <c r="C62" i="26"/>
  <c r="J62" i="26" s="1"/>
  <c r="C58" i="26"/>
  <c r="F58" i="26" s="1"/>
  <c r="C56" i="26"/>
  <c r="L56" i="26" s="1"/>
  <c r="C54" i="26"/>
  <c r="C52" i="26"/>
  <c r="L52" i="26" s="1"/>
  <c r="C50" i="26"/>
  <c r="P50" i="26" s="1"/>
  <c r="C48" i="26"/>
  <c r="J48" i="26" s="1"/>
  <c r="C46" i="26"/>
  <c r="N46" i="26" s="1"/>
  <c r="C44" i="26"/>
  <c r="J44" i="26" s="1"/>
  <c r="C40" i="26"/>
  <c r="N40" i="26" s="1"/>
  <c r="C38" i="26"/>
  <c r="C36" i="26"/>
  <c r="C34" i="26"/>
  <c r="C32" i="26"/>
  <c r="L32" i="26" s="1"/>
  <c r="C30" i="26"/>
  <c r="C24" i="26"/>
  <c r="L24" i="26" s="1"/>
  <c r="C22" i="26"/>
  <c r="J22" i="26" s="1"/>
  <c r="C18" i="26"/>
  <c r="H18" i="26" s="1"/>
  <c r="C16" i="26"/>
  <c r="C14" i="26"/>
  <c r="H14" i="26" s="1"/>
  <c r="C12" i="26"/>
  <c r="J12" i="26" s="1"/>
  <c r="C10" i="26"/>
  <c r="N10" i="26" s="1"/>
  <c r="C8" i="26"/>
  <c r="P8" i="26" s="1"/>
  <c r="C19" i="94"/>
  <c r="C17" i="94"/>
  <c r="C15" i="94"/>
  <c r="C13" i="94"/>
  <c r="C11" i="94"/>
  <c r="E8" i="94"/>
  <c r="G8" i="94" s="1"/>
  <c r="E8" i="34"/>
  <c r="I8" i="34" s="1"/>
  <c r="C15" i="34"/>
  <c r="C19" i="34"/>
  <c r="C17" i="34"/>
  <c r="C13" i="34"/>
  <c r="C11" i="34"/>
  <c r="L35" i="92"/>
  <c r="L33" i="92"/>
  <c r="L31" i="92"/>
  <c r="L27" i="92"/>
  <c r="L25" i="92"/>
  <c r="L23" i="92"/>
  <c r="L21" i="92"/>
  <c r="L19" i="92"/>
  <c r="L17" i="92"/>
  <c r="L13" i="92"/>
  <c r="C33" i="93"/>
  <c r="C31" i="93"/>
  <c r="AB31" i="93" s="1"/>
  <c r="C27" i="93"/>
  <c r="AB27" i="93" s="1"/>
  <c r="C25" i="93"/>
  <c r="C23" i="93"/>
  <c r="C21" i="93"/>
  <c r="X21" i="93" s="1"/>
  <c r="C19" i="93"/>
  <c r="C17" i="93"/>
  <c r="C13" i="93"/>
  <c r="C11" i="93"/>
  <c r="L11" i="93" s="1"/>
  <c r="P33" i="93"/>
  <c r="T33" i="93"/>
  <c r="P31" i="93"/>
  <c r="X31" i="93"/>
  <c r="X27" i="93"/>
  <c r="P27" i="93"/>
  <c r="L27" i="93"/>
  <c r="T27" i="93"/>
  <c r="X25" i="93"/>
  <c r="P23" i="93"/>
  <c r="T23" i="93"/>
  <c r="AB21" i="93"/>
  <c r="P21" i="93"/>
  <c r="L21" i="93"/>
  <c r="AB19" i="93"/>
  <c r="X19" i="93"/>
  <c r="P19" i="93"/>
  <c r="L19" i="93"/>
  <c r="H19" i="93"/>
  <c r="T19" i="93"/>
  <c r="X17" i="93"/>
  <c r="P13" i="93"/>
  <c r="T13" i="93"/>
  <c r="AB11" i="93"/>
  <c r="H35" i="92"/>
  <c r="H31" i="92"/>
  <c r="H27" i="92"/>
  <c r="H25" i="92"/>
  <c r="H23" i="92"/>
  <c r="H21" i="92"/>
  <c r="H19" i="92"/>
  <c r="H17" i="92"/>
  <c r="C33" i="65"/>
  <c r="X33" i="65" s="1"/>
  <c r="C31" i="65"/>
  <c r="C27" i="65"/>
  <c r="C25" i="65"/>
  <c r="T25" i="65" s="1"/>
  <c r="C23" i="65"/>
  <c r="C21" i="65"/>
  <c r="C19" i="65"/>
  <c r="C17" i="65"/>
  <c r="X17" i="65" s="1"/>
  <c r="C13" i="65"/>
  <c r="T13" i="65" s="1"/>
  <c r="P31" i="65"/>
  <c r="X23" i="65"/>
  <c r="AB21" i="65"/>
  <c r="AB27" i="65"/>
  <c r="AB19" i="65"/>
  <c r="C11" i="65"/>
  <c r="L11" i="65" s="1"/>
  <c r="X31" i="65"/>
  <c r="T31" i="65"/>
  <c r="H31" i="65"/>
  <c r="P27" i="65"/>
  <c r="AB23" i="65"/>
  <c r="L23" i="65"/>
  <c r="T21" i="65"/>
  <c r="P21" i="65"/>
  <c r="X19" i="65"/>
  <c r="P19" i="65"/>
  <c r="H19" i="65"/>
  <c r="AB17" i="65"/>
  <c r="L17" i="65"/>
  <c r="X11" i="65"/>
  <c r="L770" i="90"/>
  <c r="L768" i="90"/>
  <c r="L766" i="90"/>
  <c r="L764" i="90"/>
  <c r="L760" i="90"/>
  <c r="L756" i="90"/>
  <c r="L754" i="90"/>
  <c r="L750" i="90"/>
  <c r="L748" i="90"/>
  <c r="L746" i="90"/>
  <c r="L744" i="90"/>
  <c r="L742" i="90"/>
  <c r="L740" i="90"/>
  <c r="L734" i="90"/>
  <c r="L732" i="90"/>
  <c r="L730" i="90"/>
  <c r="L728" i="90"/>
  <c r="L726" i="90"/>
  <c r="L724" i="90"/>
  <c r="L722" i="90"/>
  <c r="L720" i="90"/>
  <c r="L718" i="90"/>
  <c r="L714" i="90"/>
  <c r="L712" i="90"/>
  <c r="L710" i="90"/>
  <c r="L708" i="90"/>
  <c r="L706" i="90"/>
  <c r="L704" i="90"/>
  <c r="L702" i="90"/>
  <c r="L700" i="90"/>
  <c r="L698" i="90"/>
  <c r="L696" i="90"/>
  <c r="L694" i="90"/>
  <c r="L692" i="90"/>
  <c r="L688" i="90"/>
  <c r="L686" i="90"/>
  <c r="L684" i="90"/>
  <c r="L682" i="90"/>
  <c r="L680" i="90"/>
  <c r="L678" i="90"/>
  <c r="L676" i="90"/>
  <c r="L674" i="90"/>
  <c r="L672" i="90"/>
  <c r="L668" i="90"/>
  <c r="L666" i="90"/>
  <c r="L664" i="90"/>
  <c r="L662" i="90"/>
  <c r="L660" i="90"/>
  <c r="L658" i="90"/>
  <c r="L656" i="90"/>
  <c r="L654" i="90"/>
  <c r="L652" i="90"/>
  <c r="L650" i="90"/>
  <c r="L648" i="90"/>
  <c r="L646" i="90"/>
  <c r="L644" i="90"/>
  <c r="L642" i="90"/>
  <c r="L640" i="90"/>
  <c r="L638" i="90"/>
  <c r="L636" i="90"/>
  <c r="L634" i="90"/>
  <c r="L632" i="90"/>
  <c r="L630" i="90"/>
  <c r="L628" i="90"/>
  <c r="L626" i="90"/>
  <c r="L624" i="90"/>
  <c r="L622" i="90"/>
  <c r="L620" i="90"/>
  <c r="L618" i="90"/>
  <c r="L616" i="90"/>
  <c r="L614" i="90"/>
  <c r="L612" i="90"/>
  <c r="L610" i="90"/>
  <c r="L608" i="90"/>
  <c r="L606" i="90"/>
  <c r="L604" i="90"/>
  <c r="L602" i="90"/>
  <c r="L600" i="90"/>
  <c r="L598" i="90"/>
  <c r="L596" i="90"/>
  <c r="L594" i="90"/>
  <c r="L592" i="90"/>
  <c r="L590" i="90"/>
  <c r="L588" i="90"/>
  <c r="L586" i="90"/>
  <c r="L584" i="90"/>
  <c r="L582" i="90"/>
  <c r="L580" i="90"/>
  <c r="L578" i="90"/>
  <c r="L576" i="90"/>
  <c r="L574" i="90"/>
  <c r="L570" i="90"/>
  <c r="L568" i="90"/>
  <c r="L566" i="90"/>
  <c r="L564" i="90"/>
  <c r="L560" i="90"/>
  <c r="L558" i="90"/>
  <c r="L556" i="90"/>
  <c r="L554" i="90"/>
  <c r="L550" i="90"/>
  <c r="L548" i="90"/>
  <c r="L546" i="90"/>
  <c r="L544" i="90"/>
  <c r="L542" i="90"/>
  <c r="L540" i="90"/>
  <c r="L538" i="90"/>
  <c r="L536" i="90"/>
  <c r="L534" i="90"/>
  <c r="L530" i="90"/>
  <c r="L528" i="90"/>
  <c r="L526" i="90"/>
  <c r="L524" i="90"/>
  <c r="L522" i="90"/>
  <c r="L520" i="90"/>
  <c r="L518" i="90"/>
  <c r="L516" i="90"/>
  <c r="L512" i="90"/>
  <c r="L510" i="90"/>
  <c r="L508" i="90"/>
  <c r="L506" i="90"/>
  <c r="L504" i="90"/>
  <c r="L502" i="90"/>
  <c r="L500" i="90"/>
  <c r="L498" i="90"/>
  <c r="L496" i="90"/>
  <c r="L494" i="90"/>
  <c r="L492" i="90"/>
  <c r="L490" i="90"/>
  <c r="L488" i="90"/>
  <c r="L486" i="90"/>
  <c r="L484" i="90"/>
  <c r="L482" i="90"/>
  <c r="L480" i="90"/>
  <c r="L478" i="90"/>
  <c r="L476" i="90"/>
  <c r="L474" i="90"/>
  <c r="L470" i="90"/>
  <c r="L468" i="90"/>
  <c r="L466" i="90"/>
  <c r="L464" i="90"/>
  <c r="L462" i="90"/>
  <c r="L460" i="90"/>
  <c r="L458" i="90"/>
  <c r="L454" i="90"/>
  <c r="L452" i="90"/>
  <c r="L450" i="90"/>
  <c r="L448" i="90"/>
  <c r="L446" i="90"/>
  <c r="L444" i="90"/>
  <c r="L442" i="90"/>
  <c r="L440" i="90"/>
  <c r="L438" i="90"/>
  <c r="L436" i="90"/>
  <c r="L434" i="90"/>
  <c r="L432" i="90"/>
  <c r="L430" i="90"/>
  <c r="L428" i="90"/>
  <c r="L426" i="90"/>
  <c r="L424" i="90"/>
  <c r="L422" i="90"/>
  <c r="L420" i="90"/>
  <c r="L418" i="90"/>
  <c r="L416" i="90"/>
  <c r="L414" i="90"/>
  <c r="L412" i="90"/>
  <c r="L410" i="90"/>
  <c r="L408" i="90"/>
  <c r="L406" i="90"/>
  <c r="L404" i="90"/>
  <c r="L402" i="90"/>
  <c r="L400" i="90"/>
  <c r="L398" i="90"/>
  <c r="L396" i="90"/>
  <c r="L394" i="90"/>
  <c r="L392" i="90"/>
  <c r="L390" i="90"/>
  <c r="L388" i="90"/>
  <c r="L386" i="90"/>
  <c r="L384" i="90"/>
  <c r="L382" i="90"/>
  <c r="L380" i="90"/>
  <c r="L378" i="90"/>
  <c r="L376" i="90"/>
  <c r="L374" i="90"/>
  <c r="L372" i="90"/>
  <c r="L370" i="90"/>
  <c r="L368" i="90"/>
  <c r="L366" i="90"/>
  <c r="L364" i="90"/>
  <c r="L362" i="90"/>
  <c r="L360" i="90"/>
  <c r="L354" i="90"/>
  <c r="L352" i="90"/>
  <c r="L350" i="90"/>
  <c r="L348" i="90"/>
  <c r="L346" i="90"/>
  <c r="L344" i="90"/>
  <c r="L342" i="90"/>
  <c r="L340" i="90"/>
  <c r="L338" i="90"/>
  <c r="L336" i="90"/>
  <c r="L334" i="90"/>
  <c r="L332" i="90"/>
  <c r="L330" i="90"/>
  <c r="L328" i="90"/>
  <c r="L324" i="90"/>
  <c r="L322" i="90"/>
  <c r="L320" i="90"/>
  <c r="L318" i="90"/>
  <c r="L316" i="90"/>
  <c r="L314" i="90"/>
  <c r="L312" i="90"/>
  <c r="L310" i="90"/>
  <c r="L308" i="90"/>
  <c r="L306" i="90"/>
  <c r="L304" i="90"/>
  <c r="L296" i="90"/>
  <c r="L294" i="90"/>
  <c r="L292" i="90"/>
  <c r="L290" i="90"/>
  <c r="L288" i="90"/>
  <c r="L286" i="90"/>
  <c r="L284" i="90"/>
  <c r="L282" i="90"/>
  <c r="L280" i="90"/>
  <c r="L278" i="90"/>
  <c r="L276" i="90"/>
  <c r="L274" i="90"/>
  <c r="L270" i="90"/>
  <c r="L268" i="90"/>
  <c r="L266" i="90"/>
  <c r="L264" i="90"/>
  <c r="L262" i="90"/>
  <c r="L260" i="90"/>
  <c r="L256" i="90"/>
  <c r="L254" i="90"/>
  <c r="L252" i="90"/>
  <c r="L250" i="90"/>
  <c r="L248" i="90"/>
  <c r="L246" i="90"/>
  <c r="L242" i="90"/>
  <c r="L240" i="90"/>
  <c r="L238" i="90"/>
  <c r="L236" i="90"/>
  <c r="L234" i="90"/>
  <c r="L232" i="90"/>
  <c r="L228" i="90"/>
  <c r="L226" i="90"/>
  <c r="L224" i="90"/>
  <c r="L222" i="90"/>
  <c r="L220" i="90"/>
  <c r="L218" i="90"/>
  <c r="L214" i="90"/>
  <c r="L212" i="90"/>
  <c r="L210" i="90"/>
  <c r="L208" i="90"/>
  <c r="L206" i="90"/>
  <c r="L204" i="90"/>
  <c r="L200" i="90"/>
  <c r="L198" i="90"/>
  <c r="L196" i="90"/>
  <c r="L194" i="90"/>
  <c r="L192" i="90"/>
  <c r="L190" i="90"/>
  <c r="L184" i="90"/>
  <c r="L182" i="90"/>
  <c r="L180" i="90"/>
  <c r="L178" i="90"/>
  <c r="L176" i="90"/>
  <c r="L174" i="90"/>
  <c r="L172" i="90"/>
  <c r="L170" i="90"/>
  <c r="L168" i="90"/>
  <c r="L166" i="90"/>
  <c r="L164" i="90"/>
  <c r="L162" i="90"/>
  <c r="L158" i="90"/>
  <c r="L156" i="90"/>
  <c r="L154" i="90"/>
  <c r="L152" i="90"/>
  <c r="L150" i="90"/>
  <c r="L148" i="90"/>
  <c r="L146" i="90"/>
  <c r="L144" i="90"/>
  <c r="L142" i="90"/>
  <c r="L140" i="90"/>
  <c r="L138" i="90"/>
  <c r="L136" i="90"/>
  <c r="L132" i="90"/>
  <c r="L130" i="90"/>
  <c r="L128" i="90"/>
  <c r="L126" i="90"/>
  <c r="L124" i="90"/>
  <c r="L122" i="90"/>
  <c r="L120" i="90"/>
  <c r="L118" i="90"/>
  <c r="L116" i="90"/>
  <c r="L114" i="90"/>
  <c r="L112" i="90"/>
  <c r="L110" i="90"/>
  <c r="L106" i="90"/>
  <c r="L104" i="90"/>
  <c r="L102" i="90"/>
  <c r="L100" i="90"/>
  <c r="L98" i="90"/>
  <c r="L96" i="90"/>
  <c r="L94" i="90"/>
  <c r="L92" i="90"/>
  <c r="L90" i="90"/>
  <c r="L86" i="90"/>
  <c r="L84" i="90"/>
  <c r="L82" i="90"/>
  <c r="L80" i="90"/>
  <c r="L78" i="90"/>
  <c r="L76" i="90"/>
  <c r="L74" i="90"/>
  <c r="L72" i="90"/>
  <c r="L70" i="90"/>
  <c r="L66" i="90"/>
  <c r="L64" i="90"/>
  <c r="L62" i="90"/>
  <c r="L60" i="90"/>
  <c r="L58" i="90"/>
  <c r="L56" i="90"/>
  <c r="L54" i="90"/>
  <c r="L52" i="90"/>
  <c r="L50" i="90"/>
  <c r="L46" i="90"/>
  <c r="L44" i="90"/>
  <c r="L42" i="90"/>
  <c r="L40" i="90"/>
  <c r="L38" i="90"/>
  <c r="L36" i="90"/>
  <c r="L34" i="90"/>
  <c r="L30" i="90"/>
  <c r="L28" i="90"/>
  <c r="L26" i="90"/>
  <c r="L13" i="90"/>
  <c r="H770" i="90"/>
  <c r="H768" i="90"/>
  <c r="H766" i="90"/>
  <c r="H764" i="90"/>
  <c r="H760" i="90"/>
  <c r="H756" i="90"/>
  <c r="H754" i="90"/>
  <c r="H750" i="90"/>
  <c r="H748" i="90"/>
  <c r="H746" i="90"/>
  <c r="H744" i="90"/>
  <c r="H742" i="90"/>
  <c r="H740" i="90"/>
  <c r="H734" i="90"/>
  <c r="H732" i="90"/>
  <c r="H730" i="90"/>
  <c r="H728" i="90"/>
  <c r="H726" i="90"/>
  <c r="H724" i="90"/>
  <c r="H722" i="90"/>
  <c r="H720" i="90"/>
  <c r="H718" i="90"/>
  <c r="H714" i="90"/>
  <c r="H712" i="90"/>
  <c r="H710" i="90"/>
  <c r="H708" i="90"/>
  <c r="H706" i="90"/>
  <c r="H704" i="90"/>
  <c r="H702" i="90"/>
  <c r="H700" i="90"/>
  <c r="H698" i="90"/>
  <c r="H696" i="90"/>
  <c r="H694" i="90"/>
  <c r="H692" i="90"/>
  <c r="H688" i="90"/>
  <c r="H686" i="90"/>
  <c r="H684" i="90"/>
  <c r="H682" i="90"/>
  <c r="H680" i="90"/>
  <c r="H678" i="90"/>
  <c r="H676" i="90"/>
  <c r="H674" i="90"/>
  <c r="H672" i="90"/>
  <c r="H668" i="90"/>
  <c r="H666" i="90"/>
  <c r="H664" i="90"/>
  <c r="H662" i="90"/>
  <c r="H660" i="90"/>
  <c r="H658" i="90"/>
  <c r="H656" i="90"/>
  <c r="H654" i="90"/>
  <c r="H652" i="90"/>
  <c r="H650" i="90"/>
  <c r="H648" i="90"/>
  <c r="H646" i="90"/>
  <c r="H644" i="90"/>
  <c r="H642" i="90"/>
  <c r="H640" i="90"/>
  <c r="H638" i="90"/>
  <c r="H636" i="90"/>
  <c r="H634" i="90"/>
  <c r="H632" i="90"/>
  <c r="H630" i="90"/>
  <c r="H628" i="90"/>
  <c r="H626" i="90"/>
  <c r="H624" i="90"/>
  <c r="H622" i="90"/>
  <c r="H620" i="90"/>
  <c r="H618" i="90"/>
  <c r="H616" i="90"/>
  <c r="H614" i="90"/>
  <c r="H612" i="90"/>
  <c r="H610" i="90"/>
  <c r="H608" i="90"/>
  <c r="H606" i="90"/>
  <c r="H604" i="90"/>
  <c r="H602" i="90"/>
  <c r="H600" i="90"/>
  <c r="H598" i="90"/>
  <c r="H596" i="90"/>
  <c r="H594" i="90"/>
  <c r="H592" i="90"/>
  <c r="H590" i="90"/>
  <c r="H588" i="90"/>
  <c r="H586" i="90"/>
  <c r="H584" i="90"/>
  <c r="H582" i="90"/>
  <c r="H580" i="90"/>
  <c r="H578" i="90"/>
  <c r="H576" i="90"/>
  <c r="H574" i="90"/>
  <c r="H570" i="90"/>
  <c r="H568" i="90"/>
  <c r="H566" i="90"/>
  <c r="H564" i="90"/>
  <c r="H560" i="90"/>
  <c r="H558" i="90"/>
  <c r="H556" i="90"/>
  <c r="H554" i="90"/>
  <c r="H550" i="90"/>
  <c r="H548" i="90"/>
  <c r="H546" i="90"/>
  <c r="H544" i="90"/>
  <c r="H542" i="90"/>
  <c r="H540" i="90"/>
  <c r="H538" i="90"/>
  <c r="H536" i="90"/>
  <c r="H534" i="90"/>
  <c r="H530" i="90"/>
  <c r="H528" i="90"/>
  <c r="H526" i="90"/>
  <c r="H524" i="90"/>
  <c r="H522" i="90"/>
  <c r="H520" i="90"/>
  <c r="H518" i="90"/>
  <c r="H516" i="90"/>
  <c r="H512" i="90"/>
  <c r="H510" i="90"/>
  <c r="H508" i="90"/>
  <c r="H506" i="90"/>
  <c r="H504" i="90"/>
  <c r="H502" i="90"/>
  <c r="H500" i="90"/>
  <c r="H498" i="90"/>
  <c r="H496" i="90"/>
  <c r="H494" i="90"/>
  <c r="H492" i="90"/>
  <c r="H490" i="90"/>
  <c r="H488" i="90"/>
  <c r="H486" i="90"/>
  <c r="H484" i="90"/>
  <c r="H482" i="90"/>
  <c r="H480" i="90"/>
  <c r="H478" i="90"/>
  <c r="H476" i="90"/>
  <c r="H474" i="90"/>
  <c r="H470" i="90"/>
  <c r="H468" i="90"/>
  <c r="H466" i="90"/>
  <c r="H464" i="90"/>
  <c r="H462" i="90"/>
  <c r="H460" i="90"/>
  <c r="H458" i="90"/>
  <c r="H454" i="90"/>
  <c r="H452" i="90"/>
  <c r="H450" i="90"/>
  <c r="H448" i="90"/>
  <c r="H446" i="90"/>
  <c r="H444" i="90"/>
  <c r="H442" i="90"/>
  <c r="H440" i="90"/>
  <c r="H438" i="90"/>
  <c r="H436" i="90"/>
  <c r="H434" i="90"/>
  <c r="H432" i="90"/>
  <c r="H430" i="90"/>
  <c r="H428" i="90"/>
  <c r="H426" i="90"/>
  <c r="H424" i="90"/>
  <c r="H422" i="90"/>
  <c r="H420" i="90"/>
  <c r="H418" i="90"/>
  <c r="H416" i="90"/>
  <c r="H414" i="90"/>
  <c r="H412" i="90"/>
  <c r="H410" i="90"/>
  <c r="H408" i="90"/>
  <c r="H406" i="90"/>
  <c r="H404" i="90"/>
  <c r="H402" i="90"/>
  <c r="H400" i="90"/>
  <c r="H398" i="90"/>
  <c r="H396" i="90"/>
  <c r="H394" i="90"/>
  <c r="H392" i="90"/>
  <c r="H390" i="90"/>
  <c r="H388" i="90"/>
  <c r="H386" i="90"/>
  <c r="H384" i="90"/>
  <c r="H380" i="90"/>
  <c r="H378" i="90"/>
  <c r="H376" i="90"/>
  <c r="H374" i="90"/>
  <c r="H372" i="90"/>
  <c r="H370" i="90"/>
  <c r="H368" i="90"/>
  <c r="H366" i="90"/>
  <c r="H364" i="90"/>
  <c r="H362" i="90"/>
  <c r="H360" i="90"/>
  <c r="H354" i="90"/>
  <c r="H352" i="90"/>
  <c r="H350" i="90"/>
  <c r="H348" i="90"/>
  <c r="H346" i="90"/>
  <c r="H344" i="90"/>
  <c r="H342" i="90"/>
  <c r="H340" i="90"/>
  <c r="H338" i="90"/>
  <c r="H336" i="90"/>
  <c r="H334" i="90"/>
  <c r="H332" i="90"/>
  <c r="H330" i="90"/>
  <c r="H328" i="90"/>
  <c r="H324" i="90"/>
  <c r="H322" i="90"/>
  <c r="H320" i="90"/>
  <c r="H318" i="90"/>
  <c r="H316" i="90"/>
  <c r="H314" i="90"/>
  <c r="H312" i="90"/>
  <c r="H310" i="90"/>
  <c r="H308" i="90"/>
  <c r="H306" i="90"/>
  <c r="H304" i="90"/>
  <c r="H296" i="90"/>
  <c r="H294" i="90"/>
  <c r="H292" i="90"/>
  <c r="H290" i="90"/>
  <c r="H288" i="90"/>
  <c r="H286" i="90"/>
  <c r="H284" i="90"/>
  <c r="H282" i="90"/>
  <c r="H280" i="90"/>
  <c r="H278" i="90"/>
  <c r="H276" i="90"/>
  <c r="H274" i="90"/>
  <c r="H270" i="90"/>
  <c r="H268" i="90"/>
  <c r="H266" i="90"/>
  <c r="H264" i="90"/>
  <c r="H262" i="90"/>
  <c r="H260" i="90"/>
  <c r="H256" i="90"/>
  <c r="H254" i="90"/>
  <c r="H252" i="90"/>
  <c r="H250" i="90"/>
  <c r="H248" i="90"/>
  <c r="H246" i="90"/>
  <c r="H242" i="90"/>
  <c r="H240" i="90"/>
  <c r="H238" i="90"/>
  <c r="H236" i="90"/>
  <c r="H234" i="90"/>
  <c r="H232" i="90"/>
  <c r="H228" i="90"/>
  <c r="H226" i="90"/>
  <c r="H224" i="90"/>
  <c r="H222" i="90"/>
  <c r="H220" i="90"/>
  <c r="H218" i="90"/>
  <c r="H214" i="90"/>
  <c r="H212" i="90"/>
  <c r="H210" i="90"/>
  <c r="H208" i="90"/>
  <c r="H206" i="90"/>
  <c r="H204" i="90"/>
  <c r="H200" i="90"/>
  <c r="H198" i="90"/>
  <c r="H196" i="90"/>
  <c r="H194" i="90"/>
  <c r="H192" i="90"/>
  <c r="H190" i="90"/>
  <c r="H184" i="90"/>
  <c r="H182" i="90"/>
  <c r="H180" i="90"/>
  <c r="H178" i="90"/>
  <c r="H176" i="90"/>
  <c r="H174" i="90"/>
  <c r="H172" i="90"/>
  <c r="H170" i="90"/>
  <c r="H168" i="90"/>
  <c r="H166" i="90"/>
  <c r="H164" i="90"/>
  <c r="H162" i="90"/>
  <c r="H158" i="90"/>
  <c r="H156" i="90"/>
  <c r="H154" i="90"/>
  <c r="H152" i="90"/>
  <c r="H150" i="90"/>
  <c r="H148" i="90"/>
  <c r="H146" i="90"/>
  <c r="H144" i="90"/>
  <c r="H142" i="90"/>
  <c r="H140" i="90"/>
  <c r="H138" i="90"/>
  <c r="H136" i="90"/>
  <c r="H132" i="90"/>
  <c r="H130" i="90"/>
  <c r="H128" i="90"/>
  <c r="H126" i="90"/>
  <c r="H124" i="90"/>
  <c r="H122" i="90"/>
  <c r="H120" i="90"/>
  <c r="H118" i="90"/>
  <c r="H116" i="90"/>
  <c r="H114" i="90"/>
  <c r="H112" i="90"/>
  <c r="H110" i="90"/>
  <c r="H106" i="90"/>
  <c r="H104" i="90"/>
  <c r="H102" i="90"/>
  <c r="H100" i="90"/>
  <c r="H98" i="90"/>
  <c r="H96" i="90"/>
  <c r="H94" i="90"/>
  <c r="H92" i="90"/>
  <c r="H90" i="90"/>
  <c r="H86" i="90"/>
  <c r="H84" i="90"/>
  <c r="H82" i="90"/>
  <c r="H80" i="90"/>
  <c r="H78" i="90"/>
  <c r="H76" i="90"/>
  <c r="H74" i="90"/>
  <c r="H72" i="90"/>
  <c r="H70" i="90"/>
  <c r="H66" i="90"/>
  <c r="H64" i="90"/>
  <c r="H62" i="90"/>
  <c r="H60" i="90"/>
  <c r="H58" i="90"/>
  <c r="H56" i="90"/>
  <c r="H54" i="90"/>
  <c r="H52" i="90"/>
  <c r="H50" i="90"/>
  <c r="H46" i="90"/>
  <c r="H44" i="90"/>
  <c r="H42" i="90"/>
  <c r="H40" i="90"/>
  <c r="H38" i="90"/>
  <c r="H36" i="90"/>
  <c r="H34" i="90"/>
  <c r="H30" i="90"/>
  <c r="H28" i="90"/>
  <c r="H26" i="90"/>
  <c r="H24" i="90"/>
  <c r="H22" i="90"/>
  <c r="H20" i="90"/>
  <c r="H18" i="90"/>
  <c r="H13" i="90"/>
  <c r="C770" i="91"/>
  <c r="C768" i="91"/>
  <c r="C766" i="91"/>
  <c r="C764" i="91"/>
  <c r="C760" i="91"/>
  <c r="C756" i="91"/>
  <c r="C754" i="91"/>
  <c r="C750" i="91"/>
  <c r="C748" i="91"/>
  <c r="C746" i="91"/>
  <c r="C744" i="91"/>
  <c r="C742" i="91"/>
  <c r="C740" i="91"/>
  <c r="C734" i="91"/>
  <c r="C732" i="91"/>
  <c r="C730" i="91"/>
  <c r="C728" i="91"/>
  <c r="C726" i="91"/>
  <c r="C724" i="91"/>
  <c r="C722" i="91"/>
  <c r="C720" i="91"/>
  <c r="C718" i="91"/>
  <c r="C714" i="91"/>
  <c r="C712" i="91"/>
  <c r="C710" i="91"/>
  <c r="C708" i="91"/>
  <c r="C706" i="91"/>
  <c r="C704" i="91"/>
  <c r="C702" i="91"/>
  <c r="C700" i="91"/>
  <c r="C698" i="91"/>
  <c r="AB698" i="91" s="1"/>
  <c r="C696" i="91"/>
  <c r="C694" i="91"/>
  <c r="C692" i="91"/>
  <c r="C688" i="91"/>
  <c r="T688" i="91" s="1"/>
  <c r="C686" i="91"/>
  <c r="C684" i="91"/>
  <c r="C682" i="91"/>
  <c r="C680" i="91"/>
  <c r="C678" i="91"/>
  <c r="C676" i="91"/>
  <c r="C674" i="91"/>
  <c r="C672" i="91"/>
  <c r="C668" i="91"/>
  <c r="C666" i="91"/>
  <c r="C664" i="91"/>
  <c r="C662" i="91"/>
  <c r="C660" i="91"/>
  <c r="C658" i="91"/>
  <c r="C656" i="91"/>
  <c r="C654" i="91"/>
  <c r="T654" i="91" s="1"/>
  <c r="C652" i="91"/>
  <c r="C650" i="91"/>
  <c r="C648" i="91"/>
  <c r="C646" i="91"/>
  <c r="C644" i="91"/>
  <c r="C642" i="91"/>
  <c r="C640" i="91"/>
  <c r="C638" i="91"/>
  <c r="C636" i="91"/>
  <c r="C634" i="91"/>
  <c r="C632" i="91"/>
  <c r="C630" i="91"/>
  <c r="X630" i="91" s="1"/>
  <c r="C628" i="91"/>
  <c r="C626" i="91"/>
  <c r="C624" i="91"/>
  <c r="C622" i="91"/>
  <c r="L622" i="91" s="1"/>
  <c r="C620" i="91"/>
  <c r="C618" i="91"/>
  <c r="C616" i="91"/>
  <c r="C614" i="91"/>
  <c r="P614" i="91" s="1"/>
  <c r="C612" i="91"/>
  <c r="C610" i="91"/>
  <c r="C608" i="91"/>
  <c r="C606" i="91"/>
  <c r="X606" i="91" s="1"/>
  <c r="C604" i="91"/>
  <c r="C602" i="91"/>
  <c r="C600" i="91"/>
  <c r="C598" i="91"/>
  <c r="L598" i="91" s="1"/>
  <c r="C596" i="91"/>
  <c r="C594" i="91"/>
  <c r="C592" i="91"/>
  <c r="C590" i="91"/>
  <c r="T590" i="91" s="1"/>
  <c r="C588" i="91"/>
  <c r="C586" i="91"/>
  <c r="C584" i="91"/>
  <c r="C582" i="91"/>
  <c r="AB582" i="91" s="1"/>
  <c r="C580" i="91"/>
  <c r="C578" i="91"/>
  <c r="C576" i="91"/>
  <c r="C574" i="91"/>
  <c r="C570" i="91"/>
  <c r="C568" i="91"/>
  <c r="C566" i="91"/>
  <c r="C564" i="91"/>
  <c r="C560" i="91"/>
  <c r="C558" i="91"/>
  <c r="C556" i="91"/>
  <c r="C554" i="91"/>
  <c r="C550" i="91"/>
  <c r="C548" i="91"/>
  <c r="C546" i="91"/>
  <c r="C544" i="91"/>
  <c r="T544" i="91" s="1"/>
  <c r="C542" i="91"/>
  <c r="C540" i="91"/>
  <c r="C538" i="91"/>
  <c r="C536" i="91"/>
  <c r="C534" i="91"/>
  <c r="C530" i="91"/>
  <c r="C528" i="91"/>
  <c r="C526" i="91"/>
  <c r="H526" i="91" s="1"/>
  <c r="C524" i="91"/>
  <c r="C522" i="91"/>
  <c r="C520" i="91"/>
  <c r="C518" i="91"/>
  <c r="C516" i="91"/>
  <c r="C512" i="91"/>
  <c r="C510" i="91"/>
  <c r="C508" i="91"/>
  <c r="C506" i="91"/>
  <c r="C504" i="91"/>
  <c r="C502" i="91"/>
  <c r="C500" i="91"/>
  <c r="H500" i="91" s="1"/>
  <c r="C498" i="91"/>
  <c r="C496" i="91"/>
  <c r="C494" i="91"/>
  <c r="C492" i="91"/>
  <c r="X492" i="91" s="1"/>
  <c r="C490" i="91"/>
  <c r="C488" i="91"/>
  <c r="C486" i="91"/>
  <c r="C484" i="91"/>
  <c r="C482" i="91"/>
  <c r="C480" i="91"/>
  <c r="C478" i="91"/>
  <c r="C476" i="91"/>
  <c r="C474" i="91"/>
  <c r="C472" i="91"/>
  <c r="H472" i="91" s="1"/>
  <c r="L472" i="90" s="1"/>
  <c r="C470" i="91"/>
  <c r="C468" i="91"/>
  <c r="P468" i="91" s="1"/>
  <c r="C466" i="91"/>
  <c r="C464" i="91"/>
  <c r="C462" i="91"/>
  <c r="C460" i="91"/>
  <c r="L460" i="91" s="1"/>
  <c r="C458" i="91"/>
  <c r="C454" i="91"/>
  <c r="C452" i="91"/>
  <c r="C450" i="91"/>
  <c r="C448" i="91"/>
  <c r="C446" i="91"/>
  <c r="C444" i="91"/>
  <c r="C442" i="91"/>
  <c r="X442" i="91" s="1"/>
  <c r="C440" i="91"/>
  <c r="C438" i="91"/>
  <c r="C436" i="91"/>
  <c r="C434" i="91"/>
  <c r="H434" i="91" s="1"/>
  <c r="C432" i="91"/>
  <c r="C430" i="91"/>
  <c r="C428" i="91"/>
  <c r="C426" i="91"/>
  <c r="C424" i="91"/>
  <c r="C422" i="91"/>
  <c r="C420" i="91"/>
  <c r="C418" i="91"/>
  <c r="X418" i="91" s="1"/>
  <c r="C416" i="91"/>
  <c r="C414" i="91"/>
  <c r="C412" i="91"/>
  <c r="C410" i="91"/>
  <c r="C408" i="91"/>
  <c r="C406" i="91"/>
  <c r="C404" i="91"/>
  <c r="C402" i="91"/>
  <c r="C400" i="91"/>
  <c r="C398" i="91"/>
  <c r="C396" i="91"/>
  <c r="C394" i="91"/>
  <c r="C392" i="91"/>
  <c r="C390" i="91"/>
  <c r="C388" i="91"/>
  <c r="C386" i="91"/>
  <c r="T386" i="91" s="1"/>
  <c r="C384" i="91"/>
  <c r="C382" i="91"/>
  <c r="C380" i="91"/>
  <c r="C378" i="91"/>
  <c r="AB378" i="91" s="1"/>
  <c r="C376" i="91"/>
  <c r="C374" i="91"/>
  <c r="C372" i="91"/>
  <c r="C370" i="91"/>
  <c r="C368" i="91"/>
  <c r="C366" i="91"/>
  <c r="C364" i="91"/>
  <c r="C362" i="91"/>
  <c r="C360" i="91"/>
  <c r="C354" i="91"/>
  <c r="C352" i="91"/>
  <c r="C350" i="91"/>
  <c r="T350" i="91" s="1"/>
  <c r="C348" i="91"/>
  <c r="C346" i="91"/>
  <c r="C344" i="91"/>
  <c r="C342" i="91"/>
  <c r="AB342" i="91" s="1"/>
  <c r="C340" i="91"/>
  <c r="C338" i="91"/>
  <c r="C336" i="91"/>
  <c r="C334" i="91"/>
  <c r="C332" i="91"/>
  <c r="C330" i="91"/>
  <c r="C328" i="91"/>
  <c r="C324" i="91"/>
  <c r="X324" i="91" s="1"/>
  <c r="C322" i="91"/>
  <c r="C320" i="91"/>
  <c r="C318" i="91"/>
  <c r="C316" i="91"/>
  <c r="C314" i="91"/>
  <c r="C312" i="91"/>
  <c r="C310" i="91"/>
  <c r="C308" i="91"/>
  <c r="C306" i="91"/>
  <c r="C304" i="91"/>
  <c r="C296" i="91"/>
  <c r="C294" i="91"/>
  <c r="AB294" i="91" s="1"/>
  <c r="C292" i="91"/>
  <c r="C290" i="91"/>
  <c r="C288" i="91"/>
  <c r="C286" i="91"/>
  <c r="C284" i="91"/>
  <c r="C282" i="91"/>
  <c r="C280" i="91"/>
  <c r="C278" i="91"/>
  <c r="C276" i="91"/>
  <c r="C274" i="91"/>
  <c r="C270" i="91"/>
  <c r="C268" i="91"/>
  <c r="C266" i="91"/>
  <c r="C264" i="91"/>
  <c r="C262" i="91"/>
  <c r="C260" i="91"/>
  <c r="P260" i="91" s="1"/>
  <c r="C256" i="91"/>
  <c r="C254" i="91"/>
  <c r="C252" i="91"/>
  <c r="C250" i="91"/>
  <c r="C248" i="91"/>
  <c r="C246" i="91"/>
  <c r="C242" i="91"/>
  <c r="C240" i="91"/>
  <c r="C238" i="91"/>
  <c r="C236" i="91"/>
  <c r="C234" i="91"/>
  <c r="C232" i="91"/>
  <c r="P232" i="91" s="1"/>
  <c r="C228" i="91"/>
  <c r="C226" i="91"/>
  <c r="C224" i="91"/>
  <c r="C222" i="91"/>
  <c r="P222" i="91" s="1"/>
  <c r="C220" i="91"/>
  <c r="C218" i="91"/>
  <c r="C214" i="91"/>
  <c r="C212" i="91"/>
  <c r="X212" i="91" s="1"/>
  <c r="C210" i="91"/>
  <c r="C208" i="91"/>
  <c r="C206" i="91"/>
  <c r="C204" i="91"/>
  <c r="P204" i="91" s="1"/>
  <c r="C200" i="91"/>
  <c r="C198" i="91"/>
  <c r="C196" i="91"/>
  <c r="C194" i="91"/>
  <c r="C192" i="91"/>
  <c r="C190" i="91"/>
  <c r="C184" i="91"/>
  <c r="C182" i="91"/>
  <c r="P182" i="91" s="1"/>
  <c r="C180" i="91"/>
  <c r="C178" i="91"/>
  <c r="C176" i="91"/>
  <c r="C174" i="91"/>
  <c r="AB174" i="91" s="1"/>
  <c r="C172" i="91"/>
  <c r="C170" i="91"/>
  <c r="C168" i="91"/>
  <c r="C166" i="91"/>
  <c r="P166" i="91" s="1"/>
  <c r="C164" i="91"/>
  <c r="C162" i="91"/>
  <c r="C158" i="91"/>
  <c r="C156" i="91"/>
  <c r="P156" i="91" s="1"/>
  <c r="C154" i="91"/>
  <c r="C152" i="91"/>
  <c r="C150" i="91"/>
  <c r="C148" i="91"/>
  <c r="C146" i="91"/>
  <c r="C144" i="91"/>
  <c r="C142" i="91"/>
  <c r="C140" i="91"/>
  <c r="P140" i="91" s="1"/>
  <c r="C138" i="91"/>
  <c r="C136" i="91"/>
  <c r="C132" i="91"/>
  <c r="C130" i="91"/>
  <c r="H130" i="91" s="1"/>
  <c r="C128" i="91"/>
  <c r="C126" i="91"/>
  <c r="C124" i="91"/>
  <c r="C122" i="91"/>
  <c r="C120" i="91"/>
  <c r="C118" i="91"/>
  <c r="C116" i="91"/>
  <c r="C114" i="91"/>
  <c r="L114" i="91" s="1"/>
  <c r="C112" i="91"/>
  <c r="C110" i="91"/>
  <c r="C106" i="91"/>
  <c r="C104" i="91"/>
  <c r="P104" i="91" s="1"/>
  <c r="C102" i="91"/>
  <c r="C100" i="91"/>
  <c r="C98" i="91"/>
  <c r="C96" i="91"/>
  <c r="T96" i="91" s="1"/>
  <c r="C94" i="91"/>
  <c r="C92" i="91"/>
  <c r="C90" i="91"/>
  <c r="C86" i="91"/>
  <c r="L86" i="91" s="1"/>
  <c r="C84" i="91"/>
  <c r="C82" i="91"/>
  <c r="C80" i="91"/>
  <c r="C78" i="91"/>
  <c r="L78" i="91" s="1"/>
  <c r="C76" i="91"/>
  <c r="C74" i="91"/>
  <c r="C72" i="91"/>
  <c r="C70" i="91"/>
  <c r="L70" i="91" s="1"/>
  <c r="C66" i="91"/>
  <c r="C64" i="91"/>
  <c r="C62" i="91"/>
  <c r="C60" i="91"/>
  <c r="C58" i="91"/>
  <c r="C56" i="91"/>
  <c r="C54" i="91"/>
  <c r="C52" i="91"/>
  <c r="P52" i="91" s="1"/>
  <c r="C50" i="91"/>
  <c r="C46" i="91"/>
  <c r="C44" i="91"/>
  <c r="C42" i="91"/>
  <c r="AB42" i="91" s="1"/>
  <c r="C40" i="91"/>
  <c r="C38" i="91"/>
  <c r="C36" i="91"/>
  <c r="C34" i="91"/>
  <c r="L34" i="91" s="1"/>
  <c r="C30" i="91"/>
  <c r="C28" i="91"/>
  <c r="C26" i="91"/>
  <c r="C24" i="91"/>
  <c r="AB24" i="91" s="1"/>
  <c r="C22" i="91"/>
  <c r="C20" i="91"/>
  <c r="C18" i="91"/>
  <c r="AB18" i="91" s="1"/>
  <c r="C13" i="91"/>
  <c r="AB13" i="91" s="1"/>
  <c r="T770" i="91"/>
  <c r="X768" i="91"/>
  <c r="P768" i="91"/>
  <c r="H768" i="91"/>
  <c r="T768" i="91"/>
  <c r="AB764" i="91"/>
  <c r="X764" i="91"/>
  <c r="P764" i="91"/>
  <c r="L764" i="91"/>
  <c r="H764" i="91"/>
  <c r="T764" i="91"/>
  <c r="T760" i="91"/>
  <c r="X756" i="91"/>
  <c r="P756" i="91"/>
  <c r="H756" i="91"/>
  <c r="T756" i="91"/>
  <c r="AB750" i="91"/>
  <c r="X750" i="91"/>
  <c r="P750" i="91"/>
  <c r="L750" i="91"/>
  <c r="H750" i="91"/>
  <c r="T750" i="91"/>
  <c r="X746" i="91"/>
  <c r="P746" i="91"/>
  <c r="H746" i="91"/>
  <c r="T746" i="91"/>
  <c r="AB742" i="91"/>
  <c r="X742" i="91"/>
  <c r="P742" i="91"/>
  <c r="L742" i="91"/>
  <c r="H742" i="91"/>
  <c r="T742" i="91"/>
  <c r="T740" i="91"/>
  <c r="X734" i="91"/>
  <c r="P734" i="91"/>
  <c r="H734" i="91"/>
  <c r="T734" i="91"/>
  <c r="L732" i="91"/>
  <c r="AB730" i="91"/>
  <c r="X730" i="91"/>
  <c r="P730" i="91"/>
  <c r="L730" i="91"/>
  <c r="H730" i="91"/>
  <c r="T730" i="91"/>
  <c r="T728" i="91"/>
  <c r="X726" i="91"/>
  <c r="P726" i="91"/>
  <c r="H726" i="91"/>
  <c r="T726" i="91"/>
  <c r="AB722" i="91"/>
  <c r="X722" i="91"/>
  <c r="P722" i="91"/>
  <c r="L722" i="91"/>
  <c r="H722" i="91"/>
  <c r="T722" i="91"/>
  <c r="AB720" i="91"/>
  <c r="L720" i="91"/>
  <c r="T720" i="91"/>
  <c r="X718" i="91"/>
  <c r="P718" i="91"/>
  <c r="H718" i="91"/>
  <c r="T718" i="91"/>
  <c r="AB712" i="91"/>
  <c r="X712" i="91"/>
  <c r="P712" i="91"/>
  <c r="L712" i="91"/>
  <c r="H712" i="91"/>
  <c r="T712" i="91"/>
  <c r="AB710" i="91"/>
  <c r="T710" i="91"/>
  <c r="L710" i="91"/>
  <c r="X708" i="91"/>
  <c r="P708" i="91"/>
  <c r="H708" i="91"/>
  <c r="T708" i="91"/>
  <c r="AB704" i="91"/>
  <c r="X704" i="91"/>
  <c r="P704" i="91"/>
  <c r="L704" i="91"/>
  <c r="H704" i="91"/>
  <c r="T704" i="91"/>
  <c r="AB702" i="91"/>
  <c r="L702" i="91"/>
  <c r="T702" i="91"/>
  <c r="X700" i="91"/>
  <c r="P700" i="91"/>
  <c r="H700" i="91"/>
  <c r="T700" i="91"/>
  <c r="AB696" i="91"/>
  <c r="X696" i="91"/>
  <c r="P696" i="91"/>
  <c r="L696" i="91"/>
  <c r="H696" i="91"/>
  <c r="T696" i="91"/>
  <c r="X694" i="91"/>
  <c r="T692" i="91"/>
  <c r="P692" i="91"/>
  <c r="H692" i="91"/>
  <c r="AB686" i="91"/>
  <c r="X686" i="91"/>
  <c r="P686" i="91"/>
  <c r="L686" i="91"/>
  <c r="H686" i="91"/>
  <c r="T686" i="91"/>
  <c r="L684" i="91"/>
  <c r="P684" i="91"/>
  <c r="T682" i="91"/>
  <c r="H682" i="91"/>
  <c r="P682" i="91"/>
  <c r="AB678" i="91"/>
  <c r="X678" i="91"/>
  <c r="P678" i="91"/>
  <c r="L678" i="91"/>
  <c r="H678" i="91"/>
  <c r="T678" i="91"/>
  <c r="T674" i="91"/>
  <c r="P674" i="91"/>
  <c r="H674" i="91"/>
  <c r="AB668" i="91"/>
  <c r="X668" i="91"/>
  <c r="P668" i="91"/>
  <c r="L668" i="91"/>
  <c r="H668" i="91"/>
  <c r="T668" i="91"/>
  <c r="L666" i="91"/>
  <c r="P666" i="91"/>
  <c r="T664" i="91"/>
  <c r="H664" i="91"/>
  <c r="P664" i="91"/>
  <c r="AB660" i="91"/>
  <c r="X660" i="91"/>
  <c r="P660" i="91"/>
  <c r="L660" i="91"/>
  <c r="H660" i="91"/>
  <c r="T660" i="91"/>
  <c r="T656" i="91"/>
  <c r="P656" i="91"/>
  <c r="H656" i="91"/>
  <c r="AB652" i="91"/>
  <c r="X652" i="91"/>
  <c r="P652" i="91"/>
  <c r="L652" i="91"/>
  <c r="H652" i="91"/>
  <c r="T652" i="91"/>
  <c r="L650" i="91"/>
  <c r="P650" i="91"/>
  <c r="T648" i="91"/>
  <c r="H648" i="91"/>
  <c r="P648" i="91"/>
  <c r="X642" i="91"/>
  <c r="P642" i="91"/>
  <c r="H642" i="91"/>
  <c r="T642" i="91"/>
  <c r="AB640" i="91"/>
  <c r="L640" i="91"/>
  <c r="T640" i="91"/>
  <c r="T636" i="91"/>
  <c r="X634" i="91"/>
  <c r="P634" i="91"/>
  <c r="H634" i="91"/>
  <c r="T634" i="91"/>
  <c r="AB632" i="91"/>
  <c r="L632" i="91"/>
  <c r="T632" i="91"/>
  <c r="T630" i="91"/>
  <c r="T628" i="91"/>
  <c r="X626" i="91"/>
  <c r="P626" i="91"/>
  <c r="H626" i="91"/>
  <c r="T626" i="91"/>
  <c r="AB624" i="91"/>
  <c r="L624" i="91"/>
  <c r="T624" i="91"/>
  <c r="X618" i="91"/>
  <c r="P618" i="91"/>
  <c r="H618" i="91"/>
  <c r="T618" i="91"/>
  <c r="AB616" i="91"/>
  <c r="L616" i="91"/>
  <c r="T616" i="91"/>
  <c r="X610" i="91"/>
  <c r="P610" i="91"/>
  <c r="H610" i="91"/>
  <c r="T610" i="91"/>
  <c r="AB608" i="91"/>
  <c r="L608" i="91"/>
  <c r="T608" i="91"/>
  <c r="T604" i="91"/>
  <c r="X602" i="91"/>
  <c r="P602" i="91"/>
  <c r="H602" i="91"/>
  <c r="T602" i="91"/>
  <c r="AB600" i="91"/>
  <c r="L600" i="91"/>
  <c r="T600" i="91"/>
  <c r="T596" i="91"/>
  <c r="X594" i="91"/>
  <c r="P594" i="91"/>
  <c r="H594" i="91"/>
  <c r="T594" i="91"/>
  <c r="AB592" i="91"/>
  <c r="L592" i="91"/>
  <c r="T592" i="91"/>
  <c r="X590" i="91"/>
  <c r="X586" i="91"/>
  <c r="P586" i="91"/>
  <c r="H586" i="91"/>
  <c r="T586" i="91"/>
  <c r="AB584" i="91"/>
  <c r="L584" i="91"/>
  <c r="T584" i="91"/>
  <c r="X578" i="91"/>
  <c r="P578" i="91"/>
  <c r="H578" i="91"/>
  <c r="T578" i="91"/>
  <c r="AB576" i="91"/>
  <c r="L576" i="91"/>
  <c r="T576" i="91"/>
  <c r="T570" i="91"/>
  <c r="X568" i="91"/>
  <c r="P568" i="91"/>
  <c r="H568" i="91"/>
  <c r="T568" i="91"/>
  <c r="AB566" i="91"/>
  <c r="T566" i="91"/>
  <c r="T560" i="91"/>
  <c r="L560" i="91"/>
  <c r="X558" i="91"/>
  <c r="P558" i="91"/>
  <c r="H558" i="91"/>
  <c r="T558" i="91"/>
  <c r="T556" i="91"/>
  <c r="L556" i="91"/>
  <c r="H554" i="91"/>
  <c r="AB550" i="91"/>
  <c r="L550" i="91"/>
  <c r="H550" i="91"/>
  <c r="P550" i="91"/>
  <c r="T548" i="91"/>
  <c r="P548" i="91"/>
  <c r="H548" i="91"/>
  <c r="T546" i="91"/>
  <c r="P546" i="91"/>
  <c r="T542" i="91"/>
  <c r="P542" i="91"/>
  <c r="P538" i="91"/>
  <c r="L538" i="91"/>
  <c r="L536" i="91"/>
  <c r="AB534" i="91"/>
  <c r="L534" i="91"/>
  <c r="H534" i="91"/>
  <c r="P534" i="91"/>
  <c r="T530" i="91"/>
  <c r="P530" i="91"/>
  <c r="H530" i="91"/>
  <c r="T528" i="91"/>
  <c r="P528" i="91"/>
  <c r="T524" i="91"/>
  <c r="P524" i="91"/>
  <c r="P520" i="91"/>
  <c r="L520" i="91"/>
  <c r="P518" i="91"/>
  <c r="AB516" i="91"/>
  <c r="L516" i="91"/>
  <c r="H516" i="91"/>
  <c r="P516" i="91"/>
  <c r="T512" i="91"/>
  <c r="P512" i="91"/>
  <c r="H512" i="91"/>
  <c r="T510" i="91"/>
  <c r="P510" i="91"/>
  <c r="T506" i="91"/>
  <c r="P506" i="91"/>
  <c r="X504" i="91"/>
  <c r="P502" i="91"/>
  <c r="L502" i="91"/>
  <c r="AB500" i="91"/>
  <c r="AB498" i="91"/>
  <c r="L498" i="91"/>
  <c r="H498" i="91"/>
  <c r="P498" i="91"/>
  <c r="T496" i="91"/>
  <c r="P496" i="91"/>
  <c r="H496" i="91"/>
  <c r="AB494" i="91"/>
  <c r="T494" i="91"/>
  <c r="T492" i="91"/>
  <c r="X490" i="91"/>
  <c r="T490" i="91"/>
  <c r="X488" i="91"/>
  <c r="H488" i="91"/>
  <c r="P486" i="91"/>
  <c r="L486" i="91"/>
  <c r="T484" i="91"/>
  <c r="AB482" i="91"/>
  <c r="L482" i="91"/>
  <c r="H482" i="91"/>
  <c r="P482" i="91"/>
  <c r="T480" i="91"/>
  <c r="P480" i="91"/>
  <c r="H480" i="91"/>
  <c r="AB478" i="91"/>
  <c r="T478" i="91"/>
  <c r="X474" i="91"/>
  <c r="T474" i="91"/>
  <c r="X472" i="91"/>
  <c r="P470" i="91"/>
  <c r="L470" i="91"/>
  <c r="AB466" i="91"/>
  <c r="L466" i="91"/>
  <c r="H466" i="91"/>
  <c r="P466" i="91"/>
  <c r="T464" i="91"/>
  <c r="P464" i="91"/>
  <c r="H464" i="91"/>
  <c r="AB462" i="91"/>
  <c r="T462" i="91"/>
  <c r="X458" i="91"/>
  <c r="T458" i="91"/>
  <c r="X454" i="91"/>
  <c r="H454" i="91"/>
  <c r="P452" i="91"/>
  <c r="L452" i="91"/>
  <c r="AB448" i="91"/>
  <c r="L448" i="91"/>
  <c r="H448" i="91"/>
  <c r="P448" i="91"/>
  <c r="T446" i="91"/>
  <c r="P446" i="91"/>
  <c r="H446" i="91"/>
  <c r="AB444" i="91"/>
  <c r="X444" i="91"/>
  <c r="L444" i="91"/>
  <c r="H444" i="91"/>
  <c r="P444" i="91"/>
  <c r="T440" i="91"/>
  <c r="P440" i="91"/>
  <c r="AB438" i="91"/>
  <c r="X438" i="91"/>
  <c r="P438" i="91"/>
  <c r="L438" i="91"/>
  <c r="H438" i="91"/>
  <c r="T438" i="91"/>
  <c r="AB436" i="91"/>
  <c r="X436" i="91"/>
  <c r="L436" i="91"/>
  <c r="H436" i="91"/>
  <c r="P436" i="91"/>
  <c r="T432" i="91"/>
  <c r="P432" i="91"/>
  <c r="L432" i="91"/>
  <c r="AB430" i="91"/>
  <c r="X430" i="91"/>
  <c r="P430" i="91"/>
  <c r="L430" i="91"/>
  <c r="H430" i="91"/>
  <c r="T430" i="91"/>
  <c r="AB428" i="91"/>
  <c r="T428" i="91"/>
  <c r="L428" i="91"/>
  <c r="H428" i="91"/>
  <c r="P428" i="91"/>
  <c r="P426" i="91"/>
  <c r="T424" i="91"/>
  <c r="P424" i="91"/>
  <c r="AB422" i="91"/>
  <c r="X422" i="91"/>
  <c r="P422" i="91"/>
  <c r="L422" i="91"/>
  <c r="H422" i="91"/>
  <c r="T422" i="91"/>
  <c r="T420" i="91"/>
  <c r="P420" i="91"/>
  <c r="T416" i="91"/>
  <c r="P416" i="91"/>
  <c r="L416" i="91"/>
  <c r="AB414" i="91"/>
  <c r="X414" i="91"/>
  <c r="P414" i="91"/>
  <c r="L414" i="91"/>
  <c r="H414" i="91"/>
  <c r="T414" i="91"/>
  <c r="AB412" i="91"/>
  <c r="T412" i="91"/>
  <c r="L412" i="91"/>
  <c r="H412" i="91"/>
  <c r="P412" i="91"/>
  <c r="T408" i="91"/>
  <c r="P406" i="91"/>
  <c r="X406" i="91"/>
  <c r="AB404" i="91"/>
  <c r="P404" i="91"/>
  <c r="L404" i="91"/>
  <c r="T404" i="91"/>
  <c r="T400" i="91"/>
  <c r="P398" i="91"/>
  <c r="X398" i="91"/>
  <c r="AB396" i="91"/>
  <c r="P396" i="91"/>
  <c r="L396" i="91"/>
  <c r="T396" i="91"/>
  <c r="T392" i="91"/>
  <c r="P390" i="91"/>
  <c r="X390" i="91"/>
  <c r="AB388" i="91"/>
  <c r="P388" i="91"/>
  <c r="L388" i="91"/>
  <c r="T388" i="91"/>
  <c r="T384" i="91"/>
  <c r="P382" i="91"/>
  <c r="X382" i="91"/>
  <c r="AB380" i="91"/>
  <c r="P380" i="91"/>
  <c r="L380" i="91"/>
  <c r="T380" i="91"/>
  <c r="H378" i="91"/>
  <c r="T376" i="91"/>
  <c r="P374" i="91"/>
  <c r="X374" i="91"/>
  <c r="AB372" i="91"/>
  <c r="P372" i="91"/>
  <c r="L372" i="91"/>
  <c r="T372" i="91"/>
  <c r="L370" i="91"/>
  <c r="T368" i="91"/>
  <c r="P366" i="91"/>
  <c r="X366" i="91"/>
  <c r="AB364" i="91"/>
  <c r="P364" i="91"/>
  <c r="L364" i="91"/>
  <c r="T364" i="91"/>
  <c r="P362" i="91"/>
  <c r="T360" i="91"/>
  <c r="P354" i="91"/>
  <c r="X354" i="91"/>
  <c r="AB352" i="91"/>
  <c r="P352" i="91"/>
  <c r="L352" i="91"/>
  <c r="T352" i="91"/>
  <c r="X350" i="91"/>
  <c r="T348" i="91"/>
  <c r="P346" i="91"/>
  <c r="X346" i="91"/>
  <c r="AB344" i="91"/>
  <c r="P344" i="91"/>
  <c r="L344" i="91"/>
  <c r="T344" i="91"/>
  <c r="T340" i="91"/>
  <c r="P338" i="91"/>
  <c r="X338" i="91"/>
  <c r="AB336" i="91"/>
  <c r="P336" i="91"/>
  <c r="L336" i="91"/>
  <c r="T336" i="91"/>
  <c r="T332" i="91"/>
  <c r="P330" i="91"/>
  <c r="X330" i="91"/>
  <c r="AB328" i="91"/>
  <c r="P328" i="91"/>
  <c r="L328" i="91"/>
  <c r="T328" i="91"/>
  <c r="AB326" i="91"/>
  <c r="X326" i="91"/>
  <c r="T326" i="91"/>
  <c r="P326" i="91"/>
  <c r="L326" i="91"/>
  <c r="H326" i="91"/>
  <c r="P324" i="91"/>
  <c r="AB322" i="91"/>
  <c r="P322" i="91"/>
  <c r="L322" i="91"/>
  <c r="T322" i="91"/>
  <c r="AB320" i="91"/>
  <c r="X320" i="91"/>
  <c r="P320" i="91"/>
  <c r="L320" i="91"/>
  <c r="H320" i="91"/>
  <c r="T320" i="91"/>
  <c r="T318" i="91"/>
  <c r="AB314" i="91"/>
  <c r="P314" i="91"/>
  <c r="L314" i="91"/>
  <c r="T314" i="91"/>
  <c r="AB312" i="91"/>
  <c r="X312" i="91"/>
  <c r="P312" i="91"/>
  <c r="L312" i="91"/>
  <c r="H312" i="91"/>
  <c r="T312" i="91"/>
  <c r="T310" i="91"/>
  <c r="AB306" i="91"/>
  <c r="P306" i="91"/>
  <c r="L306" i="91"/>
  <c r="T306" i="91"/>
  <c r="AB304" i="91"/>
  <c r="X304" i="91"/>
  <c r="P304" i="91"/>
  <c r="L304" i="91"/>
  <c r="H304" i="91"/>
  <c r="T304" i="91"/>
  <c r="AB302" i="91"/>
  <c r="X302" i="91"/>
  <c r="T302" i="91"/>
  <c r="P302" i="91"/>
  <c r="L302" i="91"/>
  <c r="H302" i="91"/>
  <c r="AB300" i="91"/>
  <c r="X300" i="91"/>
  <c r="T300" i="91"/>
  <c r="P300" i="91"/>
  <c r="L300" i="91"/>
  <c r="H300" i="91"/>
  <c r="AB298" i="91"/>
  <c r="X298" i="91"/>
  <c r="T298" i="91"/>
  <c r="P298" i="91"/>
  <c r="L298" i="91"/>
  <c r="H298" i="91"/>
  <c r="AB296" i="91"/>
  <c r="P296" i="91"/>
  <c r="L296" i="91"/>
  <c r="T296" i="91"/>
  <c r="H294" i="91"/>
  <c r="T292" i="91"/>
  <c r="P290" i="91"/>
  <c r="X290" i="91"/>
  <c r="AB288" i="91"/>
  <c r="P288" i="91"/>
  <c r="L288" i="91"/>
  <c r="T288" i="91"/>
  <c r="L286" i="91"/>
  <c r="T284" i="91"/>
  <c r="P282" i="91"/>
  <c r="X282" i="91"/>
  <c r="AB280" i="91"/>
  <c r="P280" i="91"/>
  <c r="L280" i="91"/>
  <c r="T280" i="91"/>
  <c r="P278" i="91"/>
  <c r="T276" i="91"/>
  <c r="P274" i="91"/>
  <c r="X274" i="91"/>
  <c r="AB272" i="91"/>
  <c r="X272" i="91"/>
  <c r="T272" i="91"/>
  <c r="P272" i="91"/>
  <c r="L272" i="91"/>
  <c r="H272" i="91"/>
  <c r="T270" i="91"/>
  <c r="AB266" i="91"/>
  <c r="P266" i="91"/>
  <c r="L266" i="91"/>
  <c r="T266" i="91"/>
  <c r="AB264" i="91"/>
  <c r="X264" i="91"/>
  <c r="P264" i="91"/>
  <c r="L264" i="91"/>
  <c r="H264" i="91"/>
  <c r="T264" i="91"/>
  <c r="T262" i="91"/>
  <c r="AB258" i="91"/>
  <c r="X258" i="91"/>
  <c r="T258" i="91"/>
  <c r="P258" i="91"/>
  <c r="L258" i="91"/>
  <c r="H258" i="91"/>
  <c r="T256" i="91"/>
  <c r="P254" i="91"/>
  <c r="X254" i="91"/>
  <c r="AB252" i="91"/>
  <c r="P252" i="91"/>
  <c r="L252" i="91"/>
  <c r="T252" i="91"/>
  <c r="P250" i="91"/>
  <c r="T248" i="91"/>
  <c r="P246" i="91"/>
  <c r="X246" i="91"/>
  <c r="AB244" i="91"/>
  <c r="X244" i="91"/>
  <c r="T244" i="91"/>
  <c r="P244" i="91"/>
  <c r="L244" i="91"/>
  <c r="H244" i="91"/>
  <c r="T242" i="91"/>
  <c r="AB238" i="91"/>
  <c r="P238" i="91"/>
  <c r="L238" i="91"/>
  <c r="T238" i="91"/>
  <c r="AB236" i="91"/>
  <c r="X236" i="91"/>
  <c r="P236" i="91"/>
  <c r="L236" i="91"/>
  <c r="H236" i="91"/>
  <c r="T236" i="91"/>
  <c r="T234" i="91"/>
  <c r="AB230" i="91"/>
  <c r="X230" i="91"/>
  <c r="T230" i="91"/>
  <c r="P230" i="91"/>
  <c r="L230" i="91"/>
  <c r="H230" i="91"/>
  <c r="T228" i="91"/>
  <c r="P226" i="91"/>
  <c r="X226" i="91"/>
  <c r="AB224" i="91"/>
  <c r="P224" i="91"/>
  <c r="L224" i="91"/>
  <c r="T224" i="91"/>
  <c r="AB222" i="91"/>
  <c r="T220" i="91"/>
  <c r="P218" i="91"/>
  <c r="X218" i="91"/>
  <c r="AB216" i="91"/>
  <c r="X216" i="91"/>
  <c r="T216" i="91"/>
  <c r="P216" i="91"/>
  <c r="L216" i="91"/>
  <c r="H216" i="91"/>
  <c r="T214" i="91"/>
  <c r="AB210" i="91"/>
  <c r="P210" i="91"/>
  <c r="L210" i="91"/>
  <c r="T210" i="91"/>
  <c r="AB208" i="91"/>
  <c r="X208" i="91"/>
  <c r="P208" i="91"/>
  <c r="L208" i="91"/>
  <c r="H208" i="91"/>
  <c r="T208" i="91"/>
  <c r="T206" i="91"/>
  <c r="AB202" i="91"/>
  <c r="X202" i="91"/>
  <c r="T202" i="91"/>
  <c r="P202" i="91"/>
  <c r="L202" i="91"/>
  <c r="H202" i="91"/>
  <c r="T200" i="91"/>
  <c r="P198" i="91"/>
  <c r="AB196" i="91"/>
  <c r="P196" i="91"/>
  <c r="L196" i="91"/>
  <c r="T196" i="91"/>
  <c r="T194" i="91"/>
  <c r="X192" i="91"/>
  <c r="T192" i="91"/>
  <c r="H192" i="91"/>
  <c r="AB188" i="91"/>
  <c r="X188" i="91"/>
  <c r="T188" i="91"/>
  <c r="P188" i="91"/>
  <c r="L188" i="91"/>
  <c r="H188" i="91"/>
  <c r="AB186" i="91"/>
  <c r="X186" i="91"/>
  <c r="T186" i="91"/>
  <c r="P186" i="91"/>
  <c r="L186" i="91"/>
  <c r="H186" i="91"/>
  <c r="AB184" i="91"/>
  <c r="P184" i="91"/>
  <c r="L184" i="91"/>
  <c r="T184" i="91"/>
  <c r="AB182" i="91"/>
  <c r="T180" i="91"/>
  <c r="X180" i="91"/>
  <c r="T178" i="91"/>
  <c r="P178" i="91"/>
  <c r="AB176" i="91"/>
  <c r="P176" i="91"/>
  <c r="L176" i="91"/>
  <c r="T176" i="91"/>
  <c r="P174" i="91"/>
  <c r="AB172" i="91"/>
  <c r="T172" i="91"/>
  <c r="L172" i="91"/>
  <c r="H172" i="91"/>
  <c r="P172" i="91"/>
  <c r="P170" i="91"/>
  <c r="T170" i="91"/>
  <c r="T168" i="91"/>
  <c r="L168" i="91"/>
  <c r="P168" i="91"/>
  <c r="AB166" i="91"/>
  <c r="AB164" i="91"/>
  <c r="T164" i="91"/>
  <c r="H164" i="91"/>
  <c r="P164" i="91"/>
  <c r="T162" i="91"/>
  <c r="AB160" i="91"/>
  <c r="X160" i="91"/>
  <c r="T160" i="91"/>
  <c r="P160" i="91"/>
  <c r="L160" i="91"/>
  <c r="H160" i="91"/>
  <c r="P158" i="91"/>
  <c r="H156" i="91"/>
  <c r="P154" i="91"/>
  <c r="T154" i="91"/>
  <c r="AB152" i="91"/>
  <c r="X152" i="91"/>
  <c r="P152" i="91"/>
  <c r="L152" i="91"/>
  <c r="H152" i="91"/>
  <c r="T152" i="91"/>
  <c r="L150" i="91"/>
  <c r="P150" i="91"/>
  <c r="T146" i="91"/>
  <c r="AB144" i="91"/>
  <c r="X144" i="91"/>
  <c r="P144" i="91"/>
  <c r="L144" i="91"/>
  <c r="H144" i="91"/>
  <c r="T144" i="91"/>
  <c r="P142" i="91"/>
  <c r="T140" i="91"/>
  <c r="P138" i="91"/>
  <c r="T138" i="91"/>
  <c r="AB136" i="91"/>
  <c r="X136" i="91"/>
  <c r="P136" i="91"/>
  <c r="L136" i="91"/>
  <c r="H136" i="91"/>
  <c r="T136" i="91"/>
  <c r="AB134" i="91"/>
  <c r="X134" i="91"/>
  <c r="T134" i="91"/>
  <c r="P134" i="91"/>
  <c r="L134" i="91"/>
  <c r="H134" i="91"/>
  <c r="T132" i="91"/>
  <c r="L132" i="91"/>
  <c r="P132" i="91"/>
  <c r="P130" i="91"/>
  <c r="AB128" i="91"/>
  <c r="T128" i="91"/>
  <c r="H128" i="91"/>
  <c r="P128" i="91"/>
  <c r="T126" i="91"/>
  <c r="T124" i="91"/>
  <c r="P124" i="91"/>
  <c r="L124" i="91"/>
  <c r="H122" i="91"/>
  <c r="AB120" i="91"/>
  <c r="T120" i="91"/>
  <c r="L120" i="91"/>
  <c r="H120" i="91"/>
  <c r="P120" i="91"/>
  <c r="P118" i="91"/>
  <c r="T118" i="91"/>
  <c r="T116" i="91"/>
  <c r="L116" i="91"/>
  <c r="P116" i="91"/>
  <c r="X114" i="91"/>
  <c r="T114" i="91"/>
  <c r="AB112" i="91"/>
  <c r="T112" i="91"/>
  <c r="H112" i="91"/>
  <c r="P112" i="91"/>
  <c r="T110" i="91"/>
  <c r="AB108" i="91"/>
  <c r="X108" i="91"/>
  <c r="T108" i="91"/>
  <c r="P108" i="91"/>
  <c r="L108" i="91"/>
  <c r="H108" i="91"/>
  <c r="P106" i="91"/>
  <c r="P102" i="91"/>
  <c r="T102" i="91"/>
  <c r="AB100" i="91"/>
  <c r="X100" i="91"/>
  <c r="P100" i="91"/>
  <c r="L100" i="91"/>
  <c r="H100" i="91"/>
  <c r="T100" i="91"/>
  <c r="L98" i="91"/>
  <c r="P98" i="91"/>
  <c r="P96" i="91"/>
  <c r="T94" i="91"/>
  <c r="AB92" i="91"/>
  <c r="X92" i="91"/>
  <c r="P92" i="91"/>
  <c r="L92" i="91"/>
  <c r="H92" i="91"/>
  <c r="T92" i="91"/>
  <c r="P90" i="91"/>
  <c r="AB88" i="91"/>
  <c r="X88" i="91"/>
  <c r="T88" i="91"/>
  <c r="P88" i="91"/>
  <c r="L88" i="91"/>
  <c r="H88" i="91"/>
  <c r="X86" i="91"/>
  <c r="T86" i="91"/>
  <c r="L84" i="91"/>
  <c r="P84" i="91"/>
  <c r="T82" i="91"/>
  <c r="H82" i="91"/>
  <c r="P82" i="91"/>
  <c r="T80" i="91"/>
  <c r="X78" i="91"/>
  <c r="T78" i="91"/>
  <c r="P76" i="91"/>
  <c r="T74" i="91"/>
  <c r="P74" i="91"/>
  <c r="H74" i="91"/>
  <c r="P72" i="91"/>
  <c r="T72" i="91"/>
  <c r="X70" i="91"/>
  <c r="T70" i="91"/>
  <c r="AB68" i="91"/>
  <c r="X68" i="91"/>
  <c r="T68" i="91"/>
  <c r="P68" i="91"/>
  <c r="L68" i="91"/>
  <c r="H68" i="91"/>
  <c r="T66" i="91"/>
  <c r="L66" i="91"/>
  <c r="P66" i="91"/>
  <c r="AB64" i="91"/>
  <c r="X64" i="91"/>
  <c r="P64" i="91"/>
  <c r="L64" i="91"/>
  <c r="H64" i="91"/>
  <c r="T64" i="91"/>
  <c r="AB62" i="91"/>
  <c r="T62" i="91"/>
  <c r="H62" i="91"/>
  <c r="P62" i="91"/>
  <c r="T60" i="91"/>
  <c r="T58" i="91"/>
  <c r="P58" i="91"/>
  <c r="L58" i="91"/>
  <c r="AB56" i="91"/>
  <c r="X56" i="91"/>
  <c r="P56" i="91"/>
  <c r="L56" i="91"/>
  <c r="H56" i="91"/>
  <c r="T56" i="91"/>
  <c r="AB54" i="91"/>
  <c r="T54" i="91"/>
  <c r="L54" i="91"/>
  <c r="H54" i="91"/>
  <c r="P54" i="91"/>
  <c r="T52" i="91"/>
  <c r="T50" i="91"/>
  <c r="L50" i="91"/>
  <c r="P50" i="91"/>
  <c r="AB48" i="91"/>
  <c r="X48" i="91"/>
  <c r="T48" i="91"/>
  <c r="P48" i="91"/>
  <c r="L48" i="91"/>
  <c r="H48" i="91"/>
  <c r="P46" i="91"/>
  <c r="T46" i="91"/>
  <c r="T44" i="91"/>
  <c r="L44" i="91"/>
  <c r="P44" i="91"/>
  <c r="L42" i="91"/>
  <c r="AB40" i="91"/>
  <c r="X40" i="91"/>
  <c r="P40" i="91"/>
  <c r="L40" i="91"/>
  <c r="H40" i="91"/>
  <c r="T40" i="91"/>
  <c r="AB38" i="91"/>
  <c r="X36" i="91"/>
  <c r="P36" i="91"/>
  <c r="H36" i="91"/>
  <c r="T36" i="91"/>
  <c r="AB32" i="91"/>
  <c r="X32" i="91"/>
  <c r="T32" i="91"/>
  <c r="P32" i="91"/>
  <c r="L32" i="91"/>
  <c r="H32" i="91"/>
  <c r="X30" i="91"/>
  <c r="P30" i="91"/>
  <c r="H30" i="91"/>
  <c r="T30" i="91"/>
  <c r="AB28" i="91"/>
  <c r="L28" i="91"/>
  <c r="T28" i="91"/>
  <c r="AB26" i="91"/>
  <c r="X26" i="91"/>
  <c r="P26" i="91"/>
  <c r="L26" i="91"/>
  <c r="H26" i="91"/>
  <c r="T26" i="91"/>
  <c r="X22" i="91"/>
  <c r="P22" i="91"/>
  <c r="H22" i="91"/>
  <c r="L22" i="90" s="1"/>
  <c r="T22" i="91"/>
  <c r="AB20" i="91"/>
  <c r="L20" i="91"/>
  <c r="T20" i="91"/>
  <c r="P18" i="91"/>
  <c r="L18" i="91"/>
  <c r="AB16" i="91"/>
  <c r="X16" i="91"/>
  <c r="T16" i="91"/>
  <c r="P16" i="91"/>
  <c r="L16" i="91"/>
  <c r="H16" i="91"/>
  <c r="L13" i="91"/>
  <c r="C770" i="66"/>
  <c r="C768" i="66"/>
  <c r="C766" i="66"/>
  <c r="L766" i="66" s="1"/>
  <c r="C764" i="66"/>
  <c r="C760" i="66"/>
  <c r="C756" i="66"/>
  <c r="C754" i="66"/>
  <c r="L754" i="66" s="1"/>
  <c r="C750" i="66"/>
  <c r="C748" i="66"/>
  <c r="C746" i="66"/>
  <c r="C744" i="66"/>
  <c r="L744" i="66" s="1"/>
  <c r="C742" i="66"/>
  <c r="C740" i="66"/>
  <c r="C734" i="66"/>
  <c r="C732" i="66"/>
  <c r="L732" i="66" s="1"/>
  <c r="C730" i="66"/>
  <c r="C728" i="66"/>
  <c r="C726" i="66"/>
  <c r="C724" i="66"/>
  <c r="L724" i="66" s="1"/>
  <c r="C722" i="66"/>
  <c r="C720" i="66"/>
  <c r="C718" i="66"/>
  <c r="C714" i="66"/>
  <c r="L714" i="66" s="1"/>
  <c r="C712" i="66"/>
  <c r="C710" i="66"/>
  <c r="C708" i="66"/>
  <c r="C706" i="66"/>
  <c r="L706" i="66" s="1"/>
  <c r="C704" i="66"/>
  <c r="C702" i="66"/>
  <c r="C700" i="66"/>
  <c r="C698" i="66"/>
  <c r="L698" i="66" s="1"/>
  <c r="C696" i="66"/>
  <c r="C694" i="66"/>
  <c r="C692" i="66"/>
  <c r="C688" i="66"/>
  <c r="L688" i="66" s="1"/>
  <c r="C686" i="66"/>
  <c r="C684" i="66"/>
  <c r="C682" i="66"/>
  <c r="C680" i="66"/>
  <c r="L680" i="66" s="1"/>
  <c r="C678" i="66"/>
  <c r="C676" i="66"/>
  <c r="C674" i="66"/>
  <c r="C672" i="66"/>
  <c r="L672" i="66" s="1"/>
  <c r="C668" i="66"/>
  <c r="C666" i="66"/>
  <c r="C664" i="66"/>
  <c r="C662" i="66"/>
  <c r="L662" i="66" s="1"/>
  <c r="C660" i="66"/>
  <c r="C658" i="66"/>
  <c r="C656" i="66"/>
  <c r="C654" i="66"/>
  <c r="L654" i="66" s="1"/>
  <c r="C652" i="66"/>
  <c r="C650" i="66"/>
  <c r="C648" i="66"/>
  <c r="C646" i="66"/>
  <c r="L646" i="66" s="1"/>
  <c r="C644" i="66"/>
  <c r="C642" i="66"/>
  <c r="C640" i="66"/>
  <c r="C638" i="66"/>
  <c r="L638" i="66" s="1"/>
  <c r="C636" i="66"/>
  <c r="C634" i="66"/>
  <c r="C632" i="66"/>
  <c r="C630" i="66"/>
  <c r="L630" i="66" s="1"/>
  <c r="C628" i="66"/>
  <c r="C626" i="66"/>
  <c r="C624" i="66"/>
  <c r="C622" i="66"/>
  <c r="L622" i="66" s="1"/>
  <c r="C620" i="66"/>
  <c r="C618" i="66"/>
  <c r="C616" i="66"/>
  <c r="C614" i="66"/>
  <c r="L614" i="66" s="1"/>
  <c r="C612" i="66"/>
  <c r="C610" i="66"/>
  <c r="C608" i="66"/>
  <c r="C606" i="66"/>
  <c r="L606" i="66" s="1"/>
  <c r="C604" i="66"/>
  <c r="C602" i="66"/>
  <c r="C600" i="66"/>
  <c r="C598" i="66"/>
  <c r="L598" i="66" s="1"/>
  <c r="C596" i="66"/>
  <c r="C594" i="66"/>
  <c r="C592" i="66"/>
  <c r="C590" i="66"/>
  <c r="L590" i="66" s="1"/>
  <c r="C588" i="66"/>
  <c r="C586" i="66"/>
  <c r="C584" i="66"/>
  <c r="C582" i="66"/>
  <c r="L582" i="66" s="1"/>
  <c r="C580" i="66"/>
  <c r="C578" i="66"/>
  <c r="C576" i="66"/>
  <c r="C574" i="66"/>
  <c r="L574" i="66" s="1"/>
  <c r="C570" i="66"/>
  <c r="C568" i="66"/>
  <c r="C566" i="66"/>
  <c r="C564" i="66"/>
  <c r="L564" i="66" s="1"/>
  <c r="C560" i="66"/>
  <c r="C558" i="66"/>
  <c r="C556" i="66"/>
  <c r="C554" i="66"/>
  <c r="L554" i="66" s="1"/>
  <c r="C550" i="66"/>
  <c r="C548" i="66"/>
  <c r="C546" i="66"/>
  <c r="C544" i="66"/>
  <c r="L544" i="66" s="1"/>
  <c r="C542" i="66"/>
  <c r="C540" i="66"/>
  <c r="C538" i="66"/>
  <c r="C536" i="66"/>
  <c r="L536" i="66" s="1"/>
  <c r="C534" i="66"/>
  <c r="C530" i="66"/>
  <c r="C528" i="66"/>
  <c r="C526" i="66"/>
  <c r="L526" i="66" s="1"/>
  <c r="C524" i="66"/>
  <c r="C522" i="66"/>
  <c r="C520" i="66"/>
  <c r="C518" i="66"/>
  <c r="L518" i="66" s="1"/>
  <c r="C516" i="66"/>
  <c r="C512" i="66"/>
  <c r="C510" i="66"/>
  <c r="C508" i="66"/>
  <c r="L508" i="66" s="1"/>
  <c r="C506" i="66"/>
  <c r="C504" i="66"/>
  <c r="C502" i="66"/>
  <c r="C500" i="66"/>
  <c r="L500" i="66" s="1"/>
  <c r="C498" i="66"/>
  <c r="C496" i="66"/>
  <c r="C494" i="66"/>
  <c r="C492" i="66"/>
  <c r="L492" i="66" s="1"/>
  <c r="C490" i="66"/>
  <c r="C488" i="66"/>
  <c r="C486" i="66"/>
  <c r="C484" i="66"/>
  <c r="L484" i="66" s="1"/>
  <c r="C482" i="66"/>
  <c r="C480" i="66"/>
  <c r="C478" i="66"/>
  <c r="C476" i="66"/>
  <c r="L476" i="66" s="1"/>
  <c r="C474" i="66"/>
  <c r="C472" i="66"/>
  <c r="AB472" i="66" s="1"/>
  <c r="C470" i="66"/>
  <c r="C468" i="66"/>
  <c r="L468" i="66" s="1"/>
  <c r="C466" i="66"/>
  <c r="C464" i="66"/>
  <c r="C462" i="66"/>
  <c r="C460" i="66"/>
  <c r="L460" i="66" s="1"/>
  <c r="C458" i="66"/>
  <c r="C454" i="66"/>
  <c r="C452" i="66"/>
  <c r="C450" i="66"/>
  <c r="L450" i="66" s="1"/>
  <c r="C448" i="66"/>
  <c r="C446" i="66"/>
  <c r="C444" i="66"/>
  <c r="C442" i="66"/>
  <c r="L442" i="66" s="1"/>
  <c r="C440" i="66"/>
  <c r="C438" i="66"/>
  <c r="C436" i="66"/>
  <c r="C434" i="66"/>
  <c r="L434" i="66" s="1"/>
  <c r="C432" i="66"/>
  <c r="C430" i="66"/>
  <c r="C428" i="66"/>
  <c r="C426" i="66"/>
  <c r="L426" i="66" s="1"/>
  <c r="C424" i="66"/>
  <c r="C422" i="66"/>
  <c r="C420" i="66"/>
  <c r="C418" i="66"/>
  <c r="L418" i="66" s="1"/>
  <c r="C416" i="66"/>
  <c r="C414" i="66"/>
  <c r="C412" i="66"/>
  <c r="C410" i="66"/>
  <c r="L410" i="66" s="1"/>
  <c r="C408" i="66"/>
  <c r="C406" i="66"/>
  <c r="C404" i="66"/>
  <c r="C402" i="66"/>
  <c r="L402" i="66" s="1"/>
  <c r="C400" i="66"/>
  <c r="C398" i="66"/>
  <c r="C396" i="66"/>
  <c r="C394" i="66"/>
  <c r="AB394" i="66" s="1"/>
  <c r="C392" i="66"/>
  <c r="C390" i="66"/>
  <c r="C388" i="66"/>
  <c r="C386" i="66"/>
  <c r="L386" i="66" s="1"/>
  <c r="C384" i="66"/>
  <c r="C382" i="66"/>
  <c r="T382" i="66" s="1"/>
  <c r="C380" i="66"/>
  <c r="C378" i="66"/>
  <c r="AB378" i="66" s="1"/>
  <c r="C376" i="66"/>
  <c r="C374" i="66"/>
  <c r="C372" i="66"/>
  <c r="C370" i="66"/>
  <c r="T370" i="66" s="1"/>
  <c r="C368" i="66"/>
  <c r="C366" i="66"/>
  <c r="C364" i="66"/>
  <c r="C362" i="66"/>
  <c r="AB362" i="66" s="1"/>
  <c r="C360" i="66"/>
  <c r="C354" i="66"/>
  <c r="C352" i="66"/>
  <c r="C350" i="66"/>
  <c r="AB350" i="66" s="1"/>
  <c r="C348" i="66"/>
  <c r="C346" i="66"/>
  <c r="C344" i="66"/>
  <c r="C342" i="66"/>
  <c r="AB342" i="66" s="1"/>
  <c r="C340" i="66"/>
  <c r="C338" i="66"/>
  <c r="C336" i="66"/>
  <c r="C334" i="66"/>
  <c r="AB334" i="66" s="1"/>
  <c r="C332" i="66"/>
  <c r="C330" i="66"/>
  <c r="C328" i="66"/>
  <c r="C324" i="66"/>
  <c r="T324" i="66" s="1"/>
  <c r="C322" i="66"/>
  <c r="C320" i="66"/>
  <c r="C318" i="66"/>
  <c r="C316" i="66"/>
  <c r="T316" i="66" s="1"/>
  <c r="C314" i="66"/>
  <c r="C312" i="66"/>
  <c r="C310" i="66"/>
  <c r="C308" i="66"/>
  <c r="T308" i="66" s="1"/>
  <c r="C306" i="66"/>
  <c r="C304" i="66"/>
  <c r="C296" i="66"/>
  <c r="C294" i="66"/>
  <c r="AB294" i="66" s="1"/>
  <c r="C292" i="66"/>
  <c r="C290" i="66"/>
  <c r="C288" i="66"/>
  <c r="C286" i="66"/>
  <c r="AB286" i="66" s="1"/>
  <c r="C284" i="66"/>
  <c r="C282" i="66"/>
  <c r="C280" i="66"/>
  <c r="C278" i="66"/>
  <c r="AB278" i="66" s="1"/>
  <c r="C276" i="66"/>
  <c r="C274" i="66"/>
  <c r="C270" i="66"/>
  <c r="C268" i="66"/>
  <c r="T268" i="66" s="1"/>
  <c r="C266" i="66"/>
  <c r="C264" i="66"/>
  <c r="C262" i="66"/>
  <c r="C260" i="66"/>
  <c r="T260" i="66" s="1"/>
  <c r="C256" i="66"/>
  <c r="C254" i="66"/>
  <c r="C252" i="66"/>
  <c r="C250" i="66"/>
  <c r="AB250" i="66" s="1"/>
  <c r="C248" i="66"/>
  <c r="C246" i="66"/>
  <c r="C242" i="66"/>
  <c r="C240" i="66"/>
  <c r="T240" i="66" s="1"/>
  <c r="C238" i="66"/>
  <c r="C236" i="66"/>
  <c r="C234" i="66"/>
  <c r="C232" i="66"/>
  <c r="T232" i="66" s="1"/>
  <c r="C228" i="66"/>
  <c r="C226" i="66"/>
  <c r="C224" i="66"/>
  <c r="C222" i="66"/>
  <c r="AB222" i="66" s="1"/>
  <c r="C220" i="66"/>
  <c r="C218" i="66"/>
  <c r="C214" i="66"/>
  <c r="C212" i="66"/>
  <c r="T212" i="66" s="1"/>
  <c r="C210" i="66"/>
  <c r="C208" i="66"/>
  <c r="C206" i="66"/>
  <c r="C204" i="66"/>
  <c r="T204" i="66" s="1"/>
  <c r="C200" i="66"/>
  <c r="C198" i="66"/>
  <c r="C196" i="66"/>
  <c r="C194" i="66"/>
  <c r="AB194" i="66" s="1"/>
  <c r="C192" i="66"/>
  <c r="C190" i="66"/>
  <c r="C184" i="66"/>
  <c r="C182" i="66"/>
  <c r="AB182" i="66" s="1"/>
  <c r="C180" i="66"/>
  <c r="C178" i="66"/>
  <c r="C176" i="66"/>
  <c r="C174" i="66"/>
  <c r="AB174" i="66" s="1"/>
  <c r="C172" i="66"/>
  <c r="C170" i="66"/>
  <c r="C168" i="66"/>
  <c r="C166" i="66"/>
  <c r="AB166" i="66" s="1"/>
  <c r="C164" i="66"/>
  <c r="C162" i="66"/>
  <c r="C158" i="66"/>
  <c r="C156" i="66"/>
  <c r="T156" i="66" s="1"/>
  <c r="C154" i="66"/>
  <c r="C152" i="66"/>
  <c r="C150" i="66"/>
  <c r="C148" i="66"/>
  <c r="T148" i="66" s="1"/>
  <c r="C146" i="66"/>
  <c r="C144" i="66"/>
  <c r="C142" i="66"/>
  <c r="C140" i="66"/>
  <c r="T140" i="66" s="1"/>
  <c r="C138" i="66"/>
  <c r="C136" i="66"/>
  <c r="C132" i="66"/>
  <c r="C130" i="66"/>
  <c r="AB130" i="66" s="1"/>
  <c r="C128" i="66"/>
  <c r="C126" i="66"/>
  <c r="C124" i="66"/>
  <c r="C122" i="66"/>
  <c r="AB122" i="66" s="1"/>
  <c r="C120" i="66"/>
  <c r="C118" i="66"/>
  <c r="C116" i="66"/>
  <c r="C114" i="66"/>
  <c r="AB114" i="66" s="1"/>
  <c r="C112" i="66"/>
  <c r="C110" i="66"/>
  <c r="C106" i="66"/>
  <c r="C104" i="66"/>
  <c r="T104" i="66" s="1"/>
  <c r="C102" i="66"/>
  <c r="C100" i="66"/>
  <c r="C98" i="66"/>
  <c r="C96" i="66"/>
  <c r="T96" i="66" s="1"/>
  <c r="C94" i="66"/>
  <c r="C92" i="66"/>
  <c r="C90" i="66"/>
  <c r="C86" i="66"/>
  <c r="AB86" i="66" s="1"/>
  <c r="C84" i="66"/>
  <c r="C82" i="66"/>
  <c r="C80" i="66"/>
  <c r="C78" i="66"/>
  <c r="AB78" i="66" s="1"/>
  <c r="C76" i="66"/>
  <c r="C74" i="66"/>
  <c r="C72" i="66"/>
  <c r="C70" i="66"/>
  <c r="AB70" i="66" s="1"/>
  <c r="C66" i="66"/>
  <c r="C64" i="66"/>
  <c r="C62" i="66"/>
  <c r="C60" i="66"/>
  <c r="T60" i="66" s="1"/>
  <c r="C58" i="66"/>
  <c r="C56" i="66"/>
  <c r="C54" i="66"/>
  <c r="C52" i="66"/>
  <c r="T52" i="66" s="1"/>
  <c r="C50" i="66"/>
  <c r="C46" i="66"/>
  <c r="C44" i="66"/>
  <c r="C42" i="66"/>
  <c r="AB42" i="66" s="1"/>
  <c r="C40" i="66"/>
  <c r="C38" i="66"/>
  <c r="C36" i="66"/>
  <c r="C34" i="66"/>
  <c r="AB34" i="66" s="1"/>
  <c r="C30" i="66"/>
  <c r="C28" i="66"/>
  <c r="C26" i="66"/>
  <c r="C24" i="66"/>
  <c r="T24" i="66" s="1"/>
  <c r="C22" i="66"/>
  <c r="C20" i="66"/>
  <c r="C18" i="66"/>
  <c r="C13" i="66"/>
  <c r="AB13" i="66" s="1"/>
  <c r="AB770" i="66"/>
  <c r="X770" i="66"/>
  <c r="T770" i="66"/>
  <c r="P770" i="66"/>
  <c r="L770" i="66"/>
  <c r="H770" i="66"/>
  <c r="AB768" i="66"/>
  <c r="X768" i="66"/>
  <c r="T768" i="66"/>
  <c r="P768" i="66"/>
  <c r="L768" i="66"/>
  <c r="H768" i="66"/>
  <c r="AB766" i="66"/>
  <c r="AB764" i="66"/>
  <c r="X764" i="66"/>
  <c r="T764" i="66"/>
  <c r="P764" i="66"/>
  <c r="L764" i="66"/>
  <c r="H764" i="66"/>
  <c r="AB760" i="66"/>
  <c r="X760" i="66"/>
  <c r="T760" i="66"/>
  <c r="P760" i="66"/>
  <c r="L760" i="66"/>
  <c r="H760" i="66"/>
  <c r="AB756" i="66"/>
  <c r="X756" i="66"/>
  <c r="T756" i="66"/>
  <c r="P756" i="66"/>
  <c r="L756" i="66"/>
  <c r="H756" i="66"/>
  <c r="AB754" i="66"/>
  <c r="AB750" i="66"/>
  <c r="X750" i="66"/>
  <c r="T750" i="66"/>
  <c r="P750" i="66"/>
  <c r="L750" i="66"/>
  <c r="H750" i="66"/>
  <c r="AB748" i="66"/>
  <c r="X748" i="66"/>
  <c r="T748" i="66"/>
  <c r="P748" i="66"/>
  <c r="L748" i="66"/>
  <c r="H748" i="66"/>
  <c r="AB746" i="66"/>
  <c r="X746" i="66"/>
  <c r="T746" i="66"/>
  <c r="P746" i="66"/>
  <c r="L746" i="66"/>
  <c r="H746" i="66"/>
  <c r="AB744" i="66"/>
  <c r="AB742" i="66"/>
  <c r="X742" i="66"/>
  <c r="T742" i="66"/>
  <c r="P742" i="66"/>
  <c r="L742" i="66"/>
  <c r="H742" i="66"/>
  <c r="AB740" i="66"/>
  <c r="X740" i="66"/>
  <c r="T740" i="66"/>
  <c r="P740" i="66"/>
  <c r="L740" i="66"/>
  <c r="H740" i="66"/>
  <c r="AB734" i="66"/>
  <c r="X734" i="66"/>
  <c r="T734" i="66"/>
  <c r="P734" i="66"/>
  <c r="L734" i="66"/>
  <c r="H734" i="66"/>
  <c r="AB732" i="66"/>
  <c r="AB730" i="66"/>
  <c r="X730" i="66"/>
  <c r="T730" i="66"/>
  <c r="P730" i="66"/>
  <c r="L730" i="66"/>
  <c r="H730" i="66"/>
  <c r="AB728" i="66"/>
  <c r="X728" i="66"/>
  <c r="T728" i="66"/>
  <c r="P728" i="66"/>
  <c r="L728" i="66"/>
  <c r="H728" i="66"/>
  <c r="AB726" i="66"/>
  <c r="X726" i="66"/>
  <c r="T726" i="66"/>
  <c r="P726" i="66"/>
  <c r="L726" i="66"/>
  <c r="H726" i="66"/>
  <c r="AB724" i="66"/>
  <c r="AB722" i="66"/>
  <c r="X722" i="66"/>
  <c r="T722" i="66"/>
  <c r="P722" i="66"/>
  <c r="L722" i="66"/>
  <c r="H722" i="66"/>
  <c r="AB720" i="66"/>
  <c r="X720" i="66"/>
  <c r="T720" i="66"/>
  <c r="P720" i="66"/>
  <c r="L720" i="66"/>
  <c r="H720" i="66"/>
  <c r="AB718" i="66"/>
  <c r="X718" i="66"/>
  <c r="T718" i="66"/>
  <c r="P718" i="66"/>
  <c r="L718" i="66"/>
  <c r="H718" i="66"/>
  <c r="AB714" i="66"/>
  <c r="AB712" i="66"/>
  <c r="X712" i="66"/>
  <c r="T712" i="66"/>
  <c r="P712" i="66"/>
  <c r="L712" i="66"/>
  <c r="H712" i="66"/>
  <c r="AB710" i="66"/>
  <c r="X710" i="66"/>
  <c r="T710" i="66"/>
  <c r="P710" i="66"/>
  <c r="L710" i="66"/>
  <c r="H710" i="66"/>
  <c r="AB708" i="66"/>
  <c r="X708" i="66"/>
  <c r="T708" i="66"/>
  <c r="P708" i="66"/>
  <c r="L708" i="66"/>
  <c r="H708" i="66"/>
  <c r="AB706" i="66"/>
  <c r="AB704" i="66"/>
  <c r="X704" i="66"/>
  <c r="T704" i="66"/>
  <c r="P704" i="66"/>
  <c r="L704" i="66"/>
  <c r="H704" i="66"/>
  <c r="AB702" i="66"/>
  <c r="X702" i="66"/>
  <c r="T702" i="66"/>
  <c r="P702" i="66"/>
  <c r="L702" i="66"/>
  <c r="H702" i="66"/>
  <c r="AB700" i="66"/>
  <c r="X700" i="66"/>
  <c r="T700" i="66"/>
  <c r="P700" i="66"/>
  <c r="L700" i="66"/>
  <c r="H700" i="66"/>
  <c r="AB698" i="66"/>
  <c r="AB696" i="66"/>
  <c r="X696" i="66"/>
  <c r="T696" i="66"/>
  <c r="P696" i="66"/>
  <c r="L696" i="66"/>
  <c r="H696" i="66"/>
  <c r="AB694" i="66"/>
  <c r="X694" i="66"/>
  <c r="T694" i="66"/>
  <c r="P694" i="66"/>
  <c r="L694" i="66"/>
  <c r="H694" i="66"/>
  <c r="AB692" i="66"/>
  <c r="X692" i="66"/>
  <c r="T692" i="66"/>
  <c r="P692" i="66"/>
  <c r="L692" i="66"/>
  <c r="H692" i="66"/>
  <c r="AB688" i="66"/>
  <c r="AB686" i="66"/>
  <c r="X686" i="66"/>
  <c r="T686" i="66"/>
  <c r="P686" i="66"/>
  <c r="L686" i="66"/>
  <c r="H686" i="66"/>
  <c r="AB684" i="66"/>
  <c r="X684" i="66"/>
  <c r="T684" i="66"/>
  <c r="P684" i="66"/>
  <c r="L684" i="66"/>
  <c r="H684" i="66"/>
  <c r="AB682" i="66"/>
  <c r="X682" i="66"/>
  <c r="T682" i="66"/>
  <c r="P682" i="66"/>
  <c r="L682" i="66"/>
  <c r="H682" i="66"/>
  <c r="AB680" i="66"/>
  <c r="AB678" i="66"/>
  <c r="X678" i="66"/>
  <c r="T678" i="66"/>
  <c r="P678" i="66"/>
  <c r="L678" i="66"/>
  <c r="H678" i="66"/>
  <c r="AB676" i="66"/>
  <c r="X676" i="66"/>
  <c r="T676" i="66"/>
  <c r="P676" i="66"/>
  <c r="L676" i="66"/>
  <c r="H676" i="66"/>
  <c r="AB674" i="66"/>
  <c r="X674" i="66"/>
  <c r="T674" i="66"/>
  <c r="P674" i="66"/>
  <c r="L674" i="66"/>
  <c r="H674" i="66"/>
  <c r="AB672" i="66"/>
  <c r="AB668" i="66"/>
  <c r="X668" i="66"/>
  <c r="T668" i="66"/>
  <c r="P668" i="66"/>
  <c r="L668" i="66"/>
  <c r="H668" i="66"/>
  <c r="AB666" i="66"/>
  <c r="X666" i="66"/>
  <c r="T666" i="66"/>
  <c r="P666" i="66"/>
  <c r="L666" i="66"/>
  <c r="H666" i="66"/>
  <c r="AB664" i="66"/>
  <c r="X664" i="66"/>
  <c r="T664" i="66"/>
  <c r="P664" i="66"/>
  <c r="L664" i="66"/>
  <c r="H664" i="66"/>
  <c r="AB662" i="66"/>
  <c r="AB660" i="66"/>
  <c r="X660" i="66"/>
  <c r="T660" i="66"/>
  <c r="P660" i="66"/>
  <c r="L660" i="66"/>
  <c r="H660" i="66"/>
  <c r="AB658" i="66"/>
  <c r="X658" i="66"/>
  <c r="T658" i="66"/>
  <c r="P658" i="66"/>
  <c r="L658" i="66"/>
  <c r="H658" i="66"/>
  <c r="AB656" i="66"/>
  <c r="X656" i="66"/>
  <c r="T656" i="66"/>
  <c r="P656" i="66"/>
  <c r="L656" i="66"/>
  <c r="H656" i="66"/>
  <c r="AB654" i="66"/>
  <c r="AB652" i="66"/>
  <c r="X652" i="66"/>
  <c r="T652" i="66"/>
  <c r="P652" i="66"/>
  <c r="L652" i="66"/>
  <c r="H652" i="66"/>
  <c r="AB650" i="66"/>
  <c r="X650" i="66"/>
  <c r="T650" i="66"/>
  <c r="P650" i="66"/>
  <c r="L650" i="66"/>
  <c r="H650" i="66"/>
  <c r="AB648" i="66"/>
  <c r="X648" i="66"/>
  <c r="T648" i="66"/>
  <c r="P648" i="66"/>
  <c r="L648" i="66"/>
  <c r="H648" i="66"/>
  <c r="AB646" i="66"/>
  <c r="AB644" i="66"/>
  <c r="X644" i="66"/>
  <c r="T644" i="66"/>
  <c r="P644" i="66"/>
  <c r="L644" i="66"/>
  <c r="H644" i="66"/>
  <c r="AB642" i="66"/>
  <c r="X642" i="66"/>
  <c r="T642" i="66"/>
  <c r="P642" i="66"/>
  <c r="L642" i="66"/>
  <c r="H642" i="66"/>
  <c r="AB640" i="66"/>
  <c r="X640" i="66"/>
  <c r="T640" i="66"/>
  <c r="P640" i="66"/>
  <c r="L640" i="66"/>
  <c r="H640" i="66"/>
  <c r="AB638" i="66"/>
  <c r="AB636" i="66"/>
  <c r="X636" i="66"/>
  <c r="T636" i="66"/>
  <c r="P636" i="66"/>
  <c r="L636" i="66"/>
  <c r="H636" i="66"/>
  <c r="AB634" i="66"/>
  <c r="X634" i="66"/>
  <c r="T634" i="66"/>
  <c r="P634" i="66"/>
  <c r="L634" i="66"/>
  <c r="H634" i="66"/>
  <c r="AB632" i="66"/>
  <c r="X632" i="66"/>
  <c r="T632" i="66"/>
  <c r="P632" i="66"/>
  <c r="L632" i="66"/>
  <c r="H632" i="66"/>
  <c r="AB630" i="66"/>
  <c r="AB628" i="66"/>
  <c r="X628" i="66"/>
  <c r="T628" i="66"/>
  <c r="P628" i="66"/>
  <c r="L628" i="66"/>
  <c r="H628" i="66"/>
  <c r="AB626" i="66"/>
  <c r="X626" i="66"/>
  <c r="T626" i="66"/>
  <c r="P626" i="66"/>
  <c r="L626" i="66"/>
  <c r="H626" i="66"/>
  <c r="AB624" i="66"/>
  <c r="X624" i="66"/>
  <c r="T624" i="66"/>
  <c r="P624" i="66"/>
  <c r="L624" i="66"/>
  <c r="H624" i="66"/>
  <c r="AB622" i="66"/>
  <c r="AB620" i="66"/>
  <c r="X620" i="66"/>
  <c r="T620" i="66"/>
  <c r="P620" i="66"/>
  <c r="L620" i="66"/>
  <c r="H620" i="66"/>
  <c r="AB618" i="66"/>
  <c r="X618" i="66"/>
  <c r="T618" i="66"/>
  <c r="P618" i="66"/>
  <c r="L618" i="66"/>
  <c r="H618" i="66"/>
  <c r="AB616" i="66"/>
  <c r="X616" i="66"/>
  <c r="T616" i="66"/>
  <c r="P616" i="66"/>
  <c r="L616" i="66"/>
  <c r="H616" i="66"/>
  <c r="AB614" i="66"/>
  <c r="AB612" i="66"/>
  <c r="X612" i="66"/>
  <c r="T612" i="66"/>
  <c r="P612" i="66"/>
  <c r="L612" i="66"/>
  <c r="H612" i="66"/>
  <c r="AB610" i="66"/>
  <c r="X610" i="66"/>
  <c r="T610" i="66"/>
  <c r="P610" i="66"/>
  <c r="L610" i="66"/>
  <c r="H610" i="66"/>
  <c r="AB608" i="66"/>
  <c r="X608" i="66"/>
  <c r="T608" i="66"/>
  <c r="P608" i="66"/>
  <c r="L608" i="66"/>
  <c r="H608" i="66"/>
  <c r="AB606" i="66"/>
  <c r="AB604" i="66"/>
  <c r="X604" i="66"/>
  <c r="T604" i="66"/>
  <c r="P604" i="66"/>
  <c r="L604" i="66"/>
  <c r="H604" i="66"/>
  <c r="AB602" i="66"/>
  <c r="X602" i="66"/>
  <c r="T602" i="66"/>
  <c r="P602" i="66"/>
  <c r="L602" i="66"/>
  <c r="H602" i="66"/>
  <c r="AB600" i="66"/>
  <c r="X600" i="66"/>
  <c r="T600" i="66"/>
  <c r="P600" i="66"/>
  <c r="L600" i="66"/>
  <c r="H600" i="66"/>
  <c r="AB598" i="66"/>
  <c r="AB596" i="66"/>
  <c r="X596" i="66"/>
  <c r="T596" i="66"/>
  <c r="P596" i="66"/>
  <c r="L596" i="66"/>
  <c r="H596" i="66"/>
  <c r="AB594" i="66"/>
  <c r="X594" i="66"/>
  <c r="T594" i="66"/>
  <c r="P594" i="66"/>
  <c r="L594" i="66"/>
  <c r="H594" i="66"/>
  <c r="AB592" i="66"/>
  <c r="X592" i="66"/>
  <c r="T592" i="66"/>
  <c r="P592" i="66"/>
  <c r="L592" i="66"/>
  <c r="H592" i="66"/>
  <c r="AB590" i="66"/>
  <c r="AB588" i="66"/>
  <c r="X588" i="66"/>
  <c r="T588" i="66"/>
  <c r="P588" i="66"/>
  <c r="L588" i="66"/>
  <c r="H588" i="66"/>
  <c r="AB586" i="66"/>
  <c r="X586" i="66"/>
  <c r="T586" i="66"/>
  <c r="P586" i="66"/>
  <c r="L586" i="66"/>
  <c r="H586" i="66"/>
  <c r="AB584" i="66"/>
  <c r="X584" i="66"/>
  <c r="T584" i="66"/>
  <c r="P584" i="66"/>
  <c r="L584" i="66"/>
  <c r="H584" i="66"/>
  <c r="AB582" i="66"/>
  <c r="AB580" i="66"/>
  <c r="X580" i="66"/>
  <c r="T580" i="66"/>
  <c r="P580" i="66"/>
  <c r="L580" i="66"/>
  <c r="H580" i="66"/>
  <c r="AB578" i="66"/>
  <c r="X578" i="66"/>
  <c r="T578" i="66"/>
  <c r="P578" i="66"/>
  <c r="L578" i="66"/>
  <c r="H578" i="66"/>
  <c r="AB576" i="66"/>
  <c r="X576" i="66"/>
  <c r="T576" i="66"/>
  <c r="P576" i="66"/>
  <c r="L576" i="66"/>
  <c r="H576" i="66"/>
  <c r="AB574" i="66"/>
  <c r="AB570" i="66"/>
  <c r="X570" i="66"/>
  <c r="T570" i="66"/>
  <c r="P570" i="66"/>
  <c r="L570" i="66"/>
  <c r="H570" i="66"/>
  <c r="AB568" i="66"/>
  <c r="X568" i="66"/>
  <c r="T568" i="66"/>
  <c r="P568" i="66"/>
  <c r="L568" i="66"/>
  <c r="H568" i="66"/>
  <c r="AB566" i="66"/>
  <c r="X566" i="66"/>
  <c r="T566" i="66"/>
  <c r="P566" i="66"/>
  <c r="L566" i="66"/>
  <c r="H566" i="66"/>
  <c r="AB564" i="66"/>
  <c r="AB560" i="66"/>
  <c r="X560" i="66"/>
  <c r="T560" i="66"/>
  <c r="P560" i="66"/>
  <c r="L560" i="66"/>
  <c r="H560" i="66"/>
  <c r="AB558" i="66"/>
  <c r="X558" i="66"/>
  <c r="T558" i="66"/>
  <c r="P558" i="66"/>
  <c r="L558" i="66"/>
  <c r="H558" i="66"/>
  <c r="AB556" i="66"/>
  <c r="X556" i="66"/>
  <c r="T556" i="66"/>
  <c r="P556" i="66"/>
  <c r="L556" i="66"/>
  <c r="H556" i="66"/>
  <c r="AB554" i="66"/>
  <c r="AB550" i="66"/>
  <c r="X550" i="66"/>
  <c r="T550" i="66"/>
  <c r="P550" i="66"/>
  <c r="L550" i="66"/>
  <c r="H550" i="66"/>
  <c r="AB548" i="66"/>
  <c r="X548" i="66"/>
  <c r="T548" i="66"/>
  <c r="P548" i="66"/>
  <c r="L548" i="66"/>
  <c r="H548" i="66"/>
  <c r="AB546" i="66"/>
  <c r="X546" i="66"/>
  <c r="T546" i="66"/>
  <c r="P546" i="66"/>
  <c r="L546" i="66"/>
  <c r="H546" i="66"/>
  <c r="AB544" i="66"/>
  <c r="AB542" i="66"/>
  <c r="X542" i="66"/>
  <c r="T542" i="66"/>
  <c r="P542" i="66"/>
  <c r="L542" i="66"/>
  <c r="H542" i="66"/>
  <c r="AB540" i="66"/>
  <c r="X540" i="66"/>
  <c r="T540" i="66"/>
  <c r="P540" i="66"/>
  <c r="L540" i="66"/>
  <c r="H540" i="66"/>
  <c r="AB538" i="66"/>
  <c r="X538" i="66"/>
  <c r="T538" i="66"/>
  <c r="P538" i="66"/>
  <c r="L538" i="66"/>
  <c r="H538" i="66"/>
  <c r="AB536" i="66"/>
  <c r="AB534" i="66"/>
  <c r="X534" i="66"/>
  <c r="T534" i="66"/>
  <c r="P534" i="66"/>
  <c r="L534" i="66"/>
  <c r="H534" i="66"/>
  <c r="AB530" i="66"/>
  <c r="X530" i="66"/>
  <c r="T530" i="66"/>
  <c r="P530" i="66"/>
  <c r="L530" i="66"/>
  <c r="H530" i="66"/>
  <c r="AB528" i="66"/>
  <c r="X528" i="66"/>
  <c r="T528" i="66"/>
  <c r="P528" i="66"/>
  <c r="L528" i="66"/>
  <c r="H528" i="66"/>
  <c r="AB526" i="66"/>
  <c r="AB524" i="66"/>
  <c r="X524" i="66"/>
  <c r="T524" i="66"/>
  <c r="P524" i="66"/>
  <c r="L524" i="66"/>
  <c r="H524" i="66"/>
  <c r="AB522" i="66"/>
  <c r="X522" i="66"/>
  <c r="T522" i="66"/>
  <c r="P522" i="66"/>
  <c r="L522" i="66"/>
  <c r="H522" i="66"/>
  <c r="AB520" i="66"/>
  <c r="X520" i="66"/>
  <c r="T520" i="66"/>
  <c r="P520" i="66"/>
  <c r="L520" i="66"/>
  <c r="H520" i="66"/>
  <c r="AB518" i="66"/>
  <c r="AB516" i="66"/>
  <c r="X516" i="66"/>
  <c r="T516" i="66"/>
  <c r="P516" i="66"/>
  <c r="L516" i="66"/>
  <c r="H516" i="66"/>
  <c r="AB512" i="66"/>
  <c r="X512" i="66"/>
  <c r="T512" i="66"/>
  <c r="P512" i="66"/>
  <c r="L512" i="66"/>
  <c r="H512" i="66"/>
  <c r="AB510" i="66"/>
  <c r="X510" i="66"/>
  <c r="T510" i="66"/>
  <c r="P510" i="66"/>
  <c r="L510" i="66"/>
  <c r="H510" i="66"/>
  <c r="AB508" i="66"/>
  <c r="AB506" i="66"/>
  <c r="X506" i="66"/>
  <c r="T506" i="66"/>
  <c r="P506" i="66"/>
  <c r="L506" i="66"/>
  <c r="H506" i="66"/>
  <c r="AB504" i="66"/>
  <c r="X504" i="66"/>
  <c r="T504" i="66"/>
  <c r="P504" i="66"/>
  <c r="L504" i="66"/>
  <c r="H504" i="66"/>
  <c r="AB502" i="66"/>
  <c r="X502" i="66"/>
  <c r="T502" i="66"/>
  <c r="P502" i="66"/>
  <c r="L502" i="66"/>
  <c r="H502" i="66"/>
  <c r="AB500" i="66"/>
  <c r="AB498" i="66"/>
  <c r="X498" i="66"/>
  <c r="T498" i="66"/>
  <c r="P498" i="66"/>
  <c r="L498" i="66"/>
  <c r="H498" i="66"/>
  <c r="AB496" i="66"/>
  <c r="X496" i="66"/>
  <c r="T496" i="66"/>
  <c r="P496" i="66"/>
  <c r="L496" i="66"/>
  <c r="H496" i="66"/>
  <c r="AB494" i="66"/>
  <c r="X494" i="66"/>
  <c r="T494" i="66"/>
  <c r="P494" i="66"/>
  <c r="L494" i="66"/>
  <c r="H494" i="66"/>
  <c r="AB492" i="66"/>
  <c r="AB490" i="66"/>
  <c r="X490" i="66"/>
  <c r="T490" i="66"/>
  <c r="P490" i="66"/>
  <c r="L490" i="66"/>
  <c r="H490" i="66"/>
  <c r="AB488" i="66"/>
  <c r="X488" i="66"/>
  <c r="T488" i="66"/>
  <c r="P488" i="66"/>
  <c r="L488" i="66"/>
  <c r="H488" i="66"/>
  <c r="AB486" i="66"/>
  <c r="X486" i="66"/>
  <c r="T486" i="66"/>
  <c r="P486" i="66"/>
  <c r="L486" i="66"/>
  <c r="H486" i="66"/>
  <c r="AB484" i="66"/>
  <c r="AB482" i="66"/>
  <c r="X482" i="66"/>
  <c r="T482" i="66"/>
  <c r="P482" i="66"/>
  <c r="L482" i="66"/>
  <c r="H482" i="66"/>
  <c r="AB480" i="66"/>
  <c r="X480" i="66"/>
  <c r="T480" i="66"/>
  <c r="P480" i="66"/>
  <c r="L480" i="66"/>
  <c r="H480" i="66"/>
  <c r="AB478" i="66"/>
  <c r="X478" i="66"/>
  <c r="T478" i="66"/>
  <c r="P478" i="66"/>
  <c r="L478" i="66"/>
  <c r="H478" i="66"/>
  <c r="AB476" i="66"/>
  <c r="AB474" i="66"/>
  <c r="X474" i="66"/>
  <c r="T474" i="66"/>
  <c r="P474" i="66"/>
  <c r="L474" i="66"/>
  <c r="H474" i="66"/>
  <c r="AB470" i="66"/>
  <c r="X470" i="66"/>
  <c r="T470" i="66"/>
  <c r="P470" i="66"/>
  <c r="L470" i="66"/>
  <c r="H470" i="66"/>
  <c r="AB468" i="66"/>
  <c r="AB466" i="66"/>
  <c r="X466" i="66"/>
  <c r="T466" i="66"/>
  <c r="P466" i="66"/>
  <c r="L466" i="66"/>
  <c r="H466" i="66"/>
  <c r="AB464" i="66"/>
  <c r="X464" i="66"/>
  <c r="T464" i="66"/>
  <c r="P464" i="66"/>
  <c r="L464" i="66"/>
  <c r="H464" i="66"/>
  <c r="AB462" i="66"/>
  <c r="X462" i="66"/>
  <c r="T462" i="66"/>
  <c r="P462" i="66"/>
  <c r="L462" i="66"/>
  <c r="H462" i="66"/>
  <c r="AB460" i="66"/>
  <c r="AB458" i="66"/>
  <c r="X458" i="66"/>
  <c r="T458" i="66"/>
  <c r="P458" i="66"/>
  <c r="L458" i="66"/>
  <c r="H458" i="66"/>
  <c r="AB454" i="66"/>
  <c r="X454" i="66"/>
  <c r="T454" i="66"/>
  <c r="P454" i="66"/>
  <c r="L454" i="66"/>
  <c r="H454" i="66"/>
  <c r="AB452" i="66"/>
  <c r="X452" i="66"/>
  <c r="T452" i="66"/>
  <c r="P452" i="66"/>
  <c r="L452" i="66"/>
  <c r="H452" i="66"/>
  <c r="AB450" i="66"/>
  <c r="AB448" i="66"/>
  <c r="X448" i="66"/>
  <c r="T448" i="66"/>
  <c r="P448" i="66"/>
  <c r="L448" i="66"/>
  <c r="H448" i="66"/>
  <c r="AB446" i="66"/>
  <c r="X446" i="66"/>
  <c r="T446" i="66"/>
  <c r="P446" i="66"/>
  <c r="L446" i="66"/>
  <c r="H446" i="66"/>
  <c r="AB444" i="66"/>
  <c r="X444" i="66"/>
  <c r="T444" i="66"/>
  <c r="P444" i="66"/>
  <c r="L444" i="66"/>
  <c r="H444" i="66"/>
  <c r="AB442" i="66"/>
  <c r="AB440" i="66"/>
  <c r="X440" i="66"/>
  <c r="T440" i="66"/>
  <c r="P440" i="66"/>
  <c r="L440" i="66"/>
  <c r="H440" i="66"/>
  <c r="AB438" i="66"/>
  <c r="X438" i="66"/>
  <c r="T438" i="66"/>
  <c r="P438" i="66"/>
  <c r="L438" i="66"/>
  <c r="H438" i="66"/>
  <c r="AB436" i="66"/>
  <c r="X436" i="66"/>
  <c r="T436" i="66"/>
  <c r="P436" i="66"/>
  <c r="L436" i="66"/>
  <c r="H436" i="66"/>
  <c r="AB434" i="66"/>
  <c r="AB432" i="66"/>
  <c r="X432" i="66"/>
  <c r="T432" i="66"/>
  <c r="P432" i="66"/>
  <c r="L432" i="66"/>
  <c r="H432" i="66"/>
  <c r="AB430" i="66"/>
  <c r="X430" i="66"/>
  <c r="T430" i="66"/>
  <c r="P430" i="66"/>
  <c r="L430" i="66"/>
  <c r="H430" i="66"/>
  <c r="AB428" i="66"/>
  <c r="X428" i="66"/>
  <c r="T428" i="66"/>
  <c r="P428" i="66"/>
  <c r="L428" i="66"/>
  <c r="H428" i="66"/>
  <c r="AB426" i="66"/>
  <c r="AB424" i="66"/>
  <c r="X424" i="66"/>
  <c r="T424" i="66"/>
  <c r="P424" i="66"/>
  <c r="L424" i="66"/>
  <c r="H424" i="66"/>
  <c r="AB422" i="66"/>
  <c r="X422" i="66"/>
  <c r="T422" i="66"/>
  <c r="P422" i="66"/>
  <c r="L422" i="66"/>
  <c r="H422" i="66"/>
  <c r="AB420" i="66"/>
  <c r="X420" i="66"/>
  <c r="T420" i="66"/>
  <c r="P420" i="66"/>
  <c r="L420" i="66"/>
  <c r="H420" i="66"/>
  <c r="AB418" i="66"/>
  <c r="AB416" i="66"/>
  <c r="X416" i="66"/>
  <c r="T416" i="66"/>
  <c r="P416" i="66"/>
  <c r="L416" i="66"/>
  <c r="H416" i="66"/>
  <c r="AB414" i="66"/>
  <c r="X414" i="66"/>
  <c r="T414" i="66"/>
  <c r="P414" i="66"/>
  <c r="L414" i="66"/>
  <c r="H414" i="66"/>
  <c r="AB412" i="66"/>
  <c r="X412" i="66"/>
  <c r="T412" i="66"/>
  <c r="P412" i="66"/>
  <c r="L412" i="66"/>
  <c r="H412" i="66"/>
  <c r="AB410" i="66"/>
  <c r="AB408" i="66"/>
  <c r="X408" i="66"/>
  <c r="T408" i="66"/>
  <c r="P408" i="66"/>
  <c r="L408" i="66"/>
  <c r="H408" i="66"/>
  <c r="AB406" i="66"/>
  <c r="X406" i="66"/>
  <c r="T406" i="66"/>
  <c r="P406" i="66"/>
  <c r="L406" i="66"/>
  <c r="H406" i="66"/>
  <c r="AB404" i="66"/>
  <c r="X404" i="66"/>
  <c r="T404" i="66"/>
  <c r="P404" i="66"/>
  <c r="L404" i="66"/>
  <c r="H404" i="66"/>
  <c r="AB402" i="66"/>
  <c r="AB400" i="66"/>
  <c r="X400" i="66"/>
  <c r="T400" i="66"/>
  <c r="P400" i="66"/>
  <c r="L400" i="66"/>
  <c r="H400" i="66"/>
  <c r="AB398" i="66"/>
  <c r="X398" i="66"/>
  <c r="T398" i="66"/>
  <c r="P398" i="66"/>
  <c r="L398" i="66"/>
  <c r="H398" i="66"/>
  <c r="AB396" i="66"/>
  <c r="X396" i="66"/>
  <c r="T396" i="66"/>
  <c r="P396" i="66"/>
  <c r="L396" i="66"/>
  <c r="H396" i="66"/>
  <c r="H394" i="66"/>
  <c r="AB392" i="66"/>
  <c r="X392" i="66"/>
  <c r="T392" i="66"/>
  <c r="P392" i="66"/>
  <c r="L392" i="66"/>
  <c r="H392" i="66"/>
  <c r="AB390" i="66"/>
  <c r="X390" i="66"/>
  <c r="T390" i="66"/>
  <c r="P390" i="66"/>
  <c r="L390" i="66"/>
  <c r="H390" i="66"/>
  <c r="AB388" i="66"/>
  <c r="X388" i="66"/>
  <c r="T388" i="66"/>
  <c r="P388" i="66"/>
  <c r="L388" i="66"/>
  <c r="H388" i="66"/>
  <c r="X386" i="66"/>
  <c r="AB384" i="66"/>
  <c r="X384" i="66"/>
  <c r="T384" i="66"/>
  <c r="P384" i="66"/>
  <c r="L384" i="66"/>
  <c r="H384" i="66"/>
  <c r="AB382" i="66"/>
  <c r="X382" i="66"/>
  <c r="AB380" i="66"/>
  <c r="X380" i="66"/>
  <c r="T380" i="66"/>
  <c r="P380" i="66"/>
  <c r="L380" i="66"/>
  <c r="H380" i="66"/>
  <c r="H378" i="66"/>
  <c r="AB376" i="66"/>
  <c r="X376" i="66"/>
  <c r="T376" i="66"/>
  <c r="P376" i="66"/>
  <c r="L376" i="66"/>
  <c r="H376" i="66"/>
  <c r="AB374" i="66"/>
  <c r="X374" i="66"/>
  <c r="T374" i="66"/>
  <c r="P374" i="66"/>
  <c r="L374" i="66"/>
  <c r="H374" i="66"/>
  <c r="AB372" i="66"/>
  <c r="X372" i="66"/>
  <c r="T372" i="66"/>
  <c r="P372" i="66"/>
  <c r="L372" i="66"/>
  <c r="H372" i="66"/>
  <c r="X370" i="66"/>
  <c r="AB368" i="66"/>
  <c r="X368" i="66"/>
  <c r="T368" i="66"/>
  <c r="P368" i="66"/>
  <c r="L368" i="66"/>
  <c r="H368" i="66"/>
  <c r="AB366" i="66"/>
  <c r="X366" i="66"/>
  <c r="T366" i="66"/>
  <c r="P366" i="66"/>
  <c r="L366" i="66"/>
  <c r="H366" i="66"/>
  <c r="AB364" i="66"/>
  <c r="X364" i="66"/>
  <c r="T364" i="66"/>
  <c r="P364" i="66"/>
  <c r="L364" i="66"/>
  <c r="H364" i="66"/>
  <c r="T362" i="66"/>
  <c r="AB360" i="66"/>
  <c r="X360" i="66"/>
  <c r="T360" i="66"/>
  <c r="P360" i="66"/>
  <c r="L360" i="66"/>
  <c r="H360" i="66"/>
  <c r="AB354" i="66"/>
  <c r="X354" i="66"/>
  <c r="T354" i="66"/>
  <c r="P354" i="66"/>
  <c r="L354" i="66"/>
  <c r="H354" i="66"/>
  <c r="AB352" i="66"/>
  <c r="X352" i="66"/>
  <c r="T352" i="66"/>
  <c r="P352" i="66"/>
  <c r="L352" i="66"/>
  <c r="H352" i="66"/>
  <c r="T350" i="66"/>
  <c r="AB348" i="66"/>
  <c r="X348" i="66"/>
  <c r="T348" i="66"/>
  <c r="P348" i="66"/>
  <c r="L348" i="66"/>
  <c r="H348" i="66"/>
  <c r="AB346" i="66"/>
  <c r="X346" i="66"/>
  <c r="T346" i="66"/>
  <c r="P346" i="66"/>
  <c r="L346" i="66"/>
  <c r="H346" i="66"/>
  <c r="AB344" i="66"/>
  <c r="X344" i="66"/>
  <c r="T344" i="66"/>
  <c r="P344" i="66"/>
  <c r="L344" i="66"/>
  <c r="H344" i="66"/>
  <c r="T342" i="66"/>
  <c r="AB340" i="66"/>
  <c r="X340" i="66"/>
  <c r="T340" i="66"/>
  <c r="P340" i="66"/>
  <c r="L340" i="66"/>
  <c r="H340" i="66"/>
  <c r="AB338" i="66"/>
  <c r="X338" i="66"/>
  <c r="T338" i="66"/>
  <c r="P338" i="66"/>
  <c r="L338" i="66"/>
  <c r="H338" i="66"/>
  <c r="AB336" i="66"/>
  <c r="X336" i="66"/>
  <c r="T336" i="66"/>
  <c r="P336" i="66"/>
  <c r="L336" i="66"/>
  <c r="H336" i="66"/>
  <c r="T334" i="66"/>
  <c r="AB332" i="66"/>
  <c r="X332" i="66"/>
  <c r="T332" i="66"/>
  <c r="P332" i="66"/>
  <c r="L332" i="66"/>
  <c r="H332" i="66"/>
  <c r="AB330" i="66"/>
  <c r="X330" i="66"/>
  <c r="T330" i="66"/>
  <c r="P330" i="66"/>
  <c r="L330" i="66"/>
  <c r="H330" i="66"/>
  <c r="AB328" i="66"/>
  <c r="X328" i="66"/>
  <c r="T328" i="66"/>
  <c r="P328" i="66"/>
  <c r="L328" i="66"/>
  <c r="H328" i="66"/>
  <c r="AB326" i="66"/>
  <c r="X326" i="66"/>
  <c r="T326" i="66"/>
  <c r="P326" i="66"/>
  <c r="L326" i="66"/>
  <c r="H326" i="66"/>
  <c r="AB324" i="66"/>
  <c r="L324" i="66"/>
  <c r="AB322" i="66"/>
  <c r="X322" i="66"/>
  <c r="T322" i="66"/>
  <c r="P322" i="66"/>
  <c r="L322" i="66"/>
  <c r="H322" i="66"/>
  <c r="AB320" i="66"/>
  <c r="X320" i="66"/>
  <c r="T320" i="66"/>
  <c r="P320" i="66"/>
  <c r="L320" i="66"/>
  <c r="H320" i="66"/>
  <c r="AB318" i="66"/>
  <c r="X318" i="66"/>
  <c r="T318" i="66"/>
  <c r="P318" i="66"/>
  <c r="L318" i="66"/>
  <c r="H318" i="66"/>
  <c r="AB316" i="66"/>
  <c r="L316" i="66"/>
  <c r="AB314" i="66"/>
  <c r="X314" i="66"/>
  <c r="T314" i="66"/>
  <c r="P314" i="66"/>
  <c r="L314" i="66"/>
  <c r="H314" i="66"/>
  <c r="AB312" i="66"/>
  <c r="X312" i="66"/>
  <c r="T312" i="66"/>
  <c r="P312" i="66"/>
  <c r="L312" i="66"/>
  <c r="H312" i="66"/>
  <c r="AB310" i="66"/>
  <c r="X310" i="66"/>
  <c r="T310" i="66"/>
  <c r="P310" i="66"/>
  <c r="L310" i="66"/>
  <c r="H310" i="66"/>
  <c r="AB308" i="66"/>
  <c r="L308" i="66"/>
  <c r="AB306" i="66"/>
  <c r="X306" i="66"/>
  <c r="T306" i="66"/>
  <c r="P306" i="66"/>
  <c r="L306" i="66"/>
  <c r="H306" i="66"/>
  <c r="AB304" i="66"/>
  <c r="X304" i="66"/>
  <c r="T304" i="66"/>
  <c r="P304" i="66"/>
  <c r="L304" i="66"/>
  <c r="H304" i="66"/>
  <c r="AB302" i="66"/>
  <c r="X302" i="66"/>
  <c r="T302" i="66"/>
  <c r="P302" i="66"/>
  <c r="L302" i="66"/>
  <c r="H302" i="66"/>
  <c r="AB300" i="66"/>
  <c r="X300" i="66"/>
  <c r="T300" i="66"/>
  <c r="P300" i="66"/>
  <c r="L300" i="66"/>
  <c r="H300" i="66"/>
  <c r="AB298" i="66"/>
  <c r="X298" i="66"/>
  <c r="T298" i="66"/>
  <c r="P298" i="66"/>
  <c r="L298" i="66"/>
  <c r="H298" i="66"/>
  <c r="AB296" i="66"/>
  <c r="X296" i="66"/>
  <c r="T296" i="66"/>
  <c r="P296" i="66"/>
  <c r="L296" i="66"/>
  <c r="H296" i="66"/>
  <c r="T294" i="66"/>
  <c r="AB292" i="66"/>
  <c r="X292" i="66"/>
  <c r="T292" i="66"/>
  <c r="P292" i="66"/>
  <c r="L292" i="66"/>
  <c r="H292" i="66"/>
  <c r="AB290" i="66"/>
  <c r="X290" i="66"/>
  <c r="T290" i="66"/>
  <c r="P290" i="66"/>
  <c r="L290" i="66"/>
  <c r="H290" i="66"/>
  <c r="AB288" i="66"/>
  <c r="X288" i="66"/>
  <c r="T288" i="66"/>
  <c r="P288" i="66"/>
  <c r="L288" i="66"/>
  <c r="H288" i="66"/>
  <c r="T286" i="66"/>
  <c r="AB284" i="66"/>
  <c r="X284" i="66"/>
  <c r="T284" i="66"/>
  <c r="P284" i="66"/>
  <c r="L284" i="66"/>
  <c r="H284" i="66"/>
  <c r="AB282" i="66"/>
  <c r="X282" i="66"/>
  <c r="T282" i="66"/>
  <c r="P282" i="66"/>
  <c r="L282" i="66"/>
  <c r="H282" i="66"/>
  <c r="AB280" i="66"/>
  <c r="X280" i="66"/>
  <c r="T280" i="66"/>
  <c r="P280" i="66"/>
  <c r="L280" i="66"/>
  <c r="H280" i="66"/>
  <c r="T278" i="66"/>
  <c r="AB276" i="66"/>
  <c r="X276" i="66"/>
  <c r="T276" i="66"/>
  <c r="P276" i="66"/>
  <c r="L276" i="66"/>
  <c r="H276" i="66"/>
  <c r="AB274" i="66"/>
  <c r="X274" i="66"/>
  <c r="T274" i="66"/>
  <c r="P274" i="66"/>
  <c r="L274" i="66"/>
  <c r="H274" i="66"/>
  <c r="AB272" i="66"/>
  <c r="X272" i="66"/>
  <c r="T272" i="66"/>
  <c r="P272" i="66"/>
  <c r="L272" i="66"/>
  <c r="H272" i="66"/>
  <c r="AB270" i="66"/>
  <c r="X270" i="66"/>
  <c r="T270" i="66"/>
  <c r="P270" i="66"/>
  <c r="L270" i="66"/>
  <c r="H270" i="66"/>
  <c r="AB268" i="66"/>
  <c r="L268" i="66"/>
  <c r="AB266" i="66"/>
  <c r="X266" i="66"/>
  <c r="T266" i="66"/>
  <c r="P266" i="66"/>
  <c r="L266" i="66"/>
  <c r="H266" i="66"/>
  <c r="AB264" i="66"/>
  <c r="X264" i="66"/>
  <c r="T264" i="66"/>
  <c r="P264" i="66"/>
  <c r="L264" i="66"/>
  <c r="H264" i="66"/>
  <c r="AB262" i="66"/>
  <c r="X262" i="66"/>
  <c r="T262" i="66"/>
  <c r="P262" i="66"/>
  <c r="L262" i="66"/>
  <c r="H262" i="66"/>
  <c r="AB260" i="66"/>
  <c r="L260" i="66"/>
  <c r="AB258" i="66"/>
  <c r="X258" i="66"/>
  <c r="T258" i="66"/>
  <c r="P258" i="66"/>
  <c r="L258" i="66"/>
  <c r="H258" i="66"/>
  <c r="AB256" i="66"/>
  <c r="X256" i="66"/>
  <c r="T256" i="66"/>
  <c r="P256" i="66"/>
  <c r="L256" i="66"/>
  <c r="H256" i="66"/>
  <c r="AB254" i="66"/>
  <c r="X254" i="66"/>
  <c r="T254" i="66"/>
  <c r="P254" i="66"/>
  <c r="L254" i="66"/>
  <c r="H254" i="66"/>
  <c r="AB252" i="66"/>
  <c r="X252" i="66"/>
  <c r="T252" i="66"/>
  <c r="P252" i="66"/>
  <c r="L252" i="66"/>
  <c r="H252" i="66"/>
  <c r="T250" i="66"/>
  <c r="AB248" i="66"/>
  <c r="X248" i="66"/>
  <c r="T248" i="66"/>
  <c r="P248" i="66"/>
  <c r="L248" i="66"/>
  <c r="H248" i="66"/>
  <c r="AB246" i="66"/>
  <c r="X246" i="66"/>
  <c r="T246" i="66"/>
  <c r="P246" i="66"/>
  <c r="L246" i="66"/>
  <c r="H246" i="66"/>
  <c r="AB244" i="66"/>
  <c r="X244" i="66"/>
  <c r="T244" i="66"/>
  <c r="P244" i="66"/>
  <c r="L244" i="66"/>
  <c r="H244" i="66"/>
  <c r="AB242" i="66"/>
  <c r="X242" i="66"/>
  <c r="T242" i="66"/>
  <c r="P242" i="66"/>
  <c r="L242" i="66"/>
  <c r="H242" i="66"/>
  <c r="AB240" i="66"/>
  <c r="L240" i="66"/>
  <c r="AB238" i="66"/>
  <c r="X238" i="66"/>
  <c r="T238" i="66"/>
  <c r="P238" i="66"/>
  <c r="L238" i="66"/>
  <c r="H238" i="66"/>
  <c r="AB236" i="66"/>
  <c r="X236" i="66"/>
  <c r="T236" i="66"/>
  <c r="P236" i="66"/>
  <c r="L236" i="66"/>
  <c r="H236" i="66"/>
  <c r="AB234" i="66"/>
  <c r="X234" i="66"/>
  <c r="T234" i="66"/>
  <c r="P234" i="66"/>
  <c r="L234" i="66"/>
  <c r="H234" i="66"/>
  <c r="AB232" i="66"/>
  <c r="L232" i="66"/>
  <c r="AB230" i="66"/>
  <c r="X230" i="66"/>
  <c r="T230" i="66"/>
  <c r="P230" i="66"/>
  <c r="L230" i="66"/>
  <c r="H230" i="66"/>
  <c r="AB228" i="66"/>
  <c r="X228" i="66"/>
  <c r="T228" i="66"/>
  <c r="P228" i="66"/>
  <c r="L228" i="66"/>
  <c r="H228" i="66"/>
  <c r="AB226" i="66"/>
  <c r="X226" i="66"/>
  <c r="T226" i="66"/>
  <c r="P226" i="66"/>
  <c r="L226" i="66"/>
  <c r="H226" i="66"/>
  <c r="AB224" i="66"/>
  <c r="X224" i="66"/>
  <c r="T224" i="66"/>
  <c r="P224" i="66"/>
  <c r="L224" i="66"/>
  <c r="H224" i="66"/>
  <c r="T222" i="66"/>
  <c r="AB220" i="66"/>
  <c r="X220" i="66"/>
  <c r="T220" i="66"/>
  <c r="P220" i="66"/>
  <c r="L220" i="66"/>
  <c r="H220" i="66"/>
  <c r="AB218" i="66"/>
  <c r="X218" i="66"/>
  <c r="T218" i="66"/>
  <c r="P218" i="66"/>
  <c r="L218" i="66"/>
  <c r="H218" i="66"/>
  <c r="AB216" i="66"/>
  <c r="X216" i="66"/>
  <c r="T216" i="66"/>
  <c r="P216" i="66"/>
  <c r="L216" i="66"/>
  <c r="H216" i="66"/>
  <c r="AB214" i="66"/>
  <c r="X214" i="66"/>
  <c r="T214" i="66"/>
  <c r="P214" i="66"/>
  <c r="L214" i="66"/>
  <c r="H214" i="66"/>
  <c r="AB212" i="66"/>
  <c r="L212" i="66"/>
  <c r="AB210" i="66"/>
  <c r="X210" i="66"/>
  <c r="T210" i="66"/>
  <c r="P210" i="66"/>
  <c r="L210" i="66"/>
  <c r="H210" i="66"/>
  <c r="AB208" i="66"/>
  <c r="X208" i="66"/>
  <c r="T208" i="66"/>
  <c r="P208" i="66"/>
  <c r="L208" i="66"/>
  <c r="H208" i="66"/>
  <c r="AB206" i="66"/>
  <c r="X206" i="66"/>
  <c r="T206" i="66"/>
  <c r="P206" i="66"/>
  <c r="L206" i="66"/>
  <c r="H206" i="66"/>
  <c r="AB204" i="66"/>
  <c r="L204" i="66"/>
  <c r="AB202" i="66"/>
  <c r="X202" i="66"/>
  <c r="T202" i="66"/>
  <c r="P202" i="66"/>
  <c r="L202" i="66"/>
  <c r="H202" i="66"/>
  <c r="AB200" i="66"/>
  <c r="X200" i="66"/>
  <c r="T200" i="66"/>
  <c r="P200" i="66"/>
  <c r="L200" i="66"/>
  <c r="H200" i="66"/>
  <c r="AB198" i="66"/>
  <c r="X198" i="66"/>
  <c r="T198" i="66"/>
  <c r="P198" i="66"/>
  <c r="L198" i="66"/>
  <c r="H198" i="66"/>
  <c r="AB196" i="66"/>
  <c r="X196" i="66"/>
  <c r="T196" i="66"/>
  <c r="P196" i="66"/>
  <c r="L196" i="66"/>
  <c r="H196" i="66"/>
  <c r="T194" i="66"/>
  <c r="AB192" i="66"/>
  <c r="X192" i="66"/>
  <c r="T192" i="66"/>
  <c r="P192" i="66"/>
  <c r="L192" i="66"/>
  <c r="H192" i="66"/>
  <c r="AB190" i="66"/>
  <c r="X190" i="66"/>
  <c r="T190" i="66"/>
  <c r="P190" i="66"/>
  <c r="L190" i="66"/>
  <c r="H190" i="66"/>
  <c r="AB188" i="66"/>
  <c r="X188" i="66"/>
  <c r="T188" i="66"/>
  <c r="P188" i="66"/>
  <c r="L188" i="66"/>
  <c r="H188" i="66"/>
  <c r="AB186" i="66"/>
  <c r="X186" i="66"/>
  <c r="T186" i="66"/>
  <c r="P186" i="66"/>
  <c r="L186" i="66"/>
  <c r="H186" i="66"/>
  <c r="AB184" i="66"/>
  <c r="X184" i="66"/>
  <c r="T184" i="66"/>
  <c r="P184" i="66"/>
  <c r="L184" i="66"/>
  <c r="H184" i="66"/>
  <c r="T182" i="66"/>
  <c r="AB180" i="66"/>
  <c r="X180" i="66"/>
  <c r="T180" i="66"/>
  <c r="P180" i="66"/>
  <c r="L180" i="66"/>
  <c r="H180" i="66"/>
  <c r="AB178" i="66"/>
  <c r="X178" i="66"/>
  <c r="T178" i="66"/>
  <c r="P178" i="66"/>
  <c r="L178" i="66"/>
  <c r="H178" i="66"/>
  <c r="AB176" i="66"/>
  <c r="X176" i="66"/>
  <c r="T176" i="66"/>
  <c r="P176" i="66"/>
  <c r="L176" i="66"/>
  <c r="H176" i="66"/>
  <c r="T174" i="66"/>
  <c r="AB172" i="66"/>
  <c r="X172" i="66"/>
  <c r="T172" i="66"/>
  <c r="P172" i="66"/>
  <c r="L172" i="66"/>
  <c r="H172" i="66"/>
  <c r="AB170" i="66"/>
  <c r="X170" i="66"/>
  <c r="T170" i="66"/>
  <c r="P170" i="66"/>
  <c r="L170" i="66"/>
  <c r="H170" i="66"/>
  <c r="AB168" i="66"/>
  <c r="X168" i="66"/>
  <c r="T168" i="66"/>
  <c r="P168" i="66"/>
  <c r="L168" i="66"/>
  <c r="H168" i="66"/>
  <c r="T166" i="66"/>
  <c r="AB164" i="66"/>
  <c r="X164" i="66"/>
  <c r="T164" i="66"/>
  <c r="P164" i="66"/>
  <c r="L164" i="66"/>
  <c r="H164" i="66"/>
  <c r="AB162" i="66"/>
  <c r="X162" i="66"/>
  <c r="T162" i="66"/>
  <c r="P162" i="66"/>
  <c r="L162" i="66"/>
  <c r="H162" i="66"/>
  <c r="AB160" i="66"/>
  <c r="X160" i="66"/>
  <c r="T160" i="66"/>
  <c r="P160" i="66"/>
  <c r="L160" i="66"/>
  <c r="H160" i="66"/>
  <c r="AB158" i="66"/>
  <c r="X158" i="66"/>
  <c r="T158" i="66"/>
  <c r="P158" i="66"/>
  <c r="L158" i="66"/>
  <c r="H158" i="66"/>
  <c r="AB156" i="66"/>
  <c r="L156" i="66"/>
  <c r="AB154" i="66"/>
  <c r="X154" i="66"/>
  <c r="T154" i="66"/>
  <c r="P154" i="66"/>
  <c r="L154" i="66"/>
  <c r="H154" i="66"/>
  <c r="AB152" i="66"/>
  <c r="X152" i="66"/>
  <c r="T152" i="66"/>
  <c r="P152" i="66"/>
  <c r="L152" i="66"/>
  <c r="H152" i="66"/>
  <c r="AB150" i="66"/>
  <c r="X150" i="66"/>
  <c r="T150" i="66"/>
  <c r="P150" i="66"/>
  <c r="L150" i="66"/>
  <c r="H150" i="66"/>
  <c r="AB148" i="66"/>
  <c r="L148" i="66"/>
  <c r="AB146" i="66"/>
  <c r="X146" i="66"/>
  <c r="T146" i="66"/>
  <c r="P146" i="66"/>
  <c r="L146" i="66"/>
  <c r="H146" i="66"/>
  <c r="AB144" i="66"/>
  <c r="X144" i="66"/>
  <c r="T144" i="66"/>
  <c r="P144" i="66"/>
  <c r="L144" i="66"/>
  <c r="H144" i="66"/>
  <c r="AB142" i="66"/>
  <c r="X142" i="66"/>
  <c r="T142" i="66"/>
  <c r="P142" i="66"/>
  <c r="L142" i="66"/>
  <c r="H142" i="66"/>
  <c r="AB140" i="66"/>
  <c r="L140" i="66"/>
  <c r="AB138" i="66"/>
  <c r="X138" i="66"/>
  <c r="T138" i="66"/>
  <c r="P138" i="66"/>
  <c r="L138" i="66"/>
  <c r="H138" i="66"/>
  <c r="AB136" i="66"/>
  <c r="X136" i="66"/>
  <c r="T136" i="66"/>
  <c r="P136" i="66"/>
  <c r="L136" i="66"/>
  <c r="H136" i="66"/>
  <c r="AB134" i="66"/>
  <c r="X134" i="66"/>
  <c r="T134" i="66"/>
  <c r="P134" i="66"/>
  <c r="L134" i="66"/>
  <c r="H134" i="66"/>
  <c r="AB132" i="66"/>
  <c r="X132" i="66"/>
  <c r="T132" i="66"/>
  <c r="P132" i="66"/>
  <c r="L132" i="66"/>
  <c r="H132" i="66"/>
  <c r="T130" i="66"/>
  <c r="AB128" i="66"/>
  <c r="X128" i="66"/>
  <c r="T128" i="66"/>
  <c r="P128" i="66"/>
  <c r="L128" i="66"/>
  <c r="H128" i="66"/>
  <c r="AB126" i="66"/>
  <c r="X126" i="66"/>
  <c r="T126" i="66"/>
  <c r="P126" i="66"/>
  <c r="L126" i="66"/>
  <c r="H126" i="66"/>
  <c r="AB124" i="66"/>
  <c r="X124" i="66"/>
  <c r="T124" i="66"/>
  <c r="P124" i="66"/>
  <c r="L124" i="66"/>
  <c r="H124" i="66"/>
  <c r="T122" i="66"/>
  <c r="AB120" i="66"/>
  <c r="X120" i="66"/>
  <c r="T120" i="66"/>
  <c r="P120" i="66"/>
  <c r="L120" i="66"/>
  <c r="H120" i="66"/>
  <c r="AB118" i="66"/>
  <c r="X118" i="66"/>
  <c r="T118" i="66"/>
  <c r="P118" i="66"/>
  <c r="L118" i="66"/>
  <c r="H118" i="66"/>
  <c r="AB116" i="66"/>
  <c r="X116" i="66"/>
  <c r="T116" i="66"/>
  <c r="P116" i="66"/>
  <c r="L116" i="66"/>
  <c r="H116" i="66"/>
  <c r="T114" i="66"/>
  <c r="AB112" i="66"/>
  <c r="X112" i="66"/>
  <c r="T112" i="66"/>
  <c r="P112" i="66"/>
  <c r="L112" i="66"/>
  <c r="H112" i="66"/>
  <c r="AB110" i="66"/>
  <c r="X110" i="66"/>
  <c r="T110" i="66"/>
  <c r="P110" i="66"/>
  <c r="L110" i="66"/>
  <c r="H110" i="66"/>
  <c r="AB108" i="66"/>
  <c r="X108" i="66"/>
  <c r="T108" i="66"/>
  <c r="P108" i="66"/>
  <c r="L108" i="66"/>
  <c r="H108" i="66"/>
  <c r="AB106" i="66"/>
  <c r="X106" i="66"/>
  <c r="T106" i="66"/>
  <c r="P106" i="66"/>
  <c r="L106" i="66"/>
  <c r="H106" i="66"/>
  <c r="AB104" i="66"/>
  <c r="L104" i="66"/>
  <c r="AB102" i="66"/>
  <c r="X102" i="66"/>
  <c r="T102" i="66"/>
  <c r="P102" i="66"/>
  <c r="L102" i="66"/>
  <c r="H102" i="66"/>
  <c r="AB100" i="66"/>
  <c r="X100" i="66"/>
  <c r="T100" i="66"/>
  <c r="P100" i="66"/>
  <c r="L100" i="66"/>
  <c r="H100" i="66"/>
  <c r="AB98" i="66"/>
  <c r="X98" i="66"/>
  <c r="T98" i="66"/>
  <c r="P98" i="66"/>
  <c r="L98" i="66"/>
  <c r="H98" i="66"/>
  <c r="AB96" i="66"/>
  <c r="L96" i="66"/>
  <c r="AB94" i="66"/>
  <c r="X94" i="66"/>
  <c r="T94" i="66"/>
  <c r="P94" i="66"/>
  <c r="L94" i="66"/>
  <c r="H94" i="66"/>
  <c r="AB92" i="66"/>
  <c r="X92" i="66"/>
  <c r="T92" i="66"/>
  <c r="P92" i="66"/>
  <c r="L92" i="66"/>
  <c r="H92" i="66"/>
  <c r="AB90" i="66"/>
  <c r="X90" i="66"/>
  <c r="T90" i="66"/>
  <c r="P90" i="66"/>
  <c r="L90" i="66"/>
  <c r="H90" i="66"/>
  <c r="AB88" i="66"/>
  <c r="X88" i="66"/>
  <c r="T88" i="66"/>
  <c r="P88" i="66"/>
  <c r="L88" i="66"/>
  <c r="H88" i="66"/>
  <c r="T86" i="66"/>
  <c r="AB84" i="66"/>
  <c r="X84" i="66"/>
  <c r="T84" i="66"/>
  <c r="P84" i="66"/>
  <c r="L84" i="66"/>
  <c r="H84" i="66"/>
  <c r="AB82" i="66"/>
  <c r="X82" i="66"/>
  <c r="T82" i="66"/>
  <c r="P82" i="66"/>
  <c r="L82" i="66"/>
  <c r="H82" i="66"/>
  <c r="AB80" i="66"/>
  <c r="X80" i="66"/>
  <c r="T80" i="66"/>
  <c r="P80" i="66"/>
  <c r="L80" i="66"/>
  <c r="H80" i="66"/>
  <c r="T78" i="66"/>
  <c r="AB76" i="66"/>
  <c r="X76" i="66"/>
  <c r="T76" i="66"/>
  <c r="P76" i="66"/>
  <c r="L76" i="66"/>
  <c r="H76" i="66"/>
  <c r="AB74" i="66"/>
  <c r="X74" i="66"/>
  <c r="T74" i="66"/>
  <c r="P74" i="66"/>
  <c r="L74" i="66"/>
  <c r="H74" i="66"/>
  <c r="AB72" i="66"/>
  <c r="X72" i="66"/>
  <c r="T72" i="66"/>
  <c r="P72" i="66"/>
  <c r="L72" i="66"/>
  <c r="H72" i="66"/>
  <c r="T70" i="66"/>
  <c r="AB68" i="66"/>
  <c r="X68" i="66"/>
  <c r="T68" i="66"/>
  <c r="P68" i="66"/>
  <c r="L68" i="66"/>
  <c r="H68" i="66"/>
  <c r="AB66" i="66"/>
  <c r="X66" i="66"/>
  <c r="T66" i="66"/>
  <c r="P66" i="66"/>
  <c r="L66" i="66"/>
  <c r="H66" i="66"/>
  <c r="AB64" i="66"/>
  <c r="X64" i="66"/>
  <c r="T64" i="66"/>
  <c r="P64" i="66"/>
  <c r="L64" i="66"/>
  <c r="H64" i="66"/>
  <c r="AB62" i="66"/>
  <c r="X62" i="66"/>
  <c r="T62" i="66"/>
  <c r="P62" i="66"/>
  <c r="L62" i="66"/>
  <c r="H62" i="66"/>
  <c r="AB60" i="66"/>
  <c r="L60" i="66"/>
  <c r="AB58" i="66"/>
  <c r="X58" i="66"/>
  <c r="T58" i="66"/>
  <c r="P58" i="66"/>
  <c r="L58" i="66"/>
  <c r="H58" i="66"/>
  <c r="AB56" i="66"/>
  <c r="X56" i="66"/>
  <c r="T56" i="66"/>
  <c r="P56" i="66"/>
  <c r="L56" i="66"/>
  <c r="H56" i="66"/>
  <c r="AB54" i="66"/>
  <c r="X54" i="66"/>
  <c r="T54" i="66"/>
  <c r="P54" i="66"/>
  <c r="L54" i="66"/>
  <c r="H54" i="66"/>
  <c r="AB52" i="66"/>
  <c r="L52" i="66"/>
  <c r="AB50" i="66"/>
  <c r="X50" i="66"/>
  <c r="T50" i="66"/>
  <c r="P50" i="66"/>
  <c r="L50" i="66"/>
  <c r="H50" i="66"/>
  <c r="AB48" i="66"/>
  <c r="X48" i="66"/>
  <c r="T48" i="66"/>
  <c r="P48" i="66"/>
  <c r="L48" i="66"/>
  <c r="H48" i="66"/>
  <c r="AB46" i="66"/>
  <c r="X46" i="66"/>
  <c r="T46" i="66"/>
  <c r="P46" i="66"/>
  <c r="L46" i="66"/>
  <c r="H46" i="66"/>
  <c r="AB44" i="66"/>
  <c r="X44" i="66"/>
  <c r="T44" i="66"/>
  <c r="P44" i="66"/>
  <c r="L44" i="66"/>
  <c r="H44" i="66"/>
  <c r="T42" i="66"/>
  <c r="AB40" i="66"/>
  <c r="X40" i="66"/>
  <c r="T40" i="66"/>
  <c r="P40" i="66"/>
  <c r="L40" i="66"/>
  <c r="H40" i="66"/>
  <c r="AB38" i="66"/>
  <c r="X38" i="66"/>
  <c r="T38" i="66"/>
  <c r="P38" i="66"/>
  <c r="L38" i="66"/>
  <c r="H38" i="66"/>
  <c r="AB36" i="66"/>
  <c r="X36" i="66"/>
  <c r="T36" i="66"/>
  <c r="P36" i="66"/>
  <c r="L36" i="66"/>
  <c r="H36" i="66"/>
  <c r="T34" i="66"/>
  <c r="AB32" i="66"/>
  <c r="X32" i="66"/>
  <c r="T32" i="66"/>
  <c r="P32" i="66"/>
  <c r="L32" i="66"/>
  <c r="H32" i="66"/>
  <c r="AB30" i="66"/>
  <c r="X30" i="66"/>
  <c r="T30" i="66"/>
  <c r="P30" i="66"/>
  <c r="L30" i="66"/>
  <c r="H30" i="66"/>
  <c r="AB28" i="66"/>
  <c r="X28" i="66"/>
  <c r="T28" i="66"/>
  <c r="P28" i="66"/>
  <c r="L28" i="66"/>
  <c r="H28" i="66"/>
  <c r="AB26" i="66"/>
  <c r="X26" i="66"/>
  <c r="T26" i="66"/>
  <c r="P26" i="66"/>
  <c r="L26" i="66"/>
  <c r="H26" i="66"/>
  <c r="AB24" i="66"/>
  <c r="L24" i="66"/>
  <c r="AB22" i="66"/>
  <c r="X22" i="66"/>
  <c r="T22" i="66"/>
  <c r="P22" i="66"/>
  <c r="L22" i="66"/>
  <c r="H22" i="66"/>
  <c r="AB20" i="66"/>
  <c r="X20" i="66"/>
  <c r="T20" i="66"/>
  <c r="P20" i="66"/>
  <c r="L20" i="66"/>
  <c r="H20" i="66"/>
  <c r="AB18" i="66"/>
  <c r="X18" i="66"/>
  <c r="T18" i="66"/>
  <c r="P18" i="66"/>
  <c r="L18" i="66"/>
  <c r="H18" i="66"/>
  <c r="AB16" i="66"/>
  <c r="X16" i="66"/>
  <c r="T16" i="66"/>
  <c r="P16" i="66"/>
  <c r="L16" i="66"/>
  <c r="H16" i="66"/>
  <c r="T13" i="66"/>
  <c r="C842" i="89"/>
  <c r="C840" i="89"/>
  <c r="T840" i="89" s="1"/>
  <c r="C835" i="89"/>
  <c r="P835" i="89" s="1"/>
  <c r="O832" i="89" s="1"/>
  <c r="C829" i="89"/>
  <c r="C827" i="89"/>
  <c r="T827" i="89" s="1"/>
  <c r="C825" i="89"/>
  <c r="C820" i="89"/>
  <c r="L820" i="89" s="1"/>
  <c r="C818" i="89"/>
  <c r="C816" i="89"/>
  <c r="C814" i="89"/>
  <c r="C809" i="89"/>
  <c r="C807" i="89"/>
  <c r="T807" i="89" s="1"/>
  <c r="C802" i="89"/>
  <c r="C800" i="89"/>
  <c r="C795" i="89"/>
  <c r="C790" i="89"/>
  <c r="X790" i="89" s="1"/>
  <c r="C788" i="89"/>
  <c r="C786" i="89"/>
  <c r="C784" i="89"/>
  <c r="C782" i="89"/>
  <c r="C780" i="89"/>
  <c r="H780" i="89" s="1"/>
  <c r="L780" i="88" s="1"/>
  <c r="C778" i="89"/>
  <c r="X778" i="89" s="1"/>
  <c r="C776" i="89"/>
  <c r="H776" i="89" s="1"/>
  <c r="L776" i="88" s="1"/>
  <c r="C774" i="89"/>
  <c r="C772" i="89"/>
  <c r="AB772" i="89" s="1"/>
  <c r="C765" i="89"/>
  <c r="C763" i="89"/>
  <c r="C761" i="89"/>
  <c r="H761" i="89" s="1"/>
  <c r="L761" i="88" s="1"/>
  <c r="C756" i="89"/>
  <c r="AB756" i="89" s="1"/>
  <c r="C754" i="89"/>
  <c r="C752" i="89"/>
  <c r="AB752" i="89" s="1"/>
  <c r="C750" i="89"/>
  <c r="AB750" i="89" s="1"/>
  <c r="C745" i="89"/>
  <c r="C743" i="89"/>
  <c r="C738" i="89"/>
  <c r="C736" i="89"/>
  <c r="P736" i="89" s="1"/>
  <c r="C731" i="89"/>
  <c r="C726" i="89"/>
  <c r="C724" i="89"/>
  <c r="AB724" i="89" s="1"/>
  <c r="C722" i="89"/>
  <c r="L722" i="89" s="1"/>
  <c r="C720" i="89"/>
  <c r="X720" i="89" s="1"/>
  <c r="C718" i="89"/>
  <c r="C716" i="89"/>
  <c r="C714" i="89"/>
  <c r="C712" i="89"/>
  <c r="C710" i="89"/>
  <c r="C708" i="89"/>
  <c r="C698" i="89"/>
  <c r="C696" i="89"/>
  <c r="P696" i="89" s="1"/>
  <c r="C694" i="89"/>
  <c r="C689" i="89"/>
  <c r="C687" i="89"/>
  <c r="H687" i="89" s="1"/>
  <c r="L687" i="88" s="1"/>
  <c r="C685" i="89"/>
  <c r="P685" i="89" s="1"/>
  <c r="C683" i="89"/>
  <c r="C678" i="89"/>
  <c r="T678" i="89" s="1"/>
  <c r="C676" i="89"/>
  <c r="H676" i="89" s="1"/>
  <c r="L676" i="88" s="1"/>
  <c r="C674" i="89"/>
  <c r="L674" i="89" s="1"/>
  <c r="C672" i="89"/>
  <c r="C667" i="89"/>
  <c r="T667" i="89" s="1"/>
  <c r="C665" i="89"/>
  <c r="C658" i="89"/>
  <c r="P658" i="89" s="1"/>
  <c r="C656" i="89"/>
  <c r="C654" i="89"/>
  <c r="P654" i="89" s="1"/>
  <c r="C652" i="89"/>
  <c r="C647" i="89"/>
  <c r="C645" i="89"/>
  <c r="P645" i="89" s="1"/>
  <c r="C643" i="89"/>
  <c r="C638" i="89"/>
  <c r="C636" i="89"/>
  <c r="C634" i="89"/>
  <c r="L634" i="89" s="1"/>
  <c r="C632" i="89"/>
  <c r="C627" i="89"/>
  <c r="H627" i="89" s="1"/>
  <c r="L627" i="88" s="1"/>
  <c r="C625" i="89"/>
  <c r="C618" i="89"/>
  <c r="C616" i="89"/>
  <c r="C614" i="89"/>
  <c r="C612" i="89"/>
  <c r="C607" i="89"/>
  <c r="C605" i="89"/>
  <c r="P605" i="89" s="1"/>
  <c r="C603" i="89"/>
  <c r="AB603" i="89" s="1"/>
  <c r="C598" i="89"/>
  <c r="C596" i="89"/>
  <c r="C594" i="89"/>
  <c r="AB594" i="89" s="1"/>
  <c r="C589" i="89"/>
  <c r="L589" i="89" s="1"/>
  <c r="C587" i="89"/>
  <c r="C585" i="89"/>
  <c r="C578" i="89"/>
  <c r="AB578" i="89" s="1"/>
  <c r="C576" i="89"/>
  <c r="C574" i="89"/>
  <c r="C572" i="89"/>
  <c r="H572" i="89" s="1"/>
  <c r="L572" i="88" s="1"/>
  <c r="C570" i="89"/>
  <c r="C568" i="89"/>
  <c r="C566" i="89"/>
  <c r="P566" i="89" s="1"/>
  <c r="C564" i="89"/>
  <c r="C562" i="89"/>
  <c r="C560" i="89"/>
  <c r="AB560" i="89" s="1"/>
  <c r="C558" i="89"/>
  <c r="AB558" i="89" s="1"/>
  <c r="C556" i="89"/>
  <c r="C551" i="89"/>
  <c r="P551" i="89" s="1"/>
  <c r="C549" i="89"/>
  <c r="H549" i="89" s="1"/>
  <c r="L549" i="88" s="1"/>
  <c r="C547" i="89"/>
  <c r="H547" i="89" s="1"/>
  <c r="L547" i="88" s="1"/>
  <c r="C545" i="89"/>
  <c r="C543" i="89"/>
  <c r="P543" i="89" s="1"/>
  <c r="C541" i="89"/>
  <c r="H541" i="89" s="1"/>
  <c r="L541" i="88" s="1"/>
  <c r="C539" i="89"/>
  <c r="T539" i="89" s="1"/>
  <c r="C537" i="89"/>
  <c r="C535" i="89"/>
  <c r="C533" i="89"/>
  <c r="H533" i="89" s="1"/>
  <c r="L533" i="88" s="1"/>
  <c r="C531" i="89"/>
  <c r="AB531" i="89" s="1"/>
  <c r="C529" i="89"/>
  <c r="C527" i="89"/>
  <c r="H527" i="89" s="1"/>
  <c r="L527" i="88" s="1"/>
  <c r="C525" i="89"/>
  <c r="H525" i="89" s="1"/>
  <c r="L525" i="88" s="1"/>
  <c r="C523" i="89"/>
  <c r="X523" i="89" s="1"/>
  <c r="C516" i="89"/>
  <c r="C514" i="89"/>
  <c r="C509" i="89"/>
  <c r="C507" i="89"/>
  <c r="C505" i="89"/>
  <c r="C503" i="89"/>
  <c r="T503" i="89" s="1"/>
  <c r="C501" i="89"/>
  <c r="X501" i="89" s="1"/>
  <c r="C499" i="89"/>
  <c r="C497" i="89"/>
  <c r="C491" i="89"/>
  <c r="H491" i="89" s="1"/>
  <c r="L491" i="88" s="1"/>
  <c r="C489" i="89"/>
  <c r="C487" i="89"/>
  <c r="C485" i="89"/>
  <c r="C483" i="89"/>
  <c r="X483" i="89" s="1"/>
  <c r="C478" i="89"/>
  <c r="C476" i="89"/>
  <c r="C474" i="89"/>
  <c r="H474" i="89" s="1"/>
  <c r="L474" i="88" s="1"/>
  <c r="C472" i="89"/>
  <c r="C470" i="89"/>
  <c r="C468" i="89"/>
  <c r="C466" i="89"/>
  <c r="C464" i="89"/>
  <c r="T464" i="89" s="1"/>
  <c r="C462" i="89"/>
  <c r="L462" i="89" s="1"/>
  <c r="C456" i="89"/>
  <c r="C454" i="89"/>
  <c r="C452" i="89"/>
  <c r="H452" i="89" s="1"/>
  <c r="L452" i="88" s="1"/>
  <c r="C450" i="89"/>
  <c r="AB450" i="89" s="1"/>
  <c r="C448" i="89"/>
  <c r="C446" i="89"/>
  <c r="C444" i="89"/>
  <c r="H444" i="89" s="1"/>
  <c r="L444" i="88" s="1"/>
  <c r="C442" i="89"/>
  <c r="AB442" i="89" s="1"/>
  <c r="C440" i="89"/>
  <c r="C438" i="89"/>
  <c r="C430" i="89"/>
  <c r="H430" i="89" s="1"/>
  <c r="L430" i="88" s="1"/>
  <c r="C428" i="89"/>
  <c r="T428" i="89" s="1"/>
  <c r="C423" i="89"/>
  <c r="P423" i="89" s="1"/>
  <c r="C421" i="89"/>
  <c r="C416" i="89"/>
  <c r="C414" i="89"/>
  <c r="C409" i="89"/>
  <c r="C407" i="89"/>
  <c r="X407" i="89" s="1"/>
  <c r="C405" i="89"/>
  <c r="C403" i="89"/>
  <c r="X403" i="89" s="1"/>
  <c r="C394" i="89"/>
  <c r="C392" i="89"/>
  <c r="C390" i="89"/>
  <c r="C388" i="89"/>
  <c r="T388" i="89" s="1"/>
  <c r="C383" i="89"/>
  <c r="C381" i="89"/>
  <c r="C379" i="89"/>
  <c r="C377" i="89"/>
  <c r="T377" i="89" s="1"/>
  <c r="C375" i="89"/>
  <c r="C373" i="89"/>
  <c r="T373" i="89" s="1"/>
  <c r="C368" i="89"/>
  <c r="H368" i="89" s="1"/>
  <c r="L368" i="88" s="1"/>
  <c r="C366" i="89"/>
  <c r="H366" i="89" s="1"/>
  <c r="L366" i="88" s="1"/>
  <c r="C364" i="89"/>
  <c r="X364" i="89" s="1"/>
  <c r="C362" i="89"/>
  <c r="C360" i="89"/>
  <c r="T360" i="89" s="1"/>
  <c r="C358" i="89"/>
  <c r="X358" i="89" s="1"/>
  <c r="C356" i="89"/>
  <c r="X356" i="89" s="1"/>
  <c r="C354" i="89"/>
  <c r="C352" i="89"/>
  <c r="X352" i="89" s="1"/>
  <c r="C344" i="89"/>
  <c r="L344" i="89" s="1"/>
  <c r="C342" i="89"/>
  <c r="C337" i="89"/>
  <c r="X337" i="89" s="1"/>
  <c r="C335" i="89"/>
  <c r="X335" i="89" s="1"/>
  <c r="C328" i="89"/>
  <c r="P328" i="89" s="1"/>
  <c r="C326" i="89"/>
  <c r="C324" i="89"/>
  <c r="C322" i="89"/>
  <c r="L322" i="89" s="1"/>
  <c r="C320" i="89"/>
  <c r="P320" i="89" s="1"/>
  <c r="C318" i="89"/>
  <c r="C316" i="89"/>
  <c r="T316" i="89" s="1"/>
  <c r="C314" i="89"/>
  <c r="C312" i="89"/>
  <c r="P312" i="89" s="1"/>
  <c r="C310" i="89"/>
  <c r="C308" i="89"/>
  <c r="C306" i="89"/>
  <c r="C304" i="89"/>
  <c r="P304" i="89" s="1"/>
  <c r="C302" i="89"/>
  <c r="C300" i="89"/>
  <c r="T300" i="89" s="1"/>
  <c r="C298" i="89"/>
  <c r="C296" i="89"/>
  <c r="P296" i="89" s="1"/>
  <c r="C294" i="89"/>
  <c r="C292" i="89"/>
  <c r="L292" i="89" s="1"/>
  <c r="C290" i="89"/>
  <c r="C288" i="89"/>
  <c r="P288" i="89" s="1"/>
  <c r="C283" i="89"/>
  <c r="C281" i="89"/>
  <c r="T281" i="89" s="1"/>
  <c r="C279" i="89"/>
  <c r="H279" i="89" s="1"/>
  <c r="L279" i="88" s="1"/>
  <c r="C277" i="89"/>
  <c r="T277" i="89" s="1"/>
  <c r="C275" i="89"/>
  <c r="T275" i="89" s="1"/>
  <c r="C273" i="89"/>
  <c r="T273" i="89" s="1"/>
  <c r="C271" i="89"/>
  <c r="H271" i="89" s="1"/>
  <c r="L271" i="88" s="1"/>
  <c r="C269" i="89"/>
  <c r="X269" i="89" s="1"/>
  <c r="C267" i="89"/>
  <c r="X267" i="89" s="1"/>
  <c r="C265" i="89"/>
  <c r="X265" i="89" s="1"/>
  <c r="C263" i="89"/>
  <c r="P263" i="89" s="1"/>
  <c r="C261" i="89"/>
  <c r="X261" i="89" s="1"/>
  <c r="C259" i="89"/>
  <c r="T259" i="89" s="1"/>
  <c r="C257" i="89"/>
  <c r="C252" i="89"/>
  <c r="T252" i="89" s="1"/>
  <c r="C250" i="89"/>
  <c r="T250" i="89" s="1"/>
  <c r="C248" i="89"/>
  <c r="T248" i="89" s="1"/>
  <c r="C246" i="89"/>
  <c r="C241" i="89"/>
  <c r="C239" i="89"/>
  <c r="L239" i="89" s="1"/>
  <c r="C237" i="89"/>
  <c r="P237" i="89" s="1"/>
  <c r="C235" i="89"/>
  <c r="C226" i="89"/>
  <c r="T226" i="89" s="1"/>
  <c r="C224" i="89"/>
  <c r="C222" i="89"/>
  <c r="T222" i="89" s="1"/>
  <c r="C216" i="89"/>
  <c r="C214" i="89"/>
  <c r="T214" i="89" s="1"/>
  <c r="C212" i="89"/>
  <c r="X212" i="89" s="1"/>
  <c r="C210" i="89"/>
  <c r="L210" i="89" s="1"/>
  <c r="C208" i="89"/>
  <c r="C206" i="89"/>
  <c r="L206" i="89" s="1"/>
  <c r="C204" i="89"/>
  <c r="P204" i="89" s="1"/>
  <c r="C202" i="89"/>
  <c r="C200" i="89"/>
  <c r="H200" i="89" s="1"/>
  <c r="L200" i="88" s="1"/>
  <c r="C198" i="89"/>
  <c r="C196" i="89"/>
  <c r="P196" i="89" s="1"/>
  <c r="C194" i="89"/>
  <c r="T194" i="89" s="1"/>
  <c r="C192" i="89"/>
  <c r="C190" i="89"/>
  <c r="C188" i="89"/>
  <c r="C186" i="89"/>
  <c r="P186" i="89" s="1"/>
  <c r="C184" i="89"/>
  <c r="C182" i="89"/>
  <c r="L182" i="89" s="1"/>
  <c r="C180" i="89"/>
  <c r="P180" i="89" s="1"/>
  <c r="C178" i="89"/>
  <c r="L178" i="89" s="1"/>
  <c r="C176" i="89"/>
  <c r="C171" i="89"/>
  <c r="T171" i="89" s="1"/>
  <c r="C169" i="89"/>
  <c r="T169" i="89" s="1"/>
  <c r="C167" i="89"/>
  <c r="T167" i="89" s="1"/>
  <c r="C165" i="89"/>
  <c r="C163" i="89"/>
  <c r="T163" i="89" s="1"/>
  <c r="C161" i="89"/>
  <c r="T161" i="89" s="1"/>
  <c r="C159" i="89"/>
  <c r="T159" i="89" s="1"/>
  <c r="C157" i="89"/>
  <c r="C155" i="89"/>
  <c r="C153" i="89"/>
  <c r="T153" i="89" s="1"/>
  <c r="C151" i="89"/>
  <c r="T151" i="89" s="1"/>
  <c r="C149" i="89"/>
  <c r="C147" i="89"/>
  <c r="T147" i="89" s="1"/>
  <c r="C145" i="89"/>
  <c r="T145" i="89" s="1"/>
  <c r="C138" i="89"/>
  <c r="C136" i="89"/>
  <c r="P136" i="89" s="1"/>
  <c r="C131" i="89"/>
  <c r="T131" i="89" s="1"/>
  <c r="C129" i="89"/>
  <c r="T129" i="89" s="1"/>
  <c r="C124" i="89"/>
  <c r="L124" i="89" s="1"/>
  <c r="C122" i="89"/>
  <c r="C120" i="89"/>
  <c r="X120" i="89" s="1"/>
  <c r="C118" i="89"/>
  <c r="L118" i="89" s="1"/>
  <c r="C111" i="89"/>
  <c r="T111" i="89" s="1"/>
  <c r="C109" i="89"/>
  <c r="T109" i="89" s="1"/>
  <c r="C104" i="89"/>
  <c r="C102" i="89"/>
  <c r="AB102" i="89" s="1"/>
  <c r="C100" i="89"/>
  <c r="AB100" i="89" s="1"/>
  <c r="C98" i="89"/>
  <c r="C91" i="89"/>
  <c r="H91" i="89" s="1"/>
  <c r="L91" i="88" s="1"/>
  <c r="C89" i="89"/>
  <c r="H89" i="89" s="1"/>
  <c r="L89" i="88" s="1"/>
  <c r="C87" i="89"/>
  <c r="H87" i="89" s="1"/>
  <c r="L87" i="88" s="1"/>
  <c r="C85" i="89"/>
  <c r="X85" i="89" s="1"/>
  <c r="C80" i="89"/>
  <c r="C78" i="89"/>
  <c r="X78" i="89" s="1"/>
  <c r="C76" i="89"/>
  <c r="L76" i="89" s="1"/>
  <c r="C74" i="89"/>
  <c r="C67" i="89"/>
  <c r="X67" i="89" s="1"/>
  <c r="C65" i="89"/>
  <c r="X65" i="89" s="1"/>
  <c r="C63" i="89"/>
  <c r="C61" i="89"/>
  <c r="C56" i="89"/>
  <c r="X56" i="89" s="1"/>
  <c r="C54" i="89"/>
  <c r="P54" i="89" s="1"/>
  <c r="C52" i="89"/>
  <c r="L52" i="89" s="1"/>
  <c r="C50" i="89"/>
  <c r="C48" i="89"/>
  <c r="X48" i="89" s="1"/>
  <c r="C46" i="89"/>
  <c r="P46" i="89" s="1"/>
  <c r="C44" i="89"/>
  <c r="L44" i="89" s="1"/>
  <c r="C42" i="89"/>
  <c r="C40" i="89"/>
  <c r="C38" i="89"/>
  <c r="P38" i="89" s="1"/>
  <c r="C36" i="89"/>
  <c r="P36" i="89" s="1"/>
  <c r="C34" i="89"/>
  <c r="C32" i="89"/>
  <c r="C30" i="89"/>
  <c r="T30" i="89" s="1"/>
  <c r="C28" i="89"/>
  <c r="T28" i="89" s="1"/>
  <c r="C26" i="89"/>
  <c r="AB26" i="89" s="1"/>
  <c r="C24" i="89"/>
  <c r="C22" i="89"/>
  <c r="X22" i="89" s="1"/>
  <c r="C20" i="89"/>
  <c r="X20" i="89" s="1"/>
  <c r="C18" i="89"/>
  <c r="X18" i="89" s="1"/>
  <c r="C16" i="89"/>
  <c r="H16" i="89" s="1"/>
  <c r="L16" i="88" s="1"/>
  <c r="C14" i="89"/>
  <c r="X14" i="89" s="1"/>
  <c r="AD842" i="89"/>
  <c r="AD840" i="89"/>
  <c r="AD835" i="89"/>
  <c r="AD829" i="89"/>
  <c r="AD827" i="89"/>
  <c r="AD825" i="89"/>
  <c r="AD820" i="89"/>
  <c r="AD818" i="89"/>
  <c r="AD816" i="89"/>
  <c r="AD814" i="89"/>
  <c r="AD809" i="89"/>
  <c r="AD807" i="89"/>
  <c r="AD802" i="89"/>
  <c r="AD800" i="89"/>
  <c r="AD795" i="89"/>
  <c r="AD790" i="89"/>
  <c r="AD788" i="89"/>
  <c r="AD786" i="89"/>
  <c r="AD784" i="89"/>
  <c r="AD782" i="89"/>
  <c r="AD780" i="89"/>
  <c r="AD778" i="89"/>
  <c r="AD776" i="89"/>
  <c r="AD774" i="89"/>
  <c r="AD772" i="89"/>
  <c r="AD765" i="89"/>
  <c r="AD763" i="89"/>
  <c r="AD761" i="89"/>
  <c r="AD756" i="89"/>
  <c r="AD754" i="89"/>
  <c r="AD752" i="89"/>
  <c r="AD750" i="89"/>
  <c r="AD745" i="89"/>
  <c r="AD743" i="89"/>
  <c r="AD738" i="89"/>
  <c r="AD736" i="89"/>
  <c r="AD731" i="89"/>
  <c r="AD726" i="89"/>
  <c r="AD724" i="89"/>
  <c r="AD722" i="89"/>
  <c r="AD720" i="89"/>
  <c r="AD718" i="89"/>
  <c r="AD716" i="89"/>
  <c r="AD714" i="89"/>
  <c r="AD712" i="89"/>
  <c r="AD710" i="89"/>
  <c r="AD708" i="89"/>
  <c r="AD698" i="89"/>
  <c r="AD696" i="89"/>
  <c r="AD694" i="89"/>
  <c r="AD689" i="89"/>
  <c r="AD687" i="89"/>
  <c r="AD685" i="89"/>
  <c r="AD683" i="89"/>
  <c r="AD678" i="89"/>
  <c r="AD676" i="89"/>
  <c r="AD674" i="89"/>
  <c r="AD672" i="89"/>
  <c r="AD667" i="89"/>
  <c r="AD665" i="89"/>
  <c r="AD658" i="89"/>
  <c r="AD656" i="89"/>
  <c r="AD654" i="89"/>
  <c r="AD652" i="89"/>
  <c r="AD647" i="89"/>
  <c r="AD645" i="89"/>
  <c r="AD643" i="89"/>
  <c r="AD638" i="89"/>
  <c r="AD636" i="89"/>
  <c r="AD634" i="89"/>
  <c r="AD632" i="89"/>
  <c r="AD627" i="89"/>
  <c r="AD625" i="89"/>
  <c r="P625" i="89"/>
  <c r="AD618" i="89"/>
  <c r="AD616" i="89"/>
  <c r="AD614" i="89"/>
  <c r="AD612" i="89"/>
  <c r="AD607" i="89"/>
  <c r="AD605" i="89"/>
  <c r="AD603" i="89"/>
  <c r="AD598" i="89"/>
  <c r="AD596" i="89"/>
  <c r="AD594" i="89"/>
  <c r="AD589" i="89"/>
  <c r="AD587" i="89"/>
  <c r="AD585" i="89"/>
  <c r="AD578" i="89"/>
  <c r="AD576" i="89"/>
  <c r="AD574" i="89"/>
  <c r="AD572" i="89"/>
  <c r="AD570" i="89"/>
  <c r="AD568" i="89"/>
  <c r="AD566" i="89"/>
  <c r="AD564" i="89"/>
  <c r="AD562" i="89"/>
  <c r="AD560" i="89"/>
  <c r="AD558" i="89"/>
  <c r="AD556" i="89"/>
  <c r="AD551" i="89"/>
  <c r="AD549" i="89"/>
  <c r="AD547" i="89"/>
  <c r="AD545" i="89"/>
  <c r="AD543" i="89"/>
  <c r="AD541" i="89"/>
  <c r="AD539" i="89"/>
  <c r="AD537" i="89"/>
  <c r="AD535" i="89"/>
  <c r="AD533" i="89"/>
  <c r="AD531" i="89"/>
  <c r="AD529" i="89"/>
  <c r="AD527" i="89"/>
  <c r="AD525" i="89"/>
  <c r="AD523" i="89"/>
  <c r="AD516" i="89"/>
  <c r="AD514" i="89"/>
  <c r="AD509" i="89"/>
  <c r="AD507" i="89"/>
  <c r="AD505" i="89"/>
  <c r="AD503" i="89"/>
  <c r="AD501" i="89"/>
  <c r="AD499" i="89"/>
  <c r="AD497" i="89"/>
  <c r="AD491" i="89"/>
  <c r="X491" i="89"/>
  <c r="T491" i="89"/>
  <c r="AD489" i="89"/>
  <c r="AD487" i="89"/>
  <c r="AD485" i="89"/>
  <c r="AD483" i="89"/>
  <c r="AD478" i="89"/>
  <c r="AD476" i="89"/>
  <c r="AD474" i="89"/>
  <c r="AD472" i="89"/>
  <c r="AD470" i="89"/>
  <c r="AD468" i="89"/>
  <c r="AD466" i="89"/>
  <c r="AD464" i="89"/>
  <c r="X464" i="89"/>
  <c r="AD462" i="89"/>
  <c r="AD456" i="89"/>
  <c r="AD454" i="89"/>
  <c r="AD452" i="89"/>
  <c r="R452" i="89"/>
  <c r="Q452" i="89" s="1"/>
  <c r="AD450" i="89"/>
  <c r="R450" i="89"/>
  <c r="Q450" i="89" s="1"/>
  <c r="AD448" i="89"/>
  <c r="R448" i="89"/>
  <c r="Q448" i="89" s="1"/>
  <c r="AD446" i="89"/>
  <c r="R446" i="89"/>
  <c r="Q446" i="89" s="1"/>
  <c r="AD444" i="89"/>
  <c r="R444" i="89"/>
  <c r="Q444" i="89" s="1"/>
  <c r="AD442" i="89"/>
  <c r="R442" i="89"/>
  <c r="Q442" i="89" s="1"/>
  <c r="AD440" i="89"/>
  <c r="R440" i="89"/>
  <c r="Q440" i="89" s="1"/>
  <c r="AD438" i="89"/>
  <c r="R438" i="89"/>
  <c r="Q438" i="89" s="1"/>
  <c r="AD430" i="89"/>
  <c r="AD428" i="89"/>
  <c r="AD423" i="89"/>
  <c r="AD421" i="89"/>
  <c r="AD416" i="89"/>
  <c r="AD414" i="89"/>
  <c r="AD409" i="89"/>
  <c r="AD407" i="89"/>
  <c r="AD405" i="89"/>
  <c r="AD403" i="89"/>
  <c r="AD394" i="89"/>
  <c r="AD392" i="89"/>
  <c r="AD390" i="89"/>
  <c r="X390" i="89"/>
  <c r="AD388" i="89"/>
  <c r="AD383" i="89"/>
  <c r="AD381" i="89"/>
  <c r="AD379" i="89"/>
  <c r="AD377" i="89"/>
  <c r="AD375" i="89"/>
  <c r="AD373" i="89"/>
  <c r="AD368" i="89"/>
  <c r="AD366" i="89"/>
  <c r="AD364" i="89"/>
  <c r="AD362" i="89"/>
  <c r="AD360" i="89"/>
  <c r="AD358" i="89"/>
  <c r="AD356" i="89"/>
  <c r="AD354" i="89"/>
  <c r="AD352" i="89"/>
  <c r="AD344" i="89"/>
  <c r="AD342" i="89"/>
  <c r="AD337" i="89"/>
  <c r="AD335" i="89"/>
  <c r="AD328" i="89"/>
  <c r="AD326" i="89"/>
  <c r="AD324" i="89"/>
  <c r="AD322" i="89"/>
  <c r="P322" i="89"/>
  <c r="T322" i="89"/>
  <c r="AD320" i="89"/>
  <c r="AD318" i="89"/>
  <c r="AD316" i="89"/>
  <c r="AD314" i="89"/>
  <c r="AD312" i="89"/>
  <c r="AD310" i="89"/>
  <c r="AD308" i="89"/>
  <c r="AD306" i="89"/>
  <c r="AD304" i="89"/>
  <c r="AD302" i="89"/>
  <c r="AD300" i="89"/>
  <c r="AD298" i="89"/>
  <c r="AD296" i="89"/>
  <c r="AD294" i="89"/>
  <c r="AD292" i="89"/>
  <c r="AD290" i="89"/>
  <c r="AD288" i="89"/>
  <c r="AD283" i="89"/>
  <c r="AD281" i="89"/>
  <c r="AD279" i="89"/>
  <c r="AD277" i="89"/>
  <c r="AD275" i="89"/>
  <c r="AD273" i="89"/>
  <c r="AD271" i="89"/>
  <c r="X271" i="89"/>
  <c r="AD269" i="89"/>
  <c r="AD267" i="89"/>
  <c r="AD265" i="89"/>
  <c r="AD263" i="89"/>
  <c r="AD261" i="89"/>
  <c r="AD259" i="89"/>
  <c r="AD257" i="89"/>
  <c r="AD252" i="89"/>
  <c r="AD250" i="89"/>
  <c r="AD248" i="89"/>
  <c r="AD246" i="89"/>
  <c r="AD241" i="89"/>
  <c r="AD239" i="89"/>
  <c r="AD237" i="89"/>
  <c r="AD235" i="89"/>
  <c r="AD226" i="89"/>
  <c r="AD224" i="89"/>
  <c r="AD222" i="89"/>
  <c r="AD216" i="89"/>
  <c r="AD214" i="89"/>
  <c r="AD212" i="89"/>
  <c r="AD210" i="89"/>
  <c r="AD208" i="89"/>
  <c r="AD206" i="89"/>
  <c r="T206" i="89"/>
  <c r="AD204" i="89"/>
  <c r="AD202" i="89"/>
  <c r="AD200" i="89"/>
  <c r="AD198" i="89"/>
  <c r="AD196" i="89"/>
  <c r="AD194" i="89"/>
  <c r="AD192" i="89"/>
  <c r="AD190" i="89"/>
  <c r="AD188" i="89"/>
  <c r="AD186" i="89"/>
  <c r="AD184" i="89"/>
  <c r="AD182" i="89"/>
  <c r="AD180" i="89"/>
  <c r="T180" i="89"/>
  <c r="AD178" i="89"/>
  <c r="AD176" i="89"/>
  <c r="AD171" i="89"/>
  <c r="AD169" i="89"/>
  <c r="AD167" i="89"/>
  <c r="AD165" i="89"/>
  <c r="AD163" i="89"/>
  <c r="AD161" i="89"/>
  <c r="AD159" i="89"/>
  <c r="AD157" i="89"/>
  <c r="AD155" i="89"/>
  <c r="T155" i="89"/>
  <c r="AD153" i="89"/>
  <c r="AD151" i="89"/>
  <c r="AD149" i="89"/>
  <c r="AD147" i="89"/>
  <c r="AD145" i="89"/>
  <c r="AD138" i="89"/>
  <c r="AD136" i="89"/>
  <c r="AD131" i="89"/>
  <c r="AD129" i="89"/>
  <c r="AD124" i="89"/>
  <c r="AD122" i="89"/>
  <c r="AD120" i="89"/>
  <c r="AD118" i="89"/>
  <c r="AD111" i="89"/>
  <c r="AD109" i="89"/>
  <c r="AD104" i="89"/>
  <c r="AD102" i="89"/>
  <c r="AD100" i="89"/>
  <c r="AD98" i="89"/>
  <c r="AD91" i="89"/>
  <c r="AD89" i="89"/>
  <c r="AD87" i="89"/>
  <c r="AD85" i="89"/>
  <c r="AD80" i="89"/>
  <c r="AD78" i="89"/>
  <c r="AD76" i="89"/>
  <c r="AD74" i="89"/>
  <c r="AD67" i="89"/>
  <c r="AD65" i="89"/>
  <c r="AD63" i="89"/>
  <c r="AD61" i="89"/>
  <c r="AD56" i="89"/>
  <c r="AD54" i="89"/>
  <c r="AD52" i="89"/>
  <c r="AD50" i="89"/>
  <c r="AD48" i="89"/>
  <c r="AD46" i="89"/>
  <c r="AD44" i="89"/>
  <c r="AD42" i="89"/>
  <c r="AD40" i="89"/>
  <c r="AD38" i="89"/>
  <c r="AD36" i="89"/>
  <c r="AD34" i="89"/>
  <c r="AD32" i="89"/>
  <c r="AD30" i="89"/>
  <c r="AD28" i="89"/>
  <c r="AD26" i="89"/>
  <c r="AD24" i="89"/>
  <c r="AD22" i="89"/>
  <c r="AD20" i="89"/>
  <c r="AD18" i="89"/>
  <c r="AD16" i="89"/>
  <c r="AD14" i="89"/>
  <c r="C842" i="24"/>
  <c r="T842" i="24" s="1"/>
  <c r="C840" i="24"/>
  <c r="C835" i="24"/>
  <c r="C829" i="24"/>
  <c r="C827" i="24"/>
  <c r="H827" i="24" s="1"/>
  <c r="H827" i="88" s="1"/>
  <c r="C825" i="24"/>
  <c r="L825" i="24" s="1"/>
  <c r="C820" i="24"/>
  <c r="C818" i="24"/>
  <c r="P818" i="24" s="1"/>
  <c r="C816" i="24"/>
  <c r="L816" i="24" s="1"/>
  <c r="C814" i="24"/>
  <c r="X814" i="24" s="1"/>
  <c r="C809" i="24"/>
  <c r="C807" i="24"/>
  <c r="C802" i="24"/>
  <c r="C800" i="24"/>
  <c r="C795" i="24"/>
  <c r="C790" i="24"/>
  <c r="C788" i="24"/>
  <c r="X788" i="24" s="1"/>
  <c r="C786" i="24"/>
  <c r="P786" i="24" s="1"/>
  <c r="C784" i="24"/>
  <c r="C782" i="24"/>
  <c r="C780" i="24"/>
  <c r="C778" i="24"/>
  <c r="H778" i="24" s="1"/>
  <c r="H778" i="88" s="1"/>
  <c r="C776" i="24"/>
  <c r="X776" i="24" s="1"/>
  <c r="C774" i="24"/>
  <c r="P774" i="24" s="1"/>
  <c r="C772" i="24"/>
  <c r="C765" i="24"/>
  <c r="C763" i="24"/>
  <c r="C761" i="24"/>
  <c r="C756" i="24"/>
  <c r="H756" i="24" s="1"/>
  <c r="H756" i="88" s="1"/>
  <c r="C754" i="24"/>
  <c r="AB754" i="24" s="1"/>
  <c r="C752" i="24"/>
  <c r="C750" i="24"/>
  <c r="C745" i="24"/>
  <c r="C743" i="24"/>
  <c r="C738" i="24"/>
  <c r="C736" i="24"/>
  <c r="C731" i="24"/>
  <c r="C726" i="24"/>
  <c r="C724" i="24"/>
  <c r="C722" i="24"/>
  <c r="P722" i="24" s="1"/>
  <c r="C720" i="24"/>
  <c r="C718" i="24"/>
  <c r="L718" i="24" s="1"/>
  <c r="C716" i="24"/>
  <c r="C714" i="24"/>
  <c r="C712" i="24"/>
  <c r="L712" i="24" s="1"/>
  <c r="C710" i="24"/>
  <c r="X710" i="24" s="1"/>
  <c r="C708" i="24"/>
  <c r="L708" i="24" s="1"/>
  <c r="C698" i="24"/>
  <c r="C696" i="24"/>
  <c r="C694" i="24"/>
  <c r="C689" i="24"/>
  <c r="C687" i="24"/>
  <c r="C685" i="24"/>
  <c r="T685" i="24" s="1"/>
  <c r="C683" i="24"/>
  <c r="P683" i="24" s="1"/>
  <c r="C678" i="24"/>
  <c r="C676" i="24"/>
  <c r="P676" i="24" s="1"/>
  <c r="C674" i="24"/>
  <c r="H674" i="24" s="1"/>
  <c r="H674" i="88" s="1"/>
  <c r="C672" i="24"/>
  <c r="H672" i="24" s="1"/>
  <c r="H672" i="88" s="1"/>
  <c r="C667" i="24"/>
  <c r="X667" i="24" s="1"/>
  <c r="C665" i="24"/>
  <c r="P665" i="24" s="1"/>
  <c r="C658" i="24"/>
  <c r="C656" i="24"/>
  <c r="C654" i="24"/>
  <c r="C652" i="24"/>
  <c r="C647" i="24"/>
  <c r="L647" i="24" s="1"/>
  <c r="C645" i="24"/>
  <c r="AB645" i="24" s="1"/>
  <c r="C643" i="24"/>
  <c r="H643" i="24" s="1"/>
  <c r="H643" i="88" s="1"/>
  <c r="C638" i="24"/>
  <c r="C636" i="24"/>
  <c r="AB636" i="24" s="1"/>
  <c r="C634" i="24"/>
  <c r="P634" i="24" s="1"/>
  <c r="C632" i="24"/>
  <c r="C627" i="24"/>
  <c r="P627" i="24" s="1"/>
  <c r="C625" i="24"/>
  <c r="C618" i="24"/>
  <c r="C616" i="24"/>
  <c r="C614" i="24"/>
  <c r="P614" i="24" s="1"/>
  <c r="C612" i="24"/>
  <c r="C607" i="24"/>
  <c r="X607" i="24" s="1"/>
  <c r="C605" i="24"/>
  <c r="X605" i="24" s="1"/>
  <c r="C603" i="24"/>
  <c r="C598" i="24"/>
  <c r="P598" i="24" s="1"/>
  <c r="C596" i="24"/>
  <c r="X596" i="24" s="1"/>
  <c r="C594" i="24"/>
  <c r="C589" i="24"/>
  <c r="C587" i="24"/>
  <c r="C585" i="24"/>
  <c r="C578" i="24"/>
  <c r="H578" i="24" s="1"/>
  <c r="H578" i="88" s="1"/>
  <c r="C576" i="24"/>
  <c r="P576" i="24" s="1"/>
  <c r="C574" i="24"/>
  <c r="H574" i="24" s="1"/>
  <c r="H574" i="88" s="1"/>
  <c r="C572" i="24"/>
  <c r="P572" i="24" s="1"/>
  <c r="C570" i="24"/>
  <c r="X570" i="24" s="1"/>
  <c r="C568" i="24"/>
  <c r="P568" i="24" s="1"/>
  <c r="C566" i="24"/>
  <c r="AB566" i="24" s="1"/>
  <c r="C564" i="24"/>
  <c r="P564" i="24" s="1"/>
  <c r="C562" i="24"/>
  <c r="C560" i="24"/>
  <c r="C558" i="24"/>
  <c r="C556" i="24"/>
  <c r="C551" i="24"/>
  <c r="L551" i="24" s="1"/>
  <c r="C549" i="24"/>
  <c r="C547" i="24"/>
  <c r="AB547" i="24" s="1"/>
  <c r="C545" i="24"/>
  <c r="C543" i="24"/>
  <c r="C541" i="24"/>
  <c r="P541" i="24" s="1"/>
  <c r="C539" i="24"/>
  <c r="T539" i="24" s="1"/>
  <c r="C537" i="24"/>
  <c r="H537" i="24" s="1"/>
  <c r="H537" i="88" s="1"/>
  <c r="C535" i="24"/>
  <c r="C533" i="24"/>
  <c r="P533" i="24" s="1"/>
  <c r="C531" i="24"/>
  <c r="C529" i="24"/>
  <c r="C527" i="24"/>
  <c r="AB527" i="24" s="1"/>
  <c r="C525" i="24"/>
  <c r="C523" i="24"/>
  <c r="X523" i="24" s="1"/>
  <c r="C516" i="24"/>
  <c r="T516" i="24" s="1"/>
  <c r="C514" i="24"/>
  <c r="C509" i="24"/>
  <c r="C507" i="24"/>
  <c r="T507" i="24" s="1"/>
  <c r="C505" i="24"/>
  <c r="L505" i="24" s="1"/>
  <c r="C503" i="24"/>
  <c r="L503" i="24" s="1"/>
  <c r="C501" i="24"/>
  <c r="P501" i="24" s="1"/>
  <c r="C499" i="24"/>
  <c r="L499" i="24" s="1"/>
  <c r="C497" i="24"/>
  <c r="C491" i="24"/>
  <c r="C489" i="24"/>
  <c r="P489" i="24" s="1"/>
  <c r="C487" i="24"/>
  <c r="T487" i="24" s="1"/>
  <c r="C485" i="24"/>
  <c r="H485" i="24" s="1"/>
  <c r="H485" i="88" s="1"/>
  <c r="C483" i="24"/>
  <c r="C478" i="24"/>
  <c r="C476" i="24"/>
  <c r="P476" i="24" s="1"/>
  <c r="C474" i="24"/>
  <c r="H474" i="24" s="1"/>
  <c r="H474" i="88" s="1"/>
  <c r="C472" i="24"/>
  <c r="C470" i="24"/>
  <c r="C468" i="24"/>
  <c r="C466" i="24"/>
  <c r="T466" i="24" s="1"/>
  <c r="C464" i="24"/>
  <c r="C462" i="24"/>
  <c r="P462" i="24" s="1"/>
  <c r="C456" i="24"/>
  <c r="T456" i="24" s="1"/>
  <c r="C454" i="24"/>
  <c r="AB454" i="24" s="1"/>
  <c r="C452" i="24"/>
  <c r="L452" i="24" s="1"/>
  <c r="C450" i="24"/>
  <c r="P450" i="24" s="1"/>
  <c r="C448" i="24"/>
  <c r="P448" i="24" s="1"/>
  <c r="C446" i="24"/>
  <c r="H446" i="24" s="1"/>
  <c r="H446" i="88" s="1"/>
  <c r="C444" i="24"/>
  <c r="AB444" i="24" s="1"/>
  <c r="C442" i="24"/>
  <c r="P442" i="24" s="1"/>
  <c r="C440" i="24"/>
  <c r="C438" i="24"/>
  <c r="C430" i="24"/>
  <c r="C428" i="24"/>
  <c r="P428" i="24" s="1"/>
  <c r="C423" i="24"/>
  <c r="P423" i="24" s="1"/>
  <c r="C421" i="24"/>
  <c r="T421" i="24" s="1"/>
  <c r="C416" i="24"/>
  <c r="P416" i="24" s="1"/>
  <c r="C414" i="24"/>
  <c r="P414" i="24" s="1"/>
  <c r="C409" i="24"/>
  <c r="H409" i="24" s="1"/>
  <c r="H409" i="88" s="1"/>
  <c r="C407" i="24"/>
  <c r="H407" i="24" s="1"/>
  <c r="H407" i="88" s="1"/>
  <c r="C405" i="24"/>
  <c r="C403" i="24"/>
  <c r="P403" i="24" s="1"/>
  <c r="C394" i="24"/>
  <c r="C392" i="24"/>
  <c r="C390" i="24"/>
  <c r="C388" i="24"/>
  <c r="P388" i="24" s="1"/>
  <c r="C383" i="24"/>
  <c r="H383" i="24" s="1"/>
  <c r="H383" i="88" s="1"/>
  <c r="C381" i="24"/>
  <c r="AB381" i="24" s="1"/>
  <c r="C379" i="24"/>
  <c r="C377" i="24"/>
  <c r="P377" i="24" s="1"/>
  <c r="C375" i="24"/>
  <c r="X375" i="24" s="1"/>
  <c r="C373" i="24"/>
  <c r="P373" i="24" s="1"/>
  <c r="C368" i="24"/>
  <c r="C366" i="24"/>
  <c r="T366" i="24" s="1"/>
  <c r="C364" i="24"/>
  <c r="C362" i="24"/>
  <c r="C360" i="24"/>
  <c r="C358" i="24"/>
  <c r="C356" i="24"/>
  <c r="L356" i="24" s="1"/>
  <c r="C354" i="24"/>
  <c r="H354" i="24" s="1"/>
  <c r="H354" i="88" s="1"/>
  <c r="C352" i="24"/>
  <c r="P352" i="24" s="1"/>
  <c r="C344" i="24"/>
  <c r="C342" i="24"/>
  <c r="H342" i="24" s="1"/>
  <c r="H342" i="88" s="1"/>
  <c r="C337" i="24"/>
  <c r="L337" i="24" s="1"/>
  <c r="C335" i="24"/>
  <c r="P335" i="24" s="1"/>
  <c r="C328" i="24"/>
  <c r="C326" i="24"/>
  <c r="C324" i="24"/>
  <c r="L324" i="24" s="1"/>
  <c r="C322" i="24"/>
  <c r="P322" i="24" s="1"/>
  <c r="C320" i="24"/>
  <c r="C318" i="24"/>
  <c r="H318" i="24" s="1"/>
  <c r="H318" i="88" s="1"/>
  <c r="C316" i="24"/>
  <c r="T316" i="24" s="1"/>
  <c r="C314" i="24"/>
  <c r="T314" i="24" s="1"/>
  <c r="C312" i="24"/>
  <c r="C310" i="24"/>
  <c r="P310" i="24" s="1"/>
  <c r="C308" i="24"/>
  <c r="X308" i="24" s="1"/>
  <c r="C306" i="24"/>
  <c r="AB306" i="24" s="1"/>
  <c r="C304" i="24"/>
  <c r="H304" i="24" s="1"/>
  <c r="H304" i="88" s="1"/>
  <c r="C302" i="24"/>
  <c r="C300" i="24"/>
  <c r="C298" i="24"/>
  <c r="C296" i="24"/>
  <c r="AB296" i="24" s="1"/>
  <c r="C294" i="24"/>
  <c r="P294" i="24" s="1"/>
  <c r="C292" i="24"/>
  <c r="P292" i="24" s="1"/>
  <c r="C290" i="24"/>
  <c r="T290" i="24" s="1"/>
  <c r="C288" i="24"/>
  <c r="C283" i="24"/>
  <c r="X283" i="24" s="1"/>
  <c r="C281" i="24"/>
  <c r="AB281" i="24" s="1"/>
  <c r="C279" i="24"/>
  <c r="C277" i="24"/>
  <c r="X277" i="24" s="1"/>
  <c r="C275" i="24"/>
  <c r="C273" i="24"/>
  <c r="C271" i="24"/>
  <c r="C269" i="24"/>
  <c r="C267" i="24"/>
  <c r="T267" i="24" s="1"/>
  <c r="C265" i="24"/>
  <c r="H265" i="24" s="1"/>
  <c r="H265" i="88" s="1"/>
  <c r="C263" i="24"/>
  <c r="C261" i="24"/>
  <c r="AB261" i="24" s="1"/>
  <c r="C259" i="24"/>
  <c r="X259" i="24" s="1"/>
  <c r="C257" i="24"/>
  <c r="T257" i="24" s="1"/>
  <c r="C252" i="24"/>
  <c r="C250" i="24"/>
  <c r="P250" i="24" s="1"/>
  <c r="C248" i="24"/>
  <c r="C246" i="24"/>
  <c r="L246" i="24" s="1"/>
  <c r="C241" i="24"/>
  <c r="T241" i="24" s="1"/>
  <c r="C239" i="24"/>
  <c r="AB239" i="24" s="1"/>
  <c r="C237" i="24"/>
  <c r="AB237" i="24" s="1"/>
  <c r="C235" i="24"/>
  <c r="AB235" i="24" s="1"/>
  <c r="C226" i="24"/>
  <c r="H226" i="24" s="1"/>
  <c r="H226" i="88" s="1"/>
  <c r="C224" i="24"/>
  <c r="H224" i="24" s="1"/>
  <c r="H224" i="88" s="1"/>
  <c r="C222" i="24"/>
  <c r="AB222" i="24" s="1"/>
  <c r="C216" i="24"/>
  <c r="X216" i="24" s="1"/>
  <c r="C214" i="24"/>
  <c r="C212" i="24"/>
  <c r="C210" i="24"/>
  <c r="AB210" i="24" s="1"/>
  <c r="C208" i="24"/>
  <c r="C206" i="24"/>
  <c r="T206" i="24" s="1"/>
  <c r="C204" i="24"/>
  <c r="P204" i="24" s="1"/>
  <c r="C202" i="24"/>
  <c r="X202" i="24" s="1"/>
  <c r="C200" i="24"/>
  <c r="P200" i="24" s="1"/>
  <c r="C198" i="24"/>
  <c r="X198" i="24" s="1"/>
  <c r="C196" i="24"/>
  <c r="H196" i="24" s="1"/>
  <c r="H196" i="88" s="1"/>
  <c r="C194" i="24"/>
  <c r="T194" i="24" s="1"/>
  <c r="C192" i="24"/>
  <c r="T192" i="24" s="1"/>
  <c r="C190" i="24"/>
  <c r="X190" i="24" s="1"/>
  <c r="C188" i="24"/>
  <c r="L188" i="24" s="1"/>
  <c r="C186" i="24"/>
  <c r="H186" i="24" s="1"/>
  <c r="H186" i="88" s="1"/>
  <c r="C184" i="24"/>
  <c r="C182" i="24"/>
  <c r="C180" i="24"/>
  <c r="C178" i="24"/>
  <c r="P178" i="24" s="1"/>
  <c r="C176" i="24"/>
  <c r="AB176" i="24" s="1"/>
  <c r="C171" i="24"/>
  <c r="X171" i="24" s="1"/>
  <c r="C169" i="24"/>
  <c r="P169" i="24" s="1"/>
  <c r="C167" i="24"/>
  <c r="P167" i="24" s="1"/>
  <c r="C165" i="24"/>
  <c r="T165" i="24" s="1"/>
  <c r="C163" i="24"/>
  <c r="C161" i="24"/>
  <c r="AB161" i="24" s="1"/>
  <c r="C159" i="24"/>
  <c r="C157" i="24"/>
  <c r="C155" i="24"/>
  <c r="X155" i="24" s="1"/>
  <c r="C153" i="24"/>
  <c r="AB153" i="24" s="1"/>
  <c r="C151" i="24"/>
  <c r="H151" i="24" s="1"/>
  <c r="H151" i="88" s="1"/>
  <c r="C149" i="24"/>
  <c r="AB149" i="24" s="1"/>
  <c r="C147" i="24"/>
  <c r="H147" i="24" s="1"/>
  <c r="H147" i="88" s="1"/>
  <c r="C145" i="24"/>
  <c r="AB145" i="24" s="1"/>
  <c r="C138" i="24"/>
  <c r="P138" i="24" s="1"/>
  <c r="C136" i="24"/>
  <c r="H136" i="24" s="1"/>
  <c r="H136" i="88" s="1"/>
  <c r="C131" i="24"/>
  <c r="C129" i="24"/>
  <c r="P129" i="24" s="1"/>
  <c r="C124" i="24"/>
  <c r="C122" i="24"/>
  <c r="H122" i="24" s="1"/>
  <c r="H122" i="88" s="1"/>
  <c r="C120" i="24"/>
  <c r="X120" i="24" s="1"/>
  <c r="C118" i="24"/>
  <c r="L118" i="24" s="1"/>
  <c r="C111" i="24"/>
  <c r="L111" i="24" s="1"/>
  <c r="C109" i="24"/>
  <c r="T109" i="24" s="1"/>
  <c r="C104" i="24"/>
  <c r="X104" i="24" s="1"/>
  <c r="C102" i="24"/>
  <c r="L102" i="24" s="1"/>
  <c r="C100" i="24"/>
  <c r="P100" i="24" s="1"/>
  <c r="C98" i="24"/>
  <c r="AB98" i="24" s="1"/>
  <c r="C91" i="24"/>
  <c r="H91" i="24" s="1"/>
  <c r="H91" i="88" s="1"/>
  <c r="C89" i="24"/>
  <c r="C87" i="24"/>
  <c r="C85" i="24"/>
  <c r="P85" i="24" s="1"/>
  <c r="C80" i="24"/>
  <c r="H80" i="24" s="1"/>
  <c r="H80" i="88" s="1"/>
  <c r="C78" i="24"/>
  <c r="P78" i="24" s="1"/>
  <c r="C76" i="24"/>
  <c r="P76" i="24" s="1"/>
  <c r="C74" i="24"/>
  <c r="H74" i="24" s="1"/>
  <c r="H74" i="88" s="1"/>
  <c r="C67" i="24"/>
  <c r="X67" i="24" s="1"/>
  <c r="C65" i="24"/>
  <c r="AB65" i="24" s="1"/>
  <c r="C63" i="24"/>
  <c r="P63" i="24" s="1"/>
  <c r="C61" i="24"/>
  <c r="AB61" i="24" s="1"/>
  <c r="C56" i="24"/>
  <c r="H56" i="24" s="1"/>
  <c r="H56" i="88" s="1"/>
  <c r="C54" i="24"/>
  <c r="C52" i="24"/>
  <c r="C50" i="24"/>
  <c r="P50" i="24" s="1"/>
  <c r="C48" i="24"/>
  <c r="C46" i="24"/>
  <c r="L46" i="24" s="1"/>
  <c r="C44" i="24"/>
  <c r="P44" i="24" s="1"/>
  <c r="C42" i="24"/>
  <c r="H42" i="24" s="1"/>
  <c r="H42" i="88" s="1"/>
  <c r="C40" i="24"/>
  <c r="P40" i="24" s="1"/>
  <c r="C38" i="24"/>
  <c r="T38" i="24" s="1"/>
  <c r="C36" i="24"/>
  <c r="AB36" i="24" s="1"/>
  <c r="C34" i="24"/>
  <c r="P34" i="24" s="1"/>
  <c r="C32" i="24"/>
  <c r="C30" i="24"/>
  <c r="L30" i="24" s="1"/>
  <c r="C28" i="24"/>
  <c r="AB28" i="24" s="1"/>
  <c r="C26" i="24"/>
  <c r="C24" i="24"/>
  <c r="P24" i="24" s="1"/>
  <c r="C22" i="24"/>
  <c r="X22" i="24" s="1"/>
  <c r="C20" i="24"/>
  <c r="P20" i="24" s="1"/>
  <c r="C18" i="24"/>
  <c r="L18" i="24" s="1"/>
  <c r="C16" i="24"/>
  <c r="P16" i="24" s="1"/>
  <c r="C14" i="24"/>
  <c r="X14" i="24" s="1"/>
  <c r="AB816" i="24"/>
  <c r="P816" i="24"/>
  <c r="P780" i="24"/>
  <c r="T745" i="24"/>
  <c r="L572" i="24"/>
  <c r="X392" i="24"/>
  <c r="H288" i="24"/>
  <c r="H288" i="88" s="1"/>
  <c r="AB283" i="24"/>
  <c r="T283" i="24"/>
  <c r="P222" i="24"/>
  <c r="T138" i="24"/>
  <c r="L138" i="24"/>
  <c r="H138" i="24"/>
  <c r="H138" i="88" s="1"/>
  <c r="X74" i="24"/>
  <c r="AD16" i="24"/>
  <c r="AD18" i="24"/>
  <c r="AD20" i="24"/>
  <c r="AD22" i="24"/>
  <c r="AD24" i="24"/>
  <c r="AD26" i="24"/>
  <c r="AD28" i="24"/>
  <c r="AD30" i="24"/>
  <c r="AD32" i="24"/>
  <c r="AD34" i="24"/>
  <c r="AD36" i="24"/>
  <c r="AD38" i="24"/>
  <c r="AD40" i="24"/>
  <c r="AD42" i="24"/>
  <c r="AD44" i="24"/>
  <c r="AD46" i="24"/>
  <c r="AD48" i="24"/>
  <c r="AD50" i="24"/>
  <c r="AD52" i="24"/>
  <c r="AD54" i="24"/>
  <c r="AD56" i="24"/>
  <c r="AD61" i="24"/>
  <c r="AD63" i="24"/>
  <c r="AD65" i="24"/>
  <c r="AD67" i="24"/>
  <c r="AD74" i="24"/>
  <c r="AD76" i="24"/>
  <c r="AD78" i="24"/>
  <c r="AD80" i="24"/>
  <c r="AD85" i="24"/>
  <c r="AD87" i="24"/>
  <c r="AD89" i="24"/>
  <c r="AD91" i="24"/>
  <c r="AD98" i="24"/>
  <c r="AD100" i="24"/>
  <c r="AD102" i="24"/>
  <c r="AD104" i="24"/>
  <c r="AD109" i="24"/>
  <c r="AD111" i="24"/>
  <c r="AD118" i="24"/>
  <c r="AD120" i="24"/>
  <c r="AD122" i="24"/>
  <c r="AD124" i="24"/>
  <c r="AD129" i="24"/>
  <c r="AD131" i="24"/>
  <c r="AD136" i="24"/>
  <c r="AD138" i="24"/>
  <c r="AD145" i="24"/>
  <c r="AD147" i="24"/>
  <c r="AD149" i="24"/>
  <c r="AD151" i="24"/>
  <c r="AD153" i="24"/>
  <c r="AD155" i="24"/>
  <c r="AD157" i="24"/>
  <c r="AD159" i="24"/>
  <c r="AD176" i="24"/>
  <c r="AD178" i="24"/>
  <c r="AD180" i="24"/>
  <c r="AD182" i="24"/>
  <c r="AD184" i="24"/>
  <c r="AD186" i="24"/>
  <c r="AD188" i="24"/>
  <c r="AD190" i="24"/>
  <c r="AD192" i="24"/>
  <c r="AD194" i="24"/>
  <c r="AD196" i="24"/>
  <c r="AD198" i="24"/>
  <c r="AD235" i="24"/>
  <c r="AD237" i="24"/>
  <c r="AD239" i="24"/>
  <c r="AD241" i="24"/>
  <c r="AD246" i="24"/>
  <c r="AD248" i="24"/>
  <c r="AD250" i="24"/>
  <c r="AD252" i="24"/>
  <c r="AD257" i="24"/>
  <c r="AD259" i="24"/>
  <c r="AD261" i="24"/>
  <c r="AD263" i="24"/>
  <c r="AD265" i="24"/>
  <c r="AD267" i="24"/>
  <c r="AD269" i="24"/>
  <c r="AD271" i="24"/>
  <c r="AD288" i="24"/>
  <c r="AD290" i="24"/>
  <c r="AD292" i="24"/>
  <c r="AD294" i="24"/>
  <c r="AD296" i="24"/>
  <c r="AD298" i="24"/>
  <c r="AD300" i="24"/>
  <c r="AD302" i="24"/>
  <c r="AD304" i="24"/>
  <c r="AD306" i="24"/>
  <c r="AD308" i="24"/>
  <c r="AD310" i="24"/>
  <c r="AD335" i="24"/>
  <c r="AD337" i="24"/>
  <c r="AD342" i="24"/>
  <c r="AD344" i="24"/>
  <c r="AD352" i="24"/>
  <c r="AD354" i="24"/>
  <c r="AD356" i="24"/>
  <c r="AD358" i="24"/>
  <c r="AD360" i="24"/>
  <c r="AD362" i="24"/>
  <c r="AD364" i="24"/>
  <c r="AD366" i="24"/>
  <c r="AD368" i="24"/>
  <c r="AD373" i="24"/>
  <c r="AD375" i="24"/>
  <c r="AD377" i="24"/>
  <c r="AD379" i="24"/>
  <c r="AD381" i="24"/>
  <c r="AD383" i="24"/>
  <c r="AD388" i="24"/>
  <c r="AD390" i="24"/>
  <c r="AD392" i="24"/>
  <c r="AD394" i="24"/>
  <c r="AD403" i="24"/>
  <c r="AD405" i="24"/>
  <c r="AD407" i="24"/>
  <c r="AD409" i="24"/>
  <c r="AD414" i="24"/>
  <c r="AD416" i="24"/>
  <c r="AD421" i="24"/>
  <c r="AD423" i="24"/>
  <c r="AD428" i="24"/>
  <c r="AD430" i="24"/>
  <c r="AD438" i="24"/>
  <c r="AD440" i="24"/>
  <c r="AD442" i="24"/>
  <c r="AD444" i="24"/>
  <c r="AD446" i="24"/>
  <c r="AD448" i="24"/>
  <c r="AD450" i="24"/>
  <c r="AD452" i="24"/>
  <c r="AD454" i="24"/>
  <c r="AD456" i="24"/>
  <c r="AD483" i="24"/>
  <c r="AD485" i="24"/>
  <c r="AD487" i="24"/>
  <c r="AD489" i="24"/>
  <c r="AD491" i="24"/>
  <c r="AD497" i="24"/>
  <c r="AD499" i="24"/>
  <c r="AD501" i="24"/>
  <c r="AD503" i="24"/>
  <c r="AD505" i="24"/>
  <c r="AD507" i="24"/>
  <c r="AD509" i="24"/>
  <c r="AD523" i="24"/>
  <c r="AD525" i="24"/>
  <c r="AD527" i="24"/>
  <c r="AD529" i="24"/>
  <c r="AD531" i="24"/>
  <c r="AD533" i="24"/>
  <c r="AD535" i="24"/>
  <c r="AD537" i="24"/>
  <c r="AD539" i="24"/>
  <c r="AD541" i="24"/>
  <c r="AD543" i="24"/>
  <c r="AD545" i="24"/>
  <c r="AD547" i="24"/>
  <c r="AD549" i="24"/>
  <c r="AD551" i="24"/>
  <c r="AD556" i="24"/>
  <c r="AD558" i="24"/>
  <c r="AD560" i="24"/>
  <c r="AD562" i="24"/>
  <c r="AD564" i="24"/>
  <c r="AD566" i="24"/>
  <c r="AD568" i="24"/>
  <c r="AD570" i="24"/>
  <c r="AD572" i="24"/>
  <c r="AD574" i="24"/>
  <c r="AD576" i="24"/>
  <c r="AD578" i="24"/>
  <c r="AD585" i="24"/>
  <c r="AD587" i="24"/>
  <c r="AD589" i="24"/>
  <c r="AD594" i="24"/>
  <c r="AD596" i="24"/>
  <c r="AD598" i="24"/>
  <c r="AD603" i="24"/>
  <c r="AD605" i="24"/>
  <c r="AD607" i="24"/>
  <c r="AD612" i="24"/>
  <c r="AD614" i="24"/>
  <c r="AD616" i="24"/>
  <c r="AD618" i="24"/>
  <c r="AD625" i="24"/>
  <c r="AD627" i="24"/>
  <c r="AD632" i="24"/>
  <c r="AD634" i="24"/>
  <c r="AD636" i="24"/>
  <c r="AD638" i="24"/>
  <c r="AD643" i="24"/>
  <c r="AD645" i="24"/>
  <c r="AD647" i="24"/>
  <c r="AD652" i="24"/>
  <c r="AD654" i="24"/>
  <c r="AD656" i="24"/>
  <c r="AD658" i="24"/>
  <c r="AD665" i="24"/>
  <c r="AD667" i="24"/>
  <c r="AD672" i="24"/>
  <c r="AD674" i="24"/>
  <c r="AD676" i="24"/>
  <c r="AD678" i="24"/>
  <c r="AD683" i="24"/>
  <c r="AD685" i="24"/>
  <c r="AD687" i="24"/>
  <c r="AD689" i="24"/>
  <c r="AD694" i="24"/>
  <c r="AD696" i="24"/>
  <c r="AD698" i="24"/>
  <c r="AD514" i="24"/>
  <c r="AD516" i="24"/>
  <c r="AD462" i="24"/>
  <c r="AD464" i="24"/>
  <c r="AD466" i="24"/>
  <c r="AD468" i="24"/>
  <c r="AD470" i="24"/>
  <c r="AD472" i="24"/>
  <c r="AD474" i="24"/>
  <c r="AD476" i="24"/>
  <c r="AD478" i="24"/>
  <c r="AD835" i="24"/>
  <c r="AD840" i="24"/>
  <c r="AD842" i="24"/>
  <c r="AD222" i="24"/>
  <c r="AD224" i="24"/>
  <c r="AD226" i="24"/>
  <c r="AD161" i="24"/>
  <c r="AD163" i="24"/>
  <c r="AD165" i="24"/>
  <c r="AD167" i="24"/>
  <c r="AD169" i="24"/>
  <c r="AD171" i="24"/>
  <c r="AD200" i="24"/>
  <c r="AD202" i="24"/>
  <c r="AD204" i="24"/>
  <c r="AD206" i="24"/>
  <c r="AD208" i="24"/>
  <c r="AD210" i="24"/>
  <c r="AD212" i="24"/>
  <c r="AD214" i="24"/>
  <c r="AD216" i="24"/>
  <c r="AD273" i="24"/>
  <c r="AD275" i="24"/>
  <c r="AD277" i="24"/>
  <c r="AD279" i="24"/>
  <c r="AD281" i="24"/>
  <c r="AD283" i="24"/>
  <c r="AD312" i="24"/>
  <c r="AD314" i="24"/>
  <c r="AD316" i="24"/>
  <c r="AD318" i="24"/>
  <c r="AD320" i="24"/>
  <c r="AD322" i="24"/>
  <c r="AD324" i="24"/>
  <c r="AD326" i="24"/>
  <c r="AD328" i="24"/>
  <c r="AD708" i="24"/>
  <c r="AD710" i="24"/>
  <c r="AD712" i="24"/>
  <c r="AD714" i="24"/>
  <c r="AD716" i="24"/>
  <c r="AD718" i="24"/>
  <c r="AD720" i="24"/>
  <c r="AD722" i="24"/>
  <c r="AD724" i="24"/>
  <c r="AD726" i="24"/>
  <c r="AD731" i="24"/>
  <c r="AD736" i="24"/>
  <c r="AD738" i="24"/>
  <c r="AD743" i="24"/>
  <c r="AD745" i="24"/>
  <c r="AD750" i="24"/>
  <c r="AD752" i="24"/>
  <c r="AD754" i="24"/>
  <c r="AD756" i="24"/>
  <c r="AD761" i="24"/>
  <c r="AD763" i="24"/>
  <c r="AD765" i="24"/>
  <c r="AD772" i="24"/>
  <c r="AD774" i="24"/>
  <c r="AD776" i="24"/>
  <c r="AD778" i="24"/>
  <c r="AD780" i="24"/>
  <c r="AD782" i="24"/>
  <c r="AD784" i="24"/>
  <c r="AD786" i="24"/>
  <c r="AD788" i="24"/>
  <c r="AD790" i="24"/>
  <c r="AD795" i="24"/>
  <c r="AD800" i="24"/>
  <c r="AD802" i="24"/>
  <c r="AD807" i="24"/>
  <c r="AD809" i="24"/>
  <c r="AD814" i="24"/>
  <c r="AD816" i="24"/>
  <c r="AD818" i="24"/>
  <c r="AD820" i="24"/>
  <c r="AD825" i="24"/>
  <c r="AD827" i="24"/>
  <c r="AD829" i="24"/>
  <c r="AD14" i="24"/>
  <c r="L473" i="85"/>
  <c r="L471" i="85"/>
  <c r="L469" i="85"/>
  <c r="L462" i="85"/>
  <c r="L460" i="85"/>
  <c r="L454" i="85"/>
  <c r="L449" i="85"/>
  <c r="L447" i="85"/>
  <c r="L442" i="85"/>
  <c r="L440" i="85"/>
  <c r="L435" i="85"/>
  <c r="L433" i="85"/>
  <c r="L428" i="85"/>
  <c r="L426" i="85"/>
  <c r="L421" i="85"/>
  <c r="L419" i="85"/>
  <c r="L417" i="85"/>
  <c r="L415" i="85"/>
  <c r="L413" i="85"/>
  <c r="L411" i="85"/>
  <c r="L409" i="85"/>
  <c r="L407" i="85"/>
  <c r="L405" i="85"/>
  <c r="L403" i="85"/>
  <c r="L401" i="85"/>
  <c r="L399" i="85"/>
  <c r="L397" i="85"/>
  <c r="L392" i="85"/>
  <c r="L390" i="85"/>
  <c r="L388" i="85"/>
  <c r="L386" i="85"/>
  <c r="L384" i="85"/>
  <c r="L382" i="85"/>
  <c r="L380" i="85"/>
  <c r="L378" i="85"/>
  <c r="L376" i="85"/>
  <c r="L374" i="85"/>
  <c r="L372" i="85"/>
  <c r="L370" i="85"/>
  <c r="L368" i="85"/>
  <c r="L366" i="85"/>
  <c r="L364" i="85"/>
  <c r="L362" i="85"/>
  <c r="L360" i="85"/>
  <c r="L358" i="85"/>
  <c r="L353" i="85"/>
  <c r="L351" i="85"/>
  <c r="L349" i="85"/>
  <c r="L347" i="85"/>
  <c r="L345" i="85"/>
  <c r="L343" i="85"/>
  <c r="L341" i="85"/>
  <c r="L339" i="85"/>
  <c r="L333" i="85"/>
  <c r="L328" i="85"/>
  <c r="L326" i="85"/>
  <c r="L324" i="85"/>
  <c r="L322" i="85"/>
  <c r="L320" i="85"/>
  <c r="L318" i="85"/>
  <c r="L316" i="85"/>
  <c r="L314" i="85"/>
  <c r="L312" i="85"/>
  <c r="L310" i="85"/>
  <c r="L308" i="85"/>
  <c r="L306" i="85"/>
  <c r="L304" i="85"/>
  <c r="L302" i="85"/>
  <c r="L300" i="85"/>
  <c r="L298" i="85"/>
  <c r="L296" i="85"/>
  <c r="L294" i="85"/>
  <c r="L292" i="85"/>
  <c r="L290" i="85"/>
  <c r="L288" i="85"/>
  <c r="L283" i="85"/>
  <c r="L281" i="85"/>
  <c r="L279" i="85"/>
  <c r="L277" i="85"/>
  <c r="L275" i="85"/>
  <c r="L273" i="85"/>
  <c r="L271" i="85"/>
  <c r="L269" i="85"/>
  <c r="L267" i="85"/>
  <c r="L262" i="85"/>
  <c r="L256" i="85"/>
  <c r="L254" i="85"/>
  <c r="L249" i="85"/>
  <c r="L247" i="85"/>
  <c r="L245" i="85"/>
  <c r="L240" i="85"/>
  <c r="L238" i="85"/>
  <c r="L236" i="85"/>
  <c r="L227" i="85"/>
  <c r="L225" i="85"/>
  <c r="L223" i="85"/>
  <c r="L221" i="85"/>
  <c r="L219" i="85"/>
  <c r="L217" i="85"/>
  <c r="L215" i="85"/>
  <c r="L213" i="85"/>
  <c r="L211" i="85"/>
  <c r="L209" i="85"/>
  <c r="L207" i="85"/>
  <c r="L205" i="85"/>
  <c r="L203" i="85"/>
  <c r="L201" i="85"/>
  <c r="L199" i="85"/>
  <c r="L197" i="85"/>
  <c r="L192" i="85"/>
  <c r="L190" i="85"/>
  <c r="L188" i="85"/>
  <c r="L186" i="85"/>
  <c r="L184" i="85"/>
  <c r="L182" i="85"/>
  <c r="L180" i="85"/>
  <c r="L178" i="85"/>
  <c r="L171" i="85"/>
  <c r="L169" i="85"/>
  <c r="L167" i="85"/>
  <c r="L165" i="85"/>
  <c r="L163" i="85"/>
  <c r="L161" i="85"/>
  <c r="L159" i="85"/>
  <c r="L157" i="85"/>
  <c r="L155" i="85"/>
  <c r="L153" i="85"/>
  <c r="L151" i="85"/>
  <c r="L149" i="85"/>
  <c r="L147" i="85"/>
  <c r="L142" i="85"/>
  <c r="L140" i="85"/>
  <c r="L138" i="85"/>
  <c r="L136" i="85"/>
  <c r="L134" i="85"/>
  <c r="L132" i="85"/>
  <c r="L130" i="85"/>
  <c r="L128" i="85"/>
  <c r="L126" i="85"/>
  <c r="L124" i="85"/>
  <c r="L122" i="85"/>
  <c r="L120" i="85"/>
  <c r="L118" i="85"/>
  <c r="L116" i="85"/>
  <c r="L114" i="85"/>
  <c r="L112" i="85"/>
  <c r="L110" i="85"/>
  <c r="L108" i="85"/>
  <c r="L106" i="85"/>
  <c r="L104" i="85"/>
  <c r="L102" i="85"/>
  <c r="L100" i="85"/>
  <c r="L98" i="85"/>
  <c r="L96" i="85"/>
  <c r="L94" i="85"/>
  <c r="L92" i="85"/>
  <c r="L90" i="85"/>
  <c r="L88" i="85"/>
  <c r="L86" i="85"/>
  <c r="L84" i="85"/>
  <c r="L82" i="85"/>
  <c r="L80" i="85"/>
  <c r="L78" i="85"/>
  <c r="L76" i="85"/>
  <c r="L74" i="85"/>
  <c r="L72" i="85"/>
  <c r="L67" i="85"/>
  <c r="L65" i="85"/>
  <c r="L63" i="85"/>
  <c r="L61" i="85"/>
  <c r="L59" i="85"/>
  <c r="L57" i="85"/>
  <c r="L55" i="85"/>
  <c r="L53" i="85"/>
  <c r="L48" i="85"/>
  <c r="L46" i="85"/>
  <c r="L44" i="85"/>
  <c r="L42" i="85"/>
  <c r="L40" i="85"/>
  <c r="L38" i="85"/>
  <c r="L36" i="85"/>
  <c r="L34" i="85"/>
  <c r="L32" i="85"/>
  <c r="L30" i="85"/>
  <c r="L28" i="85"/>
  <c r="L26" i="85"/>
  <c r="L24" i="85"/>
  <c r="L22" i="85"/>
  <c r="L15" i="85"/>
  <c r="L13" i="85"/>
  <c r="L11" i="85"/>
  <c r="H473" i="85"/>
  <c r="H471" i="85"/>
  <c r="H469" i="85"/>
  <c r="H462" i="85"/>
  <c r="H460" i="85"/>
  <c r="H454" i="85"/>
  <c r="G452" i="85" s="1"/>
  <c r="H449" i="85"/>
  <c r="H447" i="85"/>
  <c r="H442" i="85"/>
  <c r="H440" i="85"/>
  <c r="H435" i="85"/>
  <c r="H433" i="85"/>
  <c r="H428" i="85"/>
  <c r="H426" i="85"/>
  <c r="H421" i="85"/>
  <c r="H419" i="85"/>
  <c r="H417" i="85"/>
  <c r="H415" i="85"/>
  <c r="H413" i="85"/>
  <c r="H411" i="85"/>
  <c r="H409" i="85"/>
  <c r="H407" i="85"/>
  <c r="H405" i="85"/>
  <c r="H403" i="85"/>
  <c r="H401" i="85"/>
  <c r="H399" i="85"/>
  <c r="H397" i="85"/>
  <c r="H392" i="85"/>
  <c r="H390" i="85"/>
  <c r="H388" i="85"/>
  <c r="H386" i="85"/>
  <c r="H384" i="85"/>
  <c r="H382" i="85"/>
  <c r="H380" i="85"/>
  <c r="H378" i="85"/>
  <c r="H376" i="85"/>
  <c r="H374" i="85"/>
  <c r="H372" i="85"/>
  <c r="H370" i="85"/>
  <c r="H368" i="85"/>
  <c r="H366" i="85"/>
  <c r="H364" i="85"/>
  <c r="H362" i="85"/>
  <c r="H360" i="85"/>
  <c r="H358" i="85"/>
  <c r="H353" i="85"/>
  <c r="H351" i="85"/>
  <c r="H349" i="85"/>
  <c r="H347" i="85"/>
  <c r="H345" i="85"/>
  <c r="H343" i="85"/>
  <c r="H341" i="85"/>
  <c r="H339" i="85"/>
  <c r="H333" i="85"/>
  <c r="H328" i="85"/>
  <c r="H326" i="85"/>
  <c r="H324" i="85"/>
  <c r="H322" i="85"/>
  <c r="H320" i="85"/>
  <c r="H318" i="85"/>
  <c r="H316" i="85"/>
  <c r="H314" i="85"/>
  <c r="H312" i="85"/>
  <c r="H310" i="85"/>
  <c r="H308" i="85"/>
  <c r="H306" i="85"/>
  <c r="H304" i="85"/>
  <c r="H302" i="85"/>
  <c r="H300" i="85"/>
  <c r="H298" i="85"/>
  <c r="H296" i="85"/>
  <c r="H294" i="85"/>
  <c r="H292" i="85"/>
  <c r="H290" i="85"/>
  <c r="H288" i="85"/>
  <c r="H283" i="85"/>
  <c r="H281" i="85"/>
  <c r="H256" i="85"/>
  <c r="H254" i="85"/>
  <c r="H249" i="85"/>
  <c r="H247" i="85"/>
  <c r="H245" i="85"/>
  <c r="H240" i="85"/>
  <c r="H238" i="85"/>
  <c r="H236" i="85"/>
  <c r="H227" i="85"/>
  <c r="H225" i="85"/>
  <c r="H223" i="85"/>
  <c r="H221" i="85"/>
  <c r="H219" i="85"/>
  <c r="H217" i="85"/>
  <c r="H215" i="85"/>
  <c r="H213" i="85"/>
  <c r="H211" i="85"/>
  <c r="H209" i="85"/>
  <c r="H207" i="85"/>
  <c r="H205" i="85"/>
  <c r="H203" i="85"/>
  <c r="H201" i="85"/>
  <c r="H199" i="85"/>
  <c r="H197" i="85"/>
  <c r="H192" i="85"/>
  <c r="H190" i="85"/>
  <c r="H188" i="85"/>
  <c r="H186" i="85"/>
  <c r="H184" i="85"/>
  <c r="H182" i="85"/>
  <c r="H180" i="85"/>
  <c r="H178" i="85"/>
  <c r="H171" i="85"/>
  <c r="H169" i="85"/>
  <c r="H167" i="85"/>
  <c r="H165" i="85"/>
  <c r="H163" i="85"/>
  <c r="H161" i="85"/>
  <c r="H159" i="85"/>
  <c r="H157" i="85"/>
  <c r="H153" i="85"/>
  <c r="H151" i="85"/>
  <c r="H149" i="85"/>
  <c r="H147" i="85"/>
  <c r="H142" i="85"/>
  <c r="H140" i="85"/>
  <c r="H138" i="85"/>
  <c r="H136" i="85"/>
  <c r="H134" i="85"/>
  <c r="H132" i="85"/>
  <c r="H130" i="85"/>
  <c r="H126" i="85"/>
  <c r="H124" i="85"/>
  <c r="H122" i="85"/>
  <c r="H120" i="85"/>
  <c r="H118" i="85"/>
  <c r="H116" i="85"/>
  <c r="H114" i="85"/>
  <c r="H112" i="85"/>
  <c r="H110" i="85"/>
  <c r="H108" i="85"/>
  <c r="H106" i="85"/>
  <c r="H104" i="85"/>
  <c r="H102" i="85"/>
  <c r="H100" i="85"/>
  <c r="H98" i="85"/>
  <c r="H96" i="85"/>
  <c r="H94" i="85"/>
  <c r="H92" i="85"/>
  <c r="H90" i="85"/>
  <c r="H88" i="85"/>
  <c r="H86" i="85"/>
  <c r="H82" i="85"/>
  <c r="H80" i="85"/>
  <c r="H78" i="85"/>
  <c r="H76" i="85"/>
  <c r="H74" i="85"/>
  <c r="H72" i="85"/>
  <c r="H67" i="85"/>
  <c r="H65" i="85"/>
  <c r="H63" i="85"/>
  <c r="H61" i="85"/>
  <c r="H59" i="85"/>
  <c r="H57" i="85"/>
  <c r="H55" i="85"/>
  <c r="H48" i="85"/>
  <c r="H46" i="85"/>
  <c r="H44" i="85"/>
  <c r="H42" i="85"/>
  <c r="H40" i="85"/>
  <c r="H38" i="85"/>
  <c r="H36" i="85"/>
  <c r="H28" i="85"/>
  <c r="H26" i="85"/>
  <c r="H24" i="85"/>
  <c r="H22" i="85"/>
  <c r="H15" i="85"/>
  <c r="H13" i="85"/>
  <c r="H11" i="85"/>
  <c r="H8" i="85"/>
  <c r="C473" i="86"/>
  <c r="C471" i="86"/>
  <c r="C469" i="86"/>
  <c r="AB469" i="86" s="1"/>
  <c r="AC469" i="86" s="1"/>
  <c r="C467" i="86"/>
  <c r="T467" i="86" s="1"/>
  <c r="C462" i="86"/>
  <c r="C460" i="86"/>
  <c r="C454" i="86"/>
  <c r="C449" i="86"/>
  <c r="T449" i="86" s="1"/>
  <c r="C447" i="86"/>
  <c r="C442" i="86"/>
  <c r="C440" i="86"/>
  <c r="C435" i="86"/>
  <c r="C433" i="86"/>
  <c r="C428" i="86"/>
  <c r="C426" i="86"/>
  <c r="T426" i="86" s="1"/>
  <c r="S424" i="86" s="1"/>
  <c r="C421" i="86"/>
  <c r="T421" i="86" s="1"/>
  <c r="C419" i="86"/>
  <c r="C417" i="86"/>
  <c r="C415" i="86"/>
  <c r="C413" i="86"/>
  <c r="T413" i="86" s="1"/>
  <c r="C411" i="86"/>
  <c r="C409" i="86"/>
  <c r="C407" i="86"/>
  <c r="C405" i="86"/>
  <c r="T405" i="86" s="1"/>
  <c r="C403" i="86"/>
  <c r="C401" i="86"/>
  <c r="C399" i="86"/>
  <c r="C397" i="86"/>
  <c r="T397" i="86" s="1"/>
  <c r="C392" i="86"/>
  <c r="C390" i="86"/>
  <c r="C388" i="86"/>
  <c r="AB388" i="86" s="1"/>
  <c r="AC388" i="86" s="1"/>
  <c r="C386" i="86"/>
  <c r="L386" i="86" s="1"/>
  <c r="C384" i="86"/>
  <c r="C382" i="86"/>
  <c r="C380" i="86"/>
  <c r="X380" i="86" s="1"/>
  <c r="C378" i="86"/>
  <c r="X378" i="86" s="1"/>
  <c r="C376" i="86"/>
  <c r="C374" i="86"/>
  <c r="C372" i="86"/>
  <c r="X372" i="86" s="1"/>
  <c r="C370" i="86"/>
  <c r="X370" i="86" s="1"/>
  <c r="C368" i="86"/>
  <c r="C366" i="86"/>
  <c r="C364" i="86"/>
  <c r="X364" i="86" s="1"/>
  <c r="C362" i="86"/>
  <c r="X362" i="86" s="1"/>
  <c r="C360" i="86"/>
  <c r="C358" i="86"/>
  <c r="C353" i="86"/>
  <c r="C351" i="86"/>
  <c r="C349" i="86"/>
  <c r="C347" i="86"/>
  <c r="C345" i="86"/>
  <c r="C343" i="86"/>
  <c r="C341" i="86"/>
  <c r="C339" i="86"/>
  <c r="C333" i="86"/>
  <c r="C328" i="86"/>
  <c r="C326" i="86"/>
  <c r="C324" i="86"/>
  <c r="C322" i="86"/>
  <c r="C320" i="86"/>
  <c r="H320" i="86" s="1"/>
  <c r="C318" i="86"/>
  <c r="C316" i="86"/>
  <c r="C314" i="86"/>
  <c r="X314" i="86" s="1"/>
  <c r="C312" i="86"/>
  <c r="C310" i="86"/>
  <c r="C308" i="86"/>
  <c r="C306" i="86"/>
  <c r="X306" i="86" s="1"/>
  <c r="C304" i="86"/>
  <c r="C302" i="86"/>
  <c r="C300" i="86"/>
  <c r="C298" i="86"/>
  <c r="X298" i="86" s="1"/>
  <c r="C296" i="86"/>
  <c r="C294" i="86"/>
  <c r="C292" i="86"/>
  <c r="C290" i="86"/>
  <c r="X290" i="86" s="1"/>
  <c r="C288" i="86"/>
  <c r="C283" i="86"/>
  <c r="C281" i="86"/>
  <c r="C279" i="86"/>
  <c r="C277" i="86"/>
  <c r="C275" i="86"/>
  <c r="C273" i="86"/>
  <c r="C271" i="86"/>
  <c r="C269" i="86"/>
  <c r="C267" i="86"/>
  <c r="C262" i="86"/>
  <c r="C256" i="86"/>
  <c r="C254" i="86"/>
  <c r="C249" i="86"/>
  <c r="C247" i="86"/>
  <c r="C245" i="86"/>
  <c r="C240" i="86"/>
  <c r="C238" i="86"/>
  <c r="C236" i="86"/>
  <c r="C227" i="86"/>
  <c r="C225" i="86"/>
  <c r="C223" i="86"/>
  <c r="C221" i="86"/>
  <c r="C219" i="86"/>
  <c r="C217" i="86"/>
  <c r="C215" i="86"/>
  <c r="C213" i="86"/>
  <c r="C211" i="86"/>
  <c r="C209" i="86"/>
  <c r="C207" i="86"/>
  <c r="C205" i="86"/>
  <c r="C203" i="86"/>
  <c r="C201" i="86"/>
  <c r="C199" i="86"/>
  <c r="C197" i="86"/>
  <c r="C192" i="86"/>
  <c r="C190" i="86"/>
  <c r="C188" i="86"/>
  <c r="C186" i="86"/>
  <c r="C184" i="86"/>
  <c r="C182" i="86"/>
  <c r="C180" i="86"/>
  <c r="C178" i="86"/>
  <c r="C171" i="86"/>
  <c r="C169" i="86"/>
  <c r="C167" i="86"/>
  <c r="C165" i="86"/>
  <c r="C163" i="86"/>
  <c r="C161" i="86"/>
  <c r="C159" i="86"/>
  <c r="C157" i="86"/>
  <c r="C155" i="86"/>
  <c r="C153" i="86"/>
  <c r="C151" i="86"/>
  <c r="C149" i="86"/>
  <c r="C147" i="86"/>
  <c r="C142" i="86"/>
  <c r="C140" i="86"/>
  <c r="C138" i="86"/>
  <c r="C136" i="86"/>
  <c r="C134" i="86"/>
  <c r="C132" i="86"/>
  <c r="C130" i="86"/>
  <c r="C128" i="86"/>
  <c r="C126" i="86"/>
  <c r="C124" i="86"/>
  <c r="C122" i="86"/>
  <c r="C120" i="86"/>
  <c r="C118" i="86"/>
  <c r="C116" i="86"/>
  <c r="C114" i="86"/>
  <c r="C112" i="86"/>
  <c r="C110" i="86"/>
  <c r="C108" i="86"/>
  <c r="C106" i="86"/>
  <c r="C104" i="86"/>
  <c r="C102" i="86"/>
  <c r="C100" i="86"/>
  <c r="C98" i="86"/>
  <c r="C96" i="86"/>
  <c r="C94" i="86"/>
  <c r="C92" i="86"/>
  <c r="C90" i="86"/>
  <c r="C88" i="86"/>
  <c r="C86" i="86"/>
  <c r="C84" i="86"/>
  <c r="C82" i="86"/>
  <c r="C80" i="86"/>
  <c r="C78" i="86"/>
  <c r="L78" i="86" s="1"/>
  <c r="C76" i="86"/>
  <c r="C74" i="86"/>
  <c r="C72" i="86"/>
  <c r="C67" i="86"/>
  <c r="C65" i="86"/>
  <c r="C63" i="86"/>
  <c r="C61" i="86"/>
  <c r="C59" i="86"/>
  <c r="C57" i="86"/>
  <c r="C55" i="86"/>
  <c r="C53" i="86"/>
  <c r="C48" i="86"/>
  <c r="C46" i="86"/>
  <c r="C44" i="86"/>
  <c r="C42" i="86"/>
  <c r="C40" i="86"/>
  <c r="C38" i="86"/>
  <c r="C36" i="86"/>
  <c r="C34" i="86"/>
  <c r="C32" i="86"/>
  <c r="C30" i="86"/>
  <c r="C28" i="86"/>
  <c r="C26" i="86"/>
  <c r="C24" i="86"/>
  <c r="C22" i="86"/>
  <c r="C15" i="86"/>
  <c r="C13" i="86"/>
  <c r="C11" i="86"/>
  <c r="C9" i="86"/>
  <c r="C8" i="86"/>
  <c r="AB473" i="86"/>
  <c r="AC473" i="86" s="1"/>
  <c r="L473" i="86"/>
  <c r="T473" i="86"/>
  <c r="AB471" i="86"/>
  <c r="AC471" i="86" s="1"/>
  <c r="L471" i="86"/>
  <c r="T471" i="86"/>
  <c r="T469" i="86"/>
  <c r="AB462" i="86"/>
  <c r="AC462" i="86" s="1"/>
  <c r="L462" i="86"/>
  <c r="T462" i="86"/>
  <c r="AB460" i="86"/>
  <c r="L460" i="86"/>
  <c r="K458" i="86" s="1"/>
  <c r="T460" i="86"/>
  <c r="L454" i="86"/>
  <c r="K452" i="86" s="1"/>
  <c r="AB449" i="86"/>
  <c r="AC449" i="86" s="1"/>
  <c r="L449" i="86"/>
  <c r="AB447" i="86"/>
  <c r="L447" i="86"/>
  <c r="T447" i="86"/>
  <c r="S445" i="86" s="1"/>
  <c r="T435" i="86"/>
  <c r="AB433" i="86"/>
  <c r="L433" i="86"/>
  <c r="T433" i="86"/>
  <c r="T428" i="86"/>
  <c r="T419" i="86"/>
  <c r="T417" i="86"/>
  <c r="T415" i="86"/>
  <c r="T411" i="86"/>
  <c r="T409" i="86"/>
  <c r="T407" i="86"/>
  <c r="T403" i="86"/>
  <c r="T401" i="86"/>
  <c r="T399" i="86"/>
  <c r="AB392" i="86"/>
  <c r="AC392" i="86" s="1"/>
  <c r="L392" i="86"/>
  <c r="AB390" i="86"/>
  <c r="AC390" i="86" s="1"/>
  <c r="L390" i="86"/>
  <c r="L388" i="86"/>
  <c r="AB386" i="86"/>
  <c r="AC386" i="86" s="1"/>
  <c r="AB384" i="86"/>
  <c r="AC384" i="86" s="1"/>
  <c r="L384" i="86"/>
  <c r="X382" i="86"/>
  <c r="X376" i="86"/>
  <c r="X374" i="86"/>
  <c r="X368" i="86"/>
  <c r="X366" i="86"/>
  <c r="X360" i="86"/>
  <c r="X358" i="86"/>
  <c r="P353" i="86"/>
  <c r="AB351" i="86"/>
  <c r="AC351" i="86" s="1"/>
  <c r="AB349" i="86"/>
  <c r="AC349" i="86" s="1"/>
  <c r="L349" i="86"/>
  <c r="P349" i="86"/>
  <c r="AB347" i="86"/>
  <c r="L347" i="86"/>
  <c r="P347" i="86"/>
  <c r="P345" i="86"/>
  <c r="AB343" i="86"/>
  <c r="AC343" i="86" s="1"/>
  <c r="AB341" i="86"/>
  <c r="AC341" i="86" s="1"/>
  <c r="L341" i="86"/>
  <c r="P341" i="86"/>
  <c r="AB339" i="86"/>
  <c r="L339" i="86"/>
  <c r="P339" i="86"/>
  <c r="P333" i="86"/>
  <c r="T328" i="86"/>
  <c r="T324" i="86"/>
  <c r="X318" i="86"/>
  <c r="H318" i="86"/>
  <c r="T318" i="86"/>
  <c r="X316" i="86"/>
  <c r="H316" i="86"/>
  <c r="T316" i="86"/>
  <c r="H314" i="86"/>
  <c r="T312" i="86"/>
  <c r="X310" i="86"/>
  <c r="H310" i="86"/>
  <c r="T310" i="86"/>
  <c r="X308" i="86"/>
  <c r="H308" i="86"/>
  <c r="T308" i="86"/>
  <c r="T306" i="86"/>
  <c r="T304" i="86"/>
  <c r="X302" i="86"/>
  <c r="H302" i="86"/>
  <c r="T302" i="86"/>
  <c r="X300" i="86"/>
  <c r="H300" i="86"/>
  <c r="T300" i="86"/>
  <c r="H298" i="86"/>
  <c r="T298" i="86"/>
  <c r="T296" i="86"/>
  <c r="X294" i="86"/>
  <c r="H294" i="86"/>
  <c r="T294" i="86"/>
  <c r="X292" i="86"/>
  <c r="H292" i="86"/>
  <c r="T292" i="86"/>
  <c r="H290" i="86"/>
  <c r="T290" i="86"/>
  <c r="T288" i="86"/>
  <c r="AC283" i="86"/>
  <c r="AB283" i="86"/>
  <c r="X283" i="86"/>
  <c r="P283" i="86"/>
  <c r="L283" i="86"/>
  <c r="H283" i="86"/>
  <c r="T283" i="86"/>
  <c r="AB281" i="86"/>
  <c r="AC281" i="86" s="1"/>
  <c r="X281" i="86"/>
  <c r="P281" i="86"/>
  <c r="L281" i="86"/>
  <c r="H281" i="86"/>
  <c r="T281" i="86"/>
  <c r="AB279" i="86"/>
  <c r="AC279" i="86" s="1"/>
  <c r="H279" i="86"/>
  <c r="T279" i="86"/>
  <c r="X277" i="86"/>
  <c r="P277" i="86"/>
  <c r="T277" i="86"/>
  <c r="AC275" i="86"/>
  <c r="AB275" i="86"/>
  <c r="X275" i="86"/>
  <c r="P275" i="86"/>
  <c r="L275" i="86"/>
  <c r="H275" i="86"/>
  <c r="T275" i="86"/>
  <c r="AB273" i="86"/>
  <c r="AC273" i="86" s="1"/>
  <c r="X273" i="86"/>
  <c r="P273" i="86"/>
  <c r="L273" i="86"/>
  <c r="H273" i="86"/>
  <c r="T273" i="86"/>
  <c r="X271" i="86"/>
  <c r="H271" i="86"/>
  <c r="T271" i="86"/>
  <c r="P269" i="86"/>
  <c r="L269" i="86"/>
  <c r="AB267" i="86"/>
  <c r="X267" i="86"/>
  <c r="P267" i="86"/>
  <c r="L267" i="86"/>
  <c r="H267" i="86"/>
  <c r="T267" i="86"/>
  <c r="AB258" i="86"/>
  <c r="AB249" i="86"/>
  <c r="AC249" i="86" s="1"/>
  <c r="X249" i="86"/>
  <c r="L249" i="86"/>
  <c r="H249" i="86"/>
  <c r="T249" i="86"/>
  <c r="P238" i="86"/>
  <c r="T238" i="86"/>
  <c r="P227" i="86"/>
  <c r="L225" i="86"/>
  <c r="H225" i="86"/>
  <c r="AB223" i="86"/>
  <c r="AC223" i="86" s="1"/>
  <c r="T223" i="86"/>
  <c r="H223" i="86"/>
  <c r="P223" i="86"/>
  <c r="AB221" i="86"/>
  <c r="AC221" i="86" s="1"/>
  <c r="T221" i="86"/>
  <c r="L221" i="86"/>
  <c r="H221" i="86"/>
  <c r="P221" i="86"/>
  <c r="AB219" i="86"/>
  <c r="AC219" i="86" s="1"/>
  <c r="T219" i="86"/>
  <c r="X217" i="86"/>
  <c r="P217" i="86"/>
  <c r="X215" i="86"/>
  <c r="P215" i="86"/>
  <c r="H215" i="86"/>
  <c r="AB215" i="86"/>
  <c r="AC215" i="86" s="1"/>
  <c r="X213" i="86"/>
  <c r="P213" i="86"/>
  <c r="H213" i="86"/>
  <c r="AB213" i="86"/>
  <c r="AC213" i="86" s="1"/>
  <c r="X211" i="86"/>
  <c r="P211" i="86"/>
  <c r="X209" i="86"/>
  <c r="P209" i="86"/>
  <c r="X207" i="86"/>
  <c r="P207" i="86"/>
  <c r="H207" i="86"/>
  <c r="AB207" i="86"/>
  <c r="AC207" i="86" s="1"/>
  <c r="X205" i="86"/>
  <c r="P205" i="86"/>
  <c r="H205" i="86"/>
  <c r="AB205" i="86"/>
  <c r="AC205" i="86" s="1"/>
  <c r="X203" i="86"/>
  <c r="P203" i="86"/>
  <c r="X201" i="86"/>
  <c r="P201" i="86"/>
  <c r="X199" i="86"/>
  <c r="P199" i="86"/>
  <c r="H199" i="86"/>
  <c r="AB199" i="86"/>
  <c r="AC199" i="86" s="1"/>
  <c r="X197" i="86"/>
  <c r="P197" i="86"/>
  <c r="H197" i="86"/>
  <c r="AB197" i="86"/>
  <c r="AB192" i="86"/>
  <c r="AC192" i="86" s="1"/>
  <c r="L192" i="86"/>
  <c r="H192" i="86"/>
  <c r="AB190" i="86"/>
  <c r="AC190" i="86" s="1"/>
  <c r="X190" i="86"/>
  <c r="H190" i="86"/>
  <c r="T190" i="86"/>
  <c r="AB188" i="86"/>
  <c r="AC188" i="86" s="1"/>
  <c r="X188" i="86"/>
  <c r="P188" i="86"/>
  <c r="L188" i="86"/>
  <c r="H188" i="86"/>
  <c r="T188" i="86"/>
  <c r="AC186" i="86"/>
  <c r="AB186" i="86"/>
  <c r="X186" i="86"/>
  <c r="P186" i="86"/>
  <c r="L186" i="86"/>
  <c r="H186" i="86"/>
  <c r="T186" i="86"/>
  <c r="AB184" i="86"/>
  <c r="AC184" i="86" s="1"/>
  <c r="L184" i="86"/>
  <c r="H184" i="86"/>
  <c r="AB182" i="86"/>
  <c r="AC182" i="86" s="1"/>
  <c r="X182" i="86"/>
  <c r="H182" i="86"/>
  <c r="T182" i="86"/>
  <c r="AB180" i="86"/>
  <c r="AC180" i="86" s="1"/>
  <c r="X180" i="86"/>
  <c r="P180" i="86"/>
  <c r="L180" i="86"/>
  <c r="H180" i="86"/>
  <c r="T180" i="86"/>
  <c r="AC178" i="86"/>
  <c r="AB178" i="86"/>
  <c r="X178" i="86"/>
  <c r="P178" i="86"/>
  <c r="L178" i="86"/>
  <c r="H178" i="86"/>
  <c r="T178" i="86"/>
  <c r="H171" i="86"/>
  <c r="AB171" i="86"/>
  <c r="AC171" i="86" s="1"/>
  <c r="H169" i="86"/>
  <c r="AB169" i="86"/>
  <c r="AC169" i="86" s="1"/>
  <c r="X167" i="86"/>
  <c r="P167" i="86"/>
  <c r="H167" i="86"/>
  <c r="AB167" i="86"/>
  <c r="AC167" i="86" s="1"/>
  <c r="X165" i="86"/>
  <c r="P165" i="86"/>
  <c r="H165" i="86"/>
  <c r="AB165" i="86"/>
  <c r="AC165" i="86" s="1"/>
  <c r="H163" i="86"/>
  <c r="AB163" i="86"/>
  <c r="AC163" i="86" s="1"/>
  <c r="H161" i="86"/>
  <c r="AB161" i="86"/>
  <c r="AC161" i="86" s="1"/>
  <c r="X159" i="86"/>
  <c r="P159" i="86"/>
  <c r="H159" i="86"/>
  <c r="AB159" i="86"/>
  <c r="AC159" i="86" s="1"/>
  <c r="X157" i="86"/>
  <c r="P157" i="86"/>
  <c r="H157" i="86"/>
  <c r="AB157" i="86"/>
  <c r="AC157" i="86" s="1"/>
  <c r="H155" i="86"/>
  <c r="AB155" i="86"/>
  <c r="AC155" i="86" s="1"/>
  <c r="H153" i="86"/>
  <c r="AB153" i="86"/>
  <c r="AC153" i="86" s="1"/>
  <c r="X151" i="86"/>
  <c r="P151" i="86"/>
  <c r="H151" i="86"/>
  <c r="AB151" i="86"/>
  <c r="AC151" i="86" s="1"/>
  <c r="X149" i="86"/>
  <c r="P149" i="86"/>
  <c r="H149" i="86"/>
  <c r="AB149" i="86"/>
  <c r="AC149" i="86" s="1"/>
  <c r="H147" i="86"/>
  <c r="AB147" i="86"/>
  <c r="X142" i="86"/>
  <c r="P142" i="86"/>
  <c r="T142" i="86"/>
  <c r="AC140" i="86"/>
  <c r="AB140" i="86"/>
  <c r="X140" i="86"/>
  <c r="P140" i="86"/>
  <c r="L140" i="86"/>
  <c r="H140" i="86"/>
  <c r="T140" i="86"/>
  <c r="AB138" i="86"/>
  <c r="AC138" i="86" s="1"/>
  <c r="X138" i="86"/>
  <c r="P138" i="86"/>
  <c r="L138" i="86"/>
  <c r="H138" i="86"/>
  <c r="T138" i="86"/>
  <c r="AB136" i="86"/>
  <c r="AC136" i="86" s="1"/>
  <c r="X136" i="86"/>
  <c r="H136" i="86"/>
  <c r="T136" i="86"/>
  <c r="X134" i="86"/>
  <c r="P134" i="86"/>
  <c r="T134" i="86"/>
  <c r="AB132" i="86"/>
  <c r="AC132" i="86" s="1"/>
  <c r="X132" i="86"/>
  <c r="P132" i="86"/>
  <c r="L132" i="86"/>
  <c r="H132" i="86"/>
  <c r="T132" i="86"/>
  <c r="AB130" i="86"/>
  <c r="AC130" i="86" s="1"/>
  <c r="X130" i="86"/>
  <c r="P130" i="86"/>
  <c r="L130" i="86"/>
  <c r="H130" i="86"/>
  <c r="T130" i="86"/>
  <c r="AB128" i="86"/>
  <c r="AC128" i="86" s="1"/>
  <c r="L128" i="86"/>
  <c r="H128" i="86"/>
  <c r="X126" i="86"/>
  <c r="P126" i="86"/>
  <c r="T126" i="86"/>
  <c r="AB124" i="86"/>
  <c r="AC124" i="86" s="1"/>
  <c r="X124" i="86"/>
  <c r="P124" i="86"/>
  <c r="L124" i="86"/>
  <c r="H124" i="86"/>
  <c r="T124" i="86"/>
  <c r="AB122" i="86"/>
  <c r="AC122" i="86" s="1"/>
  <c r="X122" i="86"/>
  <c r="P122" i="86"/>
  <c r="L122" i="86"/>
  <c r="H122" i="86"/>
  <c r="T122" i="86"/>
  <c r="AB120" i="86"/>
  <c r="AC120" i="86" s="1"/>
  <c r="L120" i="86"/>
  <c r="H120" i="86"/>
  <c r="X118" i="86"/>
  <c r="P118" i="86"/>
  <c r="T118" i="86"/>
  <c r="AB116" i="86"/>
  <c r="AC116" i="86" s="1"/>
  <c r="X116" i="86"/>
  <c r="P116" i="86"/>
  <c r="L116" i="86"/>
  <c r="H116" i="86"/>
  <c r="T116" i="86"/>
  <c r="AB114" i="86"/>
  <c r="AC114" i="86" s="1"/>
  <c r="X114" i="86"/>
  <c r="P114" i="86"/>
  <c r="L114" i="86"/>
  <c r="H114" i="86"/>
  <c r="T114" i="86"/>
  <c r="AB112" i="86"/>
  <c r="AC112" i="86" s="1"/>
  <c r="L112" i="86"/>
  <c r="H112" i="86"/>
  <c r="X110" i="86"/>
  <c r="P110" i="86"/>
  <c r="T110" i="86"/>
  <c r="AB108" i="86"/>
  <c r="AC108" i="86" s="1"/>
  <c r="X108" i="86"/>
  <c r="P108" i="86"/>
  <c r="L108" i="86"/>
  <c r="H108" i="86"/>
  <c r="T108" i="86"/>
  <c r="AB106" i="86"/>
  <c r="AC106" i="86" s="1"/>
  <c r="X106" i="86"/>
  <c r="P106" i="86"/>
  <c r="L106" i="86"/>
  <c r="H106" i="86"/>
  <c r="T106" i="86"/>
  <c r="AB104" i="86"/>
  <c r="AC104" i="86" s="1"/>
  <c r="L104" i="86"/>
  <c r="H104" i="86"/>
  <c r="X102" i="86"/>
  <c r="P102" i="86"/>
  <c r="T102" i="86"/>
  <c r="AB100" i="86"/>
  <c r="AC100" i="86" s="1"/>
  <c r="X100" i="86"/>
  <c r="P100" i="86"/>
  <c r="L100" i="86"/>
  <c r="H100" i="86"/>
  <c r="T100" i="86"/>
  <c r="AB98" i="86"/>
  <c r="AC98" i="86" s="1"/>
  <c r="X98" i="86"/>
  <c r="P98" i="86"/>
  <c r="L98" i="86"/>
  <c r="H98" i="86"/>
  <c r="T98" i="86"/>
  <c r="AB96" i="86"/>
  <c r="AC96" i="86" s="1"/>
  <c r="L96" i="86"/>
  <c r="H96" i="86"/>
  <c r="X94" i="86"/>
  <c r="P94" i="86"/>
  <c r="T94" i="86"/>
  <c r="AB92" i="86"/>
  <c r="AC92" i="86" s="1"/>
  <c r="X92" i="86"/>
  <c r="P92" i="86"/>
  <c r="L92" i="86"/>
  <c r="H92" i="86"/>
  <c r="T92" i="86"/>
  <c r="AB90" i="86"/>
  <c r="AC90" i="86" s="1"/>
  <c r="X90" i="86"/>
  <c r="P90" i="86"/>
  <c r="L90" i="86"/>
  <c r="H90" i="86"/>
  <c r="T90" i="86"/>
  <c r="AB88" i="86"/>
  <c r="AC88" i="86" s="1"/>
  <c r="L88" i="86"/>
  <c r="H88" i="86"/>
  <c r="X86" i="86"/>
  <c r="P86" i="86"/>
  <c r="T86" i="86"/>
  <c r="AB84" i="86"/>
  <c r="AC84" i="86" s="1"/>
  <c r="X84" i="86"/>
  <c r="P84" i="86"/>
  <c r="L84" i="86"/>
  <c r="H84" i="86"/>
  <c r="T84" i="86"/>
  <c r="AB82" i="86"/>
  <c r="AC82" i="86" s="1"/>
  <c r="X82" i="86"/>
  <c r="P82" i="86"/>
  <c r="L82" i="86"/>
  <c r="H82" i="86"/>
  <c r="T82" i="86"/>
  <c r="AB80" i="86"/>
  <c r="AC80" i="86" s="1"/>
  <c r="P80" i="86"/>
  <c r="L80" i="86"/>
  <c r="H80" i="86"/>
  <c r="AB78" i="86"/>
  <c r="AC78" i="86" s="1"/>
  <c r="X78" i="86"/>
  <c r="P78" i="86"/>
  <c r="H78" i="86"/>
  <c r="T78" i="86"/>
  <c r="AB76" i="86"/>
  <c r="AC76" i="86" s="1"/>
  <c r="X76" i="86"/>
  <c r="P76" i="86"/>
  <c r="L76" i="86"/>
  <c r="H76" i="86"/>
  <c r="T76" i="86"/>
  <c r="AB74" i="86"/>
  <c r="AC74" i="86" s="1"/>
  <c r="X74" i="86"/>
  <c r="P74" i="86"/>
  <c r="L74" i="86"/>
  <c r="H74" i="86"/>
  <c r="T74" i="86"/>
  <c r="AB72" i="86"/>
  <c r="AC72" i="86" s="1"/>
  <c r="P72" i="86"/>
  <c r="L72" i="86"/>
  <c r="H72" i="86"/>
  <c r="P67" i="86"/>
  <c r="AB67" i="86"/>
  <c r="AC67" i="86" s="1"/>
  <c r="AB65" i="86"/>
  <c r="AC65" i="86" s="1"/>
  <c r="P65" i="86"/>
  <c r="L65" i="86"/>
  <c r="H65" i="86"/>
  <c r="X65" i="86"/>
  <c r="AB63" i="86"/>
  <c r="AC63" i="86" s="1"/>
  <c r="L63" i="86"/>
  <c r="H63" i="86"/>
  <c r="P63" i="86"/>
  <c r="L61" i="86"/>
  <c r="P59" i="86"/>
  <c r="AB59" i="86"/>
  <c r="AC59" i="86" s="1"/>
  <c r="AB57" i="86"/>
  <c r="AC57" i="86" s="1"/>
  <c r="P57" i="86"/>
  <c r="L57" i="86"/>
  <c r="H57" i="86"/>
  <c r="X57" i="86"/>
  <c r="AB55" i="86"/>
  <c r="AC55" i="86" s="1"/>
  <c r="H55" i="86"/>
  <c r="P55" i="86"/>
  <c r="L53" i="86"/>
  <c r="S51" i="86"/>
  <c r="AB48" i="86"/>
  <c r="AC48" i="86" s="1"/>
  <c r="X48" i="86"/>
  <c r="P48" i="86"/>
  <c r="L48" i="86"/>
  <c r="H48" i="86"/>
  <c r="T48" i="86"/>
  <c r="AB46" i="86"/>
  <c r="AC46" i="86" s="1"/>
  <c r="X46" i="86"/>
  <c r="P46" i="86"/>
  <c r="L46" i="86"/>
  <c r="H46" i="86"/>
  <c r="T46" i="86"/>
  <c r="AB44" i="86"/>
  <c r="AC44" i="86" s="1"/>
  <c r="X44" i="86"/>
  <c r="P44" i="86"/>
  <c r="L44" i="86"/>
  <c r="H44" i="86"/>
  <c r="T44" i="86"/>
  <c r="AB42" i="86"/>
  <c r="AC42" i="86" s="1"/>
  <c r="X42" i="86"/>
  <c r="P42" i="86"/>
  <c r="L42" i="86"/>
  <c r="H42" i="86"/>
  <c r="T42" i="86"/>
  <c r="AB40" i="86"/>
  <c r="AC40" i="86" s="1"/>
  <c r="X40" i="86"/>
  <c r="P40" i="86"/>
  <c r="L40" i="86"/>
  <c r="H40" i="86"/>
  <c r="T40" i="86"/>
  <c r="AB38" i="86"/>
  <c r="AC38" i="86" s="1"/>
  <c r="X38" i="86"/>
  <c r="P38" i="86"/>
  <c r="L38" i="86"/>
  <c r="H38" i="86"/>
  <c r="T38" i="86"/>
  <c r="AB36" i="86"/>
  <c r="AC36" i="86" s="1"/>
  <c r="X36" i="86"/>
  <c r="P36" i="86"/>
  <c r="L36" i="86"/>
  <c r="H36" i="86"/>
  <c r="T36" i="86"/>
  <c r="AB34" i="86"/>
  <c r="AC34" i="86" s="1"/>
  <c r="X34" i="86"/>
  <c r="P34" i="86"/>
  <c r="L34" i="86"/>
  <c r="H34" i="86"/>
  <c r="T34" i="86"/>
  <c r="AB32" i="86"/>
  <c r="AC32" i="86" s="1"/>
  <c r="X32" i="86"/>
  <c r="P32" i="86"/>
  <c r="L32" i="86"/>
  <c r="H32" i="86"/>
  <c r="T32" i="86"/>
  <c r="AB30" i="86"/>
  <c r="AC30" i="86" s="1"/>
  <c r="X30" i="86"/>
  <c r="P30" i="86"/>
  <c r="L30" i="86"/>
  <c r="H30" i="86"/>
  <c r="T30" i="86"/>
  <c r="AB28" i="86"/>
  <c r="AC28" i="86" s="1"/>
  <c r="X28" i="86"/>
  <c r="P28" i="86"/>
  <c r="L28" i="86"/>
  <c r="H28" i="86"/>
  <c r="T28" i="86"/>
  <c r="AB26" i="86"/>
  <c r="AC26" i="86" s="1"/>
  <c r="X26" i="86"/>
  <c r="P26" i="86"/>
  <c r="L26" i="86"/>
  <c r="H26" i="86"/>
  <c r="T26" i="86"/>
  <c r="AB24" i="86"/>
  <c r="AC24" i="86" s="1"/>
  <c r="X24" i="86"/>
  <c r="P24" i="86"/>
  <c r="L24" i="86"/>
  <c r="H24" i="86"/>
  <c r="T24" i="86"/>
  <c r="AB22" i="86"/>
  <c r="AC22" i="86" s="1"/>
  <c r="X22" i="86"/>
  <c r="P22" i="86"/>
  <c r="L22" i="86"/>
  <c r="H22" i="86"/>
  <c r="G20" i="86" s="1"/>
  <c r="T22" i="86"/>
  <c r="W20" i="86"/>
  <c r="K20" i="86"/>
  <c r="AB15" i="86"/>
  <c r="AC15" i="86" s="1"/>
  <c r="AB13" i="86"/>
  <c r="AC13" i="86" s="1"/>
  <c r="AB11" i="86"/>
  <c r="AC11" i="86" s="1"/>
  <c r="AB9" i="86"/>
  <c r="C473" i="61"/>
  <c r="C471" i="61"/>
  <c r="C469" i="61"/>
  <c r="C467" i="61"/>
  <c r="AB467" i="61" s="1"/>
  <c r="AC467" i="61" s="1"/>
  <c r="C462" i="61"/>
  <c r="C460" i="61"/>
  <c r="C454" i="61"/>
  <c r="C449" i="61"/>
  <c r="AB449" i="61" s="1"/>
  <c r="AC449" i="61" s="1"/>
  <c r="C447" i="61"/>
  <c r="C442" i="61"/>
  <c r="C440" i="61"/>
  <c r="C435" i="61"/>
  <c r="P435" i="61" s="1"/>
  <c r="C433" i="61"/>
  <c r="C428" i="61"/>
  <c r="C426" i="61"/>
  <c r="C421" i="61"/>
  <c r="AB421" i="61" s="1"/>
  <c r="AC421" i="61" s="1"/>
  <c r="C419" i="61"/>
  <c r="C417" i="61"/>
  <c r="C415" i="61"/>
  <c r="C413" i="61"/>
  <c r="AB413" i="61" s="1"/>
  <c r="AC413" i="61" s="1"/>
  <c r="C411" i="61"/>
  <c r="C409" i="61"/>
  <c r="C407" i="61"/>
  <c r="C405" i="61"/>
  <c r="AB405" i="61" s="1"/>
  <c r="AC405" i="61" s="1"/>
  <c r="C403" i="61"/>
  <c r="C401" i="61"/>
  <c r="C399" i="61"/>
  <c r="C397" i="61"/>
  <c r="P397" i="61" s="1"/>
  <c r="C392" i="61"/>
  <c r="C390" i="61"/>
  <c r="C388" i="61"/>
  <c r="C386" i="61"/>
  <c r="AB386" i="61" s="1"/>
  <c r="AC386" i="61" s="1"/>
  <c r="C384" i="61"/>
  <c r="C382" i="61"/>
  <c r="C380" i="61"/>
  <c r="C378" i="61"/>
  <c r="AB378" i="61" s="1"/>
  <c r="AC378" i="61" s="1"/>
  <c r="C376" i="61"/>
  <c r="C374" i="61"/>
  <c r="C372" i="61"/>
  <c r="C370" i="61"/>
  <c r="AB370" i="61" s="1"/>
  <c r="AC370" i="61" s="1"/>
  <c r="C368" i="61"/>
  <c r="C366" i="61"/>
  <c r="C364" i="61"/>
  <c r="C362" i="61"/>
  <c r="P362" i="61" s="1"/>
  <c r="C360" i="61"/>
  <c r="C358" i="61"/>
  <c r="C353" i="61"/>
  <c r="C351" i="61"/>
  <c r="AB351" i="61" s="1"/>
  <c r="AC351" i="61" s="1"/>
  <c r="C349" i="61"/>
  <c r="C347" i="61"/>
  <c r="C345" i="61"/>
  <c r="C343" i="61"/>
  <c r="AB343" i="61" s="1"/>
  <c r="AC343" i="61" s="1"/>
  <c r="C341" i="61"/>
  <c r="C339" i="61"/>
  <c r="C333" i="61"/>
  <c r="C328" i="61"/>
  <c r="C326" i="61"/>
  <c r="C324" i="61"/>
  <c r="C322" i="61"/>
  <c r="C320" i="61"/>
  <c r="AB320" i="61" s="1"/>
  <c r="AC320" i="61" s="1"/>
  <c r="C318" i="61"/>
  <c r="C316" i="61"/>
  <c r="C314" i="61"/>
  <c r="C312" i="61"/>
  <c r="C310" i="61"/>
  <c r="C308" i="61"/>
  <c r="C306" i="61"/>
  <c r="C304" i="61"/>
  <c r="AB304" i="61" s="1"/>
  <c r="AC304" i="61" s="1"/>
  <c r="C302" i="61"/>
  <c r="C300" i="61"/>
  <c r="C298" i="61"/>
  <c r="C296" i="61"/>
  <c r="C294" i="61"/>
  <c r="C292" i="61"/>
  <c r="C290" i="61"/>
  <c r="C288" i="61"/>
  <c r="AB288" i="61" s="1"/>
  <c r="AC288" i="61" s="1"/>
  <c r="C283" i="61"/>
  <c r="C281" i="61"/>
  <c r="C279" i="61"/>
  <c r="C277" i="61"/>
  <c r="C275" i="61"/>
  <c r="C273" i="61"/>
  <c r="C271" i="61"/>
  <c r="C269" i="61"/>
  <c r="C267" i="61"/>
  <c r="C262" i="61"/>
  <c r="C256" i="61"/>
  <c r="C254" i="61"/>
  <c r="AB254" i="61" s="1"/>
  <c r="AC254" i="61" s="1"/>
  <c r="C249" i="61"/>
  <c r="C247" i="61"/>
  <c r="C245" i="61"/>
  <c r="C240" i="61"/>
  <c r="P240" i="61" s="1"/>
  <c r="C238" i="61"/>
  <c r="C236" i="61"/>
  <c r="C227" i="61"/>
  <c r="C225" i="61"/>
  <c r="P225" i="61" s="1"/>
  <c r="C223" i="61"/>
  <c r="C221" i="61"/>
  <c r="C219" i="61"/>
  <c r="C217" i="61"/>
  <c r="AB217" i="61" s="1"/>
  <c r="AC217" i="61" s="1"/>
  <c r="C215" i="61"/>
  <c r="C213" i="61"/>
  <c r="C211" i="61"/>
  <c r="C209" i="61"/>
  <c r="X209" i="61" s="1"/>
  <c r="C207" i="61"/>
  <c r="C205" i="61"/>
  <c r="C203" i="61"/>
  <c r="C201" i="61"/>
  <c r="T201" i="61" s="1"/>
  <c r="C199" i="61"/>
  <c r="C197" i="61"/>
  <c r="C192" i="61"/>
  <c r="C190" i="61"/>
  <c r="C188" i="61"/>
  <c r="C186" i="61"/>
  <c r="C184" i="61"/>
  <c r="C182" i="61"/>
  <c r="C180" i="61"/>
  <c r="C178" i="61"/>
  <c r="C171" i="61"/>
  <c r="C169" i="61"/>
  <c r="C167" i="61"/>
  <c r="C165" i="61"/>
  <c r="C163" i="61"/>
  <c r="C161" i="61"/>
  <c r="C159" i="61"/>
  <c r="C157" i="61"/>
  <c r="C155" i="61"/>
  <c r="C153" i="61"/>
  <c r="C151" i="61"/>
  <c r="C149" i="61"/>
  <c r="C147" i="61"/>
  <c r="C142" i="61"/>
  <c r="H142" i="61" s="1"/>
  <c r="C140" i="61"/>
  <c r="C138" i="61"/>
  <c r="C136" i="61"/>
  <c r="C134" i="61"/>
  <c r="C132" i="61"/>
  <c r="C130" i="61"/>
  <c r="C128" i="61"/>
  <c r="C126" i="61"/>
  <c r="C124" i="61"/>
  <c r="C122" i="61"/>
  <c r="C120" i="61"/>
  <c r="C118" i="61"/>
  <c r="C116" i="61"/>
  <c r="C114" i="61"/>
  <c r="C112" i="61"/>
  <c r="C110" i="61"/>
  <c r="C108" i="61"/>
  <c r="C106" i="61"/>
  <c r="C104" i="61"/>
  <c r="C102" i="61"/>
  <c r="C100" i="61"/>
  <c r="C98" i="61"/>
  <c r="C96" i="61"/>
  <c r="C94" i="61"/>
  <c r="C92" i="61"/>
  <c r="C90" i="61"/>
  <c r="C88" i="61"/>
  <c r="C86" i="61"/>
  <c r="C84" i="61"/>
  <c r="C82" i="61"/>
  <c r="C80" i="61"/>
  <c r="C78" i="61"/>
  <c r="C76" i="61"/>
  <c r="C74" i="61"/>
  <c r="C72" i="61"/>
  <c r="C67" i="61"/>
  <c r="AB67" i="61" s="1"/>
  <c r="AC67" i="61" s="1"/>
  <c r="C65" i="61"/>
  <c r="C63" i="61"/>
  <c r="C61" i="61"/>
  <c r="C59" i="61"/>
  <c r="C57" i="61"/>
  <c r="C55" i="61"/>
  <c r="C53" i="61"/>
  <c r="C48" i="61"/>
  <c r="AB48" i="61" s="1"/>
  <c r="AC48" i="61" s="1"/>
  <c r="C46" i="61"/>
  <c r="C44" i="61"/>
  <c r="C42" i="61"/>
  <c r="C40" i="61"/>
  <c r="C38" i="61"/>
  <c r="C36" i="61"/>
  <c r="C34" i="61"/>
  <c r="C32" i="61"/>
  <c r="C30" i="61"/>
  <c r="C28" i="61"/>
  <c r="C26" i="61"/>
  <c r="C24" i="61"/>
  <c r="C22" i="61"/>
  <c r="C15" i="61"/>
  <c r="C13" i="61"/>
  <c r="C11" i="61"/>
  <c r="C9" i="61"/>
  <c r="AB471" i="61"/>
  <c r="AC471" i="61" s="1"/>
  <c r="AB469" i="61"/>
  <c r="AC469" i="61" s="1"/>
  <c r="AB460" i="61"/>
  <c r="AC460" i="61" s="1"/>
  <c r="P454" i="61"/>
  <c r="AB442" i="61"/>
  <c r="AC442" i="61" s="1"/>
  <c r="P440" i="61"/>
  <c r="AB428" i="61"/>
  <c r="AC428" i="61" s="1"/>
  <c r="AB426" i="61"/>
  <c r="AC426" i="61" s="1"/>
  <c r="AB417" i="61"/>
  <c r="AC417" i="61" s="1"/>
  <c r="AB415" i="61"/>
  <c r="AC415" i="61" s="1"/>
  <c r="AB409" i="61"/>
  <c r="AC409" i="61" s="1"/>
  <c r="AB407" i="61"/>
  <c r="AC407" i="61" s="1"/>
  <c r="AB401" i="61"/>
  <c r="AC401" i="61" s="1"/>
  <c r="AB399" i="61"/>
  <c r="AC399" i="61" s="1"/>
  <c r="AB390" i="61"/>
  <c r="AC390" i="61" s="1"/>
  <c r="AB388" i="61"/>
  <c r="AC388" i="61" s="1"/>
  <c r="AB382" i="61"/>
  <c r="AC382" i="61" s="1"/>
  <c r="AB380" i="61"/>
  <c r="AC380" i="61" s="1"/>
  <c r="AB374" i="61"/>
  <c r="AC374" i="61" s="1"/>
  <c r="AB372" i="61"/>
  <c r="AC372" i="61" s="1"/>
  <c r="AB366" i="61"/>
  <c r="AC366" i="61" s="1"/>
  <c r="AB364" i="61"/>
  <c r="AC364" i="61" s="1"/>
  <c r="AB358" i="61"/>
  <c r="AC358" i="61" s="1"/>
  <c r="H353" i="61"/>
  <c r="T347" i="61"/>
  <c r="H345" i="61"/>
  <c r="T339" i="61"/>
  <c r="AB324" i="61"/>
  <c r="AC324" i="61" s="1"/>
  <c r="AB322" i="61"/>
  <c r="AC322" i="61" s="1"/>
  <c r="AB316" i="61"/>
  <c r="AC316" i="61" s="1"/>
  <c r="AB314" i="61"/>
  <c r="AC314" i="61" s="1"/>
  <c r="AB308" i="61"/>
  <c r="AC308" i="61" s="1"/>
  <c r="AB306" i="61"/>
  <c r="AC306" i="61" s="1"/>
  <c r="AB300" i="61"/>
  <c r="AC300" i="61" s="1"/>
  <c r="AB298" i="61"/>
  <c r="AC298" i="61" s="1"/>
  <c r="AB292" i="61"/>
  <c r="AC292" i="61" s="1"/>
  <c r="AB290" i="61"/>
  <c r="AC290" i="61" s="1"/>
  <c r="AB256" i="61"/>
  <c r="AC256" i="61" s="1"/>
  <c r="X247" i="61"/>
  <c r="AB245" i="61"/>
  <c r="AC245" i="61" s="1"/>
  <c r="H236" i="61"/>
  <c r="P227" i="61"/>
  <c r="P221" i="61"/>
  <c r="P219" i="61"/>
  <c r="P213" i="61"/>
  <c r="P211" i="61"/>
  <c r="P205" i="61"/>
  <c r="P203" i="61"/>
  <c r="P197" i="61"/>
  <c r="AB171" i="61"/>
  <c r="AC171" i="61" s="1"/>
  <c r="C8" i="61"/>
  <c r="AB473" i="61"/>
  <c r="AC473" i="61" s="1"/>
  <c r="AB462" i="61"/>
  <c r="AC462" i="61" s="1"/>
  <c r="T454" i="61"/>
  <c r="P449" i="61"/>
  <c r="AB447" i="61"/>
  <c r="AC447" i="61" s="1"/>
  <c r="X447" i="61"/>
  <c r="T447" i="61"/>
  <c r="P447" i="61"/>
  <c r="H447" i="61"/>
  <c r="T442" i="61"/>
  <c r="P442" i="61"/>
  <c r="T440" i="61"/>
  <c r="T435" i="61"/>
  <c r="AB433" i="61"/>
  <c r="AC433" i="61" s="1"/>
  <c r="X433" i="61"/>
  <c r="T433" i="61"/>
  <c r="P433" i="61"/>
  <c r="H433" i="61"/>
  <c r="P426" i="61"/>
  <c r="AB419" i="61"/>
  <c r="AC419" i="61" s="1"/>
  <c r="P419" i="61"/>
  <c r="P415" i="61"/>
  <c r="AB411" i="61"/>
  <c r="AC411" i="61" s="1"/>
  <c r="P411" i="61"/>
  <c r="P407" i="61"/>
  <c r="P405" i="61"/>
  <c r="AB403" i="61"/>
  <c r="AC403" i="61" s="1"/>
  <c r="P403" i="61"/>
  <c r="P399" i="61"/>
  <c r="AB397" i="61"/>
  <c r="AC397" i="61" s="1"/>
  <c r="AB392" i="61"/>
  <c r="AC392" i="61" s="1"/>
  <c r="P392" i="61"/>
  <c r="P388" i="61"/>
  <c r="AB384" i="61"/>
  <c r="AC384" i="61" s="1"/>
  <c r="P384" i="61"/>
  <c r="P380" i="61"/>
  <c r="AB376" i="61"/>
  <c r="AC376" i="61" s="1"/>
  <c r="P376" i="61"/>
  <c r="P372" i="61"/>
  <c r="P370" i="61"/>
  <c r="AB368" i="61"/>
  <c r="AC368" i="61" s="1"/>
  <c r="P368" i="61"/>
  <c r="P364" i="61"/>
  <c r="AB362" i="61"/>
  <c r="AC362" i="61" s="1"/>
  <c r="AB360" i="61"/>
  <c r="AC360" i="61" s="1"/>
  <c r="P360" i="61"/>
  <c r="T353" i="61"/>
  <c r="AB349" i="61"/>
  <c r="AC349" i="61" s="1"/>
  <c r="T349" i="61"/>
  <c r="H349" i="61"/>
  <c r="AB347" i="61"/>
  <c r="AC347" i="61" s="1"/>
  <c r="T345" i="61"/>
  <c r="AB341" i="61"/>
  <c r="AC341" i="61" s="1"/>
  <c r="T341" i="61"/>
  <c r="H341" i="61"/>
  <c r="AB339" i="61"/>
  <c r="AC339" i="61" s="1"/>
  <c r="AB328" i="61"/>
  <c r="AC328" i="61" s="1"/>
  <c r="AB326" i="61"/>
  <c r="AC326" i="61" s="1"/>
  <c r="AB318" i="61"/>
  <c r="AC318" i="61" s="1"/>
  <c r="AB312" i="61"/>
  <c r="AC312" i="61" s="1"/>
  <c r="AB310" i="61"/>
  <c r="AC310" i="61" s="1"/>
  <c r="AB302" i="61"/>
  <c r="AC302" i="61" s="1"/>
  <c r="AB296" i="61"/>
  <c r="AC296" i="61" s="1"/>
  <c r="AB294" i="61"/>
  <c r="AC294" i="61" s="1"/>
  <c r="AB258" i="61"/>
  <c r="P256" i="61"/>
  <c r="P254" i="61"/>
  <c r="AB249" i="61"/>
  <c r="AC249" i="61" s="1"/>
  <c r="X249" i="61"/>
  <c r="T249" i="61"/>
  <c r="P249" i="61"/>
  <c r="H249" i="61"/>
  <c r="AB247" i="61"/>
  <c r="AC247" i="61" s="1"/>
  <c r="P247" i="61"/>
  <c r="H247" i="61"/>
  <c r="P245" i="61"/>
  <c r="T240" i="61"/>
  <c r="AB238" i="61"/>
  <c r="AC238" i="61" s="1"/>
  <c r="T238" i="61"/>
  <c r="P238" i="61"/>
  <c r="H238" i="61"/>
  <c r="T236" i="61"/>
  <c r="P236" i="61"/>
  <c r="T227" i="61"/>
  <c r="T225" i="61"/>
  <c r="AB223" i="61"/>
  <c r="AC223" i="61" s="1"/>
  <c r="X223" i="61"/>
  <c r="T223" i="61"/>
  <c r="P223" i="61"/>
  <c r="X221" i="61"/>
  <c r="T221" i="61"/>
  <c r="T219" i="61"/>
  <c r="P217" i="61"/>
  <c r="AB215" i="61"/>
  <c r="AC215" i="61" s="1"/>
  <c r="X215" i="61"/>
  <c r="T215" i="61"/>
  <c r="P215" i="61"/>
  <c r="X213" i="61"/>
  <c r="T213" i="61"/>
  <c r="T211" i="61"/>
  <c r="AB209" i="61"/>
  <c r="AC209" i="61" s="1"/>
  <c r="AB207" i="61"/>
  <c r="AC207" i="61" s="1"/>
  <c r="X207" i="61"/>
  <c r="T207" i="61"/>
  <c r="P207" i="61"/>
  <c r="X205" i="61"/>
  <c r="T205" i="61"/>
  <c r="T203" i="61"/>
  <c r="X201" i="61"/>
  <c r="AB199" i="61"/>
  <c r="AC199" i="61" s="1"/>
  <c r="X199" i="61"/>
  <c r="T199" i="61"/>
  <c r="P199" i="61"/>
  <c r="X197" i="61"/>
  <c r="T197" i="61"/>
  <c r="H140" i="61"/>
  <c r="L67" i="61"/>
  <c r="AB65" i="61"/>
  <c r="AC65" i="61" s="1"/>
  <c r="AB46" i="61"/>
  <c r="AC46" i="61" s="1"/>
  <c r="L154" i="83"/>
  <c r="L152" i="83"/>
  <c r="L148" i="83"/>
  <c r="L146" i="83"/>
  <c r="L142" i="83"/>
  <c r="L138" i="83"/>
  <c r="L136" i="83"/>
  <c r="L132" i="83"/>
  <c r="L130" i="83"/>
  <c r="L128" i="83"/>
  <c r="L126" i="83"/>
  <c r="L122" i="83"/>
  <c r="L120" i="83"/>
  <c r="L118" i="83"/>
  <c r="L116" i="83"/>
  <c r="L114" i="83"/>
  <c r="L112" i="83"/>
  <c r="L110" i="83"/>
  <c r="L108" i="83"/>
  <c r="L106" i="83"/>
  <c r="L104" i="83"/>
  <c r="L102" i="83"/>
  <c r="L100" i="83"/>
  <c r="L98" i="83"/>
  <c r="L96" i="83"/>
  <c r="L94" i="83"/>
  <c r="L92" i="83"/>
  <c r="L90" i="83"/>
  <c r="L88" i="83"/>
  <c r="L86" i="83"/>
  <c r="L84" i="83"/>
  <c r="L82" i="83"/>
  <c r="L78" i="83"/>
  <c r="L76" i="83"/>
  <c r="L74" i="83"/>
  <c r="L72" i="83"/>
  <c r="L70" i="83"/>
  <c r="L62" i="83"/>
  <c r="L60" i="83"/>
  <c r="L58" i="83"/>
  <c r="L56" i="83"/>
  <c r="L54" i="83"/>
  <c r="L52" i="83"/>
  <c r="L50" i="83"/>
  <c r="L46" i="83"/>
  <c r="L44" i="83"/>
  <c r="L42" i="83"/>
  <c r="L38" i="83"/>
  <c r="L34" i="83"/>
  <c r="L30" i="83"/>
  <c r="L26" i="83"/>
  <c r="L24" i="83"/>
  <c r="L22" i="83"/>
  <c r="L20" i="83"/>
  <c r="H154" i="83"/>
  <c r="H152" i="83"/>
  <c r="H148" i="83"/>
  <c r="H146" i="83"/>
  <c r="H142" i="83"/>
  <c r="H138" i="83"/>
  <c r="H136" i="83"/>
  <c r="H132" i="83"/>
  <c r="H130" i="83"/>
  <c r="H128" i="83"/>
  <c r="H126" i="83"/>
  <c r="H122" i="83"/>
  <c r="H120" i="83"/>
  <c r="H118" i="83"/>
  <c r="H116" i="83"/>
  <c r="H114" i="83"/>
  <c r="H112" i="83"/>
  <c r="H110" i="83"/>
  <c r="H108" i="83"/>
  <c r="H106" i="83"/>
  <c r="H104" i="83"/>
  <c r="H102" i="83"/>
  <c r="H100" i="83"/>
  <c r="H98" i="83"/>
  <c r="H96" i="83"/>
  <c r="H94" i="83"/>
  <c r="H92" i="83"/>
  <c r="H90" i="83"/>
  <c r="H88" i="83"/>
  <c r="H86" i="83"/>
  <c r="H84" i="83"/>
  <c r="H82" i="83"/>
  <c r="H78" i="83"/>
  <c r="H76" i="83"/>
  <c r="H74" i="83"/>
  <c r="H72" i="83"/>
  <c r="H70" i="83"/>
  <c r="H62" i="83"/>
  <c r="H60" i="83"/>
  <c r="H58" i="83"/>
  <c r="H56" i="83"/>
  <c r="H54" i="83"/>
  <c r="H52" i="83"/>
  <c r="H50" i="83"/>
  <c r="H46" i="83"/>
  <c r="H42" i="83"/>
  <c r="H34" i="83"/>
  <c r="H30" i="83"/>
  <c r="H26" i="83"/>
  <c r="H24" i="83"/>
  <c r="H22" i="83"/>
  <c r="H16" i="83"/>
  <c r="H14" i="83"/>
  <c r="H12" i="83"/>
  <c r="C11" i="82"/>
  <c r="C12" i="82"/>
  <c r="T12" i="82" s="1"/>
  <c r="C13" i="82"/>
  <c r="C14" i="82"/>
  <c r="C15" i="82"/>
  <c r="C16" i="82"/>
  <c r="T16" i="82" s="1"/>
  <c r="C17" i="82"/>
  <c r="C18" i="82"/>
  <c r="C19" i="82"/>
  <c r="C20" i="82"/>
  <c r="C21" i="82"/>
  <c r="C22" i="82"/>
  <c r="C23" i="82"/>
  <c r="C24" i="82"/>
  <c r="C25" i="82"/>
  <c r="C26" i="82"/>
  <c r="C27" i="82"/>
  <c r="C28" i="82"/>
  <c r="C29" i="82"/>
  <c r="C30" i="82"/>
  <c r="C31" i="82"/>
  <c r="C32" i="82"/>
  <c r="C33" i="82"/>
  <c r="C34" i="82"/>
  <c r="C35" i="82"/>
  <c r="C36" i="82"/>
  <c r="C37" i="82"/>
  <c r="C38" i="82"/>
  <c r="C39" i="82"/>
  <c r="C40" i="82"/>
  <c r="C41" i="82"/>
  <c r="C42" i="82"/>
  <c r="C43" i="82"/>
  <c r="C44" i="82"/>
  <c r="C45" i="82"/>
  <c r="C46" i="82"/>
  <c r="C47" i="82"/>
  <c r="C48" i="82"/>
  <c r="C49" i="82"/>
  <c r="C50" i="82"/>
  <c r="C51" i="82"/>
  <c r="C52" i="82"/>
  <c r="C53" i="82"/>
  <c r="C54" i="82"/>
  <c r="C55" i="82"/>
  <c r="C56" i="82"/>
  <c r="C57" i="82"/>
  <c r="C58" i="82"/>
  <c r="C59" i="82"/>
  <c r="C60" i="82"/>
  <c r="C61" i="82"/>
  <c r="C62" i="82"/>
  <c r="C63" i="82"/>
  <c r="C64" i="82"/>
  <c r="C65" i="82"/>
  <c r="C66" i="82"/>
  <c r="C67" i="82"/>
  <c r="C68" i="82"/>
  <c r="C69" i="82"/>
  <c r="C70" i="82"/>
  <c r="C71" i="82"/>
  <c r="C72" i="82"/>
  <c r="C73" i="82"/>
  <c r="C74" i="82"/>
  <c r="C75" i="82"/>
  <c r="C76" i="82"/>
  <c r="C77" i="82"/>
  <c r="C78" i="82"/>
  <c r="C79" i="82"/>
  <c r="C80" i="82"/>
  <c r="C81" i="82"/>
  <c r="C82" i="82"/>
  <c r="C83" i="82"/>
  <c r="C84" i="82"/>
  <c r="C85" i="82"/>
  <c r="C86" i="82"/>
  <c r="C87" i="82"/>
  <c r="C88" i="82"/>
  <c r="C89" i="82"/>
  <c r="C90" i="82"/>
  <c r="C91" i="82"/>
  <c r="C92" i="82"/>
  <c r="C93" i="82"/>
  <c r="C94" i="82"/>
  <c r="C95" i="82"/>
  <c r="C96" i="82"/>
  <c r="C97" i="82"/>
  <c r="C98" i="82"/>
  <c r="C99" i="82"/>
  <c r="C100" i="82"/>
  <c r="C101" i="82"/>
  <c r="C102" i="82"/>
  <c r="C103" i="82"/>
  <c r="C104" i="82"/>
  <c r="C105" i="82"/>
  <c r="C106" i="82"/>
  <c r="C107" i="82"/>
  <c r="C108" i="82"/>
  <c r="C109" i="82"/>
  <c r="C110" i="82"/>
  <c r="C111" i="82"/>
  <c r="C112" i="82"/>
  <c r="C113" i="82"/>
  <c r="C114" i="82"/>
  <c r="C115" i="82"/>
  <c r="C116" i="82"/>
  <c r="C117" i="82"/>
  <c r="C118" i="82"/>
  <c r="C119" i="82"/>
  <c r="C120" i="82"/>
  <c r="C121" i="82"/>
  <c r="C122" i="82"/>
  <c r="C123" i="82"/>
  <c r="C124" i="82"/>
  <c r="C125" i="82"/>
  <c r="C126" i="82"/>
  <c r="C127" i="82"/>
  <c r="C128" i="82"/>
  <c r="C129" i="82"/>
  <c r="C130" i="82"/>
  <c r="C131" i="82"/>
  <c r="C132" i="82"/>
  <c r="T132" i="82" s="1"/>
  <c r="C133" i="82"/>
  <c r="C134" i="82"/>
  <c r="C135" i="82"/>
  <c r="C136" i="82"/>
  <c r="AB136" i="82" s="1"/>
  <c r="C137" i="82"/>
  <c r="C138" i="82"/>
  <c r="C139" i="82"/>
  <c r="C140" i="82"/>
  <c r="C141" i="82"/>
  <c r="C142" i="82"/>
  <c r="C143" i="82"/>
  <c r="C144" i="82"/>
  <c r="C145" i="82"/>
  <c r="C146" i="82"/>
  <c r="C147" i="82"/>
  <c r="C148" i="82"/>
  <c r="AB148" i="82" s="1"/>
  <c r="C149" i="82"/>
  <c r="C150" i="82"/>
  <c r="C151" i="82"/>
  <c r="C152" i="82"/>
  <c r="T152" i="82" s="1"/>
  <c r="C153" i="82"/>
  <c r="C154" i="82"/>
  <c r="C10" i="82"/>
  <c r="T10" i="82" s="1"/>
  <c r="C11" i="31"/>
  <c r="C12" i="31"/>
  <c r="C13" i="31"/>
  <c r="C14" i="31"/>
  <c r="C15" i="31"/>
  <c r="C16" i="31"/>
  <c r="C17" i="31"/>
  <c r="C18" i="31"/>
  <c r="H18" i="31" s="1"/>
  <c r="H18" i="83" s="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0" i="31"/>
  <c r="AB154" i="82"/>
  <c r="X154" i="82"/>
  <c r="T154" i="82"/>
  <c r="P154" i="82"/>
  <c r="L154" i="82"/>
  <c r="H154" i="82"/>
  <c r="AB152" i="82"/>
  <c r="P152" i="82"/>
  <c r="L152" i="82"/>
  <c r="X148" i="82"/>
  <c r="T148" i="82"/>
  <c r="H148" i="82"/>
  <c r="AB146" i="82"/>
  <c r="X146" i="82"/>
  <c r="T146" i="82"/>
  <c r="P146" i="82"/>
  <c r="L146" i="82"/>
  <c r="H146" i="82"/>
  <c r="AB142" i="82"/>
  <c r="X142" i="82"/>
  <c r="T142" i="82"/>
  <c r="P142" i="82"/>
  <c r="L142" i="82"/>
  <c r="H142" i="82"/>
  <c r="AB138" i="82"/>
  <c r="X138" i="82"/>
  <c r="T138" i="82"/>
  <c r="P138" i="82"/>
  <c r="L138" i="82"/>
  <c r="H138" i="82"/>
  <c r="X136" i="82"/>
  <c r="T136" i="82"/>
  <c r="H136" i="82"/>
  <c r="AB132" i="82"/>
  <c r="P132" i="82"/>
  <c r="L132" i="82"/>
  <c r="H132" i="82"/>
  <c r="AB130" i="82"/>
  <c r="X130" i="82"/>
  <c r="T130" i="82"/>
  <c r="P130" i="82"/>
  <c r="L130" i="82"/>
  <c r="H130" i="82"/>
  <c r="AB128" i="82"/>
  <c r="X128" i="82"/>
  <c r="T128" i="82"/>
  <c r="P128" i="82"/>
  <c r="L128" i="82"/>
  <c r="H128" i="82"/>
  <c r="AB126" i="82"/>
  <c r="X126" i="82"/>
  <c r="T126" i="82"/>
  <c r="P126" i="82"/>
  <c r="L126" i="82"/>
  <c r="H126" i="82"/>
  <c r="AB122" i="82"/>
  <c r="X122" i="82"/>
  <c r="T122" i="82"/>
  <c r="P122" i="82"/>
  <c r="L122" i="82"/>
  <c r="H122" i="82"/>
  <c r="AB120" i="82"/>
  <c r="X120" i="82"/>
  <c r="T120" i="82"/>
  <c r="P120" i="82"/>
  <c r="L120" i="82"/>
  <c r="H120" i="82"/>
  <c r="AB118" i="82"/>
  <c r="X118" i="82"/>
  <c r="T118" i="82"/>
  <c r="P118" i="82"/>
  <c r="L118" i="82"/>
  <c r="H118" i="82"/>
  <c r="AB116" i="82"/>
  <c r="X116" i="82"/>
  <c r="T116" i="82"/>
  <c r="P116" i="82"/>
  <c r="L116" i="82"/>
  <c r="H116" i="82"/>
  <c r="AB114" i="82"/>
  <c r="X114" i="82"/>
  <c r="T114" i="82"/>
  <c r="P114" i="82"/>
  <c r="L114" i="82"/>
  <c r="H114" i="82"/>
  <c r="AB112" i="82"/>
  <c r="X112" i="82"/>
  <c r="T112" i="82"/>
  <c r="P112" i="82"/>
  <c r="L112" i="82"/>
  <c r="H112" i="82"/>
  <c r="AB110" i="82"/>
  <c r="X110" i="82"/>
  <c r="T110" i="82"/>
  <c r="P110" i="82"/>
  <c r="L110" i="82"/>
  <c r="H110" i="82"/>
  <c r="AB108" i="82"/>
  <c r="X108" i="82"/>
  <c r="T108" i="82"/>
  <c r="P108" i="82"/>
  <c r="L108" i="82"/>
  <c r="H108" i="82"/>
  <c r="AB106" i="82"/>
  <c r="X106" i="82"/>
  <c r="T106" i="82"/>
  <c r="P106" i="82"/>
  <c r="L106" i="82"/>
  <c r="H106" i="82"/>
  <c r="AB104" i="82"/>
  <c r="X104" i="82"/>
  <c r="T104" i="82"/>
  <c r="P104" i="82"/>
  <c r="L104" i="82"/>
  <c r="H104" i="82"/>
  <c r="AB102" i="82"/>
  <c r="X102" i="82"/>
  <c r="T102" i="82"/>
  <c r="P102" i="82"/>
  <c r="L102" i="82"/>
  <c r="H102" i="82"/>
  <c r="AB100" i="82"/>
  <c r="X100" i="82"/>
  <c r="T100" i="82"/>
  <c r="P100" i="82"/>
  <c r="L100" i="82"/>
  <c r="H100" i="82"/>
  <c r="AB98" i="82"/>
  <c r="X98" i="82"/>
  <c r="T98" i="82"/>
  <c r="P98" i="82"/>
  <c r="L98" i="82"/>
  <c r="H98" i="82"/>
  <c r="AB96" i="82"/>
  <c r="X96" i="82"/>
  <c r="T96" i="82"/>
  <c r="P96" i="82"/>
  <c r="L96" i="82"/>
  <c r="H96" i="82"/>
  <c r="AB94" i="82"/>
  <c r="X94" i="82"/>
  <c r="T94" i="82"/>
  <c r="P94" i="82"/>
  <c r="L94" i="82"/>
  <c r="H94" i="82"/>
  <c r="AB92" i="82"/>
  <c r="X92" i="82"/>
  <c r="T92" i="82"/>
  <c r="P92" i="82"/>
  <c r="L92" i="82"/>
  <c r="H92" i="82"/>
  <c r="AB90" i="82"/>
  <c r="X90" i="82"/>
  <c r="T90" i="82"/>
  <c r="P90" i="82"/>
  <c r="L90" i="82"/>
  <c r="H90" i="82"/>
  <c r="AB88" i="82"/>
  <c r="X88" i="82"/>
  <c r="T88" i="82"/>
  <c r="P88" i="82"/>
  <c r="L88" i="82"/>
  <c r="H88" i="82"/>
  <c r="AB86" i="82"/>
  <c r="X86" i="82"/>
  <c r="T86" i="82"/>
  <c r="P86" i="82"/>
  <c r="L86" i="82"/>
  <c r="H86" i="82"/>
  <c r="AB84" i="82"/>
  <c r="X84" i="82"/>
  <c r="T84" i="82"/>
  <c r="P84" i="82"/>
  <c r="L84" i="82"/>
  <c r="H84" i="82"/>
  <c r="AB82" i="82"/>
  <c r="X82" i="82"/>
  <c r="T82" i="82"/>
  <c r="P82" i="82"/>
  <c r="L82" i="82"/>
  <c r="H82" i="82"/>
  <c r="AB78" i="82"/>
  <c r="X78" i="82"/>
  <c r="T78" i="82"/>
  <c r="P78" i="82"/>
  <c r="L78" i="82"/>
  <c r="H78" i="82"/>
  <c r="AB76" i="82"/>
  <c r="X76" i="82"/>
  <c r="T76" i="82"/>
  <c r="P76" i="82"/>
  <c r="L76" i="82"/>
  <c r="H76" i="82"/>
  <c r="AB74" i="82"/>
  <c r="X74" i="82"/>
  <c r="T74" i="82"/>
  <c r="P74" i="82"/>
  <c r="L74" i="82"/>
  <c r="H74" i="82"/>
  <c r="AB72" i="82"/>
  <c r="X72" i="82"/>
  <c r="T72" i="82"/>
  <c r="P72" i="82"/>
  <c r="L72" i="82"/>
  <c r="H72" i="82"/>
  <c r="AB70" i="82"/>
  <c r="X70" i="82"/>
  <c r="T70" i="82"/>
  <c r="P70" i="82"/>
  <c r="L70" i="82"/>
  <c r="H70" i="82"/>
  <c r="AB66" i="82"/>
  <c r="X66" i="82"/>
  <c r="T66" i="82"/>
  <c r="P66" i="82"/>
  <c r="L66" i="82"/>
  <c r="H66" i="82"/>
  <c r="AB62" i="82"/>
  <c r="X62" i="82"/>
  <c r="T62" i="82"/>
  <c r="P62" i="82"/>
  <c r="L62" i="82"/>
  <c r="H62" i="82"/>
  <c r="AB60" i="82"/>
  <c r="X60" i="82"/>
  <c r="T60" i="82"/>
  <c r="P60" i="82"/>
  <c r="L60" i="82"/>
  <c r="H60" i="82"/>
  <c r="AB58" i="82"/>
  <c r="X58" i="82"/>
  <c r="T58" i="82"/>
  <c r="P58" i="82"/>
  <c r="L58" i="82"/>
  <c r="H58" i="82"/>
  <c r="AB56" i="82"/>
  <c r="X56" i="82"/>
  <c r="T56" i="82"/>
  <c r="P56" i="82"/>
  <c r="L56" i="82"/>
  <c r="H56" i="82"/>
  <c r="AB54" i="82"/>
  <c r="X54" i="82"/>
  <c r="T54" i="82"/>
  <c r="P54" i="82"/>
  <c r="L54" i="82"/>
  <c r="H54" i="82"/>
  <c r="AB52" i="82"/>
  <c r="X52" i="82"/>
  <c r="T52" i="82"/>
  <c r="P52" i="82"/>
  <c r="L52" i="82"/>
  <c r="H52" i="82"/>
  <c r="AB50" i="82"/>
  <c r="X50" i="82"/>
  <c r="T50" i="82"/>
  <c r="P50" i="82"/>
  <c r="L50" i="82"/>
  <c r="H50" i="82"/>
  <c r="AB46" i="82"/>
  <c r="X46" i="82"/>
  <c r="T46" i="82"/>
  <c r="P46" i="82"/>
  <c r="L46" i="82"/>
  <c r="H46" i="82"/>
  <c r="AB44" i="82"/>
  <c r="X44" i="82"/>
  <c r="T44" i="82"/>
  <c r="P44" i="82"/>
  <c r="L44" i="82"/>
  <c r="H44" i="82"/>
  <c r="AB42" i="82"/>
  <c r="X42" i="82"/>
  <c r="T42" i="82"/>
  <c r="P42" i="82"/>
  <c r="L42" i="82"/>
  <c r="H42" i="82"/>
  <c r="AB40" i="82"/>
  <c r="X40" i="82"/>
  <c r="T40" i="82"/>
  <c r="P40" i="82"/>
  <c r="L40" i="82"/>
  <c r="H40" i="82"/>
  <c r="L40" i="83" s="1"/>
  <c r="AB38" i="82"/>
  <c r="X38" i="82"/>
  <c r="T38" i="82"/>
  <c r="P38" i="82"/>
  <c r="L38" i="82"/>
  <c r="H38" i="82"/>
  <c r="AB34" i="82"/>
  <c r="X34" i="82"/>
  <c r="T34" i="82"/>
  <c r="P34" i="82"/>
  <c r="L34" i="82"/>
  <c r="H34" i="82"/>
  <c r="AB30" i="82"/>
  <c r="X30" i="82"/>
  <c r="T30" i="82"/>
  <c r="P30" i="82"/>
  <c r="L30" i="82"/>
  <c r="H30" i="82"/>
  <c r="AB26" i="82"/>
  <c r="X26" i="82"/>
  <c r="T26" i="82"/>
  <c r="P26" i="82"/>
  <c r="L26" i="82"/>
  <c r="H26" i="82"/>
  <c r="AB24" i="82"/>
  <c r="X24" i="82"/>
  <c r="T24" i="82"/>
  <c r="P24" i="82"/>
  <c r="L24" i="82"/>
  <c r="H24" i="82"/>
  <c r="AB22" i="82"/>
  <c r="X22" i="82"/>
  <c r="T22" i="82"/>
  <c r="P22" i="82"/>
  <c r="L22" i="82"/>
  <c r="H22" i="82"/>
  <c r="AB20" i="82"/>
  <c r="X20" i="82"/>
  <c r="T20" i="82"/>
  <c r="P20" i="82"/>
  <c r="L20" i="82"/>
  <c r="H20" i="82"/>
  <c r="AB18" i="82"/>
  <c r="X18" i="82"/>
  <c r="T18" i="82"/>
  <c r="P18" i="82"/>
  <c r="L18" i="82"/>
  <c r="H18" i="82"/>
  <c r="L18" i="83" s="1"/>
  <c r="AB16" i="82"/>
  <c r="X16" i="82"/>
  <c r="L16" i="82"/>
  <c r="H16" i="82"/>
  <c r="L16" i="83" s="1"/>
  <c r="AB14" i="82"/>
  <c r="X14" i="82"/>
  <c r="T14" i="82"/>
  <c r="P14" i="82"/>
  <c r="L14" i="82"/>
  <c r="H14" i="82"/>
  <c r="L14" i="83" s="1"/>
  <c r="AB12" i="82"/>
  <c r="X12" i="82"/>
  <c r="P12" i="82"/>
  <c r="L12" i="82"/>
  <c r="H12" i="82"/>
  <c r="L12" i="83" s="1"/>
  <c r="X10" i="82"/>
  <c r="H10" i="82"/>
  <c r="L10" i="83" s="1"/>
  <c r="AB148" i="31"/>
  <c r="P148" i="31"/>
  <c r="AB146" i="31"/>
  <c r="P146" i="31"/>
  <c r="AB132" i="31"/>
  <c r="AB130" i="31"/>
  <c r="AB128" i="31"/>
  <c r="AB126" i="31"/>
  <c r="AB122" i="31"/>
  <c r="AB120" i="31"/>
  <c r="AB118" i="31"/>
  <c r="AB116" i="31"/>
  <c r="AB114" i="31"/>
  <c r="AB112" i="31"/>
  <c r="AB110" i="31"/>
  <c r="AB108" i="31"/>
  <c r="AB106" i="31"/>
  <c r="AB104" i="31"/>
  <c r="AB102" i="31"/>
  <c r="AB100" i="31"/>
  <c r="AB98" i="31"/>
  <c r="AB96" i="31"/>
  <c r="AB94" i="31"/>
  <c r="AB92" i="31"/>
  <c r="AB90" i="31"/>
  <c r="AB88" i="31"/>
  <c r="AB86" i="31"/>
  <c r="AB84" i="31"/>
  <c r="AB82" i="31"/>
  <c r="H46" i="31"/>
  <c r="AB26" i="31"/>
  <c r="AB24" i="31"/>
  <c r="H14" i="31"/>
  <c r="L516" i="80"/>
  <c r="L494" i="80"/>
  <c r="C11" i="81"/>
  <c r="C12" i="81"/>
  <c r="C13" i="81"/>
  <c r="C14" i="81"/>
  <c r="C15" i="81"/>
  <c r="C16" i="81"/>
  <c r="C17" i="81"/>
  <c r="C18" i="81"/>
  <c r="C19" i="81"/>
  <c r="C20" i="81"/>
  <c r="C21" i="81"/>
  <c r="C22" i="81"/>
  <c r="C23" i="81"/>
  <c r="C24" i="81"/>
  <c r="C25" i="81"/>
  <c r="C26" i="81"/>
  <c r="C27" i="81"/>
  <c r="C28" i="81"/>
  <c r="C29" i="81"/>
  <c r="C30" i="81"/>
  <c r="C31" i="81"/>
  <c r="C32" i="81"/>
  <c r="C33" i="81"/>
  <c r="C34" i="81"/>
  <c r="C35" i="81"/>
  <c r="C36" i="81"/>
  <c r="C37" i="81"/>
  <c r="C38" i="81"/>
  <c r="C39" i="81"/>
  <c r="C40" i="81"/>
  <c r="C41" i="81"/>
  <c r="C42" i="81"/>
  <c r="C43" i="81"/>
  <c r="C44" i="81"/>
  <c r="C45" i="81"/>
  <c r="C46" i="81"/>
  <c r="C47" i="81"/>
  <c r="C48" i="81"/>
  <c r="C49" i="81"/>
  <c r="C50" i="81"/>
  <c r="C51" i="81"/>
  <c r="C52" i="81"/>
  <c r="C53" i="81"/>
  <c r="C54" i="81"/>
  <c r="C55" i="81"/>
  <c r="C56" i="81"/>
  <c r="C57" i="81"/>
  <c r="C58" i="81"/>
  <c r="C59" i="81"/>
  <c r="C60" i="81"/>
  <c r="C61" i="81"/>
  <c r="C62" i="81"/>
  <c r="C63" i="81"/>
  <c r="C64" i="81"/>
  <c r="C65" i="81"/>
  <c r="C66" i="81"/>
  <c r="C67" i="81"/>
  <c r="C68" i="81"/>
  <c r="C69" i="81"/>
  <c r="C70" i="81"/>
  <c r="C71" i="81"/>
  <c r="C72" i="81"/>
  <c r="C73" i="81"/>
  <c r="C74" i="81"/>
  <c r="C75" i="81"/>
  <c r="C76" i="81"/>
  <c r="C77" i="81"/>
  <c r="C78" i="81"/>
  <c r="C79" i="81"/>
  <c r="C80" i="81"/>
  <c r="C81" i="81"/>
  <c r="C82" i="81"/>
  <c r="C83" i="81"/>
  <c r="C84" i="81"/>
  <c r="C85" i="81"/>
  <c r="C86" i="81"/>
  <c r="C87" i="81"/>
  <c r="C88" i="81"/>
  <c r="C89" i="81"/>
  <c r="C90" i="81"/>
  <c r="C91" i="81"/>
  <c r="C92" i="81"/>
  <c r="C93" i="81"/>
  <c r="C94" i="81"/>
  <c r="C95" i="81"/>
  <c r="C96" i="81"/>
  <c r="C97" i="81"/>
  <c r="C98" i="81"/>
  <c r="C99" i="81"/>
  <c r="C100" i="81"/>
  <c r="C101" i="81"/>
  <c r="C102" i="81"/>
  <c r="C103" i="81"/>
  <c r="C104" i="81"/>
  <c r="C105" i="81"/>
  <c r="C106" i="81"/>
  <c r="C107" i="81"/>
  <c r="C108" i="81"/>
  <c r="C109" i="81"/>
  <c r="C110" i="81"/>
  <c r="C111" i="81"/>
  <c r="C112" i="81"/>
  <c r="C113" i="81"/>
  <c r="C114" i="81"/>
  <c r="C115" i="81"/>
  <c r="C116" i="81"/>
  <c r="C117" i="81"/>
  <c r="C118" i="81"/>
  <c r="C119" i="81"/>
  <c r="C120" i="81"/>
  <c r="C121" i="81"/>
  <c r="C122" i="81"/>
  <c r="C123" i="81"/>
  <c r="C124" i="81"/>
  <c r="C125" i="81"/>
  <c r="C126" i="81"/>
  <c r="C127" i="81"/>
  <c r="C128" i="81"/>
  <c r="C129" i="81"/>
  <c r="C130" i="81"/>
  <c r="C131" i="81"/>
  <c r="C132" i="81"/>
  <c r="C133" i="81"/>
  <c r="C134" i="81"/>
  <c r="C135" i="81"/>
  <c r="C136" i="81"/>
  <c r="C137" i="81"/>
  <c r="C138" i="81"/>
  <c r="C139" i="81"/>
  <c r="C140" i="81"/>
  <c r="C141" i="81"/>
  <c r="C142" i="81"/>
  <c r="C143" i="81"/>
  <c r="C144" i="81"/>
  <c r="C145" i="81"/>
  <c r="C146" i="81"/>
  <c r="C147" i="81"/>
  <c r="C148" i="81"/>
  <c r="C149" i="81"/>
  <c r="C150" i="81"/>
  <c r="C151" i="81"/>
  <c r="C152" i="81"/>
  <c r="C153" i="81"/>
  <c r="C154" i="81"/>
  <c r="C155" i="81"/>
  <c r="C156" i="81"/>
  <c r="C157" i="81"/>
  <c r="C158" i="81"/>
  <c r="C159" i="81"/>
  <c r="C160" i="81"/>
  <c r="C161" i="81"/>
  <c r="C162" i="81"/>
  <c r="C163" i="81"/>
  <c r="C164" i="81"/>
  <c r="C165" i="81"/>
  <c r="C166" i="81"/>
  <c r="C167" i="81"/>
  <c r="C168" i="81"/>
  <c r="C169" i="81"/>
  <c r="C170" i="81"/>
  <c r="C171" i="81"/>
  <c r="C172" i="81"/>
  <c r="C173" i="81"/>
  <c r="C174" i="81"/>
  <c r="C175" i="81"/>
  <c r="C176" i="81"/>
  <c r="C177" i="81"/>
  <c r="C178" i="81"/>
  <c r="C179" i="81"/>
  <c r="C180" i="81"/>
  <c r="C181" i="81"/>
  <c r="C182" i="81"/>
  <c r="C183" i="81"/>
  <c r="C184" i="81"/>
  <c r="C185" i="81"/>
  <c r="C186" i="81"/>
  <c r="C187" i="81"/>
  <c r="C188" i="81"/>
  <c r="C189" i="81"/>
  <c r="C190" i="81"/>
  <c r="C191" i="81"/>
  <c r="C192" i="81"/>
  <c r="C193" i="81"/>
  <c r="C194" i="81"/>
  <c r="C195" i="81"/>
  <c r="C196" i="81"/>
  <c r="C197" i="81"/>
  <c r="C198" i="81"/>
  <c r="C199" i="81"/>
  <c r="C200" i="81"/>
  <c r="C201" i="81"/>
  <c r="C202" i="81"/>
  <c r="C203" i="81"/>
  <c r="C204" i="81"/>
  <c r="C205" i="81"/>
  <c r="C206" i="81"/>
  <c r="C207" i="81"/>
  <c r="C208" i="81"/>
  <c r="C209" i="81"/>
  <c r="C210" i="81"/>
  <c r="C211" i="81"/>
  <c r="C212" i="81"/>
  <c r="C213" i="81"/>
  <c r="C214" i="81"/>
  <c r="C215" i="81"/>
  <c r="C216" i="81"/>
  <c r="C217" i="81"/>
  <c r="C218" i="81"/>
  <c r="C219" i="81"/>
  <c r="C220" i="81"/>
  <c r="C221" i="81"/>
  <c r="C222" i="81"/>
  <c r="C223" i="81"/>
  <c r="C224" i="81"/>
  <c r="C225" i="81"/>
  <c r="C226" i="81"/>
  <c r="C227" i="81"/>
  <c r="C228" i="81"/>
  <c r="C229" i="81"/>
  <c r="C230" i="81"/>
  <c r="C231" i="81"/>
  <c r="C232" i="81"/>
  <c r="C233" i="81"/>
  <c r="C234" i="81"/>
  <c r="C235" i="81"/>
  <c r="C236" i="81"/>
  <c r="C237" i="81"/>
  <c r="C238" i="81"/>
  <c r="C239" i="81"/>
  <c r="C240" i="81"/>
  <c r="C241" i="81"/>
  <c r="C242" i="81"/>
  <c r="C243" i="81"/>
  <c r="C244" i="81"/>
  <c r="C245" i="81"/>
  <c r="C246" i="81"/>
  <c r="C247" i="81"/>
  <c r="C248" i="81"/>
  <c r="C249" i="81"/>
  <c r="C250" i="81"/>
  <c r="C251" i="81"/>
  <c r="C252" i="81"/>
  <c r="C253" i="81"/>
  <c r="C254" i="81"/>
  <c r="C255" i="81"/>
  <c r="C256" i="81"/>
  <c r="C257" i="81"/>
  <c r="C258" i="81"/>
  <c r="C259" i="81"/>
  <c r="C260" i="81"/>
  <c r="C261" i="81"/>
  <c r="C262" i="81"/>
  <c r="C263" i="81"/>
  <c r="C264" i="81"/>
  <c r="C265" i="81"/>
  <c r="C266" i="81"/>
  <c r="C267" i="81"/>
  <c r="C268" i="81"/>
  <c r="C269" i="81"/>
  <c r="C270" i="81"/>
  <c r="C271" i="81"/>
  <c r="C272" i="81"/>
  <c r="C273" i="81"/>
  <c r="C274" i="81"/>
  <c r="C275" i="81"/>
  <c r="C276" i="81"/>
  <c r="C277" i="81"/>
  <c r="C278" i="81"/>
  <c r="C279" i="81"/>
  <c r="C280" i="81"/>
  <c r="C281" i="81"/>
  <c r="C282" i="81"/>
  <c r="C283" i="81"/>
  <c r="C284" i="81"/>
  <c r="C285" i="81"/>
  <c r="C286" i="81"/>
  <c r="C287" i="81"/>
  <c r="C288" i="81"/>
  <c r="C289" i="81"/>
  <c r="C290" i="81"/>
  <c r="C291" i="81"/>
  <c r="C292" i="81"/>
  <c r="C293" i="81"/>
  <c r="C294" i="81"/>
  <c r="C295" i="81"/>
  <c r="C296" i="81"/>
  <c r="C297" i="81"/>
  <c r="C298" i="81"/>
  <c r="C299" i="81"/>
  <c r="C300" i="81"/>
  <c r="C301" i="81"/>
  <c r="C302" i="81"/>
  <c r="C303" i="81"/>
  <c r="C304" i="81"/>
  <c r="C305" i="81"/>
  <c r="C306" i="81"/>
  <c r="C307" i="81"/>
  <c r="C308" i="81"/>
  <c r="C309" i="81"/>
  <c r="C310" i="81"/>
  <c r="C311" i="81"/>
  <c r="C312" i="81"/>
  <c r="C313" i="81"/>
  <c r="C314" i="81"/>
  <c r="C315" i="81"/>
  <c r="C316" i="81"/>
  <c r="C317" i="81"/>
  <c r="C318" i="81"/>
  <c r="C319" i="81"/>
  <c r="C320" i="81"/>
  <c r="C321" i="81"/>
  <c r="C322" i="81"/>
  <c r="C323" i="81"/>
  <c r="C324" i="81"/>
  <c r="C325" i="81"/>
  <c r="C326" i="81"/>
  <c r="C327" i="81"/>
  <c r="C328" i="81"/>
  <c r="H328" i="81" s="1"/>
  <c r="L328" i="80" s="1"/>
  <c r="C329" i="81"/>
  <c r="C330" i="81"/>
  <c r="C331" i="81"/>
  <c r="C332" i="81"/>
  <c r="C333" i="81"/>
  <c r="C334" i="81"/>
  <c r="C335" i="81"/>
  <c r="C336" i="81"/>
  <c r="C337" i="81"/>
  <c r="C338" i="81"/>
  <c r="C339" i="81"/>
  <c r="C340" i="81"/>
  <c r="C341" i="81"/>
  <c r="C342" i="81"/>
  <c r="C343" i="81"/>
  <c r="C344" i="81"/>
  <c r="C345" i="81"/>
  <c r="C346" i="81"/>
  <c r="C347" i="81"/>
  <c r="C348" i="81"/>
  <c r="C349" i="81"/>
  <c r="C350" i="81"/>
  <c r="C351" i="81"/>
  <c r="C352" i="81"/>
  <c r="C353" i="81"/>
  <c r="C354" i="81"/>
  <c r="C355" i="81"/>
  <c r="C356" i="81"/>
  <c r="C357" i="81"/>
  <c r="C358" i="81"/>
  <c r="C359" i="81"/>
  <c r="C360" i="81"/>
  <c r="C361" i="81"/>
  <c r="C362" i="81"/>
  <c r="C363" i="81"/>
  <c r="C364" i="81"/>
  <c r="C365" i="81"/>
  <c r="C366" i="81"/>
  <c r="C367" i="81"/>
  <c r="C368" i="81"/>
  <c r="C369" i="81"/>
  <c r="C370" i="81"/>
  <c r="C371" i="81"/>
  <c r="C372" i="81"/>
  <c r="C373" i="81"/>
  <c r="C374" i="81"/>
  <c r="C375" i="81"/>
  <c r="C376" i="81"/>
  <c r="C377" i="81"/>
  <c r="C378" i="81"/>
  <c r="C379" i="81"/>
  <c r="C380" i="81"/>
  <c r="C381" i="81"/>
  <c r="C382" i="81"/>
  <c r="C383" i="81"/>
  <c r="C384" i="81"/>
  <c r="C385" i="81"/>
  <c r="C386" i="81"/>
  <c r="C387" i="81"/>
  <c r="C388" i="81"/>
  <c r="C389" i="81"/>
  <c r="C390" i="81"/>
  <c r="C391" i="81"/>
  <c r="C392" i="81"/>
  <c r="C393" i="81"/>
  <c r="C394" i="81"/>
  <c r="C395" i="81"/>
  <c r="C396" i="81"/>
  <c r="C397" i="81"/>
  <c r="C398" i="81"/>
  <c r="C399" i="81"/>
  <c r="C400" i="81"/>
  <c r="C401" i="81"/>
  <c r="C402" i="81"/>
  <c r="C403" i="81"/>
  <c r="C404" i="81"/>
  <c r="C405" i="81"/>
  <c r="C406" i="81"/>
  <c r="C407" i="81"/>
  <c r="C408" i="81"/>
  <c r="C409" i="81"/>
  <c r="C410" i="81"/>
  <c r="C411" i="81"/>
  <c r="C412" i="81"/>
  <c r="C413" i="81"/>
  <c r="C414" i="81"/>
  <c r="C415" i="81"/>
  <c r="C416" i="81"/>
  <c r="C417" i="81"/>
  <c r="C418" i="81"/>
  <c r="C419" i="81"/>
  <c r="C420" i="81"/>
  <c r="C421" i="81"/>
  <c r="C422" i="81"/>
  <c r="C423" i="81"/>
  <c r="C424" i="81"/>
  <c r="C425" i="81"/>
  <c r="C426" i="81"/>
  <c r="C427" i="81"/>
  <c r="C428" i="81"/>
  <c r="C429" i="81"/>
  <c r="C430" i="81"/>
  <c r="C431" i="81"/>
  <c r="C432" i="81"/>
  <c r="C433" i="81"/>
  <c r="C434" i="81"/>
  <c r="C435" i="81"/>
  <c r="C436" i="81"/>
  <c r="C437" i="81"/>
  <c r="C438" i="81"/>
  <c r="C439" i="81"/>
  <c r="C440" i="81"/>
  <c r="C441" i="81"/>
  <c r="C442" i="81"/>
  <c r="C443" i="81"/>
  <c r="C444" i="81"/>
  <c r="C445" i="81"/>
  <c r="C446" i="81"/>
  <c r="C447" i="81"/>
  <c r="C448" i="81"/>
  <c r="C449" i="81"/>
  <c r="C450" i="81"/>
  <c r="C451" i="81"/>
  <c r="C452" i="81"/>
  <c r="C453" i="81"/>
  <c r="C454" i="81"/>
  <c r="C455" i="81"/>
  <c r="C456" i="81"/>
  <c r="P456" i="81" s="1"/>
  <c r="C457" i="81"/>
  <c r="C458" i="81"/>
  <c r="C459" i="81"/>
  <c r="C460" i="81"/>
  <c r="P460" i="81" s="1"/>
  <c r="C461" i="81"/>
  <c r="C462" i="81"/>
  <c r="C463" i="81"/>
  <c r="C464" i="81"/>
  <c r="P464" i="81" s="1"/>
  <c r="C465" i="81"/>
  <c r="C466" i="81"/>
  <c r="C467" i="81"/>
  <c r="C468" i="81"/>
  <c r="X468" i="81" s="1"/>
  <c r="C469" i="81"/>
  <c r="C470" i="81"/>
  <c r="C471" i="81"/>
  <c r="C472" i="81"/>
  <c r="X472" i="81" s="1"/>
  <c r="C473" i="81"/>
  <c r="C474" i="81"/>
  <c r="C475" i="81"/>
  <c r="C476" i="81"/>
  <c r="X476" i="81" s="1"/>
  <c r="C477" i="81"/>
  <c r="C478" i="81"/>
  <c r="C479" i="81"/>
  <c r="C480" i="81"/>
  <c r="C481" i="81"/>
  <c r="C482" i="81"/>
  <c r="C483" i="81"/>
  <c r="C484" i="81"/>
  <c r="X484" i="81" s="1"/>
  <c r="C485" i="81"/>
  <c r="C486" i="81"/>
  <c r="C487" i="81"/>
  <c r="C488" i="81"/>
  <c r="X488" i="81" s="1"/>
  <c r="C489" i="81"/>
  <c r="C490" i="81"/>
  <c r="C491" i="81"/>
  <c r="C492" i="81"/>
  <c r="C493" i="81"/>
  <c r="C494" i="81"/>
  <c r="C495" i="81"/>
  <c r="C496" i="81"/>
  <c r="C497" i="81"/>
  <c r="C498" i="81"/>
  <c r="C499" i="81"/>
  <c r="C500" i="81"/>
  <c r="C501" i="81"/>
  <c r="C502" i="81"/>
  <c r="C503" i="81"/>
  <c r="C504" i="81"/>
  <c r="C505" i="81"/>
  <c r="C506" i="81"/>
  <c r="C507" i="81"/>
  <c r="C508" i="81"/>
  <c r="C509" i="81"/>
  <c r="C510" i="81"/>
  <c r="C511" i="81"/>
  <c r="C512" i="81"/>
  <c r="C513" i="81"/>
  <c r="C514" i="81"/>
  <c r="C515" i="81"/>
  <c r="C516" i="81"/>
  <c r="C517" i="81"/>
  <c r="C518" i="81"/>
  <c r="C519" i="81"/>
  <c r="C520" i="81"/>
  <c r="C521" i="81"/>
  <c r="C522" i="81"/>
  <c r="P522" i="81" s="1"/>
  <c r="C10" i="81"/>
  <c r="T10" i="81" s="1"/>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C143" i="30"/>
  <c r="C144" i="30"/>
  <c r="C145" i="30"/>
  <c r="C146" i="30"/>
  <c r="C147" i="30"/>
  <c r="C148" i="30"/>
  <c r="C149" i="30"/>
  <c r="C150" i="30"/>
  <c r="C151" i="30"/>
  <c r="C152" i="30"/>
  <c r="C153" i="30"/>
  <c r="C154"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C275" i="30"/>
  <c r="C276"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301" i="30"/>
  <c r="C302" i="30"/>
  <c r="C303" i="30"/>
  <c r="C304" i="30"/>
  <c r="C305" i="30"/>
  <c r="C306" i="30"/>
  <c r="C307" i="30"/>
  <c r="C308" i="30"/>
  <c r="C309" i="30"/>
  <c r="C310" i="30"/>
  <c r="C311" i="30"/>
  <c r="C312" i="30"/>
  <c r="C313" i="30"/>
  <c r="C314" i="30"/>
  <c r="C315" i="30"/>
  <c r="C316" i="30"/>
  <c r="C317" i="30"/>
  <c r="C318" i="30"/>
  <c r="C319" i="30"/>
  <c r="C320" i="30"/>
  <c r="C321" i="30"/>
  <c r="C322" i="30"/>
  <c r="C323" i="30"/>
  <c r="C324" i="30"/>
  <c r="C325" i="30"/>
  <c r="C326" i="30"/>
  <c r="C327" i="30"/>
  <c r="C328" i="30"/>
  <c r="C329" i="30"/>
  <c r="C330" i="30"/>
  <c r="C331" i="30"/>
  <c r="C332" i="30"/>
  <c r="C333" i="30"/>
  <c r="C334" i="30"/>
  <c r="C335" i="30"/>
  <c r="C336" i="30"/>
  <c r="C337" i="30"/>
  <c r="C338" i="30"/>
  <c r="C339" i="30"/>
  <c r="C340" i="30"/>
  <c r="C341" i="30"/>
  <c r="C342" i="30"/>
  <c r="C343" i="30"/>
  <c r="C344" i="30"/>
  <c r="C345" i="30"/>
  <c r="C346" i="30"/>
  <c r="C347" i="30"/>
  <c r="C348" i="30"/>
  <c r="C349" i="30"/>
  <c r="C350" i="30"/>
  <c r="C351" i="30"/>
  <c r="C352" i="30"/>
  <c r="C353" i="30"/>
  <c r="C354" i="30"/>
  <c r="C355" i="30"/>
  <c r="C356" i="30"/>
  <c r="C357" i="30"/>
  <c r="C358" i="30"/>
  <c r="C359" i="30"/>
  <c r="C360" i="30"/>
  <c r="C361" i="30"/>
  <c r="C362" i="30"/>
  <c r="C363" i="30"/>
  <c r="C364" i="30"/>
  <c r="C365" i="30"/>
  <c r="C366" i="30"/>
  <c r="C367" i="30"/>
  <c r="C368" i="30"/>
  <c r="C369" i="30"/>
  <c r="C370" i="30"/>
  <c r="C371" i="30"/>
  <c r="C372" i="30"/>
  <c r="C373" i="30"/>
  <c r="C374" i="30"/>
  <c r="C375" i="30"/>
  <c r="C376" i="30"/>
  <c r="C377" i="30"/>
  <c r="C378" i="30"/>
  <c r="C379" i="30"/>
  <c r="C380" i="30"/>
  <c r="C381" i="30"/>
  <c r="C382" i="30"/>
  <c r="C383" i="30"/>
  <c r="C384" i="30"/>
  <c r="C385" i="30"/>
  <c r="C386" i="30"/>
  <c r="C387" i="30"/>
  <c r="C388" i="30"/>
  <c r="C389" i="30"/>
  <c r="C390" i="30"/>
  <c r="C391" i="30"/>
  <c r="C392" i="30"/>
  <c r="C393" i="30"/>
  <c r="C394" i="30"/>
  <c r="C395" i="30"/>
  <c r="C396" i="30"/>
  <c r="C397" i="30"/>
  <c r="C398" i="30"/>
  <c r="C399" i="30"/>
  <c r="C400" i="30"/>
  <c r="C401" i="30"/>
  <c r="C402" i="30"/>
  <c r="C403" i="30"/>
  <c r="C404" i="30"/>
  <c r="C405" i="30"/>
  <c r="C406" i="30"/>
  <c r="C407" i="30"/>
  <c r="C408" i="30"/>
  <c r="C409" i="30"/>
  <c r="C410" i="30"/>
  <c r="C411" i="30"/>
  <c r="C412" i="30"/>
  <c r="C413" i="30"/>
  <c r="C414" i="30"/>
  <c r="C415" i="30"/>
  <c r="C416" i="30"/>
  <c r="C417" i="30"/>
  <c r="C418" i="30"/>
  <c r="C419" i="30"/>
  <c r="C420" i="30"/>
  <c r="C421" i="30"/>
  <c r="C422" i="30"/>
  <c r="C423" i="30"/>
  <c r="C424" i="30"/>
  <c r="C425" i="30"/>
  <c r="C426" i="30"/>
  <c r="C427" i="30"/>
  <c r="C428" i="30"/>
  <c r="C429" i="30"/>
  <c r="C430" i="30"/>
  <c r="C431" i="30"/>
  <c r="C432" i="30"/>
  <c r="C433" i="30"/>
  <c r="C434" i="30"/>
  <c r="C435" i="30"/>
  <c r="C436" i="30"/>
  <c r="C437" i="30"/>
  <c r="C438" i="30"/>
  <c r="C439" i="30"/>
  <c r="C440" i="30"/>
  <c r="C441" i="30"/>
  <c r="C442" i="30"/>
  <c r="C443" i="30"/>
  <c r="C444" i="30"/>
  <c r="C445" i="30"/>
  <c r="C446" i="30"/>
  <c r="C447" i="30"/>
  <c r="C448" i="30"/>
  <c r="C449" i="30"/>
  <c r="C450" i="30"/>
  <c r="C451" i="30"/>
  <c r="C452" i="30"/>
  <c r="C453" i="30"/>
  <c r="C454" i="30"/>
  <c r="C455" i="30"/>
  <c r="C456" i="30"/>
  <c r="C457" i="30"/>
  <c r="C458" i="30"/>
  <c r="C459" i="30"/>
  <c r="C460" i="30"/>
  <c r="C461" i="30"/>
  <c r="C46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10" i="30"/>
  <c r="X522" i="81"/>
  <c r="H522" i="81"/>
  <c r="L522" i="80" s="1"/>
  <c r="X520" i="81"/>
  <c r="L520" i="81"/>
  <c r="AB518" i="81"/>
  <c r="X518" i="81"/>
  <c r="T518" i="81"/>
  <c r="P518" i="81"/>
  <c r="L518" i="81"/>
  <c r="H518" i="81"/>
  <c r="L518" i="80" s="1"/>
  <c r="AB516" i="81"/>
  <c r="H516" i="81"/>
  <c r="AB514" i="81"/>
  <c r="X514" i="81"/>
  <c r="T514" i="81"/>
  <c r="P514" i="81"/>
  <c r="L514" i="81"/>
  <c r="H514" i="81"/>
  <c r="L514" i="80" s="1"/>
  <c r="X512" i="81"/>
  <c r="L512" i="81"/>
  <c r="AB510" i="81"/>
  <c r="X510" i="81"/>
  <c r="T510" i="81"/>
  <c r="P510" i="81"/>
  <c r="L510" i="81"/>
  <c r="H510" i="81"/>
  <c r="L510" i="80" s="1"/>
  <c r="AB508" i="81"/>
  <c r="H508" i="81"/>
  <c r="L508" i="80" s="1"/>
  <c r="T504" i="81"/>
  <c r="AB502" i="81"/>
  <c r="X502" i="81"/>
  <c r="T502" i="81"/>
  <c r="P502" i="81"/>
  <c r="L502" i="81"/>
  <c r="H502" i="81"/>
  <c r="L502" i="80" s="1"/>
  <c r="T500" i="81"/>
  <c r="AB498" i="81"/>
  <c r="X498" i="81"/>
  <c r="T498" i="81"/>
  <c r="P498" i="81"/>
  <c r="L498" i="81"/>
  <c r="H498" i="81"/>
  <c r="L498" i="80" s="1"/>
  <c r="AB494" i="81"/>
  <c r="X494" i="81"/>
  <c r="T494" i="81"/>
  <c r="P494" i="81"/>
  <c r="L494" i="81"/>
  <c r="H494" i="81"/>
  <c r="X492" i="81"/>
  <c r="L492" i="81"/>
  <c r="AB490" i="81"/>
  <c r="X490" i="81"/>
  <c r="T490" i="81"/>
  <c r="P490" i="81"/>
  <c r="L490" i="81"/>
  <c r="H490" i="81"/>
  <c r="L490" i="80" s="1"/>
  <c r="AB488" i="81"/>
  <c r="P488" i="81"/>
  <c r="L488" i="81"/>
  <c r="AB486" i="81"/>
  <c r="X486" i="81"/>
  <c r="T486" i="81"/>
  <c r="P486" i="81"/>
  <c r="L486" i="81"/>
  <c r="H486" i="81"/>
  <c r="L486" i="80" s="1"/>
  <c r="AB484" i="81"/>
  <c r="P484" i="81"/>
  <c r="L484" i="81"/>
  <c r="AB482" i="81"/>
  <c r="X482" i="81"/>
  <c r="T482" i="81"/>
  <c r="P482" i="81"/>
  <c r="L482" i="81"/>
  <c r="H482" i="81"/>
  <c r="L482" i="80" s="1"/>
  <c r="AB476" i="81"/>
  <c r="P476" i="81"/>
  <c r="L476" i="81"/>
  <c r="AB474" i="81"/>
  <c r="X474" i="81"/>
  <c r="T474" i="81"/>
  <c r="P474" i="81"/>
  <c r="L474" i="81"/>
  <c r="H474" i="81"/>
  <c r="L474" i="80" s="1"/>
  <c r="AB472" i="81"/>
  <c r="P472" i="81"/>
  <c r="L472" i="81"/>
  <c r="AB470" i="81"/>
  <c r="X470" i="81"/>
  <c r="T470" i="81"/>
  <c r="P470" i="81"/>
  <c r="L470" i="81"/>
  <c r="H470" i="81"/>
  <c r="L470" i="80" s="1"/>
  <c r="AB468" i="81"/>
  <c r="P468" i="81"/>
  <c r="L468" i="81"/>
  <c r="X464" i="81"/>
  <c r="T464" i="81"/>
  <c r="H464" i="81"/>
  <c r="L464" i="80" s="1"/>
  <c r="AB462" i="81"/>
  <c r="X462" i="81"/>
  <c r="T462" i="81"/>
  <c r="P462" i="81"/>
  <c r="L462" i="81"/>
  <c r="H462" i="81"/>
  <c r="L462" i="80" s="1"/>
  <c r="X460" i="81"/>
  <c r="T460" i="81"/>
  <c r="H460" i="81"/>
  <c r="L460" i="80" s="1"/>
  <c r="AB458" i="81"/>
  <c r="X458" i="81"/>
  <c r="T458" i="81"/>
  <c r="P458" i="81"/>
  <c r="L458" i="81"/>
  <c r="H458" i="81"/>
  <c r="L458" i="80" s="1"/>
  <c r="X456" i="81"/>
  <c r="T456" i="81"/>
  <c r="L456" i="81"/>
  <c r="H456" i="81"/>
  <c r="L456" i="80" s="1"/>
  <c r="AB454" i="81"/>
  <c r="X454" i="81"/>
  <c r="T454" i="81"/>
  <c r="P454" i="81"/>
  <c r="L454" i="81"/>
  <c r="H454" i="81"/>
  <c r="L454" i="80" s="1"/>
  <c r="AB450" i="81"/>
  <c r="X450" i="81"/>
  <c r="T450" i="81"/>
  <c r="P450" i="81"/>
  <c r="L450" i="81"/>
  <c r="H450" i="81"/>
  <c r="L450" i="80" s="1"/>
  <c r="AB448" i="81"/>
  <c r="X448" i="81"/>
  <c r="T448" i="81"/>
  <c r="P448" i="81"/>
  <c r="L448" i="81"/>
  <c r="H448" i="81"/>
  <c r="L448" i="80" s="1"/>
  <c r="AB446" i="81"/>
  <c r="X446" i="81"/>
  <c r="T446" i="81"/>
  <c r="P446" i="81"/>
  <c r="L446" i="81"/>
  <c r="H446" i="81"/>
  <c r="L446" i="80" s="1"/>
  <c r="AB444" i="81"/>
  <c r="X444" i="81"/>
  <c r="T444" i="81"/>
  <c r="P444" i="81"/>
  <c r="L444" i="81"/>
  <c r="H444" i="81"/>
  <c r="L444" i="80" s="1"/>
  <c r="AB442" i="81"/>
  <c r="X442" i="81"/>
  <c r="T442" i="81"/>
  <c r="P442" i="81"/>
  <c r="L442" i="81"/>
  <c r="H442" i="81"/>
  <c r="L442" i="80" s="1"/>
  <c r="AB440" i="81"/>
  <c r="X440" i="81"/>
  <c r="T440" i="81"/>
  <c r="P440" i="81"/>
  <c r="L440" i="81"/>
  <c r="H440" i="81"/>
  <c r="L440" i="80" s="1"/>
  <c r="AB436" i="81"/>
  <c r="X436" i="81"/>
  <c r="T436" i="81"/>
  <c r="P436" i="81"/>
  <c r="L436" i="81"/>
  <c r="H436" i="81"/>
  <c r="L436" i="80" s="1"/>
  <c r="AB434" i="81"/>
  <c r="X434" i="81"/>
  <c r="T434" i="81"/>
  <c r="P434" i="81"/>
  <c r="L434" i="81"/>
  <c r="H434" i="81"/>
  <c r="L434" i="80" s="1"/>
  <c r="AB432" i="81"/>
  <c r="X432" i="81"/>
  <c r="T432" i="81"/>
  <c r="P432" i="81"/>
  <c r="L432" i="81"/>
  <c r="H432" i="81"/>
  <c r="L432" i="80" s="1"/>
  <c r="AB430" i="81"/>
  <c r="X430" i="81"/>
  <c r="T430" i="81"/>
  <c r="P430" i="81"/>
  <c r="L430" i="81"/>
  <c r="H430" i="81"/>
  <c r="L430" i="80" s="1"/>
  <c r="AB428" i="81"/>
  <c r="X428" i="81"/>
  <c r="T428" i="81"/>
  <c r="P428" i="81"/>
  <c r="L428" i="81"/>
  <c r="H428" i="81"/>
  <c r="L428" i="80" s="1"/>
  <c r="AB426" i="81"/>
  <c r="X426" i="81"/>
  <c r="T426" i="81"/>
  <c r="P426" i="81"/>
  <c r="L426" i="81"/>
  <c r="H426" i="81"/>
  <c r="L426" i="80" s="1"/>
  <c r="AB424" i="81"/>
  <c r="X424" i="81"/>
  <c r="T424" i="81"/>
  <c r="P424" i="81"/>
  <c r="L424" i="81"/>
  <c r="H424" i="81"/>
  <c r="L424" i="80" s="1"/>
  <c r="AB422" i="81"/>
  <c r="X422" i="81"/>
  <c r="T422" i="81"/>
  <c r="P422" i="81"/>
  <c r="L422" i="81"/>
  <c r="H422" i="81"/>
  <c r="L422" i="80" s="1"/>
  <c r="AB420" i="81"/>
  <c r="X420" i="81"/>
  <c r="T420" i="81"/>
  <c r="P420" i="81"/>
  <c r="L420" i="81"/>
  <c r="H420" i="81"/>
  <c r="L420" i="80" s="1"/>
  <c r="AB418" i="81"/>
  <c r="X418" i="81"/>
  <c r="T418" i="81"/>
  <c r="P418" i="81"/>
  <c r="L418" i="81"/>
  <c r="H418" i="81"/>
  <c r="L418" i="80" s="1"/>
  <c r="AB416" i="81"/>
  <c r="X416" i="81"/>
  <c r="T416" i="81"/>
  <c r="P416" i="81"/>
  <c r="L416" i="81"/>
  <c r="H416" i="81"/>
  <c r="L416" i="80" s="1"/>
  <c r="AB414" i="81"/>
  <c r="X414" i="81"/>
  <c r="T414" i="81"/>
  <c r="P414" i="81"/>
  <c r="L414" i="81"/>
  <c r="H414" i="81"/>
  <c r="L414" i="80" s="1"/>
  <c r="AB412" i="81"/>
  <c r="X412" i="81"/>
  <c r="T412" i="81"/>
  <c r="P412" i="81"/>
  <c r="L412" i="81"/>
  <c r="H412" i="81"/>
  <c r="L412" i="80" s="1"/>
  <c r="AB410" i="81"/>
  <c r="X410" i="81"/>
  <c r="T410" i="81"/>
  <c r="P410" i="81"/>
  <c r="L410" i="81"/>
  <c r="H410" i="81"/>
  <c r="L410" i="80" s="1"/>
  <c r="AB408" i="81"/>
  <c r="X408" i="81"/>
  <c r="T408" i="81"/>
  <c r="P408" i="81"/>
  <c r="L408" i="81"/>
  <c r="H408" i="81"/>
  <c r="L408" i="80" s="1"/>
  <c r="AB406" i="81"/>
  <c r="X406" i="81"/>
  <c r="T406" i="81"/>
  <c r="P406" i="81"/>
  <c r="L406" i="81"/>
  <c r="H406" i="81"/>
  <c r="L406" i="80" s="1"/>
  <c r="AB404" i="81"/>
  <c r="X404" i="81"/>
  <c r="T404" i="81"/>
  <c r="P404" i="81"/>
  <c r="L404" i="81"/>
  <c r="H404" i="81"/>
  <c r="L404" i="80" s="1"/>
  <c r="AB400" i="81"/>
  <c r="X400" i="81"/>
  <c r="T400" i="81"/>
  <c r="P400" i="81"/>
  <c r="L400" i="81"/>
  <c r="H400" i="81"/>
  <c r="L400" i="80" s="1"/>
  <c r="AB398" i="81"/>
  <c r="X398" i="81"/>
  <c r="T398" i="81"/>
  <c r="P398" i="81"/>
  <c r="L398" i="81"/>
  <c r="H398" i="81"/>
  <c r="L398" i="80" s="1"/>
  <c r="AB396" i="81"/>
  <c r="X396" i="81"/>
  <c r="T396" i="81"/>
  <c r="P396" i="81"/>
  <c r="L396" i="81"/>
  <c r="H396" i="81"/>
  <c r="L396" i="80" s="1"/>
  <c r="AB394" i="81"/>
  <c r="X394" i="81"/>
  <c r="T394" i="81"/>
  <c r="P394" i="81"/>
  <c r="L394" i="81"/>
  <c r="H394" i="81"/>
  <c r="L394" i="80" s="1"/>
  <c r="AB392" i="81"/>
  <c r="X392" i="81"/>
  <c r="T392" i="81"/>
  <c r="P392" i="81"/>
  <c r="L392" i="81"/>
  <c r="H392" i="81"/>
  <c r="L392" i="80" s="1"/>
  <c r="AB390" i="81"/>
  <c r="X390" i="81"/>
  <c r="T390" i="81"/>
  <c r="P390" i="81"/>
  <c r="L390" i="81"/>
  <c r="H390" i="81"/>
  <c r="L390" i="80" s="1"/>
  <c r="AB388" i="81"/>
  <c r="X388" i="81"/>
  <c r="T388" i="81"/>
  <c r="P388" i="81"/>
  <c r="L388" i="81"/>
  <c r="H388" i="81"/>
  <c r="L388" i="80" s="1"/>
  <c r="AB386" i="81"/>
  <c r="X386" i="81"/>
  <c r="T386" i="81"/>
  <c r="P386" i="81"/>
  <c r="L386" i="81"/>
  <c r="H386" i="81"/>
  <c r="L386" i="80" s="1"/>
  <c r="AB384" i="81"/>
  <c r="X384" i="81"/>
  <c r="T384" i="81"/>
  <c r="P384" i="81"/>
  <c r="L384" i="81"/>
  <c r="H384" i="81"/>
  <c r="L384" i="80" s="1"/>
  <c r="AB382" i="81"/>
  <c r="X382" i="81"/>
  <c r="T382" i="81"/>
  <c r="P382" i="81"/>
  <c r="L382" i="81"/>
  <c r="H382" i="81"/>
  <c r="L382" i="80" s="1"/>
  <c r="AB380" i="81"/>
  <c r="X380" i="81"/>
  <c r="T380" i="81"/>
  <c r="P380" i="81"/>
  <c r="L380" i="81"/>
  <c r="H380" i="81"/>
  <c r="L380" i="80" s="1"/>
  <c r="AB378" i="81"/>
  <c r="X378" i="81"/>
  <c r="T378" i="81"/>
  <c r="P378" i="81"/>
  <c r="L378" i="81"/>
  <c r="H378" i="81"/>
  <c r="L378" i="80" s="1"/>
  <c r="AB376" i="81"/>
  <c r="X376" i="81"/>
  <c r="T376" i="81"/>
  <c r="P376" i="81"/>
  <c r="L376" i="81"/>
  <c r="H376" i="81"/>
  <c r="L376" i="80" s="1"/>
  <c r="AB374" i="81"/>
  <c r="X374" i="81"/>
  <c r="T374" i="81"/>
  <c r="P374" i="81"/>
  <c r="L374" i="81"/>
  <c r="H374" i="81"/>
  <c r="L374" i="80" s="1"/>
  <c r="AB372" i="81"/>
  <c r="X372" i="81"/>
  <c r="T372" i="81"/>
  <c r="P372" i="81"/>
  <c r="L372" i="81"/>
  <c r="H372" i="81"/>
  <c r="L372" i="80" s="1"/>
  <c r="AB370" i="81"/>
  <c r="X370" i="81"/>
  <c r="T370" i="81"/>
  <c r="P370" i="81"/>
  <c r="L370" i="81"/>
  <c r="H370" i="81"/>
  <c r="L370" i="80" s="1"/>
  <c r="AB368" i="81"/>
  <c r="X368" i="81"/>
  <c r="T368" i="81"/>
  <c r="P368" i="81"/>
  <c r="L368" i="81"/>
  <c r="H368" i="81"/>
  <c r="L368" i="80" s="1"/>
  <c r="AB366" i="81"/>
  <c r="X366" i="81"/>
  <c r="T366" i="81"/>
  <c r="P366" i="81"/>
  <c r="L366" i="81"/>
  <c r="H366" i="81"/>
  <c r="L366" i="80" s="1"/>
  <c r="AB362" i="81"/>
  <c r="X362" i="81"/>
  <c r="T362" i="81"/>
  <c r="P362" i="81"/>
  <c r="L362" i="81"/>
  <c r="H362" i="81"/>
  <c r="L362" i="80" s="1"/>
  <c r="AB360" i="81"/>
  <c r="X360" i="81"/>
  <c r="T360" i="81"/>
  <c r="P360" i="81"/>
  <c r="L360" i="81"/>
  <c r="H360" i="81"/>
  <c r="L360" i="80" s="1"/>
  <c r="AB358" i="81"/>
  <c r="X358" i="81"/>
  <c r="T358" i="81"/>
  <c r="P358" i="81"/>
  <c r="L358" i="81"/>
  <c r="H358" i="81"/>
  <c r="L358" i="80" s="1"/>
  <c r="AB356" i="81"/>
  <c r="X356" i="81"/>
  <c r="T356" i="81"/>
  <c r="P356" i="81"/>
  <c r="L356" i="81"/>
  <c r="H356" i="81"/>
  <c r="L356" i="80" s="1"/>
  <c r="AB354" i="81"/>
  <c r="X354" i="81"/>
  <c r="T354" i="81"/>
  <c r="P354" i="81"/>
  <c r="L354" i="81"/>
  <c r="H354" i="81"/>
  <c r="L354" i="80" s="1"/>
  <c r="AB352" i="81"/>
  <c r="X352" i="81"/>
  <c r="T352" i="81"/>
  <c r="P352" i="81"/>
  <c r="L352" i="81"/>
  <c r="H352" i="81"/>
  <c r="L352" i="80" s="1"/>
  <c r="AB350" i="81"/>
  <c r="X350" i="81"/>
  <c r="T350" i="81"/>
  <c r="P350" i="81"/>
  <c r="L350" i="81"/>
  <c r="H350" i="81"/>
  <c r="L350" i="80" s="1"/>
  <c r="AB348" i="81"/>
  <c r="X348" i="81"/>
  <c r="T348" i="81"/>
  <c r="P348" i="81"/>
  <c r="L348" i="81"/>
  <c r="H348" i="81"/>
  <c r="L348" i="80" s="1"/>
  <c r="AB346" i="81"/>
  <c r="X346" i="81"/>
  <c r="T346" i="81"/>
  <c r="P346" i="81"/>
  <c r="L346" i="81"/>
  <c r="H346" i="81"/>
  <c r="L346" i="80" s="1"/>
  <c r="AB344" i="81"/>
  <c r="X344" i="81"/>
  <c r="T344" i="81"/>
  <c r="P344" i="81"/>
  <c r="L344" i="81"/>
  <c r="H344" i="81"/>
  <c r="L344" i="80" s="1"/>
  <c r="AB342" i="81"/>
  <c r="X342" i="81"/>
  <c r="T342" i="81"/>
  <c r="P342" i="81"/>
  <c r="L342" i="81"/>
  <c r="H342" i="81"/>
  <c r="L342" i="80" s="1"/>
  <c r="AB340" i="81"/>
  <c r="X340" i="81"/>
  <c r="T340" i="81"/>
  <c r="P340" i="81"/>
  <c r="L340" i="81"/>
  <c r="H340" i="81"/>
  <c r="L340" i="80" s="1"/>
  <c r="AB338" i="81"/>
  <c r="X338" i="81"/>
  <c r="T338" i="81"/>
  <c r="P338" i="81"/>
  <c r="L338" i="81"/>
  <c r="H338" i="81"/>
  <c r="L338" i="80" s="1"/>
  <c r="AB336" i="81"/>
  <c r="X336" i="81"/>
  <c r="T336" i="81"/>
  <c r="P336" i="81"/>
  <c r="L336" i="81"/>
  <c r="H336" i="81"/>
  <c r="L336" i="80" s="1"/>
  <c r="AB334" i="81"/>
  <c r="X334" i="81"/>
  <c r="T334" i="81"/>
  <c r="P334" i="81"/>
  <c r="L334" i="81"/>
  <c r="H334" i="81"/>
  <c r="L334" i="80" s="1"/>
  <c r="AB332" i="81"/>
  <c r="X332" i="81"/>
  <c r="T332" i="81"/>
  <c r="P332" i="81"/>
  <c r="L332" i="81"/>
  <c r="H332" i="81"/>
  <c r="L332" i="80" s="1"/>
  <c r="AB330" i="81"/>
  <c r="X330" i="81"/>
  <c r="T330" i="81"/>
  <c r="P330" i="81"/>
  <c r="L330" i="81"/>
  <c r="H330" i="81"/>
  <c r="L330" i="80" s="1"/>
  <c r="P328" i="81"/>
  <c r="L328" i="81"/>
  <c r="AB320" i="81"/>
  <c r="X320" i="81"/>
  <c r="T320" i="81"/>
  <c r="P320" i="81"/>
  <c r="L320" i="81"/>
  <c r="H320" i="81"/>
  <c r="L320" i="80" s="1"/>
  <c r="AB318" i="81"/>
  <c r="X318" i="81"/>
  <c r="T318" i="81"/>
  <c r="P318" i="81"/>
  <c r="L318" i="81"/>
  <c r="H318" i="81"/>
  <c r="L318" i="80" s="1"/>
  <c r="AB316" i="81"/>
  <c r="X316" i="81"/>
  <c r="T316" i="81"/>
  <c r="P316" i="81"/>
  <c r="L316" i="81"/>
  <c r="H316" i="81"/>
  <c r="L316" i="80" s="1"/>
  <c r="AB312" i="81"/>
  <c r="X312" i="81"/>
  <c r="T312" i="81"/>
  <c r="P312" i="81"/>
  <c r="L312" i="81"/>
  <c r="H312" i="81"/>
  <c r="L312" i="80" s="1"/>
  <c r="AB310" i="81"/>
  <c r="X310" i="81"/>
  <c r="T310" i="81"/>
  <c r="P310" i="81"/>
  <c r="L310" i="81"/>
  <c r="H310" i="81"/>
  <c r="L310" i="80" s="1"/>
  <c r="AB308" i="81"/>
  <c r="X308" i="81"/>
  <c r="T308" i="81"/>
  <c r="P308" i="81"/>
  <c r="L308" i="81"/>
  <c r="H308" i="81"/>
  <c r="L308" i="80" s="1"/>
  <c r="AB306" i="81"/>
  <c r="X306" i="81"/>
  <c r="T306" i="81"/>
  <c r="P306" i="81"/>
  <c r="L306" i="81"/>
  <c r="H306" i="81"/>
  <c r="L306" i="80" s="1"/>
  <c r="AB304" i="81"/>
  <c r="X304" i="81"/>
  <c r="T304" i="81"/>
  <c r="P304" i="81"/>
  <c r="L304" i="81"/>
  <c r="H304" i="81"/>
  <c r="L304" i="80" s="1"/>
  <c r="AB302" i="81"/>
  <c r="X302" i="81"/>
  <c r="T302" i="81"/>
  <c r="P302" i="81"/>
  <c r="L302" i="81"/>
  <c r="H302" i="81"/>
  <c r="L302" i="80" s="1"/>
  <c r="AB300" i="81"/>
  <c r="X300" i="81"/>
  <c r="T300" i="81"/>
  <c r="P300" i="81"/>
  <c r="L300" i="81"/>
  <c r="H300" i="81"/>
  <c r="L300" i="80" s="1"/>
  <c r="AB298" i="81"/>
  <c r="X298" i="81"/>
  <c r="T298" i="81"/>
  <c r="P298" i="81"/>
  <c r="L298" i="81"/>
  <c r="H298" i="81"/>
  <c r="L298" i="80" s="1"/>
  <c r="AB294" i="81"/>
  <c r="X294" i="81"/>
  <c r="T294" i="81"/>
  <c r="P294" i="81"/>
  <c r="L294" i="81"/>
  <c r="H294" i="81"/>
  <c r="L294" i="80" s="1"/>
  <c r="AB292" i="81"/>
  <c r="X292" i="81"/>
  <c r="T292" i="81"/>
  <c r="P292" i="81"/>
  <c r="L292" i="81"/>
  <c r="H292" i="81"/>
  <c r="L292" i="80" s="1"/>
  <c r="AB290" i="81"/>
  <c r="X290" i="81"/>
  <c r="T290" i="81"/>
  <c r="P290" i="81"/>
  <c r="L290" i="81"/>
  <c r="H290" i="81"/>
  <c r="L290" i="80" s="1"/>
  <c r="AB288" i="81"/>
  <c r="X288" i="81"/>
  <c r="T288" i="81"/>
  <c r="P288" i="81"/>
  <c r="L288" i="81"/>
  <c r="H288" i="81"/>
  <c r="L288" i="80" s="1"/>
  <c r="AB286" i="81"/>
  <c r="X286" i="81"/>
  <c r="T286" i="81"/>
  <c r="P286" i="81"/>
  <c r="L286" i="81"/>
  <c r="H286" i="81"/>
  <c r="L286" i="80" s="1"/>
  <c r="AB284" i="81"/>
  <c r="X284" i="81"/>
  <c r="T284" i="81"/>
  <c r="P284" i="81"/>
  <c r="L284" i="81"/>
  <c r="H284" i="81"/>
  <c r="L284" i="80" s="1"/>
  <c r="AB282" i="81"/>
  <c r="X282" i="81"/>
  <c r="T282" i="81"/>
  <c r="P282" i="81"/>
  <c r="L282" i="81"/>
  <c r="H282" i="81"/>
  <c r="L282" i="80" s="1"/>
  <c r="AB280" i="81"/>
  <c r="X280" i="81"/>
  <c r="T280" i="81"/>
  <c r="P280" i="81"/>
  <c r="L280" i="81"/>
  <c r="H280" i="81"/>
  <c r="L280" i="80" s="1"/>
  <c r="AB278" i="81"/>
  <c r="X278" i="81"/>
  <c r="T278" i="81"/>
  <c r="P278" i="81"/>
  <c r="L278" i="81"/>
  <c r="H278" i="81"/>
  <c r="L278" i="80" s="1"/>
  <c r="AB276" i="81"/>
  <c r="X276" i="81"/>
  <c r="T276" i="81"/>
  <c r="P276" i="81"/>
  <c r="L276" i="81"/>
  <c r="H276" i="81"/>
  <c r="L276" i="80" s="1"/>
  <c r="AB274" i="81"/>
  <c r="X274" i="81"/>
  <c r="T274" i="81"/>
  <c r="P274" i="81"/>
  <c r="L274" i="81"/>
  <c r="H274" i="81"/>
  <c r="L274" i="80" s="1"/>
  <c r="AB272" i="81"/>
  <c r="X272" i="81"/>
  <c r="T272" i="81"/>
  <c r="P272" i="81"/>
  <c r="L272" i="81"/>
  <c r="H272" i="81"/>
  <c r="L272" i="80" s="1"/>
  <c r="AB270" i="81"/>
  <c r="X270" i="81"/>
  <c r="T270" i="81"/>
  <c r="P270" i="81"/>
  <c r="L270" i="81"/>
  <c r="H270" i="81"/>
  <c r="L270" i="80" s="1"/>
  <c r="AB268" i="81"/>
  <c r="X268" i="81"/>
  <c r="T268" i="81"/>
  <c r="P268" i="81"/>
  <c r="L268" i="81"/>
  <c r="H268" i="81"/>
  <c r="L268" i="80" s="1"/>
  <c r="AB266" i="81"/>
  <c r="X266" i="81"/>
  <c r="T266" i="81"/>
  <c r="P266" i="81"/>
  <c r="L266" i="81"/>
  <c r="H266" i="81"/>
  <c r="L266" i="80" s="1"/>
  <c r="AB264" i="81"/>
  <c r="X264" i="81"/>
  <c r="T264" i="81"/>
  <c r="P264" i="81"/>
  <c r="L264" i="81"/>
  <c r="H264" i="81"/>
  <c r="L264" i="80" s="1"/>
  <c r="AB260" i="81"/>
  <c r="X260" i="81"/>
  <c r="T260" i="81"/>
  <c r="P260" i="81"/>
  <c r="L260" i="81"/>
  <c r="H260" i="81"/>
  <c r="L260" i="80" s="1"/>
  <c r="AB258" i="81"/>
  <c r="X258" i="81"/>
  <c r="T258" i="81"/>
  <c r="P258" i="81"/>
  <c r="L258" i="81"/>
  <c r="H258" i="81"/>
  <c r="L258" i="80" s="1"/>
  <c r="AB254" i="81"/>
  <c r="X254" i="81"/>
  <c r="T254" i="81"/>
  <c r="P254" i="81"/>
  <c r="L254" i="81"/>
  <c r="H254" i="81"/>
  <c r="L254" i="80" s="1"/>
  <c r="AB252" i="81"/>
  <c r="X252" i="81"/>
  <c r="T252" i="81"/>
  <c r="P252" i="81"/>
  <c r="L252" i="81"/>
  <c r="H252" i="81"/>
  <c r="L252" i="80" s="1"/>
  <c r="AB250" i="81"/>
  <c r="X250" i="81"/>
  <c r="T250" i="81"/>
  <c r="P250" i="81"/>
  <c r="L250" i="81"/>
  <c r="H250" i="81"/>
  <c r="L250" i="80" s="1"/>
  <c r="AB248" i="81"/>
  <c r="X248" i="81"/>
  <c r="T248" i="81"/>
  <c r="P248" i="81"/>
  <c r="L248" i="81"/>
  <c r="H248" i="81"/>
  <c r="L248" i="80" s="1"/>
  <c r="AB246" i="81"/>
  <c r="X246" i="81"/>
  <c r="T246" i="81"/>
  <c r="P246" i="81"/>
  <c r="L246" i="81"/>
  <c r="H246" i="81"/>
  <c r="L246" i="80" s="1"/>
  <c r="AB244" i="81"/>
  <c r="X244" i="81"/>
  <c r="T244" i="81"/>
  <c r="P244" i="81"/>
  <c r="L244" i="81"/>
  <c r="H244" i="81"/>
  <c r="L244" i="80" s="1"/>
  <c r="AB242" i="81"/>
  <c r="X242" i="81"/>
  <c r="T242" i="81"/>
  <c r="P242" i="81"/>
  <c r="L242" i="81"/>
  <c r="H242" i="81"/>
  <c r="L242" i="80" s="1"/>
  <c r="AB240" i="81"/>
  <c r="X240" i="81"/>
  <c r="T240" i="81"/>
  <c r="P240" i="81"/>
  <c r="L240" i="81"/>
  <c r="H240" i="81"/>
  <c r="L240" i="80" s="1"/>
  <c r="AB238" i="81"/>
  <c r="X238" i="81"/>
  <c r="T238" i="81"/>
  <c r="P238" i="81"/>
  <c r="L238" i="81"/>
  <c r="H238" i="81"/>
  <c r="L238" i="80" s="1"/>
  <c r="AB236" i="81"/>
  <c r="X236" i="81"/>
  <c r="T236" i="81"/>
  <c r="P236" i="81"/>
  <c r="L236" i="81"/>
  <c r="H236" i="81"/>
  <c r="L236" i="80" s="1"/>
  <c r="AB234" i="81"/>
  <c r="X234" i="81"/>
  <c r="T234" i="81"/>
  <c r="P234" i="81"/>
  <c r="L234" i="81"/>
  <c r="H234" i="81"/>
  <c r="L234" i="80" s="1"/>
  <c r="AB232" i="81"/>
  <c r="X232" i="81"/>
  <c r="T232" i="81"/>
  <c r="P232" i="81"/>
  <c r="L232" i="81"/>
  <c r="H232" i="81"/>
  <c r="L232" i="80" s="1"/>
  <c r="AB230" i="81"/>
  <c r="X230" i="81"/>
  <c r="T230" i="81"/>
  <c r="P230" i="81"/>
  <c r="L230" i="81"/>
  <c r="H230" i="81"/>
  <c r="L230" i="80" s="1"/>
  <c r="AB228" i="81"/>
  <c r="X228" i="81"/>
  <c r="T228" i="81"/>
  <c r="P228" i="81"/>
  <c r="L228" i="81"/>
  <c r="H228" i="81"/>
  <c r="L228" i="80" s="1"/>
  <c r="AB226" i="81"/>
  <c r="X226" i="81"/>
  <c r="T226" i="81"/>
  <c r="P226" i="81"/>
  <c r="L226" i="81"/>
  <c r="H226" i="81"/>
  <c r="L226" i="80" s="1"/>
  <c r="AB224" i="81"/>
  <c r="X224" i="81"/>
  <c r="T224" i="81"/>
  <c r="P224" i="81"/>
  <c r="L224" i="81"/>
  <c r="H224" i="81"/>
  <c r="L224" i="80" s="1"/>
  <c r="AB222" i="81"/>
  <c r="X222" i="81"/>
  <c r="T222" i="81"/>
  <c r="P222" i="81"/>
  <c r="L222" i="81"/>
  <c r="H222" i="81"/>
  <c r="L222" i="80" s="1"/>
  <c r="AB218" i="81"/>
  <c r="X218" i="81"/>
  <c r="T218" i="81"/>
  <c r="P218" i="81"/>
  <c r="L218" i="81"/>
  <c r="H218" i="81"/>
  <c r="L218" i="80" s="1"/>
  <c r="AB216" i="81"/>
  <c r="X216" i="81"/>
  <c r="T216" i="81"/>
  <c r="P216" i="81"/>
  <c r="L216" i="81"/>
  <c r="H216" i="81"/>
  <c r="L216" i="80" s="1"/>
  <c r="AB214" i="81"/>
  <c r="X214" i="81"/>
  <c r="T214" i="81"/>
  <c r="P214" i="81"/>
  <c r="L214" i="81"/>
  <c r="H214" i="81"/>
  <c r="L214" i="80" s="1"/>
  <c r="AB212" i="81"/>
  <c r="X212" i="81"/>
  <c r="T212" i="81"/>
  <c r="P212" i="81"/>
  <c r="L212" i="81"/>
  <c r="H212" i="81"/>
  <c r="L212" i="80" s="1"/>
  <c r="AB210" i="81"/>
  <c r="X210" i="81"/>
  <c r="T210" i="81"/>
  <c r="P210" i="81"/>
  <c r="L210" i="81"/>
  <c r="H210" i="81"/>
  <c r="L210" i="80" s="1"/>
  <c r="AB208" i="81"/>
  <c r="X208" i="81"/>
  <c r="T208" i="81"/>
  <c r="P208" i="81"/>
  <c r="L208" i="81"/>
  <c r="H208" i="81"/>
  <c r="L208" i="80" s="1"/>
  <c r="AB206" i="81"/>
  <c r="X206" i="81"/>
  <c r="T206" i="81"/>
  <c r="P206" i="81"/>
  <c r="L206" i="81"/>
  <c r="H206" i="81"/>
  <c r="L206" i="80" s="1"/>
  <c r="AB204" i="81"/>
  <c r="X204" i="81"/>
  <c r="T204" i="81"/>
  <c r="P204" i="81"/>
  <c r="L204" i="81"/>
  <c r="H204" i="81"/>
  <c r="L204" i="80" s="1"/>
  <c r="AB202" i="81"/>
  <c r="X202" i="81"/>
  <c r="T202" i="81"/>
  <c r="P202" i="81"/>
  <c r="L202" i="81"/>
  <c r="H202" i="81"/>
  <c r="L202" i="80" s="1"/>
  <c r="AB200" i="81"/>
  <c r="X200" i="81"/>
  <c r="T200" i="81"/>
  <c r="P200" i="81"/>
  <c r="L200" i="81"/>
  <c r="H200" i="81"/>
  <c r="L200" i="80" s="1"/>
  <c r="AB194" i="81"/>
  <c r="X194" i="81"/>
  <c r="T194" i="81"/>
  <c r="P194" i="81"/>
  <c r="L194" i="81"/>
  <c r="H194" i="81"/>
  <c r="L194" i="80" s="1"/>
  <c r="AB192" i="81"/>
  <c r="X192" i="81"/>
  <c r="T192" i="81"/>
  <c r="P192" i="81"/>
  <c r="L192" i="81"/>
  <c r="H192" i="81"/>
  <c r="L192" i="80" s="1"/>
  <c r="AB190" i="81"/>
  <c r="X190" i="81"/>
  <c r="T190" i="81"/>
  <c r="P190" i="81"/>
  <c r="L190" i="81"/>
  <c r="H190" i="81"/>
  <c r="L190" i="80" s="1"/>
  <c r="AB188" i="81"/>
  <c r="X188" i="81"/>
  <c r="T188" i="81"/>
  <c r="P188" i="81"/>
  <c r="L188" i="81"/>
  <c r="H188" i="81"/>
  <c r="L188" i="80" s="1"/>
  <c r="AB186" i="81"/>
  <c r="X186" i="81"/>
  <c r="T186" i="81"/>
  <c r="P186" i="81"/>
  <c r="L186" i="81"/>
  <c r="H186" i="81"/>
  <c r="L186" i="80" s="1"/>
  <c r="AB184" i="81"/>
  <c r="X184" i="81"/>
  <c r="T184" i="81"/>
  <c r="P184" i="81"/>
  <c r="L184" i="81"/>
  <c r="H184" i="81"/>
  <c r="L184" i="80" s="1"/>
  <c r="AB180" i="81"/>
  <c r="X180" i="81"/>
  <c r="T180" i="81"/>
  <c r="P180" i="81"/>
  <c r="L180" i="81"/>
  <c r="H180" i="81"/>
  <c r="L180" i="80" s="1"/>
  <c r="AB178" i="81"/>
  <c r="X178" i="81"/>
  <c r="T178" i="81"/>
  <c r="P178" i="81"/>
  <c r="L178" i="81"/>
  <c r="H178" i="81"/>
  <c r="L178" i="80" s="1"/>
  <c r="AB176" i="81"/>
  <c r="X176" i="81"/>
  <c r="T176" i="81"/>
  <c r="P176" i="81"/>
  <c r="L176" i="81"/>
  <c r="H176" i="81"/>
  <c r="L176" i="80" s="1"/>
  <c r="AB174" i="81"/>
  <c r="X174" i="81"/>
  <c r="T174" i="81"/>
  <c r="P174" i="81"/>
  <c r="L174" i="81"/>
  <c r="H174" i="81"/>
  <c r="L174" i="80" s="1"/>
  <c r="AB172" i="81"/>
  <c r="X172" i="81"/>
  <c r="T172" i="81"/>
  <c r="P172" i="81"/>
  <c r="L172" i="81"/>
  <c r="H172" i="81"/>
  <c r="L172" i="80" s="1"/>
  <c r="AB170" i="81"/>
  <c r="X170" i="81"/>
  <c r="T170" i="81"/>
  <c r="P170" i="81"/>
  <c r="L170" i="81"/>
  <c r="H170" i="81"/>
  <c r="L170" i="80" s="1"/>
  <c r="AB164" i="81"/>
  <c r="X164" i="81"/>
  <c r="T164" i="81"/>
  <c r="P164" i="81"/>
  <c r="L164" i="81"/>
  <c r="H164" i="81"/>
  <c r="L164" i="80" s="1"/>
  <c r="AB162" i="81"/>
  <c r="X162" i="81"/>
  <c r="T162" i="81"/>
  <c r="P162" i="81"/>
  <c r="L162" i="81"/>
  <c r="H162" i="81"/>
  <c r="L162" i="80" s="1"/>
  <c r="AB160" i="81"/>
  <c r="X160" i="81"/>
  <c r="T160" i="81"/>
  <c r="P160" i="81"/>
  <c r="L160" i="81"/>
  <c r="H160" i="81"/>
  <c r="L160" i="80" s="1"/>
  <c r="AB158" i="81"/>
  <c r="X158" i="81"/>
  <c r="T158" i="81"/>
  <c r="P158" i="81"/>
  <c r="L158" i="81"/>
  <c r="H158" i="81"/>
  <c r="L158" i="80" s="1"/>
  <c r="AB156" i="81"/>
  <c r="X156" i="81"/>
  <c r="T156" i="81"/>
  <c r="P156" i="81"/>
  <c r="L156" i="81"/>
  <c r="H156" i="81"/>
  <c r="L156" i="80" s="1"/>
  <c r="AB154" i="81"/>
  <c r="X154" i="81"/>
  <c r="T154" i="81"/>
  <c r="P154" i="81"/>
  <c r="L154" i="81"/>
  <c r="H154" i="81"/>
  <c r="L154" i="80" s="1"/>
  <c r="AB152" i="81"/>
  <c r="X152" i="81"/>
  <c r="T152" i="81"/>
  <c r="P152" i="81"/>
  <c r="L152" i="81"/>
  <c r="H152" i="81"/>
  <c r="L152" i="80" s="1"/>
  <c r="AB150" i="81"/>
  <c r="X150" i="81"/>
  <c r="T150" i="81"/>
  <c r="P150" i="81"/>
  <c r="L150" i="81"/>
  <c r="H150" i="81"/>
  <c r="L150" i="80" s="1"/>
  <c r="AB148" i="81"/>
  <c r="X148" i="81"/>
  <c r="T148" i="81"/>
  <c r="P148" i="81"/>
  <c r="L148" i="81"/>
  <c r="H148" i="81"/>
  <c r="L148" i="80" s="1"/>
  <c r="AB146" i="81"/>
  <c r="X146" i="81"/>
  <c r="T146" i="81"/>
  <c r="P146" i="81"/>
  <c r="L146" i="81"/>
  <c r="H146" i="81"/>
  <c r="L146" i="80" s="1"/>
  <c r="AB144" i="81"/>
  <c r="X144" i="81"/>
  <c r="T144" i="81"/>
  <c r="P144" i="81"/>
  <c r="L144" i="81"/>
  <c r="H144" i="81"/>
  <c r="L144" i="80" s="1"/>
  <c r="AB142" i="81"/>
  <c r="X142" i="81"/>
  <c r="T142" i="81"/>
  <c r="P142" i="81"/>
  <c r="L142" i="81"/>
  <c r="H142" i="81"/>
  <c r="L142" i="80" s="1"/>
  <c r="AB140" i="81"/>
  <c r="X140" i="81"/>
  <c r="T140" i="81"/>
  <c r="P140" i="81"/>
  <c r="L140" i="81"/>
  <c r="H140" i="81"/>
  <c r="L140" i="80" s="1"/>
  <c r="AB138" i="81"/>
  <c r="X138" i="81"/>
  <c r="T138" i="81"/>
  <c r="P138" i="81"/>
  <c r="L138" i="81"/>
  <c r="H138" i="81"/>
  <c r="L138" i="80" s="1"/>
  <c r="AB136" i="81"/>
  <c r="X136" i="81"/>
  <c r="T136" i="81"/>
  <c r="P136" i="81"/>
  <c r="L136" i="81"/>
  <c r="H136" i="81"/>
  <c r="L136" i="80" s="1"/>
  <c r="AB134" i="81"/>
  <c r="X134" i="81"/>
  <c r="T134" i="81"/>
  <c r="P134" i="81"/>
  <c r="L134" i="81"/>
  <c r="H134" i="81"/>
  <c r="L134" i="80" s="1"/>
  <c r="AB128" i="81"/>
  <c r="X128" i="81"/>
  <c r="T128" i="81"/>
  <c r="P128" i="81"/>
  <c r="L128" i="81"/>
  <c r="H128" i="81"/>
  <c r="L128" i="80" s="1"/>
  <c r="AB126" i="81"/>
  <c r="X126" i="81"/>
  <c r="T126" i="81"/>
  <c r="P126" i="81"/>
  <c r="L126" i="81"/>
  <c r="H126" i="81"/>
  <c r="L126" i="80" s="1"/>
  <c r="AB124" i="81"/>
  <c r="X124" i="81"/>
  <c r="T124" i="81"/>
  <c r="P124" i="81"/>
  <c r="L124" i="81"/>
  <c r="H124" i="81"/>
  <c r="L124" i="80" s="1"/>
  <c r="AB122" i="81"/>
  <c r="X122" i="81"/>
  <c r="T122" i="81"/>
  <c r="P122" i="81"/>
  <c r="L122" i="81"/>
  <c r="H122" i="81"/>
  <c r="L122" i="80" s="1"/>
  <c r="AB120" i="81"/>
  <c r="X120" i="81"/>
  <c r="T120" i="81"/>
  <c r="P120" i="81"/>
  <c r="L120" i="81"/>
  <c r="H120" i="81"/>
  <c r="L120" i="80" s="1"/>
  <c r="AB118" i="81"/>
  <c r="X118" i="81"/>
  <c r="T118" i="81"/>
  <c r="P118" i="81"/>
  <c r="L118" i="81"/>
  <c r="H118" i="81"/>
  <c r="L118" i="80" s="1"/>
  <c r="AB116" i="81"/>
  <c r="X116" i="81"/>
  <c r="T116" i="81"/>
  <c r="P116" i="81"/>
  <c r="L116" i="81"/>
  <c r="H116" i="81"/>
  <c r="L116" i="80" s="1"/>
  <c r="AB114" i="81"/>
  <c r="X114" i="81"/>
  <c r="T114" i="81"/>
  <c r="P114" i="81"/>
  <c r="L114" i="81"/>
  <c r="H114" i="81"/>
  <c r="L114" i="80" s="1"/>
  <c r="AB112" i="81"/>
  <c r="X112" i="81"/>
  <c r="T112" i="81"/>
  <c r="P112" i="81"/>
  <c r="L112" i="81"/>
  <c r="H112" i="81"/>
  <c r="L112" i="80" s="1"/>
  <c r="AB110" i="81"/>
  <c r="X110" i="81"/>
  <c r="T110" i="81"/>
  <c r="P110" i="81"/>
  <c r="L110" i="81"/>
  <c r="H110" i="81"/>
  <c r="L110" i="80" s="1"/>
  <c r="AB108" i="81"/>
  <c r="X108" i="81"/>
  <c r="T108" i="81"/>
  <c r="P108" i="81"/>
  <c r="L108" i="81"/>
  <c r="H108" i="81"/>
  <c r="L108" i="80" s="1"/>
  <c r="AB106" i="81"/>
  <c r="X106" i="81"/>
  <c r="T106" i="81"/>
  <c r="P106" i="81"/>
  <c r="L106" i="81"/>
  <c r="H106" i="81"/>
  <c r="L106" i="80" s="1"/>
  <c r="AB104" i="81"/>
  <c r="X104" i="81"/>
  <c r="T104" i="81"/>
  <c r="P104" i="81"/>
  <c r="L104" i="81"/>
  <c r="H104" i="81"/>
  <c r="L104" i="80" s="1"/>
  <c r="AB102" i="81"/>
  <c r="X102" i="81"/>
  <c r="T102" i="81"/>
  <c r="P102" i="81"/>
  <c r="L102" i="81"/>
  <c r="H102" i="81"/>
  <c r="L102" i="80" s="1"/>
  <c r="AB100" i="81"/>
  <c r="X100" i="81"/>
  <c r="T100" i="81"/>
  <c r="P100" i="81"/>
  <c r="L100" i="81"/>
  <c r="H100" i="81"/>
  <c r="L100" i="80" s="1"/>
  <c r="AB98" i="81"/>
  <c r="X98" i="81"/>
  <c r="T98" i="81"/>
  <c r="P98" i="81"/>
  <c r="L98" i="81"/>
  <c r="H98" i="81"/>
  <c r="L98" i="80" s="1"/>
  <c r="AB96" i="81"/>
  <c r="X96" i="81"/>
  <c r="T96" i="81"/>
  <c r="P96" i="81"/>
  <c r="L96" i="81"/>
  <c r="H96" i="81"/>
  <c r="L96" i="80" s="1"/>
  <c r="AB94" i="81"/>
  <c r="X94" i="81"/>
  <c r="T94" i="81"/>
  <c r="P94" i="81"/>
  <c r="L94" i="81"/>
  <c r="H94" i="81"/>
  <c r="L94" i="80" s="1"/>
  <c r="AB92" i="81"/>
  <c r="X92" i="81"/>
  <c r="T92" i="81"/>
  <c r="P92" i="81"/>
  <c r="L92" i="81"/>
  <c r="H92" i="81"/>
  <c r="L92" i="80" s="1"/>
  <c r="AB90" i="81"/>
  <c r="X90" i="81"/>
  <c r="T90" i="81"/>
  <c r="P90" i="81"/>
  <c r="L90" i="81"/>
  <c r="H90" i="81"/>
  <c r="L90" i="80" s="1"/>
  <c r="AB88" i="81"/>
  <c r="X88" i="81"/>
  <c r="T88" i="81"/>
  <c r="P88" i="81"/>
  <c r="L88" i="81"/>
  <c r="H88" i="81"/>
  <c r="L88" i="80" s="1"/>
  <c r="AB84" i="81"/>
  <c r="X84" i="81"/>
  <c r="T84" i="81"/>
  <c r="P84" i="81"/>
  <c r="L84" i="81"/>
  <c r="H84" i="81"/>
  <c r="L84" i="80" s="1"/>
  <c r="AB82" i="81"/>
  <c r="X82" i="81"/>
  <c r="T82" i="81"/>
  <c r="P82" i="81"/>
  <c r="L82" i="81"/>
  <c r="H82" i="81"/>
  <c r="L82" i="80" s="1"/>
  <c r="AB80" i="81"/>
  <c r="X80" i="81"/>
  <c r="T80" i="81"/>
  <c r="P80" i="81"/>
  <c r="L80" i="81"/>
  <c r="H80" i="81"/>
  <c r="L80" i="80" s="1"/>
  <c r="AB78" i="81"/>
  <c r="X78" i="81"/>
  <c r="T78" i="81"/>
  <c r="P78" i="81"/>
  <c r="L78" i="81"/>
  <c r="H78" i="81"/>
  <c r="L78" i="80" s="1"/>
  <c r="AB76" i="81"/>
  <c r="X76" i="81"/>
  <c r="T76" i="81"/>
  <c r="P76" i="81"/>
  <c r="L76" i="81"/>
  <c r="H76" i="81"/>
  <c r="L76" i="80" s="1"/>
  <c r="AB74" i="81"/>
  <c r="X74" i="81"/>
  <c r="T74" i="81"/>
  <c r="P74" i="81"/>
  <c r="L74" i="81"/>
  <c r="H74" i="81"/>
  <c r="L74" i="80" s="1"/>
  <c r="AB72" i="81"/>
  <c r="X72" i="81"/>
  <c r="T72" i="81"/>
  <c r="P72" i="81"/>
  <c r="L72" i="81"/>
  <c r="H72" i="81"/>
  <c r="L72" i="80" s="1"/>
  <c r="AB70" i="81"/>
  <c r="X70" i="81"/>
  <c r="T70" i="81"/>
  <c r="P70" i="81"/>
  <c r="L70" i="81"/>
  <c r="H70" i="81"/>
  <c r="L70" i="80" s="1"/>
  <c r="AB68" i="81"/>
  <c r="X68" i="81"/>
  <c r="T68" i="81"/>
  <c r="P68" i="81"/>
  <c r="L68" i="81"/>
  <c r="H68" i="81"/>
  <c r="L68" i="80" s="1"/>
  <c r="AB66" i="81"/>
  <c r="X66" i="81"/>
  <c r="T66" i="81"/>
  <c r="P66" i="81"/>
  <c r="L66" i="81"/>
  <c r="H66" i="81"/>
  <c r="L66" i="80" s="1"/>
  <c r="AB64" i="81"/>
  <c r="X64" i="81"/>
  <c r="T64" i="81"/>
  <c r="P64" i="81"/>
  <c r="L64" i="81"/>
  <c r="H64" i="81"/>
  <c r="L64" i="80" s="1"/>
  <c r="AB62" i="81"/>
  <c r="X62" i="81"/>
  <c r="T62" i="81"/>
  <c r="P62" i="81"/>
  <c r="L62" i="81"/>
  <c r="H62" i="81"/>
  <c r="L62" i="80" s="1"/>
  <c r="AB58" i="81"/>
  <c r="X58" i="81"/>
  <c r="T58" i="81"/>
  <c r="P58" i="81"/>
  <c r="L58" i="81"/>
  <c r="H58" i="81"/>
  <c r="L58" i="80" s="1"/>
  <c r="AB56" i="81"/>
  <c r="X56" i="81"/>
  <c r="T56" i="81"/>
  <c r="P56" i="81"/>
  <c r="L56" i="81"/>
  <c r="H56" i="81"/>
  <c r="L56" i="80" s="1"/>
  <c r="AB54" i="81"/>
  <c r="X54" i="81"/>
  <c r="T54" i="81"/>
  <c r="P54" i="81"/>
  <c r="L54" i="81"/>
  <c r="H54" i="81"/>
  <c r="L54" i="80" s="1"/>
  <c r="AB52" i="81"/>
  <c r="X52" i="81"/>
  <c r="T52" i="81"/>
  <c r="P52" i="81"/>
  <c r="L52" i="81"/>
  <c r="H52" i="81"/>
  <c r="L52" i="80" s="1"/>
  <c r="AB50" i="81"/>
  <c r="X50" i="81"/>
  <c r="T50" i="81"/>
  <c r="P50" i="81"/>
  <c r="L50" i="81"/>
  <c r="H50" i="81"/>
  <c r="L50" i="80" s="1"/>
  <c r="AB48" i="81"/>
  <c r="X48" i="81"/>
  <c r="T48" i="81"/>
  <c r="P48" i="81"/>
  <c r="L48" i="81"/>
  <c r="H48" i="81"/>
  <c r="L48" i="80" s="1"/>
  <c r="AB46" i="81"/>
  <c r="X46" i="81"/>
  <c r="T46" i="81"/>
  <c r="P46" i="81"/>
  <c r="L46" i="81"/>
  <c r="H46" i="81"/>
  <c r="L46" i="80" s="1"/>
  <c r="AB44" i="81"/>
  <c r="X44" i="81"/>
  <c r="T44" i="81"/>
  <c r="P44" i="81"/>
  <c r="L44" i="81"/>
  <c r="H44" i="81"/>
  <c r="L44" i="80" s="1"/>
  <c r="AB42" i="81"/>
  <c r="X42" i="81"/>
  <c r="T42" i="81"/>
  <c r="P42" i="81"/>
  <c r="L42" i="81"/>
  <c r="H42" i="81"/>
  <c r="L42" i="80" s="1"/>
  <c r="AB40" i="81"/>
  <c r="X40" i="81"/>
  <c r="T40" i="81"/>
  <c r="P40" i="81"/>
  <c r="L40" i="81"/>
  <c r="H40" i="81"/>
  <c r="L40" i="80" s="1"/>
  <c r="AB38" i="81"/>
  <c r="X38" i="81"/>
  <c r="T38" i="81"/>
  <c r="P38" i="81"/>
  <c r="L38" i="81"/>
  <c r="H38" i="81"/>
  <c r="L38" i="80" s="1"/>
  <c r="AB36" i="81"/>
  <c r="X36" i="81"/>
  <c r="T36" i="81"/>
  <c r="P36" i="81"/>
  <c r="L36" i="81"/>
  <c r="H36" i="81"/>
  <c r="L36" i="80" s="1"/>
  <c r="AB32" i="81"/>
  <c r="X32" i="81"/>
  <c r="T32" i="81"/>
  <c r="P32" i="81"/>
  <c r="L32" i="81"/>
  <c r="H32" i="81"/>
  <c r="L32" i="80" s="1"/>
  <c r="AB30" i="81"/>
  <c r="X30" i="81"/>
  <c r="T30" i="81"/>
  <c r="P30" i="81"/>
  <c r="L30" i="81"/>
  <c r="H30" i="81"/>
  <c r="L30" i="80" s="1"/>
  <c r="AB28" i="81"/>
  <c r="X28" i="81"/>
  <c r="T28" i="81"/>
  <c r="P28" i="81"/>
  <c r="L28" i="81"/>
  <c r="H28" i="81"/>
  <c r="L28" i="80" s="1"/>
  <c r="AB26" i="81"/>
  <c r="X26" i="81"/>
  <c r="T26" i="81"/>
  <c r="P26" i="81"/>
  <c r="L26" i="81"/>
  <c r="H26" i="81"/>
  <c r="L26" i="80" s="1"/>
  <c r="AB24" i="81"/>
  <c r="X24" i="81"/>
  <c r="T24" i="81"/>
  <c r="P24" i="81"/>
  <c r="L24" i="81"/>
  <c r="H24" i="81"/>
  <c r="L24" i="80" s="1"/>
  <c r="AB22" i="81"/>
  <c r="X22" i="81"/>
  <c r="T22" i="81"/>
  <c r="P22" i="81"/>
  <c r="L22" i="81"/>
  <c r="H22" i="81"/>
  <c r="L22" i="80" s="1"/>
  <c r="AB20" i="81"/>
  <c r="X20" i="81"/>
  <c r="T20" i="81"/>
  <c r="P20" i="81"/>
  <c r="L20" i="81"/>
  <c r="H20" i="81"/>
  <c r="L20" i="80" s="1"/>
  <c r="AB18" i="81"/>
  <c r="X18" i="81"/>
  <c r="T18" i="81"/>
  <c r="P18" i="81"/>
  <c r="L18" i="81"/>
  <c r="H18" i="81"/>
  <c r="L18" i="80" s="1"/>
  <c r="AB16" i="81"/>
  <c r="X16" i="81"/>
  <c r="T16" i="81"/>
  <c r="P16" i="81"/>
  <c r="L16" i="81"/>
  <c r="H16" i="81"/>
  <c r="L16" i="80" s="1"/>
  <c r="AB14" i="81"/>
  <c r="X14" i="81"/>
  <c r="T14" i="81"/>
  <c r="P14" i="81"/>
  <c r="L14" i="81"/>
  <c r="H14" i="81"/>
  <c r="L14" i="80" s="1"/>
  <c r="AB12" i="81"/>
  <c r="X12" i="81"/>
  <c r="T12" i="81"/>
  <c r="P12" i="81"/>
  <c r="L12" i="81"/>
  <c r="H12" i="81"/>
  <c r="L12" i="80" s="1"/>
  <c r="H10" i="81"/>
  <c r="L10" i="80" s="1"/>
  <c r="AB516" i="30"/>
  <c r="AB508" i="30"/>
  <c r="AB498" i="30"/>
  <c r="AB306" i="30"/>
  <c r="AB298" i="30"/>
  <c r="AB124" i="30"/>
  <c r="AB116" i="30"/>
  <c r="AB108" i="30"/>
  <c r="AB100" i="30"/>
  <c r="AB92" i="30"/>
  <c r="L30" i="30"/>
  <c r="L22" i="30"/>
  <c r="L14" i="30"/>
  <c r="AB522" i="30"/>
  <c r="AB520" i="30"/>
  <c r="AB518" i="30"/>
  <c r="AB514" i="30"/>
  <c r="AB512" i="30"/>
  <c r="AB510" i="30"/>
  <c r="AB504" i="30"/>
  <c r="AB502" i="30"/>
  <c r="AB500" i="30"/>
  <c r="AB312" i="30"/>
  <c r="P312" i="30"/>
  <c r="AB310" i="30"/>
  <c r="P310" i="30"/>
  <c r="AB308" i="30"/>
  <c r="P308" i="30"/>
  <c r="AB304" i="30"/>
  <c r="P304" i="30"/>
  <c r="AB302" i="30"/>
  <c r="P302" i="30"/>
  <c r="AB300" i="30"/>
  <c r="P300" i="30"/>
  <c r="AB260" i="30"/>
  <c r="L260" i="30"/>
  <c r="AB258" i="30"/>
  <c r="L258" i="30"/>
  <c r="AB254" i="30"/>
  <c r="AB252" i="30"/>
  <c r="AB250" i="30"/>
  <c r="AB248" i="30"/>
  <c r="AB246" i="30"/>
  <c r="AB244" i="30"/>
  <c r="AB242" i="30"/>
  <c r="AB240" i="30"/>
  <c r="AB238" i="30"/>
  <c r="AB236" i="30"/>
  <c r="AB234" i="30"/>
  <c r="AB232" i="30"/>
  <c r="AB230" i="30"/>
  <c r="AB228" i="30"/>
  <c r="AB226" i="30"/>
  <c r="AB224" i="30"/>
  <c r="AB222" i="30"/>
  <c r="AB128" i="30"/>
  <c r="AB126" i="30"/>
  <c r="AB122" i="30"/>
  <c r="AB120" i="30"/>
  <c r="AB118" i="30"/>
  <c r="AB114" i="30"/>
  <c r="AB112" i="30"/>
  <c r="AB110" i="30"/>
  <c r="AB106" i="30"/>
  <c r="AB104" i="30"/>
  <c r="AB102" i="30"/>
  <c r="AB98" i="30"/>
  <c r="AB96" i="30"/>
  <c r="AB94" i="30"/>
  <c r="AB90" i="30"/>
  <c r="AB88" i="30"/>
  <c r="L32" i="30"/>
  <c r="L28" i="30"/>
  <c r="L26" i="30"/>
  <c r="L24" i="30"/>
  <c r="L20" i="30"/>
  <c r="L18" i="30"/>
  <c r="L16" i="30"/>
  <c r="L12" i="30"/>
  <c r="L10" i="30"/>
  <c r="C59" i="78"/>
  <c r="P59" i="78" s="1"/>
  <c r="C57" i="78"/>
  <c r="AB57" i="78" s="1"/>
  <c r="C55" i="78"/>
  <c r="P55" i="78" s="1"/>
  <c r="C53" i="78"/>
  <c r="C51" i="78"/>
  <c r="X51" i="78" s="1"/>
  <c r="C49" i="78"/>
  <c r="X49" i="78" s="1"/>
  <c r="C47" i="78"/>
  <c r="X47" i="78" s="1"/>
  <c r="C45" i="78"/>
  <c r="T45" i="78" s="1"/>
  <c r="C43" i="78"/>
  <c r="P43" i="78" s="1"/>
  <c r="C39" i="78"/>
  <c r="P39" i="78" s="1"/>
  <c r="C37" i="78"/>
  <c r="P37" i="78" s="1"/>
  <c r="C35" i="78"/>
  <c r="T35" i="78" s="1"/>
  <c r="C33" i="78"/>
  <c r="X33" i="78" s="1"/>
  <c r="C31" i="78"/>
  <c r="AB31" i="78" s="1"/>
  <c r="C29" i="78"/>
  <c r="X29" i="78" s="1"/>
  <c r="C27" i="78"/>
  <c r="T27" i="78" s="1"/>
  <c r="C25" i="78"/>
  <c r="X25" i="78" s="1"/>
  <c r="C23" i="78"/>
  <c r="P23" i="78" s="1"/>
  <c r="C19" i="78"/>
  <c r="X19" i="78" s="1"/>
  <c r="C17" i="78"/>
  <c r="T17" i="78" s="1"/>
  <c r="C15" i="78"/>
  <c r="X15" i="78" s="1"/>
  <c r="C13" i="78"/>
  <c r="X13" i="78" s="1"/>
  <c r="C11" i="78"/>
  <c r="C9" i="78"/>
  <c r="T9" i="78" s="1"/>
  <c r="T53" i="78"/>
  <c r="C59" i="29"/>
  <c r="P59" i="29" s="1"/>
  <c r="C57" i="29"/>
  <c r="C55" i="29"/>
  <c r="P55" i="29" s="1"/>
  <c r="C53" i="29"/>
  <c r="P53" i="29" s="1"/>
  <c r="C51" i="29"/>
  <c r="P51" i="29" s="1"/>
  <c r="C49" i="29"/>
  <c r="C47" i="29"/>
  <c r="P47" i="29" s="1"/>
  <c r="C45" i="29"/>
  <c r="C43" i="29"/>
  <c r="C39" i="29"/>
  <c r="C37" i="29"/>
  <c r="AB37" i="29" s="1"/>
  <c r="C35" i="29"/>
  <c r="AB35" i="29" s="1"/>
  <c r="C33" i="29"/>
  <c r="AB33" i="29" s="1"/>
  <c r="C31" i="29"/>
  <c r="C29" i="29"/>
  <c r="P29" i="29" s="1"/>
  <c r="C27" i="29"/>
  <c r="AB27" i="29" s="1"/>
  <c r="C25" i="29"/>
  <c r="AB25" i="29" s="1"/>
  <c r="C23" i="29"/>
  <c r="C19" i="29"/>
  <c r="P19" i="29" s="1"/>
  <c r="C17" i="29"/>
  <c r="C15" i="29"/>
  <c r="AB15" i="29" s="1"/>
  <c r="C13" i="29"/>
  <c r="C11" i="29"/>
  <c r="P11" i="29" s="1"/>
  <c r="C9" i="29"/>
  <c r="P9" i="29" s="1"/>
  <c r="T59" i="78"/>
  <c r="P57" i="78"/>
  <c r="AB55" i="78"/>
  <c r="T55" i="78"/>
  <c r="L55" i="78"/>
  <c r="L51" i="78"/>
  <c r="AB49" i="78"/>
  <c r="L49" i="78"/>
  <c r="AB47" i="78"/>
  <c r="T47" i="78"/>
  <c r="L47" i="78"/>
  <c r="T39" i="78"/>
  <c r="AB37" i="78"/>
  <c r="T37" i="78"/>
  <c r="L37" i="78"/>
  <c r="AB33" i="78"/>
  <c r="L33" i="78"/>
  <c r="P31" i="78"/>
  <c r="AB29" i="78"/>
  <c r="T29" i="78"/>
  <c r="L29" i="78"/>
  <c r="X27" i="78"/>
  <c r="H27" i="78"/>
  <c r="L27" i="79" s="1"/>
  <c r="AB25" i="78"/>
  <c r="X23" i="78"/>
  <c r="T23" i="78"/>
  <c r="H23" i="78"/>
  <c r="L23" i="79" s="1"/>
  <c r="AB19" i="78"/>
  <c r="T19" i="78"/>
  <c r="P19" i="78"/>
  <c r="L19" i="78"/>
  <c r="X17" i="78"/>
  <c r="H17" i="78"/>
  <c r="L17" i="79" s="1"/>
  <c r="AB13" i="78"/>
  <c r="P13" i="78"/>
  <c r="L13" i="78"/>
  <c r="AB11" i="78"/>
  <c r="X11" i="78"/>
  <c r="T11" i="78"/>
  <c r="P11" i="78"/>
  <c r="L11" i="78"/>
  <c r="H11" i="78"/>
  <c r="L11" i="79" s="1"/>
  <c r="AB57" i="29"/>
  <c r="AB55" i="29"/>
  <c r="AB53" i="29"/>
  <c r="AB51" i="29"/>
  <c r="AB49" i="29"/>
  <c r="AB47" i="29"/>
  <c r="AB45" i="29"/>
  <c r="AB43" i="29"/>
  <c r="AB39" i="29"/>
  <c r="AB31" i="29"/>
  <c r="AB23" i="29"/>
  <c r="AB17" i="29"/>
  <c r="AB13" i="29"/>
  <c r="AB9" i="29"/>
  <c r="P57" i="29"/>
  <c r="P49" i="29"/>
  <c r="P45" i="29"/>
  <c r="P43" i="29"/>
  <c r="P39" i="29"/>
  <c r="P33" i="29"/>
  <c r="P31" i="29"/>
  <c r="P23" i="29"/>
  <c r="P17" i="29"/>
  <c r="P13" i="29"/>
  <c r="L762" i="73"/>
  <c r="L759" i="73"/>
  <c r="L757" i="73"/>
  <c r="L755" i="73"/>
  <c r="L753" i="73"/>
  <c r="L751" i="73"/>
  <c r="L749" i="73"/>
  <c r="L747" i="73"/>
  <c r="L745" i="73"/>
  <c r="L743" i="73"/>
  <c r="L741" i="73"/>
  <c r="L739" i="73"/>
  <c r="L737" i="73"/>
  <c r="L733" i="73"/>
  <c r="L731" i="73"/>
  <c r="L729" i="73"/>
  <c r="L727" i="73"/>
  <c r="L725" i="73"/>
  <c r="L723" i="73"/>
  <c r="L721" i="73"/>
  <c r="L719" i="73"/>
  <c r="L715" i="73"/>
  <c r="L713" i="73"/>
  <c r="L711" i="73"/>
  <c r="L709" i="73"/>
  <c r="L704" i="73"/>
  <c r="L699" i="73"/>
  <c r="L697" i="73"/>
  <c r="L695" i="73"/>
  <c r="L693" i="73"/>
  <c r="L691" i="73"/>
  <c r="L689" i="73"/>
  <c r="L687" i="73"/>
  <c r="L685" i="73"/>
  <c r="L683" i="73"/>
  <c r="L677" i="73"/>
  <c r="L675" i="73"/>
  <c r="L673" i="73"/>
  <c r="L669" i="73"/>
  <c r="L667" i="73"/>
  <c r="L665" i="73"/>
  <c r="L663" i="73"/>
  <c r="L659" i="73"/>
  <c r="L657" i="73"/>
  <c r="L653" i="73"/>
  <c r="L651" i="73"/>
  <c r="L647" i="73"/>
  <c r="L643" i="73"/>
  <c r="L641" i="73"/>
  <c r="L639" i="73"/>
  <c r="L637" i="73"/>
  <c r="L635" i="73"/>
  <c r="L633" i="73"/>
  <c r="L631" i="73"/>
  <c r="L629" i="73"/>
  <c r="L627" i="73"/>
  <c r="L625" i="73"/>
  <c r="L621" i="73"/>
  <c r="L619" i="73"/>
  <c r="L613" i="73"/>
  <c r="L611" i="73"/>
  <c r="L609" i="73"/>
  <c r="L605" i="73"/>
  <c r="L603" i="73"/>
  <c r="L601" i="73"/>
  <c r="L597" i="73"/>
  <c r="L595" i="73"/>
  <c r="L593" i="73"/>
  <c r="L591" i="73"/>
  <c r="L589" i="73"/>
  <c r="L587" i="73"/>
  <c r="L585" i="73"/>
  <c r="L581" i="73"/>
  <c r="L579" i="73"/>
  <c r="L577" i="73"/>
  <c r="L575" i="73"/>
  <c r="L573" i="73"/>
  <c r="L571" i="73"/>
  <c r="L569" i="73"/>
  <c r="L567" i="73"/>
  <c r="L565" i="73"/>
  <c r="L563" i="73"/>
  <c r="L561" i="73"/>
  <c r="L557" i="73"/>
  <c r="L555" i="73"/>
  <c r="L553" i="73"/>
  <c r="L551" i="73"/>
  <c r="L549" i="73"/>
  <c r="L547" i="73"/>
  <c r="L545" i="73"/>
  <c r="L543" i="73"/>
  <c r="L541" i="73"/>
  <c r="L535" i="73"/>
  <c r="L533" i="73"/>
  <c r="L531" i="73"/>
  <c r="L529" i="73"/>
  <c r="L527" i="73"/>
  <c r="L525" i="73"/>
  <c r="L523" i="73"/>
  <c r="L521" i="73"/>
  <c r="L519" i="73"/>
  <c r="L517" i="73"/>
  <c r="L513" i="73"/>
  <c r="L511" i="73"/>
  <c r="L509" i="73"/>
  <c r="L507" i="73"/>
  <c r="L505" i="73"/>
  <c r="L503" i="73"/>
  <c r="L501" i="73"/>
  <c r="L499" i="73"/>
  <c r="L496" i="73"/>
  <c r="L495" i="73"/>
  <c r="L494" i="73"/>
  <c r="L493" i="73"/>
  <c r="L492" i="73"/>
  <c r="L491" i="73"/>
  <c r="L490" i="73"/>
  <c r="L489" i="73"/>
  <c r="L488" i="73"/>
  <c r="L487" i="73"/>
  <c r="L486" i="73"/>
  <c r="L485" i="73"/>
  <c r="L484" i="73"/>
  <c r="L483" i="73"/>
  <c r="L482" i="73"/>
  <c r="L481" i="73"/>
  <c r="L480" i="73"/>
  <c r="L479" i="73"/>
  <c r="L478" i="73"/>
  <c r="L477" i="73"/>
  <c r="L476" i="73"/>
  <c r="L475" i="73"/>
  <c r="L474" i="73"/>
  <c r="L473" i="73"/>
  <c r="L472" i="73"/>
  <c r="L471" i="73"/>
  <c r="L470" i="73"/>
  <c r="L469" i="73"/>
  <c r="L468" i="73"/>
  <c r="L467" i="73"/>
  <c r="L466" i="73"/>
  <c r="L465" i="73"/>
  <c r="L464" i="73"/>
  <c r="L463" i="73"/>
  <c r="L462" i="73"/>
  <c r="L461" i="73"/>
  <c r="L460" i="73"/>
  <c r="L459" i="73"/>
  <c r="L458" i="73"/>
  <c r="L457" i="73"/>
  <c r="L456" i="73"/>
  <c r="L455" i="73"/>
  <c r="L454" i="73"/>
  <c r="L453" i="73"/>
  <c r="L452" i="73"/>
  <c r="L451" i="73"/>
  <c r="L450" i="73"/>
  <c r="L449" i="73"/>
  <c r="L448" i="73"/>
  <c r="L447" i="73"/>
  <c r="L446" i="73"/>
  <c r="L445" i="73"/>
  <c r="L444" i="73"/>
  <c r="L443" i="73"/>
  <c r="L442" i="73"/>
  <c r="L441" i="73"/>
  <c r="L440" i="73"/>
  <c r="L439" i="73"/>
  <c r="L438" i="73"/>
  <c r="L437" i="73"/>
  <c r="L436" i="73"/>
  <c r="L435" i="73"/>
  <c r="L434" i="73"/>
  <c r="L433" i="73"/>
  <c r="L432" i="73"/>
  <c r="L431" i="73"/>
  <c r="L430" i="73"/>
  <c r="L429" i="73"/>
  <c r="L428" i="73"/>
  <c r="L427" i="73"/>
  <c r="L426" i="73"/>
  <c r="L425" i="73"/>
  <c r="L424" i="73"/>
  <c r="L423" i="73"/>
  <c r="L422" i="73"/>
  <c r="L421" i="73"/>
  <c r="L420" i="73"/>
  <c r="L419" i="73"/>
  <c r="L417" i="73"/>
  <c r="L415" i="73"/>
  <c r="L413" i="73"/>
  <c r="L409" i="73"/>
  <c r="L407" i="73"/>
  <c r="L405" i="73"/>
  <c r="L401" i="73"/>
  <c r="L399" i="73"/>
  <c r="L397" i="73"/>
  <c r="L393" i="73"/>
  <c r="L391" i="73"/>
  <c r="L389" i="73"/>
  <c r="L387" i="73"/>
  <c r="L383" i="73"/>
  <c r="L381" i="73"/>
  <c r="L377" i="73"/>
  <c r="L375" i="73"/>
  <c r="L371" i="73"/>
  <c r="L367" i="73"/>
  <c r="L365" i="73"/>
  <c r="L359" i="73"/>
  <c r="L357" i="73"/>
  <c r="L355" i="73"/>
  <c r="L353" i="73"/>
  <c r="L351" i="73"/>
  <c r="L349" i="73"/>
  <c r="L347" i="73"/>
  <c r="L345" i="73"/>
  <c r="L343" i="73"/>
  <c r="L341" i="73"/>
  <c r="L339" i="73"/>
  <c r="L337" i="73"/>
  <c r="L335" i="73"/>
  <c r="L333" i="73"/>
  <c r="L331" i="73"/>
  <c r="L329" i="73"/>
  <c r="L327" i="73"/>
  <c r="L325" i="73"/>
  <c r="L323" i="73"/>
  <c r="L319" i="73"/>
  <c r="L317" i="73"/>
  <c r="L315" i="73"/>
  <c r="L313" i="73"/>
  <c r="L311" i="73"/>
  <c r="L309" i="73"/>
  <c r="L307" i="73"/>
  <c r="L305" i="73"/>
  <c r="L303" i="73"/>
  <c r="L297" i="73"/>
  <c r="L295" i="73"/>
  <c r="L293" i="73"/>
  <c r="L291" i="73"/>
  <c r="L289" i="73"/>
  <c r="L287" i="73"/>
  <c r="L285" i="73"/>
  <c r="L283" i="73"/>
  <c r="L281" i="73"/>
  <c r="L279" i="73"/>
  <c r="L277" i="73"/>
  <c r="L275" i="73"/>
  <c r="L271" i="73"/>
  <c r="L269" i="73"/>
  <c r="L267" i="73"/>
  <c r="L265" i="73"/>
  <c r="L263" i="73"/>
  <c r="L261" i="73"/>
  <c r="L259" i="73"/>
  <c r="L257" i="73"/>
  <c r="L253" i="73"/>
  <c r="L251" i="73"/>
  <c r="L249" i="73"/>
  <c r="L247" i="73"/>
  <c r="L245" i="73"/>
  <c r="L243" i="73"/>
  <c r="L241" i="73"/>
  <c r="L239" i="73"/>
  <c r="L237" i="73"/>
  <c r="L235" i="73"/>
  <c r="L233" i="73"/>
  <c r="L231" i="73"/>
  <c r="L227" i="73"/>
  <c r="L225" i="73"/>
  <c r="L223" i="73"/>
  <c r="L221" i="73"/>
  <c r="L219" i="73"/>
  <c r="L217" i="73"/>
  <c r="L215" i="73"/>
  <c r="L213" i="73"/>
  <c r="L211" i="73"/>
  <c r="L209" i="73"/>
  <c r="L207" i="73"/>
  <c r="L203" i="73"/>
  <c r="L201" i="73"/>
  <c r="L199" i="73"/>
  <c r="L197" i="73"/>
  <c r="L193" i="73"/>
  <c r="L191" i="73"/>
  <c r="L189" i="73"/>
  <c r="L187" i="73"/>
  <c r="L185" i="73"/>
  <c r="L183" i="73"/>
  <c r="L179" i="73"/>
  <c r="L177" i="73"/>
  <c r="L175" i="73"/>
  <c r="L173" i="73"/>
  <c r="L171" i="73"/>
  <c r="L169" i="73"/>
  <c r="L167" i="73"/>
  <c r="L165" i="73"/>
  <c r="L163" i="73"/>
  <c r="L157" i="73"/>
  <c r="L155" i="73"/>
  <c r="L153" i="73"/>
  <c r="L151" i="73"/>
  <c r="L149" i="73"/>
  <c r="L147" i="73"/>
  <c r="L145" i="73"/>
  <c r="L143" i="73"/>
  <c r="L141" i="73"/>
  <c r="L139" i="73"/>
  <c r="L137" i="73"/>
  <c r="L135" i="73"/>
  <c r="L133" i="73"/>
  <c r="L131" i="73"/>
  <c r="L129" i="73"/>
  <c r="L127" i="73"/>
  <c r="L125" i="73"/>
  <c r="L123" i="73"/>
  <c r="L121" i="73"/>
  <c r="L119" i="73"/>
  <c r="L117" i="73"/>
  <c r="L115" i="73"/>
  <c r="L113" i="73"/>
  <c r="L111" i="73"/>
  <c r="L109" i="73"/>
  <c r="L107" i="73"/>
  <c r="L105" i="73"/>
  <c r="L103" i="73"/>
  <c r="L101" i="73"/>
  <c r="L99" i="73"/>
  <c r="L97" i="73"/>
  <c r="L93" i="73"/>
  <c r="L91" i="73"/>
  <c r="L89" i="73"/>
  <c r="L85" i="73"/>
  <c r="L83" i="73"/>
  <c r="L81" i="73"/>
  <c r="L77" i="73"/>
  <c r="L75" i="73"/>
  <c r="L73" i="73"/>
  <c r="L71" i="73"/>
  <c r="L69" i="73"/>
  <c r="L67" i="73"/>
  <c r="L65" i="73"/>
  <c r="L63" i="73"/>
  <c r="L61" i="73"/>
  <c r="L59" i="73"/>
  <c r="L58" i="73"/>
  <c r="L55" i="73"/>
  <c r="L53" i="73"/>
  <c r="L51" i="73"/>
  <c r="L49" i="73"/>
  <c r="L47" i="73"/>
  <c r="L45" i="73"/>
  <c r="L43" i="73"/>
  <c r="L41" i="73"/>
  <c r="L39" i="73"/>
  <c r="L37" i="73"/>
  <c r="L35" i="73"/>
  <c r="L33" i="73"/>
  <c r="L31" i="73"/>
  <c r="L29" i="73"/>
  <c r="L27" i="73"/>
  <c r="L25" i="73"/>
  <c r="L7" i="73"/>
  <c r="H762" i="73"/>
  <c r="H757" i="73"/>
  <c r="H755" i="73"/>
  <c r="H753" i="73"/>
  <c r="H751" i="73"/>
  <c r="H749" i="73"/>
  <c r="H747" i="73"/>
  <c r="H745" i="73"/>
  <c r="H743" i="73"/>
  <c r="H741" i="73"/>
  <c r="H739" i="73"/>
  <c r="H737" i="73"/>
  <c r="H733" i="73"/>
  <c r="H731" i="73"/>
  <c r="H729" i="73"/>
  <c r="H727" i="73"/>
  <c r="H725" i="73"/>
  <c r="H723" i="73"/>
  <c r="H721" i="73"/>
  <c r="H719" i="73"/>
  <c r="H715" i="73"/>
  <c r="H713" i="73"/>
  <c r="H711" i="73"/>
  <c r="H709" i="73"/>
  <c r="H704" i="73"/>
  <c r="H699" i="73"/>
  <c r="H697" i="73"/>
  <c r="H695" i="73"/>
  <c r="H693" i="73"/>
  <c r="H691" i="73"/>
  <c r="H689" i="73"/>
  <c r="H687" i="73"/>
  <c r="H685" i="73"/>
  <c r="H683" i="73"/>
  <c r="H677" i="73"/>
  <c r="H675" i="73"/>
  <c r="H673" i="73"/>
  <c r="H669" i="73"/>
  <c r="H667" i="73"/>
  <c r="H665" i="73"/>
  <c r="H663" i="73"/>
  <c r="H659" i="73"/>
  <c r="H657" i="73"/>
  <c r="H653" i="73"/>
  <c r="H651" i="73"/>
  <c r="H647" i="73"/>
  <c r="H643" i="73"/>
  <c r="H641" i="73"/>
  <c r="H639" i="73"/>
  <c r="H637" i="73"/>
  <c r="H635" i="73"/>
  <c r="H633" i="73"/>
  <c r="H631" i="73"/>
  <c r="H629" i="73"/>
  <c r="H627" i="73"/>
  <c r="H625" i="73"/>
  <c r="H621" i="73"/>
  <c r="H619" i="73"/>
  <c r="H613" i="73"/>
  <c r="H611" i="73"/>
  <c r="H609" i="73"/>
  <c r="H605" i="73"/>
  <c r="H603" i="73"/>
  <c r="H601" i="73"/>
  <c r="H597" i="73"/>
  <c r="H595" i="73"/>
  <c r="H591" i="73"/>
  <c r="H589" i="73"/>
  <c r="H587" i="73"/>
  <c r="H581" i="73"/>
  <c r="H579" i="73"/>
  <c r="H577" i="73"/>
  <c r="H575" i="73"/>
  <c r="H573" i="73"/>
  <c r="H571" i="73"/>
  <c r="H569" i="73"/>
  <c r="H567" i="73"/>
  <c r="H565" i="73"/>
  <c r="H563" i="73"/>
  <c r="H561" i="73"/>
  <c r="H557" i="73"/>
  <c r="H555" i="73"/>
  <c r="H553" i="73"/>
  <c r="H551" i="73"/>
  <c r="H549" i="73"/>
  <c r="H547" i="73"/>
  <c r="H545" i="73"/>
  <c r="H543" i="73"/>
  <c r="H541" i="73"/>
  <c r="H535" i="73"/>
  <c r="H533" i="73"/>
  <c r="H531" i="73"/>
  <c r="H529" i="73"/>
  <c r="H527" i="73"/>
  <c r="H525" i="73"/>
  <c r="H523" i="73"/>
  <c r="H521" i="73"/>
  <c r="H519" i="73"/>
  <c r="H517" i="73"/>
  <c r="H513" i="73"/>
  <c r="H511" i="73"/>
  <c r="H509" i="73"/>
  <c r="H507" i="73"/>
  <c r="H505" i="73"/>
  <c r="H503" i="73"/>
  <c r="H501" i="73"/>
  <c r="H499" i="73"/>
  <c r="H496" i="73"/>
  <c r="H495" i="73"/>
  <c r="H494" i="73"/>
  <c r="H493" i="73"/>
  <c r="H492" i="73"/>
  <c r="H491" i="73"/>
  <c r="H490" i="73"/>
  <c r="H489" i="73"/>
  <c r="H488" i="73"/>
  <c r="H487" i="73"/>
  <c r="H486" i="73"/>
  <c r="H485" i="73"/>
  <c r="H484" i="73"/>
  <c r="H483" i="73"/>
  <c r="H482" i="73"/>
  <c r="H481" i="73"/>
  <c r="H480" i="73"/>
  <c r="H479" i="73"/>
  <c r="H478" i="73"/>
  <c r="H477" i="73"/>
  <c r="H476" i="73"/>
  <c r="H475" i="73"/>
  <c r="H474" i="73"/>
  <c r="H473" i="73"/>
  <c r="H472" i="73"/>
  <c r="H471" i="73"/>
  <c r="H470" i="73"/>
  <c r="H469" i="73"/>
  <c r="H468" i="73"/>
  <c r="H467" i="73"/>
  <c r="H466" i="73"/>
  <c r="H465" i="73"/>
  <c r="H464" i="73"/>
  <c r="H463" i="73"/>
  <c r="H462" i="73"/>
  <c r="H461" i="73"/>
  <c r="H460" i="73"/>
  <c r="H459" i="73"/>
  <c r="H458" i="73"/>
  <c r="H457" i="73"/>
  <c r="H456" i="73"/>
  <c r="H455" i="73"/>
  <c r="H454" i="73"/>
  <c r="H453" i="73"/>
  <c r="H452" i="73"/>
  <c r="H451" i="73"/>
  <c r="H450" i="73"/>
  <c r="H449" i="73"/>
  <c r="H448" i="73"/>
  <c r="H447" i="73"/>
  <c r="H446" i="73"/>
  <c r="H445" i="73"/>
  <c r="H444" i="73"/>
  <c r="H443" i="73"/>
  <c r="H442" i="73"/>
  <c r="H441" i="73"/>
  <c r="H440" i="73"/>
  <c r="H439" i="73"/>
  <c r="H438" i="73"/>
  <c r="H437" i="73"/>
  <c r="H436" i="73"/>
  <c r="H435" i="73"/>
  <c r="H434" i="73"/>
  <c r="H433" i="73"/>
  <c r="H432" i="73"/>
  <c r="H431" i="73"/>
  <c r="H430" i="73"/>
  <c r="H429" i="73"/>
  <c r="H428" i="73"/>
  <c r="H427" i="73"/>
  <c r="H426" i="73"/>
  <c r="H425" i="73"/>
  <c r="H424" i="73"/>
  <c r="H423" i="73"/>
  <c r="H422" i="73"/>
  <c r="H421" i="73"/>
  <c r="H420" i="73"/>
  <c r="H419" i="73"/>
  <c r="H417" i="73"/>
  <c r="H415" i="73"/>
  <c r="H413" i="73"/>
  <c r="H409" i="73"/>
  <c r="H407" i="73"/>
  <c r="H405" i="73"/>
  <c r="H401" i="73"/>
  <c r="H399" i="73"/>
  <c r="H397" i="73"/>
  <c r="H393" i="73"/>
  <c r="H391" i="73"/>
  <c r="H389" i="73"/>
  <c r="H387" i="73"/>
  <c r="H383" i="73"/>
  <c r="H381" i="73"/>
  <c r="H377" i="73"/>
  <c r="H375" i="73"/>
  <c r="H371" i="73"/>
  <c r="H367" i="73"/>
  <c r="H365" i="73"/>
  <c r="H359" i="73"/>
  <c r="H357" i="73"/>
  <c r="H353" i="73"/>
  <c r="H351" i="73"/>
  <c r="H349" i="73"/>
  <c r="H347" i="73"/>
  <c r="H345" i="73"/>
  <c r="H343" i="73"/>
  <c r="H339" i="73"/>
  <c r="H337" i="73"/>
  <c r="H335" i="73"/>
  <c r="H333" i="73"/>
  <c r="H331" i="73"/>
  <c r="H329" i="73"/>
  <c r="H327" i="73"/>
  <c r="H325" i="73"/>
  <c r="H323" i="73"/>
  <c r="H319" i="73"/>
  <c r="H317" i="73"/>
  <c r="H315" i="73"/>
  <c r="H313" i="73"/>
  <c r="H311" i="73"/>
  <c r="H309" i="73"/>
  <c r="H307" i="73"/>
  <c r="H305" i="73"/>
  <c r="H303" i="73"/>
  <c r="H297" i="73"/>
  <c r="H295" i="73"/>
  <c r="H293" i="73"/>
  <c r="H291" i="73"/>
  <c r="H289" i="73"/>
  <c r="H287" i="73"/>
  <c r="H285" i="73"/>
  <c r="H283" i="73"/>
  <c r="H281" i="73"/>
  <c r="H279" i="73"/>
  <c r="H277" i="73"/>
  <c r="H275" i="73"/>
  <c r="H271" i="73"/>
  <c r="H269" i="73"/>
  <c r="H267" i="73"/>
  <c r="H265" i="73"/>
  <c r="H263" i="73"/>
  <c r="H261" i="73"/>
  <c r="H259" i="73"/>
  <c r="H257" i="73"/>
  <c r="H253" i="73"/>
  <c r="H251" i="73"/>
  <c r="H249" i="73"/>
  <c r="H247" i="73"/>
  <c r="H245" i="73"/>
  <c r="H243" i="73"/>
  <c r="H241" i="73"/>
  <c r="H239" i="73"/>
  <c r="H237" i="73"/>
  <c r="H235" i="73"/>
  <c r="H233" i="73"/>
  <c r="H231" i="73"/>
  <c r="H227" i="73"/>
  <c r="H225" i="73"/>
  <c r="H223" i="73"/>
  <c r="H221" i="73"/>
  <c r="H219" i="73"/>
  <c r="H217" i="73"/>
  <c r="H215" i="73"/>
  <c r="H213" i="73"/>
  <c r="H211" i="73"/>
  <c r="H209" i="73"/>
  <c r="H207" i="73"/>
  <c r="H203" i="73"/>
  <c r="H201" i="73"/>
  <c r="H199" i="73"/>
  <c r="H197" i="73"/>
  <c r="H193" i="73"/>
  <c r="H191" i="73"/>
  <c r="H189" i="73"/>
  <c r="H187" i="73"/>
  <c r="H185" i="73"/>
  <c r="H183" i="73"/>
  <c r="H179" i="73"/>
  <c r="H177" i="73"/>
  <c r="H175" i="73"/>
  <c r="H173" i="73"/>
  <c r="H171" i="73"/>
  <c r="H169" i="73"/>
  <c r="H167" i="73"/>
  <c r="H165" i="73"/>
  <c r="H163" i="73"/>
  <c r="H157" i="73"/>
  <c r="H155" i="73"/>
  <c r="H153" i="73"/>
  <c r="H151" i="73"/>
  <c r="H149" i="73"/>
  <c r="H147" i="73"/>
  <c r="H145" i="73"/>
  <c r="H143" i="73"/>
  <c r="H141" i="73"/>
  <c r="H139" i="73"/>
  <c r="H137" i="73"/>
  <c r="H135" i="73"/>
  <c r="H133" i="73"/>
  <c r="H131" i="73"/>
  <c r="H129" i="73"/>
  <c r="H127" i="73"/>
  <c r="H125" i="73"/>
  <c r="H123" i="73"/>
  <c r="H121" i="73"/>
  <c r="H119" i="73"/>
  <c r="H117" i="73"/>
  <c r="H115" i="73"/>
  <c r="H113" i="73"/>
  <c r="H111" i="73"/>
  <c r="H109" i="73"/>
  <c r="H107" i="73"/>
  <c r="H105" i="73"/>
  <c r="H103" i="73"/>
  <c r="H101" i="73"/>
  <c r="H99" i="73"/>
  <c r="H97" i="73"/>
  <c r="H93" i="73"/>
  <c r="H91" i="73"/>
  <c r="H89" i="73"/>
  <c r="H85" i="73"/>
  <c r="H83" i="73"/>
  <c r="H81" i="73"/>
  <c r="H77" i="73"/>
  <c r="H71" i="73"/>
  <c r="H67" i="73"/>
  <c r="H63" i="73"/>
  <c r="H61" i="73"/>
  <c r="H59" i="73"/>
  <c r="H58" i="73"/>
  <c r="H55" i="73"/>
  <c r="H53" i="73"/>
  <c r="H49" i="73"/>
  <c r="H47" i="73"/>
  <c r="H43" i="73"/>
  <c r="H41" i="73"/>
  <c r="H39" i="73"/>
  <c r="H37" i="73"/>
  <c r="H35" i="73"/>
  <c r="H33" i="73"/>
  <c r="H31" i="73"/>
  <c r="H29" i="73"/>
  <c r="H27" i="73"/>
  <c r="H25" i="73"/>
  <c r="H21" i="73"/>
  <c r="H19" i="73"/>
  <c r="H17" i="73"/>
  <c r="H759" i="73"/>
  <c r="T75" i="77"/>
  <c r="AB69" i="77"/>
  <c r="X69" i="77"/>
  <c r="L69" i="77"/>
  <c r="H69" i="77"/>
  <c r="L69" i="76" s="1"/>
  <c r="T69" i="77"/>
  <c r="AB67" i="77"/>
  <c r="X67" i="77"/>
  <c r="L67" i="77"/>
  <c r="H67" i="77"/>
  <c r="L67" i="76" s="1"/>
  <c r="T67" i="77"/>
  <c r="AB65" i="77"/>
  <c r="X65" i="77"/>
  <c r="L65" i="77"/>
  <c r="H65" i="77"/>
  <c r="L65" i="76" s="1"/>
  <c r="T65" i="77"/>
  <c r="AB63" i="77"/>
  <c r="X63" i="77"/>
  <c r="L63" i="77"/>
  <c r="H63" i="77"/>
  <c r="L63" i="76" s="1"/>
  <c r="T63" i="77"/>
  <c r="AB61" i="77"/>
  <c r="X61" i="77"/>
  <c r="L61" i="77"/>
  <c r="H61" i="77"/>
  <c r="L61" i="76" s="1"/>
  <c r="T61" i="77"/>
  <c r="AB59" i="77"/>
  <c r="X59" i="77"/>
  <c r="L59" i="77"/>
  <c r="H59" i="77"/>
  <c r="L59" i="76" s="1"/>
  <c r="T59" i="77"/>
  <c r="AB57" i="77"/>
  <c r="X57" i="77"/>
  <c r="L57" i="77"/>
  <c r="H57" i="77"/>
  <c r="L57" i="76" s="1"/>
  <c r="T57" i="77"/>
  <c r="AB55" i="77"/>
  <c r="X55" i="77"/>
  <c r="L55" i="77"/>
  <c r="H55" i="77"/>
  <c r="L55" i="76" s="1"/>
  <c r="T55" i="77"/>
  <c r="AB53" i="77"/>
  <c r="X53" i="77"/>
  <c r="L53" i="77"/>
  <c r="H53" i="77"/>
  <c r="L53" i="76" s="1"/>
  <c r="T53" i="77"/>
  <c r="AB51" i="77"/>
  <c r="X51" i="77"/>
  <c r="L51" i="77"/>
  <c r="H51" i="77"/>
  <c r="L51" i="76" s="1"/>
  <c r="T51" i="77"/>
  <c r="AB49" i="77"/>
  <c r="X49" i="77"/>
  <c r="L49" i="77"/>
  <c r="H49" i="77"/>
  <c r="L49" i="76" s="1"/>
  <c r="T49" i="77"/>
  <c r="AB47" i="77"/>
  <c r="X47" i="77"/>
  <c r="L47" i="77"/>
  <c r="H47" i="77"/>
  <c r="L47" i="76" s="1"/>
  <c r="T47" i="77"/>
  <c r="AB41" i="77"/>
  <c r="X41" i="77"/>
  <c r="L41" i="77"/>
  <c r="H41" i="77"/>
  <c r="L41" i="76" s="1"/>
  <c r="T41" i="77"/>
  <c r="AB39" i="77"/>
  <c r="X39" i="77"/>
  <c r="L39" i="77"/>
  <c r="H39" i="77"/>
  <c r="L39" i="76" s="1"/>
  <c r="T39" i="77"/>
  <c r="P35" i="77"/>
  <c r="AB35" i="77"/>
  <c r="P33" i="77"/>
  <c r="AB33" i="77"/>
  <c r="P31" i="77"/>
  <c r="AB31" i="77"/>
  <c r="P29" i="77"/>
  <c r="AB29" i="77"/>
  <c r="P27" i="77"/>
  <c r="AB27" i="77"/>
  <c r="P25" i="77"/>
  <c r="AB25" i="77"/>
  <c r="T23" i="77"/>
  <c r="P23" i="77"/>
  <c r="AB23" i="77"/>
  <c r="P21" i="77"/>
  <c r="AB21" i="77"/>
  <c r="P19" i="77"/>
  <c r="AB19" i="77"/>
  <c r="P17" i="77"/>
  <c r="AB17" i="77"/>
  <c r="P15" i="77"/>
  <c r="AB15" i="77"/>
  <c r="P13" i="77"/>
  <c r="AB13" i="77"/>
  <c r="AB11" i="77"/>
  <c r="X63" i="28"/>
  <c r="X55" i="28"/>
  <c r="X47" i="28"/>
  <c r="X33" i="28"/>
  <c r="X29" i="28"/>
  <c r="X25" i="28"/>
  <c r="X21" i="28"/>
  <c r="X17" i="28"/>
  <c r="X13" i="28"/>
  <c r="T33" i="28"/>
  <c r="T29" i="28"/>
  <c r="T25" i="28"/>
  <c r="T21" i="28"/>
  <c r="L69" i="28"/>
  <c r="L65" i="28"/>
  <c r="H69" i="28"/>
  <c r="H69" i="76" s="1"/>
  <c r="H65" i="28"/>
  <c r="H65" i="76" s="1"/>
  <c r="C11" i="28"/>
  <c r="P11" i="28" s="1"/>
  <c r="P69" i="28"/>
  <c r="P65" i="28"/>
  <c r="P61" i="28"/>
  <c r="P57" i="28"/>
  <c r="P53" i="28"/>
  <c r="P49" i="28"/>
  <c r="P41" i="28"/>
  <c r="AB69" i="28"/>
  <c r="AB65" i="28"/>
  <c r="AB61" i="28"/>
  <c r="AB57" i="28"/>
  <c r="AB53" i="28"/>
  <c r="AB49" i="28"/>
  <c r="AB41" i="28"/>
  <c r="AB35" i="28"/>
  <c r="AB27" i="28"/>
  <c r="AB17" i="28"/>
  <c r="AB13" i="28"/>
  <c r="C13" i="28"/>
  <c r="P13" i="28" s="1"/>
  <c r="C15" i="28"/>
  <c r="P15" i="28" s="1"/>
  <c r="C17" i="28"/>
  <c r="T17" i="28" s="1"/>
  <c r="C19" i="28"/>
  <c r="T19" i="28" s="1"/>
  <c r="C21" i="28"/>
  <c r="P21" i="28" s="1"/>
  <c r="C23" i="28"/>
  <c r="P23" i="28" s="1"/>
  <c r="C25" i="28"/>
  <c r="AB25" i="28" s="1"/>
  <c r="C27" i="28"/>
  <c r="T27" i="28" s="1"/>
  <c r="C29" i="28"/>
  <c r="P29" i="28" s="1"/>
  <c r="C31" i="28"/>
  <c r="P31" i="28" s="1"/>
  <c r="C33" i="28"/>
  <c r="AB33" i="28" s="1"/>
  <c r="C35" i="28"/>
  <c r="T35" i="28" s="1"/>
  <c r="C37" i="28"/>
  <c r="C39" i="28"/>
  <c r="T39" i="28" s="1"/>
  <c r="C41" i="28"/>
  <c r="X41" i="28" s="1"/>
  <c r="C47" i="28"/>
  <c r="AB47" i="28" s="1"/>
  <c r="C49" i="28"/>
  <c r="T49" i="28" s="1"/>
  <c r="C51" i="28"/>
  <c r="T51" i="28" s="1"/>
  <c r="C53" i="28"/>
  <c r="X53" i="28" s="1"/>
  <c r="C55" i="28"/>
  <c r="AB55" i="28" s="1"/>
  <c r="C57" i="28"/>
  <c r="T57" i="28" s="1"/>
  <c r="C59" i="28"/>
  <c r="T59" i="28" s="1"/>
  <c r="C61" i="28"/>
  <c r="X61" i="28" s="1"/>
  <c r="C63" i="28"/>
  <c r="AB63" i="28" s="1"/>
  <c r="C65" i="28"/>
  <c r="T65" i="28" s="1"/>
  <c r="C67" i="28"/>
  <c r="T67" i="28" s="1"/>
  <c r="C69" i="28"/>
  <c r="X69" i="28" s="1"/>
  <c r="C75" i="28"/>
  <c r="X75" i="28" s="1"/>
  <c r="C759" i="74"/>
  <c r="C758" i="74"/>
  <c r="C757" i="74"/>
  <c r="C756" i="74"/>
  <c r="C755" i="74"/>
  <c r="C754" i="74"/>
  <c r="C753" i="74"/>
  <c r="C752" i="74"/>
  <c r="C751" i="74"/>
  <c r="C750" i="74"/>
  <c r="C749" i="74"/>
  <c r="C748" i="74"/>
  <c r="C747" i="74"/>
  <c r="C746" i="74"/>
  <c r="C745" i="74"/>
  <c r="C744" i="74"/>
  <c r="C743" i="74"/>
  <c r="C742" i="74"/>
  <c r="C741" i="74"/>
  <c r="C740" i="74"/>
  <c r="C739" i="74"/>
  <c r="C738" i="74"/>
  <c r="C737" i="74"/>
  <c r="C736" i="74"/>
  <c r="C735" i="74"/>
  <c r="C734" i="74"/>
  <c r="C733" i="74"/>
  <c r="C732" i="74"/>
  <c r="C731" i="74"/>
  <c r="C730" i="74"/>
  <c r="C729" i="74"/>
  <c r="C728" i="74"/>
  <c r="C727" i="74"/>
  <c r="C726" i="74"/>
  <c r="C725" i="74"/>
  <c r="C724" i="74"/>
  <c r="C723" i="74"/>
  <c r="C722" i="74"/>
  <c r="C721" i="74"/>
  <c r="C720" i="74"/>
  <c r="C719" i="74"/>
  <c r="C718" i="74"/>
  <c r="C717" i="74"/>
  <c r="C716" i="74"/>
  <c r="C715" i="74"/>
  <c r="C714" i="74"/>
  <c r="C713" i="74"/>
  <c r="C712" i="74"/>
  <c r="C711" i="74"/>
  <c r="C710" i="74"/>
  <c r="C709" i="74"/>
  <c r="C708" i="74"/>
  <c r="C707" i="74"/>
  <c r="C706" i="74"/>
  <c r="C705" i="74"/>
  <c r="C704" i="74"/>
  <c r="C703" i="74"/>
  <c r="C702" i="74"/>
  <c r="C701" i="74"/>
  <c r="C700" i="74"/>
  <c r="C699" i="74"/>
  <c r="C698" i="74"/>
  <c r="C697" i="74"/>
  <c r="C696" i="74"/>
  <c r="C695" i="74"/>
  <c r="C694" i="74"/>
  <c r="C693" i="74"/>
  <c r="C692" i="74"/>
  <c r="C691" i="74"/>
  <c r="C690" i="74"/>
  <c r="C689" i="74"/>
  <c r="C688" i="74"/>
  <c r="C687" i="74"/>
  <c r="C686" i="74"/>
  <c r="C685" i="74"/>
  <c r="C684" i="74"/>
  <c r="C683" i="74"/>
  <c r="C682" i="74"/>
  <c r="C681" i="74"/>
  <c r="C680" i="74"/>
  <c r="C679" i="74"/>
  <c r="C678" i="74"/>
  <c r="C677" i="74"/>
  <c r="C676" i="74"/>
  <c r="C675" i="74"/>
  <c r="C674" i="74"/>
  <c r="C673" i="74"/>
  <c r="C672" i="74"/>
  <c r="C671" i="74"/>
  <c r="C670" i="74"/>
  <c r="C669" i="74"/>
  <c r="C668" i="74"/>
  <c r="C667" i="74"/>
  <c r="C666" i="74"/>
  <c r="C665" i="74"/>
  <c r="C664" i="74"/>
  <c r="C663" i="74"/>
  <c r="C662" i="74"/>
  <c r="C661" i="74"/>
  <c r="C660" i="74"/>
  <c r="C659" i="74"/>
  <c r="C658" i="74"/>
  <c r="C657" i="74"/>
  <c r="C656" i="74"/>
  <c r="C655" i="74"/>
  <c r="C654" i="74"/>
  <c r="C653" i="74"/>
  <c r="C652" i="74"/>
  <c r="C651" i="74"/>
  <c r="C650" i="74"/>
  <c r="C649" i="74"/>
  <c r="C648" i="74"/>
  <c r="C647" i="74"/>
  <c r="C646" i="74"/>
  <c r="C645" i="74"/>
  <c r="C644" i="74"/>
  <c r="C643" i="74"/>
  <c r="C642" i="74"/>
  <c r="C641" i="74"/>
  <c r="C640" i="74"/>
  <c r="C639" i="74"/>
  <c r="C638" i="74"/>
  <c r="C637" i="74"/>
  <c r="C636" i="74"/>
  <c r="C635" i="74"/>
  <c r="C634" i="74"/>
  <c r="C633" i="74"/>
  <c r="C632" i="74"/>
  <c r="C631" i="74"/>
  <c r="C630" i="74"/>
  <c r="C629" i="74"/>
  <c r="C628" i="74"/>
  <c r="C627" i="74"/>
  <c r="C626" i="74"/>
  <c r="C625" i="74"/>
  <c r="C624" i="74"/>
  <c r="C623" i="74"/>
  <c r="C622" i="74"/>
  <c r="C621" i="74"/>
  <c r="C620" i="74"/>
  <c r="C619" i="74"/>
  <c r="C618" i="74"/>
  <c r="C617" i="74"/>
  <c r="C616" i="74"/>
  <c r="C615" i="74"/>
  <c r="C614" i="74"/>
  <c r="C613" i="74"/>
  <c r="C612" i="74"/>
  <c r="C611" i="74"/>
  <c r="C610" i="74"/>
  <c r="C609" i="74"/>
  <c r="C608" i="74"/>
  <c r="C607" i="74"/>
  <c r="C606" i="74"/>
  <c r="C605" i="74"/>
  <c r="C604" i="74"/>
  <c r="C603" i="74"/>
  <c r="C602" i="74"/>
  <c r="C601" i="74"/>
  <c r="C600" i="74"/>
  <c r="C599" i="74"/>
  <c r="C598" i="74"/>
  <c r="C597" i="74"/>
  <c r="C596" i="74"/>
  <c r="C595" i="74"/>
  <c r="C594" i="74"/>
  <c r="C593" i="74"/>
  <c r="C592" i="74"/>
  <c r="C591" i="74"/>
  <c r="C590" i="74"/>
  <c r="C589" i="74"/>
  <c r="C588" i="74"/>
  <c r="C587" i="74"/>
  <c r="C586" i="74"/>
  <c r="C585" i="74"/>
  <c r="C584" i="74"/>
  <c r="C583" i="74"/>
  <c r="C582" i="74"/>
  <c r="C581" i="74"/>
  <c r="C580" i="74"/>
  <c r="C579" i="74"/>
  <c r="C578" i="74"/>
  <c r="C577" i="74"/>
  <c r="C576" i="74"/>
  <c r="C575" i="74"/>
  <c r="C574" i="74"/>
  <c r="C573" i="74"/>
  <c r="C572" i="74"/>
  <c r="C571" i="74"/>
  <c r="C570" i="74"/>
  <c r="C569" i="74"/>
  <c r="C568" i="74"/>
  <c r="C567" i="74"/>
  <c r="C566" i="74"/>
  <c r="C565" i="74"/>
  <c r="C564" i="74"/>
  <c r="C563" i="74"/>
  <c r="C562" i="74"/>
  <c r="C561" i="74"/>
  <c r="C560" i="74"/>
  <c r="C559" i="74"/>
  <c r="C558" i="74"/>
  <c r="C557" i="74"/>
  <c r="C556" i="74"/>
  <c r="C555" i="74"/>
  <c r="C554" i="74"/>
  <c r="C553" i="74"/>
  <c r="C552" i="74"/>
  <c r="C551" i="74"/>
  <c r="C550" i="74"/>
  <c r="C549" i="74"/>
  <c r="C548" i="74"/>
  <c r="C547" i="74"/>
  <c r="C546" i="74"/>
  <c r="C545" i="74"/>
  <c r="C544" i="74"/>
  <c r="C543" i="74"/>
  <c r="C542" i="74"/>
  <c r="C541" i="74"/>
  <c r="C540" i="74"/>
  <c r="C539" i="74"/>
  <c r="C538" i="74"/>
  <c r="C537" i="74"/>
  <c r="C536" i="74"/>
  <c r="C535" i="74"/>
  <c r="C534" i="74"/>
  <c r="C533" i="74"/>
  <c r="C532" i="74"/>
  <c r="C531" i="74"/>
  <c r="C530" i="74"/>
  <c r="C529" i="74"/>
  <c r="C528" i="74"/>
  <c r="C527" i="74"/>
  <c r="C526" i="74"/>
  <c r="C525" i="74"/>
  <c r="C524" i="74"/>
  <c r="C523" i="74"/>
  <c r="C522" i="74"/>
  <c r="C521" i="74"/>
  <c r="C520" i="74"/>
  <c r="C519" i="74"/>
  <c r="C518" i="74"/>
  <c r="C517" i="74"/>
  <c r="C516" i="74"/>
  <c r="C515" i="74"/>
  <c r="C514" i="74"/>
  <c r="C513" i="74"/>
  <c r="C512" i="74"/>
  <c r="C511" i="74"/>
  <c r="C510" i="74"/>
  <c r="C509" i="74"/>
  <c r="C508" i="74"/>
  <c r="C507" i="74"/>
  <c r="C506" i="74"/>
  <c r="C505" i="74"/>
  <c r="C504" i="74"/>
  <c r="C503" i="74"/>
  <c r="C502" i="74"/>
  <c r="C501" i="74"/>
  <c r="C500" i="74"/>
  <c r="C499" i="74"/>
  <c r="C498" i="74"/>
  <c r="C497" i="74"/>
  <c r="C496" i="74"/>
  <c r="C495" i="74"/>
  <c r="C494" i="74"/>
  <c r="H494" i="74" s="1"/>
  <c r="C493" i="74"/>
  <c r="C492" i="74"/>
  <c r="C491" i="74"/>
  <c r="C490" i="74"/>
  <c r="H490" i="74" s="1"/>
  <c r="C489" i="74"/>
  <c r="C488" i="74"/>
  <c r="C487" i="74"/>
  <c r="C486" i="74"/>
  <c r="C485" i="74"/>
  <c r="C484" i="74"/>
  <c r="C483" i="74"/>
  <c r="C482" i="74"/>
  <c r="C481" i="74"/>
  <c r="C480" i="74"/>
  <c r="C479" i="74"/>
  <c r="C478" i="74"/>
  <c r="C477" i="74"/>
  <c r="C476" i="74"/>
  <c r="C475" i="74"/>
  <c r="C474" i="74"/>
  <c r="C473" i="74"/>
  <c r="C472" i="74"/>
  <c r="C471" i="74"/>
  <c r="C470" i="74"/>
  <c r="C469" i="74"/>
  <c r="C468" i="74"/>
  <c r="C467" i="74"/>
  <c r="C466" i="74"/>
  <c r="C465" i="74"/>
  <c r="C464" i="74"/>
  <c r="C463" i="74"/>
  <c r="C462" i="74"/>
  <c r="C461" i="74"/>
  <c r="C460" i="74"/>
  <c r="C459" i="74"/>
  <c r="C458" i="74"/>
  <c r="C457" i="74"/>
  <c r="C456" i="74"/>
  <c r="C455" i="74"/>
  <c r="C454" i="74"/>
  <c r="C453" i="74"/>
  <c r="C452" i="74"/>
  <c r="C451" i="74"/>
  <c r="C450" i="74"/>
  <c r="C449" i="74"/>
  <c r="C448" i="74"/>
  <c r="C447" i="74"/>
  <c r="C446" i="74"/>
  <c r="C445" i="74"/>
  <c r="C444" i="74"/>
  <c r="C443" i="74"/>
  <c r="C442" i="74"/>
  <c r="C441" i="74"/>
  <c r="C440" i="74"/>
  <c r="C439" i="74"/>
  <c r="C438" i="74"/>
  <c r="C437" i="74"/>
  <c r="C436" i="74"/>
  <c r="C435" i="74"/>
  <c r="C434" i="74"/>
  <c r="C433" i="74"/>
  <c r="C432" i="74"/>
  <c r="C431" i="74"/>
  <c r="C430" i="74"/>
  <c r="C429" i="74"/>
  <c r="C428" i="74"/>
  <c r="C427" i="74"/>
  <c r="C426" i="74"/>
  <c r="C425" i="74"/>
  <c r="C424" i="74"/>
  <c r="C423" i="74"/>
  <c r="C422" i="74"/>
  <c r="C421" i="74"/>
  <c r="C420" i="74"/>
  <c r="C419" i="74"/>
  <c r="C418" i="74"/>
  <c r="C417" i="74"/>
  <c r="C416" i="74"/>
  <c r="C415" i="74"/>
  <c r="C414" i="74"/>
  <c r="C413" i="74"/>
  <c r="C412" i="74"/>
  <c r="C411" i="74"/>
  <c r="C410" i="74"/>
  <c r="C409" i="74"/>
  <c r="C408" i="74"/>
  <c r="C407" i="74"/>
  <c r="C406" i="74"/>
  <c r="C405" i="74"/>
  <c r="C404" i="74"/>
  <c r="C403" i="74"/>
  <c r="C402" i="74"/>
  <c r="C401" i="74"/>
  <c r="C400" i="74"/>
  <c r="C399" i="74"/>
  <c r="C398" i="74"/>
  <c r="C397" i="74"/>
  <c r="C396" i="74"/>
  <c r="C395" i="74"/>
  <c r="C394" i="74"/>
  <c r="C393" i="74"/>
  <c r="C392" i="74"/>
  <c r="C391" i="74"/>
  <c r="C390" i="74"/>
  <c r="C389" i="74"/>
  <c r="C388" i="74"/>
  <c r="C387" i="74"/>
  <c r="C386" i="74"/>
  <c r="C385" i="74"/>
  <c r="C384" i="74"/>
  <c r="C383" i="74"/>
  <c r="C382" i="74"/>
  <c r="C381" i="74"/>
  <c r="C380" i="74"/>
  <c r="C379" i="74"/>
  <c r="C378" i="74"/>
  <c r="C377" i="74"/>
  <c r="C376" i="74"/>
  <c r="C375" i="74"/>
  <c r="C374" i="74"/>
  <c r="C373" i="74"/>
  <c r="C372" i="74"/>
  <c r="C371" i="74"/>
  <c r="C370" i="74"/>
  <c r="C369" i="74"/>
  <c r="C368" i="74"/>
  <c r="C367" i="74"/>
  <c r="C366" i="74"/>
  <c r="C365" i="74"/>
  <c r="C364" i="74"/>
  <c r="C363" i="74"/>
  <c r="C362" i="74"/>
  <c r="C361" i="74"/>
  <c r="C360" i="74"/>
  <c r="C359" i="74"/>
  <c r="C358" i="74"/>
  <c r="C357" i="74"/>
  <c r="C356" i="74"/>
  <c r="C355" i="74"/>
  <c r="C354" i="74"/>
  <c r="C353" i="74"/>
  <c r="C352" i="74"/>
  <c r="C351" i="74"/>
  <c r="C350" i="74"/>
  <c r="C349" i="74"/>
  <c r="C348" i="74"/>
  <c r="C347" i="74"/>
  <c r="C346" i="74"/>
  <c r="C345" i="74"/>
  <c r="C344" i="74"/>
  <c r="C343" i="74"/>
  <c r="C342" i="74"/>
  <c r="C341" i="74"/>
  <c r="C340" i="74"/>
  <c r="C339" i="74"/>
  <c r="C338" i="74"/>
  <c r="C337" i="74"/>
  <c r="C336" i="74"/>
  <c r="C335" i="74"/>
  <c r="C334" i="74"/>
  <c r="C333" i="74"/>
  <c r="C332" i="74"/>
  <c r="C331" i="74"/>
  <c r="C330" i="74"/>
  <c r="C329" i="74"/>
  <c r="C328" i="74"/>
  <c r="C327" i="74"/>
  <c r="C326" i="74"/>
  <c r="C325" i="74"/>
  <c r="C324" i="74"/>
  <c r="C323" i="74"/>
  <c r="C322" i="74"/>
  <c r="C321" i="74"/>
  <c r="C320" i="74"/>
  <c r="C319" i="74"/>
  <c r="C318" i="74"/>
  <c r="C317" i="74"/>
  <c r="C316" i="74"/>
  <c r="C315" i="74"/>
  <c r="C314" i="74"/>
  <c r="C313" i="74"/>
  <c r="C312" i="74"/>
  <c r="C311" i="74"/>
  <c r="C310" i="74"/>
  <c r="C309" i="74"/>
  <c r="C308" i="74"/>
  <c r="C307" i="74"/>
  <c r="C306" i="74"/>
  <c r="C305" i="74"/>
  <c r="C304" i="74"/>
  <c r="C303" i="74"/>
  <c r="C302" i="74"/>
  <c r="C301" i="74"/>
  <c r="C300" i="74"/>
  <c r="C299" i="74"/>
  <c r="C298" i="74"/>
  <c r="C297" i="74"/>
  <c r="C296" i="74"/>
  <c r="C295" i="74"/>
  <c r="C294" i="74"/>
  <c r="C293" i="74"/>
  <c r="C292" i="74"/>
  <c r="C291" i="74"/>
  <c r="C290" i="74"/>
  <c r="C289" i="74"/>
  <c r="C288" i="74"/>
  <c r="C287" i="74"/>
  <c r="C286" i="74"/>
  <c r="C285" i="74"/>
  <c r="C284" i="74"/>
  <c r="C283" i="74"/>
  <c r="C282" i="74"/>
  <c r="C281" i="74"/>
  <c r="C280" i="74"/>
  <c r="C279" i="74"/>
  <c r="C278" i="74"/>
  <c r="C277" i="74"/>
  <c r="C276" i="74"/>
  <c r="C275" i="74"/>
  <c r="C274" i="74"/>
  <c r="C273" i="74"/>
  <c r="C272" i="74"/>
  <c r="C271" i="74"/>
  <c r="C270" i="74"/>
  <c r="C269" i="74"/>
  <c r="C268" i="74"/>
  <c r="C267" i="74"/>
  <c r="C266" i="74"/>
  <c r="C265" i="74"/>
  <c r="C264" i="74"/>
  <c r="C263" i="74"/>
  <c r="C262" i="74"/>
  <c r="C261" i="74"/>
  <c r="C260" i="74"/>
  <c r="C259" i="74"/>
  <c r="C258" i="74"/>
  <c r="C257" i="74"/>
  <c r="C256" i="74"/>
  <c r="C255" i="74"/>
  <c r="C254" i="74"/>
  <c r="C253" i="74"/>
  <c r="C252" i="74"/>
  <c r="C251" i="74"/>
  <c r="C250" i="74"/>
  <c r="C249" i="74"/>
  <c r="C248" i="74"/>
  <c r="C247" i="74"/>
  <c r="C246" i="74"/>
  <c r="C245" i="74"/>
  <c r="C244" i="74"/>
  <c r="C243" i="74"/>
  <c r="C242" i="74"/>
  <c r="C241" i="74"/>
  <c r="C240" i="74"/>
  <c r="C239" i="74"/>
  <c r="C238" i="74"/>
  <c r="C237" i="74"/>
  <c r="C236" i="74"/>
  <c r="C235" i="74"/>
  <c r="C234" i="74"/>
  <c r="C233" i="74"/>
  <c r="C232" i="74"/>
  <c r="C231" i="74"/>
  <c r="C230" i="74"/>
  <c r="C229" i="74"/>
  <c r="C228" i="74"/>
  <c r="C227" i="74"/>
  <c r="C226" i="74"/>
  <c r="C225" i="74"/>
  <c r="C224" i="74"/>
  <c r="C223" i="74"/>
  <c r="C222" i="74"/>
  <c r="C221" i="74"/>
  <c r="C220" i="74"/>
  <c r="C219" i="74"/>
  <c r="C218" i="74"/>
  <c r="C217" i="74"/>
  <c r="C216" i="74"/>
  <c r="C215" i="74"/>
  <c r="C214" i="74"/>
  <c r="C213" i="74"/>
  <c r="C212" i="74"/>
  <c r="C211" i="74"/>
  <c r="C210" i="74"/>
  <c r="C209" i="74"/>
  <c r="C208" i="74"/>
  <c r="C207" i="74"/>
  <c r="C206" i="74"/>
  <c r="C205" i="74"/>
  <c r="C204" i="74"/>
  <c r="C203" i="74"/>
  <c r="C202" i="74"/>
  <c r="C201" i="74"/>
  <c r="C200" i="74"/>
  <c r="C199" i="74"/>
  <c r="C198" i="74"/>
  <c r="C197" i="74"/>
  <c r="C196" i="74"/>
  <c r="C195" i="74"/>
  <c r="C194" i="74"/>
  <c r="C193" i="74"/>
  <c r="C192" i="74"/>
  <c r="C191" i="74"/>
  <c r="C190" i="74"/>
  <c r="C189" i="74"/>
  <c r="C188" i="74"/>
  <c r="C187" i="74"/>
  <c r="C186" i="74"/>
  <c r="C185" i="74"/>
  <c r="C184" i="74"/>
  <c r="C183" i="74"/>
  <c r="C182" i="74"/>
  <c r="C181" i="74"/>
  <c r="C180" i="74"/>
  <c r="C179" i="74"/>
  <c r="C178" i="74"/>
  <c r="C177" i="74"/>
  <c r="C176" i="74"/>
  <c r="C175" i="74"/>
  <c r="C174" i="74"/>
  <c r="C173" i="74"/>
  <c r="C172" i="74"/>
  <c r="C171" i="74"/>
  <c r="C170" i="74"/>
  <c r="C169" i="74"/>
  <c r="C168" i="74"/>
  <c r="C167" i="74"/>
  <c r="C166" i="74"/>
  <c r="C165" i="74"/>
  <c r="C164" i="74"/>
  <c r="C163" i="74"/>
  <c r="C162" i="74"/>
  <c r="C161" i="74"/>
  <c r="C160" i="74"/>
  <c r="C159" i="74"/>
  <c r="C158" i="74"/>
  <c r="C157" i="74"/>
  <c r="C156" i="74"/>
  <c r="C155" i="74"/>
  <c r="C154" i="74"/>
  <c r="C153" i="74"/>
  <c r="C152" i="74"/>
  <c r="C151" i="74"/>
  <c r="C150" i="74"/>
  <c r="C149" i="74"/>
  <c r="C148" i="74"/>
  <c r="C147" i="74"/>
  <c r="C146" i="74"/>
  <c r="C145" i="74"/>
  <c r="C144" i="74"/>
  <c r="C143" i="74"/>
  <c r="C142" i="74"/>
  <c r="C141" i="74"/>
  <c r="C140" i="74"/>
  <c r="C139" i="74"/>
  <c r="C138" i="74"/>
  <c r="C137" i="74"/>
  <c r="C136" i="74"/>
  <c r="C135" i="74"/>
  <c r="C134" i="74"/>
  <c r="C133" i="74"/>
  <c r="C132" i="74"/>
  <c r="C131" i="74"/>
  <c r="C130" i="74"/>
  <c r="C129" i="74"/>
  <c r="C128" i="74"/>
  <c r="C127" i="74"/>
  <c r="C126" i="74"/>
  <c r="C125" i="74"/>
  <c r="C124" i="74"/>
  <c r="C123" i="74"/>
  <c r="C122" i="74"/>
  <c r="C121" i="74"/>
  <c r="C120" i="74"/>
  <c r="C119" i="74"/>
  <c r="C118" i="74"/>
  <c r="C117" i="74"/>
  <c r="C116" i="74"/>
  <c r="C115" i="74"/>
  <c r="C114" i="74"/>
  <c r="C113" i="74"/>
  <c r="C112" i="74"/>
  <c r="C111" i="74"/>
  <c r="C110" i="74"/>
  <c r="C109" i="74"/>
  <c r="C108" i="74"/>
  <c r="C107" i="74"/>
  <c r="C106" i="74"/>
  <c r="C105" i="74"/>
  <c r="C104" i="74"/>
  <c r="C103" i="74"/>
  <c r="C102" i="74"/>
  <c r="C101" i="74"/>
  <c r="C100" i="74"/>
  <c r="C99" i="74"/>
  <c r="C98" i="74"/>
  <c r="C97" i="74"/>
  <c r="C96" i="74"/>
  <c r="C95" i="74"/>
  <c r="C94" i="74"/>
  <c r="C93" i="74"/>
  <c r="C92" i="74"/>
  <c r="C91" i="74"/>
  <c r="C90" i="74"/>
  <c r="C89" i="74"/>
  <c r="C88" i="74"/>
  <c r="C87" i="74"/>
  <c r="C86" i="74"/>
  <c r="C85" i="74"/>
  <c r="C84" i="74"/>
  <c r="C83" i="74"/>
  <c r="C82" i="74"/>
  <c r="C81" i="74"/>
  <c r="C80" i="74"/>
  <c r="C79" i="74"/>
  <c r="C78" i="74"/>
  <c r="C77" i="74"/>
  <c r="C76" i="74"/>
  <c r="C75" i="74"/>
  <c r="C74" i="74"/>
  <c r="C73" i="74"/>
  <c r="C72" i="74"/>
  <c r="C71" i="74"/>
  <c r="C70" i="74"/>
  <c r="C69" i="74"/>
  <c r="C68" i="74"/>
  <c r="C67" i="74"/>
  <c r="C66" i="74"/>
  <c r="C65" i="74"/>
  <c r="C64" i="74"/>
  <c r="C63" i="74"/>
  <c r="C62" i="74"/>
  <c r="C61" i="74"/>
  <c r="C60" i="74"/>
  <c r="C59" i="74"/>
  <c r="C58" i="74"/>
  <c r="C57" i="74"/>
  <c r="C56" i="74"/>
  <c r="C55" i="74"/>
  <c r="C54" i="74"/>
  <c r="C53" i="74"/>
  <c r="C52" i="74"/>
  <c r="C51" i="74"/>
  <c r="C50" i="74"/>
  <c r="C49" i="74"/>
  <c r="C48" i="74"/>
  <c r="C47" i="74"/>
  <c r="C46" i="74"/>
  <c r="C45" i="74"/>
  <c r="C44" i="74"/>
  <c r="C43" i="74"/>
  <c r="C42" i="74"/>
  <c r="C41" i="74"/>
  <c r="C40" i="74"/>
  <c r="C39" i="74"/>
  <c r="C38" i="74"/>
  <c r="C37" i="74"/>
  <c r="C36" i="74"/>
  <c r="C35" i="74"/>
  <c r="C34" i="74"/>
  <c r="C33" i="74"/>
  <c r="C32" i="74"/>
  <c r="C31" i="74"/>
  <c r="C30" i="74"/>
  <c r="C29" i="74"/>
  <c r="C28" i="74"/>
  <c r="C27" i="74"/>
  <c r="C26" i="74"/>
  <c r="C25" i="74"/>
  <c r="C24" i="74"/>
  <c r="C23" i="74"/>
  <c r="C22" i="74"/>
  <c r="C21" i="74"/>
  <c r="C20" i="74"/>
  <c r="C19" i="74"/>
  <c r="C18" i="74"/>
  <c r="C17" i="74"/>
  <c r="C16" i="74"/>
  <c r="C15" i="74"/>
  <c r="C14" i="74"/>
  <c r="C13" i="74"/>
  <c r="C12" i="74"/>
  <c r="C11" i="74"/>
  <c r="C10" i="74"/>
  <c r="C9" i="74"/>
  <c r="C8" i="74"/>
  <c r="C7" i="74"/>
  <c r="C766" i="74"/>
  <c r="C765" i="74"/>
  <c r="P755" i="74"/>
  <c r="P753" i="74"/>
  <c r="P747" i="74"/>
  <c r="P739" i="74"/>
  <c r="P737" i="74"/>
  <c r="AB733" i="74"/>
  <c r="X733" i="74"/>
  <c r="P733" i="74"/>
  <c r="L733" i="74"/>
  <c r="H733" i="74"/>
  <c r="T733" i="74"/>
  <c r="AB731" i="74"/>
  <c r="X731" i="74"/>
  <c r="P731" i="74"/>
  <c r="L731" i="74"/>
  <c r="H731" i="74"/>
  <c r="T731" i="74"/>
  <c r="AB729" i="74"/>
  <c r="X729" i="74"/>
  <c r="P729" i="74"/>
  <c r="L729" i="74"/>
  <c r="H729" i="74"/>
  <c r="T729" i="74"/>
  <c r="AB727" i="74"/>
  <c r="X727" i="74"/>
  <c r="P727" i="74"/>
  <c r="L727" i="74"/>
  <c r="H727" i="74"/>
  <c r="T727" i="74"/>
  <c r="AB725" i="74"/>
  <c r="X725" i="74"/>
  <c r="P725" i="74"/>
  <c r="L725" i="74"/>
  <c r="H725" i="74"/>
  <c r="T725" i="74"/>
  <c r="AB723" i="74"/>
  <c r="X723" i="74"/>
  <c r="P723" i="74"/>
  <c r="L723" i="74"/>
  <c r="H723" i="74"/>
  <c r="T723" i="74"/>
  <c r="AB721" i="74"/>
  <c r="X721" i="74"/>
  <c r="P721" i="74"/>
  <c r="L721" i="74"/>
  <c r="H721" i="74"/>
  <c r="T721" i="74"/>
  <c r="AB719" i="74"/>
  <c r="X719" i="74"/>
  <c r="P719" i="74"/>
  <c r="L719" i="74"/>
  <c r="H719" i="74"/>
  <c r="T719" i="74"/>
  <c r="T715" i="74"/>
  <c r="P715" i="74"/>
  <c r="H715" i="74"/>
  <c r="X713" i="74"/>
  <c r="T713" i="74"/>
  <c r="T711" i="74"/>
  <c r="P711" i="74"/>
  <c r="H711" i="74"/>
  <c r="H709" i="74"/>
  <c r="AB699" i="74"/>
  <c r="X699" i="74"/>
  <c r="P699" i="74"/>
  <c r="L699" i="74"/>
  <c r="H699" i="74"/>
  <c r="T699" i="74"/>
  <c r="AB697" i="74"/>
  <c r="X697" i="74"/>
  <c r="P697" i="74"/>
  <c r="L697" i="74"/>
  <c r="H697" i="74"/>
  <c r="T697" i="74"/>
  <c r="AB695" i="74"/>
  <c r="X695" i="74"/>
  <c r="P695" i="74"/>
  <c r="L695" i="74"/>
  <c r="H695" i="74"/>
  <c r="T695" i="74"/>
  <c r="AB693" i="74"/>
  <c r="X693" i="74"/>
  <c r="P693" i="74"/>
  <c r="L693" i="74"/>
  <c r="H693" i="74"/>
  <c r="T693" i="74"/>
  <c r="AB691" i="74"/>
  <c r="X691" i="74"/>
  <c r="P691" i="74"/>
  <c r="L691" i="74"/>
  <c r="H691" i="74"/>
  <c r="T691" i="74"/>
  <c r="AB689" i="74"/>
  <c r="X689" i="74"/>
  <c r="P689" i="74"/>
  <c r="L689" i="74"/>
  <c r="H689" i="74"/>
  <c r="T689" i="74"/>
  <c r="AB687" i="74"/>
  <c r="X687" i="74"/>
  <c r="P687" i="74"/>
  <c r="L687" i="74"/>
  <c r="H687" i="74"/>
  <c r="T687" i="74"/>
  <c r="AB685" i="74"/>
  <c r="X685" i="74"/>
  <c r="P685" i="74"/>
  <c r="L685" i="74"/>
  <c r="H685" i="74"/>
  <c r="T685" i="74"/>
  <c r="AB683" i="74"/>
  <c r="X683" i="74"/>
  <c r="P683" i="74"/>
  <c r="L683" i="74"/>
  <c r="H683" i="74"/>
  <c r="T683" i="74"/>
  <c r="AB677" i="74"/>
  <c r="X677" i="74"/>
  <c r="P677" i="74"/>
  <c r="L677" i="74"/>
  <c r="H677" i="74"/>
  <c r="T677" i="74"/>
  <c r="AB675" i="74"/>
  <c r="X675" i="74"/>
  <c r="P675" i="74"/>
  <c r="L675" i="74"/>
  <c r="H675" i="74"/>
  <c r="T675" i="74"/>
  <c r="AB673" i="74"/>
  <c r="X673" i="74"/>
  <c r="P673" i="74"/>
  <c r="L673" i="74"/>
  <c r="H673" i="74"/>
  <c r="T673" i="74"/>
  <c r="X669" i="74"/>
  <c r="T669" i="74"/>
  <c r="T667" i="74"/>
  <c r="P667" i="74"/>
  <c r="H667" i="74"/>
  <c r="H665" i="74"/>
  <c r="T663" i="74"/>
  <c r="P663" i="74"/>
  <c r="H663" i="74"/>
  <c r="AB659" i="74"/>
  <c r="X659" i="74"/>
  <c r="P659" i="74"/>
  <c r="L659" i="74"/>
  <c r="H659" i="74"/>
  <c r="T659" i="74"/>
  <c r="AB657" i="74"/>
  <c r="X657" i="74"/>
  <c r="P657" i="74"/>
  <c r="L657" i="74"/>
  <c r="H657" i="74"/>
  <c r="T657" i="74"/>
  <c r="T653" i="74"/>
  <c r="P653" i="74"/>
  <c r="H653" i="74"/>
  <c r="X651" i="74"/>
  <c r="T651" i="74"/>
  <c r="H651" i="74"/>
  <c r="AB647" i="74"/>
  <c r="X647" i="74"/>
  <c r="P647" i="74"/>
  <c r="L647" i="74"/>
  <c r="H647" i="74"/>
  <c r="T647" i="74"/>
  <c r="X643" i="74"/>
  <c r="P643" i="74"/>
  <c r="H643" i="74"/>
  <c r="X641" i="74"/>
  <c r="T641" i="74"/>
  <c r="X639" i="74"/>
  <c r="X635" i="74"/>
  <c r="P635" i="74"/>
  <c r="H635" i="74"/>
  <c r="X633" i="74"/>
  <c r="T633" i="74"/>
  <c r="AB631" i="74"/>
  <c r="L631" i="74"/>
  <c r="T629" i="74"/>
  <c r="P629" i="74"/>
  <c r="AB627" i="74"/>
  <c r="L627" i="74"/>
  <c r="T625" i="74"/>
  <c r="P625" i="74"/>
  <c r="T619" i="74"/>
  <c r="L619" i="74"/>
  <c r="P619" i="74"/>
  <c r="AB613" i="74"/>
  <c r="T613" i="74"/>
  <c r="L613" i="74"/>
  <c r="H613" i="74"/>
  <c r="P613" i="74"/>
  <c r="AB611" i="74"/>
  <c r="X611" i="74"/>
  <c r="H611" i="74"/>
  <c r="X609" i="74"/>
  <c r="T609" i="74"/>
  <c r="T605" i="74"/>
  <c r="T603" i="74"/>
  <c r="P603" i="74"/>
  <c r="L603" i="74"/>
  <c r="AB601" i="74"/>
  <c r="T601" i="74"/>
  <c r="T595" i="74"/>
  <c r="T593" i="74"/>
  <c r="L593" i="74"/>
  <c r="P593" i="74"/>
  <c r="AB591" i="74"/>
  <c r="T591" i="74"/>
  <c r="L591" i="74"/>
  <c r="H591" i="74"/>
  <c r="P591" i="74"/>
  <c r="X587" i="74"/>
  <c r="T587" i="74"/>
  <c r="H587" i="74"/>
  <c r="AB581" i="74"/>
  <c r="T581" i="74"/>
  <c r="P581" i="74"/>
  <c r="AB579" i="74"/>
  <c r="P577" i="74"/>
  <c r="P575" i="74"/>
  <c r="L575" i="74"/>
  <c r="AB575" i="74"/>
  <c r="AB573" i="74"/>
  <c r="T573" i="74"/>
  <c r="P573" i="74"/>
  <c r="AB571" i="74"/>
  <c r="P567" i="74"/>
  <c r="L567" i="74"/>
  <c r="AB567" i="74"/>
  <c r="AB565" i="74"/>
  <c r="T565" i="74"/>
  <c r="P565" i="74"/>
  <c r="H557" i="74"/>
  <c r="T555" i="74"/>
  <c r="L555" i="74"/>
  <c r="X555" i="74"/>
  <c r="AB553" i="74"/>
  <c r="T553" i="74"/>
  <c r="L553" i="74"/>
  <c r="H553" i="74"/>
  <c r="P553" i="74"/>
  <c r="L551" i="74"/>
  <c r="H551" i="74"/>
  <c r="X551" i="74"/>
  <c r="AB549" i="74"/>
  <c r="T545" i="74"/>
  <c r="L545" i="74"/>
  <c r="P545" i="74"/>
  <c r="AB543" i="74"/>
  <c r="T543" i="74"/>
  <c r="L543" i="74"/>
  <c r="H543" i="74"/>
  <c r="P543" i="74"/>
  <c r="AB541" i="74"/>
  <c r="X541" i="74"/>
  <c r="X535" i="74"/>
  <c r="T533" i="74"/>
  <c r="L533" i="74"/>
  <c r="P533" i="74"/>
  <c r="AB531" i="74"/>
  <c r="T531" i="74"/>
  <c r="L531" i="74"/>
  <c r="H531" i="74"/>
  <c r="P531" i="74"/>
  <c r="AB529" i="74"/>
  <c r="X529" i="74"/>
  <c r="H529" i="74"/>
  <c r="X527" i="74"/>
  <c r="T527" i="74"/>
  <c r="T525" i="74"/>
  <c r="L525" i="74"/>
  <c r="P525" i="74"/>
  <c r="AB523" i="74"/>
  <c r="T523" i="74"/>
  <c r="L523" i="74"/>
  <c r="H523" i="74"/>
  <c r="P523" i="74"/>
  <c r="H521" i="74"/>
  <c r="T519" i="74"/>
  <c r="T517" i="74"/>
  <c r="L517" i="74"/>
  <c r="P517" i="74"/>
  <c r="T513" i="74"/>
  <c r="P513" i="74"/>
  <c r="AB511" i="74"/>
  <c r="T509" i="74"/>
  <c r="P509" i="74"/>
  <c r="AB507" i="74"/>
  <c r="T505" i="74"/>
  <c r="P505" i="74"/>
  <c r="AB503" i="74"/>
  <c r="T501" i="74"/>
  <c r="P501" i="74"/>
  <c r="AB499" i="74"/>
  <c r="AB496" i="74"/>
  <c r="X496" i="74"/>
  <c r="T496" i="74"/>
  <c r="P496" i="74"/>
  <c r="L496" i="74"/>
  <c r="H496" i="74"/>
  <c r="AB494" i="74"/>
  <c r="X494" i="74"/>
  <c r="T494" i="74"/>
  <c r="P494" i="74"/>
  <c r="L494" i="74"/>
  <c r="AB490" i="74"/>
  <c r="X490" i="74"/>
  <c r="T490" i="74"/>
  <c r="P490" i="74"/>
  <c r="L490" i="74"/>
  <c r="AB487" i="74"/>
  <c r="X487" i="74"/>
  <c r="T487" i="74"/>
  <c r="P487" i="74"/>
  <c r="L487" i="74"/>
  <c r="H487" i="74"/>
  <c r="AB483" i="74"/>
  <c r="X483" i="74"/>
  <c r="T483" i="74"/>
  <c r="P483" i="74"/>
  <c r="L483" i="74"/>
  <c r="H483" i="74"/>
  <c r="AB481" i="74"/>
  <c r="X481" i="74"/>
  <c r="T481" i="74"/>
  <c r="P481" i="74"/>
  <c r="L481" i="74"/>
  <c r="H481" i="74"/>
  <c r="AB479" i="74"/>
  <c r="X479" i="74"/>
  <c r="T479" i="74"/>
  <c r="P479" i="74"/>
  <c r="L479" i="74"/>
  <c r="H479" i="74"/>
  <c r="AB477" i="74"/>
  <c r="X477" i="74"/>
  <c r="T477" i="74"/>
  <c r="P477" i="74"/>
  <c r="L477" i="74"/>
  <c r="H477" i="74"/>
  <c r="AB475" i="74"/>
  <c r="X475" i="74"/>
  <c r="T475" i="74"/>
  <c r="P475" i="74"/>
  <c r="L475" i="74"/>
  <c r="H475" i="74"/>
  <c r="AB473" i="74"/>
  <c r="X473" i="74"/>
  <c r="T473" i="74"/>
  <c r="P473" i="74"/>
  <c r="L473" i="74"/>
  <c r="H473" i="74"/>
  <c r="AB471" i="74"/>
  <c r="X471" i="74"/>
  <c r="T471" i="74"/>
  <c r="P471" i="74"/>
  <c r="L471" i="74"/>
  <c r="H471" i="74"/>
  <c r="AB467" i="74"/>
  <c r="X467" i="74"/>
  <c r="T467" i="74"/>
  <c r="P467" i="74"/>
  <c r="L467" i="74"/>
  <c r="H467" i="74"/>
  <c r="AB465" i="74"/>
  <c r="X465" i="74"/>
  <c r="T465" i="74"/>
  <c r="P465" i="74"/>
  <c r="L465" i="74"/>
  <c r="H465" i="74"/>
  <c r="AB463" i="74"/>
  <c r="X463" i="74"/>
  <c r="T463" i="74"/>
  <c r="P463" i="74"/>
  <c r="L463" i="74"/>
  <c r="H463" i="74"/>
  <c r="AB461" i="74"/>
  <c r="X461" i="74"/>
  <c r="T461" i="74"/>
  <c r="P461" i="74"/>
  <c r="L461" i="74"/>
  <c r="H461" i="74"/>
  <c r="AB459" i="74"/>
  <c r="X459" i="74"/>
  <c r="T459" i="74"/>
  <c r="P459" i="74"/>
  <c r="L459" i="74"/>
  <c r="H459" i="74"/>
  <c r="AB457" i="74"/>
  <c r="X457" i="74"/>
  <c r="T457" i="74"/>
  <c r="P457" i="74"/>
  <c r="L457" i="74"/>
  <c r="H457" i="74"/>
  <c r="AB455" i="74"/>
  <c r="X455" i="74"/>
  <c r="T455" i="74"/>
  <c r="P455" i="74"/>
  <c r="L455" i="74"/>
  <c r="H455" i="74"/>
  <c r="AB453" i="74"/>
  <c r="X453" i="74"/>
  <c r="T453" i="74"/>
  <c r="P453" i="74"/>
  <c r="L453" i="74"/>
  <c r="H453" i="74"/>
  <c r="AB451" i="74"/>
  <c r="X451" i="74"/>
  <c r="T451" i="74"/>
  <c r="P451" i="74"/>
  <c r="L451" i="74"/>
  <c r="H451" i="74"/>
  <c r="AB449" i="74"/>
  <c r="X449" i="74"/>
  <c r="T449" i="74"/>
  <c r="P449" i="74"/>
  <c r="L449" i="74"/>
  <c r="H449" i="74"/>
  <c r="AB447" i="74"/>
  <c r="X447" i="74"/>
  <c r="T447" i="74"/>
  <c r="P447" i="74"/>
  <c r="L447" i="74"/>
  <c r="H447" i="74"/>
  <c r="AB445" i="74"/>
  <c r="X445" i="74"/>
  <c r="T445" i="74"/>
  <c r="P445" i="74"/>
  <c r="L445" i="74"/>
  <c r="H445" i="74"/>
  <c r="AB443" i="74"/>
  <c r="X443" i="74"/>
  <c r="T443" i="74"/>
  <c r="P443" i="74"/>
  <c r="L443" i="74"/>
  <c r="H443" i="74"/>
  <c r="AB441" i="74"/>
  <c r="X441" i="74"/>
  <c r="T441" i="74"/>
  <c r="P441" i="74"/>
  <c r="L441" i="74"/>
  <c r="H441" i="74"/>
  <c r="AB439" i="74"/>
  <c r="X439" i="74"/>
  <c r="T439" i="74"/>
  <c r="P439" i="74"/>
  <c r="L439" i="74"/>
  <c r="H439" i="74"/>
  <c r="AB437" i="74"/>
  <c r="X437" i="74"/>
  <c r="T437" i="74"/>
  <c r="P437" i="74"/>
  <c r="L437" i="74"/>
  <c r="H437" i="74"/>
  <c r="H417" i="74"/>
  <c r="T415" i="74"/>
  <c r="T413" i="74"/>
  <c r="L413" i="74"/>
  <c r="P413" i="74"/>
  <c r="T409" i="74"/>
  <c r="P409" i="74"/>
  <c r="AB407" i="74"/>
  <c r="T405" i="74"/>
  <c r="P405" i="74"/>
  <c r="T401" i="74"/>
  <c r="T399" i="74"/>
  <c r="L399" i="74"/>
  <c r="P399" i="74"/>
  <c r="AB397" i="74"/>
  <c r="T397" i="74"/>
  <c r="L397" i="74"/>
  <c r="H397" i="74"/>
  <c r="P397" i="74"/>
  <c r="T393" i="74"/>
  <c r="P393" i="74"/>
  <c r="L393" i="74"/>
  <c r="AB391" i="74"/>
  <c r="T391" i="74"/>
  <c r="T389" i="74"/>
  <c r="P389" i="74"/>
  <c r="L389" i="74"/>
  <c r="AB387" i="74"/>
  <c r="AB383" i="74"/>
  <c r="X383" i="74"/>
  <c r="H383" i="74"/>
  <c r="X381" i="74"/>
  <c r="T381" i="74"/>
  <c r="T375" i="74"/>
  <c r="P375" i="74"/>
  <c r="L375" i="74"/>
  <c r="T371" i="74"/>
  <c r="L371" i="74"/>
  <c r="P371" i="74"/>
  <c r="T367" i="74"/>
  <c r="P367" i="74"/>
  <c r="L365" i="74"/>
  <c r="T359" i="74"/>
  <c r="P359" i="74"/>
  <c r="L357" i="74"/>
  <c r="T355" i="74"/>
  <c r="P355" i="74"/>
  <c r="X351" i="74"/>
  <c r="T349" i="74"/>
  <c r="L349" i="74"/>
  <c r="P349" i="74"/>
  <c r="AB347" i="74"/>
  <c r="T347" i="74"/>
  <c r="L347" i="74"/>
  <c r="H347" i="74"/>
  <c r="P347" i="74"/>
  <c r="AB345" i="74"/>
  <c r="X345" i="74"/>
  <c r="H345" i="74"/>
  <c r="X343" i="74"/>
  <c r="T343" i="74"/>
  <c r="T341" i="74"/>
  <c r="L341" i="74"/>
  <c r="P341" i="74"/>
  <c r="AB339" i="74"/>
  <c r="T339" i="74"/>
  <c r="L339" i="74"/>
  <c r="H339" i="74"/>
  <c r="P339" i="74"/>
  <c r="H337" i="74"/>
  <c r="T335" i="74"/>
  <c r="T333" i="74"/>
  <c r="L333" i="74"/>
  <c r="P333" i="74"/>
  <c r="AB331" i="74"/>
  <c r="T331" i="74"/>
  <c r="L331" i="74"/>
  <c r="H331" i="74"/>
  <c r="P331" i="74"/>
  <c r="AB329" i="74"/>
  <c r="T325" i="74"/>
  <c r="L325" i="74"/>
  <c r="P325" i="74"/>
  <c r="AB323" i="74"/>
  <c r="T323" i="74"/>
  <c r="L323" i="74"/>
  <c r="H323" i="74"/>
  <c r="P323" i="74"/>
  <c r="T319" i="74"/>
  <c r="P319" i="74"/>
  <c r="L319" i="74"/>
  <c r="T317" i="74"/>
  <c r="T315" i="74"/>
  <c r="P315" i="74"/>
  <c r="L315" i="74"/>
  <c r="AB313" i="74"/>
  <c r="T313" i="74"/>
  <c r="T311" i="74"/>
  <c r="P311" i="74"/>
  <c r="L311" i="74"/>
  <c r="AB309" i="74"/>
  <c r="T307" i="74"/>
  <c r="P307" i="74"/>
  <c r="L307" i="74"/>
  <c r="P303" i="74"/>
  <c r="L303" i="74"/>
  <c r="X303" i="74"/>
  <c r="AB297" i="74"/>
  <c r="P297" i="74"/>
  <c r="L297" i="74"/>
  <c r="X297" i="74"/>
  <c r="AB295" i="74"/>
  <c r="P295" i="74"/>
  <c r="L295" i="74"/>
  <c r="X295" i="74"/>
  <c r="AB293" i="74"/>
  <c r="P293" i="74"/>
  <c r="L293" i="74"/>
  <c r="X293" i="74"/>
  <c r="AB291" i="74"/>
  <c r="P291" i="74"/>
  <c r="L291" i="74"/>
  <c r="X291" i="74"/>
  <c r="AB289" i="74"/>
  <c r="P289" i="74"/>
  <c r="L289" i="74"/>
  <c r="X289" i="74"/>
  <c r="AB287" i="74"/>
  <c r="P287" i="74"/>
  <c r="L287" i="74"/>
  <c r="X287" i="74"/>
  <c r="AB285" i="74"/>
  <c r="P285" i="74"/>
  <c r="L285" i="74"/>
  <c r="X285" i="74"/>
  <c r="AB283" i="74"/>
  <c r="P283" i="74"/>
  <c r="L283" i="74"/>
  <c r="X283" i="74"/>
  <c r="AB281" i="74"/>
  <c r="P281" i="74"/>
  <c r="L281" i="74"/>
  <c r="X281" i="74"/>
  <c r="AB279" i="74"/>
  <c r="P279" i="74"/>
  <c r="L279" i="74"/>
  <c r="X279" i="74"/>
  <c r="AB277" i="74"/>
  <c r="P277" i="74"/>
  <c r="L277" i="74"/>
  <c r="X277" i="74"/>
  <c r="AB275" i="74"/>
  <c r="P275" i="74"/>
  <c r="L275" i="74"/>
  <c r="X275" i="74"/>
  <c r="X271" i="74"/>
  <c r="T271" i="74"/>
  <c r="X269" i="74"/>
  <c r="H267" i="74"/>
  <c r="X265" i="74"/>
  <c r="T265" i="74"/>
  <c r="H265" i="74"/>
  <c r="X263" i="74"/>
  <c r="T263" i="74"/>
  <c r="X261" i="74"/>
  <c r="X257" i="74"/>
  <c r="T257" i="74"/>
  <c r="H257" i="74"/>
  <c r="AB253" i="74"/>
  <c r="P253" i="74"/>
  <c r="L253" i="74"/>
  <c r="X253" i="74"/>
  <c r="AB251" i="74"/>
  <c r="P251" i="74"/>
  <c r="L251" i="74"/>
  <c r="X251" i="74"/>
  <c r="AB249" i="74"/>
  <c r="P249" i="74"/>
  <c r="L249" i="74"/>
  <c r="X249" i="74"/>
  <c r="AB247" i="74"/>
  <c r="P247" i="74"/>
  <c r="L247" i="74"/>
  <c r="X247" i="74"/>
  <c r="AB245" i="74"/>
  <c r="P245" i="74"/>
  <c r="L245" i="74"/>
  <c r="X245" i="74"/>
  <c r="AB243" i="74"/>
  <c r="P243" i="74"/>
  <c r="L243" i="74"/>
  <c r="X243" i="74"/>
  <c r="AB241" i="74"/>
  <c r="P241" i="74"/>
  <c r="L241" i="74"/>
  <c r="X241" i="74"/>
  <c r="AB239" i="74"/>
  <c r="P239" i="74"/>
  <c r="L239" i="74"/>
  <c r="X239" i="74"/>
  <c r="AB237" i="74"/>
  <c r="P237" i="74"/>
  <c r="L237" i="74"/>
  <c r="X237" i="74"/>
  <c r="AB235" i="74"/>
  <c r="P235" i="74"/>
  <c r="L235" i="74"/>
  <c r="X235" i="74"/>
  <c r="AB233" i="74"/>
  <c r="P233" i="74"/>
  <c r="L233" i="74"/>
  <c r="X233" i="74"/>
  <c r="AB231" i="74"/>
  <c r="P231" i="74"/>
  <c r="L231" i="74"/>
  <c r="X231" i="74"/>
  <c r="X227" i="74"/>
  <c r="T227" i="74"/>
  <c r="X225" i="74"/>
  <c r="X221" i="74"/>
  <c r="T221" i="74"/>
  <c r="H221" i="74"/>
  <c r="X219" i="74"/>
  <c r="T219" i="74"/>
  <c r="X217" i="74"/>
  <c r="X213" i="74"/>
  <c r="T213" i="74"/>
  <c r="H213" i="74"/>
  <c r="X211" i="74"/>
  <c r="T211" i="74"/>
  <c r="X209" i="74"/>
  <c r="AB203" i="74"/>
  <c r="P203" i="74"/>
  <c r="L203" i="74"/>
  <c r="X203" i="74"/>
  <c r="AB201" i="74"/>
  <c r="P201" i="74"/>
  <c r="L201" i="74"/>
  <c r="X201" i="74"/>
  <c r="AB199" i="74"/>
  <c r="P199" i="74"/>
  <c r="L199" i="74"/>
  <c r="X199" i="74"/>
  <c r="AB197" i="74"/>
  <c r="P197" i="74"/>
  <c r="L197" i="74"/>
  <c r="X197" i="74"/>
  <c r="X193" i="74"/>
  <c r="T193" i="74"/>
  <c r="H193" i="74"/>
  <c r="X191" i="74"/>
  <c r="T191" i="74"/>
  <c r="X187" i="74"/>
  <c r="T187" i="74"/>
  <c r="H187" i="74"/>
  <c r="X185" i="74"/>
  <c r="T185" i="74"/>
  <c r="X183" i="74"/>
  <c r="H183" i="74"/>
  <c r="AB179" i="74"/>
  <c r="P179" i="74"/>
  <c r="L179" i="74"/>
  <c r="X179" i="74"/>
  <c r="AB177" i="74"/>
  <c r="P177" i="74"/>
  <c r="L177" i="74"/>
  <c r="X177" i="74"/>
  <c r="T173" i="74"/>
  <c r="P173" i="74"/>
  <c r="T169" i="74"/>
  <c r="P169" i="74"/>
  <c r="T165" i="74"/>
  <c r="P165" i="74"/>
  <c r="T157" i="74"/>
  <c r="P157" i="74"/>
  <c r="T153" i="74"/>
  <c r="P153" i="74"/>
  <c r="T149" i="74"/>
  <c r="P149" i="74"/>
  <c r="T147" i="74"/>
  <c r="L147" i="74"/>
  <c r="P147" i="74"/>
  <c r="AB145" i="74"/>
  <c r="T145" i="74"/>
  <c r="L145" i="74"/>
  <c r="H145" i="74"/>
  <c r="P145" i="74"/>
  <c r="P143" i="74"/>
  <c r="T137" i="74"/>
  <c r="P137" i="74"/>
  <c r="X133" i="74"/>
  <c r="T133" i="74"/>
  <c r="P133" i="74"/>
  <c r="T131" i="74"/>
  <c r="L131" i="74"/>
  <c r="P131" i="74"/>
  <c r="T127" i="74"/>
  <c r="P127" i="74"/>
  <c r="T123" i="74"/>
  <c r="P123" i="74"/>
  <c r="T121" i="74"/>
  <c r="L121" i="74"/>
  <c r="P121" i="74"/>
  <c r="AB119" i="74"/>
  <c r="T119" i="74"/>
  <c r="L119" i="74"/>
  <c r="H119" i="74"/>
  <c r="P119" i="74"/>
  <c r="P117" i="74"/>
  <c r="T115" i="74"/>
  <c r="P115" i="74"/>
  <c r="T113" i="74"/>
  <c r="L113" i="74"/>
  <c r="P113" i="74"/>
  <c r="AB111" i="74"/>
  <c r="T111" i="74"/>
  <c r="L111" i="74"/>
  <c r="H111" i="74"/>
  <c r="P111" i="74"/>
  <c r="P109" i="74"/>
  <c r="X107" i="74"/>
  <c r="T107" i="74"/>
  <c r="P107" i="74"/>
  <c r="T105" i="74"/>
  <c r="L105" i="74"/>
  <c r="P105" i="74"/>
  <c r="T101" i="74"/>
  <c r="P101" i="74"/>
  <c r="T93" i="74"/>
  <c r="P93" i="74"/>
  <c r="T89" i="74"/>
  <c r="P89" i="74"/>
  <c r="X85" i="74"/>
  <c r="T85" i="74"/>
  <c r="P85" i="74"/>
  <c r="T83" i="74"/>
  <c r="L83" i="74"/>
  <c r="P83" i="74"/>
  <c r="AB81" i="74"/>
  <c r="T81" i="74"/>
  <c r="L81" i="74"/>
  <c r="H81" i="74"/>
  <c r="P81" i="74"/>
  <c r="T77" i="74"/>
  <c r="P77" i="74"/>
  <c r="L77" i="74"/>
  <c r="AB75" i="74"/>
  <c r="T75" i="74"/>
  <c r="L75" i="74"/>
  <c r="T73" i="74"/>
  <c r="P73" i="74"/>
  <c r="L73" i="74"/>
  <c r="T71" i="74"/>
  <c r="L71" i="74"/>
  <c r="T69" i="74"/>
  <c r="P69" i="74"/>
  <c r="L69" i="74"/>
  <c r="AB67" i="74"/>
  <c r="T67" i="74"/>
  <c r="L67" i="74"/>
  <c r="T65" i="74"/>
  <c r="P65" i="74"/>
  <c r="L65" i="74"/>
  <c r="T61" i="74"/>
  <c r="L61" i="74"/>
  <c r="P61" i="74"/>
  <c r="AB59" i="74"/>
  <c r="T59" i="74"/>
  <c r="L59" i="74"/>
  <c r="H59" i="74"/>
  <c r="P59" i="74"/>
  <c r="P57" i="74"/>
  <c r="T55" i="74"/>
  <c r="P55" i="74"/>
  <c r="T53" i="74"/>
  <c r="L53" i="74"/>
  <c r="P53" i="74"/>
  <c r="AB51" i="74"/>
  <c r="T51" i="74"/>
  <c r="L51" i="74"/>
  <c r="H51" i="74"/>
  <c r="P51" i="74"/>
  <c r="P49" i="74"/>
  <c r="T47" i="74"/>
  <c r="P47" i="74"/>
  <c r="T45" i="74"/>
  <c r="L45" i="74"/>
  <c r="P45" i="74"/>
  <c r="AB43" i="74"/>
  <c r="T43" i="74"/>
  <c r="L43" i="74"/>
  <c r="H43" i="74"/>
  <c r="P43" i="74"/>
  <c r="P41" i="74"/>
  <c r="T39" i="74"/>
  <c r="P39" i="74"/>
  <c r="T37" i="74"/>
  <c r="L37" i="74"/>
  <c r="P37" i="74"/>
  <c r="AB35" i="74"/>
  <c r="T35" i="74"/>
  <c r="L35" i="74"/>
  <c r="H35" i="74"/>
  <c r="P35" i="74"/>
  <c r="T31" i="74"/>
  <c r="P31" i="74"/>
  <c r="L31" i="74"/>
  <c r="T29" i="74"/>
  <c r="L29" i="74"/>
  <c r="T27" i="74"/>
  <c r="P27" i="74"/>
  <c r="L27" i="74"/>
  <c r="T25" i="74"/>
  <c r="T23" i="74"/>
  <c r="P23" i="74"/>
  <c r="L23" i="74"/>
  <c r="T21" i="74"/>
  <c r="T19" i="74"/>
  <c r="P19" i="74"/>
  <c r="L19" i="74"/>
  <c r="T17" i="74"/>
  <c r="T15" i="74"/>
  <c r="P15" i="74"/>
  <c r="L15" i="74"/>
  <c r="T7" i="74"/>
  <c r="L7" i="74"/>
  <c r="P7" i="74"/>
  <c r="C7" i="27"/>
  <c r="P7" i="27" s="1"/>
  <c r="AB757" i="27"/>
  <c r="X757" i="27"/>
  <c r="T757" i="27"/>
  <c r="P757" i="27"/>
  <c r="L757" i="27"/>
  <c r="H757" i="27"/>
  <c r="AB755" i="27"/>
  <c r="X755" i="27"/>
  <c r="T755" i="27"/>
  <c r="P755" i="27"/>
  <c r="L755" i="27"/>
  <c r="H755" i="27"/>
  <c r="AB753" i="27"/>
  <c r="X753" i="27"/>
  <c r="T753" i="27"/>
  <c r="P753" i="27"/>
  <c r="L753" i="27"/>
  <c r="H753" i="27"/>
  <c r="AB751" i="27"/>
  <c r="X751" i="27"/>
  <c r="T751" i="27"/>
  <c r="P751" i="27"/>
  <c r="L751" i="27"/>
  <c r="H751" i="27"/>
  <c r="AB749" i="27"/>
  <c r="X749" i="27"/>
  <c r="T749" i="27"/>
  <c r="P749" i="27"/>
  <c r="L749" i="27"/>
  <c r="H749" i="27"/>
  <c r="AB747" i="27"/>
  <c r="X747" i="27"/>
  <c r="T747" i="27"/>
  <c r="P747" i="27"/>
  <c r="L747" i="27"/>
  <c r="H747" i="27"/>
  <c r="AB743" i="27"/>
  <c r="X743" i="27"/>
  <c r="T743" i="27"/>
  <c r="P743" i="27"/>
  <c r="L743" i="27"/>
  <c r="H743" i="27"/>
  <c r="AB741" i="27"/>
  <c r="X741" i="27"/>
  <c r="T741" i="27"/>
  <c r="P741" i="27"/>
  <c r="L741" i="27"/>
  <c r="H741" i="27"/>
  <c r="AB739" i="27"/>
  <c r="X739" i="27"/>
  <c r="T739" i="27"/>
  <c r="P739" i="27"/>
  <c r="L739" i="27"/>
  <c r="H739" i="27"/>
  <c r="AB737" i="27"/>
  <c r="X737" i="27"/>
  <c r="T737" i="27"/>
  <c r="P737" i="27"/>
  <c r="L737" i="27"/>
  <c r="H737" i="27"/>
  <c r="AB733" i="27"/>
  <c r="X733" i="27"/>
  <c r="T733" i="27"/>
  <c r="P733" i="27"/>
  <c r="L733" i="27"/>
  <c r="H733" i="27"/>
  <c r="AB731" i="27"/>
  <c r="X731" i="27"/>
  <c r="T731" i="27"/>
  <c r="P731" i="27"/>
  <c r="L731" i="27"/>
  <c r="H731" i="27"/>
  <c r="AB729" i="27"/>
  <c r="X729" i="27"/>
  <c r="T729" i="27"/>
  <c r="P729" i="27"/>
  <c r="L729" i="27"/>
  <c r="H729" i="27"/>
  <c r="AB727" i="27"/>
  <c r="X727" i="27"/>
  <c r="T727" i="27"/>
  <c r="P727" i="27"/>
  <c r="L727" i="27"/>
  <c r="H727" i="27"/>
  <c r="AB725" i="27"/>
  <c r="X725" i="27"/>
  <c r="T725" i="27"/>
  <c r="P725" i="27"/>
  <c r="L725" i="27"/>
  <c r="H725" i="27"/>
  <c r="AB723" i="27"/>
  <c r="X723" i="27"/>
  <c r="T723" i="27"/>
  <c r="P723" i="27"/>
  <c r="L723" i="27"/>
  <c r="H723" i="27"/>
  <c r="AB721" i="27"/>
  <c r="X721" i="27"/>
  <c r="T721" i="27"/>
  <c r="P721" i="27"/>
  <c r="L721" i="27"/>
  <c r="H721" i="27"/>
  <c r="AB719" i="27"/>
  <c r="X719" i="27"/>
  <c r="T719" i="27"/>
  <c r="P719" i="27"/>
  <c r="L719" i="27"/>
  <c r="H719" i="27"/>
  <c r="AB715" i="27"/>
  <c r="X715" i="27"/>
  <c r="T715" i="27"/>
  <c r="P715" i="27"/>
  <c r="L715" i="27"/>
  <c r="H715" i="27"/>
  <c r="AB713" i="27"/>
  <c r="X713" i="27"/>
  <c r="T713" i="27"/>
  <c r="P713" i="27"/>
  <c r="L713" i="27"/>
  <c r="H713" i="27"/>
  <c r="AB711" i="27"/>
  <c r="X711" i="27"/>
  <c r="T711" i="27"/>
  <c r="P711" i="27"/>
  <c r="L711" i="27"/>
  <c r="H711" i="27"/>
  <c r="AB709" i="27"/>
  <c r="X709" i="27"/>
  <c r="T709" i="27"/>
  <c r="P709" i="27"/>
  <c r="L709" i="27"/>
  <c r="H709" i="27"/>
  <c r="AB704" i="27"/>
  <c r="X704" i="27"/>
  <c r="T704" i="27"/>
  <c r="P704" i="27"/>
  <c r="L704" i="27"/>
  <c r="H704" i="27"/>
  <c r="AB699" i="27"/>
  <c r="X699" i="27"/>
  <c r="T699" i="27"/>
  <c r="P699" i="27"/>
  <c r="L699" i="27"/>
  <c r="H699" i="27"/>
  <c r="AB697" i="27"/>
  <c r="X697" i="27"/>
  <c r="T697" i="27"/>
  <c r="P697" i="27"/>
  <c r="L697" i="27"/>
  <c r="H697" i="27"/>
  <c r="AB695" i="27"/>
  <c r="X695" i="27"/>
  <c r="T695" i="27"/>
  <c r="P695" i="27"/>
  <c r="L695" i="27"/>
  <c r="H695" i="27"/>
  <c r="AB693" i="27"/>
  <c r="X693" i="27"/>
  <c r="T693" i="27"/>
  <c r="P693" i="27"/>
  <c r="L693" i="27"/>
  <c r="H693" i="27"/>
  <c r="AB691" i="27"/>
  <c r="X691" i="27"/>
  <c r="T691" i="27"/>
  <c r="P691" i="27"/>
  <c r="L691" i="27"/>
  <c r="H691" i="27"/>
  <c r="AB689" i="27"/>
  <c r="X689" i="27"/>
  <c r="T689" i="27"/>
  <c r="P689" i="27"/>
  <c r="L689" i="27"/>
  <c r="H689" i="27"/>
  <c r="AB687" i="27"/>
  <c r="X687" i="27"/>
  <c r="T687" i="27"/>
  <c r="P687" i="27"/>
  <c r="L687" i="27"/>
  <c r="H687" i="27"/>
  <c r="AB685" i="27"/>
  <c r="X685" i="27"/>
  <c r="T685" i="27"/>
  <c r="P685" i="27"/>
  <c r="L685" i="27"/>
  <c r="H685" i="27"/>
  <c r="AB683" i="27"/>
  <c r="X683" i="27"/>
  <c r="T683" i="27"/>
  <c r="P683" i="27"/>
  <c r="L683" i="27"/>
  <c r="H683" i="27"/>
  <c r="AB677" i="27"/>
  <c r="X677" i="27"/>
  <c r="T677" i="27"/>
  <c r="P677" i="27"/>
  <c r="L677" i="27"/>
  <c r="H677" i="27"/>
  <c r="AB675" i="27"/>
  <c r="X675" i="27"/>
  <c r="T675" i="27"/>
  <c r="P675" i="27"/>
  <c r="L675" i="27"/>
  <c r="H675" i="27"/>
  <c r="AB673" i="27"/>
  <c r="X673" i="27"/>
  <c r="T673" i="27"/>
  <c r="P673" i="27"/>
  <c r="L673" i="27"/>
  <c r="H673" i="27"/>
  <c r="AB669" i="27"/>
  <c r="X669" i="27"/>
  <c r="T669" i="27"/>
  <c r="P669" i="27"/>
  <c r="L669" i="27"/>
  <c r="H669" i="27"/>
  <c r="AB667" i="27"/>
  <c r="X667" i="27"/>
  <c r="T667" i="27"/>
  <c r="P667" i="27"/>
  <c r="L667" i="27"/>
  <c r="H667" i="27"/>
  <c r="AB665" i="27"/>
  <c r="X665" i="27"/>
  <c r="T665" i="27"/>
  <c r="P665" i="27"/>
  <c r="L665" i="27"/>
  <c r="H665" i="27"/>
  <c r="AB663" i="27"/>
  <c r="X663" i="27"/>
  <c r="T663" i="27"/>
  <c r="P663" i="27"/>
  <c r="L663" i="27"/>
  <c r="H663" i="27"/>
  <c r="AB659" i="27"/>
  <c r="X659" i="27"/>
  <c r="T659" i="27"/>
  <c r="P659" i="27"/>
  <c r="L659" i="27"/>
  <c r="H659" i="27"/>
  <c r="AB657" i="27"/>
  <c r="X657" i="27"/>
  <c r="T657" i="27"/>
  <c r="P657" i="27"/>
  <c r="L657" i="27"/>
  <c r="H657" i="27"/>
  <c r="AB653" i="27"/>
  <c r="X653" i="27"/>
  <c r="T653" i="27"/>
  <c r="P653" i="27"/>
  <c r="L653" i="27"/>
  <c r="H653" i="27"/>
  <c r="AB651" i="27"/>
  <c r="X651" i="27"/>
  <c r="T651" i="27"/>
  <c r="P651" i="27"/>
  <c r="L651" i="27"/>
  <c r="H651" i="27"/>
  <c r="AB647" i="27"/>
  <c r="X647" i="27"/>
  <c r="T647" i="27"/>
  <c r="P647" i="27"/>
  <c r="L647" i="27"/>
  <c r="H647" i="27"/>
  <c r="AB643" i="27"/>
  <c r="X643" i="27"/>
  <c r="T643" i="27"/>
  <c r="P643" i="27"/>
  <c r="L643" i="27"/>
  <c r="H643" i="27"/>
  <c r="AB641" i="27"/>
  <c r="X641" i="27"/>
  <c r="T641" i="27"/>
  <c r="P641" i="27"/>
  <c r="L641" i="27"/>
  <c r="H641" i="27"/>
  <c r="AB639" i="27"/>
  <c r="X639" i="27"/>
  <c r="T639" i="27"/>
  <c r="P639" i="27"/>
  <c r="L639" i="27"/>
  <c r="H639" i="27"/>
  <c r="AB637" i="27"/>
  <c r="X637" i="27"/>
  <c r="T637" i="27"/>
  <c r="P637" i="27"/>
  <c r="L637" i="27"/>
  <c r="H637" i="27"/>
  <c r="AB635" i="27"/>
  <c r="X635" i="27"/>
  <c r="T635" i="27"/>
  <c r="P635" i="27"/>
  <c r="L635" i="27"/>
  <c r="H635" i="27"/>
  <c r="AB633" i="27"/>
  <c r="X633" i="27"/>
  <c r="T633" i="27"/>
  <c r="P633" i="27"/>
  <c r="L633" i="27"/>
  <c r="H633" i="27"/>
  <c r="AB631" i="27"/>
  <c r="X631" i="27"/>
  <c r="T631" i="27"/>
  <c r="P631" i="27"/>
  <c r="L631" i="27"/>
  <c r="H631" i="27"/>
  <c r="AB629" i="27"/>
  <c r="X629" i="27"/>
  <c r="T629" i="27"/>
  <c r="P629" i="27"/>
  <c r="L629" i="27"/>
  <c r="H629" i="27"/>
  <c r="AB627" i="27"/>
  <c r="X627" i="27"/>
  <c r="T627" i="27"/>
  <c r="P627" i="27"/>
  <c r="L627" i="27"/>
  <c r="H627" i="27"/>
  <c r="AB625" i="27"/>
  <c r="X625" i="27"/>
  <c r="T625" i="27"/>
  <c r="P625" i="27"/>
  <c r="L625" i="27"/>
  <c r="H625" i="27"/>
  <c r="AB621" i="27"/>
  <c r="X621" i="27"/>
  <c r="T621" i="27"/>
  <c r="P621" i="27"/>
  <c r="L621" i="27"/>
  <c r="H621" i="27"/>
  <c r="AB619" i="27"/>
  <c r="X619" i="27"/>
  <c r="T619" i="27"/>
  <c r="P619" i="27"/>
  <c r="L619" i="27"/>
  <c r="H619" i="27"/>
  <c r="AB613" i="27"/>
  <c r="X613" i="27"/>
  <c r="T613" i="27"/>
  <c r="P613" i="27"/>
  <c r="L613" i="27"/>
  <c r="H613" i="27"/>
  <c r="AB611" i="27"/>
  <c r="X611" i="27"/>
  <c r="T611" i="27"/>
  <c r="P611" i="27"/>
  <c r="L611" i="27"/>
  <c r="H611" i="27"/>
  <c r="AB609" i="27"/>
  <c r="X609" i="27"/>
  <c r="T609" i="27"/>
  <c r="P609" i="27"/>
  <c r="L609" i="27"/>
  <c r="H609" i="27"/>
  <c r="AB605" i="27"/>
  <c r="X605" i="27"/>
  <c r="T605" i="27"/>
  <c r="P605" i="27"/>
  <c r="L605" i="27"/>
  <c r="H605" i="27"/>
  <c r="AB603" i="27"/>
  <c r="X603" i="27"/>
  <c r="T603" i="27"/>
  <c r="P603" i="27"/>
  <c r="L603" i="27"/>
  <c r="H603" i="27"/>
  <c r="AB601" i="27"/>
  <c r="X601" i="27"/>
  <c r="T601" i="27"/>
  <c r="P601" i="27"/>
  <c r="L601" i="27"/>
  <c r="H601" i="27"/>
  <c r="AB597" i="27"/>
  <c r="X597" i="27"/>
  <c r="T597" i="27"/>
  <c r="P597" i="27"/>
  <c r="L597" i="27"/>
  <c r="H597" i="27"/>
  <c r="AB595" i="27"/>
  <c r="X595" i="27"/>
  <c r="T595" i="27"/>
  <c r="P595" i="27"/>
  <c r="L595" i="27"/>
  <c r="H595" i="27"/>
  <c r="AB591" i="27"/>
  <c r="X591" i="27"/>
  <c r="T591" i="27"/>
  <c r="P591" i="27"/>
  <c r="L591" i="27"/>
  <c r="H591" i="27"/>
  <c r="AB589" i="27"/>
  <c r="X589" i="27"/>
  <c r="T589" i="27"/>
  <c r="P589" i="27"/>
  <c r="L589" i="27"/>
  <c r="H589" i="27"/>
  <c r="AB587" i="27"/>
  <c r="X587" i="27"/>
  <c r="T587" i="27"/>
  <c r="P587" i="27"/>
  <c r="L587" i="27"/>
  <c r="H587" i="27"/>
  <c r="AB581" i="27"/>
  <c r="X581" i="27"/>
  <c r="T581" i="27"/>
  <c r="P581" i="27"/>
  <c r="L581" i="27"/>
  <c r="H581" i="27"/>
  <c r="AB579" i="27"/>
  <c r="X579" i="27"/>
  <c r="T579" i="27"/>
  <c r="P579" i="27"/>
  <c r="L579" i="27"/>
  <c r="H579" i="27"/>
  <c r="AB577" i="27"/>
  <c r="X577" i="27"/>
  <c r="T577" i="27"/>
  <c r="P577" i="27"/>
  <c r="L577" i="27"/>
  <c r="H577" i="27"/>
  <c r="AB575" i="27"/>
  <c r="X575" i="27"/>
  <c r="T575" i="27"/>
  <c r="P575" i="27"/>
  <c r="L575" i="27"/>
  <c r="H575" i="27"/>
  <c r="AB573" i="27"/>
  <c r="X573" i="27"/>
  <c r="T573" i="27"/>
  <c r="P573" i="27"/>
  <c r="L573" i="27"/>
  <c r="H573" i="27"/>
  <c r="AB571" i="27"/>
  <c r="X571" i="27"/>
  <c r="T571" i="27"/>
  <c r="P571" i="27"/>
  <c r="L571" i="27"/>
  <c r="H571" i="27"/>
  <c r="AB569" i="27"/>
  <c r="X569" i="27"/>
  <c r="T569" i="27"/>
  <c r="P569" i="27"/>
  <c r="L569" i="27"/>
  <c r="H569" i="27"/>
  <c r="AB567" i="27"/>
  <c r="X567" i="27"/>
  <c r="T567" i="27"/>
  <c r="P567" i="27"/>
  <c r="L567" i="27"/>
  <c r="H567" i="27"/>
  <c r="AB565" i="27"/>
  <c r="X565" i="27"/>
  <c r="T565" i="27"/>
  <c r="P565" i="27"/>
  <c r="L565" i="27"/>
  <c r="H565" i="27"/>
  <c r="AB563" i="27"/>
  <c r="X563" i="27"/>
  <c r="T563" i="27"/>
  <c r="P563" i="27"/>
  <c r="L563" i="27"/>
  <c r="H563" i="27"/>
  <c r="AB561" i="27"/>
  <c r="X561" i="27"/>
  <c r="T561" i="27"/>
  <c r="P561" i="27"/>
  <c r="L561" i="27"/>
  <c r="H561" i="27"/>
  <c r="AB557" i="27"/>
  <c r="X557" i="27"/>
  <c r="T557" i="27"/>
  <c r="P557" i="27"/>
  <c r="L557" i="27"/>
  <c r="H557" i="27"/>
  <c r="AB555" i="27"/>
  <c r="X555" i="27"/>
  <c r="T555" i="27"/>
  <c r="P555" i="27"/>
  <c r="L555" i="27"/>
  <c r="H555" i="27"/>
  <c r="AB553" i="27"/>
  <c r="X553" i="27"/>
  <c r="T553" i="27"/>
  <c r="P553" i="27"/>
  <c r="L553" i="27"/>
  <c r="H553" i="27"/>
  <c r="AB551" i="27"/>
  <c r="X551" i="27"/>
  <c r="T551" i="27"/>
  <c r="P551" i="27"/>
  <c r="L551" i="27"/>
  <c r="H551" i="27"/>
  <c r="AB549" i="27"/>
  <c r="X549" i="27"/>
  <c r="T549" i="27"/>
  <c r="P549" i="27"/>
  <c r="L549" i="27"/>
  <c r="H549" i="27"/>
  <c r="AB547" i="27"/>
  <c r="X547" i="27"/>
  <c r="T547" i="27"/>
  <c r="P547" i="27"/>
  <c r="L547" i="27"/>
  <c r="H547" i="27"/>
  <c r="AB545" i="27"/>
  <c r="X545" i="27"/>
  <c r="T545" i="27"/>
  <c r="P545" i="27"/>
  <c r="L545" i="27"/>
  <c r="H545" i="27"/>
  <c r="AB543" i="27"/>
  <c r="X543" i="27"/>
  <c r="T543" i="27"/>
  <c r="P543" i="27"/>
  <c r="L543" i="27"/>
  <c r="H543" i="27"/>
  <c r="AB541" i="27"/>
  <c r="X541" i="27"/>
  <c r="T541" i="27"/>
  <c r="P541" i="27"/>
  <c r="L541" i="27"/>
  <c r="H541" i="27"/>
  <c r="AB535" i="27"/>
  <c r="X535" i="27"/>
  <c r="T535" i="27"/>
  <c r="P535" i="27"/>
  <c r="L535" i="27"/>
  <c r="H535" i="27"/>
  <c r="AB533" i="27"/>
  <c r="X533" i="27"/>
  <c r="T533" i="27"/>
  <c r="P533" i="27"/>
  <c r="L533" i="27"/>
  <c r="H533" i="27"/>
  <c r="AB531" i="27"/>
  <c r="X531" i="27"/>
  <c r="T531" i="27"/>
  <c r="P531" i="27"/>
  <c r="L531" i="27"/>
  <c r="H531" i="27"/>
  <c r="AB529" i="27"/>
  <c r="X529" i="27"/>
  <c r="T529" i="27"/>
  <c r="P529" i="27"/>
  <c r="L529" i="27"/>
  <c r="H529" i="27"/>
  <c r="AB527" i="27"/>
  <c r="X527" i="27"/>
  <c r="T527" i="27"/>
  <c r="P527" i="27"/>
  <c r="L527" i="27"/>
  <c r="H527" i="27"/>
  <c r="AB525" i="27"/>
  <c r="X525" i="27"/>
  <c r="T525" i="27"/>
  <c r="P525" i="27"/>
  <c r="L525" i="27"/>
  <c r="H525" i="27"/>
  <c r="AB523" i="27"/>
  <c r="X523" i="27"/>
  <c r="T523" i="27"/>
  <c r="P523" i="27"/>
  <c r="L523" i="27"/>
  <c r="H523" i="27"/>
  <c r="AB521" i="27"/>
  <c r="X521" i="27"/>
  <c r="T521" i="27"/>
  <c r="P521" i="27"/>
  <c r="L521" i="27"/>
  <c r="H521" i="27"/>
  <c r="AB517" i="27"/>
  <c r="X517" i="27"/>
  <c r="T517" i="27"/>
  <c r="P517" i="27"/>
  <c r="L517" i="27"/>
  <c r="H517" i="27"/>
  <c r="AB513" i="27"/>
  <c r="X513" i="27"/>
  <c r="T513" i="27"/>
  <c r="P513" i="27"/>
  <c r="L513" i="27"/>
  <c r="H513" i="27"/>
  <c r="AB511" i="27"/>
  <c r="X511" i="27"/>
  <c r="T511" i="27"/>
  <c r="P511" i="27"/>
  <c r="L511" i="27"/>
  <c r="H511" i="27"/>
  <c r="AB509" i="27"/>
  <c r="X509" i="27"/>
  <c r="T509" i="27"/>
  <c r="P509" i="27"/>
  <c r="L509" i="27"/>
  <c r="H509" i="27"/>
  <c r="AB507" i="27"/>
  <c r="X507" i="27"/>
  <c r="T507" i="27"/>
  <c r="P507" i="27"/>
  <c r="L507" i="27"/>
  <c r="H507" i="27"/>
  <c r="AB505" i="27"/>
  <c r="X505" i="27"/>
  <c r="T505" i="27"/>
  <c r="P505" i="27"/>
  <c r="L505" i="27"/>
  <c r="H505" i="27"/>
  <c r="AB503" i="27"/>
  <c r="X503" i="27"/>
  <c r="T503" i="27"/>
  <c r="P503" i="27"/>
  <c r="L503" i="27"/>
  <c r="H503" i="27"/>
  <c r="AB501" i="27"/>
  <c r="X501" i="27"/>
  <c r="T501" i="27"/>
  <c r="P501" i="27"/>
  <c r="L501" i="27"/>
  <c r="H501" i="27"/>
  <c r="AB499" i="27"/>
  <c r="X499" i="27"/>
  <c r="T499" i="27"/>
  <c r="P499" i="27"/>
  <c r="L499" i="27"/>
  <c r="H499" i="27"/>
  <c r="AB417" i="27"/>
  <c r="X417" i="27"/>
  <c r="T417" i="27"/>
  <c r="P417" i="27"/>
  <c r="L417" i="27"/>
  <c r="H417" i="27"/>
  <c r="AB415" i="27"/>
  <c r="X415" i="27"/>
  <c r="T415" i="27"/>
  <c r="P415" i="27"/>
  <c r="L415" i="27"/>
  <c r="H415" i="27"/>
  <c r="AB413" i="27"/>
  <c r="X413" i="27"/>
  <c r="T413" i="27"/>
  <c r="P413" i="27"/>
  <c r="L413" i="27"/>
  <c r="H413" i="27"/>
  <c r="AB409" i="27"/>
  <c r="X409" i="27"/>
  <c r="T409" i="27"/>
  <c r="P409" i="27"/>
  <c r="L409" i="27"/>
  <c r="H409" i="27"/>
  <c r="AB407" i="27"/>
  <c r="X407" i="27"/>
  <c r="T407" i="27"/>
  <c r="P407" i="27"/>
  <c r="L407" i="27"/>
  <c r="H407" i="27"/>
  <c r="AB405" i="27"/>
  <c r="X405" i="27"/>
  <c r="T405" i="27"/>
  <c r="P405" i="27"/>
  <c r="L405" i="27"/>
  <c r="H405" i="27"/>
  <c r="AB401" i="27"/>
  <c r="X401" i="27"/>
  <c r="T401" i="27"/>
  <c r="P401" i="27"/>
  <c r="L401" i="27"/>
  <c r="H401" i="27"/>
  <c r="AB399" i="27"/>
  <c r="X399" i="27"/>
  <c r="T399" i="27"/>
  <c r="P399" i="27"/>
  <c r="L399" i="27"/>
  <c r="H399" i="27"/>
  <c r="AB397" i="27"/>
  <c r="X397" i="27"/>
  <c r="T397" i="27"/>
  <c r="P397" i="27"/>
  <c r="L397" i="27"/>
  <c r="H397" i="27"/>
  <c r="AB393" i="27"/>
  <c r="X393" i="27"/>
  <c r="T393" i="27"/>
  <c r="P393" i="27"/>
  <c r="L393" i="27"/>
  <c r="H393" i="27"/>
  <c r="AB391" i="27"/>
  <c r="X391" i="27"/>
  <c r="T391" i="27"/>
  <c r="P391" i="27"/>
  <c r="L391" i="27"/>
  <c r="H391" i="27"/>
  <c r="AB389" i="27"/>
  <c r="X389" i="27"/>
  <c r="T389" i="27"/>
  <c r="P389" i="27"/>
  <c r="L389" i="27"/>
  <c r="H389" i="27"/>
  <c r="AB387" i="27"/>
  <c r="X387" i="27"/>
  <c r="T387" i="27"/>
  <c r="P387" i="27"/>
  <c r="L387" i="27"/>
  <c r="H387" i="27"/>
  <c r="AB383" i="27"/>
  <c r="X383" i="27"/>
  <c r="T383" i="27"/>
  <c r="P383" i="27"/>
  <c r="L383" i="27"/>
  <c r="H383" i="27"/>
  <c r="AB381" i="27"/>
  <c r="X381" i="27"/>
  <c r="T381" i="27"/>
  <c r="P381" i="27"/>
  <c r="L381" i="27"/>
  <c r="H381" i="27"/>
  <c r="AB377" i="27"/>
  <c r="X377" i="27"/>
  <c r="T377" i="27"/>
  <c r="P377" i="27"/>
  <c r="L377" i="27"/>
  <c r="H377" i="27"/>
  <c r="AB375" i="27"/>
  <c r="X375" i="27"/>
  <c r="T375" i="27"/>
  <c r="P375" i="27"/>
  <c r="L375" i="27"/>
  <c r="H375" i="27"/>
  <c r="AB371" i="27"/>
  <c r="X371" i="27"/>
  <c r="T371" i="27"/>
  <c r="P371" i="27"/>
  <c r="L371" i="27"/>
  <c r="H371" i="27"/>
  <c r="AB367" i="27"/>
  <c r="X367" i="27"/>
  <c r="T367" i="27"/>
  <c r="P367" i="27"/>
  <c r="L367" i="27"/>
  <c r="H367" i="27"/>
  <c r="AB365" i="27"/>
  <c r="X365" i="27"/>
  <c r="T365" i="27"/>
  <c r="P365" i="27"/>
  <c r="L365" i="27"/>
  <c r="H365" i="27"/>
  <c r="AB359" i="27"/>
  <c r="X359" i="27"/>
  <c r="T359" i="27"/>
  <c r="P359" i="27"/>
  <c r="L359" i="27"/>
  <c r="H359" i="27"/>
  <c r="AB357" i="27"/>
  <c r="X357" i="27"/>
  <c r="T357" i="27"/>
  <c r="P357" i="27"/>
  <c r="L357" i="27"/>
  <c r="H357" i="27"/>
  <c r="AB351" i="27"/>
  <c r="X351" i="27"/>
  <c r="T351" i="27"/>
  <c r="P351" i="27"/>
  <c r="L351" i="27"/>
  <c r="H351" i="27"/>
  <c r="AB349" i="27"/>
  <c r="X349" i="27"/>
  <c r="T349" i="27"/>
  <c r="P349" i="27"/>
  <c r="L349" i="27"/>
  <c r="H349" i="27"/>
  <c r="AB347" i="27"/>
  <c r="X347" i="27"/>
  <c r="T347" i="27"/>
  <c r="P347" i="27"/>
  <c r="L347" i="27"/>
  <c r="H347" i="27"/>
  <c r="AB345" i="27"/>
  <c r="X345" i="27"/>
  <c r="T345" i="27"/>
  <c r="P345" i="27"/>
  <c r="L345" i="27"/>
  <c r="H345" i="27"/>
  <c r="AB343" i="27"/>
  <c r="X343" i="27"/>
  <c r="T343" i="27"/>
  <c r="P343" i="27"/>
  <c r="L343" i="27"/>
  <c r="H343" i="27"/>
  <c r="AB339" i="27"/>
  <c r="X339" i="27"/>
  <c r="T339" i="27"/>
  <c r="P339" i="27"/>
  <c r="L339" i="27"/>
  <c r="H339" i="27"/>
  <c r="AB337" i="27"/>
  <c r="X337" i="27"/>
  <c r="T337" i="27"/>
  <c r="P337" i="27"/>
  <c r="L337" i="27"/>
  <c r="H337" i="27"/>
  <c r="AB335" i="27"/>
  <c r="X335" i="27"/>
  <c r="T335" i="27"/>
  <c r="P335" i="27"/>
  <c r="L335" i="27"/>
  <c r="H335" i="27"/>
  <c r="AB333" i="27"/>
  <c r="X333" i="27"/>
  <c r="T333" i="27"/>
  <c r="P333" i="27"/>
  <c r="L333" i="27"/>
  <c r="H333" i="27"/>
  <c r="AB331" i="27"/>
  <c r="X331" i="27"/>
  <c r="T331" i="27"/>
  <c r="P331" i="27"/>
  <c r="L331" i="27"/>
  <c r="H331" i="27"/>
  <c r="AB329" i="27"/>
  <c r="X329" i="27"/>
  <c r="T329" i="27"/>
  <c r="P329" i="27"/>
  <c r="L329" i="27"/>
  <c r="H329" i="27"/>
  <c r="AB327" i="27"/>
  <c r="X327" i="27"/>
  <c r="T327" i="27"/>
  <c r="P327" i="27"/>
  <c r="L327" i="27"/>
  <c r="H327" i="27"/>
  <c r="AB325" i="27"/>
  <c r="X325" i="27"/>
  <c r="T325" i="27"/>
  <c r="P325" i="27"/>
  <c r="L325" i="27"/>
  <c r="H325" i="27"/>
  <c r="AB323" i="27"/>
  <c r="X323" i="27"/>
  <c r="T323" i="27"/>
  <c r="P323" i="27"/>
  <c r="L323" i="27"/>
  <c r="H323" i="27"/>
  <c r="AB319" i="27"/>
  <c r="X319" i="27"/>
  <c r="T319" i="27"/>
  <c r="P319" i="27"/>
  <c r="L319" i="27"/>
  <c r="H319" i="27"/>
  <c r="AB317" i="27"/>
  <c r="X317" i="27"/>
  <c r="T317" i="27"/>
  <c r="P317" i="27"/>
  <c r="L317" i="27"/>
  <c r="H317" i="27"/>
  <c r="AB315" i="27"/>
  <c r="X315" i="27"/>
  <c r="T315" i="27"/>
  <c r="P315" i="27"/>
  <c r="L315" i="27"/>
  <c r="H315" i="27"/>
  <c r="AB313" i="27"/>
  <c r="X313" i="27"/>
  <c r="T313" i="27"/>
  <c r="P313" i="27"/>
  <c r="L313" i="27"/>
  <c r="H313" i="27"/>
  <c r="AB311" i="27"/>
  <c r="X311" i="27"/>
  <c r="T311" i="27"/>
  <c r="P311" i="27"/>
  <c r="L311" i="27"/>
  <c r="H311" i="27"/>
  <c r="AB309" i="27"/>
  <c r="X309" i="27"/>
  <c r="T309" i="27"/>
  <c r="P309" i="27"/>
  <c r="L309" i="27"/>
  <c r="H309" i="27"/>
  <c r="AB307" i="27"/>
  <c r="X307" i="27"/>
  <c r="T307" i="27"/>
  <c r="P307" i="27"/>
  <c r="L307" i="27"/>
  <c r="H307" i="27"/>
  <c r="AB305" i="27"/>
  <c r="X305" i="27"/>
  <c r="T305" i="27"/>
  <c r="P305" i="27"/>
  <c r="L305" i="27"/>
  <c r="H305" i="27"/>
  <c r="AB303" i="27"/>
  <c r="X303" i="27"/>
  <c r="T303" i="27"/>
  <c r="P303" i="27"/>
  <c r="L303" i="27"/>
  <c r="H303" i="27"/>
  <c r="AB297" i="27"/>
  <c r="X297" i="27"/>
  <c r="T297" i="27"/>
  <c r="P297" i="27"/>
  <c r="L297" i="27"/>
  <c r="H297" i="27"/>
  <c r="AB295" i="27"/>
  <c r="X295" i="27"/>
  <c r="T295" i="27"/>
  <c r="P295" i="27"/>
  <c r="L295" i="27"/>
  <c r="H295" i="27"/>
  <c r="AB293" i="27"/>
  <c r="X293" i="27"/>
  <c r="T293" i="27"/>
  <c r="P293" i="27"/>
  <c r="L293" i="27"/>
  <c r="H293" i="27"/>
  <c r="AB291" i="27"/>
  <c r="X291" i="27"/>
  <c r="T291" i="27"/>
  <c r="P291" i="27"/>
  <c r="L291" i="27"/>
  <c r="H291" i="27"/>
  <c r="AB289" i="27"/>
  <c r="X289" i="27"/>
  <c r="T289" i="27"/>
  <c r="P289" i="27"/>
  <c r="L289" i="27"/>
  <c r="H289" i="27"/>
  <c r="AB287" i="27"/>
  <c r="X287" i="27"/>
  <c r="T287" i="27"/>
  <c r="P287" i="27"/>
  <c r="L287" i="27"/>
  <c r="H287" i="27"/>
  <c r="AB285" i="27"/>
  <c r="X285" i="27"/>
  <c r="T285" i="27"/>
  <c r="P285" i="27"/>
  <c r="L285" i="27"/>
  <c r="H285" i="27"/>
  <c r="AB283" i="27"/>
  <c r="X283" i="27"/>
  <c r="T283" i="27"/>
  <c r="P283" i="27"/>
  <c r="L283" i="27"/>
  <c r="H283" i="27"/>
  <c r="AB281" i="27"/>
  <c r="X281" i="27"/>
  <c r="T281" i="27"/>
  <c r="P281" i="27"/>
  <c r="L281" i="27"/>
  <c r="H281" i="27"/>
  <c r="AB279" i="27"/>
  <c r="X279" i="27"/>
  <c r="T279" i="27"/>
  <c r="P279" i="27"/>
  <c r="L279" i="27"/>
  <c r="H279" i="27"/>
  <c r="AB277" i="27"/>
  <c r="X277" i="27"/>
  <c r="T277" i="27"/>
  <c r="P277" i="27"/>
  <c r="L277" i="27"/>
  <c r="H277" i="27"/>
  <c r="AB275" i="27"/>
  <c r="X275" i="27"/>
  <c r="T275" i="27"/>
  <c r="P275" i="27"/>
  <c r="L275" i="27"/>
  <c r="H275" i="27"/>
  <c r="AB271" i="27"/>
  <c r="X271" i="27"/>
  <c r="T271" i="27"/>
  <c r="P271" i="27"/>
  <c r="L271" i="27"/>
  <c r="H271" i="27"/>
  <c r="AB269" i="27"/>
  <c r="X269" i="27"/>
  <c r="T269" i="27"/>
  <c r="P269" i="27"/>
  <c r="L269" i="27"/>
  <c r="H269" i="27"/>
  <c r="AB267" i="27"/>
  <c r="X267" i="27"/>
  <c r="T267" i="27"/>
  <c r="P267" i="27"/>
  <c r="L267" i="27"/>
  <c r="H267" i="27"/>
  <c r="AB265" i="27"/>
  <c r="X265" i="27"/>
  <c r="T265" i="27"/>
  <c r="P265" i="27"/>
  <c r="L265" i="27"/>
  <c r="H265" i="27"/>
  <c r="AB263" i="27"/>
  <c r="X263" i="27"/>
  <c r="T263" i="27"/>
  <c r="P263" i="27"/>
  <c r="L263" i="27"/>
  <c r="H263" i="27"/>
  <c r="AB261" i="27"/>
  <c r="X261" i="27"/>
  <c r="T261" i="27"/>
  <c r="P261" i="27"/>
  <c r="L261" i="27"/>
  <c r="H261" i="27"/>
  <c r="AB259" i="27"/>
  <c r="X259" i="27"/>
  <c r="T259" i="27"/>
  <c r="P259" i="27"/>
  <c r="L259" i="27"/>
  <c r="H259" i="27"/>
  <c r="AB257" i="27"/>
  <c r="X257" i="27"/>
  <c r="T257" i="27"/>
  <c r="P257" i="27"/>
  <c r="L257" i="27"/>
  <c r="H257" i="27"/>
  <c r="AB253" i="27"/>
  <c r="X253" i="27"/>
  <c r="T253" i="27"/>
  <c r="P253" i="27"/>
  <c r="L253" i="27"/>
  <c r="H253" i="27"/>
  <c r="AB251" i="27"/>
  <c r="X251" i="27"/>
  <c r="T251" i="27"/>
  <c r="P251" i="27"/>
  <c r="L251" i="27"/>
  <c r="H251" i="27"/>
  <c r="AB249" i="27"/>
  <c r="X249" i="27"/>
  <c r="T249" i="27"/>
  <c r="P249" i="27"/>
  <c r="L249" i="27"/>
  <c r="H249" i="27"/>
  <c r="AB247" i="27"/>
  <c r="X247" i="27"/>
  <c r="T247" i="27"/>
  <c r="P247" i="27"/>
  <c r="L247" i="27"/>
  <c r="H247" i="27"/>
  <c r="AB245" i="27"/>
  <c r="X245" i="27"/>
  <c r="T245" i="27"/>
  <c r="P245" i="27"/>
  <c r="L245" i="27"/>
  <c r="H245" i="27"/>
  <c r="AB243" i="27"/>
  <c r="X243" i="27"/>
  <c r="T243" i="27"/>
  <c r="P243" i="27"/>
  <c r="L243" i="27"/>
  <c r="H243" i="27"/>
  <c r="AB241" i="27"/>
  <c r="X241" i="27"/>
  <c r="T241" i="27"/>
  <c r="P241" i="27"/>
  <c r="L241" i="27"/>
  <c r="H241" i="27"/>
  <c r="AB239" i="27"/>
  <c r="X239" i="27"/>
  <c r="T239" i="27"/>
  <c r="P239" i="27"/>
  <c r="L239" i="27"/>
  <c r="H239" i="27"/>
  <c r="AB237" i="27"/>
  <c r="X237" i="27"/>
  <c r="T237" i="27"/>
  <c r="P237" i="27"/>
  <c r="L237" i="27"/>
  <c r="H237" i="27"/>
  <c r="AB235" i="27"/>
  <c r="X235" i="27"/>
  <c r="T235" i="27"/>
  <c r="P235" i="27"/>
  <c r="L235" i="27"/>
  <c r="H235" i="27"/>
  <c r="AB233" i="27"/>
  <c r="X233" i="27"/>
  <c r="T233" i="27"/>
  <c r="P233" i="27"/>
  <c r="L233" i="27"/>
  <c r="H233" i="27"/>
  <c r="AB231" i="27"/>
  <c r="X231" i="27"/>
  <c r="T231" i="27"/>
  <c r="P231" i="27"/>
  <c r="L231" i="27"/>
  <c r="H231" i="27"/>
  <c r="AB227" i="27"/>
  <c r="X227" i="27"/>
  <c r="T227" i="27"/>
  <c r="P227" i="27"/>
  <c r="L227" i="27"/>
  <c r="H227" i="27"/>
  <c r="AB225" i="27"/>
  <c r="X225" i="27"/>
  <c r="T225" i="27"/>
  <c r="P225" i="27"/>
  <c r="L225" i="27"/>
  <c r="H225" i="27"/>
  <c r="AB223" i="27"/>
  <c r="X223" i="27"/>
  <c r="T223" i="27"/>
  <c r="P223" i="27"/>
  <c r="L223" i="27"/>
  <c r="H223" i="27"/>
  <c r="AB221" i="27"/>
  <c r="X221" i="27"/>
  <c r="T221" i="27"/>
  <c r="P221" i="27"/>
  <c r="L221" i="27"/>
  <c r="H221" i="27"/>
  <c r="AB219" i="27"/>
  <c r="X219" i="27"/>
  <c r="T219" i="27"/>
  <c r="P219" i="27"/>
  <c r="L219" i="27"/>
  <c r="H219" i="27"/>
  <c r="AB217" i="27"/>
  <c r="X217" i="27"/>
  <c r="T217" i="27"/>
  <c r="P217" i="27"/>
  <c r="L217" i="27"/>
  <c r="H217" i="27"/>
  <c r="AB215" i="27"/>
  <c r="X215" i="27"/>
  <c r="T215" i="27"/>
  <c r="P215" i="27"/>
  <c r="L215" i="27"/>
  <c r="H215" i="27"/>
  <c r="AB213" i="27"/>
  <c r="X213" i="27"/>
  <c r="T213" i="27"/>
  <c r="P213" i="27"/>
  <c r="L213" i="27"/>
  <c r="H213" i="27"/>
  <c r="AB211" i="27"/>
  <c r="X211" i="27"/>
  <c r="T211" i="27"/>
  <c r="P211" i="27"/>
  <c r="L211" i="27"/>
  <c r="H211" i="27"/>
  <c r="AB209" i="27"/>
  <c r="X209" i="27"/>
  <c r="T209" i="27"/>
  <c r="P209" i="27"/>
  <c r="L209" i="27"/>
  <c r="H209" i="27"/>
  <c r="AB207" i="27"/>
  <c r="X207" i="27"/>
  <c r="T207" i="27"/>
  <c r="P207" i="27"/>
  <c r="L207" i="27"/>
  <c r="H207" i="27"/>
  <c r="AB203" i="27"/>
  <c r="X203" i="27"/>
  <c r="T203" i="27"/>
  <c r="P203" i="27"/>
  <c r="L203" i="27"/>
  <c r="H203" i="27"/>
  <c r="AB201" i="27"/>
  <c r="X201" i="27"/>
  <c r="T201" i="27"/>
  <c r="P201" i="27"/>
  <c r="L201" i="27"/>
  <c r="H201" i="27"/>
  <c r="AB199" i="27"/>
  <c r="X199" i="27"/>
  <c r="T199" i="27"/>
  <c r="P199" i="27"/>
  <c r="L199" i="27"/>
  <c r="H199" i="27"/>
  <c r="AB197" i="27"/>
  <c r="X197" i="27"/>
  <c r="T197" i="27"/>
  <c r="P197" i="27"/>
  <c r="L197" i="27"/>
  <c r="H197" i="27"/>
  <c r="AB193" i="27"/>
  <c r="X193" i="27"/>
  <c r="T193" i="27"/>
  <c r="P193" i="27"/>
  <c r="L193" i="27"/>
  <c r="H193" i="27"/>
  <c r="AB191" i="27"/>
  <c r="X191" i="27"/>
  <c r="T191" i="27"/>
  <c r="P191" i="27"/>
  <c r="L191" i="27"/>
  <c r="H191" i="27"/>
  <c r="AB189" i="27"/>
  <c r="X189" i="27"/>
  <c r="T189" i="27"/>
  <c r="P189" i="27"/>
  <c r="L189" i="27"/>
  <c r="H189" i="27"/>
  <c r="AB187" i="27"/>
  <c r="X187" i="27"/>
  <c r="T187" i="27"/>
  <c r="P187" i="27"/>
  <c r="L187" i="27"/>
  <c r="H187" i="27"/>
  <c r="AB185" i="27"/>
  <c r="X185" i="27"/>
  <c r="T185" i="27"/>
  <c r="P185" i="27"/>
  <c r="L185" i="27"/>
  <c r="H185" i="27"/>
  <c r="AB183" i="27"/>
  <c r="X183" i="27"/>
  <c r="T183" i="27"/>
  <c r="P183" i="27"/>
  <c r="L183" i="27"/>
  <c r="H183" i="27"/>
  <c r="AB179" i="27"/>
  <c r="X179" i="27"/>
  <c r="T179" i="27"/>
  <c r="P179" i="27"/>
  <c r="L179" i="27"/>
  <c r="H179" i="27"/>
  <c r="AB177" i="27"/>
  <c r="X177" i="27"/>
  <c r="T177" i="27"/>
  <c r="P177" i="27"/>
  <c r="L177" i="27"/>
  <c r="H177" i="27"/>
  <c r="AB175" i="27"/>
  <c r="X175" i="27"/>
  <c r="T175" i="27"/>
  <c r="P175" i="27"/>
  <c r="L175" i="27"/>
  <c r="H175" i="27"/>
  <c r="AB173" i="27"/>
  <c r="X173" i="27"/>
  <c r="T173" i="27"/>
  <c r="P173" i="27"/>
  <c r="L173" i="27"/>
  <c r="H173" i="27"/>
  <c r="AB171" i="27"/>
  <c r="X171" i="27"/>
  <c r="T171" i="27"/>
  <c r="P171" i="27"/>
  <c r="L171" i="27"/>
  <c r="H171" i="27"/>
  <c r="AB169" i="27"/>
  <c r="X169" i="27"/>
  <c r="T169" i="27"/>
  <c r="P169" i="27"/>
  <c r="L169" i="27"/>
  <c r="H169" i="27"/>
  <c r="AB167" i="27"/>
  <c r="X167" i="27"/>
  <c r="T167" i="27"/>
  <c r="P167" i="27"/>
  <c r="L167" i="27"/>
  <c r="H167" i="27"/>
  <c r="AB165" i="27"/>
  <c r="X165" i="27"/>
  <c r="T165" i="27"/>
  <c r="P165" i="27"/>
  <c r="L165" i="27"/>
  <c r="H165" i="27"/>
  <c r="AB163" i="27"/>
  <c r="X163" i="27"/>
  <c r="T163" i="27"/>
  <c r="P163" i="27"/>
  <c r="L163" i="27"/>
  <c r="H163" i="27"/>
  <c r="AB157" i="27"/>
  <c r="X157" i="27"/>
  <c r="T157" i="27"/>
  <c r="P157" i="27"/>
  <c r="L157" i="27"/>
  <c r="H157" i="27"/>
  <c r="AB155" i="27"/>
  <c r="X155" i="27"/>
  <c r="T155" i="27"/>
  <c r="P155" i="27"/>
  <c r="L155" i="27"/>
  <c r="H155" i="27"/>
  <c r="AB153" i="27"/>
  <c r="X153" i="27"/>
  <c r="T153" i="27"/>
  <c r="P153" i="27"/>
  <c r="L153" i="27"/>
  <c r="H153" i="27"/>
  <c r="AB149" i="27"/>
  <c r="X149" i="27"/>
  <c r="T149" i="27"/>
  <c r="P149" i="27"/>
  <c r="L149" i="27"/>
  <c r="H149" i="27"/>
  <c r="AB147" i="27"/>
  <c r="X147" i="27"/>
  <c r="T147" i="27"/>
  <c r="P147" i="27"/>
  <c r="L147" i="27"/>
  <c r="H147" i="27"/>
  <c r="AB145" i="27"/>
  <c r="X145" i="27"/>
  <c r="T145" i="27"/>
  <c r="P145" i="27"/>
  <c r="L145" i="27"/>
  <c r="H145" i="27"/>
  <c r="AB143" i="27"/>
  <c r="X143" i="27"/>
  <c r="T143" i="27"/>
  <c r="P143" i="27"/>
  <c r="L143" i="27"/>
  <c r="H143" i="27"/>
  <c r="AB139" i="27"/>
  <c r="X139" i="27"/>
  <c r="T139" i="27"/>
  <c r="P139" i="27"/>
  <c r="L139" i="27"/>
  <c r="H139" i="27"/>
  <c r="AB137" i="27"/>
  <c r="X137" i="27"/>
  <c r="T137" i="27"/>
  <c r="P137" i="27"/>
  <c r="L137" i="27"/>
  <c r="H137" i="27"/>
  <c r="AB133" i="27"/>
  <c r="X133" i="27"/>
  <c r="T133" i="27"/>
  <c r="P133" i="27"/>
  <c r="L133" i="27"/>
  <c r="H133" i="27"/>
  <c r="AB131" i="27"/>
  <c r="X131" i="27"/>
  <c r="T131" i="27"/>
  <c r="P131" i="27"/>
  <c r="L131" i="27"/>
  <c r="H131" i="27"/>
  <c r="AB127" i="27"/>
  <c r="X127" i="27"/>
  <c r="T127" i="27"/>
  <c r="P127" i="27"/>
  <c r="L127" i="27"/>
  <c r="H127" i="27"/>
  <c r="AB123" i="27"/>
  <c r="X123" i="27"/>
  <c r="T123" i="27"/>
  <c r="P123" i="27"/>
  <c r="L123" i="27"/>
  <c r="H123" i="27"/>
  <c r="AB121" i="27"/>
  <c r="X121" i="27"/>
  <c r="T121" i="27"/>
  <c r="P121" i="27"/>
  <c r="L121" i="27"/>
  <c r="H121" i="27"/>
  <c r="AB119" i="27"/>
  <c r="X119" i="27"/>
  <c r="T119" i="27"/>
  <c r="P119" i="27"/>
  <c r="L119" i="27"/>
  <c r="H119" i="27"/>
  <c r="AB117" i="27"/>
  <c r="X117" i="27"/>
  <c r="T117" i="27"/>
  <c r="P117" i="27"/>
  <c r="L117" i="27"/>
  <c r="H117" i="27"/>
  <c r="AB115" i="27"/>
  <c r="X115" i="27"/>
  <c r="T115" i="27"/>
  <c r="P115" i="27"/>
  <c r="L115" i="27"/>
  <c r="H115" i="27"/>
  <c r="AB113" i="27"/>
  <c r="X113" i="27"/>
  <c r="T113" i="27"/>
  <c r="P113" i="27"/>
  <c r="L113" i="27"/>
  <c r="H113" i="27"/>
  <c r="AB111" i="27"/>
  <c r="X111" i="27"/>
  <c r="T111" i="27"/>
  <c r="P111" i="27"/>
  <c r="L111" i="27"/>
  <c r="H111" i="27"/>
  <c r="AB109" i="27"/>
  <c r="X109" i="27"/>
  <c r="T109" i="27"/>
  <c r="P109" i="27"/>
  <c r="L109" i="27"/>
  <c r="H109" i="27"/>
  <c r="AB107" i="27"/>
  <c r="X107" i="27"/>
  <c r="T107" i="27"/>
  <c r="P107" i="27"/>
  <c r="L107" i="27"/>
  <c r="H107" i="27"/>
  <c r="AB105" i="27"/>
  <c r="X105" i="27"/>
  <c r="T105" i="27"/>
  <c r="P105" i="27"/>
  <c r="L105" i="27"/>
  <c r="H105" i="27"/>
  <c r="AB101" i="27"/>
  <c r="X101" i="27"/>
  <c r="T101" i="27"/>
  <c r="P101" i="27"/>
  <c r="L101" i="27"/>
  <c r="H101" i="27"/>
  <c r="AB99" i="27"/>
  <c r="X99" i="27"/>
  <c r="T99" i="27"/>
  <c r="P99" i="27"/>
  <c r="L99" i="27"/>
  <c r="H99" i="27"/>
  <c r="AB93" i="27"/>
  <c r="X93" i="27"/>
  <c r="T93" i="27"/>
  <c r="P93" i="27"/>
  <c r="L93" i="27"/>
  <c r="H93" i="27"/>
  <c r="AB91" i="27"/>
  <c r="X91" i="27"/>
  <c r="T91" i="27"/>
  <c r="P91" i="27"/>
  <c r="L91" i="27"/>
  <c r="H91" i="27"/>
  <c r="AB89" i="27"/>
  <c r="X89" i="27"/>
  <c r="T89" i="27"/>
  <c r="P89" i="27"/>
  <c r="L89" i="27"/>
  <c r="H89" i="27"/>
  <c r="AB85" i="27"/>
  <c r="X85" i="27"/>
  <c r="T85" i="27"/>
  <c r="P85" i="27"/>
  <c r="L85" i="27"/>
  <c r="H85" i="27"/>
  <c r="AB83" i="27"/>
  <c r="X83" i="27"/>
  <c r="T83" i="27"/>
  <c r="P83" i="27"/>
  <c r="L83" i="27"/>
  <c r="H83" i="27"/>
  <c r="AB81" i="27"/>
  <c r="X81" i="27"/>
  <c r="T81" i="27"/>
  <c r="P81" i="27"/>
  <c r="L81" i="27"/>
  <c r="H81" i="27"/>
  <c r="AB77" i="27"/>
  <c r="X77" i="27"/>
  <c r="T77" i="27"/>
  <c r="P77" i="27"/>
  <c r="L77" i="27"/>
  <c r="H77" i="27"/>
  <c r="AB71" i="27"/>
  <c r="X71" i="27"/>
  <c r="T71" i="27"/>
  <c r="P71" i="27"/>
  <c r="L71" i="27"/>
  <c r="H71" i="27"/>
  <c r="AB67" i="27"/>
  <c r="X67" i="27"/>
  <c r="T67" i="27"/>
  <c r="P67" i="27"/>
  <c r="L67" i="27"/>
  <c r="H67" i="27"/>
  <c r="AB61" i="27"/>
  <c r="X61" i="27"/>
  <c r="T61" i="27"/>
  <c r="P61" i="27"/>
  <c r="L61" i="27"/>
  <c r="H61" i="27"/>
  <c r="AB59" i="27"/>
  <c r="X59" i="27"/>
  <c r="T59" i="27"/>
  <c r="P59" i="27"/>
  <c r="L59" i="27"/>
  <c r="H59" i="27"/>
  <c r="AB57" i="27"/>
  <c r="X57" i="27"/>
  <c r="T57" i="27"/>
  <c r="P57" i="27"/>
  <c r="L57" i="27"/>
  <c r="H57" i="27"/>
  <c r="AB55" i="27"/>
  <c r="X55" i="27"/>
  <c r="T55" i="27"/>
  <c r="P55" i="27"/>
  <c r="L55" i="27"/>
  <c r="H55" i="27"/>
  <c r="AB53" i="27"/>
  <c r="X53" i="27"/>
  <c r="T53" i="27"/>
  <c r="P53" i="27"/>
  <c r="L53" i="27"/>
  <c r="H53" i="27"/>
  <c r="L51" i="27"/>
  <c r="AB49" i="27"/>
  <c r="X49" i="27"/>
  <c r="T49" i="27"/>
  <c r="P49" i="27"/>
  <c r="L49" i="27"/>
  <c r="H49" i="27"/>
  <c r="AB47" i="27"/>
  <c r="X47" i="27"/>
  <c r="T47" i="27"/>
  <c r="P47" i="27"/>
  <c r="L47" i="27"/>
  <c r="H47" i="27"/>
  <c r="AB43" i="27"/>
  <c r="X43" i="27"/>
  <c r="T43" i="27"/>
  <c r="P43" i="27"/>
  <c r="L43" i="27"/>
  <c r="H43" i="27"/>
  <c r="AB41" i="27"/>
  <c r="X41" i="27"/>
  <c r="T41" i="27"/>
  <c r="P41" i="27"/>
  <c r="L41" i="27"/>
  <c r="H41" i="27"/>
  <c r="AB39" i="27"/>
  <c r="X39" i="27"/>
  <c r="T39" i="27"/>
  <c r="P39" i="27"/>
  <c r="L39" i="27"/>
  <c r="H39" i="27"/>
  <c r="AB37" i="27"/>
  <c r="X37" i="27"/>
  <c r="T37" i="27"/>
  <c r="P37" i="27"/>
  <c r="L37" i="27"/>
  <c r="H37" i="27"/>
  <c r="AB35" i="27"/>
  <c r="X35" i="27"/>
  <c r="T35" i="27"/>
  <c r="P35" i="27"/>
  <c r="L35" i="27"/>
  <c r="H35" i="27"/>
  <c r="AB31" i="27"/>
  <c r="X31" i="27"/>
  <c r="T31" i="27"/>
  <c r="P31" i="27"/>
  <c r="L31" i="27"/>
  <c r="H31" i="27"/>
  <c r="AB29" i="27"/>
  <c r="X29" i="27"/>
  <c r="T29" i="27"/>
  <c r="P29" i="27"/>
  <c r="L29" i="27"/>
  <c r="H29" i="27"/>
  <c r="AB27" i="27"/>
  <c r="X27" i="27"/>
  <c r="T27" i="27"/>
  <c r="P27" i="27"/>
  <c r="L27" i="27"/>
  <c r="H27" i="27"/>
  <c r="AB25" i="27"/>
  <c r="X25" i="27"/>
  <c r="T25" i="27"/>
  <c r="P25" i="27"/>
  <c r="L25" i="27"/>
  <c r="H25" i="27"/>
  <c r="AB21" i="27"/>
  <c r="X21" i="27"/>
  <c r="T21" i="27"/>
  <c r="P21" i="27"/>
  <c r="L21" i="27"/>
  <c r="H21" i="27"/>
  <c r="AB19" i="27"/>
  <c r="X19" i="27"/>
  <c r="T19" i="27"/>
  <c r="P19" i="27"/>
  <c r="L19" i="27"/>
  <c r="H19" i="27"/>
  <c r="AB17" i="27"/>
  <c r="X17" i="27"/>
  <c r="T17" i="27"/>
  <c r="P17" i="27"/>
  <c r="L17" i="27"/>
  <c r="H17" i="27"/>
  <c r="X15" i="27"/>
  <c r="H15" i="27"/>
  <c r="H15" i="73" s="1"/>
  <c r="AB7" i="27"/>
  <c r="X7" i="27"/>
  <c r="T7" i="27"/>
  <c r="C8" i="27"/>
  <c r="C9" i="27"/>
  <c r="C10" i="27"/>
  <c r="C11" i="27"/>
  <c r="C12" i="27"/>
  <c r="C13" i="27"/>
  <c r="C14" i="27"/>
  <c r="C15" i="27"/>
  <c r="T15" i="27" s="1"/>
  <c r="C16" i="27"/>
  <c r="C17" i="27"/>
  <c r="C18" i="27"/>
  <c r="C19" i="27"/>
  <c r="C20" i="27"/>
  <c r="C21" i="27"/>
  <c r="C22" i="27"/>
  <c r="C23" i="27"/>
  <c r="P23" i="27" s="1"/>
  <c r="C24" i="27"/>
  <c r="C25" i="27"/>
  <c r="C26" i="27"/>
  <c r="C27" i="27"/>
  <c r="C28" i="27"/>
  <c r="C29" i="27"/>
  <c r="C30" i="27"/>
  <c r="C31" i="27"/>
  <c r="C32" i="27"/>
  <c r="C33" i="27"/>
  <c r="C34" i="27"/>
  <c r="C35" i="27"/>
  <c r="C36" i="27"/>
  <c r="C37" i="27"/>
  <c r="C38" i="27"/>
  <c r="C39" i="27"/>
  <c r="C40" i="27"/>
  <c r="C41" i="27"/>
  <c r="C42" i="27"/>
  <c r="C43" i="27"/>
  <c r="C44" i="27"/>
  <c r="C45" i="27"/>
  <c r="X45" i="27" s="1"/>
  <c r="C46" i="27"/>
  <c r="C47" i="27"/>
  <c r="C48" i="27"/>
  <c r="C49" i="27"/>
  <c r="C50" i="27"/>
  <c r="C51" i="27"/>
  <c r="X51" i="27" s="1"/>
  <c r="C52" i="27"/>
  <c r="C53" i="27"/>
  <c r="C54" i="27"/>
  <c r="C55" i="27"/>
  <c r="C56" i="27"/>
  <c r="C57" i="27"/>
  <c r="C58" i="27"/>
  <c r="C59" i="27"/>
  <c r="C60" i="27"/>
  <c r="C61" i="27"/>
  <c r="C62" i="27"/>
  <c r="C63" i="27"/>
  <c r="C64" i="27"/>
  <c r="C65" i="27"/>
  <c r="AB65" i="27" s="1"/>
  <c r="C66" i="27"/>
  <c r="C67" i="27"/>
  <c r="C68" i="27"/>
  <c r="C69" i="27"/>
  <c r="X69" i="27" s="1"/>
  <c r="C70" i="27"/>
  <c r="C71" i="27"/>
  <c r="C72" i="27"/>
  <c r="C73" i="27"/>
  <c r="T73" i="27" s="1"/>
  <c r="C74" i="27"/>
  <c r="C75" i="27"/>
  <c r="AB75" i="27" s="1"/>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C159" i="27"/>
  <c r="C160" i="27"/>
  <c r="C161" i="27"/>
  <c r="C162" i="27"/>
  <c r="C163" i="27"/>
  <c r="C164" i="27"/>
  <c r="C165" i="27"/>
  <c r="C166" i="27"/>
  <c r="C167" i="27"/>
  <c r="C168" i="27"/>
  <c r="C169" i="27"/>
  <c r="C170" i="27"/>
  <c r="C171" i="27"/>
  <c r="C172" i="27"/>
  <c r="C173" i="27"/>
  <c r="C174" i="27"/>
  <c r="C175" i="27"/>
  <c r="C176" i="27"/>
  <c r="C177" i="27"/>
  <c r="C178" i="27"/>
  <c r="C179" i="27"/>
  <c r="C180" i="27"/>
  <c r="C181" i="27"/>
  <c r="C182" i="27"/>
  <c r="C183" i="27"/>
  <c r="C184" i="27"/>
  <c r="C185" i="27"/>
  <c r="C186" i="27"/>
  <c r="C187" i="27"/>
  <c r="C188" i="27"/>
  <c r="C189" i="27"/>
  <c r="C190" i="27"/>
  <c r="C191" i="27"/>
  <c r="C192" i="27"/>
  <c r="C193" i="27"/>
  <c r="C194" i="27"/>
  <c r="C195" i="27"/>
  <c r="C196" i="27"/>
  <c r="C197" i="27"/>
  <c r="C198" i="27"/>
  <c r="C199" i="27"/>
  <c r="C200" i="27"/>
  <c r="C201" i="27"/>
  <c r="C202" i="27"/>
  <c r="C203" i="27"/>
  <c r="C204" i="27"/>
  <c r="C205" i="27"/>
  <c r="C206" i="27"/>
  <c r="C207" i="27"/>
  <c r="C208" i="27"/>
  <c r="C209" i="27"/>
  <c r="C210" i="27"/>
  <c r="C211" i="27"/>
  <c r="C212" i="27"/>
  <c r="C213" i="27"/>
  <c r="C214" i="27"/>
  <c r="C215" i="27"/>
  <c r="C216" i="27"/>
  <c r="C217" i="27"/>
  <c r="C218" i="27"/>
  <c r="C219" i="27"/>
  <c r="C220" i="27"/>
  <c r="C221" i="27"/>
  <c r="C222" i="27"/>
  <c r="C223" i="27"/>
  <c r="C224" i="27"/>
  <c r="C225" i="27"/>
  <c r="C226" i="27"/>
  <c r="C227" i="27"/>
  <c r="C228" i="27"/>
  <c r="C229" i="27"/>
  <c r="C230" i="27"/>
  <c r="C231" i="27"/>
  <c r="C232" i="27"/>
  <c r="C233" i="27"/>
  <c r="C234" i="27"/>
  <c r="C235" i="27"/>
  <c r="C236" i="27"/>
  <c r="C237" i="27"/>
  <c r="C238" i="27"/>
  <c r="C239" i="27"/>
  <c r="C240" i="27"/>
  <c r="C241" i="27"/>
  <c r="C242" i="27"/>
  <c r="C243" i="27"/>
  <c r="C244" i="27"/>
  <c r="C245" i="27"/>
  <c r="C246" i="27"/>
  <c r="C247" i="27"/>
  <c r="C248" i="27"/>
  <c r="C249" i="27"/>
  <c r="C250" i="27"/>
  <c r="C251" i="27"/>
  <c r="C252" i="27"/>
  <c r="C253" i="27"/>
  <c r="C254" i="27"/>
  <c r="C255" i="27"/>
  <c r="C256" i="27"/>
  <c r="C257" i="27"/>
  <c r="C258" i="27"/>
  <c r="C259" i="27"/>
  <c r="C260" i="27"/>
  <c r="C261" i="27"/>
  <c r="C262" i="27"/>
  <c r="C263" i="27"/>
  <c r="C264" i="27"/>
  <c r="C265" i="27"/>
  <c r="C266" i="27"/>
  <c r="C267" i="27"/>
  <c r="C268" i="27"/>
  <c r="C269" i="27"/>
  <c r="C270" i="27"/>
  <c r="C271" i="27"/>
  <c r="C272" i="27"/>
  <c r="C273" i="27"/>
  <c r="C274" i="27"/>
  <c r="C275" i="27"/>
  <c r="C276" i="27"/>
  <c r="C277" i="27"/>
  <c r="C278" i="27"/>
  <c r="C279" i="27"/>
  <c r="C280" i="27"/>
  <c r="C281" i="27"/>
  <c r="C282" i="27"/>
  <c r="C283" i="27"/>
  <c r="C284" i="27"/>
  <c r="C285" i="27"/>
  <c r="C286" i="27"/>
  <c r="C287" i="27"/>
  <c r="C288" i="27"/>
  <c r="C289" i="27"/>
  <c r="C290" i="27"/>
  <c r="C291" i="27"/>
  <c r="C292" i="27"/>
  <c r="C293" i="27"/>
  <c r="C294" i="27"/>
  <c r="C295" i="27"/>
  <c r="C296" i="27"/>
  <c r="C297" i="27"/>
  <c r="C298" i="27"/>
  <c r="C299" i="27"/>
  <c r="C300" i="27"/>
  <c r="C301" i="27"/>
  <c r="C302" i="27"/>
  <c r="C303" i="27"/>
  <c r="C304" i="27"/>
  <c r="C305" i="27"/>
  <c r="C306" i="27"/>
  <c r="C307" i="27"/>
  <c r="C308" i="27"/>
  <c r="C309" i="27"/>
  <c r="C310" i="27"/>
  <c r="C311" i="27"/>
  <c r="C312" i="27"/>
  <c r="C313" i="27"/>
  <c r="C314" i="27"/>
  <c r="C315" i="27"/>
  <c r="C316" i="27"/>
  <c r="C317" i="27"/>
  <c r="C318" i="27"/>
  <c r="C319" i="27"/>
  <c r="C320" i="27"/>
  <c r="C321" i="27"/>
  <c r="C322" i="27"/>
  <c r="C323" i="27"/>
  <c r="C324" i="27"/>
  <c r="C325" i="27"/>
  <c r="C326" i="27"/>
  <c r="C327" i="27"/>
  <c r="C328" i="27"/>
  <c r="C329" i="27"/>
  <c r="C330" i="27"/>
  <c r="C331" i="27"/>
  <c r="C332" i="27"/>
  <c r="C333" i="27"/>
  <c r="C334" i="27"/>
  <c r="C335" i="27"/>
  <c r="C336" i="27"/>
  <c r="C337" i="27"/>
  <c r="C338" i="27"/>
  <c r="C339" i="27"/>
  <c r="C340" i="27"/>
  <c r="C341" i="27"/>
  <c r="L341" i="27" s="1"/>
  <c r="C342" i="27"/>
  <c r="C343" i="27"/>
  <c r="C344" i="27"/>
  <c r="C345" i="27"/>
  <c r="C346" i="27"/>
  <c r="C347" i="27"/>
  <c r="C348" i="27"/>
  <c r="C349" i="27"/>
  <c r="C350" i="27"/>
  <c r="C351" i="27"/>
  <c r="C352" i="27"/>
  <c r="C353" i="27"/>
  <c r="C354" i="27"/>
  <c r="C355" i="27"/>
  <c r="T355" i="27" s="1"/>
  <c r="C356" i="27"/>
  <c r="C357" i="27"/>
  <c r="C358" i="27"/>
  <c r="C359" i="27"/>
  <c r="C360" i="27"/>
  <c r="C361" i="27"/>
  <c r="C362" i="27"/>
  <c r="C363" i="27"/>
  <c r="C364" i="27"/>
  <c r="C365" i="27"/>
  <c r="C366" i="27"/>
  <c r="C367" i="27"/>
  <c r="C368" i="27"/>
  <c r="C369" i="27"/>
  <c r="C370" i="27"/>
  <c r="C371" i="27"/>
  <c r="C372" i="27"/>
  <c r="C373" i="27"/>
  <c r="C374" i="27"/>
  <c r="C375" i="27"/>
  <c r="C376" i="27"/>
  <c r="C377" i="27"/>
  <c r="C378" i="27"/>
  <c r="C379" i="27"/>
  <c r="C380" i="27"/>
  <c r="C381" i="27"/>
  <c r="C382" i="27"/>
  <c r="C383" i="27"/>
  <c r="C384" i="27"/>
  <c r="C385" i="27"/>
  <c r="C386" i="27"/>
  <c r="C387" i="27"/>
  <c r="C388" i="27"/>
  <c r="C389" i="27"/>
  <c r="C390" i="27"/>
  <c r="C391" i="27"/>
  <c r="C392" i="27"/>
  <c r="C393" i="27"/>
  <c r="C394" i="27"/>
  <c r="C395" i="27"/>
  <c r="C396" i="27"/>
  <c r="C397" i="27"/>
  <c r="C398" i="27"/>
  <c r="C399" i="27"/>
  <c r="C400" i="27"/>
  <c r="C401" i="27"/>
  <c r="C402" i="27"/>
  <c r="C403" i="27"/>
  <c r="C404" i="27"/>
  <c r="C405" i="27"/>
  <c r="C406" i="27"/>
  <c r="C407" i="27"/>
  <c r="C408" i="27"/>
  <c r="C409" i="27"/>
  <c r="C410" i="27"/>
  <c r="C411" i="27"/>
  <c r="C412" i="27"/>
  <c r="C413" i="27"/>
  <c r="C414" i="27"/>
  <c r="C415" i="27"/>
  <c r="C416" i="27"/>
  <c r="C417" i="27"/>
  <c r="C418" i="27"/>
  <c r="C419" i="27"/>
  <c r="C420" i="27"/>
  <c r="C421" i="27"/>
  <c r="C422" i="27"/>
  <c r="C423" i="27"/>
  <c r="C424" i="27"/>
  <c r="C425" i="27"/>
  <c r="C426" i="27"/>
  <c r="C427" i="27"/>
  <c r="C428" i="27"/>
  <c r="C429" i="27"/>
  <c r="C430" i="27"/>
  <c r="C431" i="27"/>
  <c r="C432" i="27"/>
  <c r="C433" i="27"/>
  <c r="C434" i="27"/>
  <c r="C435" i="27"/>
  <c r="C436" i="27"/>
  <c r="C437" i="27"/>
  <c r="C438" i="27"/>
  <c r="C439" i="27"/>
  <c r="C440" i="27"/>
  <c r="C441" i="27"/>
  <c r="C442" i="27"/>
  <c r="C443" i="27"/>
  <c r="C444" i="27"/>
  <c r="C445" i="27"/>
  <c r="C446" i="27"/>
  <c r="C447" i="27"/>
  <c r="C448" i="27"/>
  <c r="C449" i="27"/>
  <c r="C450" i="27"/>
  <c r="C451" i="27"/>
  <c r="C452" i="27"/>
  <c r="C453" i="27"/>
  <c r="C454" i="27"/>
  <c r="C455" i="27"/>
  <c r="C456" i="27"/>
  <c r="C457" i="27"/>
  <c r="C458" i="27"/>
  <c r="C459" i="27"/>
  <c r="C460" i="27"/>
  <c r="C461" i="27"/>
  <c r="C462" i="27"/>
  <c r="C463" i="27"/>
  <c r="C464" i="27"/>
  <c r="C465" i="27"/>
  <c r="C466" i="27"/>
  <c r="C467" i="27"/>
  <c r="C468" i="27"/>
  <c r="C469" i="27"/>
  <c r="C470" i="27"/>
  <c r="C471" i="27"/>
  <c r="C472" i="27"/>
  <c r="C473" i="27"/>
  <c r="C474" i="27"/>
  <c r="C475" i="27"/>
  <c r="C476" i="27"/>
  <c r="C477" i="27"/>
  <c r="C478" i="27"/>
  <c r="C479" i="27"/>
  <c r="C480" i="27"/>
  <c r="C481" i="27"/>
  <c r="C482" i="27"/>
  <c r="C483" i="27"/>
  <c r="C484" i="27"/>
  <c r="C485" i="27"/>
  <c r="C486" i="27"/>
  <c r="C487" i="27"/>
  <c r="C488" i="27"/>
  <c r="C489" i="27"/>
  <c r="C490" i="27"/>
  <c r="C491" i="27"/>
  <c r="C492" i="27"/>
  <c r="C493" i="27"/>
  <c r="C494" i="27"/>
  <c r="C495" i="27"/>
  <c r="C496" i="27"/>
  <c r="C497" i="27"/>
  <c r="C498" i="27"/>
  <c r="C499" i="27"/>
  <c r="C500" i="27"/>
  <c r="C501" i="27"/>
  <c r="C502" i="27"/>
  <c r="C503" i="27"/>
  <c r="C504" i="27"/>
  <c r="C505" i="27"/>
  <c r="C506" i="27"/>
  <c r="C507" i="27"/>
  <c r="C508" i="27"/>
  <c r="C509" i="27"/>
  <c r="C510" i="27"/>
  <c r="C511" i="27"/>
  <c r="C512" i="27"/>
  <c r="C513" i="27"/>
  <c r="C514" i="27"/>
  <c r="C515" i="27"/>
  <c r="C516" i="27"/>
  <c r="C517" i="27"/>
  <c r="C518" i="27"/>
  <c r="C519" i="27"/>
  <c r="AB519" i="27" s="1"/>
  <c r="C520" i="27"/>
  <c r="C521" i="27"/>
  <c r="C522" i="27"/>
  <c r="C523" i="27"/>
  <c r="C524" i="27"/>
  <c r="C525" i="27"/>
  <c r="C526" i="27"/>
  <c r="C527" i="27"/>
  <c r="C528" i="27"/>
  <c r="C529" i="27"/>
  <c r="C530" i="27"/>
  <c r="C531" i="27"/>
  <c r="C532" i="27"/>
  <c r="C533" i="27"/>
  <c r="C534" i="27"/>
  <c r="C535" i="27"/>
  <c r="C536" i="27"/>
  <c r="C537" i="27"/>
  <c r="C538" i="27"/>
  <c r="C539" i="27"/>
  <c r="C540" i="27"/>
  <c r="C541" i="27"/>
  <c r="C542" i="27"/>
  <c r="C543" i="27"/>
  <c r="C544" i="27"/>
  <c r="C545" i="27"/>
  <c r="C546" i="27"/>
  <c r="C547" i="27"/>
  <c r="C548" i="27"/>
  <c r="C549" i="27"/>
  <c r="C550" i="27"/>
  <c r="C551" i="27"/>
  <c r="C552" i="27"/>
  <c r="C553" i="27"/>
  <c r="C554" i="27"/>
  <c r="C555" i="27"/>
  <c r="C556" i="27"/>
  <c r="C557" i="27"/>
  <c r="C558" i="27"/>
  <c r="C559" i="27"/>
  <c r="C560" i="27"/>
  <c r="C561" i="27"/>
  <c r="C562" i="27"/>
  <c r="C563" i="27"/>
  <c r="C564" i="27"/>
  <c r="C565" i="27"/>
  <c r="C566" i="27"/>
  <c r="C567" i="27"/>
  <c r="C568" i="27"/>
  <c r="C569" i="27"/>
  <c r="C570" i="27"/>
  <c r="C571" i="27"/>
  <c r="C572" i="27"/>
  <c r="C573" i="27"/>
  <c r="C574" i="27"/>
  <c r="C575" i="27"/>
  <c r="C576" i="27"/>
  <c r="C577" i="27"/>
  <c r="C578" i="27"/>
  <c r="C579" i="27"/>
  <c r="C580" i="27"/>
  <c r="C581" i="27"/>
  <c r="C582" i="27"/>
  <c r="C583" i="27"/>
  <c r="C584" i="27"/>
  <c r="C585" i="27"/>
  <c r="P585" i="27" s="1"/>
  <c r="C586" i="27"/>
  <c r="C587" i="27"/>
  <c r="C588" i="27"/>
  <c r="C589" i="27"/>
  <c r="C590" i="27"/>
  <c r="C591" i="27"/>
  <c r="C592" i="27"/>
  <c r="C593" i="27"/>
  <c r="AB593" i="27" s="1"/>
  <c r="C594" i="27"/>
  <c r="C595" i="27"/>
  <c r="C596" i="27"/>
  <c r="C597" i="27"/>
  <c r="C598" i="27"/>
  <c r="C599" i="27"/>
  <c r="C600" i="27"/>
  <c r="C601" i="27"/>
  <c r="C602" i="27"/>
  <c r="C603" i="27"/>
  <c r="C604" i="27"/>
  <c r="C605" i="27"/>
  <c r="C606" i="27"/>
  <c r="C607" i="27"/>
  <c r="C608" i="27"/>
  <c r="C609" i="27"/>
  <c r="C610" i="27"/>
  <c r="C611" i="27"/>
  <c r="C612" i="27"/>
  <c r="C613" i="27"/>
  <c r="C614" i="27"/>
  <c r="C615" i="27"/>
  <c r="C616" i="27"/>
  <c r="C617" i="27"/>
  <c r="C618" i="27"/>
  <c r="C619" i="27"/>
  <c r="C620" i="27"/>
  <c r="C621" i="27"/>
  <c r="C622" i="27"/>
  <c r="C623" i="27"/>
  <c r="C624" i="27"/>
  <c r="C625" i="27"/>
  <c r="C626" i="27"/>
  <c r="C627" i="27"/>
  <c r="C628" i="27"/>
  <c r="C629" i="27"/>
  <c r="C630" i="27"/>
  <c r="C631" i="27"/>
  <c r="C632" i="27"/>
  <c r="C633" i="27"/>
  <c r="C634" i="27"/>
  <c r="C635" i="27"/>
  <c r="C636" i="27"/>
  <c r="C637" i="27"/>
  <c r="C638" i="27"/>
  <c r="C639" i="27"/>
  <c r="C640" i="27"/>
  <c r="C641" i="27"/>
  <c r="C642" i="27"/>
  <c r="C643" i="27"/>
  <c r="C644" i="27"/>
  <c r="C645" i="27"/>
  <c r="C646" i="27"/>
  <c r="C647" i="27"/>
  <c r="C648" i="27"/>
  <c r="C649" i="27"/>
  <c r="C650" i="27"/>
  <c r="C651" i="27"/>
  <c r="C652" i="27"/>
  <c r="C653" i="27"/>
  <c r="C654" i="27"/>
  <c r="C655" i="27"/>
  <c r="C656" i="27"/>
  <c r="C657" i="27"/>
  <c r="C658" i="27"/>
  <c r="C659" i="27"/>
  <c r="C660" i="27"/>
  <c r="C661" i="27"/>
  <c r="C662" i="27"/>
  <c r="C663" i="27"/>
  <c r="C664" i="27"/>
  <c r="C665" i="27"/>
  <c r="C666" i="27"/>
  <c r="C667" i="27"/>
  <c r="C668" i="27"/>
  <c r="C669" i="27"/>
  <c r="C670" i="27"/>
  <c r="C671" i="27"/>
  <c r="C672" i="27"/>
  <c r="C673" i="27"/>
  <c r="C674" i="27"/>
  <c r="C675" i="27"/>
  <c r="C676" i="27"/>
  <c r="C677" i="27"/>
  <c r="C678" i="27"/>
  <c r="C679" i="27"/>
  <c r="C680" i="27"/>
  <c r="C681" i="27"/>
  <c r="C682" i="27"/>
  <c r="C683" i="27"/>
  <c r="C684" i="27"/>
  <c r="C685" i="27"/>
  <c r="C686" i="27"/>
  <c r="C687" i="27"/>
  <c r="C688" i="27"/>
  <c r="C689" i="27"/>
  <c r="C690" i="27"/>
  <c r="C691" i="27"/>
  <c r="C692" i="27"/>
  <c r="C693" i="27"/>
  <c r="C694" i="27"/>
  <c r="C695" i="27"/>
  <c r="C696" i="27"/>
  <c r="C697" i="27"/>
  <c r="C698" i="27"/>
  <c r="C699" i="27"/>
  <c r="C700" i="27"/>
  <c r="C701" i="27"/>
  <c r="C702" i="27"/>
  <c r="C703" i="27"/>
  <c r="C704" i="27"/>
  <c r="C705" i="27"/>
  <c r="C706" i="27"/>
  <c r="C707" i="27"/>
  <c r="C708" i="27"/>
  <c r="C709" i="27"/>
  <c r="C710" i="27"/>
  <c r="C711" i="27"/>
  <c r="C712" i="27"/>
  <c r="C713" i="27"/>
  <c r="C714" i="27"/>
  <c r="C715" i="27"/>
  <c r="C716" i="27"/>
  <c r="C717" i="27"/>
  <c r="C718" i="27"/>
  <c r="C719" i="27"/>
  <c r="C720" i="27"/>
  <c r="C721" i="27"/>
  <c r="C722" i="27"/>
  <c r="C723" i="27"/>
  <c r="C724" i="27"/>
  <c r="C725" i="27"/>
  <c r="C726" i="27"/>
  <c r="C727" i="27"/>
  <c r="C728" i="27"/>
  <c r="C729" i="27"/>
  <c r="C730" i="27"/>
  <c r="C731" i="27"/>
  <c r="C732" i="27"/>
  <c r="C733" i="27"/>
  <c r="C734" i="27"/>
  <c r="C735" i="27"/>
  <c r="C736" i="27"/>
  <c r="C737" i="27"/>
  <c r="C738" i="27"/>
  <c r="C739" i="27"/>
  <c r="C740" i="27"/>
  <c r="C741" i="27"/>
  <c r="C742" i="27"/>
  <c r="C743" i="27"/>
  <c r="C744" i="27"/>
  <c r="C745" i="27"/>
  <c r="AB745" i="27" s="1"/>
  <c r="C746" i="27"/>
  <c r="C747" i="27"/>
  <c r="C748" i="27"/>
  <c r="C749" i="27"/>
  <c r="C750" i="27"/>
  <c r="C751" i="27"/>
  <c r="C752" i="27"/>
  <c r="C753" i="27"/>
  <c r="C754" i="27"/>
  <c r="C755" i="27"/>
  <c r="C756" i="27"/>
  <c r="C757" i="27"/>
  <c r="C758" i="27"/>
  <c r="C759" i="27"/>
  <c r="AB759" i="27" s="1"/>
  <c r="J305" i="72"/>
  <c r="J303" i="72"/>
  <c r="J301" i="72"/>
  <c r="J299" i="72"/>
  <c r="J297" i="72"/>
  <c r="J295" i="72"/>
  <c r="J293" i="72"/>
  <c r="J291" i="72"/>
  <c r="J289" i="72"/>
  <c r="J76" i="72"/>
  <c r="J68" i="72"/>
  <c r="J60" i="72"/>
  <c r="P420" i="71"/>
  <c r="L428" i="71"/>
  <c r="F305" i="72"/>
  <c r="F303" i="72"/>
  <c r="F301" i="72"/>
  <c r="F299" i="72"/>
  <c r="F297" i="72"/>
  <c r="F295" i="72"/>
  <c r="F293" i="72"/>
  <c r="F291" i="72"/>
  <c r="F289" i="72"/>
  <c r="F76" i="72"/>
  <c r="F68" i="72"/>
  <c r="F60" i="72"/>
  <c r="J438" i="71"/>
  <c r="P434" i="71"/>
  <c r="N434" i="71"/>
  <c r="P430" i="71"/>
  <c r="N430" i="71"/>
  <c r="L430" i="71"/>
  <c r="J430" i="71"/>
  <c r="H430" i="71"/>
  <c r="F430" i="71"/>
  <c r="J430" i="72" s="1"/>
  <c r="H428" i="71"/>
  <c r="J426" i="71"/>
  <c r="H426" i="71"/>
  <c r="F426" i="71"/>
  <c r="J426" i="72" s="1"/>
  <c r="P422" i="71"/>
  <c r="N422" i="71"/>
  <c r="L422" i="71"/>
  <c r="J420" i="71"/>
  <c r="F420" i="71"/>
  <c r="J420" i="72" s="1"/>
  <c r="P418" i="71"/>
  <c r="L404" i="71"/>
  <c r="P396" i="71"/>
  <c r="N396" i="71"/>
  <c r="L396" i="71"/>
  <c r="J396" i="71"/>
  <c r="H396" i="71"/>
  <c r="F396" i="71"/>
  <c r="J396" i="72" s="1"/>
  <c r="F392" i="71"/>
  <c r="J392" i="72" s="1"/>
  <c r="P384" i="71"/>
  <c r="N384" i="71"/>
  <c r="L384" i="71"/>
  <c r="H384" i="71"/>
  <c r="F384" i="71"/>
  <c r="J384" i="72" s="1"/>
  <c r="N382" i="71"/>
  <c r="L382" i="71"/>
  <c r="H382" i="71"/>
  <c r="H376" i="71"/>
  <c r="P374" i="71"/>
  <c r="P368" i="71"/>
  <c r="N368" i="71"/>
  <c r="L368" i="71"/>
  <c r="J368" i="71"/>
  <c r="H368" i="71"/>
  <c r="P366" i="71"/>
  <c r="N366" i="71"/>
  <c r="L366" i="71"/>
  <c r="J366" i="71"/>
  <c r="H366" i="71"/>
  <c r="F366" i="71"/>
  <c r="J366" i="72" s="1"/>
  <c r="P364" i="71"/>
  <c r="J364" i="71"/>
  <c r="H364" i="71"/>
  <c r="N362" i="71"/>
  <c r="N358" i="71"/>
  <c r="L358" i="71"/>
  <c r="J358" i="71"/>
  <c r="N356" i="71"/>
  <c r="L356" i="71"/>
  <c r="N354" i="71"/>
  <c r="L354" i="71"/>
  <c r="J354" i="71"/>
  <c r="L348" i="71"/>
  <c r="J348" i="71"/>
  <c r="P346" i="71"/>
  <c r="N346" i="71"/>
  <c r="L342" i="71"/>
  <c r="J342" i="71"/>
  <c r="P340" i="71"/>
  <c r="N340" i="71"/>
  <c r="L340" i="71"/>
  <c r="J340" i="71"/>
  <c r="H340" i="71"/>
  <c r="F340" i="71"/>
  <c r="J340" i="72" s="1"/>
  <c r="L338" i="71"/>
  <c r="J338" i="71"/>
  <c r="H338" i="71"/>
  <c r="F338" i="71"/>
  <c r="J338" i="72" s="1"/>
  <c r="N336" i="71"/>
  <c r="L336" i="71"/>
  <c r="J336" i="71"/>
  <c r="H336" i="71"/>
  <c r="F336" i="71"/>
  <c r="J336" i="72" s="1"/>
  <c r="J330" i="71"/>
  <c r="H330" i="71"/>
  <c r="F330" i="71"/>
  <c r="J330" i="72" s="1"/>
  <c r="P328" i="71"/>
  <c r="H328" i="71"/>
  <c r="F328" i="71"/>
  <c r="J328" i="72" s="1"/>
  <c r="P312" i="71"/>
  <c r="N312" i="71"/>
  <c r="P306" i="71"/>
  <c r="N306" i="71"/>
  <c r="L306" i="71"/>
  <c r="J306" i="71"/>
  <c r="H306" i="71"/>
  <c r="F306" i="71"/>
  <c r="J306" i="72" s="1"/>
  <c r="P304" i="71"/>
  <c r="L302" i="71"/>
  <c r="H302" i="71"/>
  <c r="F302" i="71"/>
  <c r="J302" i="72" s="1"/>
  <c r="P300" i="71"/>
  <c r="J300" i="71"/>
  <c r="H300" i="71"/>
  <c r="F300" i="71"/>
  <c r="J300" i="72" s="1"/>
  <c r="N298" i="71"/>
  <c r="L298" i="71"/>
  <c r="J292" i="71"/>
  <c r="L290" i="71"/>
  <c r="J290" i="71"/>
  <c r="P286" i="71"/>
  <c r="F286" i="71"/>
  <c r="J286" i="72" s="1"/>
  <c r="P284" i="71"/>
  <c r="N284" i="71"/>
  <c r="L284" i="71"/>
  <c r="J284" i="71"/>
  <c r="P278" i="71"/>
  <c r="N278" i="71"/>
  <c r="L278" i="71"/>
  <c r="J278" i="71"/>
  <c r="H278" i="71"/>
  <c r="F278" i="71"/>
  <c r="J278" i="72" s="1"/>
  <c r="P276" i="71"/>
  <c r="N276" i="71"/>
  <c r="L276" i="71"/>
  <c r="H274" i="71"/>
  <c r="P272" i="71"/>
  <c r="N272" i="71"/>
  <c r="L272" i="71"/>
  <c r="J272" i="71"/>
  <c r="H272" i="71"/>
  <c r="F272" i="71"/>
  <c r="J272" i="72" s="1"/>
  <c r="J270" i="71"/>
  <c r="P268" i="71"/>
  <c r="L264" i="71"/>
  <c r="J264" i="71"/>
  <c r="F256" i="71"/>
  <c r="J256" i="72" s="1"/>
  <c r="P254" i="71"/>
  <c r="N254" i="71"/>
  <c r="P252" i="71"/>
  <c r="N252" i="71"/>
  <c r="L252" i="71"/>
  <c r="J252" i="71"/>
  <c r="H252" i="71"/>
  <c r="F252" i="71"/>
  <c r="J252" i="72" s="1"/>
  <c r="N248" i="71"/>
  <c r="L248" i="71"/>
  <c r="J248" i="71"/>
  <c r="H248" i="71"/>
  <c r="F248" i="71"/>
  <c r="J248" i="72" s="1"/>
  <c r="P246" i="71"/>
  <c r="L242" i="71"/>
  <c r="J242" i="71"/>
  <c r="H242" i="71"/>
  <c r="F242" i="71"/>
  <c r="J242" i="72" s="1"/>
  <c r="N238" i="71"/>
  <c r="L232" i="71"/>
  <c r="J232" i="71"/>
  <c r="F228" i="71"/>
  <c r="J228" i="72" s="1"/>
  <c r="P226" i="71"/>
  <c r="N226" i="71"/>
  <c r="L226" i="71"/>
  <c r="J226" i="71"/>
  <c r="H226" i="71"/>
  <c r="F226" i="71"/>
  <c r="J226" i="72" s="1"/>
  <c r="L222" i="71"/>
  <c r="J222" i="71"/>
  <c r="L220" i="71"/>
  <c r="H220" i="71"/>
  <c r="F220" i="71"/>
  <c r="J220" i="72" s="1"/>
  <c r="N218" i="71"/>
  <c r="H218" i="71"/>
  <c r="F218" i="71"/>
  <c r="J218" i="72" s="1"/>
  <c r="P214" i="71"/>
  <c r="H214" i="71"/>
  <c r="N204" i="71"/>
  <c r="L204" i="71"/>
  <c r="P194" i="71"/>
  <c r="N194" i="71"/>
  <c r="L194" i="71"/>
  <c r="J194" i="71"/>
  <c r="H194" i="71"/>
  <c r="F194" i="71"/>
  <c r="J194" i="72" s="1"/>
  <c r="P192" i="71"/>
  <c r="H188" i="71"/>
  <c r="F188" i="71"/>
  <c r="J188" i="72" s="1"/>
  <c r="P186" i="71"/>
  <c r="L186" i="71"/>
  <c r="J186" i="71"/>
  <c r="H186" i="71"/>
  <c r="F186" i="71"/>
  <c r="J186" i="72" s="1"/>
  <c r="N184" i="71"/>
  <c r="L184" i="71"/>
  <c r="L176" i="71"/>
  <c r="H176" i="71"/>
  <c r="L170" i="71"/>
  <c r="J170" i="71"/>
  <c r="F168" i="71"/>
  <c r="J168" i="72" s="1"/>
  <c r="P164" i="71"/>
  <c r="P160" i="71"/>
  <c r="N160" i="71"/>
  <c r="L160" i="71"/>
  <c r="J160" i="71"/>
  <c r="H160" i="71"/>
  <c r="F160" i="71"/>
  <c r="J160" i="72" s="1"/>
  <c r="P158" i="71"/>
  <c r="J156" i="71"/>
  <c r="H156" i="71"/>
  <c r="F156" i="71"/>
  <c r="J156" i="72" s="1"/>
  <c r="P152" i="71"/>
  <c r="N152" i="71"/>
  <c r="L152" i="71"/>
  <c r="J148" i="71"/>
  <c r="H148" i="71"/>
  <c r="F148" i="71"/>
  <c r="J148" i="72" s="1"/>
  <c r="N142" i="71"/>
  <c r="P140" i="71"/>
  <c r="N140" i="71"/>
  <c r="F138" i="71"/>
  <c r="J138" i="72" s="1"/>
  <c r="L134" i="71"/>
  <c r="J134" i="71"/>
  <c r="J130" i="71"/>
  <c r="H130" i="71"/>
  <c r="F130" i="71"/>
  <c r="J130" i="72" s="1"/>
  <c r="P126" i="71"/>
  <c r="N126" i="71"/>
  <c r="L126" i="71"/>
  <c r="J126" i="71"/>
  <c r="H126" i="71"/>
  <c r="F126" i="71"/>
  <c r="J126" i="72" s="1"/>
  <c r="L122" i="71"/>
  <c r="J122" i="71"/>
  <c r="H122" i="71"/>
  <c r="F122" i="71"/>
  <c r="J122" i="72" s="1"/>
  <c r="P118" i="71"/>
  <c r="L118" i="71"/>
  <c r="J118" i="71"/>
  <c r="N116" i="71"/>
  <c r="L116" i="71"/>
  <c r="J108" i="71"/>
  <c r="L106" i="71"/>
  <c r="J106" i="71"/>
  <c r="L96" i="71"/>
  <c r="H96" i="71"/>
  <c r="F96" i="71"/>
  <c r="J96" i="72" s="1"/>
  <c r="P92" i="71"/>
  <c r="N92" i="71"/>
  <c r="L92" i="71"/>
  <c r="J92" i="71"/>
  <c r="H92" i="71"/>
  <c r="F92" i="71"/>
  <c r="J92" i="72" s="1"/>
  <c r="N88" i="71"/>
  <c r="L88" i="71"/>
  <c r="J88" i="71"/>
  <c r="F88" i="71"/>
  <c r="J88" i="72" s="1"/>
  <c r="P82" i="71"/>
  <c r="J80" i="71"/>
  <c r="H80" i="71"/>
  <c r="P78" i="71"/>
  <c r="H78" i="71"/>
  <c r="F78" i="71"/>
  <c r="J78" i="72" s="1"/>
  <c r="P62" i="71"/>
  <c r="N62" i="71"/>
  <c r="P58" i="71"/>
  <c r="N58" i="71"/>
  <c r="L58" i="71"/>
  <c r="J58" i="71"/>
  <c r="H58" i="71"/>
  <c r="F58" i="71"/>
  <c r="J58" i="72" s="1"/>
  <c r="P56" i="71"/>
  <c r="N56" i="71"/>
  <c r="P54" i="71"/>
  <c r="N54" i="71"/>
  <c r="L54" i="71"/>
  <c r="F52" i="71"/>
  <c r="J52" i="72" s="1"/>
  <c r="P50" i="71"/>
  <c r="N50" i="71"/>
  <c r="H50" i="71"/>
  <c r="F50" i="71"/>
  <c r="J50" i="72" s="1"/>
  <c r="P48" i="71"/>
  <c r="H48" i="71"/>
  <c r="F48" i="71"/>
  <c r="J48" i="72" s="1"/>
  <c r="N40" i="71"/>
  <c r="F40" i="71"/>
  <c r="J40" i="72" s="1"/>
  <c r="P38" i="71"/>
  <c r="P34" i="71"/>
  <c r="N34" i="71"/>
  <c r="L34" i="71"/>
  <c r="J34" i="71"/>
  <c r="H34" i="71"/>
  <c r="F34" i="71"/>
  <c r="J34" i="72" s="1"/>
  <c r="P32" i="71"/>
  <c r="N32" i="71"/>
  <c r="L32" i="71"/>
  <c r="J32" i="71"/>
  <c r="H32" i="71"/>
  <c r="F32" i="71"/>
  <c r="J32" i="72" s="1"/>
  <c r="L30" i="71"/>
  <c r="J30" i="71"/>
  <c r="H30" i="71"/>
  <c r="F30" i="71"/>
  <c r="J30" i="72" s="1"/>
  <c r="P24" i="71"/>
  <c r="N24" i="71"/>
  <c r="F24" i="71"/>
  <c r="J24" i="72" s="1"/>
  <c r="L22" i="71"/>
  <c r="J22" i="71"/>
  <c r="H22" i="71"/>
  <c r="F22" i="71"/>
  <c r="J22" i="72" s="1"/>
  <c r="P18" i="71"/>
  <c r="N18" i="71"/>
  <c r="H18" i="71"/>
  <c r="F18" i="71"/>
  <c r="J18" i="72" s="1"/>
  <c r="J12" i="71"/>
  <c r="F12" i="71"/>
  <c r="J12" i="72" s="1"/>
  <c r="P10" i="71"/>
  <c r="N10" i="71"/>
  <c r="H8" i="71"/>
  <c r="C6" i="70"/>
  <c r="C7" i="70"/>
  <c r="C8" i="70"/>
  <c r="C9" i="70"/>
  <c r="C10" i="70"/>
  <c r="C11" i="70"/>
  <c r="C12" i="70"/>
  <c r="C13" i="70"/>
  <c r="C14" i="70"/>
  <c r="X14" i="70" s="1"/>
  <c r="C15" i="70"/>
  <c r="C16" i="70"/>
  <c r="X16" i="70" s="1"/>
  <c r="C17" i="70"/>
  <c r="C18" i="70"/>
  <c r="X18" i="70" s="1"/>
  <c r="C19" i="70"/>
  <c r="C20" i="70"/>
  <c r="C21" i="70"/>
  <c r="C22" i="70"/>
  <c r="X22" i="70" s="1"/>
  <c r="C23" i="70"/>
  <c r="C24" i="70"/>
  <c r="C25" i="70"/>
  <c r="C26" i="70"/>
  <c r="C27" i="70"/>
  <c r="C28" i="70"/>
  <c r="C29" i="70"/>
  <c r="C30" i="70"/>
  <c r="X30" i="70" s="1"/>
  <c r="C31" i="70"/>
  <c r="C32" i="70"/>
  <c r="C33" i="70"/>
  <c r="C34" i="70"/>
  <c r="X34" i="70" s="1"/>
  <c r="C35" i="70"/>
  <c r="C36" i="70"/>
  <c r="C37" i="70"/>
  <c r="C38" i="70"/>
  <c r="H38" i="70" s="1"/>
  <c r="L38" i="69" s="1"/>
  <c r="C39" i="70"/>
  <c r="C40" i="70"/>
  <c r="C41" i="70"/>
  <c r="C42" i="70"/>
  <c r="X42" i="70" s="1"/>
  <c r="C43" i="70"/>
  <c r="C44" i="70"/>
  <c r="C45" i="70"/>
  <c r="C46" i="70"/>
  <c r="X46" i="70" s="1"/>
  <c r="C47" i="70"/>
  <c r="C48" i="70"/>
  <c r="C49" i="70"/>
  <c r="C50" i="70"/>
  <c r="C51" i="70"/>
  <c r="C52" i="70"/>
  <c r="C53" i="70"/>
  <c r="C54" i="70"/>
  <c r="H54" i="70" s="1"/>
  <c r="L54" i="69" s="1"/>
  <c r="C55" i="70"/>
  <c r="C56" i="70"/>
  <c r="C57" i="70"/>
  <c r="C58" i="70"/>
  <c r="C59" i="70"/>
  <c r="C60" i="70"/>
  <c r="C61" i="70"/>
  <c r="C62" i="70"/>
  <c r="C63" i="70"/>
  <c r="C64" i="70"/>
  <c r="C65" i="70"/>
  <c r="C66" i="70"/>
  <c r="T66" i="70" s="1"/>
  <c r="C67" i="70"/>
  <c r="C68" i="70"/>
  <c r="C69" i="70"/>
  <c r="C70" i="70"/>
  <c r="X70" i="70" s="1"/>
  <c r="C71" i="70"/>
  <c r="C72" i="70"/>
  <c r="C73" i="70"/>
  <c r="C74" i="70"/>
  <c r="X74" i="70" s="1"/>
  <c r="C75" i="70"/>
  <c r="C76" i="70"/>
  <c r="C77" i="70"/>
  <c r="C78" i="70"/>
  <c r="H78" i="70" s="1"/>
  <c r="L78" i="69" s="1"/>
  <c r="C79" i="70"/>
  <c r="C80" i="70"/>
  <c r="C81" i="70"/>
  <c r="C82" i="70"/>
  <c r="P82" i="70" s="1"/>
  <c r="C83" i="70"/>
  <c r="C84" i="70"/>
  <c r="C85" i="70"/>
  <c r="C86" i="70"/>
  <c r="P86" i="70" s="1"/>
  <c r="C87" i="70"/>
  <c r="C88" i="70"/>
  <c r="C89" i="70"/>
  <c r="C90" i="70"/>
  <c r="X90" i="70" s="1"/>
  <c r="C91" i="70"/>
  <c r="C92" i="70"/>
  <c r="C93" i="70"/>
  <c r="C94" i="70"/>
  <c r="X94" i="70" s="1"/>
  <c r="C95" i="70"/>
  <c r="C96" i="70"/>
  <c r="C97" i="70"/>
  <c r="C98" i="70"/>
  <c r="H98" i="70" s="1"/>
  <c r="L98" i="69" s="1"/>
  <c r="C99" i="70"/>
  <c r="C100" i="70"/>
  <c r="C101" i="70"/>
  <c r="C102" i="70"/>
  <c r="C103" i="70"/>
  <c r="C104" i="70"/>
  <c r="C105" i="70"/>
  <c r="C106" i="70"/>
  <c r="C107" i="70"/>
  <c r="C108" i="70"/>
  <c r="C109" i="70"/>
  <c r="C110" i="70"/>
  <c r="P110" i="70" s="1"/>
  <c r="C111" i="70"/>
  <c r="C112" i="70"/>
  <c r="C113" i="70"/>
  <c r="C114" i="70"/>
  <c r="C115" i="70"/>
  <c r="C116" i="70"/>
  <c r="C117" i="70"/>
  <c r="C118" i="70"/>
  <c r="X118" i="70" s="1"/>
  <c r="C119" i="70"/>
  <c r="C120" i="70"/>
  <c r="C121" i="70"/>
  <c r="C122" i="70"/>
  <c r="C123" i="70"/>
  <c r="C124" i="70"/>
  <c r="C125" i="70"/>
  <c r="C126" i="70"/>
  <c r="X126" i="70" s="1"/>
  <c r="C127" i="70"/>
  <c r="C128" i="70"/>
  <c r="C129" i="70"/>
  <c r="C130" i="70"/>
  <c r="L130" i="70" s="1"/>
  <c r="C131" i="70"/>
  <c r="C132" i="70"/>
  <c r="C133" i="70"/>
  <c r="C134" i="70"/>
  <c r="C135" i="70"/>
  <c r="C136" i="70"/>
  <c r="C137" i="70"/>
  <c r="C138" i="70"/>
  <c r="L138" i="70" s="1"/>
  <c r="C139" i="70"/>
  <c r="C140" i="70"/>
  <c r="C141" i="70"/>
  <c r="C142" i="70"/>
  <c r="C143" i="70"/>
  <c r="C144" i="70"/>
  <c r="C145" i="70"/>
  <c r="C146" i="70"/>
  <c r="P146" i="70" s="1"/>
  <c r="C147" i="70"/>
  <c r="C148" i="70"/>
  <c r="C149" i="70"/>
  <c r="C150" i="70"/>
  <c r="C151" i="70"/>
  <c r="C152" i="70"/>
  <c r="C153" i="70"/>
  <c r="C154" i="70"/>
  <c r="T154" i="70" s="1"/>
  <c r="C155" i="70"/>
  <c r="C156" i="70"/>
  <c r="C157" i="70"/>
  <c r="C158" i="70"/>
  <c r="P158" i="70" s="1"/>
  <c r="C159" i="70"/>
  <c r="C160" i="70"/>
  <c r="C161" i="70"/>
  <c r="C162" i="70"/>
  <c r="T162" i="70" s="1"/>
  <c r="C163" i="70"/>
  <c r="C164" i="70"/>
  <c r="C165" i="70"/>
  <c r="C166" i="70"/>
  <c r="T166" i="70" s="1"/>
  <c r="C167" i="70"/>
  <c r="C168" i="70"/>
  <c r="C169" i="70"/>
  <c r="C170" i="70"/>
  <c r="C171" i="70"/>
  <c r="C172" i="70"/>
  <c r="C173" i="70"/>
  <c r="C174" i="70"/>
  <c r="C175" i="70"/>
  <c r="C176" i="70"/>
  <c r="C177" i="70"/>
  <c r="C178" i="70"/>
  <c r="C179" i="70"/>
  <c r="C180" i="70"/>
  <c r="C181" i="70"/>
  <c r="C182" i="70"/>
  <c r="P182" i="70" s="1"/>
  <c r="C183" i="70"/>
  <c r="C184" i="70"/>
  <c r="C185" i="70"/>
  <c r="C186" i="70"/>
  <c r="C187" i="70"/>
  <c r="C188" i="70"/>
  <c r="C189" i="70"/>
  <c r="C190" i="70"/>
  <c r="C191" i="70"/>
  <c r="C192" i="70"/>
  <c r="C193" i="70"/>
  <c r="C194" i="70"/>
  <c r="C195" i="70"/>
  <c r="C196" i="70"/>
  <c r="C197" i="70"/>
  <c r="C198" i="70"/>
  <c r="C199" i="70"/>
  <c r="C200" i="70"/>
  <c r="C201" i="70"/>
  <c r="C202" i="70"/>
  <c r="T202" i="70" s="1"/>
  <c r="C203" i="70"/>
  <c r="C204" i="70"/>
  <c r="C205" i="70"/>
  <c r="C206" i="70"/>
  <c r="C207" i="70"/>
  <c r="C208" i="70"/>
  <c r="C209" i="70"/>
  <c r="C210" i="70"/>
  <c r="C211" i="70"/>
  <c r="C212" i="70"/>
  <c r="C213" i="70"/>
  <c r="C214" i="70"/>
  <c r="C215" i="70"/>
  <c r="C216" i="70"/>
  <c r="C217" i="70"/>
  <c r="C218" i="70"/>
  <c r="P218" i="70" s="1"/>
  <c r="C219" i="70"/>
  <c r="C220" i="70"/>
  <c r="C221" i="70"/>
  <c r="C222" i="70"/>
  <c r="AB222" i="70" s="1"/>
  <c r="C223" i="70"/>
  <c r="C224" i="70"/>
  <c r="C225" i="70"/>
  <c r="C226" i="70"/>
  <c r="P226" i="70" s="1"/>
  <c r="C227" i="70"/>
  <c r="C228" i="70"/>
  <c r="C229" i="70"/>
  <c r="C230" i="70"/>
  <c r="H230" i="70" s="1"/>
  <c r="L230" i="69" s="1"/>
  <c r="C231" i="70"/>
  <c r="C232" i="70"/>
  <c r="C233" i="70"/>
  <c r="C234" i="70"/>
  <c r="T234" i="70" s="1"/>
  <c r="C235" i="70"/>
  <c r="C236" i="70"/>
  <c r="C237" i="70"/>
  <c r="C238" i="70"/>
  <c r="C239" i="70"/>
  <c r="C240" i="70"/>
  <c r="C241" i="70"/>
  <c r="C242" i="70"/>
  <c r="P242" i="70" s="1"/>
  <c r="C243" i="70"/>
  <c r="C244" i="70"/>
  <c r="C245" i="70"/>
  <c r="C246" i="70"/>
  <c r="C247" i="70"/>
  <c r="C248" i="70"/>
  <c r="C249" i="70"/>
  <c r="C250" i="70"/>
  <c r="C251" i="70"/>
  <c r="C252" i="70"/>
  <c r="C253" i="70"/>
  <c r="C254" i="70"/>
  <c r="P254" i="70" s="1"/>
  <c r="C255" i="70"/>
  <c r="C256" i="70"/>
  <c r="C257" i="70"/>
  <c r="C258" i="70"/>
  <c r="C259" i="70"/>
  <c r="C260" i="70"/>
  <c r="C261" i="70"/>
  <c r="C262" i="70"/>
  <c r="C263" i="70"/>
  <c r="C264" i="70"/>
  <c r="C265" i="70"/>
  <c r="C266" i="70"/>
  <c r="C267" i="70"/>
  <c r="C268" i="70"/>
  <c r="C269" i="70"/>
  <c r="C270" i="70"/>
  <c r="C271" i="70"/>
  <c r="C272" i="70"/>
  <c r="C273" i="70"/>
  <c r="C274" i="70"/>
  <c r="C275" i="70"/>
  <c r="C276" i="70"/>
  <c r="C277" i="70"/>
  <c r="C278" i="70"/>
  <c r="X278" i="70" s="1"/>
  <c r="C279" i="70"/>
  <c r="C280" i="70"/>
  <c r="C281" i="70"/>
  <c r="C282" i="70"/>
  <c r="X282" i="70" s="1"/>
  <c r="C283" i="70"/>
  <c r="C284" i="70"/>
  <c r="C285" i="70"/>
  <c r="C286" i="70"/>
  <c r="C287" i="70"/>
  <c r="C288" i="70"/>
  <c r="C289" i="70"/>
  <c r="C290" i="70"/>
  <c r="C291" i="70"/>
  <c r="C292" i="70"/>
  <c r="C293" i="70"/>
  <c r="C294" i="70"/>
  <c r="X294" i="70" s="1"/>
  <c r="C295" i="70"/>
  <c r="C296" i="70"/>
  <c r="C297" i="70"/>
  <c r="C298" i="70"/>
  <c r="X298" i="70" s="1"/>
  <c r="C299" i="70"/>
  <c r="C300" i="70"/>
  <c r="C301" i="70"/>
  <c r="C302" i="70"/>
  <c r="C303" i="70"/>
  <c r="C304" i="70"/>
  <c r="C305" i="70"/>
  <c r="C306" i="70"/>
  <c r="C307" i="70"/>
  <c r="C308" i="70"/>
  <c r="C309" i="70"/>
  <c r="C310" i="70"/>
  <c r="H310" i="70" s="1"/>
  <c r="L310" i="69" s="1"/>
  <c r="C311" i="70"/>
  <c r="C312" i="70"/>
  <c r="C313" i="70"/>
  <c r="C314" i="70"/>
  <c r="P314" i="70" s="1"/>
  <c r="C315" i="70"/>
  <c r="C316" i="70"/>
  <c r="X316" i="70" s="1"/>
  <c r="C317" i="70"/>
  <c r="C318" i="70"/>
  <c r="X318" i="70" s="1"/>
  <c r="C319" i="70"/>
  <c r="C320" i="70"/>
  <c r="L320" i="70" s="1"/>
  <c r="C321" i="70"/>
  <c r="C322" i="70"/>
  <c r="X322" i="70" s="1"/>
  <c r="C323" i="70"/>
  <c r="C324" i="70"/>
  <c r="P324" i="70" s="1"/>
  <c r="C325" i="70"/>
  <c r="C326" i="70"/>
  <c r="C327" i="70"/>
  <c r="C328" i="70"/>
  <c r="C329" i="70"/>
  <c r="C330" i="70"/>
  <c r="C331" i="70"/>
  <c r="C332" i="70"/>
  <c r="X332" i="70" s="1"/>
  <c r="C333" i="70"/>
  <c r="C334" i="70"/>
  <c r="C335" i="70"/>
  <c r="C336" i="70"/>
  <c r="C337" i="70"/>
  <c r="C338" i="70"/>
  <c r="H338" i="70" s="1"/>
  <c r="L338" i="69" s="1"/>
  <c r="C339" i="70"/>
  <c r="C340" i="70"/>
  <c r="C341" i="70"/>
  <c r="C342" i="70"/>
  <c r="X342" i="70" s="1"/>
  <c r="C343" i="70"/>
  <c r="C344" i="70"/>
  <c r="C345" i="70"/>
  <c r="C346" i="70"/>
  <c r="X346" i="70" s="1"/>
  <c r="C347" i="70"/>
  <c r="C348" i="70"/>
  <c r="C349" i="70"/>
  <c r="C350" i="70"/>
  <c r="C351" i="70"/>
  <c r="C352" i="70"/>
  <c r="X352" i="70" s="1"/>
  <c r="C353" i="70"/>
  <c r="C354" i="70"/>
  <c r="P354" i="70" s="1"/>
  <c r="C355" i="70"/>
  <c r="C356" i="70"/>
  <c r="C357" i="70"/>
  <c r="C358" i="70"/>
  <c r="AB358" i="70" s="1"/>
  <c r="C359" i="70"/>
  <c r="C360" i="70"/>
  <c r="AB360" i="70" s="1"/>
  <c r="C361" i="70"/>
  <c r="C362" i="70"/>
  <c r="X362" i="70" s="1"/>
  <c r="C363" i="70"/>
  <c r="C364" i="70"/>
  <c r="P364" i="70" s="1"/>
  <c r="C365" i="70"/>
  <c r="C366" i="70"/>
  <c r="X366" i="70" s="1"/>
  <c r="C367" i="70"/>
  <c r="C368" i="70"/>
  <c r="T368" i="70" s="1"/>
  <c r="C369" i="70"/>
  <c r="C370" i="70"/>
  <c r="C371" i="70"/>
  <c r="C372" i="70"/>
  <c r="C373" i="70"/>
  <c r="C374" i="70"/>
  <c r="AB374" i="70" s="1"/>
  <c r="C375" i="70"/>
  <c r="C376" i="70"/>
  <c r="C377" i="70"/>
  <c r="C378" i="70"/>
  <c r="C379" i="70"/>
  <c r="C380" i="70"/>
  <c r="C381" i="70"/>
  <c r="C382" i="70"/>
  <c r="C383" i="70"/>
  <c r="C384" i="70"/>
  <c r="X384" i="70" s="1"/>
  <c r="C385" i="70"/>
  <c r="C386" i="70"/>
  <c r="C387" i="70"/>
  <c r="C388" i="70"/>
  <c r="C389" i="70"/>
  <c r="C390" i="70"/>
  <c r="C391" i="70"/>
  <c r="C392" i="70"/>
  <c r="C393" i="70"/>
  <c r="C394" i="70"/>
  <c r="T394" i="70" s="1"/>
  <c r="C395" i="70"/>
  <c r="C396" i="70"/>
  <c r="C397" i="70"/>
  <c r="C398" i="70"/>
  <c r="P398" i="70" s="1"/>
  <c r="C399" i="70"/>
  <c r="C400" i="70"/>
  <c r="C401" i="70"/>
  <c r="C402" i="70"/>
  <c r="C403" i="70"/>
  <c r="C404" i="70"/>
  <c r="X404" i="70" s="1"/>
  <c r="C405" i="70"/>
  <c r="C406" i="70"/>
  <c r="C407" i="70"/>
  <c r="C408" i="70"/>
  <c r="T408" i="70" s="1"/>
  <c r="C409" i="70"/>
  <c r="C410" i="70"/>
  <c r="C411" i="70"/>
  <c r="C412" i="70"/>
  <c r="H412" i="70" s="1"/>
  <c r="L412" i="69" s="1"/>
  <c r="C413" i="70"/>
  <c r="C414" i="70"/>
  <c r="C415" i="70"/>
  <c r="C416" i="70"/>
  <c r="AB416" i="70" s="1"/>
  <c r="C417" i="70"/>
  <c r="C418" i="70"/>
  <c r="C419" i="70"/>
  <c r="C420" i="70"/>
  <c r="C421" i="70"/>
  <c r="C422" i="70"/>
  <c r="C423" i="70"/>
  <c r="C424" i="70"/>
  <c r="C425" i="70"/>
  <c r="C426" i="70"/>
  <c r="X426" i="70" s="1"/>
  <c r="C427" i="70"/>
  <c r="C428" i="70"/>
  <c r="C429" i="70"/>
  <c r="C430" i="70"/>
  <c r="C431" i="70"/>
  <c r="C432" i="70"/>
  <c r="P432" i="70" s="1"/>
  <c r="C433" i="70"/>
  <c r="C434" i="70"/>
  <c r="T434" i="70" s="1"/>
  <c r="C435" i="70"/>
  <c r="C436" i="70"/>
  <c r="P436" i="70" s="1"/>
  <c r="C437" i="70"/>
  <c r="C438" i="70"/>
  <c r="T438" i="70" s="1"/>
  <c r="C439" i="70"/>
  <c r="C440" i="70"/>
  <c r="P440" i="70" s="1"/>
  <c r="C441" i="70"/>
  <c r="C442" i="70"/>
  <c r="C443" i="70"/>
  <c r="C444" i="70"/>
  <c r="C445" i="70"/>
  <c r="C446" i="70"/>
  <c r="C447" i="70"/>
  <c r="C448" i="70"/>
  <c r="H448" i="70" s="1"/>
  <c r="L448" i="69" s="1"/>
  <c r="C449" i="70"/>
  <c r="C450" i="70"/>
  <c r="C451" i="70"/>
  <c r="C452" i="70"/>
  <c r="P452" i="70" s="1"/>
  <c r="C453" i="70"/>
  <c r="C454" i="70"/>
  <c r="C455" i="70"/>
  <c r="C456" i="70"/>
  <c r="C457" i="70"/>
  <c r="C458" i="70"/>
  <c r="C459" i="70"/>
  <c r="C460" i="70"/>
  <c r="T460" i="70" s="1"/>
  <c r="C461" i="70"/>
  <c r="C462" i="70"/>
  <c r="X462" i="70" s="1"/>
  <c r="C463" i="70"/>
  <c r="C464" i="70"/>
  <c r="P464" i="70" s="1"/>
  <c r="C465" i="70"/>
  <c r="C466" i="70"/>
  <c r="C467" i="70"/>
  <c r="C468" i="70"/>
  <c r="C469" i="70"/>
  <c r="C470" i="70"/>
  <c r="T470" i="70" s="1"/>
  <c r="C471" i="70"/>
  <c r="C472" i="70"/>
  <c r="C473" i="70"/>
  <c r="C474" i="70"/>
  <c r="T474" i="70" s="1"/>
  <c r="C475" i="70"/>
  <c r="C476" i="70"/>
  <c r="C477" i="70"/>
  <c r="C478" i="70"/>
  <c r="H478" i="70" s="1"/>
  <c r="L478" i="69" s="1"/>
  <c r="C479" i="70"/>
  <c r="C480" i="70"/>
  <c r="C481" i="70"/>
  <c r="C482" i="70"/>
  <c r="C483" i="70"/>
  <c r="C484" i="70"/>
  <c r="P484" i="70" s="1"/>
  <c r="C485" i="70"/>
  <c r="C486" i="70"/>
  <c r="T486" i="70" s="1"/>
  <c r="C487" i="70"/>
  <c r="C488" i="70"/>
  <c r="C489" i="70"/>
  <c r="C490" i="70"/>
  <c r="C491" i="70"/>
  <c r="C492" i="70"/>
  <c r="H492" i="70" s="1"/>
  <c r="L492" i="69" s="1"/>
  <c r="C493" i="70"/>
  <c r="C494" i="70"/>
  <c r="L494" i="70" s="1"/>
  <c r="C495" i="70"/>
  <c r="C496" i="70"/>
  <c r="T496" i="70" s="1"/>
  <c r="C497" i="70"/>
  <c r="C498" i="70"/>
  <c r="C499" i="70"/>
  <c r="C500" i="70"/>
  <c r="T500" i="70" s="1"/>
  <c r="C501" i="70"/>
  <c r="C502" i="70"/>
  <c r="C503" i="70"/>
  <c r="C504" i="70"/>
  <c r="T504" i="70" s="1"/>
  <c r="C505" i="70"/>
  <c r="C506" i="70"/>
  <c r="X506" i="70" s="1"/>
  <c r="C507" i="70"/>
  <c r="C508" i="70"/>
  <c r="H508" i="70" s="1"/>
  <c r="L508" i="69" s="1"/>
  <c r="C509" i="70"/>
  <c r="C510" i="70"/>
  <c r="C511" i="70"/>
  <c r="C512" i="70"/>
  <c r="P512" i="70" s="1"/>
  <c r="C513" i="70"/>
  <c r="C514" i="70"/>
  <c r="C515" i="70"/>
  <c r="C516" i="70"/>
  <c r="C517" i="70"/>
  <c r="C518" i="70"/>
  <c r="C519" i="70"/>
  <c r="C520" i="70"/>
  <c r="C521" i="70"/>
  <c r="C522" i="70"/>
  <c r="C523" i="70"/>
  <c r="H500" i="70"/>
  <c r="L500" i="69" s="1"/>
  <c r="H460" i="70"/>
  <c r="L460" i="69" s="1"/>
  <c r="T452" i="70"/>
  <c r="T412" i="70"/>
  <c r="P404" i="70"/>
  <c r="H404" i="70"/>
  <c r="L404" i="69" s="1"/>
  <c r="T396" i="70"/>
  <c r="P396" i="70"/>
  <c r="H396" i="70"/>
  <c r="L396" i="69" s="1"/>
  <c r="X392" i="70"/>
  <c r="P392" i="70"/>
  <c r="P388" i="70"/>
  <c r="H388" i="70"/>
  <c r="L388" i="69" s="1"/>
  <c r="P380" i="70"/>
  <c r="AB376" i="70"/>
  <c r="P376" i="70"/>
  <c r="P368" i="70"/>
  <c r="L368" i="70"/>
  <c r="H368" i="70"/>
  <c r="L368" i="69" s="1"/>
  <c r="X364" i="70"/>
  <c r="H364" i="70"/>
  <c r="L364" i="69" s="1"/>
  <c r="P360" i="70"/>
  <c r="P352" i="70"/>
  <c r="P348" i="70"/>
  <c r="X344" i="70"/>
  <c r="P340" i="70"/>
  <c r="X336" i="70"/>
  <c r="P336" i="70"/>
  <c r="P328" i="70"/>
  <c r="L328" i="70"/>
  <c r="T328" i="70"/>
  <c r="X324" i="70"/>
  <c r="P320" i="70"/>
  <c r="H320" i="70"/>
  <c r="L320" i="69" s="1"/>
  <c r="T320" i="70"/>
  <c r="P316" i="70"/>
  <c r="H316" i="70"/>
  <c r="L316" i="69" s="1"/>
  <c r="X308" i="70"/>
  <c r="H304" i="70"/>
  <c r="L304" i="69" s="1"/>
  <c r="P304" i="70"/>
  <c r="X300" i="70"/>
  <c r="P296" i="70"/>
  <c r="T292" i="70"/>
  <c r="P288" i="70"/>
  <c r="L288" i="70"/>
  <c r="H288" i="70"/>
  <c r="L288" i="69" s="1"/>
  <c r="T288" i="70"/>
  <c r="AB280" i="70"/>
  <c r="H268" i="70"/>
  <c r="L268" i="69" s="1"/>
  <c r="P264" i="70"/>
  <c r="P256" i="70"/>
  <c r="T248" i="70"/>
  <c r="P248" i="70"/>
  <c r="H248" i="70"/>
  <c r="L248" i="69" s="1"/>
  <c r="T244" i="70"/>
  <c r="P244" i="70"/>
  <c r="H244" i="70"/>
  <c r="L244" i="69" s="1"/>
  <c r="P232" i="70"/>
  <c r="T232" i="70"/>
  <c r="T226" i="70"/>
  <c r="P224" i="70"/>
  <c r="L224" i="70"/>
  <c r="T224" i="70"/>
  <c r="P222" i="70"/>
  <c r="T212" i="70"/>
  <c r="P212" i="70"/>
  <c r="P208" i="70"/>
  <c r="P196" i="70"/>
  <c r="P188" i="70"/>
  <c r="L188" i="70"/>
  <c r="H188" i="70"/>
  <c r="L188" i="69" s="1"/>
  <c r="T188" i="70"/>
  <c r="T184" i="70"/>
  <c r="AB180" i="70"/>
  <c r="H180" i="70"/>
  <c r="L180" i="69" s="1"/>
  <c r="P176" i="70"/>
  <c r="T176" i="70"/>
  <c r="T168" i="70"/>
  <c r="P168" i="70"/>
  <c r="H168" i="70"/>
  <c r="L168" i="69" s="1"/>
  <c r="T164" i="70"/>
  <c r="H164" i="70"/>
  <c r="L164" i="69" s="1"/>
  <c r="T160" i="70"/>
  <c r="P160" i="70"/>
  <c r="X152" i="70"/>
  <c r="P152" i="70"/>
  <c r="T152" i="70"/>
  <c r="T148" i="70"/>
  <c r="AB144" i="70"/>
  <c r="H144" i="70"/>
  <c r="L144" i="69" s="1"/>
  <c r="P140" i="70"/>
  <c r="T140" i="70"/>
  <c r="AB136" i="70"/>
  <c r="P132" i="70"/>
  <c r="T132" i="70"/>
  <c r="T122" i="70"/>
  <c r="X116" i="70"/>
  <c r="P116" i="70"/>
  <c r="T116" i="70"/>
  <c r="X104" i="70"/>
  <c r="L102" i="70"/>
  <c r="P100" i="70"/>
  <c r="L100" i="70"/>
  <c r="H100" i="70"/>
  <c r="L100" i="69" s="1"/>
  <c r="T100" i="70"/>
  <c r="P96" i="70"/>
  <c r="X96" i="70"/>
  <c r="H92" i="70"/>
  <c r="L92" i="69" s="1"/>
  <c r="X88" i="70"/>
  <c r="H88" i="70"/>
  <c r="L88" i="69" s="1"/>
  <c r="P88" i="70"/>
  <c r="X86" i="70"/>
  <c r="X80" i="70"/>
  <c r="P80" i="70"/>
  <c r="X78" i="70"/>
  <c r="H76" i="70"/>
  <c r="L76" i="69" s="1"/>
  <c r="X72" i="70"/>
  <c r="P68" i="70"/>
  <c r="X60" i="70"/>
  <c r="L58" i="70"/>
  <c r="H56" i="70"/>
  <c r="L56" i="69" s="1"/>
  <c r="T56" i="70"/>
  <c r="X52" i="70"/>
  <c r="X50" i="70"/>
  <c r="T48" i="70"/>
  <c r="X44" i="70"/>
  <c r="P44" i="70"/>
  <c r="H44" i="70"/>
  <c r="L44" i="69" s="1"/>
  <c r="X36" i="70"/>
  <c r="P36" i="70"/>
  <c r="P32" i="70"/>
  <c r="H32" i="70"/>
  <c r="L32" i="69" s="1"/>
  <c r="T30" i="70"/>
  <c r="X28" i="70"/>
  <c r="X24" i="70"/>
  <c r="AB20" i="70"/>
  <c r="T20" i="70"/>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AB496" i="27"/>
  <c r="AB494" i="27"/>
  <c r="AB490" i="27"/>
  <c r="AB487" i="27"/>
  <c r="AB483" i="27"/>
  <c r="AB481" i="27"/>
  <c r="AB479" i="27"/>
  <c r="AB477" i="27"/>
  <c r="AB475" i="27"/>
  <c r="AB473" i="27"/>
  <c r="AB471" i="27"/>
  <c r="AB467" i="27"/>
  <c r="AB465" i="27"/>
  <c r="AB463" i="27"/>
  <c r="AB461" i="27"/>
  <c r="AB459" i="27"/>
  <c r="AB457" i="27"/>
  <c r="AB455" i="27"/>
  <c r="AB453" i="27"/>
  <c r="AB451" i="27"/>
  <c r="AB449" i="27"/>
  <c r="AB447" i="27"/>
  <c r="AB445" i="27"/>
  <c r="AB443" i="27"/>
  <c r="AB441" i="27"/>
  <c r="AB439" i="27"/>
  <c r="AB437" i="27"/>
  <c r="T496" i="27"/>
  <c r="T494" i="27"/>
  <c r="T490" i="27"/>
  <c r="T487" i="27"/>
  <c r="T483" i="27"/>
  <c r="T481" i="27"/>
  <c r="T479" i="27"/>
  <c r="T477" i="27"/>
  <c r="T475" i="27"/>
  <c r="T473" i="27"/>
  <c r="T471" i="27"/>
  <c r="T467" i="27"/>
  <c r="T465" i="27"/>
  <c r="T463" i="27"/>
  <c r="T461" i="27"/>
  <c r="T459" i="27"/>
  <c r="T457" i="27"/>
  <c r="T455" i="27"/>
  <c r="T453" i="27"/>
  <c r="T451" i="27"/>
  <c r="T449" i="27"/>
  <c r="T447" i="27"/>
  <c r="T445" i="27"/>
  <c r="T443" i="27"/>
  <c r="T441" i="27"/>
  <c r="T439" i="27"/>
  <c r="T437" i="27"/>
  <c r="L496" i="27"/>
  <c r="L494" i="27"/>
  <c r="L490" i="27"/>
  <c r="L487" i="27"/>
  <c r="L483" i="27"/>
  <c r="L481" i="27"/>
  <c r="L479" i="27"/>
  <c r="L477" i="27"/>
  <c r="L475" i="27"/>
  <c r="L473" i="27"/>
  <c r="L471" i="27"/>
  <c r="L467" i="27"/>
  <c r="L465" i="27"/>
  <c r="L463" i="27"/>
  <c r="L461" i="27"/>
  <c r="L459" i="27"/>
  <c r="L457" i="27"/>
  <c r="L455" i="27"/>
  <c r="L453" i="27"/>
  <c r="L451" i="27"/>
  <c r="L449" i="27"/>
  <c r="L447" i="27"/>
  <c r="L445" i="27"/>
  <c r="L443" i="27"/>
  <c r="L441" i="27"/>
  <c r="L439" i="27"/>
  <c r="L437" i="27"/>
  <c r="X496" i="27"/>
  <c r="X494" i="27"/>
  <c r="X490" i="27"/>
  <c r="X487" i="27"/>
  <c r="X483" i="27"/>
  <c r="X481" i="27"/>
  <c r="X479" i="27"/>
  <c r="X477" i="27"/>
  <c r="X475" i="27"/>
  <c r="X473" i="27"/>
  <c r="X471" i="27"/>
  <c r="X467" i="27"/>
  <c r="X465" i="27"/>
  <c r="X463" i="27"/>
  <c r="X461" i="27"/>
  <c r="X459" i="27"/>
  <c r="X457" i="27"/>
  <c r="X455" i="27"/>
  <c r="X453" i="27"/>
  <c r="X451" i="27"/>
  <c r="X449" i="27"/>
  <c r="X447" i="27"/>
  <c r="X445" i="27"/>
  <c r="X443" i="27"/>
  <c r="X441" i="27"/>
  <c r="X439" i="27"/>
  <c r="X437" i="27"/>
  <c r="P496" i="27"/>
  <c r="P494" i="27"/>
  <c r="P490" i="27"/>
  <c r="P487" i="27"/>
  <c r="P483" i="27"/>
  <c r="P481" i="27"/>
  <c r="P479" i="27"/>
  <c r="P477" i="27"/>
  <c r="P475" i="27"/>
  <c r="P473" i="27"/>
  <c r="P471" i="27"/>
  <c r="P467" i="27"/>
  <c r="P465" i="27"/>
  <c r="P463" i="27"/>
  <c r="P461" i="27"/>
  <c r="P459" i="27"/>
  <c r="P457" i="27"/>
  <c r="P455" i="27"/>
  <c r="P453" i="27"/>
  <c r="P451" i="27"/>
  <c r="P449" i="27"/>
  <c r="P447" i="27"/>
  <c r="P445" i="27"/>
  <c r="P443" i="27"/>
  <c r="P441" i="27"/>
  <c r="P439" i="27"/>
  <c r="P437" i="27"/>
  <c r="P341" i="27" l="1"/>
  <c r="T341" i="27"/>
  <c r="X341" i="27"/>
  <c r="AB341" i="27"/>
  <c r="H341" i="27"/>
  <c r="H341" i="73" s="1"/>
  <c r="L382" i="66"/>
  <c r="H382" i="66"/>
  <c r="H382" i="90" s="1"/>
  <c r="P382" i="66"/>
  <c r="F52" i="26"/>
  <c r="H52" i="26"/>
  <c r="L14" i="26"/>
  <c r="AB45" i="27"/>
  <c r="H45" i="27"/>
  <c r="H45" i="73" s="1"/>
  <c r="L45" i="27"/>
  <c r="P45" i="27"/>
  <c r="T45" i="27"/>
  <c r="X138" i="24"/>
  <c r="AB138" i="24"/>
  <c r="P36" i="24"/>
  <c r="T476" i="24"/>
  <c r="T36" i="24"/>
  <c r="AB476" i="24"/>
  <c r="X36" i="24"/>
  <c r="L169" i="24"/>
  <c r="P539" i="24"/>
  <c r="H308" i="24"/>
  <c r="H308" i="88" s="1"/>
  <c r="P38" i="24"/>
  <c r="L194" i="24"/>
  <c r="AB63" i="24"/>
  <c r="P194" i="24"/>
  <c r="X194" i="24"/>
  <c r="P710" i="24"/>
  <c r="L308" i="24"/>
  <c r="T222" i="24"/>
  <c r="L596" i="24"/>
  <c r="T527" i="89"/>
  <c r="X222" i="24"/>
  <c r="X407" i="24"/>
  <c r="P596" i="24"/>
  <c r="AB48" i="89"/>
  <c r="AB551" i="89"/>
  <c r="H100" i="24"/>
  <c r="H100" i="88" s="1"/>
  <c r="H167" i="24"/>
  <c r="H167" i="88" s="1"/>
  <c r="AB224" i="24"/>
  <c r="L446" i="24"/>
  <c r="T634" i="24"/>
  <c r="L120" i="89"/>
  <c r="X578" i="89"/>
  <c r="L100" i="24"/>
  <c r="L167" i="24"/>
  <c r="AB259" i="24"/>
  <c r="P446" i="24"/>
  <c r="X634" i="24"/>
  <c r="AB100" i="24"/>
  <c r="T167" i="24"/>
  <c r="X261" i="24"/>
  <c r="AB446" i="24"/>
  <c r="L636" i="24"/>
  <c r="T654" i="89"/>
  <c r="X167" i="24"/>
  <c r="H283" i="24"/>
  <c r="H283" i="88" s="1"/>
  <c r="H448" i="24"/>
  <c r="H448" i="88" s="1"/>
  <c r="T182" i="89"/>
  <c r="L654" i="89"/>
  <c r="AB136" i="24"/>
  <c r="AB167" i="24"/>
  <c r="P283" i="24"/>
  <c r="H710" i="24"/>
  <c r="H710" i="88" s="1"/>
  <c r="P182" i="89"/>
  <c r="H724" i="89"/>
  <c r="L724" i="88" s="1"/>
  <c r="H593" i="27"/>
  <c r="H593" i="73" s="1"/>
  <c r="L593" i="27"/>
  <c r="T593" i="27"/>
  <c r="X593" i="27"/>
  <c r="P593" i="27"/>
  <c r="AB74" i="24"/>
  <c r="T572" i="24"/>
  <c r="T76" i="24"/>
  <c r="X754" i="24"/>
  <c r="L78" i="24"/>
  <c r="P42" i="24"/>
  <c r="L85" i="24"/>
  <c r="P176" i="24"/>
  <c r="X316" i="24"/>
  <c r="T42" i="24"/>
  <c r="T176" i="24"/>
  <c r="P318" i="24"/>
  <c r="H44" i="24"/>
  <c r="H44" i="88" s="1"/>
  <c r="X149" i="24"/>
  <c r="X192" i="24"/>
  <c r="T318" i="24"/>
  <c r="P537" i="24"/>
  <c r="T100" i="24"/>
  <c r="L151" i="24"/>
  <c r="AB192" i="24"/>
  <c r="H267" i="24"/>
  <c r="H267" i="88" s="1"/>
  <c r="AB375" i="24"/>
  <c r="T537" i="24"/>
  <c r="T645" i="24"/>
  <c r="X360" i="89"/>
  <c r="P724" i="89"/>
  <c r="H61" i="24"/>
  <c r="H61" i="88" s="1"/>
  <c r="X100" i="24"/>
  <c r="L153" i="24"/>
  <c r="H194" i="24"/>
  <c r="H194" i="88" s="1"/>
  <c r="X281" i="24"/>
  <c r="AB383" i="24"/>
  <c r="X537" i="24"/>
  <c r="L48" i="89"/>
  <c r="H360" i="89"/>
  <c r="L360" i="88" s="1"/>
  <c r="X226" i="24"/>
  <c r="H40" i="24"/>
  <c r="H40" i="88" s="1"/>
  <c r="T67" i="24"/>
  <c r="H120" i="24"/>
  <c r="H120" i="88" s="1"/>
  <c r="L149" i="24"/>
  <c r="X241" i="24"/>
  <c r="P356" i="24"/>
  <c r="T827" i="24"/>
  <c r="P206" i="89"/>
  <c r="X527" i="89"/>
  <c r="P290" i="24"/>
  <c r="P776" i="89"/>
  <c r="AB18" i="24"/>
  <c r="X176" i="24"/>
  <c r="AB572" i="24"/>
  <c r="H20" i="24"/>
  <c r="H20" i="88" s="1"/>
  <c r="L267" i="24"/>
  <c r="AB421" i="24"/>
  <c r="P109" i="24"/>
  <c r="T200" i="24"/>
  <c r="L235" i="24"/>
  <c r="L292" i="24"/>
  <c r="P354" i="24"/>
  <c r="T683" i="24"/>
  <c r="L178" i="24"/>
  <c r="X200" i="24"/>
  <c r="X267" i="24"/>
  <c r="T354" i="24"/>
  <c r="X683" i="24"/>
  <c r="AB200" i="24"/>
  <c r="AB267" i="24"/>
  <c r="X354" i="24"/>
  <c r="H685" i="24"/>
  <c r="H685" i="88" s="1"/>
  <c r="AB111" i="24"/>
  <c r="X239" i="24"/>
  <c r="H356" i="24"/>
  <c r="H356" i="88" s="1"/>
  <c r="X685" i="24"/>
  <c r="T825" i="24"/>
  <c r="H67" i="24"/>
  <c r="H67" i="88" s="1"/>
  <c r="L40" i="24"/>
  <c r="T120" i="24"/>
  <c r="P149" i="24"/>
  <c r="H171" i="24"/>
  <c r="H171" i="88" s="1"/>
  <c r="H246" i="24"/>
  <c r="H246" i="88" s="1"/>
  <c r="P308" i="24"/>
  <c r="H456" i="24"/>
  <c r="H456" i="88" s="1"/>
  <c r="T547" i="24"/>
  <c r="X827" i="24"/>
  <c r="AB271" i="89"/>
  <c r="AB527" i="89"/>
  <c r="T835" i="89"/>
  <c r="S832" i="89" s="1"/>
  <c r="AB16" i="24"/>
  <c r="H104" i="24"/>
  <c r="H104" i="88" s="1"/>
  <c r="H109" i="24"/>
  <c r="H109" i="88" s="1"/>
  <c r="T198" i="24"/>
  <c r="T485" i="24"/>
  <c r="X44" i="24"/>
  <c r="L109" i="24"/>
  <c r="H200" i="24"/>
  <c r="H200" i="88" s="1"/>
  <c r="H235" i="24"/>
  <c r="H235" i="88" s="1"/>
  <c r="H292" i="24"/>
  <c r="H292" i="88" s="1"/>
  <c r="X318" i="24"/>
  <c r="X485" i="24"/>
  <c r="H683" i="24"/>
  <c r="H683" i="88" s="1"/>
  <c r="AB20" i="24"/>
  <c r="H178" i="24"/>
  <c r="H178" i="88" s="1"/>
  <c r="P267" i="24"/>
  <c r="L423" i="24"/>
  <c r="T111" i="24"/>
  <c r="X235" i="24"/>
  <c r="X111" i="24"/>
  <c r="T178" i="24"/>
  <c r="T237" i="24"/>
  <c r="T294" i="24"/>
  <c r="L607" i="24"/>
  <c r="L36" i="89"/>
  <c r="T147" i="24"/>
  <c r="AB178" i="24"/>
  <c r="X296" i="24"/>
  <c r="P607" i="24"/>
  <c r="AB118" i="24"/>
  <c r="H149" i="24"/>
  <c r="H149" i="88" s="1"/>
  <c r="P206" i="24"/>
  <c r="X825" i="24"/>
  <c r="L42" i="24"/>
  <c r="T149" i="24"/>
  <c r="T171" i="24"/>
  <c r="L383" i="24"/>
  <c r="L835" i="89"/>
  <c r="K832" i="89" s="1"/>
  <c r="P440" i="24"/>
  <c r="T440" i="24"/>
  <c r="L468" i="24"/>
  <c r="H468" i="24"/>
  <c r="H468" i="88" s="1"/>
  <c r="L32" i="89"/>
  <c r="AB32" i="89"/>
  <c r="H190" i="89"/>
  <c r="L190" i="88" s="1"/>
  <c r="P190" i="89"/>
  <c r="AB190" i="89"/>
  <c r="P306" i="89"/>
  <c r="AB306" i="89"/>
  <c r="X306" i="89"/>
  <c r="T306" i="89"/>
  <c r="H405" i="89"/>
  <c r="L405" i="88" s="1"/>
  <c r="X405" i="89"/>
  <c r="T405" i="89"/>
  <c r="AB405" i="89"/>
  <c r="AB632" i="89"/>
  <c r="L632" i="89"/>
  <c r="P708" i="89"/>
  <c r="L708" i="89"/>
  <c r="T708" i="89"/>
  <c r="X210" i="24"/>
  <c r="X56" i="24"/>
  <c r="H503" i="89"/>
  <c r="L503" i="88" s="1"/>
  <c r="AB444" i="89"/>
  <c r="P472" i="89"/>
  <c r="L472" i="89"/>
  <c r="X472" i="89"/>
  <c r="L535" i="89"/>
  <c r="AB535" i="89"/>
  <c r="P562" i="89"/>
  <c r="AB562" i="89"/>
  <c r="T738" i="89"/>
  <c r="X738" i="89"/>
  <c r="AB738" i="89"/>
  <c r="X776" i="89"/>
  <c r="P32" i="24"/>
  <c r="T32" i="24"/>
  <c r="L32" i="24"/>
  <c r="X32" i="24"/>
  <c r="X131" i="24"/>
  <c r="T131" i="24"/>
  <c r="T163" i="24"/>
  <c r="X163" i="24"/>
  <c r="P214" i="24"/>
  <c r="H214" i="24"/>
  <c r="H214" i="88" s="1"/>
  <c r="P252" i="24"/>
  <c r="T252" i="24"/>
  <c r="L743" i="24"/>
  <c r="AB743" i="24"/>
  <c r="P743" i="24"/>
  <c r="T743" i="24"/>
  <c r="X368" i="89"/>
  <c r="P632" i="89"/>
  <c r="T56" i="24"/>
  <c r="X85" i="24"/>
  <c r="T85" i="24"/>
  <c r="L157" i="24"/>
  <c r="H157" i="24"/>
  <c r="H157" i="88" s="1"/>
  <c r="T157" i="24"/>
  <c r="AB184" i="24"/>
  <c r="T184" i="24"/>
  <c r="P184" i="24"/>
  <c r="AB800" i="24"/>
  <c r="T800" i="24"/>
  <c r="X800" i="24"/>
  <c r="H98" i="24"/>
  <c r="H98" i="88" s="1"/>
  <c r="P337" i="24"/>
  <c r="P712" i="24"/>
  <c r="T61" i="24"/>
  <c r="L98" i="24"/>
  <c r="T104" i="24"/>
  <c r="P216" i="24"/>
  <c r="L257" i="24"/>
  <c r="AB308" i="24"/>
  <c r="T337" i="24"/>
  <c r="T373" i="24"/>
  <c r="X409" i="24"/>
  <c r="X505" i="24"/>
  <c r="L564" i="24"/>
  <c r="AB598" i="24"/>
  <c r="T672" i="24"/>
  <c r="AB712" i="24"/>
  <c r="T237" i="89"/>
  <c r="H34" i="24"/>
  <c r="H34" i="88" s="1"/>
  <c r="H63" i="24"/>
  <c r="H63" i="88" s="1"/>
  <c r="H76" i="24"/>
  <c r="H76" i="88" s="1"/>
  <c r="P98" i="24"/>
  <c r="X147" i="24"/>
  <c r="H192" i="24"/>
  <c r="H192" i="88" s="1"/>
  <c r="T216" i="24"/>
  <c r="AB257" i="24"/>
  <c r="H281" i="24"/>
  <c r="H281" i="88" s="1"/>
  <c r="H310" i="24"/>
  <c r="H310" i="88" s="1"/>
  <c r="AB337" i="24"/>
  <c r="X373" i="24"/>
  <c r="AB505" i="24"/>
  <c r="H566" i="24"/>
  <c r="H566" i="88" s="1"/>
  <c r="L605" i="24"/>
  <c r="AB672" i="24"/>
  <c r="H814" i="24"/>
  <c r="H814" i="88" s="1"/>
  <c r="L281" i="24"/>
  <c r="T16" i="24"/>
  <c r="AB34" i="24"/>
  <c r="L44" i="24"/>
  <c r="T63" i="24"/>
  <c r="X76" i="24"/>
  <c r="X98" i="24"/>
  <c r="T136" i="24"/>
  <c r="L165" i="24"/>
  <c r="P192" i="24"/>
  <c r="AB216" i="24"/>
  <c r="X237" i="24"/>
  <c r="P259" i="24"/>
  <c r="P281" i="24"/>
  <c r="AB310" i="24"/>
  <c r="P342" i="24"/>
  <c r="P375" i="24"/>
  <c r="P474" i="24"/>
  <c r="AB507" i="24"/>
  <c r="T814" i="24"/>
  <c r="H269" i="89"/>
  <c r="L269" i="88" s="1"/>
  <c r="L61" i="24"/>
  <c r="H216" i="24"/>
  <c r="H216" i="88" s="1"/>
  <c r="T308" i="24"/>
  <c r="H373" i="24"/>
  <c r="H373" i="88" s="1"/>
  <c r="AB407" i="24"/>
  <c r="H505" i="24"/>
  <c r="H505" i="88" s="1"/>
  <c r="T710" i="24"/>
  <c r="P61" i="24"/>
  <c r="AB194" i="24"/>
  <c r="L216" i="24"/>
  <c r="H257" i="24"/>
  <c r="H257" i="88" s="1"/>
  <c r="L373" i="24"/>
  <c r="L598" i="24"/>
  <c r="AB14" i="24"/>
  <c r="X34" i="24"/>
  <c r="L63" i="24"/>
  <c r="T98" i="24"/>
  <c r="P136" i="24"/>
  <c r="H165" i="24"/>
  <c r="H165" i="88" s="1"/>
  <c r="L192" i="24"/>
  <c r="L259" i="24"/>
  <c r="AB373" i="24"/>
  <c r="T674" i="24"/>
  <c r="P814" i="24"/>
  <c r="X16" i="24"/>
  <c r="H36" i="24"/>
  <c r="H36" i="88" s="1"/>
  <c r="X63" i="24"/>
  <c r="AB76" i="24"/>
  <c r="X136" i="24"/>
  <c r="AB165" i="24"/>
  <c r="H222" i="24"/>
  <c r="H222" i="88" s="1"/>
  <c r="G220" i="88" s="1"/>
  <c r="T259" i="24"/>
  <c r="T281" i="24"/>
  <c r="AB474" i="24"/>
  <c r="L523" i="24"/>
  <c r="H634" i="24"/>
  <c r="H634" i="88" s="1"/>
  <c r="X80" i="24"/>
  <c r="T80" i="24"/>
  <c r="H182" i="24"/>
  <c r="H182" i="88" s="1"/>
  <c r="T182" i="24"/>
  <c r="X182" i="24"/>
  <c r="T271" i="24"/>
  <c r="P271" i="24"/>
  <c r="AB763" i="24"/>
  <c r="L763" i="24"/>
  <c r="L543" i="89"/>
  <c r="L678" i="89"/>
  <c r="T322" i="24"/>
  <c r="AB26" i="24"/>
  <c r="X26" i="24"/>
  <c r="T26" i="24"/>
  <c r="P26" i="24"/>
  <c r="L26" i="24"/>
  <c r="H26" i="24"/>
  <c r="H26" i="88" s="1"/>
  <c r="AB50" i="24"/>
  <c r="X50" i="24"/>
  <c r="T50" i="24"/>
  <c r="H85" i="24"/>
  <c r="H85" i="88" s="1"/>
  <c r="AB85" i="24"/>
  <c r="P122" i="24"/>
  <c r="L122" i="24"/>
  <c r="T122" i="24"/>
  <c r="AB122" i="24"/>
  <c r="AB157" i="24"/>
  <c r="X157" i="24"/>
  <c r="L184" i="24"/>
  <c r="H184" i="24"/>
  <c r="H184" i="88" s="1"/>
  <c r="AB208" i="24"/>
  <c r="X208" i="24"/>
  <c r="T208" i="24"/>
  <c r="P208" i="24"/>
  <c r="L208" i="24"/>
  <c r="H208" i="24"/>
  <c r="H208" i="88" s="1"/>
  <c r="X246" i="24"/>
  <c r="T246" i="24"/>
  <c r="AB246" i="24"/>
  <c r="P246" i="24"/>
  <c r="X273" i="24"/>
  <c r="T273" i="24"/>
  <c r="P273" i="24"/>
  <c r="AB273" i="24"/>
  <c r="L273" i="24"/>
  <c r="H273" i="24"/>
  <c r="H273" i="88" s="1"/>
  <c r="AB300" i="24"/>
  <c r="X300" i="24"/>
  <c r="T300" i="24"/>
  <c r="P300" i="24"/>
  <c r="L300" i="24"/>
  <c r="H300" i="24"/>
  <c r="H300" i="88" s="1"/>
  <c r="T324" i="24"/>
  <c r="AB324" i="24"/>
  <c r="X324" i="24"/>
  <c r="P324" i="24"/>
  <c r="T362" i="24"/>
  <c r="AB362" i="24"/>
  <c r="X362" i="24"/>
  <c r="P362" i="24"/>
  <c r="L362" i="24"/>
  <c r="H362" i="24"/>
  <c r="H362" i="88" s="1"/>
  <c r="P392" i="24"/>
  <c r="H392" i="24"/>
  <c r="H392" i="88" s="1"/>
  <c r="L438" i="24"/>
  <c r="H438" i="24"/>
  <c r="H438" i="88" s="1"/>
  <c r="T438" i="24"/>
  <c r="AB438" i="24"/>
  <c r="AB466" i="24"/>
  <c r="P466" i="24"/>
  <c r="L466" i="24"/>
  <c r="X497" i="24"/>
  <c r="L497" i="24"/>
  <c r="H497" i="24"/>
  <c r="H497" i="88" s="1"/>
  <c r="AB497" i="24"/>
  <c r="L529" i="24"/>
  <c r="H529" i="24"/>
  <c r="H529" i="88" s="1"/>
  <c r="P529" i="24"/>
  <c r="AB529" i="24"/>
  <c r="AB556" i="24"/>
  <c r="X556" i="24"/>
  <c r="P556" i="24"/>
  <c r="H556" i="24"/>
  <c r="H556" i="88" s="1"/>
  <c r="T585" i="24"/>
  <c r="X585" i="24"/>
  <c r="P585" i="24"/>
  <c r="H585" i="24"/>
  <c r="H585" i="88" s="1"/>
  <c r="L618" i="24"/>
  <c r="AB618" i="24"/>
  <c r="T618" i="24"/>
  <c r="P618" i="24"/>
  <c r="AB656" i="24"/>
  <c r="T656" i="24"/>
  <c r="L656" i="24"/>
  <c r="H656" i="24"/>
  <c r="H656" i="88" s="1"/>
  <c r="T694" i="24"/>
  <c r="AB694" i="24"/>
  <c r="P694" i="24"/>
  <c r="L694" i="24"/>
  <c r="T726" i="24"/>
  <c r="X726" i="24"/>
  <c r="P726" i="24"/>
  <c r="H726" i="24"/>
  <c r="H726" i="88" s="1"/>
  <c r="T765" i="24"/>
  <c r="AB765" i="24"/>
  <c r="P765" i="24"/>
  <c r="L765" i="24"/>
  <c r="P840" i="24"/>
  <c r="X840" i="24"/>
  <c r="T840" i="24"/>
  <c r="H840" i="24"/>
  <c r="H840" i="88" s="1"/>
  <c r="X543" i="89"/>
  <c r="P678" i="89"/>
  <c r="X122" i="24"/>
  <c r="P157" i="24"/>
  <c r="X184" i="24"/>
  <c r="H324" i="24"/>
  <c r="H324" i="88" s="1"/>
  <c r="T392" i="24"/>
  <c r="T28" i="24"/>
  <c r="H28" i="24"/>
  <c r="H28" i="88" s="1"/>
  <c r="X28" i="24"/>
  <c r="P28" i="24"/>
  <c r="L28" i="24"/>
  <c r="P52" i="24"/>
  <c r="T52" i="24"/>
  <c r="L52" i="24"/>
  <c r="X52" i="24"/>
  <c r="AB52" i="24"/>
  <c r="H52" i="24"/>
  <c r="H52" i="88" s="1"/>
  <c r="P87" i="24"/>
  <c r="AB87" i="24"/>
  <c r="X87" i="24"/>
  <c r="T87" i="24"/>
  <c r="L87" i="24"/>
  <c r="H87" i="24"/>
  <c r="H87" i="88" s="1"/>
  <c r="P124" i="24"/>
  <c r="AB124" i="24"/>
  <c r="X124" i="24"/>
  <c r="T124" i="24"/>
  <c r="L124" i="24"/>
  <c r="H124" i="24"/>
  <c r="H124" i="88" s="1"/>
  <c r="P159" i="24"/>
  <c r="H159" i="24"/>
  <c r="H159" i="88" s="1"/>
  <c r="L159" i="24"/>
  <c r="AB159" i="24"/>
  <c r="X159" i="24"/>
  <c r="T159" i="24"/>
  <c r="P186" i="24"/>
  <c r="X186" i="24"/>
  <c r="T186" i="24"/>
  <c r="AB186" i="24"/>
  <c r="L186" i="24"/>
  <c r="T210" i="24"/>
  <c r="L210" i="24"/>
  <c r="H210" i="24"/>
  <c r="H210" i="88" s="1"/>
  <c r="P210" i="24"/>
  <c r="T248" i="24"/>
  <c r="AB248" i="24"/>
  <c r="X248" i="24"/>
  <c r="P248" i="24"/>
  <c r="L248" i="24"/>
  <c r="H248" i="24"/>
  <c r="H248" i="88" s="1"/>
  <c r="AB275" i="24"/>
  <c r="X275" i="24"/>
  <c r="T275" i="24"/>
  <c r="P275" i="24"/>
  <c r="H275" i="24"/>
  <c r="H275" i="88" s="1"/>
  <c r="L302" i="24"/>
  <c r="T302" i="24"/>
  <c r="P302" i="24"/>
  <c r="AB302" i="24"/>
  <c r="L326" i="24"/>
  <c r="X326" i="24"/>
  <c r="L364" i="24"/>
  <c r="X364" i="24"/>
  <c r="T394" i="24"/>
  <c r="H394" i="24"/>
  <c r="H394" i="88" s="1"/>
  <c r="X468" i="24"/>
  <c r="AB468" i="24"/>
  <c r="P531" i="24"/>
  <c r="T531" i="24"/>
  <c r="L531" i="24"/>
  <c r="AB558" i="24"/>
  <c r="T558" i="24"/>
  <c r="AB587" i="24"/>
  <c r="L587" i="24"/>
  <c r="T587" i="24"/>
  <c r="AB625" i="24"/>
  <c r="X625" i="24"/>
  <c r="L658" i="24"/>
  <c r="T658" i="24"/>
  <c r="P658" i="24"/>
  <c r="X696" i="24"/>
  <c r="T696" i="24"/>
  <c r="T731" i="24"/>
  <c r="X731" i="24"/>
  <c r="H731" i="24"/>
  <c r="H731" i="88" s="1"/>
  <c r="G729" i="88" s="1"/>
  <c r="AB772" i="24"/>
  <c r="P772" i="24"/>
  <c r="L772" i="24"/>
  <c r="P40" i="89"/>
  <c r="X40" i="89"/>
  <c r="AB40" i="89"/>
  <c r="X104" i="89"/>
  <c r="P104" i="89"/>
  <c r="AB198" i="89"/>
  <c r="L198" i="89"/>
  <c r="H198" i="89"/>
  <c r="L198" i="88" s="1"/>
  <c r="T198" i="89"/>
  <c r="T263" i="89"/>
  <c r="X263" i="89"/>
  <c r="L290" i="89"/>
  <c r="P290" i="89"/>
  <c r="H290" i="89"/>
  <c r="L290" i="88" s="1"/>
  <c r="P314" i="89"/>
  <c r="AB314" i="89"/>
  <c r="L314" i="89"/>
  <c r="X379" i="89"/>
  <c r="AB379" i="89"/>
  <c r="L379" i="89"/>
  <c r="T379" i="89"/>
  <c r="T416" i="89"/>
  <c r="H416" i="89"/>
  <c r="L416" i="88" s="1"/>
  <c r="AB570" i="89"/>
  <c r="X570" i="89"/>
  <c r="AB716" i="89"/>
  <c r="H716" i="89"/>
  <c r="L716" i="88" s="1"/>
  <c r="T716" i="89"/>
  <c r="L716" i="89"/>
  <c r="L752" i="89"/>
  <c r="P752" i="89"/>
  <c r="H784" i="89"/>
  <c r="L784" i="88" s="1"/>
  <c r="P784" i="89"/>
  <c r="X784" i="89"/>
  <c r="P820" i="89"/>
  <c r="AB820" i="89"/>
  <c r="H48" i="24"/>
  <c r="H48" i="88" s="1"/>
  <c r="L48" i="24"/>
  <c r="T155" i="24"/>
  <c r="H155" i="24"/>
  <c r="H155" i="88" s="1"/>
  <c r="X390" i="24"/>
  <c r="L390" i="24"/>
  <c r="H724" i="24"/>
  <c r="H724" i="88" s="1"/>
  <c r="T724" i="24"/>
  <c r="X724" i="24"/>
  <c r="T48" i="24"/>
  <c r="AB54" i="24"/>
  <c r="L54" i="24"/>
  <c r="L89" i="24"/>
  <c r="AB89" i="24"/>
  <c r="X48" i="24"/>
  <c r="T483" i="89"/>
  <c r="H50" i="24"/>
  <c r="H50" i="88" s="1"/>
  <c r="T30" i="24"/>
  <c r="L50" i="24"/>
  <c r="H800" i="24"/>
  <c r="H800" i="88" s="1"/>
  <c r="AB472" i="24"/>
  <c r="X472" i="24"/>
  <c r="L335" i="24"/>
  <c r="H202" i="89"/>
  <c r="L202" i="88" s="1"/>
  <c r="L202" i="89"/>
  <c r="X42" i="24"/>
  <c r="P235" i="24"/>
  <c r="L421" i="24"/>
  <c r="AB42" i="24"/>
  <c r="L76" i="24"/>
  <c r="X178" i="24"/>
  <c r="H190" i="24"/>
  <c r="H190" i="88" s="1"/>
  <c r="T235" i="24"/>
  <c r="P421" i="24"/>
  <c r="P485" i="24"/>
  <c r="X24" i="89"/>
  <c r="H24" i="89"/>
  <c r="L24" i="88" s="1"/>
  <c r="L80" i="89"/>
  <c r="P80" i="89"/>
  <c r="AB241" i="89"/>
  <c r="P241" i="89"/>
  <c r="H241" i="89"/>
  <c r="L241" i="88" s="1"/>
  <c r="L298" i="89"/>
  <c r="X298" i="89"/>
  <c r="T298" i="89"/>
  <c r="T430" i="89"/>
  <c r="S426" i="89" s="1"/>
  <c r="X430" i="89"/>
  <c r="L464" i="89"/>
  <c r="K460" i="89" s="1"/>
  <c r="AB464" i="89"/>
  <c r="H551" i="89"/>
  <c r="L551" i="88" s="1"/>
  <c r="T551" i="89"/>
  <c r="AB616" i="89"/>
  <c r="X616" i="89"/>
  <c r="H616" i="89"/>
  <c r="L616" i="88" s="1"/>
  <c r="T616" i="89"/>
  <c r="T689" i="89"/>
  <c r="H689" i="89"/>
  <c r="L689" i="88" s="1"/>
  <c r="H708" i="24"/>
  <c r="H708" i="88" s="1"/>
  <c r="P74" i="24"/>
  <c r="L74" i="24"/>
  <c r="T74" i="24"/>
  <c r="AB109" i="24"/>
  <c r="X109" i="24"/>
  <c r="H176" i="24"/>
  <c r="H176" i="88" s="1"/>
  <c r="L176" i="24"/>
  <c r="X265" i="24"/>
  <c r="T265" i="24"/>
  <c r="AB265" i="24"/>
  <c r="AB292" i="24"/>
  <c r="X292" i="24"/>
  <c r="T292" i="24"/>
  <c r="H316" i="24"/>
  <c r="H316" i="88" s="1"/>
  <c r="P316" i="24"/>
  <c r="P381" i="24"/>
  <c r="L381" i="24"/>
  <c r="T381" i="24"/>
  <c r="L454" i="24"/>
  <c r="H454" i="24"/>
  <c r="H454" i="88" s="1"/>
  <c r="P454" i="24"/>
  <c r="X545" i="24"/>
  <c r="P545" i="24"/>
  <c r="H545" i="24"/>
  <c r="H545" i="88" s="1"/>
  <c r="AB545" i="24"/>
  <c r="P645" i="24"/>
  <c r="L645" i="24"/>
  <c r="P718" i="24"/>
  <c r="AB718" i="24"/>
  <c r="T718" i="24"/>
  <c r="H754" i="24"/>
  <c r="H754" i="88" s="1"/>
  <c r="L754" i="24"/>
  <c r="P523" i="89"/>
  <c r="T91" i="24"/>
  <c r="H163" i="24"/>
  <c r="H163" i="88" s="1"/>
  <c r="L200" i="24"/>
  <c r="L265" i="24"/>
  <c r="T44" i="24"/>
  <c r="AB44" i="24"/>
  <c r="P111" i="24"/>
  <c r="H111" i="24"/>
  <c r="H111" i="88" s="1"/>
  <c r="P151" i="24"/>
  <c r="X151" i="24"/>
  <c r="T151" i="24"/>
  <c r="AB151" i="24"/>
  <c r="AB202" i="24"/>
  <c r="P202" i="24"/>
  <c r="H202" i="24"/>
  <c r="H202" i="88" s="1"/>
  <c r="T202" i="24"/>
  <c r="P237" i="24"/>
  <c r="H237" i="24"/>
  <c r="H237" i="88" s="1"/>
  <c r="L237" i="24"/>
  <c r="X294" i="24"/>
  <c r="H294" i="24"/>
  <c r="H294" i="88" s="1"/>
  <c r="H612" i="24"/>
  <c r="H612" i="88" s="1"/>
  <c r="X612" i="24"/>
  <c r="T612" i="24"/>
  <c r="AB612" i="24"/>
  <c r="AB720" i="24"/>
  <c r="L720" i="24"/>
  <c r="P188" i="89"/>
  <c r="T188" i="89"/>
  <c r="X91" i="24"/>
  <c r="H131" i="24"/>
  <c r="H131" i="88" s="1"/>
  <c r="P265" i="24"/>
  <c r="L180" i="24"/>
  <c r="AB180" i="24"/>
  <c r="X204" i="89"/>
  <c r="T34" i="24"/>
  <c r="L136" i="24"/>
  <c r="X165" i="24"/>
  <c r="X257" i="24"/>
  <c r="L407" i="24"/>
  <c r="L474" i="24"/>
  <c r="L672" i="24"/>
  <c r="AB56" i="89"/>
  <c r="P535" i="89"/>
  <c r="P594" i="89"/>
  <c r="H667" i="89"/>
  <c r="L667" i="88" s="1"/>
  <c r="P738" i="89"/>
  <c r="O734" i="89" s="1"/>
  <c r="H16" i="24"/>
  <c r="H16" i="88" s="1"/>
  <c r="L34" i="24"/>
  <c r="X40" i="24"/>
  <c r="X61" i="24"/>
  <c r="P165" i="24"/>
  <c r="P257" i="24"/>
  <c r="AB314" i="24"/>
  <c r="H352" i="24"/>
  <c r="H352" i="88" s="1"/>
  <c r="T564" i="24"/>
  <c r="P778" i="24"/>
  <c r="P214" i="89"/>
  <c r="P279" i="89"/>
  <c r="L16" i="24"/>
  <c r="AB40" i="24"/>
  <c r="AB564" i="24"/>
  <c r="L643" i="24"/>
  <c r="X778" i="24"/>
  <c r="L56" i="89"/>
  <c r="X214" i="89"/>
  <c r="L516" i="24"/>
  <c r="P516" i="24"/>
  <c r="AB516" i="24"/>
  <c r="P18" i="24"/>
  <c r="T18" i="24"/>
  <c r="X18" i="24"/>
  <c r="H24" i="24"/>
  <c r="H24" i="88" s="1"/>
  <c r="L24" i="24"/>
  <c r="X24" i="24"/>
  <c r="AB24" i="24"/>
  <c r="H18" i="24"/>
  <c r="H18" i="88" s="1"/>
  <c r="N140" i="26"/>
  <c r="H7" i="27"/>
  <c r="H7" i="73" s="1"/>
  <c r="L7" i="27"/>
  <c r="N210" i="26"/>
  <c r="H212" i="26"/>
  <c r="F212" i="26"/>
  <c r="F166" i="71"/>
  <c r="J166" i="72" s="1"/>
  <c r="H286" i="71"/>
  <c r="L438" i="26"/>
  <c r="L38" i="71"/>
  <c r="N134" i="71"/>
  <c r="J166" i="71"/>
  <c r="J286" i="71"/>
  <c r="F348" i="71"/>
  <c r="J348" i="72" s="1"/>
  <c r="J72" i="26"/>
  <c r="J288" i="26"/>
  <c r="J372" i="26"/>
  <c r="N438" i="26"/>
  <c r="P134" i="71"/>
  <c r="F232" i="71"/>
  <c r="J232" i="72" s="1"/>
  <c r="L286" i="71"/>
  <c r="H210" i="26"/>
  <c r="N264" i="26"/>
  <c r="L372" i="26"/>
  <c r="P438" i="26"/>
  <c r="L74" i="26"/>
  <c r="H74" i="26"/>
  <c r="H110" i="26"/>
  <c r="F110" i="26"/>
  <c r="P238" i="26"/>
  <c r="L238" i="26"/>
  <c r="P294" i="26"/>
  <c r="L294" i="26"/>
  <c r="J294" i="26"/>
  <c r="L324" i="26"/>
  <c r="F324" i="26"/>
  <c r="P324" i="26"/>
  <c r="N352" i="26"/>
  <c r="P352" i="26"/>
  <c r="L352" i="26"/>
  <c r="J352" i="26"/>
  <c r="H352" i="26"/>
  <c r="F352" i="26"/>
  <c r="P378" i="26"/>
  <c r="H378" i="26"/>
  <c r="L378" i="26"/>
  <c r="J378" i="26"/>
  <c r="L412" i="26"/>
  <c r="J412" i="26"/>
  <c r="H412" i="26"/>
  <c r="P12" i="71"/>
  <c r="N12" i="71"/>
  <c r="P44" i="71"/>
  <c r="N44" i="71"/>
  <c r="L44" i="71"/>
  <c r="J44" i="71"/>
  <c r="H44" i="71"/>
  <c r="F44" i="71"/>
  <c r="J44" i="72" s="1"/>
  <c r="F108" i="71"/>
  <c r="J108" i="72" s="1"/>
  <c r="L108" i="71"/>
  <c r="H140" i="71"/>
  <c r="F140" i="71"/>
  <c r="J140" i="72" s="1"/>
  <c r="L140" i="71"/>
  <c r="J140" i="71"/>
  <c r="F176" i="71"/>
  <c r="J176" i="72" s="1"/>
  <c r="P176" i="71"/>
  <c r="P210" i="71"/>
  <c r="N210" i="71"/>
  <c r="F210" i="71"/>
  <c r="J210" i="72" s="1"/>
  <c r="H236" i="71"/>
  <c r="J236" i="71"/>
  <c r="F236" i="71"/>
  <c r="J236" i="72" s="1"/>
  <c r="F264" i="71"/>
  <c r="J264" i="72" s="1"/>
  <c r="P264" i="71"/>
  <c r="N264" i="71"/>
  <c r="F292" i="71"/>
  <c r="J292" i="72" s="1"/>
  <c r="P292" i="71"/>
  <c r="N292" i="71"/>
  <c r="P322" i="71"/>
  <c r="N322" i="71"/>
  <c r="H350" i="71"/>
  <c r="F350" i="71"/>
  <c r="J350" i="72" s="1"/>
  <c r="L350" i="71"/>
  <c r="J350" i="71"/>
  <c r="F376" i="71"/>
  <c r="J376" i="72" s="1"/>
  <c r="J376" i="71"/>
  <c r="P376" i="71"/>
  <c r="N376" i="71"/>
  <c r="L376" i="71"/>
  <c r="J410" i="71"/>
  <c r="F410" i="71"/>
  <c r="J410" i="72" s="1"/>
  <c r="P410" i="71"/>
  <c r="N410" i="71"/>
  <c r="L410" i="71"/>
  <c r="F320" i="26"/>
  <c r="J404" i="26"/>
  <c r="H12" i="71"/>
  <c r="J176" i="71"/>
  <c r="L236" i="71"/>
  <c r="H292" i="71"/>
  <c r="P212" i="71"/>
  <c r="L212" i="71"/>
  <c r="P324" i="71"/>
  <c r="F324" i="71"/>
  <c r="J324" i="72" s="1"/>
  <c r="H38" i="26"/>
  <c r="N38" i="26"/>
  <c r="L38" i="26"/>
  <c r="P38" i="26"/>
  <c r="J38" i="26"/>
  <c r="F38" i="26"/>
  <c r="L100" i="26"/>
  <c r="J100" i="26"/>
  <c r="H100" i="26"/>
  <c r="F100" i="26"/>
  <c r="P134" i="26"/>
  <c r="N134" i="26"/>
  <c r="P168" i="26"/>
  <c r="N168" i="26"/>
  <c r="L168" i="26"/>
  <c r="J168" i="26"/>
  <c r="H168" i="26"/>
  <c r="L204" i="26"/>
  <c r="P204" i="26"/>
  <c r="N204" i="26"/>
  <c r="L232" i="26"/>
  <c r="P232" i="26"/>
  <c r="N232" i="26"/>
  <c r="H232" i="26"/>
  <c r="H288" i="26"/>
  <c r="P288" i="26"/>
  <c r="H316" i="26"/>
  <c r="J316" i="26"/>
  <c r="L316" i="26"/>
  <c r="N316" i="26"/>
  <c r="H346" i="26"/>
  <c r="L346" i="26"/>
  <c r="J346" i="26"/>
  <c r="H404" i="26"/>
  <c r="P404" i="26"/>
  <c r="J36" i="71"/>
  <c r="H36" i="71"/>
  <c r="F36" i="71"/>
  <c r="J36" i="72" s="1"/>
  <c r="P36" i="71"/>
  <c r="N36" i="71"/>
  <c r="L36" i="71"/>
  <c r="P98" i="71"/>
  <c r="N98" i="71"/>
  <c r="P132" i="71"/>
  <c r="N132" i="71"/>
  <c r="L132" i="71"/>
  <c r="J132" i="71"/>
  <c r="H132" i="71"/>
  <c r="F132" i="71"/>
  <c r="J132" i="72" s="1"/>
  <c r="H166" i="71"/>
  <c r="N166" i="71"/>
  <c r="L166" i="71"/>
  <c r="J202" i="71"/>
  <c r="H202" i="71"/>
  <c r="P202" i="71"/>
  <c r="N202" i="71"/>
  <c r="L202" i="71"/>
  <c r="F202" i="71"/>
  <c r="J202" i="72" s="1"/>
  <c r="N230" i="71"/>
  <c r="L230" i="71"/>
  <c r="J230" i="71"/>
  <c r="H230" i="71"/>
  <c r="F230" i="71"/>
  <c r="J230" i="72" s="1"/>
  <c r="L256" i="71"/>
  <c r="P256" i="71"/>
  <c r="N256" i="71"/>
  <c r="J314" i="71"/>
  <c r="H314" i="71"/>
  <c r="F314" i="71"/>
  <c r="J314" i="72" s="1"/>
  <c r="N344" i="71"/>
  <c r="P344" i="71"/>
  <c r="L344" i="71"/>
  <c r="J344" i="71"/>
  <c r="H344" i="71"/>
  <c r="P370" i="71"/>
  <c r="N370" i="71"/>
  <c r="L370" i="71"/>
  <c r="P402" i="71"/>
  <c r="J402" i="71"/>
  <c r="H402" i="71"/>
  <c r="N402" i="71"/>
  <c r="L402" i="71"/>
  <c r="F402" i="71"/>
  <c r="J402" i="72" s="1"/>
  <c r="N436" i="71"/>
  <c r="L436" i="71"/>
  <c r="J436" i="71"/>
  <c r="F436" i="71"/>
  <c r="J436" i="72" s="1"/>
  <c r="P100" i="26"/>
  <c r="N288" i="26"/>
  <c r="N372" i="26"/>
  <c r="N64" i="71"/>
  <c r="H256" i="71"/>
  <c r="L314" i="71"/>
  <c r="F370" i="71"/>
  <c r="J370" i="72" s="1"/>
  <c r="P40" i="26"/>
  <c r="L40" i="26"/>
  <c r="H40" i="26"/>
  <c r="F40" i="26"/>
  <c r="P70" i="26"/>
  <c r="L70" i="26"/>
  <c r="H70" i="26"/>
  <c r="F70" i="26"/>
  <c r="P106" i="26"/>
  <c r="L106" i="26"/>
  <c r="P138" i="26"/>
  <c r="N138" i="26"/>
  <c r="H138" i="26"/>
  <c r="F138" i="26"/>
  <c r="L138" i="26"/>
  <c r="P170" i="26"/>
  <c r="N170" i="26"/>
  <c r="H170" i="26"/>
  <c r="F170" i="26"/>
  <c r="F206" i="26"/>
  <c r="P206" i="26"/>
  <c r="N206" i="26"/>
  <c r="L206" i="26"/>
  <c r="J206" i="26"/>
  <c r="H206" i="26"/>
  <c r="F234" i="26"/>
  <c r="P234" i="26"/>
  <c r="N234" i="26"/>
  <c r="L234" i="26"/>
  <c r="J234" i="26"/>
  <c r="H234" i="26"/>
  <c r="N290" i="26"/>
  <c r="L290" i="26"/>
  <c r="H290" i="26"/>
  <c r="F290" i="26"/>
  <c r="N320" i="26"/>
  <c r="P320" i="26"/>
  <c r="N348" i="26"/>
  <c r="H348" i="26"/>
  <c r="P348" i="26"/>
  <c r="L348" i="26"/>
  <c r="N374" i="26"/>
  <c r="H374" i="26"/>
  <c r="P374" i="26"/>
  <c r="L374" i="26"/>
  <c r="J374" i="26"/>
  <c r="N408" i="26"/>
  <c r="P408" i="26"/>
  <c r="H408" i="26"/>
  <c r="F408" i="26"/>
  <c r="P8" i="71"/>
  <c r="N8" i="71"/>
  <c r="L8" i="71"/>
  <c r="J8" i="71"/>
  <c r="J38" i="71"/>
  <c r="H38" i="71"/>
  <c r="F38" i="71"/>
  <c r="J38" i="72" s="1"/>
  <c r="P66" i="71"/>
  <c r="N66" i="71"/>
  <c r="N100" i="71"/>
  <c r="P100" i="71"/>
  <c r="L100" i="71"/>
  <c r="J100" i="71"/>
  <c r="H100" i="71"/>
  <c r="F100" i="71"/>
  <c r="J100" i="72" s="1"/>
  <c r="P168" i="71"/>
  <c r="N168" i="71"/>
  <c r="L168" i="71"/>
  <c r="J168" i="71"/>
  <c r="H168" i="71"/>
  <c r="J204" i="71"/>
  <c r="F204" i="71"/>
  <c r="J204" i="72" s="1"/>
  <c r="P260" i="71"/>
  <c r="N260" i="71"/>
  <c r="L260" i="71"/>
  <c r="J260" i="71"/>
  <c r="H260" i="71"/>
  <c r="N288" i="71"/>
  <c r="L288" i="71"/>
  <c r="P288" i="71"/>
  <c r="J288" i="71"/>
  <c r="H288" i="71"/>
  <c r="F288" i="71"/>
  <c r="J288" i="72" s="1"/>
  <c r="L316" i="71"/>
  <c r="H316" i="71"/>
  <c r="F316" i="71"/>
  <c r="J316" i="72" s="1"/>
  <c r="F346" i="71"/>
  <c r="J346" i="72" s="1"/>
  <c r="L346" i="71"/>
  <c r="J346" i="71"/>
  <c r="H346" i="71"/>
  <c r="F372" i="71"/>
  <c r="J372" i="72" s="1"/>
  <c r="P372" i="71"/>
  <c r="L372" i="71"/>
  <c r="J372" i="71"/>
  <c r="H372" i="71"/>
  <c r="J404" i="71"/>
  <c r="H404" i="71"/>
  <c r="F404" i="71"/>
  <c r="J404" i="72" s="1"/>
  <c r="F438" i="71"/>
  <c r="J438" i="72" s="1"/>
  <c r="H438" i="71"/>
  <c r="F106" i="26"/>
  <c r="J290" i="26"/>
  <c r="P372" i="26"/>
  <c r="F66" i="71"/>
  <c r="J66" i="72" s="1"/>
  <c r="P204" i="71"/>
  <c r="N232" i="71"/>
  <c r="J256" i="71"/>
  <c r="N314" i="71"/>
  <c r="H370" i="71"/>
  <c r="N404" i="71"/>
  <c r="L438" i="71"/>
  <c r="F72" i="26"/>
  <c r="P72" i="26"/>
  <c r="N72" i="26"/>
  <c r="L108" i="26"/>
  <c r="P108" i="26"/>
  <c r="N108" i="26"/>
  <c r="H108" i="26"/>
  <c r="F108" i="26"/>
  <c r="L140" i="26"/>
  <c r="J140" i="26"/>
  <c r="H140" i="26"/>
  <c r="F140" i="26"/>
  <c r="H176" i="26"/>
  <c r="J176" i="26"/>
  <c r="N176" i="26"/>
  <c r="L176" i="26"/>
  <c r="H236" i="26"/>
  <c r="P236" i="26"/>
  <c r="J292" i="26"/>
  <c r="P292" i="26"/>
  <c r="N292" i="26"/>
  <c r="P322" i="26"/>
  <c r="N322" i="26"/>
  <c r="L322" i="26"/>
  <c r="J322" i="26"/>
  <c r="J350" i="26"/>
  <c r="P350" i="26"/>
  <c r="N350" i="26"/>
  <c r="P376" i="26"/>
  <c r="N376" i="26"/>
  <c r="L376" i="26"/>
  <c r="J376" i="26"/>
  <c r="P410" i="26"/>
  <c r="N410" i="26"/>
  <c r="L410" i="26"/>
  <c r="J410" i="26"/>
  <c r="L10" i="71"/>
  <c r="J10" i="71"/>
  <c r="H10" i="71"/>
  <c r="F10" i="71"/>
  <c r="J10" i="72" s="1"/>
  <c r="J40" i="71"/>
  <c r="L40" i="71"/>
  <c r="H40" i="71"/>
  <c r="F70" i="71"/>
  <c r="J70" i="72" s="1"/>
  <c r="N70" i="71"/>
  <c r="L70" i="71"/>
  <c r="P70" i="71"/>
  <c r="J70" i="71"/>
  <c r="H70" i="71"/>
  <c r="P106" i="71"/>
  <c r="F106" i="71"/>
  <c r="J106" i="72" s="1"/>
  <c r="P138" i="71"/>
  <c r="N138" i="71"/>
  <c r="L138" i="71"/>
  <c r="J138" i="71"/>
  <c r="H138" i="71"/>
  <c r="H170" i="71"/>
  <c r="P170" i="71"/>
  <c r="N170" i="71"/>
  <c r="F170" i="71"/>
  <c r="J170" i="72" s="1"/>
  <c r="L206" i="71"/>
  <c r="J206" i="71"/>
  <c r="P206" i="71"/>
  <c r="N206" i="71"/>
  <c r="P234" i="71"/>
  <c r="N234" i="71"/>
  <c r="L234" i="71"/>
  <c r="J234" i="71"/>
  <c r="H234" i="71"/>
  <c r="F234" i="71"/>
  <c r="J234" i="72" s="1"/>
  <c r="L262" i="71"/>
  <c r="P262" i="71"/>
  <c r="F262" i="71"/>
  <c r="J262" i="72" s="1"/>
  <c r="N290" i="71"/>
  <c r="H290" i="71"/>
  <c r="F290" i="71"/>
  <c r="J290" i="72" s="1"/>
  <c r="P320" i="71"/>
  <c r="N320" i="71"/>
  <c r="L320" i="71"/>
  <c r="J320" i="71"/>
  <c r="H320" i="71"/>
  <c r="F320" i="71"/>
  <c r="J320" i="72" s="1"/>
  <c r="N348" i="71"/>
  <c r="P348" i="71"/>
  <c r="J374" i="71"/>
  <c r="F374" i="71"/>
  <c r="J374" i="72" s="1"/>
  <c r="L408" i="71"/>
  <c r="N408" i="71"/>
  <c r="P408" i="71"/>
  <c r="H106" i="26"/>
  <c r="P290" i="26"/>
  <c r="P316" i="26"/>
  <c r="F374" i="26"/>
  <c r="P40" i="71"/>
  <c r="H66" i="71"/>
  <c r="F98" i="71"/>
  <c r="J98" i="72" s="1"/>
  <c r="F206" i="71"/>
  <c r="J206" i="72" s="1"/>
  <c r="P232" i="71"/>
  <c r="F260" i="71"/>
  <c r="J260" i="72" s="1"/>
  <c r="P290" i="71"/>
  <c r="P314" i="71"/>
  <c r="J370" i="71"/>
  <c r="P404" i="71"/>
  <c r="N438" i="71"/>
  <c r="L66" i="71"/>
  <c r="J98" i="71"/>
  <c r="J262" i="71"/>
  <c r="N316" i="71"/>
  <c r="H374" i="71"/>
  <c r="J408" i="71"/>
  <c r="P436" i="71"/>
  <c r="P18" i="26"/>
  <c r="N18" i="26"/>
  <c r="F134" i="26"/>
  <c r="J320" i="26"/>
  <c r="N346" i="26"/>
  <c r="N404" i="26"/>
  <c r="L12" i="71"/>
  <c r="N72" i="71"/>
  <c r="L98" i="71"/>
  <c r="N176" i="71"/>
  <c r="N262" i="71"/>
  <c r="L292" i="71"/>
  <c r="P316" i="71"/>
  <c r="L374" i="71"/>
  <c r="H410" i="71"/>
  <c r="H134" i="26"/>
  <c r="L320" i="26"/>
  <c r="P346" i="26"/>
  <c r="J408" i="26"/>
  <c r="P72" i="71"/>
  <c r="H106" i="71"/>
  <c r="F134" i="71"/>
  <c r="J134" i="72" s="1"/>
  <c r="H264" i="71"/>
  <c r="F322" i="71"/>
  <c r="J322" i="72" s="1"/>
  <c r="F344" i="71"/>
  <c r="J344" i="72" s="1"/>
  <c r="N374" i="71"/>
  <c r="J134" i="26"/>
  <c r="F348" i="26"/>
  <c r="L408" i="26"/>
  <c r="L150" i="26"/>
  <c r="H150" i="26"/>
  <c r="N218" i="26"/>
  <c r="P218" i="26"/>
  <c r="F218" i="26"/>
  <c r="N420" i="26"/>
  <c r="P420" i="26"/>
  <c r="L420" i="26"/>
  <c r="L16" i="71"/>
  <c r="J16" i="71"/>
  <c r="J48" i="71"/>
  <c r="N48" i="71"/>
  <c r="L48" i="71"/>
  <c r="P114" i="71"/>
  <c r="F114" i="71"/>
  <c r="J114" i="72" s="1"/>
  <c r="H180" i="71"/>
  <c r="L180" i="71"/>
  <c r="H296" i="71"/>
  <c r="J296" i="71"/>
  <c r="H380" i="71"/>
  <c r="P380" i="71"/>
  <c r="N380" i="71"/>
  <c r="L148" i="71"/>
  <c r="N242" i="71"/>
  <c r="P118" i="26"/>
  <c r="H118" i="26"/>
  <c r="F118" i="26"/>
  <c r="L152" i="26"/>
  <c r="F152" i="26"/>
  <c r="P300" i="26"/>
  <c r="N300" i="26"/>
  <c r="P358" i="26"/>
  <c r="N358" i="26"/>
  <c r="L358" i="26"/>
  <c r="P80" i="71"/>
  <c r="F80" i="71"/>
  <c r="J80" i="72" s="1"/>
  <c r="N80" i="71"/>
  <c r="P150" i="71"/>
  <c r="F150" i="71"/>
  <c r="J150" i="72" s="1"/>
  <c r="H150" i="71"/>
  <c r="P184" i="71"/>
  <c r="J184" i="71"/>
  <c r="H184" i="71"/>
  <c r="P218" i="71"/>
  <c r="L218" i="71"/>
  <c r="J218" i="71"/>
  <c r="P244" i="71"/>
  <c r="N244" i="71"/>
  <c r="L244" i="71"/>
  <c r="P270" i="71"/>
  <c r="H270" i="71"/>
  <c r="F270" i="71"/>
  <c r="J270" i="72" s="1"/>
  <c r="P298" i="71"/>
  <c r="H298" i="71"/>
  <c r="P356" i="71"/>
  <c r="J356" i="71"/>
  <c r="J382" i="71"/>
  <c r="P382" i="71"/>
  <c r="N420" i="71"/>
  <c r="L420" i="71"/>
  <c r="H186" i="26"/>
  <c r="L80" i="71"/>
  <c r="H114" i="71"/>
  <c r="N148" i="71"/>
  <c r="J244" i="71"/>
  <c r="L296" i="71"/>
  <c r="L330" i="71"/>
  <c r="L54" i="26"/>
  <c r="J54" i="26"/>
  <c r="N274" i="26"/>
  <c r="P274" i="26"/>
  <c r="L274" i="26"/>
  <c r="J274" i="26"/>
  <c r="H302" i="26"/>
  <c r="F302" i="26"/>
  <c r="N426" i="26"/>
  <c r="F426" i="26"/>
  <c r="P22" i="71"/>
  <c r="N22" i="71"/>
  <c r="N118" i="71"/>
  <c r="H118" i="71"/>
  <c r="F118" i="71"/>
  <c r="J118" i="72" s="1"/>
  <c r="N300" i="71"/>
  <c r="L300" i="71"/>
  <c r="L332" i="71"/>
  <c r="N332" i="71"/>
  <c r="J332" i="71"/>
  <c r="H358" i="71"/>
  <c r="F358" i="71"/>
  <c r="J358" i="72" s="1"/>
  <c r="J422" i="71"/>
  <c r="H422" i="71"/>
  <c r="F422" i="71"/>
  <c r="J422" i="72" s="1"/>
  <c r="F24" i="26"/>
  <c r="H156" i="26"/>
  <c r="J186" i="26"/>
  <c r="L222" i="26"/>
  <c r="F16" i="71"/>
  <c r="J16" i="72" s="1"/>
  <c r="H52" i="71"/>
  <c r="H82" i="71"/>
  <c r="J114" i="71"/>
  <c r="J150" i="71"/>
  <c r="J180" i="71"/>
  <c r="N220" i="71"/>
  <c r="H246" i="71"/>
  <c r="F268" i="71"/>
  <c r="J268" i="72" s="1"/>
  <c r="N296" i="71"/>
  <c r="N330" i="71"/>
  <c r="P358" i="71"/>
  <c r="P30" i="26"/>
  <c r="F30" i="26"/>
  <c r="N30" i="26"/>
  <c r="H30" i="26"/>
  <c r="L90" i="26"/>
  <c r="H90" i="26"/>
  <c r="F90" i="26"/>
  <c r="N192" i="26"/>
  <c r="H192" i="26"/>
  <c r="F192" i="26"/>
  <c r="P224" i="26"/>
  <c r="H224" i="26"/>
  <c r="J338" i="26"/>
  <c r="L338" i="26"/>
  <c r="P394" i="26"/>
  <c r="N394" i="26"/>
  <c r="F54" i="71"/>
  <c r="J54" i="72" s="1"/>
  <c r="J54" i="71"/>
  <c r="H54" i="71"/>
  <c r="P88" i="71"/>
  <c r="H88" i="71"/>
  <c r="P156" i="71"/>
  <c r="L156" i="71"/>
  <c r="N156" i="71"/>
  <c r="P188" i="71"/>
  <c r="N188" i="71"/>
  <c r="L188" i="71"/>
  <c r="P222" i="71"/>
  <c r="N222" i="71"/>
  <c r="P274" i="71"/>
  <c r="F274" i="71"/>
  <c r="J274" i="72" s="1"/>
  <c r="N274" i="71"/>
  <c r="P302" i="71"/>
  <c r="J302" i="71"/>
  <c r="P362" i="71"/>
  <c r="L362" i="71"/>
  <c r="J392" i="71"/>
  <c r="L392" i="71"/>
  <c r="H392" i="71"/>
  <c r="H24" i="26"/>
  <c r="F82" i="26"/>
  <c r="L186" i="26"/>
  <c r="N222" i="26"/>
  <c r="N250" i="26"/>
  <c r="H16" i="71"/>
  <c r="H24" i="71"/>
  <c r="J52" i="71"/>
  <c r="J82" i="71"/>
  <c r="L114" i="71"/>
  <c r="N122" i="71"/>
  <c r="F152" i="71"/>
  <c r="J152" i="72" s="1"/>
  <c r="N180" i="71"/>
  <c r="J188" i="71"/>
  <c r="P220" i="71"/>
  <c r="J246" i="71"/>
  <c r="H268" i="71"/>
  <c r="J274" i="71"/>
  <c r="P296" i="71"/>
  <c r="N302" i="71"/>
  <c r="F332" i="71"/>
  <c r="J332" i="72" s="1"/>
  <c r="F362" i="71"/>
  <c r="J362" i="72" s="1"/>
  <c r="J380" i="71"/>
  <c r="N392" i="71"/>
  <c r="J418" i="71"/>
  <c r="L426" i="71"/>
  <c r="P252" i="26"/>
  <c r="N252" i="26"/>
  <c r="F158" i="71"/>
  <c r="J158" i="72" s="1"/>
  <c r="N158" i="71"/>
  <c r="L250" i="71"/>
  <c r="P250" i="71"/>
  <c r="N250" i="71"/>
  <c r="F276" i="71"/>
  <c r="J276" i="72" s="1"/>
  <c r="H276" i="71"/>
  <c r="F364" i="71"/>
  <c r="J364" i="72" s="1"/>
  <c r="N364" i="71"/>
  <c r="L364" i="71"/>
  <c r="H82" i="26"/>
  <c r="J158" i="26"/>
  <c r="N186" i="26"/>
  <c r="L332" i="26"/>
  <c r="N16" i="71"/>
  <c r="J24" i="71"/>
  <c r="L52" i="71"/>
  <c r="L82" i="71"/>
  <c r="N114" i="71"/>
  <c r="F124" i="71"/>
  <c r="J124" i="72" s="1"/>
  <c r="H152" i="71"/>
  <c r="P180" i="71"/>
  <c r="F192" i="71"/>
  <c r="J192" i="72" s="1"/>
  <c r="F222" i="71"/>
  <c r="J222" i="72" s="1"/>
  <c r="L246" i="71"/>
  <c r="J268" i="71"/>
  <c r="L274" i="71"/>
  <c r="F298" i="71"/>
  <c r="J298" i="72" s="1"/>
  <c r="F304" i="71"/>
  <c r="J304" i="72" s="1"/>
  <c r="H332" i="71"/>
  <c r="F354" i="71"/>
  <c r="J354" i="72" s="1"/>
  <c r="H362" i="71"/>
  <c r="L380" i="71"/>
  <c r="P392" i="71"/>
  <c r="L418" i="71"/>
  <c r="N426" i="71"/>
  <c r="H32" i="26"/>
  <c r="P82" i="26"/>
  <c r="J118" i="26"/>
  <c r="L158" i="26"/>
  <c r="J192" i="26"/>
  <c r="N224" i="26"/>
  <c r="H298" i="26"/>
  <c r="N332" i="26"/>
  <c r="P16" i="71"/>
  <c r="P52" i="71"/>
  <c r="N82" i="71"/>
  <c r="J116" i="71"/>
  <c r="F184" i="71"/>
  <c r="J184" i="72" s="1"/>
  <c r="F214" i="71"/>
  <c r="J214" i="72" s="1"/>
  <c r="H222" i="71"/>
  <c r="N246" i="71"/>
  <c r="N268" i="71"/>
  <c r="J276" i="71"/>
  <c r="J298" i="71"/>
  <c r="P332" i="71"/>
  <c r="H354" i="71"/>
  <c r="J362" i="71"/>
  <c r="F382" i="71"/>
  <c r="J382" i="72" s="1"/>
  <c r="F394" i="71"/>
  <c r="J394" i="72" s="1"/>
  <c r="N418" i="71"/>
  <c r="L118" i="26"/>
  <c r="P192" i="26"/>
  <c r="L226" i="26"/>
  <c r="F356" i="26"/>
  <c r="L384" i="26"/>
  <c r="P254" i="26"/>
  <c r="F284" i="26"/>
  <c r="J400" i="26"/>
  <c r="P434" i="26"/>
  <c r="P16" i="26"/>
  <c r="N16" i="26"/>
  <c r="J16" i="26"/>
  <c r="H16" i="26"/>
  <c r="F16" i="26"/>
  <c r="H78" i="26"/>
  <c r="F78" i="26"/>
  <c r="P78" i="26"/>
  <c r="N78" i="26"/>
  <c r="P114" i="26"/>
  <c r="N114" i="26"/>
  <c r="L114" i="26"/>
  <c r="P148" i="26"/>
  <c r="N148" i="26"/>
  <c r="L148" i="26"/>
  <c r="J148" i="26"/>
  <c r="N180" i="26"/>
  <c r="L180" i="26"/>
  <c r="P180" i="26"/>
  <c r="L214" i="26"/>
  <c r="J214" i="26"/>
  <c r="F214" i="26"/>
  <c r="L242" i="26"/>
  <c r="J242" i="26"/>
  <c r="F242" i="26"/>
  <c r="H296" i="26"/>
  <c r="F296" i="26"/>
  <c r="P296" i="26"/>
  <c r="H328" i="26"/>
  <c r="F328" i="26"/>
  <c r="H354" i="26"/>
  <c r="F354" i="26"/>
  <c r="N354" i="26"/>
  <c r="L354" i="26"/>
  <c r="H380" i="26"/>
  <c r="F380" i="26"/>
  <c r="H418" i="26"/>
  <c r="F418" i="26"/>
  <c r="J418" i="26"/>
  <c r="P418" i="26"/>
  <c r="L14" i="71"/>
  <c r="J14" i="71"/>
  <c r="H14" i="71"/>
  <c r="L46" i="71"/>
  <c r="J46" i="71"/>
  <c r="H46" i="71"/>
  <c r="P110" i="71"/>
  <c r="F110" i="71"/>
  <c r="J110" i="72" s="1"/>
  <c r="P142" i="71"/>
  <c r="L142" i="71"/>
  <c r="J142" i="71"/>
  <c r="H142" i="71"/>
  <c r="P178" i="71"/>
  <c r="N178" i="71"/>
  <c r="P238" i="71"/>
  <c r="F238" i="71"/>
  <c r="J238" i="72" s="1"/>
  <c r="P266" i="71"/>
  <c r="L266" i="71"/>
  <c r="J266" i="71"/>
  <c r="H266" i="71"/>
  <c r="P294" i="71"/>
  <c r="N294" i="71"/>
  <c r="P352" i="71"/>
  <c r="F352" i="71"/>
  <c r="J352" i="72" s="1"/>
  <c r="J378" i="71"/>
  <c r="P378" i="71"/>
  <c r="N378" i="71"/>
  <c r="F412" i="71"/>
  <c r="J412" i="72" s="1"/>
  <c r="N412" i="71"/>
  <c r="L412" i="71"/>
  <c r="P412" i="71"/>
  <c r="J412" i="71"/>
  <c r="F114" i="26"/>
  <c r="H214" i="26"/>
  <c r="N242" i="26"/>
  <c r="L380" i="26"/>
  <c r="F14" i="71"/>
  <c r="J14" i="72" s="1"/>
  <c r="H178" i="71"/>
  <c r="N212" i="71"/>
  <c r="H324" i="71"/>
  <c r="J352" i="71"/>
  <c r="L16" i="26"/>
  <c r="H114" i="26"/>
  <c r="N214" i="26"/>
  <c r="P242" i="26"/>
  <c r="N380" i="26"/>
  <c r="N14" i="71"/>
  <c r="J178" i="71"/>
  <c r="F266" i="71"/>
  <c r="J266" i="72" s="1"/>
  <c r="J324" i="71"/>
  <c r="L352" i="71"/>
  <c r="J114" i="26"/>
  <c r="P214" i="26"/>
  <c r="P380" i="26"/>
  <c r="P14" i="71"/>
  <c r="L178" i="71"/>
  <c r="N266" i="71"/>
  <c r="F294" i="71"/>
  <c r="J294" i="72" s="1"/>
  <c r="L324" i="71"/>
  <c r="N352" i="71"/>
  <c r="F378" i="71"/>
  <c r="J378" i="72" s="1"/>
  <c r="L418" i="26"/>
  <c r="H294" i="71"/>
  <c r="N324" i="71"/>
  <c r="H378" i="71"/>
  <c r="J296" i="26"/>
  <c r="N418" i="26"/>
  <c r="J294" i="71"/>
  <c r="L378" i="71"/>
  <c r="P32" i="26"/>
  <c r="N32" i="26"/>
  <c r="J32" i="26"/>
  <c r="F32" i="26"/>
  <c r="P92" i="26"/>
  <c r="N92" i="26"/>
  <c r="J92" i="26"/>
  <c r="H92" i="26"/>
  <c r="F92" i="26"/>
  <c r="P126" i="26"/>
  <c r="N126" i="26"/>
  <c r="J126" i="26"/>
  <c r="P160" i="26"/>
  <c r="N160" i="26"/>
  <c r="J160" i="26"/>
  <c r="P194" i="26"/>
  <c r="N194" i="26"/>
  <c r="J194" i="26"/>
  <c r="J226" i="26"/>
  <c r="H226" i="26"/>
  <c r="F226" i="26"/>
  <c r="L252" i="26"/>
  <c r="J252" i="26"/>
  <c r="H252" i="26"/>
  <c r="F252" i="26"/>
  <c r="N278" i="26"/>
  <c r="H278" i="26"/>
  <c r="F278" i="26"/>
  <c r="N306" i="26"/>
  <c r="J306" i="26"/>
  <c r="H306" i="26"/>
  <c r="F306" i="26"/>
  <c r="N340" i="26"/>
  <c r="H340" i="26"/>
  <c r="F340" i="26"/>
  <c r="N366" i="26"/>
  <c r="P366" i="26"/>
  <c r="L366" i="26"/>
  <c r="F366" i="26"/>
  <c r="N396" i="26"/>
  <c r="H396" i="26"/>
  <c r="F396" i="26"/>
  <c r="N430" i="26"/>
  <c r="J430" i="26"/>
  <c r="H430" i="26"/>
  <c r="P90" i="71"/>
  <c r="N90" i="71"/>
  <c r="L192" i="71"/>
  <c r="J192" i="71"/>
  <c r="H192" i="71"/>
  <c r="P224" i="71"/>
  <c r="N224" i="71"/>
  <c r="L304" i="71"/>
  <c r="J304" i="71"/>
  <c r="H304" i="71"/>
  <c r="P338" i="71"/>
  <c r="N338" i="71"/>
  <c r="L394" i="71"/>
  <c r="P394" i="71"/>
  <c r="N394" i="71"/>
  <c r="J394" i="71"/>
  <c r="J428" i="71"/>
  <c r="F428" i="71"/>
  <c r="J428" i="72" s="1"/>
  <c r="P428" i="71"/>
  <c r="J58" i="26"/>
  <c r="F148" i="26"/>
  <c r="L296" i="26"/>
  <c r="L430" i="26"/>
  <c r="N30" i="71"/>
  <c r="F74" i="71"/>
  <c r="J74" i="72" s="1"/>
  <c r="F90" i="71"/>
  <c r="J90" i="72" s="1"/>
  <c r="H110" i="71"/>
  <c r="H124" i="71"/>
  <c r="L294" i="71"/>
  <c r="L58" i="26"/>
  <c r="H148" i="26"/>
  <c r="J278" i="26"/>
  <c r="N296" i="26"/>
  <c r="L306" i="26"/>
  <c r="J328" i="26"/>
  <c r="P430" i="26"/>
  <c r="H74" i="71"/>
  <c r="H90" i="71"/>
  <c r="J110" i="71"/>
  <c r="J124" i="71"/>
  <c r="P36" i="26"/>
  <c r="N36" i="26"/>
  <c r="J36" i="26"/>
  <c r="L36" i="26"/>
  <c r="H36" i="26"/>
  <c r="F36" i="26"/>
  <c r="P98" i="26"/>
  <c r="N98" i="26"/>
  <c r="J98" i="26"/>
  <c r="L98" i="26"/>
  <c r="H98" i="26"/>
  <c r="F98" i="26"/>
  <c r="P132" i="26"/>
  <c r="N132" i="26"/>
  <c r="J132" i="26"/>
  <c r="H132" i="26"/>
  <c r="F132" i="26"/>
  <c r="P166" i="26"/>
  <c r="N166" i="26"/>
  <c r="J166" i="26"/>
  <c r="L166" i="26"/>
  <c r="H166" i="26"/>
  <c r="F166" i="26"/>
  <c r="P202" i="26"/>
  <c r="N202" i="26"/>
  <c r="J202" i="26"/>
  <c r="H202" i="26"/>
  <c r="F202" i="26"/>
  <c r="N230" i="26"/>
  <c r="L230" i="26"/>
  <c r="P230" i="26"/>
  <c r="J230" i="26"/>
  <c r="H230" i="26"/>
  <c r="P256" i="26"/>
  <c r="N256" i="26"/>
  <c r="L256" i="26"/>
  <c r="J256" i="26"/>
  <c r="N286" i="26"/>
  <c r="L286" i="26"/>
  <c r="J286" i="26"/>
  <c r="P286" i="26"/>
  <c r="H286" i="26"/>
  <c r="F286" i="26"/>
  <c r="N314" i="26"/>
  <c r="P314" i="26"/>
  <c r="L314" i="26"/>
  <c r="J314" i="26"/>
  <c r="H314" i="26"/>
  <c r="N344" i="26"/>
  <c r="H344" i="26"/>
  <c r="F344" i="26"/>
  <c r="P344" i="26"/>
  <c r="L344" i="26"/>
  <c r="J344" i="26"/>
  <c r="N370" i="26"/>
  <c r="P370" i="26"/>
  <c r="L370" i="26"/>
  <c r="J370" i="26"/>
  <c r="H370" i="26"/>
  <c r="N402" i="26"/>
  <c r="L402" i="26"/>
  <c r="J402" i="26"/>
  <c r="H402" i="26"/>
  <c r="F402" i="26"/>
  <c r="N436" i="26"/>
  <c r="P436" i="26"/>
  <c r="L436" i="26"/>
  <c r="J436" i="26"/>
  <c r="H436" i="26"/>
  <c r="F436" i="26"/>
  <c r="P96" i="71"/>
  <c r="N96" i="71"/>
  <c r="L196" i="71"/>
  <c r="J196" i="71"/>
  <c r="H196" i="71"/>
  <c r="P228" i="71"/>
  <c r="N228" i="71"/>
  <c r="L312" i="71"/>
  <c r="J312" i="71"/>
  <c r="H312" i="71"/>
  <c r="P342" i="71"/>
  <c r="N342" i="71"/>
  <c r="L400" i="71"/>
  <c r="P400" i="71"/>
  <c r="N400" i="71"/>
  <c r="J400" i="71"/>
  <c r="L434" i="71"/>
  <c r="J434" i="71"/>
  <c r="N58" i="26"/>
  <c r="F160" i="26"/>
  <c r="H256" i="26"/>
  <c r="L278" i="26"/>
  <c r="P306" i="26"/>
  <c r="L328" i="26"/>
  <c r="F46" i="71"/>
  <c r="J46" i="72" s="1"/>
  <c r="F56" i="71"/>
  <c r="J56" i="72" s="1"/>
  <c r="F62" i="71"/>
  <c r="J62" i="72" s="1"/>
  <c r="J74" i="71"/>
  <c r="J90" i="71"/>
  <c r="L110" i="71"/>
  <c r="L124" i="71"/>
  <c r="L130" i="71"/>
  <c r="H164" i="71"/>
  <c r="H228" i="71"/>
  <c r="F250" i="71"/>
  <c r="J250" i="72" s="1"/>
  <c r="F254" i="71"/>
  <c r="J254" i="72" s="1"/>
  <c r="P58" i="26"/>
  <c r="H160" i="26"/>
  <c r="L202" i="26"/>
  <c r="P278" i="26"/>
  <c r="N328" i="26"/>
  <c r="J340" i="26"/>
  <c r="N46" i="71"/>
  <c r="H56" i="71"/>
  <c r="H62" i="71"/>
  <c r="L74" i="71"/>
  <c r="L90" i="71"/>
  <c r="N110" i="71"/>
  <c r="N124" i="71"/>
  <c r="N130" i="71"/>
  <c r="H158" i="71"/>
  <c r="J164" i="71"/>
  <c r="F196" i="71"/>
  <c r="J196" i="72" s="1"/>
  <c r="F212" i="71"/>
  <c r="J212" i="72" s="1"/>
  <c r="F224" i="71"/>
  <c r="J224" i="72" s="1"/>
  <c r="J228" i="71"/>
  <c r="H238" i="71"/>
  <c r="H250" i="71"/>
  <c r="H254" i="71"/>
  <c r="F400" i="71"/>
  <c r="J400" i="72" s="1"/>
  <c r="L160" i="26"/>
  <c r="F180" i="26"/>
  <c r="F230" i="26"/>
  <c r="P328" i="26"/>
  <c r="L340" i="26"/>
  <c r="P402" i="26"/>
  <c r="P46" i="71"/>
  <c r="J56" i="71"/>
  <c r="J62" i="71"/>
  <c r="N74" i="71"/>
  <c r="J158" i="71"/>
  <c r="L164" i="71"/>
  <c r="N196" i="71"/>
  <c r="H212" i="71"/>
  <c r="H224" i="71"/>
  <c r="L228" i="71"/>
  <c r="J238" i="71"/>
  <c r="J250" i="71"/>
  <c r="J254" i="71"/>
  <c r="F342" i="71"/>
  <c r="J342" i="72" s="1"/>
  <c r="H400" i="71"/>
  <c r="F434" i="71"/>
  <c r="J434" i="72" s="1"/>
  <c r="J78" i="26"/>
  <c r="H180" i="26"/>
  <c r="P340" i="26"/>
  <c r="J354" i="26"/>
  <c r="F142" i="71"/>
  <c r="J142" i="72" s="1"/>
  <c r="L158" i="71"/>
  <c r="N164" i="71"/>
  <c r="P196" i="71"/>
  <c r="J212" i="71"/>
  <c r="J224" i="71"/>
  <c r="L238" i="71"/>
  <c r="H284" i="71"/>
  <c r="H342" i="71"/>
  <c r="H434" i="71"/>
  <c r="F14" i="26"/>
  <c r="P14" i="26"/>
  <c r="N14" i="26"/>
  <c r="P74" i="26"/>
  <c r="N74" i="26"/>
  <c r="J74" i="26"/>
  <c r="P110" i="26"/>
  <c r="N110" i="26"/>
  <c r="J110" i="26"/>
  <c r="P142" i="26"/>
  <c r="N142" i="26"/>
  <c r="J142" i="26"/>
  <c r="L142" i="26"/>
  <c r="H142" i="26"/>
  <c r="P178" i="26"/>
  <c r="N178" i="26"/>
  <c r="J178" i="26"/>
  <c r="P212" i="26"/>
  <c r="N212" i="26"/>
  <c r="J238" i="26"/>
  <c r="H238" i="26"/>
  <c r="F238" i="26"/>
  <c r="N294" i="26"/>
  <c r="H294" i="26"/>
  <c r="F294" i="26"/>
  <c r="N324" i="26"/>
  <c r="J324" i="26"/>
  <c r="H324" i="26"/>
  <c r="N378" i="26"/>
  <c r="F378" i="26"/>
  <c r="N412" i="26"/>
  <c r="P412" i="26"/>
  <c r="L72" i="71"/>
  <c r="J72" i="71"/>
  <c r="H72" i="71"/>
  <c r="P108" i="71"/>
  <c r="N108" i="71"/>
  <c r="L210" i="71"/>
  <c r="J210" i="71"/>
  <c r="H210" i="71"/>
  <c r="P236" i="71"/>
  <c r="N236" i="71"/>
  <c r="L322" i="71"/>
  <c r="J322" i="71"/>
  <c r="H322" i="71"/>
  <c r="P350" i="71"/>
  <c r="N350" i="71"/>
  <c r="J14" i="26"/>
  <c r="L78" i="26"/>
  <c r="L110" i="26"/>
  <c r="L132" i="26"/>
  <c r="J180" i="26"/>
  <c r="F194" i="26"/>
  <c r="L212" i="26"/>
  <c r="H242" i="26"/>
  <c r="P354" i="26"/>
  <c r="H366" i="26"/>
  <c r="J380" i="26"/>
  <c r="F412" i="26"/>
  <c r="L18" i="26"/>
  <c r="J18" i="26"/>
  <c r="J50" i="26"/>
  <c r="H50" i="26"/>
  <c r="P80" i="26"/>
  <c r="N80" i="26"/>
  <c r="J80" i="26"/>
  <c r="P116" i="26"/>
  <c r="N116" i="26"/>
  <c r="J116" i="26"/>
  <c r="F116" i="26"/>
  <c r="P150" i="26"/>
  <c r="N150" i="26"/>
  <c r="J150" i="26"/>
  <c r="P184" i="26"/>
  <c r="N184" i="26"/>
  <c r="J184" i="26"/>
  <c r="H244" i="26"/>
  <c r="F244" i="26"/>
  <c r="N298" i="26"/>
  <c r="F298" i="26"/>
  <c r="N330" i="26"/>
  <c r="P330" i="26"/>
  <c r="N382" i="26"/>
  <c r="L382" i="26"/>
  <c r="J382" i="26"/>
  <c r="H218" i="26"/>
  <c r="N244" i="26"/>
  <c r="L298" i="26"/>
  <c r="F330" i="26"/>
  <c r="H356" i="26"/>
  <c r="F382" i="26"/>
  <c r="J78" i="71"/>
  <c r="J214" i="71"/>
  <c r="J328" i="71"/>
  <c r="P52" i="26"/>
  <c r="N52" i="26"/>
  <c r="J52" i="26"/>
  <c r="N82" i="26"/>
  <c r="L82" i="26"/>
  <c r="J152" i="26"/>
  <c r="H152" i="26"/>
  <c r="L220" i="26"/>
  <c r="J220" i="26"/>
  <c r="F220" i="26"/>
  <c r="P220" i="26"/>
  <c r="N220" i="26"/>
  <c r="L246" i="26"/>
  <c r="J246" i="26"/>
  <c r="F246" i="26"/>
  <c r="H272" i="26"/>
  <c r="F272" i="26"/>
  <c r="N272" i="26"/>
  <c r="L272" i="26"/>
  <c r="H300" i="26"/>
  <c r="F300" i="26"/>
  <c r="H332" i="26"/>
  <c r="F332" i="26"/>
  <c r="J332" i="26"/>
  <c r="H358" i="26"/>
  <c r="F358" i="26"/>
  <c r="H384" i="26"/>
  <c r="F384" i="26"/>
  <c r="H422" i="26"/>
  <c r="F422" i="26"/>
  <c r="P422" i="26"/>
  <c r="N422" i="26"/>
  <c r="F50" i="26"/>
  <c r="F184" i="26"/>
  <c r="J218" i="26"/>
  <c r="P244" i="26"/>
  <c r="P298" i="26"/>
  <c r="H330" i="26"/>
  <c r="J356" i="26"/>
  <c r="H382" i="26"/>
  <c r="F420" i="26"/>
  <c r="J18" i="71"/>
  <c r="J50" i="71"/>
  <c r="L78" i="71"/>
  <c r="F116" i="71"/>
  <c r="J116" i="72" s="1"/>
  <c r="L150" i="71"/>
  <c r="F180" i="71"/>
  <c r="J180" i="72" s="1"/>
  <c r="L214" i="71"/>
  <c r="F244" i="71"/>
  <c r="J244" i="72" s="1"/>
  <c r="L270" i="71"/>
  <c r="F296" i="71"/>
  <c r="J296" i="72" s="1"/>
  <c r="L328" i="71"/>
  <c r="F356" i="71"/>
  <c r="J356" i="72" s="1"/>
  <c r="P24" i="26"/>
  <c r="N24" i="26"/>
  <c r="J24" i="26"/>
  <c r="P54" i="26"/>
  <c r="N54" i="26"/>
  <c r="P88" i="26"/>
  <c r="N88" i="26"/>
  <c r="J88" i="26"/>
  <c r="P122" i="26"/>
  <c r="N122" i="26"/>
  <c r="J122" i="26"/>
  <c r="L122" i="26"/>
  <c r="P156" i="26"/>
  <c r="N156" i="26"/>
  <c r="J156" i="26"/>
  <c r="P188" i="26"/>
  <c r="N188" i="26"/>
  <c r="J188" i="26"/>
  <c r="H188" i="26"/>
  <c r="F188" i="26"/>
  <c r="N248" i="26"/>
  <c r="L248" i="26"/>
  <c r="N302" i="26"/>
  <c r="L302" i="26"/>
  <c r="J302" i="26"/>
  <c r="N362" i="26"/>
  <c r="H362" i="26"/>
  <c r="F362" i="26"/>
  <c r="J30" i="26"/>
  <c r="L50" i="26"/>
  <c r="F80" i="26"/>
  <c r="J90" i="26"/>
  <c r="H116" i="26"/>
  <c r="L124" i="26"/>
  <c r="H184" i="26"/>
  <c r="L192" i="26"/>
  <c r="L218" i="26"/>
  <c r="H246" i="26"/>
  <c r="J300" i="26"/>
  <c r="J330" i="26"/>
  <c r="L356" i="26"/>
  <c r="P382" i="26"/>
  <c r="H420" i="26"/>
  <c r="H116" i="71"/>
  <c r="N150" i="71"/>
  <c r="H244" i="71"/>
  <c r="N270" i="71"/>
  <c r="H356" i="71"/>
  <c r="F380" i="71"/>
  <c r="J380" i="72" s="1"/>
  <c r="H418" i="71"/>
  <c r="P56" i="26"/>
  <c r="N56" i="26"/>
  <c r="J56" i="26"/>
  <c r="P158" i="26"/>
  <c r="N158" i="26"/>
  <c r="L224" i="26"/>
  <c r="J224" i="26"/>
  <c r="F224" i="26"/>
  <c r="L250" i="26"/>
  <c r="J250" i="26"/>
  <c r="F250" i="26"/>
  <c r="H276" i="26"/>
  <c r="F276" i="26"/>
  <c r="H304" i="26"/>
  <c r="F304" i="26"/>
  <c r="H338" i="26"/>
  <c r="F338" i="26"/>
  <c r="P338" i="26"/>
  <c r="N338" i="26"/>
  <c r="H364" i="26"/>
  <c r="F364" i="26"/>
  <c r="H394" i="26"/>
  <c r="F394" i="26"/>
  <c r="L394" i="26"/>
  <c r="J394" i="26"/>
  <c r="H428" i="26"/>
  <c r="F428" i="26"/>
  <c r="L30" i="26"/>
  <c r="N50" i="26"/>
  <c r="H80" i="26"/>
  <c r="L116" i="26"/>
  <c r="N124" i="26"/>
  <c r="H158" i="26"/>
  <c r="L184" i="26"/>
  <c r="N246" i="26"/>
  <c r="P276" i="26"/>
  <c r="L300" i="26"/>
  <c r="L330" i="26"/>
  <c r="P356" i="26"/>
  <c r="J384" i="26"/>
  <c r="J420" i="26"/>
  <c r="N428" i="26"/>
  <c r="J108" i="26"/>
  <c r="F176" i="26"/>
  <c r="L210" i="26"/>
  <c r="J210" i="26"/>
  <c r="F210" i="26"/>
  <c r="L236" i="26"/>
  <c r="J236" i="26"/>
  <c r="F236" i="26"/>
  <c r="H292" i="26"/>
  <c r="F292" i="26"/>
  <c r="H322" i="26"/>
  <c r="F322" i="26"/>
  <c r="H350" i="26"/>
  <c r="F350" i="26"/>
  <c r="H376" i="26"/>
  <c r="F376" i="26"/>
  <c r="H410" i="26"/>
  <c r="F410" i="26"/>
  <c r="N236" i="26"/>
  <c r="L292" i="26"/>
  <c r="J40" i="26"/>
  <c r="J70" i="26"/>
  <c r="J106" i="26"/>
  <c r="J138" i="26"/>
  <c r="J170" i="26"/>
  <c r="F228" i="26"/>
  <c r="F232" i="26"/>
  <c r="F254" i="26"/>
  <c r="F260" i="26"/>
  <c r="J232" i="26"/>
  <c r="F288" i="26"/>
  <c r="F316" i="26"/>
  <c r="F346" i="26"/>
  <c r="F372" i="26"/>
  <c r="F404" i="26"/>
  <c r="F438" i="26"/>
  <c r="J204" i="26"/>
  <c r="F204" i="26"/>
  <c r="H204" i="26"/>
  <c r="T20" i="24"/>
  <c r="L20" i="24"/>
  <c r="X20" i="24"/>
  <c r="P65" i="27"/>
  <c r="P69" i="27"/>
  <c r="T65" i="27"/>
  <c r="N262" i="26"/>
  <c r="T585" i="27"/>
  <c r="X585" i="27"/>
  <c r="L69" i="27"/>
  <c r="AB69" i="27"/>
  <c r="T69" i="27"/>
  <c r="H69" i="27"/>
  <c r="H69" i="73" s="1"/>
  <c r="H65" i="27"/>
  <c r="H65" i="73" s="1"/>
  <c r="X65" i="27"/>
  <c r="L65" i="27"/>
  <c r="L129" i="24"/>
  <c r="T328" i="81"/>
  <c r="X328" i="81"/>
  <c r="AB328" i="81"/>
  <c r="F8" i="34"/>
  <c r="AB585" i="27"/>
  <c r="H585" i="27"/>
  <c r="H585" i="73" s="1"/>
  <c r="L585" i="27"/>
  <c r="X355" i="27"/>
  <c r="AB355" i="27"/>
  <c r="H355" i="27"/>
  <c r="H355" i="73" s="1"/>
  <c r="L355" i="27"/>
  <c r="P355" i="27"/>
  <c r="P264" i="26"/>
  <c r="F264" i="26"/>
  <c r="H264" i="26"/>
  <c r="J264" i="26"/>
  <c r="J262" i="26"/>
  <c r="L262" i="26"/>
  <c r="P262" i="26"/>
  <c r="F262" i="26"/>
  <c r="H260" i="26"/>
  <c r="L260" i="26"/>
  <c r="N260" i="26"/>
  <c r="P260" i="26"/>
  <c r="P64" i="71"/>
  <c r="F64" i="71"/>
  <c r="J64" i="72" s="1"/>
  <c r="H64" i="71"/>
  <c r="J64" i="71"/>
  <c r="L22" i="24"/>
  <c r="AB22" i="24"/>
  <c r="H503" i="24"/>
  <c r="H503" i="88" s="1"/>
  <c r="AB51" i="27"/>
  <c r="P51" i="27"/>
  <c r="T51" i="27"/>
  <c r="H51" i="27"/>
  <c r="H51" i="73" s="1"/>
  <c r="H73" i="27"/>
  <c r="H73" i="73" s="1"/>
  <c r="X73" i="27"/>
  <c r="L73" i="27"/>
  <c r="AB73" i="27"/>
  <c r="P73" i="27"/>
  <c r="P75" i="27"/>
  <c r="T75" i="27"/>
  <c r="H75" i="27"/>
  <c r="H75" i="73" s="1"/>
  <c r="X75" i="27"/>
  <c r="L75" i="27"/>
  <c r="H270" i="26"/>
  <c r="P270" i="26"/>
  <c r="J270" i="26"/>
  <c r="L270" i="26"/>
  <c r="F270" i="26"/>
  <c r="L268" i="26"/>
  <c r="F268" i="26"/>
  <c r="N268" i="26"/>
  <c r="H268" i="26"/>
  <c r="P268" i="26"/>
  <c r="H266" i="26"/>
  <c r="P266" i="26"/>
  <c r="J266" i="26"/>
  <c r="L266" i="26"/>
  <c r="F266" i="26"/>
  <c r="L64" i="26"/>
  <c r="F64" i="26"/>
  <c r="N64" i="26"/>
  <c r="H64" i="26"/>
  <c r="P64" i="26"/>
  <c r="L66" i="26"/>
  <c r="F66" i="26"/>
  <c r="N66" i="26"/>
  <c r="H66" i="26"/>
  <c r="P66" i="26"/>
  <c r="L62" i="26"/>
  <c r="F62" i="26"/>
  <c r="N62" i="26"/>
  <c r="H62" i="26"/>
  <c r="P62" i="26"/>
  <c r="L44" i="26"/>
  <c r="L48" i="26"/>
  <c r="F48" i="26"/>
  <c r="N48" i="26"/>
  <c r="H48" i="26"/>
  <c r="P48" i="26"/>
  <c r="H46" i="26"/>
  <c r="P46" i="26"/>
  <c r="J46" i="26"/>
  <c r="L46" i="26"/>
  <c r="F46" i="26"/>
  <c r="F44" i="26"/>
  <c r="N44" i="26"/>
  <c r="H44" i="26"/>
  <c r="P44" i="26"/>
  <c r="L22" i="26"/>
  <c r="F22" i="26"/>
  <c r="N22" i="26"/>
  <c r="H22" i="26"/>
  <c r="P22" i="26"/>
  <c r="L12" i="26"/>
  <c r="F12" i="26"/>
  <c r="N12" i="26"/>
  <c r="H12" i="26"/>
  <c r="P12" i="26"/>
  <c r="H10" i="26"/>
  <c r="P10" i="26"/>
  <c r="J10" i="26"/>
  <c r="L10" i="26"/>
  <c r="F10" i="26"/>
  <c r="H481" i="86"/>
  <c r="L481" i="86"/>
  <c r="H763" i="74"/>
  <c r="X763" i="74"/>
  <c r="P78" i="77"/>
  <c r="H62" i="78"/>
  <c r="X62" i="78"/>
  <c r="P525" i="81"/>
  <c r="H482" i="86"/>
  <c r="X482" i="86"/>
  <c r="H773" i="91"/>
  <c r="X773" i="91"/>
  <c r="P36" i="93"/>
  <c r="L763" i="74"/>
  <c r="AB763" i="74"/>
  <c r="T78" i="77"/>
  <c r="L62" i="78"/>
  <c r="AB62" i="78"/>
  <c r="T525" i="81"/>
  <c r="L482" i="86"/>
  <c r="AB482" i="86"/>
  <c r="L773" i="91"/>
  <c r="AB773" i="91"/>
  <c r="T36" i="93"/>
  <c r="P763" i="74"/>
  <c r="H78" i="77"/>
  <c r="X78" i="77"/>
  <c r="P62" i="78"/>
  <c r="H525" i="81"/>
  <c r="L525" i="80" s="1"/>
  <c r="X525" i="81"/>
  <c r="P482" i="86"/>
  <c r="P773" i="91"/>
  <c r="H36" i="93"/>
  <c r="X36" i="93"/>
  <c r="T763" i="74"/>
  <c r="L78" i="77"/>
  <c r="AB78" i="77"/>
  <c r="T62" i="78"/>
  <c r="L525" i="81"/>
  <c r="AB525" i="81"/>
  <c r="T482" i="86"/>
  <c r="T773" i="91"/>
  <c r="L36" i="93"/>
  <c r="X481" i="86"/>
  <c r="AB481" i="86"/>
  <c r="P481" i="86"/>
  <c r="T481" i="86"/>
  <c r="P11" i="93"/>
  <c r="H16" i="70"/>
  <c r="L16" i="69" s="1"/>
  <c r="P16" i="70"/>
  <c r="T18" i="91"/>
  <c r="X18" i="91"/>
  <c r="H18" i="91"/>
  <c r="L18" i="90" s="1"/>
  <c r="AB16" i="89"/>
  <c r="X16" i="89"/>
  <c r="P16" i="82"/>
  <c r="X10" i="81"/>
  <c r="L15" i="78"/>
  <c r="F8" i="94"/>
  <c r="H8" i="34"/>
  <c r="G8" i="34"/>
  <c r="J8" i="34"/>
  <c r="J8" i="94"/>
  <c r="H8" i="94"/>
  <c r="I8" i="94"/>
  <c r="L10" i="82"/>
  <c r="AB10" i="82"/>
  <c r="AB158" i="82" s="1"/>
  <c r="P10" i="82"/>
  <c r="L10" i="81"/>
  <c r="AB10" i="81"/>
  <c r="P10" i="81"/>
  <c r="H9" i="78"/>
  <c r="L14" i="24"/>
  <c r="X11" i="93"/>
  <c r="P11" i="65"/>
  <c r="T11" i="65"/>
  <c r="H11" i="65"/>
  <c r="H11" i="92" s="1"/>
  <c r="AB11" i="65"/>
  <c r="L33" i="65"/>
  <c r="AB33" i="65"/>
  <c r="P33" i="65"/>
  <c r="T33" i="65"/>
  <c r="H33" i="65"/>
  <c r="H33" i="92" s="1"/>
  <c r="H30" i="70"/>
  <c r="L30" i="69" s="1"/>
  <c r="T146" i="70"/>
  <c r="T492" i="70"/>
  <c r="P38" i="70"/>
  <c r="H66" i="70"/>
  <c r="L66" i="69" s="1"/>
  <c r="X110" i="70"/>
  <c r="T118" i="70"/>
  <c r="H154" i="70"/>
  <c r="L154" i="69" s="1"/>
  <c r="P14" i="70"/>
  <c r="P42" i="70"/>
  <c r="P66" i="70"/>
  <c r="X82" i="70"/>
  <c r="H118" i="70"/>
  <c r="L118" i="69" s="1"/>
  <c r="L452" i="70"/>
  <c r="X514" i="70"/>
  <c r="T514" i="70"/>
  <c r="H442" i="70"/>
  <c r="L442" i="69" s="1"/>
  <c r="P442" i="70"/>
  <c r="X406" i="70"/>
  <c r="AB406" i="70"/>
  <c r="T210" i="70"/>
  <c r="P210" i="70"/>
  <c r="T482" i="70"/>
  <c r="X482" i="70"/>
  <c r="X390" i="70"/>
  <c r="H390" i="70"/>
  <c r="L390" i="69" s="1"/>
  <c r="X306" i="70"/>
  <c r="H306" i="70"/>
  <c r="L306" i="69" s="1"/>
  <c r="H302" i="70"/>
  <c r="L302" i="69" s="1"/>
  <c r="P302" i="70"/>
  <c r="T174" i="70"/>
  <c r="P174" i="70"/>
  <c r="P154" i="70"/>
  <c r="L174" i="70"/>
  <c r="T246" i="70"/>
  <c r="H246" i="70"/>
  <c r="L246" i="69" s="1"/>
  <c r="T214" i="70"/>
  <c r="H214" i="70"/>
  <c r="L214" i="69" s="1"/>
  <c r="P138" i="70"/>
  <c r="T464" i="70"/>
  <c r="T508" i="70"/>
  <c r="P472" i="66"/>
  <c r="T472" i="66"/>
  <c r="H472" i="66"/>
  <c r="H472" i="90" s="1"/>
  <c r="X472" i="66"/>
  <c r="L472" i="66"/>
  <c r="T31" i="78"/>
  <c r="H39" i="78"/>
  <c r="L39" i="79" s="1"/>
  <c r="X39" i="78"/>
  <c r="P49" i="78"/>
  <c r="T57" i="78"/>
  <c r="P25" i="29"/>
  <c r="P35" i="29"/>
  <c r="T13" i="78"/>
  <c r="AB15" i="78"/>
  <c r="L23" i="78"/>
  <c r="AB23" i="78"/>
  <c r="H31" i="78"/>
  <c r="L31" i="79" s="1"/>
  <c r="X31" i="78"/>
  <c r="L39" i="78"/>
  <c r="AB39" i="78"/>
  <c r="T49" i="78"/>
  <c r="AB51" i="78"/>
  <c r="H57" i="78"/>
  <c r="L57" i="79" s="1"/>
  <c r="X57" i="78"/>
  <c r="P15" i="29"/>
  <c r="P27" i="29"/>
  <c r="H13" i="78"/>
  <c r="L13" i="79" s="1"/>
  <c r="L25" i="78"/>
  <c r="L31" i="78"/>
  <c r="T43" i="78"/>
  <c r="H49" i="78"/>
  <c r="L49" i="79" s="1"/>
  <c r="L57" i="78"/>
  <c r="AB11" i="29"/>
  <c r="AB19" i="29"/>
  <c r="AB29" i="29"/>
  <c r="P15" i="78"/>
  <c r="P25" i="78"/>
  <c r="P29" i="78"/>
  <c r="P33" i="78"/>
  <c r="H37" i="78"/>
  <c r="L37" i="79" s="1"/>
  <c r="X37" i="78"/>
  <c r="H43" i="78"/>
  <c r="L43" i="79" s="1"/>
  <c r="X43" i="78"/>
  <c r="P47" i="78"/>
  <c r="P51" i="78"/>
  <c r="H55" i="78"/>
  <c r="L55" i="79" s="1"/>
  <c r="X55" i="78"/>
  <c r="H59" i="78"/>
  <c r="L59" i="79" s="1"/>
  <c r="X59" i="78"/>
  <c r="T15" i="78"/>
  <c r="T25" i="78"/>
  <c r="T33" i="78"/>
  <c r="L43" i="78"/>
  <c r="AB43" i="78"/>
  <c r="T51" i="78"/>
  <c r="L59" i="78"/>
  <c r="AB59" i="78"/>
  <c r="P37" i="29"/>
  <c r="H15" i="78"/>
  <c r="L15" i="79" s="1"/>
  <c r="H19" i="78"/>
  <c r="L19" i="79" s="1"/>
  <c r="H25" i="78"/>
  <c r="L25" i="79" s="1"/>
  <c r="H29" i="78"/>
  <c r="L29" i="79" s="1"/>
  <c r="H33" i="78"/>
  <c r="L33" i="79" s="1"/>
  <c r="H47" i="78"/>
  <c r="L47" i="79" s="1"/>
  <c r="H51" i="78"/>
  <c r="L51" i="79" s="1"/>
  <c r="AB21" i="28"/>
  <c r="AB29" i="28"/>
  <c r="AB39" i="28"/>
  <c r="AB51" i="28"/>
  <c r="AB59" i="28"/>
  <c r="AB67" i="28"/>
  <c r="P17" i="28"/>
  <c r="P25" i="28"/>
  <c r="P33" i="28"/>
  <c r="P47" i="28"/>
  <c r="P55" i="28"/>
  <c r="P63" i="28"/>
  <c r="L63" i="28"/>
  <c r="T13" i="28"/>
  <c r="T23" i="28"/>
  <c r="T31" i="28"/>
  <c r="T41" i="28"/>
  <c r="T53" i="28"/>
  <c r="T61" i="28"/>
  <c r="T69" i="28"/>
  <c r="X19" i="28"/>
  <c r="X27" i="28"/>
  <c r="X35" i="28"/>
  <c r="X49" i="28"/>
  <c r="X57" i="28"/>
  <c r="X65" i="28"/>
  <c r="AB23" i="28"/>
  <c r="AB31" i="28"/>
  <c r="P19" i="28"/>
  <c r="P27" i="28"/>
  <c r="P35" i="28"/>
  <c r="T15" i="28"/>
  <c r="T47" i="28"/>
  <c r="T55" i="28"/>
  <c r="T63" i="28"/>
  <c r="X39" i="28"/>
  <c r="X51" i="28"/>
  <c r="X59" i="28"/>
  <c r="X67" i="28"/>
  <c r="AB15" i="28"/>
  <c r="P39" i="28"/>
  <c r="P51" i="28"/>
  <c r="P59" i="28"/>
  <c r="P67" i="28"/>
  <c r="H67" i="28"/>
  <c r="H67" i="76" s="1"/>
  <c r="L67" i="28"/>
  <c r="X15" i="28"/>
  <c r="X23" i="28"/>
  <c r="X31" i="28"/>
  <c r="AB19" i="28"/>
  <c r="T520" i="81"/>
  <c r="P520" i="81"/>
  <c r="T516" i="81"/>
  <c r="P516" i="81"/>
  <c r="T512" i="81"/>
  <c r="P512" i="81"/>
  <c r="T508" i="81"/>
  <c r="P508" i="81"/>
  <c r="AB504" i="81"/>
  <c r="L504" i="81"/>
  <c r="X504" i="81"/>
  <c r="H504" i="81"/>
  <c r="L504" i="80" s="1"/>
  <c r="AB500" i="81"/>
  <c r="L500" i="81"/>
  <c r="X500" i="81"/>
  <c r="H500" i="81"/>
  <c r="L500" i="80" s="1"/>
  <c r="T492" i="81"/>
  <c r="P492" i="81"/>
  <c r="AB456" i="81"/>
  <c r="L460" i="81"/>
  <c r="AB460" i="81"/>
  <c r="L464" i="81"/>
  <c r="AB464" i="81"/>
  <c r="T468" i="81"/>
  <c r="T472" i="81"/>
  <c r="T476" i="81"/>
  <c r="T484" i="81"/>
  <c r="T488" i="81"/>
  <c r="AB492" i="81"/>
  <c r="L508" i="81"/>
  <c r="AB512" i="81"/>
  <c r="L516" i="81"/>
  <c r="AB520" i="81"/>
  <c r="H468" i="81"/>
  <c r="L468" i="80" s="1"/>
  <c r="H472" i="81"/>
  <c r="L472" i="80" s="1"/>
  <c r="H476" i="81"/>
  <c r="L476" i="80" s="1"/>
  <c r="H484" i="81"/>
  <c r="L484" i="80" s="1"/>
  <c r="H488" i="81"/>
  <c r="L488" i="80" s="1"/>
  <c r="H492" i="81"/>
  <c r="L492" i="80" s="1"/>
  <c r="P500" i="81"/>
  <c r="P504" i="81"/>
  <c r="X508" i="81"/>
  <c r="H512" i="81"/>
  <c r="L512" i="80" s="1"/>
  <c r="X516" i="81"/>
  <c r="H520" i="81"/>
  <c r="L520" i="80" s="1"/>
  <c r="X9" i="78"/>
  <c r="AB11" i="28"/>
  <c r="X11" i="28"/>
  <c r="P11" i="77"/>
  <c r="T11" i="28"/>
  <c r="L15" i="27"/>
  <c r="AB15" i="27"/>
  <c r="P15" i="27"/>
  <c r="AB316" i="24"/>
  <c r="L316" i="24"/>
  <c r="X337" i="24"/>
  <c r="H337" i="24"/>
  <c r="H337" i="88" s="1"/>
  <c r="AB354" i="24"/>
  <c r="L354" i="24"/>
  <c r="X381" i="24"/>
  <c r="H381" i="24"/>
  <c r="H381" i="88" s="1"/>
  <c r="T407" i="24"/>
  <c r="P407" i="24"/>
  <c r="P438" i="24"/>
  <c r="X438" i="24"/>
  <c r="T446" i="24"/>
  <c r="X446" i="24"/>
  <c r="T454" i="24"/>
  <c r="X454" i="24"/>
  <c r="T474" i="24"/>
  <c r="X474" i="24"/>
  <c r="T497" i="24"/>
  <c r="P497" i="24"/>
  <c r="T505" i="24"/>
  <c r="P505" i="24"/>
  <c r="T529" i="24"/>
  <c r="X529" i="24"/>
  <c r="T545" i="24"/>
  <c r="L545" i="24"/>
  <c r="T556" i="24"/>
  <c r="L556" i="24"/>
  <c r="T596" i="24"/>
  <c r="AB596" i="24"/>
  <c r="H596" i="24"/>
  <c r="H596" i="88" s="1"/>
  <c r="T607" i="24"/>
  <c r="AB607" i="24"/>
  <c r="H607" i="24"/>
  <c r="H607" i="88" s="1"/>
  <c r="P656" i="24"/>
  <c r="X656" i="24"/>
  <c r="P672" i="24"/>
  <c r="X672" i="24"/>
  <c r="T754" i="24"/>
  <c r="P754" i="24"/>
  <c r="X786" i="24"/>
  <c r="H786" i="24"/>
  <c r="H786" i="88" s="1"/>
  <c r="P800" i="24"/>
  <c r="L800" i="24"/>
  <c r="P825" i="24"/>
  <c r="AB825" i="24"/>
  <c r="H825" i="24"/>
  <c r="H825" i="88" s="1"/>
  <c r="T310" i="24"/>
  <c r="X310" i="24"/>
  <c r="T326" i="24"/>
  <c r="P326" i="24"/>
  <c r="X342" i="24"/>
  <c r="T342" i="24"/>
  <c r="T356" i="24"/>
  <c r="AB356" i="24"/>
  <c r="T364" i="24"/>
  <c r="P364" i="24"/>
  <c r="T375" i="24"/>
  <c r="H375" i="24"/>
  <c r="H375" i="88" s="1"/>
  <c r="T383" i="24"/>
  <c r="X383" i="24"/>
  <c r="X394" i="24"/>
  <c r="P394" i="24"/>
  <c r="P409" i="24"/>
  <c r="T409" i="24"/>
  <c r="T423" i="24"/>
  <c r="AB423" i="24"/>
  <c r="L440" i="24"/>
  <c r="AB440" i="24"/>
  <c r="AB448" i="24"/>
  <c r="X448" i="24"/>
  <c r="X456" i="24"/>
  <c r="AB456" i="24"/>
  <c r="AB487" i="24"/>
  <c r="L487" i="24"/>
  <c r="P499" i="24"/>
  <c r="AB499" i="24"/>
  <c r="H507" i="24"/>
  <c r="H507" i="88" s="1"/>
  <c r="X507" i="24"/>
  <c r="H523" i="24"/>
  <c r="H523" i="88" s="1"/>
  <c r="AB523" i="24"/>
  <c r="AB539" i="24"/>
  <c r="L539" i="24"/>
  <c r="P547" i="24"/>
  <c r="L547" i="24"/>
  <c r="X558" i="24"/>
  <c r="H558" i="24"/>
  <c r="H558" i="88" s="1"/>
  <c r="X566" i="24"/>
  <c r="L566" i="24"/>
  <c r="T574" i="24"/>
  <c r="X574" i="24"/>
  <c r="H625" i="24"/>
  <c r="H625" i="88" s="1"/>
  <c r="L625" i="24"/>
  <c r="H636" i="24"/>
  <c r="H636" i="88" s="1"/>
  <c r="T636" i="24"/>
  <c r="T647" i="24"/>
  <c r="P647" i="24"/>
  <c r="X745" i="24"/>
  <c r="H745" i="24"/>
  <c r="H745" i="88" s="1"/>
  <c r="T756" i="24"/>
  <c r="X756" i="24"/>
  <c r="L802" i="24"/>
  <c r="P802" i="24"/>
  <c r="H842" i="24"/>
  <c r="H842" i="88" s="1"/>
  <c r="X842" i="24"/>
  <c r="L78" i="89"/>
  <c r="T196" i="89"/>
  <c r="H212" i="89"/>
  <c r="L212" i="88" s="1"/>
  <c r="P239" i="89"/>
  <c r="H261" i="89"/>
  <c r="L261" i="88" s="1"/>
  <c r="L8" i="26"/>
  <c r="J8" i="26"/>
  <c r="F8" i="26"/>
  <c r="N8" i="26"/>
  <c r="H8" i="26"/>
  <c r="L31" i="93"/>
  <c r="H27" i="93"/>
  <c r="T11" i="93"/>
  <c r="H13" i="93"/>
  <c r="X13" i="93"/>
  <c r="L17" i="93"/>
  <c r="AB17" i="93"/>
  <c r="T21" i="93"/>
  <c r="H23" i="93"/>
  <c r="X23" i="93"/>
  <c r="L25" i="93"/>
  <c r="AB25" i="93"/>
  <c r="T31" i="93"/>
  <c r="H33" i="93"/>
  <c r="X33" i="93"/>
  <c r="X37" i="93" s="1"/>
  <c r="I14" i="97" s="1"/>
  <c r="H11" i="93"/>
  <c r="L11" i="92" s="1"/>
  <c r="L13" i="93"/>
  <c r="AB13" i="93"/>
  <c r="P17" i="93"/>
  <c r="H21" i="93"/>
  <c r="L23" i="93"/>
  <c r="AB23" i="93"/>
  <c r="P25" i="93"/>
  <c r="H31" i="93"/>
  <c r="L33" i="93"/>
  <c r="AB33" i="93"/>
  <c r="L37" i="93"/>
  <c r="F14" i="97" s="1"/>
  <c r="T17" i="93"/>
  <c r="T25" i="93"/>
  <c r="H17" i="93"/>
  <c r="H25" i="93"/>
  <c r="P17" i="65"/>
  <c r="L25" i="65"/>
  <c r="AB25" i="65"/>
  <c r="X25" i="65"/>
  <c r="T17" i="65"/>
  <c r="P25" i="65"/>
  <c r="H25" i="65"/>
  <c r="H17" i="65"/>
  <c r="H21" i="65"/>
  <c r="X21" i="65"/>
  <c r="P23" i="65"/>
  <c r="L31" i="65"/>
  <c r="AB31" i="65"/>
  <c r="P13" i="65"/>
  <c r="L21" i="65"/>
  <c r="T23" i="65"/>
  <c r="H23" i="65"/>
  <c r="T19" i="65"/>
  <c r="T27" i="65"/>
  <c r="H27" i="65"/>
  <c r="X27" i="65"/>
  <c r="L19" i="65"/>
  <c r="L27" i="65"/>
  <c r="H13" i="65"/>
  <c r="H13" i="92" s="1"/>
  <c r="X13" i="65"/>
  <c r="L13" i="65"/>
  <c r="AB13" i="65"/>
  <c r="L744" i="91"/>
  <c r="T744" i="91"/>
  <c r="AB744" i="91"/>
  <c r="T13" i="91"/>
  <c r="AB34" i="91"/>
  <c r="T42" i="91"/>
  <c r="P70" i="91"/>
  <c r="P78" i="91"/>
  <c r="P86" i="91"/>
  <c r="T104" i="91"/>
  <c r="P114" i="91"/>
  <c r="H140" i="91"/>
  <c r="H174" i="91"/>
  <c r="X204" i="91"/>
  <c r="P212" i="91"/>
  <c r="P688" i="91"/>
  <c r="L122" i="91"/>
  <c r="X122" i="91"/>
  <c r="T122" i="91"/>
  <c r="X130" i="91"/>
  <c r="T130" i="91"/>
  <c r="L130" i="91"/>
  <c r="T148" i="91"/>
  <c r="P148" i="91"/>
  <c r="L166" i="91"/>
  <c r="X166" i="91"/>
  <c r="T166" i="91"/>
  <c r="X182" i="91"/>
  <c r="T182" i="91"/>
  <c r="L182" i="91"/>
  <c r="P194" i="91"/>
  <c r="AB194" i="91"/>
  <c r="H194" i="91"/>
  <c r="X222" i="91"/>
  <c r="T222" i="91"/>
  <c r="L222" i="91"/>
  <c r="P342" i="91"/>
  <c r="L342" i="91"/>
  <c r="X342" i="91"/>
  <c r="T342" i="91"/>
  <c r="AB362" i="91"/>
  <c r="H362" i="91"/>
  <c r="X362" i="91"/>
  <c r="T362" i="91"/>
  <c r="L362" i="91"/>
  <c r="AB394" i="91"/>
  <c r="H394" i="91"/>
  <c r="X394" i="91"/>
  <c r="T394" i="91"/>
  <c r="L394" i="91"/>
  <c r="X450" i="91"/>
  <c r="T450" i="91"/>
  <c r="P450" i="91"/>
  <c r="AB450" i="91"/>
  <c r="H450" i="91"/>
  <c r="AB468" i="91"/>
  <c r="H468" i="91"/>
  <c r="X468" i="91"/>
  <c r="T468" i="91"/>
  <c r="L468" i="91"/>
  <c r="L484" i="91"/>
  <c r="AB484" i="91"/>
  <c r="H484" i="91"/>
  <c r="P484" i="91"/>
  <c r="P500" i="91"/>
  <c r="L500" i="91"/>
  <c r="X500" i="91"/>
  <c r="T500" i="91"/>
  <c r="AB518" i="91"/>
  <c r="H518" i="91"/>
  <c r="X518" i="91"/>
  <c r="T518" i="91"/>
  <c r="L518" i="91"/>
  <c r="X536" i="91"/>
  <c r="T536" i="91"/>
  <c r="P536" i="91"/>
  <c r="AB536" i="91"/>
  <c r="H536" i="91"/>
  <c r="P554" i="91"/>
  <c r="L554" i="91"/>
  <c r="X554" i="91"/>
  <c r="T554" i="91"/>
  <c r="AB564" i="91"/>
  <c r="H564" i="91"/>
  <c r="X564" i="91"/>
  <c r="T564" i="91"/>
  <c r="L564" i="91"/>
  <c r="X574" i="91"/>
  <c r="T574" i="91"/>
  <c r="P574" i="91"/>
  <c r="AB574" i="91"/>
  <c r="H574" i="91"/>
  <c r="L590" i="91"/>
  <c r="AB590" i="91"/>
  <c r="H590" i="91"/>
  <c r="P590" i="91"/>
  <c r="X622" i="91"/>
  <c r="T622" i="91"/>
  <c r="P622" i="91"/>
  <c r="AB622" i="91"/>
  <c r="H622" i="91"/>
  <c r="T754" i="91"/>
  <c r="L754" i="91"/>
  <c r="T34" i="91"/>
  <c r="H70" i="91"/>
  <c r="AB70" i="91"/>
  <c r="H78" i="91"/>
  <c r="AB78" i="91"/>
  <c r="H86" i="91"/>
  <c r="AB86" i="91"/>
  <c r="H96" i="91"/>
  <c r="H104" i="91"/>
  <c r="H114" i="91"/>
  <c r="AB114" i="91"/>
  <c r="P122" i="91"/>
  <c r="AB130" i="91"/>
  <c r="H148" i="91"/>
  <c r="T156" i="91"/>
  <c r="L194" i="91"/>
  <c r="T442" i="91"/>
  <c r="X484" i="91"/>
  <c r="AB554" i="91"/>
  <c r="L174" i="91"/>
  <c r="X174" i="91"/>
  <c r="T174" i="91"/>
  <c r="P240" i="91"/>
  <c r="X240" i="91"/>
  <c r="AB250" i="91"/>
  <c r="H250" i="91"/>
  <c r="X250" i="91"/>
  <c r="T250" i="91"/>
  <c r="L250" i="91"/>
  <c r="P268" i="91"/>
  <c r="X268" i="91"/>
  <c r="AB278" i="91"/>
  <c r="H278" i="91"/>
  <c r="X278" i="91"/>
  <c r="T278" i="91"/>
  <c r="L278" i="91"/>
  <c r="X286" i="91"/>
  <c r="T286" i="91"/>
  <c r="P286" i="91"/>
  <c r="AB286" i="91"/>
  <c r="H286" i="91"/>
  <c r="P294" i="91"/>
  <c r="L294" i="91"/>
  <c r="X294" i="91"/>
  <c r="T294" i="91"/>
  <c r="P308" i="91"/>
  <c r="X308" i="91"/>
  <c r="X316" i="91"/>
  <c r="P316" i="91"/>
  <c r="X334" i="91"/>
  <c r="T334" i="91"/>
  <c r="P334" i="91"/>
  <c r="AB334" i="91"/>
  <c r="H334" i="91"/>
  <c r="L350" i="91"/>
  <c r="AB350" i="91"/>
  <c r="H350" i="91"/>
  <c r="P350" i="91"/>
  <c r="X370" i="91"/>
  <c r="T370" i="91"/>
  <c r="P370" i="91"/>
  <c r="AB370" i="91"/>
  <c r="H370" i="91"/>
  <c r="P378" i="91"/>
  <c r="L378" i="91"/>
  <c r="X378" i="91"/>
  <c r="T378" i="91"/>
  <c r="L386" i="91"/>
  <c r="AB386" i="91"/>
  <c r="H386" i="91"/>
  <c r="P386" i="91"/>
  <c r="X402" i="91"/>
  <c r="T402" i="91"/>
  <c r="P402" i="91"/>
  <c r="AB402" i="91"/>
  <c r="H402" i="91"/>
  <c r="T410" i="91"/>
  <c r="H410" i="91"/>
  <c r="T426" i="91"/>
  <c r="H426" i="91"/>
  <c r="X434" i="91"/>
  <c r="T434" i="91"/>
  <c r="X460" i="91"/>
  <c r="T460" i="91"/>
  <c r="P460" i="91"/>
  <c r="AB460" i="91"/>
  <c r="H460" i="91"/>
  <c r="AB476" i="91"/>
  <c r="H476" i="91"/>
  <c r="X476" i="91"/>
  <c r="T476" i="91"/>
  <c r="L476" i="91"/>
  <c r="L492" i="91"/>
  <c r="AB492" i="91"/>
  <c r="H492" i="91"/>
  <c r="P492" i="91"/>
  <c r="X508" i="91"/>
  <c r="T508" i="91"/>
  <c r="P508" i="91"/>
  <c r="AB508" i="91"/>
  <c r="H508" i="91"/>
  <c r="P526" i="91"/>
  <c r="L526" i="91"/>
  <c r="X526" i="91"/>
  <c r="T526" i="91"/>
  <c r="L544" i="91"/>
  <c r="AB544" i="91"/>
  <c r="H544" i="91"/>
  <c r="P544" i="91"/>
  <c r="P582" i="91"/>
  <c r="L582" i="91"/>
  <c r="X582" i="91"/>
  <c r="T582" i="91"/>
  <c r="X598" i="91"/>
  <c r="T598" i="91"/>
  <c r="P598" i="91"/>
  <c r="AB598" i="91"/>
  <c r="H598" i="91"/>
  <c r="L606" i="91"/>
  <c r="AB606" i="91"/>
  <c r="H606" i="91"/>
  <c r="P606" i="91"/>
  <c r="AB614" i="91"/>
  <c r="H614" i="91"/>
  <c r="X614" i="91"/>
  <c r="T614" i="91"/>
  <c r="L614" i="91"/>
  <c r="L630" i="91"/>
  <c r="AB630" i="91"/>
  <c r="H630" i="91"/>
  <c r="P630" i="91"/>
  <c r="X638" i="91"/>
  <c r="T638" i="91"/>
  <c r="P638" i="91"/>
  <c r="AB638" i="91"/>
  <c r="H638" i="91"/>
  <c r="P646" i="91"/>
  <c r="L646" i="91"/>
  <c r="AB646" i="91"/>
  <c r="X646" i="91"/>
  <c r="P672" i="91"/>
  <c r="T672" i="91"/>
  <c r="T706" i="91"/>
  <c r="L706" i="91"/>
  <c r="AB706" i="91"/>
  <c r="L714" i="91"/>
  <c r="T714" i="91"/>
  <c r="AB714" i="91"/>
  <c r="L724" i="91"/>
  <c r="T724" i="91"/>
  <c r="AB724" i="91"/>
  <c r="AB732" i="91"/>
  <c r="T732" i="91"/>
  <c r="AB766" i="91"/>
  <c r="L766" i="91"/>
  <c r="AB122" i="91"/>
  <c r="H166" i="91"/>
  <c r="H182" i="91"/>
  <c r="X194" i="91"/>
  <c r="H222" i="91"/>
  <c r="X232" i="91"/>
  <c r="X260" i="91"/>
  <c r="L334" i="91"/>
  <c r="H342" i="91"/>
  <c r="X386" i="91"/>
  <c r="P394" i="91"/>
  <c r="L402" i="91"/>
  <c r="P410" i="91"/>
  <c r="L450" i="91"/>
  <c r="P476" i="91"/>
  <c r="L508" i="91"/>
  <c r="AB526" i="91"/>
  <c r="X544" i="91"/>
  <c r="P564" i="91"/>
  <c r="L574" i="91"/>
  <c r="H582" i="91"/>
  <c r="T606" i="91"/>
  <c r="L638" i="91"/>
  <c r="H646" i="91"/>
  <c r="P654" i="91"/>
  <c r="AB754" i="91"/>
  <c r="T766" i="91"/>
  <c r="H13" i="91"/>
  <c r="X13" i="91"/>
  <c r="H20" i="91"/>
  <c r="L20" i="90" s="1"/>
  <c r="X20" i="91"/>
  <c r="L22" i="91"/>
  <c r="AB22" i="91"/>
  <c r="P24" i="91"/>
  <c r="H28" i="91"/>
  <c r="X28" i="91"/>
  <c r="L30" i="91"/>
  <c r="AB30" i="91"/>
  <c r="H34" i="91"/>
  <c r="X34" i="91"/>
  <c r="L36" i="91"/>
  <c r="AB36" i="91"/>
  <c r="P38" i="91"/>
  <c r="H42" i="91"/>
  <c r="X42" i="91"/>
  <c r="H46" i="91"/>
  <c r="H52" i="91"/>
  <c r="X54" i="91"/>
  <c r="X58" i="91"/>
  <c r="H58" i="91"/>
  <c r="AB58" i="91"/>
  <c r="L62" i="91"/>
  <c r="L72" i="91"/>
  <c r="AB74" i="91"/>
  <c r="L74" i="91"/>
  <c r="X74" i="91"/>
  <c r="T76" i="91"/>
  <c r="H84" i="91"/>
  <c r="AB84" i="91"/>
  <c r="T90" i="91"/>
  <c r="H98" i="91"/>
  <c r="AB98" i="91"/>
  <c r="L102" i="91"/>
  <c r="AB104" i="91"/>
  <c r="L104" i="91"/>
  <c r="X104" i="91"/>
  <c r="T106" i="91"/>
  <c r="L112" i="91"/>
  <c r="H118" i="91"/>
  <c r="X120" i="91"/>
  <c r="X124" i="91"/>
  <c r="H124" i="91"/>
  <c r="AB124" i="91"/>
  <c r="L128" i="91"/>
  <c r="L138" i="91"/>
  <c r="AB140" i="91"/>
  <c r="L140" i="91"/>
  <c r="X140" i="91"/>
  <c r="T142" i="91"/>
  <c r="H150" i="91"/>
  <c r="AB150" i="91"/>
  <c r="L154" i="91"/>
  <c r="AB156" i="91"/>
  <c r="L156" i="91"/>
  <c r="X156" i="91"/>
  <c r="T158" i="91"/>
  <c r="L164" i="91"/>
  <c r="H170" i="91"/>
  <c r="X172" i="91"/>
  <c r="X178" i="91"/>
  <c r="H178" i="91"/>
  <c r="AB178" i="91"/>
  <c r="L178" i="91"/>
  <c r="H180" i="91"/>
  <c r="AB192" i="91"/>
  <c r="L192" i="91"/>
  <c r="P192" i="91"/>
  <c r="AB200" i="91"/>
  <c r="L200" i="91"/>
  <c r="X200" i="91"/>
  <c r="H200" i="91"/>
  <c r="P200" i="91"/>
  <c r="AB214" i="91"/>
  <c r="L214" i="91"/>
  <c r="X214" i="91"/>
  <c r="H214" i="91"/>
  <c r="P214" i="91"/>
  <c r="AB228" i="91"/>
  <c r="L228" i="91"/>
  <c r="X228" i="91"/>
  <c r="H228" i="91"/>
  <c r="P228" i="91"/>
  <c r="AB242" i="91"/>
  <c r="L242" i="91"/>
  <c r="X242" i="91"/>
  <c r="H242" i="91"/>
  <c r="P242" i="91"/>
  <c r="AB256" i="91"/>
  <c r="L256" i="91"/>
  <c r="X256" i="91"/>
  <c r="H256" i="91"/>
  <c r="P256" i="91"/>
  <c r="AB270" i="91"/>
  <c r="L270" i="91"/>
  <c r="X270" i="91"/>
  <c r="H270" i="91"/>
  <c r="P270" i="91"/>
  <c r="AB284" i="91"/>
  <c r="L284" i="91"/>
  <c r="X284" i="91"/>
  <c r="H284" i="91"/>
  <c r="P284" i="91"/>
  <c r="AB310" i="91"/>
  <c r="L310" i="91"/>
  <c r="X310" i="91"/>
  <c r="H310" i="91"/>
  <c r="P310" i="91"/>
  <c r="AB332" i="91"/>
  <c r="L332" i="91"/>
  <c r="X332" i="91"/>
  <c r="H332" i="91"/>
  <c r="P332" i="91"/>
  <c r="AB348" i="91"/>
  <c r="L348" i="91"/>
  <c r="X348" i="91"/>
  <c r="H348" i="91"/>
  <c r="P348" i="91"/>
  <c r="AB368" i="91"/>
  <c r="L368" i="91"/>
  <c r="X368" i="91"/>
  <c r="H368" i="91"/>
  <c r="P368" i="91"/>
  <c r="AB384" i="91"/>
  <c r="L384" i="91"/>
  <c r="X384" i="91"/>
  <c r="H384" i="91"/>
  <c r="P384" i="91"/>
  <c r="AB400" i="91"/>
  <c r="L400" i="91"/>
  <c r="X400" i="91"/>
  <c r="H400" i="91"/>
  <c r="P400" i="91"/>
  <c r="T24" i="91"/>
  <c r="T38" i="91"/>
  <c r="AB60" i="91"/>
  <c r="L60" i="91"/>
  <c r="X60" i="91"/>
  <c r="X76" i="91"/>
  <c r="X80" i="91"/>
  <c r="H80" i="91"/>
  <c r="AB80" i="91"/>
  <c r="X90" i="91"/>
  <c r="X94" i="91"/>
  <c r="H94" i="91"/>
  <c r="AB94" i="91"/>
  <c r="X106" i="91"/>
  <c r="AB110" i="91"/>
  <c r="L110" i="91"/>
  <c r="X110" i="91"/>
  <c r="AB126" i="91"/>
  <c r="L126" i="91"/>
  <c r="X126" i="91"/>
  <c r="X142" i="91"/>
  <c r="X146" i="91"/>
  <c r="H146" i="91"/>
  <c r="AB146" i="91"/>
  <c r="X158" i="91"/>
  <c r="AB162" i="91"/>
  <c r="L162" i="91"/>
  <c r="X162" i="91"/>
  <c r="X190" i="91"/>
  <c r="H190" i="91"/>
  <c r="AB190" i="91"/>
  <c r="L190" i="91"/>
  <c r="P13" i="91"/>
  <c r="P20" i="91"/>
  <c r="H24" i="91"/>
  <c r="L24" i="90" s="1"/>
  <c r="X24" i="91"/>
  <c r="P28" i="91"/>
  <c r="P34" i="91"/>
  <c r="H38" i="91"/>
  <c r="X38" i="91"/>
  <c r="P42" i="91"/>
  <c r="X44" i="91"/>
  <c r="H44" i="91"/>
  <c r="AB44" i="91"/>
  <c r="X50" i="91"/>
  <c r="H50" i="91"/>
  <c r="AB50" i="91"/>
  <c r="H60" i="91"/>
  <c r="X62" i="91"/>
  <c r="X66" i="91"/>
  <c r="H66" i="91"/>
  <c r="AB66" i="91"/>
  <c r="H76" i="91"/>
  <c r="AB76" i="91"/>
  <c r="L80" i="91"/>
  <c r="AB82" i="91"/>
  <c r="L82" i="91"/>
  <c r="X82" i="91"/>
  <c r="T84" i="91"/>
  <c r="H90" i="91"/>
  <c r="AB90" i="91"/>
  <c r="L94" i="91"/>
  <c r="AB96" i="91"/>
  <c r="L96" i="91"/>
  <c r="X96" i="91"/>
  <c r="T98" i="91"/>
  <c r="H106" i="91"/>
  <c r="AB106" i="91"/>
  <c r="H110" i="91"/>
  <c r="X112" i="91"/>
  <c r="X116" i="91"/>
  <c r="H116" i="91"/>
  <c r="AB116" i="91"/>
  <c r="H126" i="91"/>
  <c r="X128" i="91"/>
  <c r="X132" i="91"/>
  <c r="H132" i="91"/>
  <c r="AB132" i="91"/>
  <c r="H142" i="91"/>
  <c r="AB142" i="91"/>
  <c r="L146" i="91"/>
  <c r="AB148" i="91"/>
  <c r="L148" i="91"/>
  <c r="X148" i="91"/>
  <c r="T150" i="91"/>
  <c r="H158" i="91"/>
  <c r="AB158" i="91"/>
  <c r="H162" i="91"/>
  <c r="X164" i="91"/>
  <c r="X168" i="91"/>
  <c r="H168" i="91"/>
  <c r="AB168" i="91"/>
  <c r="P190" i="91"/>
  <c r="X198" i="91"/>
  <c r="H198" i="91"/>
  <c r="T198" i="91"/>
  <c r="AB198" i="91"/>
  <c r="L198" i="91"/>
  <c r="AB206" i="91"/>
  <c r="L206" i="91"/>
  <c r="X206" i="91"/>
  <c r="H206" i="91"/>
  <c r="P206" i="91"/>
  <c r="AB220" i="91"/>
  <c r="L220" i="91"/>
  <c r="X220" i="91"/>
  <c r="H220" i="91"/>
  <c r="P220" i="91"/>
  <c r="AB234" i="91"/>
  <c r="L234" i="91"/>
  <c r="X234" i="91"/>
  <c r="H234" i="91"/>
  <c r="P234" i="91"/>
  <c r="AB248" i="91"/>
  <c r="L248" i="91"/>
  <c r="X248" i="91"/>
  <c r="H248" i="91"/>
  <c r="P248" i="91"/>
  <c r="AB262" i="91"/>
  <c r="L262" i="91"/>
  <c r="X262" i="91"/>
  <c r="H262" i="91"/>
  <c r="P262" i="91"/>
  <c r="AB276" i="91"/>
  <c r="L276" i="91"/>
  <c r="X276" i="91"/>
  <c r="H276" i="91"/>
  <c r="P276" i="91"/>
  <c r="AB292" i="91"/>
  <c r="L292" i="91"/>
  <c r="X292" i="91"/>
  <c r="H292" i="91"/>
  <c r="P292" i="91"/>
  <c r="AB318" i="91"/>
  <c r="L318" i="91"/>
  <c r="X318" i="91"/>
  <c r="H318" i="91"/>
  <c r="P318" i="91"/>
  <c r="AB340" i="91"/>
  <c r="L340" i="91"/>
  <c r="X340" i="91"/>
  <c r="H340" i="91"/>
  <c r="P340" i="91"/>
  <c r="AB360" i="91"/>
  <c r="L360" i="91"/>
  <c r="X360" i="91"/>
  <c r="H360" i="91"/>
  <c r="P360" i="91"/>
  <c r="AB376" i="91"/>
  <c r="L376" i="91"/>
  <c r="X376" i="91"/>
  <c r="H376" i="91"/>
  <c r="P376" i="91"/>
  <c r="AB392" i="91"/>
  <c r="L392" i="91"/>
  <c r="X392" i="91"/>
  <c r="H392" i="91"/>
  <c r="P392" i="91"/>
  <c r="X408" i="91"/>
  <c r="L408" i="91"/>
  <c r="AB408" i="91"/>
  <c r="H408" i="91"/>
  <c r="P408" i="91"/>
  <c r="AB418" i="91"/>
  <c r="L418" i="91"/>
  <c r="P418" i="91"/>
  <c r="H418" i="91"/>
  <c r="T418" i="91"/>
  <c r="L24" i="91"/>
  <c r="L38" i="91"/>
  <c r="AB46" i="91"/>
  <c r="L46" i="91"/>
  <c r="X46" i="91"/>
  <c r="AB52" i="91"/>
  <c r="L52" i="91"/>
  <c r="X52" i="91"/>
  <c r="P60" i="91"/>
  <c r="X72" i="91"/>
  <c r="H72" i="91"/>
  <c r="AB72" i="91"/>
  <c r="L76" i="91"/>
  <c r="P80" i="91"/>
  <c r="X84" i="91"/>
  <c r="L90" i="91"/>
  <c r="P94" i="91"/>
  <c r="X98" i="91"/>
  <c r="X102" i="91"/>
  <c r="H102" i="91"/>
  <c r="AB102" i="91"/>
  <c r="L106" i="91"/>
  <c r="P110" i="91"/>
  <c r="AB118" i="91"/>
  <c r="L118" i="91"/>
  <c r="X118" i="91"/>
  <c r="P126" i="91"/>
  <c r="X138" i="91"/>
  <c r="H138" i="91"/>
  <c r="AB138" i="91"/>
  <c r="L142" i="91"/>
  <c r="P146" i="91"/>
  <c r="X150" i="91"/>
  <c r="X154" i="91"/>
  <c r="H154" i="91"/>
  <c r="AB154" i="91"/>
  <c r="L158" i="91"/>
  <c r="P162" i="91"/>
  <c r="AB170" i="91"/>
  <c r="L170" i="91"/>
  <c r="X170" i="91"/>
  <c r="AB180" i="91"/>
  <c r="L180" i="91"/>
  <c r="P180" i="91"/>
  <c r="T190" i="91"/>
  <c r="AB522" i="91"/>
  <c r="L522" i="91"/>
  <c r="P522" i="91"/>
  <c r="H522" i="91"/>
  <c r="T522" i="91"/>
  <c r="X522" i="91"/>
  <c r="H176" i="91"/>
  <c r="X176" i="91"/>
  <c r="H184" i="91"/>
  <c r="X184" i="91"/>
  <c r="H196" i="91"/>
  <c r="X196" i="91"/>
  <c r="L204" i="91"/>
  <c r="AB204" i="91"/>
  <c r="H210" i="91"/>
  <c r="X210" i="91"/>
  <c r="L212" i="91"/>
  <c r="AB212" i="91"/>
  <c r="L218" i="91"/>
  <c r="AB218" i="91"/>
  <c r="H224" i="91"/>
  <c r="X224" i="91"/>
  <c r="L226" i="91"/>
  <c r="AB226" i="91"/>
  <c r="L232" i="91"/>
  <c r="AB232" i="91"/>
  <c r="H238" i="91"/>
  <c r="X238" i="91"/>
  <c r="L240" i="91"/>
  <c r="AB240" i="91"/>
  <c r="L246" i="91"/>
  <c r="AB246" i="91"/>
  <c r="H252" i="91"/>
  <c r="X252" i="91"/>
  <c r="L254" i="91"/>
  <c r="AB254" i="91"/>
  <c r="L260" i="91"/>
  <c r="AB260" i="91"/>
  <c r="H266" i="91"/>
  <c r="X266" i="91"/>
  <c r="L268" i="91"/>
  <c r="AB268" i="91"/>
  <c r="L274" i="91"/>
  <c r="AB274" i="91"/>
  <c r="H280" i="91"/>
  <c r="X280" i="91"/>
  <c r="L282" i="91"/>
  <c r="AB282" i="91"/>
  <c r="H288" i="91"/>
  <c r="X288" i="91"/>
  <c r="L290" i="91"/>
  <c r="AB290" i="91"/>
  <c r="H296" i="91"/>
  <c r="X296" i="91"/>
  <c r="H306" i="91"/>
  <c r="X306" i="91"/>
  <c r="L308" i="91"/>
  <c r="AB308" i="91"/>
  <c r="H314" i="91"/>
  <c r="X314" i="91"/>
  <c r="L316" i="91"/>
  <c r="AB316" i="91"/>
  <c r="H322" i="91"/>
  <c r="X322" i="91"/>
  <c r="L324" i="91"/>
  <c r="AB324" i="91"/>
  <c r="H328" i="91"/>
  <c r="X328" i="91"/>
  <c r="L330" i="91"/>
  <c r="AB330" i="91"/>
  <c r="H336" i="91"/>
  <c r="X336" i="91"/>
  <c r="L338" i="91"/>
  <c r="AB338" i="91"/>
  <c r="H344" i="91"/>
  <c r="X344" i="91"/>
  <c r="L346" i="91"/>
  <c r="AB346" i="91"/>
  <c r="H352" i="91"/>
  <c r="X352" i="91"/>
  <c r="L354" i="91"/>
  <c r="AB354" i="91"/>
  <c r="H364" i="91"/>
  <c r="X364" i="91"/>
  <c r="L366" i="91"/>
  <c r="AB366" i="91"/>
  <c r="H372" i="91"/>
  <c r="X372" i="91"/>
  <c r="L374" i="91"/>
  <c r="AB374" i="91"/>
  <c r="H380" i="91"/>
  <c r="X380" i="91"/>
  <c r="L382" i="91"/>
  <c r="AB382" i="91"/>
  <c r="H388" i="91"/>
  <c r="X388" i="91"/>
  <c r="L390" i="91"/>
  <c r="AB390" i="91"/>
  <c r="H396" i="91"/>
  <c r="X396" i="91"/>
  <c r="L398" i="91"/>
  <c r="AB398" i="91"/>
  <c r="H404" i="91"/>
  <c r="X404" i="91"/>
  <c r="L406" i="91"/>
  <c r="AB406" i="91"/>
  <c r="X412" i="91"/>
  <c r="X416" i="91"/>
  <c r="H416" i="91"/>
  <c r="AB416" i="91"/>
  <c r="L420" i="91"/>
  <c r="X428" i="91"/>
  <c r="X432" i="91"/>
  <c r="H432" i="91"/>
  <c r="AB432" i="91"/>
  <c r="AB434" i="91"/>
  <c r="L434" i="91"/>
  <c r="P434" i="91"/>
  <c r="AB454" i="91"/>
  <c r="L454" i="91"/>
  <c r="P454" i="91"/>
  <c r="T454" i="91"/>
  <c r="X462" i="91"/>
  <c r="H462" i="91"/>
  <c r="L462" i="91"/>
  <c r="P462" i="91"/>
  <c r="AB472" i="91"/>
  <c r="L472" i="91"/>
  <c r="P472" i="91"/>
  <c r="T472" i="91"/>
  <c r="X478" i="91"/>
  <c r="H478" i="91"/>
  <c r="L478" i="91"/>
  <c r="P478" i="91"/>
  <c r="AB488" i="91"/>
  <c r="L488" i="91"/>
  <c r="P488" i="91"/>
  <c r="T488" i="91"/>
  <c r="X494" i="91"/>
  <c r="H494" i="91"/>
  <c r="L494" i="91"/>
  <c r="P494" i="91"/>
  <c r="AB504" i="91"/>
  <c r="L504" i="91"/>
  <c r="P504" i="91"/>
  <c r="H504" i="91"/>
  <c r="T504" i="91"/>
  <c r="AB620" i="91"/>
  <c r="L620" i="91"/>
  <c r="X620" i="91"/>
  <c r="H620" i="91"/>
  <c r="P620" i="91"/>
  <c r="T620" i="91"/>
  <c r="P676" i="91"/>
  <c r="L676" i="91"/>
  <c r="AB676" i="91"/>
  <c r="H676" i="91"/>
  <c r="T676" i="91"/>
  <c r="X676" i="91"/>
  <c r="T204" i="91"/>
  <c r="T212" i="91"/>
  <c r="T218" i="91"/>
  <c r="T226" i="91"/>
  <c r="T232" i="91"/>
  <c r="T240" i="91"/>
  <c r="T246" i="91"/>
  <c r="T254" i="91"/>
  <c r="T260" i="91"/>
  <c r="T268" i="91"/>
  <c r="T274" i="91"/>
  <c r="T282" i="91"/>
  <c r="T290" i="91"/>
  <c r="T308" i="91"/>
  <c r="T316" i="91"/>
  <c r="T324" i="91"/>
  <c r="T330" i="91"/>
  <c r="T338" i="91"/>
  <c r="T346" i="91"/>
  <c r="T354" i="91"/>
  <c r="T366" i="91"/>
  <c r="T374" i="91"/>
  <c r="T382" i="91"/>
  <c r="T390" i="91"/>
  <c r="T398" i="91"/>
  <c r="T406" i="91"/>
  <c r="X420" i="91"/>
  <c r="X424" i="91"/>
  <c r="H424" i="91"/>
  <c r="AB424" i="91"/>
  <c r="AB442" i="91"/>
  <c r="L442" i="91"/>
  <c r="P442" i="91"/>
  <c r="AB540" i="91"/>
  <c r="L540" i="91"/>
  <c r="P540" i="91"/>
  <c r="H540" i="91"/>
  <c r="T540" i="91"/>
  <c r="AB588" i="91"/>
  <c r="L588" i="91"/>
  <c r="X588" i="91"/>
  <c r="H588" i="91"/>
  <c r="P588" i="91"/>
  <c r="T588" i="91"/>
  <c r="AB748" i="91"/>
  <c r="L748" i="91"/>
  <c r="X748" i="91"/>
  <c r="H748" i="91"/>
  <c r="P748" i="91"/>
  <c r="T748" i="91"/>
  <c r="H204" i="91"/>
  <c r="H212" i="91"/>
  <c r="H218" i="91"/>
  <c r="H226" i="91"/>
  <c r="H232" i="91"/>
  <c r="H240" i="91"/>
  <c r="H246" i="91"/>
  <c r="H254" i="91"/>
  <c r="H260" i="91"/>
  <c r="H268" i="91"/>
  <c r="H274" i="91"/>
  <c r="H282" i="91"/>
  <c r="H290" i="91"/>
  <c r="H308" i="91"/>
  <c r="H316" i="91"/>
  <c r="H324" i="91"/>
  <c r="H330" i="91"/>
  <c r="H338" i="91"/>
  <c r="H346" i="91"/>
  <c r="H354" i="91"/>
  <c r="H366" i="91"/>
  <c r="H374" i="91"/>
  <c r="H382" i="91"/>
  <c r="H390" i="91"/>
  <c r="H398" i="91"/>
  <c r="H406" i="91"/>
  <c r="AB410" i="91"/>
  <c r="L410" i="91"/>
  <c r="X410" i="91"/>
  <c r="H420" i="91"/>
  <c r="AB420" i="91"/>
  <c r="L424" i="91"/>
  <c r="AB426" i="91"/>
  <c r="L426" i="91"/>
  <c r="X426" i="91"/>
  <c r="X440" i="91"/>
  <c r="H440" i="91"/>
  <c r="AB440" i="91"/>
  <c r="L440" i="91"/>
  <c r="H442" i="91"/>
  <c r="P458" i="91"/>
  <c r="AB458" i="91"/>
  <c r="H458" i="91"/>
  <c r="L458" i="91"/>
  <c r="P474" i="91"/>
  <c r="AB474" i="91"/>
  <c r="H474" i="91"/>
  <c r="L474" i="91"/>
  <c r="P490" i="91"/>
  <c r="AB490" i="91"/>
  <c r="H490" i="91"/>
  <c r="L490" i="91"/>
  <c r="X540" i="91"/>
  <c r="X680" i="91"/>
  <c r="H680" i="91"/>
  <c r="P680" i="91"/>
  <c r="L680" i="91"/>
  <c r="T680" i="91"/>
  <c r="AB680" i="91"/>
  <c r="T436" i="91"/>
  <c r="T444" i="91"/>
  <c r="X448" i="91"/>
  <c r="X452" i="91"/>
  <c r="H452" i="91"/>
  <c r="AB452" i="91"/>
  <c r="X466" i="91"/>
  <c r="X470" i="91"/>
  <c r="H470" i="91"/>
  <c r="AB470" i="91"/>
  <c r="X482" i="91"/>
  <c r="X486" i="91"/>
  <c r="H486" i="91"/>
  <c r="AB486" i="91"/>
  <c r="X498" i="91"/>
  <c r="X502" i="91"/>
  <c r="H502" i="91"/>
  <c r="AB502" i="91"/>
  <c r="L506" i="91"/>
  <c r="X516" i="91"/>
  <c r="X520" i="91"/>
  <c r="H520" i="91"/>
  <c r="AB520" i="91"/>
  <c r="L524" i="91"/>
  <c r="X534" i="91"/>
  <c r="X538" i="91"/>
  <c r="H538" i="91"/>
  <c r="AB538" i="91"/>
  <c r="L542" i="91"/>
  <c r="X550" i="91"/>
  <c r="P556" i="91"/>
  <c r="X556" i="91"/>
  <c r="H556" i="91"/>
  <c r="X560" i="91"/>
  <c r="H560" i="91"/>
  <c r="P560" i="91"/>
  <c r="AB596" i="91"/>
  <c r="L596" i="91"/>
  <c r="X596" i="91"/>
  <c r="H596" i="91"/>
  <c r="P596" i="91"/>
  <c r="AB628" i="91"/>
  <c r="L628" i="91"/>
  <c r="X628" i="91"/>
  <c r="H628" i="91"/>
  <c r="P628" i="91"/>
  <c r="P694" i="91"/>
  <c r="L694" i="91"/>
  <c r="AB694" i="91"/>
  <c r="H694" i="91"/>
  <c r="T694" i="91"/>
  <c r="X698" i="91"/>
  <c r="H698" i="91"/>
  <c r="P698" i="91"/>
  <c r="L698" i="91"/>
  <c r="T698" i="91"/>
  <c r="X506" i="91"/>
  <c r="X510" i="91"/>
  <c r="H510" i="91"/>
  <c r="AB510" i="91"/>
  <c r="X524" i="91"/>
  <c r="X528" i="91"/>
  <c r="H528" i="91"/>
  <c r="AB528" i="91"/>
  <c r="X542" i="91"/>
  <c r="X546" i="91"/>
  <c r="H546" i="91"/>
  <c r="AB546" i="91"/>
  <c r="P566" i="91"/>
  <c r="X566" i="91"/>
  <c r="H566" i="91"/>
  <c r="AB570" i="91"/>
  <c r="X570" i="91"/>
  <c r="H570" i="91"/>
  <c r="P570" i="91"/>
  <c r="AB580" i="91"/>
  <c r="L580" i="91"/>
  <c r="X580" i="91"/>
  <c r="H580" i="91"/>
  <c r="P580" i="91"/>
  <c r="AB612" i="91"/>
  <c r="L612" i="91"/>
  <c r="X612" i="91"/>
  <c r="H612" i="91"/>
  <c r="P612" i="91"/>
  <c r="AB644" i="91"/>
  <c r="L644" i="91"/>
  <c r="X644" i="91"/>
  <c r="H644" i="91"/>
  <c r="P644" i="91"/>
  <c r="P658" i="91"/>
  <c r="L658" i="91"/>
  <c r="AB658" i="91"/>
  <c r="H658" i="91"/>
  <c r="T658" i="91"/>
  <c r="X662" i="91"/>
  <c r="H662" i="91"/>
  <c r="P662" i="91"/>
  <c r="L662" i="91"/>
  <c r="T662" i="91"/>
  <c r="AB446" i="91"/>
  <c r="L446" i="91"/>
  <c r="X446" i="91"/>
  <c r="T448" i="91"/>
  <c r="T452" i="91"/>
  <c r="AB464" i="91"/>
  <c r="L464" i="91"/>
  <c r="X464" i="91"/>
  <c r="T466" i="91"/>
  <c r="T470" i="91"/>
  <c r="AB480" i="91"/>
  <c r="L480" i="91"/>
  <c r="X480" i="91"/>
  <c r="T482" i="91"/>
  <c r="T486" i="91"/>
  <c r="AB496" i="91"/>
  <c r="L496" i="91"/>
  <c r="X496" i="91"/>
  <c r="T498" i="91"/>
  <c r="T502" i="91"/>
  <c r="H506" i="91"/>
  <c r="AB506" i="91"/>
  <c r="L510" i="91"/>
  <c r="AB512" i="91"/>
  <c r="L512" i="91"/>
  <c r="X512" i="91"/>
  <c r="T516" i="91"/>
  <c r="T520" i="91"/>
  <c r="H524" i="91"/>
  <c r="AB524" i="91"/>
  <c r="L528" i="91"/>
  <c r="AB530" i="91"/>
  <c r="L530" i="91"/>
  <c r="X530" i="91"/>
  <c r="T534" i="91"/>
  <c r="T538" i="91"/>
  <c r="H542" i="91"/>
  <c r="AB542" i="91"/>
  <c r="L546" i="91"/>
  <c r="AB548" i="91"/>
  <c r="L548" i="91"/>
  <c r="X548" i="91"/>
  <c r="T550" i="91"/>
  <c r="AB556" i="91"/>
  <c r="AB560" i="91"/>
  <c r="L566" i="91"/>
  <c r="L570" i="91"/>
  <c r="T580" i="91"/>
  <c r="AB604" i="91"/>
  <c r="L604" i="91"/>
  <c r="X604" i="91"/>
  <c r="H604" i="91"/>
  <c r="P604" i="91"/>
  <c r="T612" i="91"/>
  <c r="AB636" i="91"/>
  <c r="L636" i="91"/>
  <c r="X636" i="91"/>
  <c r="H636" i="91"/>
  <c r="P636" i="91"/>
  <c r="T644" i="91"/>
  <c r="X658" i="91"/>
  <c r="AB662" i="91"/>
  <c r="L558" i="91"/>
  <c r="AB558" i="91"/>
  <c r="L568" i="91"/>
  <c r="AB568" i="91"/>
  <c r="H576" i="91"/>
  <c r="X576" i="91"/>
  <c r="L578" i="91"/>
  <c r="AB578" i="91"/>
  <c r="H584" i="91"/>
  <c r="X584" i="91"/>
  <c r="L586" i="91"/>
  <c r="AB586" i="91"/>
  <c r="H592" i="91"/>
  <c r="X592" i="91"/>
  <c r="L594" i="91"/>
  <c r="AB594" i="91"/>
  <c r="H600" i="91"/>
  <c r="X600" i="91"/>
  <c r="L602" i="91"/>
  <c r="AB602" i="91"/>
  <c r="H608" i="91"/>
  <c r="X608" i="91"/>
  <c r="L610" i="91"/>
  <c r="AB610" i="91"/>
  <c r="H616" i="91"/>
  <c r="X616" i="91"/>
  <c r="L618" i="91"/>
  <c r="AB618" i="91"/>
  <c r="H624" i="91"/>
  <c r="X624" i="91"/>
  <c r="L626" i="91"/>
  <c r="AB626" i="91"/>
  <c r="H632" i="91"/>
  <c r="X632" i="91"/>
  <c r="L634" i="91"/>
  <c r="AB634" i="91"/>
  <c r="H640" i="91"/>
  <c r="X640" i="91"/>
  <c r="L642" i="91"/>
  <c r="AB642" i="91"/>
  <c r="T646" i="91"/>
  <c r="H650" i="91"/>
  <c r="AB650" i="91"/>
  <c r="L654" i="91"/>
  <c r="AB656" i="91"/>
  <c r="L656" i="91"/>
  <c r="X656" i="91"/>
  <c r="H666" i="91"/>
  <c r="AB666" i="91"/>
  <c r="L672" i="91"/>
  <c r="AB674" i="91"/>
  <c r="L674" i="91"/>
  <c r="X674" i="91"/>
  <c r="H684" i="91"/>
  <c r="AB684" i="91"/>
  <c r="L688" i="91"/>
  <c r="AB692" i="91"/>
  <c r="L692" i="91"/>
  <c r="X692" i="91"/>
  <c r="P706" i="91"/>
  <c r="X706" i="91"/>
  <c r="H706" i="91"/>
  <c r="X710" i="91"/>
  <c r="H710" i="91"/>
  <c r="P710" i="91"/>
  <c r="AB760" i="91"/>
  <c r="L760" i="91"/>
  <c r="X760" i="91"/>
  <c r="H760" i="91"/>
  <c r="P760" i="91"/>
  <c r="P576" i="91"/>
  <c r="P584" i="91"/>
  <c r="P592" i="91"/>
  <c r="P600" i="91"/>
  <c r="P608" i="91"/>
  <c r="P616" i="91"/>
  <c r="P624" i="91"/>
  <c r="P632" i="91"/>
  <c r="P640" i="91"/>
  <c r="AB648" i="91"/>
  <c r="L648" i="91"/>
  <c r="X648" i="91"/>
  <c r="T650" i="91"/>
  <c r="AB664" i="91"/>
  <c r="L664" i="91"/>
  <c r="X664" i="91"/>
  <c r="T666" i="91"/>
  <c r="AB682" i="91"/>
  <c r="L682" i="91"/>
  <c r="X682" i="91"/>
  <c r="T684" i="91"/>
  <c r="X702" i="91"/>
  <c r="H702" i="91"/>
  <c r="P702" i="91"/>
  <c r="P714" i="91"/>
  <c r="X714" i="91"/>
  <c r="H714" i="91"/>
  <c r="X720" i="91"/>
  <c r="H720" i="91"/>
  <c r="P720" i="91"/>
  <c r="AB740" i="91"/>
  <c r="L740" i="91"/>
  <c r="X740" i="91"/>
  <c r="H740" i="91"/>
  <c r="P740" i="91"/>
  <c r="X650" i="91"/>
  <c r="X654" i="91"/>
  <c r="H654" i="91"/>
  <c r="AB654" i="91"/>
  <c r="X666" i="91"/>
  <c r="X672" i="91"/>
  <c r="H672" i="91"/>
  <c r="AB672" i="91"/>
  <c r="X684" i="91"/>
  <c r="X688" i="91"/>
  <c r="H688" i="91"/>
  <c r="AB688" i="91"/>
  <c r="AB728" i="91"/>
  <c r="L728" i="91"/>
  <c r="X728" i="91"/>
  <c r="H728" i="91"/>
  <c r="P728" i="91"/>
  <c r="AB770" i="91"/>
  <c r="L770" i="91"/>
  <c r="X770" i="91"/>
  <c r="H770" i="91"/>
  <c r="P770" i="91"/>
  <c r="L700" i="91"/>
  <c r="AB700" i="91"/>
  <c r="L708" i="91"/>
  <c r="AB708" i="91"/>
  <c r="L718" i="91"/>
  <c r="AB718" i="91"/>
  <c r="H724" i="91"/>
  <c r="X724" i="91"/>
  <c r="L726" i="91"/>
  <c r="AB726" i="91"/>
  <c r="H732" i="91"/>
  <c r="X732" i="91"/>
  <c r="L734" i="91"/>
  <c r="AB734" i="91"/>
  <c r="H744" i="91"/>
  <c r="X744" i="91"/>
  <c r="L746" i="91"/>
  <c r="AB746" i="91"/>
  <c r="H754" i="91"/>
  <c r="X754" i="91"/>
  <c r="L756" i="91"/>
  <c r="AB756" i="91"/>
  <c r="H766" i="91"/>
  <c r="X766" i="91"/>
  <c r="L768" i="91"/>
  <c r="AB768" i="91"/>
  <c r="P724" i="91"/>
  <c r="P732" i="91"/>
  <c r="P744" i="91"/>
  <c r="P754" i="91"/>
  <c r="P766" i="91"/>
  <c r="P13" i="66"/>
  <c r="H24" i="66"/>
  <c r="X24" i="66"/>
  <c r="P34" i="66"/>
  <c r="P42" i="66"/>
  <c r="H52" i="66"/>
  <c r="X52" i="66"/>
  <c r="H60" i="66"/>
  <c r="X60" i="66"/>
  <c r="P70" i="66"/>
  <c r="P78" i="66"/>
  <c r="P86" i="66"/>
  <c r="H96" i="66"/>
  <c r="X96" i="66"/>
  <c r="H104" i="66"/>
  <c r="X104" i="66"/>
  <c r="P114" i="66"/>
  <c r="P122" i="66"/>
  <c r="P130" i="66"/>
  <c r="H140" i="66"/>
  <c r="X140" i="66"/>
  <c r="H148" i="66"/>
  <c r="X148" i="66"/>
  <c r="H156" i="66"/>
  <c r="X156" i="66"/>
  <c r="P166" i="66"/>
  <c r="P174" i="66"/>
  <c r="P182" i="66"/>
  <c r="P194" i="66"/>
  <c r="H204" i="66"/>
  <c r="X204" i="66"/>
  <c r="H212" i="66"/>
  <c r="X212" i="66"/>
  <c r="P222" i="66"/>
  <c r="H232" i="66"/>
  <c r="X232" i="66"/>
  <c r="H240" i="66"/>
  <c r="X240" i="66"/>
  <c r="P250" i="66"/>
  <c r="H260" i="66"/>
  <c r="X260" i="66"/>
  <c r="H268" i="66"/>
  <c r="X268" i="66"/>
  <c r="P278" i="66"/>
  <c r="P286" i="66"/>
  <c r="P294" i="66"/>
  <c r="H308" i="66"/>
  <c r="X308" i="66"/>
  <c r="H316" i="66"/>
  <c r="X316" i="66"/>
  <c r="H324" i="66"/>
  <c r="X324" i="66"/>
  <c r="P334" i="66"/>
  <c r="P342" i="66"/>
  <c r="P350" i="66"/>
  <c r="P362" i="66"/>
  <c r="P370" i="66"/>
  <c r="T378" i="66"/>
  <c r="P378" i="66"/>
  <c r="T386" i="66"/>
  <c r="P386" i="66"/>
  <c r="T394" i="66"/>
  <c r="P394" i="66"/>
  <c r="T402" i="66"/>
  <c r="P402" i="66"/>
  <c r="X402" i="66"/>
  <c r="T410" i="66"/>
  <c r="P410" i="66"/>
  <c r="X410" i="66"/>
  <c r="H410" i="66"/>
  <c r="T418" i="66"/>
  <c r="P418" i="66"/>
  <c r="X418" i="66"/>
  <c r="H418" i="66"/>
  <c r="T426" i="66"/>
  <c r="P426" i="66"/>
  <c r="X426" i="66"/>
  <c r="H426" i="66"/>
  <c r="T434" i="66"/>
  <c r="P434" i="66"/>
  <c r="X434" i="66"/>
  <c r="H434" i="66"/>
  <c r="T442" i="66"/>
  <c r="P442" i="66"/>
  <c r="X442" i="66"/>
  <c r="H442" i="66"/>
  <c r="T450" i="66"/>
  <c r="P450" i="66"/>
  <c r="X450" i="66"/>
  <c r="H450" i="66"/>
  <c r="T460" i="66"/>
  <c r="P460" i="66"/>
  <c r="X460" i="66"/>
  <c r="H460" i="66"/>
  <c r="T468" i="66"/>
  <c r="P468" i="66"/>
  <c r="X468" i="66"/>
  <c r="H468" i="66"/>
  <c r="T476" i="66"/>
  <c r="P476" i="66"/>
  <c r="X476" i="66"/>
  <c r="H476" i="66"/>
  <c r="T484" i="66"/>
  <c r="P484" i="66"/>
  <c r="X484" i="66"/>
  <c r="H484" i="66"/>
  <c r="T492" i="66"/>
  <c r="P492" i="66"/>
  <c r="X492" i="66"/>
  <c r="H492" i="66"/>
  <c r="T500" i="66"/>
  <c r="P500" i="66"/>
  <c r="X500" i="66"/>
  <c r="H500" i="66"/>
  <c r="T508" i="66"/>
  <c r="P508" i="66"/>
  <c r="X508" i="66"/>
  <c r="H508" i="66"/>
  <c r="T518" i="66"/>
  <c r="P518" i="66"/>
  <c r="X518" i="66"/>
  <c r="H518" i="66"/>
  <c r="T526" i="66"/>
  <c r="P526" i="66"/>
  <c r="X526" i="66"/>
  <c r="H526" i="66"/>
  <c r="T536" i="66"/>
  <c r="P536" i="66"/>
  <c r="X536" i="66"/>
  <c r="H536" i="66"/>
  <c r="T544" i="66"/>
  <c r="P544" i="66"/>
  <c r="X544" i="66"/>
  <c r="H544" i="66"/>
  <c r="T554" i="66"/>
  <c r="P554" i="66"/>
  <c r="X554" i="66"/>
  <c r="H554" i="66"/>
  <c r="T564" i="66"/>
  <c r="P564" i="66"/>
  <c r="X564" i="66"/>
  <c r="H564" i="66"/>
  <c r="T574" i="66"/>
  <c r="P574" i="66"/>
  <c r="X574" i="66"/>
  <c r="H574" i="66"/>
  <c r="T582" i="66"/>
  <c r="P582" i="66"/>
  <c r="X582" i="66"/>
  <c r="H582" i="66"/>
  <c r="T590" i="66"/>
  <c r="P590" i="66"/>
  <c r="X590" i="66"/>
  <c r="H590" i="66"/>
  <c r="T598" i="66"/>
  <c r="P598" i="66"/>
  <c r="X598" i="66"/>
  <c r="H598" i="66"/>
  <c r="T606" i="66"/>
  <c r="P606" i="66"/>
  <c r="X606" i="66"/>
  <c r="H606" i="66"/>
  <c r="T614" i="66"/>
  <c r="P614" i="66"/>
  <c r="X614" i="66"/>
  <c r="H614" i="66"/>
  <c r="T622" i="66"/>
  <c r="P622" i="66"/>
  <c r="X622" i="66"/>
  <c r="H622" i="66"/>
  <c r="T630" i="66"/>
  <c r="P630" i="66"/>
  <c r="X630" i="66"/>
  <c r="H630" i="66"/>
  <c r="T638" i="66"/>
  <c r="P638" i="66"/>
  <c r="X638" i="66"/>
  <c r="H638" i="66"/>
  <c r="T646" i="66"/>
  <c r="P646" i="66"/>
  <c r="X646" i="66"/>
  <c r="H646" i="66"/>
  <c r="T654" i="66"/>
  <c r="P654" i="66"/>
  <c r="X654" i="66"/>
  <c r="H654" i="66"/>
  <c r="T662" i="66"/>
  <c r="P662" i="66"/>
  <c r="X662" i="66"/>
  <c r="H662" i="66"/>
  <c r="T672" i="66"/>
  <c r="P672" i="66"/>
  <c r="X672" i="66"/>
  <c r="H672" i="66"/>
  <c r="T680" i="66"/>
  <c r="P680" i="66"/>
  <c r="X680" i="66"/>
  <c r="H680" i="66"/>
  <c r="T688" i="66"/>
  <c r="P688" i="66"/>
  <c r="X688" i="66"/>
  <c r="H688" i="66"/>
  <c r="T698" i="66"/>
  <c r="P698" i="66"/>
  <c r="X698" i="66"/>
  <c r="H698" i="66"/>
  <c r="T706" i="66"/>
  <c r="P706" i="66"/>
  <c r="X706" i="66"/>
  <c r="H706" i="66"/>
  <c r="T714" i="66"/>
  <c r="P714" i="66"/>
  <c r="X714" i="66"/>
  <c r="H714" i="66"/>
  <c r="T724" i="66"/>
  <c r="P724" i="66"/>
  <c r="X724" i="66"/>
  <c r="H724" i="66"/>
  <c r="T732" i="66"/>
  <c r="P732" i="66"/>
  <c r="X732" i="66"/>
  <c r="H732" i="66"/>
  <c r="T744" i="66"/>
  <c r="P744" i="66"/>
  <c r="X744" i="66"/>
  <c r="H744" i="66"/>
  <c r="T754" i="66"/>
  <c r="P754" i="66"/>
  <c r="X754" i="66"/>
  <c r="H754" i="66"/>
  <c r="T766" i="66"/>
  <c r="P766" i="66"/>
  <c r="X766" i="66"/>
  <c r="H766" i="66"/>
  <c r="H13" i="66"/>
  <c r="X13" i="66"/>
  <c r="P24" i="66"/>
  <c r="H34" i="66"/>
  <c r="X34" i="66"/>
  <c r="H42" i="66"/>
  <c r="X42" i="66"/>
  <c r="P52" i="66"/>
  <c r="P60" i="66"/>
  <c r="H70" i="66"/>
  <c r="X70" i="66"/>
  <c r="H78" i="66"/>
  <c r="X78" i="66"/>
  <c r="H86" i="66"/>
  <c r="X86" i="66"/>
  <c r="P96" i="66"/>
  <c r="P104" i="66"/>
  <c r="H114" i="66"/>
  <c r="X114" i="66"/>
  <c r="H122" i="66"/>
  <c r="X122" i="66"/>
  <c r="H130" i="66"/>
  <c r="X130" i="66"/>
  <c r="P140" i="66"/>
  <c r="P148" i="66"/>
  <c r="P156" i="66"/>
  <c r="H166" i="66"/>
  <c r="X166" i="66"/>
  <c r="H174" i="66"/>
  <c r="X174" i="66"/>
  <c r="H182" i="66"/>
  <c r="X182" i="66"/>
  <c r="H194" i="66"/>
  <c r="X194" i="66"/>
  <c r="P204" i="66"/>
  <c r="P212" i="66"/>
  <c r="H222" i="66"/>
  <c r="X222" i="66"/>
  <c r="P232" i="66"/>
  <c r="P240" i="66"/>
  <c r="H250" i="66"/>
  <c r="X250" i="66"/>
  <c r="P260" i="66"/>
  <c r="P268" i="66"/>
  <c r="H278" i="66"/>
  <c r="X278" i="66"/>
  <c r="H286" i="66"/>
  <c r="X286" i="66"/>
  <c r="H294" i="66"/>
  <c r="X294" i="66"/>
  <c r="P308" i="66"/>
  <c r="P316" i="66"/>
  <c r="P324" i="66"/>
  <c r="H334" i="66"/>
  <c r="X334" i="66"/>
  <c r="H342" i="66"/>
  <c r="X342" i="66"/>
  <c r="H350" i="66"/>
  <c r="X350" i="66"/>
  <c r="H362" i="66"/>
  <c r="X362" i="66"/>
  <c r="H370" i="66"/>
  <c r="AB370" i="66"/>
  <c r="L378" i="66"/>
  <c r="AB386" i="66"/>
  <c r="L394" i="66"/>
  <c r="L13" i="66"/>
  <c r="L34" i="66"/>
  <c r="L42" i="66"/>
  <c r="L70" i="66"/>
  <c r="L78" i="66"/>
  <c r="L86" i="66"/>
  <c r="L114" i="66"/>
  <c r="L122" i="66"/>
  <c r="L130" i="66"/>
  <c r="L166" i="66"/>
  <c r="L174" i="66"/>
  <c r="L182" i="66"/>
  <c r="L194" i="66"/>
  <c r="L222" i="66"/>
  <c r="L250" i="66"/>
  <c r="L278" i="66"/>
  <c r="L286" i="66"/>
  <c r="L294" i="66"/>
  <c r="L334" i="66"/>
  <c r="L342" i="66"/>
  <c r="L350" i="66"/>
  <c r="L362" i="66"/>
  <c r="L370" i="66"/>
  <c r="X378" i="66"/>
  <c r="H386" i="66"/>
  <c r="X394" i="66"/>
  <c r="H402" i="66"/>
  <c r="X765" i="89"/>
  <c r="H765" i="89"/>
  <c r="L765" i="88" s="1"/>
  <c r="H667" i="24"/>
  <c r="H667" i="88" s="1"/>
  <c r="T667" i="24"/>
  <c r="X820" i="24"/>
  <c r="H820" i="24"/>
  <c r="H820" i="88" s="1"/>
  <c r="T283" i="89"/>
  <c r="X283" i="89"/>
  <c r="T24" i="24"/>
  <c r="H32" i="24"/>
  <c r="H32" i="88" s="1"/>
  <c r="AB32" i="24"/>
  <c r="L36" i="24"/>
  <c r="T40" i="24"/>
  <c r="L202" i="24"/>
  <c r="L222" i="24"/>
  <c r="H259" i="24"/>
  <c r="H259" i="88" s="1"/>
  <c r="L275" i="24"/>
  <c r="L283" i="24"/>
  <c r="L310" i="24"/>
  <c r="H326" i="24"/>
  <c r="H326" i="88" s="1"/>
  <c r="AB326" i="24"/>
  <c r="X356" i="24"/>
  <c r="H364" i="24"/>
  <c r="H364" i="88" s="1"/>
  <c r="AB364" i="24"/>
  <c r="L375" i="24"/>
  <c r="P383" i="24"/>
  <c r="T416" i="24"/>
  <c r="L476" i="24"/>
  <c r="P487" i="24"/>
  <c r="T499" i="24"/>
  <c r="X527" i="24"/>
  <c r="AB531" i="24"/>
  <c r="H551" i="24"/>
  <c r="H551" i="88" s="1"/>
  <c r="P574" i="24"/>
  <c r="P587" i="24"/>
  <c r="T598" i="24"/>
  <c r="AB647" i="24"/>
  <c r="AB658" i="24"/>
  <c r="X674" i="24"/>
  <c r="H696" i="24"/>
  <c r="H696" i="88" s="1"/>
  <c r="P720" i="24"/>
  <c r="P763" i="24"/>
  <c r="AB802" i="24"/>
  <c r="T820" i="24"/>
  <c r="AB392" i="24"/>
  <c r="L392" i="24"/>
  <c r="X421" i="24"/>
  <c r="H421" i="24"/>
  <c r="H421" i="88" s="1"/>
  <c r="X466" i="24"/>
  <c r="H466" i="24"/>
  <c r="H466" i="88" s="1"/>
  <c r="AB485" i="24"/>
  <c r="L485" i="24"/>
  <c r="X516" i="24"/>
  <c r="H516" i="24"/>
  <c r="H516" i="88" s="1"/>
  <c r="AB537" i="24"/>
  <c r="L537" i="24"/>
  <c r="X564" i="24"/>
  <c r="H564" i="24"/>
  <c r="H564" i="88" s="1"/>
  <c r="X572" i="24"/>
  <c r="H572" i="24"/>
  <c r="H572" i="88" s="1"/>
  <c r="AB585" i="24"/>
  <c r="L585" i="24"/>
  <c r="X618" i="24"/>
  <c r="H618" i="24"/>
  <c r="H618" i="88" s="1"/>
  <c r="AB634" i="24"/>
  <c r="L634" i="24"/>
  <c r="X645" i="24"/>
  <c r="H645" i="24"/>
  <c r="H645" i="88" s="1"/>
  <c r="AB683" i="24"/>
  <c r="L683" i="24"/>
  <c r="X694" i="24"/>
  <c r="H694" i="24"/>
  <c r="H694" i="88" s="1"/>
  <c r="AB710" i="24"/>
  <c r="L710" i="24"/>
  <c r="X718" i="24"/>
  <c r="H718" i="24"/>
  <c r="H718" i="88" s="1"/>
  <c r="AB726" i="24"/>
  <c r="L726" i="24"/>
  <c r="X743" i="24"/>
  <c r="H743" i="24"/>
  <c r="H743" i="88" s="1"/>
  <c r="G741" i="88" s="1"/>
  <c r="X765" i="24"/>
  <c r="H765" i="24"/>
  <c r="H765" i="88" s="1"/>
  <c r="AB814" i="24"/>
  <c r="L814" i="24"/>
  <c r="AB840" i="24"/>
  <c r="L840" i="24"/>
  <c r="AB24" i="89"/>
  <c r="L28" i="89"/>
  <c r="L40" i="89"/>
  <c r="P44" i="89"/>
  <c r="P48" i="89"/>
  <c r="P56" i="89"/>
  <c r="T186" i="89"/>
  <c r="T279" i="89"/>
  <c r="H283" i="89"/>
  <c r="L283" i="88" s="1"/>
  <c r="T337" i="89"/>
  <c r="T368" i="89"/>
  <c r="X416" i="89"/>
  <c r="AB452" i="89"/>
  <c r="H483" i="89"/>
  <c r="L483" i="88" s="1"/>
  <c r="X503" i="89"/>
  <c r="T605" i="89"/>
  <c r="P778" i="89"/>
  <c r="T448" i="24"/>
  <c r="L448" i="24"/>
  <c r="P456" i="24"/>
  <c r="L456" i="24"/>
  <c r="P468" i="24"/>
  <c r="T468" i="24"/>
  <c r="P507" i="24"/>
  <c r="L507" i="24"/>
  <c r="P523" i="24"/>
  <c r="T523" i="24"/>
  <c r="P558" i="24"/>
  <c r="L558" i="24"/>
  <c r="P566" i="24"/>
  <c r="T566" i="24"/>
  <c r="P612" i="24"/>
  <c r="L612" i="24"/>
  <c r="P625" i="24"/>
  <c r="T625" i="24"/>
  <c r="P636" i="24"/>
  <c r="X636" i="24"/>
  <c r="X780" i="24"/>
  <c r="H780" i="24"/>
  <c r="H780" i="88" s="1"/>
  <c r="X100" i="89"/>
  <c r="AB194" i="89"/>
  <c r="AB267" i="89"/>
  <c r="H67" i="89"/>
  <c r="L67" i="88" s="1"/>
  <c r="T67" i="89"/>
  <c r="AB80" i="89"/>
  <c r="X80" i="89"/>
  <c r="AB104" i="89"/>
  <c r="L104" i="89"/>
  <c r="AB120" i="89"/>
  <c r="P120" i="89"/>
  <c r="AB182" i="89"/>
  <c r="H182" i="89"/>
  <c r="L182" i="88" s="1"/>
  <c r="X182" i="89"/>
  <c r="X190" i="89"/>
  <c r="T190" i="89"/>
  <c r="L190" i="89"/>
  <c r="P198" i="89"/>
  <c r="X198" i="89"/>
  <c r="AB206" i="89"/>
  <c r="H206" i="89"/>
  <c r="L206" i="88" s="1"/>
  <c r="X206" i="89"/>
  <c r="AB214" i="89"/>
  <c r="H214" i="89"/>
  <c r="L214" i="88" s="1"/>
  <c r="L214" i="89"/>
  <c r="L241" i="89"/>
  <c r="X241" i="89"/>
  <c r="AB263" i="89"/>
  <c r="H263" i="89"/>
  <c r="L263" i="88" s="1"/>
  <c r="L263" i="89"/>
  <c r="P271" i="89"/>
  <c r="L271" i="89"/>
  <c r="X290" i="89"/>
  <c r="T290" i="89"/>
  <c r="AB290" i="89"/>
  <c r="AB298" i="89"/>
  <c r="H298" i="89"/>
  <c r="L298" i="88" s="1"/>
  <c r="P298" i="89"/>
  <c r="L306" i="89"/>
  <c r="H306" i="89"/>
  <c r="L306" i="88" s="1"/>
  <c r="X314" i="89"/>
  <c r="T314" i="89"/>
  <c r="H314" i="89"/>
  <c r="L314" i="88" s="1"/>
  <c r="AB322" i="89"/>
  <c r="H322" i="89"/>
  <c r="L322" i="88" s="1"/>
  <c r="X322" i="89"/>
  <c r="H352" i="89"/>
  <c r="L352" i="88" s="1"/>
  <c r="T352" i="89"/>
  <c r="P379" i="89"/>
  <c r="H379" i="89"/>
  <c r="L379" i="88" s="1"/>
  <c r="H390" i="89"/>
  <c r="L390" i="88" s="1"/>
  <c r="T390" i="89"/>
  <c r="L405" i="89"/>
  <c r="P405" i="89"/>
  <c r="P464" i="89"/>
  <c r="H464" i="89"/>
  <c r="L464" i="88" s="1"/>
  <c r="AB472" i="89"/>
  <c r="H472" i="89"/>
  <c r="L472" i="88" s="1"/>
  <c r="T472" i="89"/>
  <c r="P527" i="89"/>
  <c r="L527" i="89"/>
  <c r="X535" i="89"/>
  <c r="T535" i="89"/>
  <c r="H535" i="89"/>
  <c r="L535" i="88" s="1"/>
  <c r="AB543" i="89"/>
  <c r="H543" i="89"/>
  <c r="L543" i="88" s="1"/>
  <c r="T543" i="89"/>
  <c r="L551" i="89"/>
  <c r="X551" i="89"/>
  <c r="X562" i="89"/>
  <c r="H562" i="89"/>
  <c r="L562" i="88" s="1"/>
  <c r="P570" i="89"/>
  <c r="H570" i="89"/>
  <c r="L570" i="88" s="1"/>
  <c r="H578" i="89"/>
  <c r="L578" i="88" s="1"/>
  <c r="P578" i="89"/>
  <c r="H594" i="89"/>
  <c r="L594" i="88" s="1"/>
  <c r="X594" i="89"/>
  <c r="P616" i="89"/>
  <c r="L616" i="89"/>
  <c r="X632" i="89"/>
  <c r="T632" i="89"/>
  <c r="H632" i="89"/>
  <c r="L632" i="88" s="1"/>
  <c r="AB654" i="89"/>
  <c r="H654" i="89"/>
  <c r="L654" i="88" s="1"/>
  <c r="X654" i="89"/>
  <c r="P667" i="89"/>
  <c r="X667" i="89"/>
  <c r="AB678" i="89"/>
  <c r="H678" i="89"/>
  <c r="L678" i="88" s="1"/>
  <c r="X678" i="89"/>
  <c r="P689" i="89"/>
  <c r="X689" i="89"/>
  <c r="AB708" i="89"/>
  <c r="H708" i="89"/>
  <c r="L708" i="88" s="1"/>
  <c r="X708" i="89"/>
  <c r="P716" i="89"/>
  <c r="X716" i="89"/>
  <c r="X724" i="89"/>
  <c r="T724" i="89"/>
  <c r="L724" i="89"/>
  <c r="L738" i="89"/>
  <c r="H738" i="89"/>
  <c r="L738" i="88" s="1"/>
  <c r="X752" i="89"/>
  <c r="T752" i="89"/>
  <c r="H752" i="89"/>
  <c r="L752" i="88" s="1"/>
  <c r="X820" i="89"/>
  <c r="T820" i="89"/>
  <c r="H820" i="89"/>
  <c r="L820" i="88" s="1"/>
  <c r="AB835" i="89"/>
  <c r="AA832" i="89" s="1"/>
  <c r="H835" i="89"/>
  <c r="X835" i="89"/>
  <c r="W832" i="89" s="1"/>
  <c r="H18" i="89"/>
  <c r="L18" i="88" s="1"/>
  <c r="AB18" i="89"/>
  <c r="L34" i="89"/>
  <c r="X34" i="89"/>
  <c r="L42" i="89"/>
  <c r="X42" i="89"/>
  <c r="L50" i="89"/>
  <c r="X50" i="89"/>
  <c r="T61" i="89"/>
  <c r="H61" i="89"/>
  <c r="L61" i="88" s="1"/>
  <c r="L74" i="89"/>
  <c r="X74" i="89"/>
  <c r="AB98" i="89"/>
  <c r="P98" i="89"/>
  <c r="L122" i="89"/>
  <c r="X122" i="89"/>
  <c r="X136" i="89"/>
  <c r="AB136" i="89"/>
  <c r="X176" i="89"/>
  <c r="T176" i="89"/>
  <c r="P176" i="89"/>
  <c r="AB184" i="89"/>
  <c r="H184" i="89"/>
  <c r="L184" i="88" s="1"/>
  <c r="X184" i="89"/>
  <c r="T184" i="89"/>
  <c r="L192" i="89"/>
  <c r="AB192" i="89"/>
  <c r="H192" i="89"/>
  <c r="L192" i="88" s="1"/>
  <c r="P200" i="89"/>
  <c r="L200" i="89"/>
  <c r="X208" i="89"/>
  <c r="T208" i="89"/>
  <c r="P208" i="89"/>
  <c r="AB216" i="89"/>
  <c r="H216" i="89"/>
  <c r="L216" i="88" s="1"/>
  <c r="X216" i="89"/>
  <c r="T216" i="89"/>
  <c r="AB235" i="89"/>
  <c r="H235" i="89"/>
  <c r="L235" i="88" s="1"/>
  <c r="X235" i="89"/>
  <c r="T235" i="89"/>
  <c r="AB257" i="89"/>
  <c r="H257" i="89"/>
  <c r="L257" i="88" s="1"/>
  <c r="X257" i="89"/>
  <c r="T257" i="89"/>
  <c r="L265" i="89"/>
  <c r="AB265" i="89"/>
  <c r="H265" i="89"/>
  <c r="L265" i="88" s="1"/>
  <c r="X292" i="89"/>
  <c r="T292" i="89"/>
  <c r="AB292" i="89"/>
  <c r="P292" i="89"/>
  <c r="L300" i="89"/>
  <c r="AB300" i="89"/>
  <c r="H300" i="89"/>
  <c r="L300" i="88" s="1"/>
  <c r="X300" i="89"/>
  <c r="P300" i="89"/>
  <c r="X308" i="89"/>
  <c r="T308" i="89"/>
  <c r="P308" i="89"/>
  <c r="L308" i="89"/>
  <c r="H308" i="89"/>
  <c r="L308" i="88" s="1"/>
  <c r="L316" i="89"/>
  <c r="AB316" i="89"/>
  <c r="H316" i="89"/>
  <c r="L316" i="88" s="1"/>
  <c r="X316" i="89"/>
  <c r="P316" i="89"/>
  <c r="X324" i="89"/>
  <c r="T324" i="89"/>
  <c r="P324" i="89"/>
  <c r="L324" i="89"/>
  <c r="H324" i="89"/>
  <c r="L324" i="88" s="1"/>
  <c r="P373" i="89"/>
  <c r="L373" i="89"/>
  <c r="X373" i="89"/>
  <c r="H373" i="89"/>
  <c r="L373" i="88" s="1"/>
  <c r="AB381" i="89"/>
  <c r="H381" i="89"/>
  <c r="L381" i="88" s="1"/>
  <c r="X381" i="89"/>
  <c r="T381" i="89"/>
  <c r="P381" i="89"/>
  <c r="L381" i="89"/>
  <c r="X392" i="89"/>
  <c r="H392" i="89"/>
  <c r="L392" i="88" s="1"/>
  <c r="T392" i="89"/>
  <c r="L407" i="89"/>
  <c r="AB407" i="89"/>
  <c r="H407" i="89"/>
  <c r="L407" i="88" s="1"/>
  <c r="P407" i="89"/>
  <c r="T407" i="89"/>
  <c r="X421" i="89"/>
  <c r="P421" i="89"/>
  <c r="O419" i="89" s="1"/>
  <c r="L421" i="89"/>
  <c r="AB421" i="89"/>
  <c r="T438" i="89"/>
  <c r="H438" i="89"/>
  <c r="L438" i="88" s="1"/>
  <c r="P438" i="89"/>
  <c r="X438" i="89"/>
  <c r="P446" i="89"/>
  <c r="T446" i="89"/>
  <c r="AB446" i="89"/>
  <c r="L446" i="89"/>
  <c r="AB454" i="89"/>
  <c r="H454" i="89"/>
  <c r="L454" i="88" s="1"/>
  <c r="X454" i="89"/>
  <c r="P454" i="89"/>
  <c r="L454" i="89"/>
  <c r="T454" i="89"/>
  <c r="L466" i="89"/>
  <c r="X466" i="89"/>
  <c r="P466" i="89"/>
  <c r="H466" i="89"/>
  <c r="L466" i="88" s="1"/>
  <c r="T466" i="89"/>
  <c r="X474" i="89"/>
  <c r="T474" i="89"/>
  <c r="AB474" i="89"/>
  <c r="P474" i="89"/>
  <c r="L474" i="89"/>
  <c r="H485" i="89"/>
  <c r="L485" i="88" s="1"/>
  <c r="T485" i="89"/>
  <c r="T497" i="89"/>
  <c r="X497" i="89"/>
  <c r="H497" i="89"/>
  <c r="L497" i="88" s="1"/>
  <c r="X505" i="89"/>
  <c r="H505" i="89"/>
  <c r="L505" i="88" s="1"/>
  <c r="H516" i="89"/>
  <c r="L516" i="88" s="1"/>
  <c r="T516" i="89"/>
  <c r="P516" i="89"/>
  <c r="L529" i="89"/>
  <c r="AB529" i="89"/>
  <c r="T529" i="89"/>
  <c r="X529" i="89"/>
  <c r="H529" i="89"/>
  <c r="L529" i="88" s="1"/>
  <c r="X537" i="89"/>
  <c r="T537" i="89"/>
  <c r="H537" i="89"/>
  <c r="L537" i="88" s="1"/>
  <c r="AB537" i="89"/>
  <c r="P537" i="89"/>
  <c r="L537" i="89"/>
  <c r="L545" i="89"/>
  <c r="P545" i="89"/>
  <c r="H545" i="89"/>
  <c r="L545" i="88" s="1"/>
  <c r="AB545" i="89"/>
  <c r="AB556" i="89"/>
  <c r="X556" i="89"/>
  <c r="P556" i="89"/>
  <c r="H556" i="89"/>
  <c r="L556" i="88" s="1"/>
  <c r="AB564" i="89"/>
  <c r="H564" i="89"/>
  <c r="L564" i="88" s="1"/>
  <c r="X564" i="89"/>
  <c r="AB572" i="89"/>
  <c r="X572" i="89"/>
  <c r="P572" i="89"/>
  <c r="X585" i="89"/>
  <c r="T585" i="89"/>
  <c r="H585" i="89"/>
  <c r="L585" i="88" s="1"/>
  <c r="AB585" i="89"/>
  <c r="L585" i="89"/>
  <c r="AB596" i="89"/>
  <c r="H596" i="89"/>
  <c r="L596" i="88" s="1"/>
  <c r="P596" i="89"/>
  <c r="L618" i="89"/>
  <c r="P618" i="89"/>
  <c r="H618" i="89"/>
  <c r="L618" i="88" s="1"/>
  <c r="AB618" i="89"/>
  <c r="X618" i="89"/>
  <c r="P634" i="89"/>
  <c r="AB634" i="89"/>
  <c r="T634" i="89"/>
  <c r="X634" i="89"/>
  <c r="P656" i="89"/>
  <c r="X656" i="89"/>
  <c r="L656" i="89"/>
  <c r="AB656" i="89"/>
  <c r="P672" i="89"/>
  <c r="L672" i="89"/>
  <c r="H672" i="89"/>
  <c r="L672" i="88" s="1"/>
  <c r="AB672" i="89"/>
  <c r="X672" i="89"/>
  <c r="H683" i="89"/>
  <c r="L683" i="88" s="1"/>
  <c r="X683" i="89"/>
  <c r="AB694" i="89"/>
  <c r="H694" i="89"/>
  <c r="L694" i="88" s="1"/>
  <c r="L694" i="89"/>
  <c r="T694" i="89"/>
  <c r="P710" i="89"/>
  <c r="L710" i="89"/>
  <c r="H710" i="89"/>
  <c r="L710" i="88" s="1"/>
  <c r="X710" i="89"/>
  <c r="T710" i="89"/>
  <c r="AB718" i="89"/>
  <c r="H718" i="89"/>
  <c r="L718" i="88" s="1"/>
  <c r="X718" i="89"/>
  <c r="P718" i="89"/>
  <c r="L718" i="89"/>
  <c r="P726" i="89"/>
  <c r="AB726" i="89"/>
  <c r="T726" i="89"/>
  <c r="X726" i="89"/>
  <c r="H743" i="89"/>
  <c r="T743" i="89"/>
  <c r="S741" i="89" s="1"/>
  <c r="P754" i="89"/>
  <c r="AB754" i="89"/>
  <c r="AA748" i="89" s="1"/>
  <c r="T754" i="89"/>
  <c r="X754" i="89"/>
  <c r="X786" i="89"/>
  <c r="P786" i="89"/>
  <c r="H786" i="89"/>
  <c r="L786" i="88" s="1"/>
  <c r="P800" i="89"/>
  <c r="L800" i="89"/>
  <c r="H800" i="89"/>
  <c r="X800" i="89"/>
  <c r="T800" i="89"/>
  <c r="P814" i="89"/>
  <c r="H814" i="89"/>
  <c r="L814" i="88" s="1"/>
  <c r="AB814" i="89"/>
  <c r="T814" i="89"/>
  <c r="L814" i="89"/>
  <c r="H26" i="89"/>
  <c r="L26" i="88" s="1"/>
  <c r="X98" i="89"/>
  <c r="H176" i="89"/>
  <c r="L176" i="88" s="1"/>
  <c r="L184" i="89"/>
  <c r="T192" i="89"/>
  <c r="X200" i="89"/>
  <c r="H208" i="89"/>
  <c r="L208" i="88" s="1"/>
  <c r="L216" i="89"/>
  <c r="L235" i="89"/>
  <c r="AB308" i="89"/>
  <c r="AB324" i="89"/>
  <c r="AB373" i="89"/>
  <c r="AB438" i="89"/>
  <c r="H446" i="89"/>
  <c r="L446" i="88" s="1"/>
  <c r="AB466" i="89"/>
  <c r="P564" i="89"/>
  <c r="P585" i="89"/>
  <c r="P694" i="89"/>
  <c r="T718" i="89"/>
  <c r="H754" i="89"/>
  <c r="L754" i="88" s="1"/>
  <c r="T765" i="89"/>
  <c r="AB800" i="89"/>
  <c r="H20" i="89"/>
  <c r="L20" i="88" s="1"/>
  <c r="AB20" i="89"/>
  <c r="X36" i="89"/>
  <c r="AB36" i="89"/>
  <c r="X44" i="89"/>
  <c r="AB44" i="89"/>
  <c r="X52" i="89"/>
  <c r="AB52" i="89"/>
  <c r="H63" i="89"/>
  <c r="L63" i="88" s="1"/>
  <c r="X63" i="89"/>
  <c r="W59" i="89" s="1"/>
  <c r="X76" i="89"/>
  <c r="AB76" i="89"/>
  <c r="X87" i="89"/>
  <c r="T87" i="89"/>
  <c r="P100" i="89"/>
  <c r="L100" i="89"/>
  <c r="X124" i="89"/>
  <c r="AB124" i="89"/>
  <c r="AB138" i="89"/>
  <c r="P138" i="89"/>
  <c r="O134" i="89" s="1"/>
  <c r="AB178" i="89"/>
  <c r="H178" i="89"/>
  <c r="L178" i="88" s="1"/>
  <c r="X178" i="89"/>
  <c r="T178" i="89"/>
  <c r="L186" i="89"/>
  <c r="AB186" i="89"/>
  <c r="H186" i="89"/>
  <c r="L186" i="88" s="1"/>
  <c r="P194" i="89"/>
  <c r="L194" i="89"/>
  <c r="X202" i="89"/>
  <c r="T202" i="89"/>
  <c r="P202" i="89"/>
  <c r="AB210" i="89"/>
  <c r="H210" i="89"/>
  <c r="L210" i="88" s="1"/>
  <c r="X210" i="89"/>
  <c r="T210" i="89"/>
  <c r="L237" i="89"/>
  <c r="AB237" i="89"/>
  <c r="H237" i="89"/>
  <c r="L237" i="88" s="1"/>
  <c r="L259" i="89"/>
  <c r="AB259" i="89"/>
  <c r="H259" i="89"/>
  <c r="L259" i="88" s="1"/>
  <c r="P267" i="89"/>
  <c r="L267" i="89"/>
  <c r="P275" i="89"/>
  <c r="H275" i="89"/>
  <c r="L275" i="88" s="1"/>
  <c r="AB294" i="89"/>
  <c r="H294" i="89"/>
  <c r="L294" i="88" s="1"/>
  <c r="X294" i="89"/>
  <c r="P294" i="89"/>
  <c r="L294" i="89"/>
  <c r="P302" i="89"/>
  <c r="L302" i="89"/>
  <c r="X302" i="89"/>
  <c r="H302" i="89"/>
  <c r="L302" i="88" s="1"/>
  <c r="AB310" i="89"/>
  <c r="H310" i="89"/>
  <c r="L310" i="88" s="1"/>
  <c r="X310" i="89"/>
  <c r="T310" i="89"/>
  <c r="P310" i="89"/>
  <c r="L310" i="89"/>
  <c r="P318" i="89"/>
  <c r="L318" i="89"/>
  <c r="X318" i="89"/>
  <c r="H318" i="89"/>
  <c r="L318" i="88" s="1"/>
  <c r="AB326" i="89"/>
  <c r="H326" i="89"/>
  <c r="L326" i="88" s="1"/>
  <c r="X326" i="89"/>
  <c r="T326" i="89"/>
  <c r="P326" i="89"/>
  <c r="L326" i="89"/>
  <c r="P342" i="89"/>
  <c r="L342" i="89"/>
  <c r="K340" i="89" s="1"/>
  <c r="T342" i="89"/>
  <c r="AB342" i="89"/>
  <c r="X375" i="89"/>
  <c r="T375" i="89"/>
  <c r="P375" i="89"/>
  <c r="L375" i="89"/>
  <c r="H375" i="89"/>
  <c r="L375" i="88" s="1"/>
  <c r="L383" i="89"/>
  <c r="AB383" i="89"/>
  <c r="H383" i="89"/>
  <c r="L383" i="88" s="1"/>
  <c r="X383" i="89"/>
  <c r="P383" i="89"/>
  <c r="X394" i="89"/>
  <c r="H394" i="89"/>
  <c r="L394" i="88" s="1"/>
  <c r="P409" i="89"/>
  <c r="L409" i="89"/>
  <c r="H409" i="89"/>
  <c r="L409" i="88" s="1"/>
  <c r="T409" i="89"/>
  <c r="AB423" i="89"/>
  <c r="H423" i="89"/>
  <c r="L423" i="88" s="1"/>
  <c r="L423" i="89"/>
  <c r="T423" i="89"/>
  <c r="H440" i="89"/>
  <c r="L440" i="88" s="1"/>
  <c r="AB440" i="89"/>
  <c r="H448" i="89"/>
  <c r="L448" i="88" s="1"/>
  <c r="AB448" i="89"/>
  <c r="L456" i="89"/>
  <c r="P456" i="89"/>
  <c r="H456" i="89"/>
  <c r="L456" i="88" s="1"/>
  <c r="AB456" i="89"/>
  <c r="X456" i="89"/>
  <c r="P468" i="89"/>
  <c r="H468" i="89"/>
  <c r="L468" i="88" s="1"/>
  <c r="AB468" i="89"/>
  <c r="T468" i="89"/>
  <c r="X468" i="89"/>
  <c r="L468" i="89"/>
  <c r="AB476" i="89"/>
  <c r="H476" i="89"/>
  <c r="L476" i="88" s="1"/>
  <c r="P476" i="89"/>
  <c r="L476" i="89"/>
  <c r="H487" i="89"/>
  <c r="L487" i="88" s="1"/>
  <c r="X487" i="89"/>
  <c r="T487" i="89"/>
  <c r="T499" i="89"/>
  <c r="X499" i="89"/>
  <c r="X507" i="89"/>
  <c r="H507" i="89"/>
  <c r="L507" i="88" s="1"/>
  <c r="T507" i="89"/>
  <c r="AB523" i="89"/>
  <c r="H523" i="89"/>
  <c r="L523" i="89"/>
  <c r="T523" i="89"/>
  <c r="P531" i="89"/>
  <c r="L531" i="89"/>
  <c r="H531" i="89"/>
  <c r="L531" i="88" s="1"/>
  <c r="X531" i="89"/>
  <c r="T531" i="89"/>
  <c r="AB539" i="89"/>
  <c r="H539" i="89"/>
  <c r="L539" i="88" s="1"/>
  <c r="X539" i="89"/>
  <c r="P539" i="89"/>
  <c r="L539" i="89"/>
  <c r="P547" i="89"/>
  <c r="AB547" i="89"/>
  <c r="T547" i="89"/>
  <c r="X547" i="89"/>
  <c r="X558" i="89"/>
  <c r="P558" i="89"/>
  <c r="H558" i="89"/>
  <c r="L558" i="88" s="1"/>
  <c r="X566" i="89"/>
  <c r="AB566" i="89"/>
  <c r="X574" i="89"/>
  <c r="P574" i="89"/>
  <c r="H574" i="89"/>
  <c r="L574" i="88" s="1"/>
  <c r="AB574" i="89"/>
  <c r="AB587" i="89"/>
  <c r="H587" i="89"/>
  <c r="L587" i="88" s="1"/>
  <c r="X587" i="89"/>
  <c r="P587" i="89"/>
  <c r="L587" i="89"/>
  <c r="T587" i="89"/>
  <c r="X598" i="89"/>
  <c r="AB598" i="89"/>
  <c r="P598" i="89"/>
  <c r="H598" i="89"/>
  <c r="L598" i="88" s="1"/>
  <c r="AB612" i="89"/>
  <c r="H612" i="89"/>
  <c r="L612" i="88" s="1"/>
  <c r="X612" i="89"/>
  <c r="P612" i="89"/>
  <c r="L612" i="89"/>
  <c r="T612" i="89"/>
  <c r="H625" i="89"/>
  <c r="L625" i="88" s="1"/>
  <c r="T625" i="89"/>
  <c r="X636" i="89"/>
  <c r="T636" i="89"/>
  <c r="P636" i="89"/>
  <c r="L636" i="89"/>
  <c r="H636" i="89"/>
  <c r="L636" i="88" s="1"/>
  <c r="X658" i="89"/>
  <c r="T658" i="89"/>
  <c r="L658" i="89"/>
  <c r="H658" i="89"/>
  <c r="L658" i="88" s="1"/>
  <c r="X674" i="89"/>
  <c r="T674" i="89"/>
  <c r="H674" i="89"/>
  <c r="AB674" i="89"/>
  <c r="P674" i="89"/>
  <c r="T685" i="89"/>
  <c r="X685" i="89"/>
  <c r="H685" i="89"/>
  <c r="L685" i="88" s="1"/>
  <c r="L696" i="89"/>
  <c r="AB696" i="89"/>
  <c r="T696" i="89"/>
  <c r="X696" i="89"/>
  <c r="H696" i="89"/>
  <c r="L696" i="88" s="1"/>
  <c r="X712" i="89"/>
  <c r="T712" i="89"/>
  <c r="H712" i="89"/>
  <c r="L712" i="88" s="1"/>
  <c r="AB712" i="89"/>
  <c r="P712" i="89"/>
  <c r="L712" i="89"/>
  <c r="L720" i="89"/>
  <c r="P720" i="89"/>
  <c r="H720" i="89"/>
  <c r="L720" i="88" s="1"/>
  <c r="AB720" i="89"/>
  <c r="X731" i="89"/>
  <c r="W729" i="89" s="1"/>
  <c r="T731" i="89"/>
  <c r="S729" i="89" s="1"/>
  <c r="X756" i="89"/>
  <c r="T756" i="89"/>
  <c r="P756" i="89"/>
  <c r="L756" i="89"/>
  <c r="H756" i="89"/>
  <c r="L756" i="88" s="1"/>
  <c r="P772" i="89"/>
  <c r="X772" i="89"/>
  <c r="L772" i="89"/>
  <c r="T772" i="89"/>
  <c r="X802" i="89"/>
  <c r="T802" i="89"/>
  <c r="H802" i="89"/>
  <c r="L802" i="88" s="1"/>
  <c r="AB802" i="89"/>
  <c r="P802" i="89"/>
  <c r="L802" i="89"/>
  <c r="X816" i="89"/>
  <c r="T816" i="89"/>
  <c r="AB816" i="89"/>
  <c r="P816" i="89"/>
  <c r="L816" i="89"/>
  <c r="H816" i="89"/>
  <c r="L816" i="88" s="1"/>
  <c r="AB294" i="24"/>
  <c r="L294" i="24"/>
  <c r="X302" i="24"/>
  <c r="H302" i="24"/>
  <c r="H302" i="88" s="1"/>
  <c r="AB318" i="24"/>
  <c r="L318" i="24"/>
  <c r="AB342" i="24"/>
  <c r="L342" i="24"/>
  <c r="AB394" i="24"/>
  <c r="L394" i="24"/>
  <c r="AB409" i="24"/>
  <c r="L409" i="24"/>
  <c r="X423" i="24"/>
  <c r="H423" i="24"/>
  <c r="H423" i="88" s="1"/>
  <c r="X440" i="24"/>
  <c r="H440" i="24"/>
  <c r="H440" i="88" s="1"/>
  <c r="X476" i="24"/>
  <c r="H476" i="24"/>
  <c r="H476" i="88" s="1"/>
  <c r="X487" i="24"/>
  <c r="H487" i="24"/>
  <c r="H487" i="88" s="1"/>
  <c r="X499" i="24"/>
  <c r="H499" i="24"/>
  <c r="H499" i="88" s="1"/>
  <c r="X531" i="24"/>
  <c r="H531" i="24"/>
  <c r="H531" i="88" s="1"/>
  <c r="X539" i="24"/>
  <c r="H539" i="24"/>
  <c r="H539" i="88" s="1"/>
  <c r="X547" i="24"/>
  <c r="H547" i="24"/>
  <c r="H547" i="88" s="1"/>
  <c r="AB574" i="24"/>
  <c r="L574" i="24"/>
  <c r="X587" i="24"/>
  <c r="H587" i="24"/>
  <c r="H587" i="88" s="1"/>
  <c r="X598" i="24"/>
  <c r="H598" i="24"/>
  <c r="H598" i="88" s="1"/>
  <c r="X647" i="24"/>
  <c r="H647" i="24"/>
  <c r="H647" i="88" s="1"/>
  <c r="X658" i="24"/>
  <c r="H658" i="24"/>
  <c r="H658" i="88" s="1"/>
  <c r="P674" i="24"/>
  <c r="AB674" i="24"/>
  <c r="L674" i="24"/>
  <c r="P685" i="24"/>
  <c r="AB685" i="24"/>
  <c r="L685" i="24"/>
  <c r="P696" i="24"/>
  <c r="AB696" i="24"/>
  <c r="L696" i="24"/>
  <c r="X712" i="24"/>
  <c r="H712" i="24"/>
  <c r="H712" i="88" s="1"/>
  <c r="T712" i="24"/>
  <c r="X720" i="24"/>
  <c r="H720" i="24"/>
  <c r="H720" i="88" s="1"/>
  <c r="T720" i="24"/>
  <c r="P731" i="24"/>
  <c r="AB731" i="24"/>
  <c r="L731" i="24"/>
  <c r="P745" i="24"/>
  <c r="AB745" i="24"/>
  <c r="L745" i="24"/>
  <c r="P756" i="24"/>
  <c r="AB756" i="24"/>
  <c r="L756" i="24"/>
  <c r="X772" i="24"/>
  <c r="H772" i="24"/>
  <c r="H772" i="88" s="1"/>
  <c r="T772" i="24"/>
  <c r="P788" i="24"/>
  <c r="H788" i="24"/>
  <c r="H788" i="88" s="1"/>
  <c r="X802" i="24"/>
  <c r="H802" i="24"/>
  <c r="H802" i="88" s="1"/>
  <c r="T802" i="24"/>
  <c r="X816" i="24"/>
  <c r="H816" i="24"/>
  <c r="H816" i="88" s="1"/>
  <c r="T816" i="24"/>
  <c r="P827" i="24"/>
  <c r="AB827" i="24"/>
  <c r="L827" i="24"/>
  <c r="P842" i="24"/>
  <c r="AB842" i="24"/>
  <c r="L842" i="24"/>
  <c r="X26" i="89"/>
  <c r="P34" i="89"/>
  <c r="P42" i="89"/>
  <c r="P50" i="89"/>
  <c r="P52" i="89"/>
  <c r="X61" i="89"/>
  <c r="P74" i="89"/>
  <c r="P76" i="89"/>
  <c r="L98" i="89"/>
  <c r="P122" i="89"/>
  <c r="P124" i="89"/>
  <c r="X138" i="89"/>
  <c r="L176" i="89"/>
  <c r="P178" i="89"/>
  <c r="P184" i="89"/>
  <c r="X186" i="89"/>
  <c r="P192" i="89"/>
  <c r="H194" i="89"/>
  <c r="L194" i="88" s="1"/>
  <c r="AB200" i="89"/>
  <c r="AB202" i="89"/>
  <c r="L208" i="89"/>
  <c r="P210" i="89"/>
  <c r="P216" i="89"/>
  <c r="P235" i="89"/>
  <c r="X237" i="89"/>
  <c r="L257" i="89"/>
  <c r="P259" i="89"/>
  <c r="T265" i="89"/>
  <c r="T267" i="89"/>
  <c r="T294" i="89"/>
  <c r="T302" i="89"/>
  <c r="T318" i="89"/>
  <c r="H342" i="89"/>
  <c r="L342" i="88" s="1"/>
  <c r="T383" i="89"/>
  <c r="T394" i="89"/>
  <c r="X409" i="89"/>
  <c r="T421" i="89"/>
  <c r="X423" i="89"/>
  <c r="L438" i="89"/>
  <c r="T456" i="89"/>
  <c r="T476" i="89"/>
  <c r="X485" i="89"/>
  <c r="T505" i="89"/>
  <c r="T545" i="89"/>
  <c r="L547" i="89"/>
  <c r="X596" i="89"/>
  <c r="AB636" i="89"/>
  <c r="T645" i="89"/>
  <c r="T656" i="89"/>
  <c r="AB658" i="89"/>
  <c r="T672" i="89"/>
  <c r="T683" i="89"/>
  <c r="X694" i="89"/>
  <c r="AB710" i="89"/>
  <c r="H726" i="89"/>
  <c r="L726" i="88" s="1"/>
  <c r="X743" i="89"/>
  <c r="W741" i="89" s="1"/>
  <c r="L754" i="89"/>
  <c r="X814" i="89"/>
  <c r="AB34" i="89"/>
  <c r="AB42" i="89"/>
  <c r="AB50" i="89"/>
  <c r="AB74" i="89"/>
  <c r="AB122" i="89"/>
  <c r="L136" i="89"/>
  <c r="L138" i="89"/>
  <c r="AB176" i="89"/>
  <c r="X192" i="89"/>
  <c r="X194" i="89"/>
  <c r="T200" i="89"/>
  <c r="AB208" i="89"/>
  <c r="P257" i="89"/>
  <c r="X259" i="89"/>
  <c r="P265" i="89"/>
  <c r="H267" i="89"/>
  <c r="L267" i="88" s="1"/>
  <c r="H292" i="89"/>
  <c r="L292" i="88" s="1"/>
  <c r="AB302" i="89"/>
  <c r="AB318" i="89"/>
  <c r="H337" i="89"/>
  <c r="L337" i="88" s="1"/>
  <c r="X342" i="89"/>
  <c r="AB375" i="89"/>
  <c r="AB409" i="89"/>
  <c r="H421" i="89"/>
  <c r="L421" i="88" s="1"/>
  <c r="X446" i="89"/>
  <c r="X476" i="89"/>
  <c r="H499" i="89"/>
  <c r="L499" i="88" s="1"/>
  <c r="P529" i="89"/>
  <c r="X545" i="89"/>
  <c r="H566" i="89"/>
  <c r="L566" i="88" s="1"/>
  <c r="T618" i="89"/>
  <c r="H634" i="89"/>
  <c r="H656" i="89"/>
  <c r="L656" i="88" s="1"/>
  <c r="P683" i="89"/>
  <c r="T720" i="89"/>
  <c r="L726" i="89"/>
  <c r="H772" i="89"/>
  <c r="L772" i="88" s="1"/>
  <c r="H778" i="89"/>
  <c r="L778" i="88" s="1"/>
  <c r="W333" i="89"/>
  <c r="H750" i="89"/>
  <c r="AB38" i="89"/>
  <c r="T89" i="89"/>
  <c r="X180" i="89"/>
  <c r="X188" i="89"/>
  <c r="X196" i="89"/>
  <c r="AB204" i="89"/>
  <c r="AB212" i="89"/>
  <c r="AB261" i="89"/>
  <c r="AB269" i="89"/>
  <c r="L30" i="89"/>
  <c r="AB46" i="89"/>
  <c r="P118" i="89"/>
  <c r="T288" i="89"/>
  <c r="T296" i="89"/>
  <c r="T304" i="89"/>
  <c r="T312" i="89"/>
  <c r="T320" i="89"/>
  <c r="T328" i="89"/>
  <c r="H358" i="89"/>
  <c r="L358" i="88" s="1"/>
  <c r="T442" i="89"/>
  <c r="S127" i="89"/>
  <c r="AB54" i="89"/>
  <c r="X102" i="89"/>
  <c r="X288" i="89"/>
  <c r="X296" i="89"/>
  <c r="X304" i="89"/>
  <c r="X312" i="89"/>
  <c r="X320" i="89"/>
  <c r="X328" i="89"/>
  <c r="AB478" i="89"/>
  <c r="H478" i="89"/>
  <c r="L478" i="88" s="1"/>
  <c r="X478" i="89"/>
  <c r="T478" i="89"/>
  <c r="P478" i="89"/>
  <c r="AB818" i="89"/>
  <c r="H818" i="89"/>
  <c r="L818" i="88" s="1"/>
  <c r="X818" i="89"/>
  <c r="T818" i="89"/>
  <c r="P818" i="89"/>
  <c r="AB14" i="89"/>
  <c r="AB22" i="89"/>
  <c r="P30" i="89"/>
  <c r="X38" i="89"/>
  <c r="X46" i="89"/>
  <c r="X54" i="89"/>
  <c r="P78" i="89"/>
  <c r="X89" i="89"/>
  <c r="L102" i="89"/>
  <c r="AB118" i="89"/>
  <c r="H180" i="89"/>
  <c r="L180" i="88" s="1"/>
  <c r="AB180" i="89"/>
  <c r="H188" i="89"/>
  <c r="L188" i="88" s="1"/>
  <c r="AB188" i="89"/>
  <c r="H196" i="89"/>
  <c r="L196" i="88" s="1"/>
  <c r="AB196" i="89"/>
  <c r="H204" i="89"/>
  <c r="L204" i="88" s="1"/>
  <c r="L212" i="89"/>
  <c r="T239" i="89"/>
  <c r="X239" i="89"/>
  <c r="L261" i="89"/>
  <c r="L269" i="89"/>
  <c r="H288" i="89"/>
  <c r="L288" i="88" s="1"/>
  <c r="AB288" i="89"/>
  <c r="H296" i="89"/>
  <c r="L296" i="88" s="1"/>
  <c r="AB296" i="89"/>
  <c r="H304" i="89"/>
  <c r="L304" i="88" s="1"/>
  <c r="AB304" i="89"/>
  <c r="H312" i="89"/>
  <c r="L312" i="88" s="1"/>
  <c r="AB312" i="89"/>
  <c r="H320" i="89"/>
  <c r="L320" i="88" s="1"/>
  <c r="AB320" i="89"/>
  <c r="H328" i="89"/>
  <c r="L328" i="88" s="1"/>
  <c r="AB328" i="89"/>
  <c r="T358" i="89"/>
  <c r="L377" i="89"/>
  <c r="AB377" i="89"/>
  <c r="H377" i="89"/>
  <c r="L377" i="88" s="1"/>
  <c r="L403" i="89"/>
  <c r="AB403" i="89"/>
  <c r="H403" i="89"/>
  <c r="L403" i="88" s="1"/>
  <c r="X414" i="89"/>
  <c r="H414" i="89"/>
  <c r="P442" i="89"/>
  <c r="X442" i="89"/>
  <c r="L442" i="89"/>
  <c r="AB462" i="89"/>
  <c r="H462" i="89"/>
  <c r="X462" i="89"/>
  <c r="W460" i="89" s="1"/>
  <c r="T462" i="89"/>
  <c r="S460" i="89" s="1"/>
  <c r="P462" i="89"/>
  <c r="AB470" i="89"/>
  <c r="H470" i="89"/>
  <c r="L470" i="88" s="1"/>
  <c r="X470" i="89"/>
  <c r="T470" i="89"/>
  <c r="P470" i="89"/>
  <c r="X489" i="89"/>
  <c r="H489" i="89"/>
  <c r="L489" i="88" s="1"/>
  <c r="T489" i="89"/>
  <c r="H501" i="89"/>
  <c r="L501" i="88" s="1"/>
  <c r="T501" i="89"/>
  <c r="H509" i="89"/>
  <c r="T509" i="89"/>
  <c r="S495" i="89" s="1"/>
  <c r="X525" i="89"/>
  <c r="T525" i="89"/>
  <c r="P525" i="89"/>
  <c r="L525" i="89"/>
  <c r="X533" i="89"/>
  <c r="T533" i="89"/>
  <c r="P533" i="89"/>
  <c r="L533" i="89"/>
  <c r="X541" i="89"/>
  <c r="T541" i="89"/>
  <c r="P541" i="89"/>
  <c r="L541" i="89"/>
  <c r="X549" i="89"/>
  <c r="T549" i="89"/>
  <c r="P549" i="89"/>
  <c r="L549" i="89"/>
  <c r="X560" i="89"/>
  <c r="P560" i="89"/>
  <c r="H560" i="89"/>
  <c r="L560" i="88" s="1"/>
  <c r="X568" i="89"/>
  <c r="P568" i="89"/>
  <c r="H568" i="89"/>
  <c r="L568" i="88" s="1"/>
  <c r="X576" i="89"/>
  <c r="P576" i="89"/>
  <c r="H576" i="89"/>
  <c r="L576" i="88" s="1"/>
  <c r="AB589" i="89"/>
  <c r="H589" i="89"/>
  <c r="L589" i="88" s="1"/>
  <c r="X589" i="89"/>
  <c r="T589" i="89"/>
  <c r="P589" i="89"/>
  <c r="P603" i="89"/>
  <c r="L603" i="89"/>
  <c r="H603" i="89"/>
  <c r="L603" i="88" s="1"/>
  <c r="AB614" i="89"/>
  <c r="H614" i="89"/>
  <c r="X614" i="89"/>
  <c r="T614" i="89"/>
  <c r="P614" i="89"/>
  <c r="X638" i="89"/>
  <c r="T638" i="89"/>
  <c r="P638" i="89"/>
  <c r="L638" i="89"/>
  <c r="P652" i="89"/>
  <c r="L652" i="89"/>
  <c r="AB652" i="89"/>
  <c r="H652" i="89"/>
  <c r="L652" i="88" s="1"/>
  <c r="P665" i="89"/>
  <c r="H665" i="89"/>
  <c r="T665" i="89"/>
  <c r="S663" i="89" s="1"/>
  <c r="X676" i="89"/>
  <c r="T676" i="89"/>
  <c r="P676" i="89"/>
  <c r="L676" i="89"/>
  <c r="T687" i="89"/>
  <c r="X687" i="89"/>
  <c r="P687" i="89"/>
  <c r="L698" i="89"/>
  <c r="AB698" i="89"/>
  <c r="H698" i="89"/>
  <c r="X698" i="89"/>
  <c r="T698" i="89"/>
  <c r="AB714" i="89"/>
  <c r="H714" i="89"/>
  <c r="L714" i="88" s="1"/>
  <c r="X714" i="89"/>
  <c r="T714" i="89"/>
  <c r="P714" i="89"/>
  <c r="AB722" i="89"/>
  <c r="H722" i="89"/>
  <c r="L722" i="88" s="1"/>
  <c r="X722" i="89"/>
  <c r="T722" i="89"/>
  <c r="P722" i="89"/>
  <c r="L736" i="89"/>
  <c r="AB736" i="89"/>
  <c r="H736" i="89"/>
  <c r="X736" i="89"/>
  <c r="T736" i="89"/>
  <c r="X750" i="89"/>
  <c r="T750" i="89"/>
  <c r="P750" i="89"/>
  <c r="L750" i="89"/>
  <c r="T761" i="89"/>
  <c r="X761" i="89"/>
  <c r="X774" i="89"/>
  <c r="T774" i="89"/>
  <c r="P774" i="89"/>
  <c r="L774" i="89"/>
  <c r="H14" i="89"/>
  <c r="L14" i="88" s="1"/>
  <c r="H22" i="89"/>
  <c r="L22" i="88" s="1"/>
  <c r="L38" i="89"/>
  <c r="L46" i="89"/>
  <c r="L54" i="89"/>
  <c r="AB78" i="89"/>
  <c r="P102" i="89"/>
  <c r="X118" i="89"/>
  <c r="L180" i="89"/>
  <c r="L188" i="89"/>
  <c r="L196" i="89"/>
  <c r="L204" i="89"/>
  <c r="P212" i="89"/>
  <c r="H239" i="89"/>
  <c r="L239" i="88" s="1"/>
  <c r="AB239" i="89"/>
  <c r="P261" i="89"/>
  <c r="P269" i="89"/>
  <c r="L288" i="89"/>
  <c r="L296" i="89"/>
  <c r="L304" i="89"/>
  <c r="L312" i="89"/>
  <c r="L320" i="89"/>
  <c r="L328" i="89"/>
  <c r="T366" i="89"/>
  <c r="P377" i="89"/>
  <c r="T403" i="89"/>
  <c r="H428" i="89"/>
  <c r="H442" i="89"/>
  <c r="L442" i="88" s="1"/>
  <c r="L478" i="89"/>
  <c r="AB525" i="89"/>
  <c r="AB533" i="89"/>
  <c r="AB541" i="89"/>
  <c r="AB549" i="89"/>
  <c r="AB568" i="89"/>
  <c r="X603" i="89"/>
  <c r="H638" i="89"/>
  <c r="L638" i="88" s="1"/>
  <c r="T652" i="89"/>
  <c r="AB676" i="89"/>
  <c r="P698" i="89"/>
  <c r="L714" i="89"/>
  <c r="H774" i="89"/>
  <c r="L774" i="88" s="1"/>
  <c r="AB344" i="89"/>
  <c r="H344" i="89"/>
  <c r="X344" i="89"/>
  <c r="T344" i="89"/>
  <c r="X388" i="89"/>
  <c r="H388" i="89"/>
  <c r="P450" i="89"/>
  <c r="X450" i="89"/>
  <c r="L450" i="89"/>
  <c r="T450" i="89"/>
  <c r="H450" i="89"/>
  <c r="L450" i="88" s="1"/>
  <c r="T212" i="89"/>
  <c r="T261" i="89"/>
  <c r="T269" i="89"/>
  <c r="P344" i="89"/>
  <c r="X366" i="89"/>
  <c r="X377" i="89"/>
  <c r="P403" i="89"/>
  <c r="T414" i="89"/>
  <c r="X428" i="89"/>
  <c r="L470" i="89"/>
  <c r="X509" i="89"/>
  <c r="W495" i="89" s="1"/>
  <c r="AB576" i="89"/>
  <c r="L614" i="89"/>
  <c r="T627" i="89"/>
  <c r="AB638" i="89"/>
  <c r="X652" i="89"/>
  <c r="X665" i="89"/>
  <c r="AB774" i="89"/>
  <c r="AA770" i="89" s="1"/>
  <c r="L818" i="89"/>
  <c r="P14" i="89"/>
  <c r="P16" i="89"/>
  <c r="P18" i="89"/>
  <c r="P20" i="89"/>
  <c r="P22" i="89"/>
  <c r="P24" i="89"/>
  <c r="P26" i="89"/>
  <c r="P61" i="89"/>
  <c r="AB61" i="89"/>
  <c r="L61" i="89"/>
  <c r="T65" i="89"/>
  <c r="T85" i="89"/>
  <c r="P89" i="89"/>
  <c r="AB89" i="89"/>
  <c r="L89" i="89"/>
  <c r="P109" i="89"/>
  <c r="AB109" i="89"/>
  <c r="L109" i="89"/>
  <c r="X109" i="89"/>
  <c r="H109" i="89"/>
  <c r="L109" i="88" s="1"/>
  <c r="P131" i="89"/>
  <c r="AB131" i="89"/>
  <c r="L131" i="89"/>
  <c r="X131" i="89"/>
  <c r="H131" i="89"/>
  <c r="L131" i="88" s="1"/>
  <c r="P145" i="89"/>
  <c r="AB145" i="89"/>
  <c r="L145" i="89"/>
  <c r="X145" i="89"/>
  <c r="H145" i="89"/>
  <c r="L145" i="88" s="1"/>
  <c r="P153" i="89"/>
  <c r="AB153" i="89"/>
  <c r="L153" i="89"/>
  <c r="X153" i="89"/>
  <c r="H153" i="89"/>
  <c r="L153" i="88" s="1"/>
  <c r="P161" i="89"/>
  <c r="AB161" i="89"/>
  <c r="L161" i="89"/>
  <c r="X161" i="89"/>
  <c r="H161" i="89"/>
  <c r="L161" i="88" s="1"/>
  <c r="P169" i="89"/>
  <c r="AB169" i="89"/>
  <c r="L169" i="89"/>
  <c r="X169" i="89"/>
  <c r="H169" i="89"/>
  <c r="L169" i="88" s="1"/>
  <c r="P250" i="89"/>
  <c r="AB250" i="89"/>
  <c r="L250" i="89"/>
  <c r="X250" i="89"/>
  <c r="H250" i="89"/>
  <c r="L250" i="88" s="1"/>
  <c r="T14" i="89"/>
  <c r="T16" i="89"/>
  <c r="T18" i="89"/>
  <c r="T20" i="89"/>
  <c r="T22" i="89"/>
  <c r="T24" i="89"/>
  <c r="T26" i="89"/>
  <c r="X28" i="89"/>
  <c r="H28" i="89"/>
  <c r="L28" i="88" s="1"/>
  <c r="AB28" i="89"/>
  <c r="X32" i="89"/>
  <c r="H32" i="89"/>
  <c r="L32" i="88" s="1"/>
  <c r="T32" i="89"/>
  <c r="P63" i="89"/>
  <c r="AB63" i="89"/>
  <c r="L63" i="89"/>
  <c r="P91" i="89"/>
  <c r="AB91" i="89"/>
  <c r="L91" i="89"/>
  <c r="X91" i="89"/>
  <c r="S107" i="89"/>
  <c r="P129" i="89"/>
  <c r="AB129" i="89"/>
  <c r="L129" i="89"/>
  <c r="X129" i="89"/>
  <c r="H129" i="89"/>
  <c r="P151" i="89"/>
  <c r="AB151" i="89"/>
  <c r="L151" i="89"/>
  <c r="X151" i="89"/>
  <c r="H151" i="89"/>
  <c r="L151" i="88" s="1"/>
  <c r="P159" i="89"/>
  <c r="AB159" i="89"/>
  <c r="L159" i="89"/>
  <c r="X159" i="89"/>
  <c r="H159" i="89"/>
  <c r="L159" i="88" s="1"/>
  <c r="P167" i="89"/>
  <c r="AB167" i="89"/>
  <c r="L167" i="89"/>
  <c r="X167" i="89"/>
  <c r="H167" i="89"/>
  <c r="L167" i="88" s="1"/>
  <c r="P226" i="89"/>
  <c r="AB226" i="89"/>
  <c r="L226" i="89"/>
  <c r="X226" i="89"/>
  <c r="H226" i="89"/>
  <c r="L226" i="88" s="1"/>
  <c r="P248" i="89"/>
  <c r="AB248" i="89"/>
  <c r="L248" i="89"/>
  <c r="X248" i="89"/>
  <c r="H248" i="89"/>
  <c r="L248" i="88" s="1"/>
  <c r="P362" i="89"/>
  <c r="AB362" i="89"/>
  <c r="L362" i="89"/>
  <c r="X362" i="89"/>
  <c r="T362" i="89"/>
  <c r="H362" i="89"/>
  <c r="L362" i="88" s="1"/>
  <c r="P65" i="89"/>
  <c r="AB65" i="89"/>
  <c r="L65" i="89"/>
  <c r="P85" i="89"/>
  <c r="AB85" i="89"/>
  <c r="L85" i="89"/>
  <c r="P149" i="89"/>
  <c r="AB149" i="89"/>
  <c r="L149" i="89"/>
  <c r="X149" i="89"/>
  <c r="H149" i="89"/>
  <c r="L149" i="88" s="1"/>
  <c r="P157" i="89"/>
  <c r="AB157" i="89"/>
  <c r="L157" i="89"/>
  <c r="X157" i="89"/>
  <c r="H157" i="89"/>
  <c r="L157" i="88" s="1"/>
  <c r="P165" i="89"/>
  <c r="AB165" i="89"/>
  <c r="L165" i="89"/>
  <c r="X165" i="89"/>
  <c r="H165" i="89"/>
  <c r="L165" i="88" s="1"/>
  <c r="P224" i="89"/>
  <c r="AB224" i="89"/>
  <c r="L224" i="89"/>
  <c r="X224" i="89"/>
  <c r="H224" i="89"/>
  <c r="L224" i="88" s="1"/>
  <c r="P246" i="89"/>
  <c r="AB246" i="89"/>
  <c r="L246" i="89"/>
  <c r="X246" i="89"/>
  <c r="H246" i="89"/>
  <c r="L246" i="88" s="1"/>
  <c r="L14" i="89"/>
  <c r="L16" i="89"/>
  <c r="L18" i="89"/>
  <c r="L20" i="89"/>
  <c r="L22" i="89"/>
  <c r="L24" i="89"/>
  <c r="L26" i="89"/>
  <c r="P28" i="89"/>
  <c r="X30" i="89"/>
  <c r="H30" i="89"/>
  <c r="L30" i="88" s="1"/>
  <c r="AB30" i="89"/>
  <c r="P32" i="89"/>
  <c r="T63" i="89"/>
  <c r="H65" i="89"/>
  <c r="P67" i="89"/>
  <c r="AB67" i="89"/>
  <c r="L67" i="89"/>
  <c r="H85" i="89"/>
  <c r="P87" i="89"/>
  <c r="AB87" i="89"/>
  <c r="L87" i="89"/>
  <c r="T91" i="89"/>
  <c r="P111" i="89"/>
  <c r="AB111" i="89"/>
  <c r="L111" i="89"/>
  <c r="X111" i="89"/>
  <c r="H111" i="89"/>
  <c r="L111" i="88" s="1"/>
  <c r="P147" i="89"/>
  <c r="AB147" i="89"/>
  <c r="L147" i="89"/>
  <c r="X147" i="89"/>
  <c r="H147" i="89"/>
  <c r="L147" i="88" s="1"/>
  <c r="T149" i="89"/>
  <c r="P155" i="89"/>
  <c r="AB155" i="89"/>
  <c r="L155" i="89"/>
  <c r="X155" i="89"/>
  <c r="H155" i="89"/>
  <c r="L155" i="88" s="1"/>
  <c r="T157" i="89"/>
  <c r="P163" i="89"/>
  <c r="AB163" i="89"/>
  <c r="L163" i="89"/>
  <c r="X163" i="89"/>
  <c r="H163" i="89"/>
  <c r="L163" i="88" s="1"/>
  <c r="T165" i="89"/>
  <c r="P171" i="89"/>
  <c r="AB171" i="89"/>
  <c r="L171" i="89"/>
  <c r="X171" i="89"/>
  <c r="H171" i="89"/>
  <c r="L171" i="88" s="1"/>
  <c r="P222" i="89"/>
  <c r="AB222" i="89"/>
  <c r="L222" i="89"/>
  <c r="X222" i="89"/>
  <c r="H222" i="89"/>
  <c r="L222" i="88" s="1"/>
  <c r="T224" i="89"/>
  <c r="S220" i="89" s="1"/>
  <c r="T246" i="89"/>
  <c r="S244" i="89" s="1"/>
  <c r="P252" i="89"/>
  <c r="AB252" i="89"/>
  <c r="L252" i="89"/>
  <c r="X252" i="89"/>
  <c r="H252" i="89"/>
  <c r="L252" i="88" s="1"/>
  <c r="P354" i="89"/>
  <c r="AB354" i="89"/>
  <c r="L354" i="89"/>
  <c r="X354" i="89"/>
  <c r="T354" i="89"/>
  <c r="H354" i="89"/>
  <c r="L354" i="88" s="1"/>
  <c r="AB514" i="89"/>
  <c r="L514" i="89"/>
  <c r="T514" i="89"/>
  <c r="P514" i="89"/>
  <c r="H514" i="89"/>
  <c r="X514" i="89"/>
  <c r="AB273" i="89"/>
  <c r="L273" i="89"/>
  <c r="X273" i="89"/>
  <c r="AB277" i="89"/>
  <c r="L277" i="89"/>
  <c r="X277" i="89"/>
  <c r="AB281" i="89"/>
  <c r="L281" i="89"/>
  <c r="X281" i="89"/>
  <c r="P335" i="89"/>
  <c r="AB335" i="89"/>
  <c r="L335" i="89"/>
  <c r="P356" i="89"/>
  <c r="AB356" i="89"/>
  <c r="L356" i="89"/>
  <c r="P364" i="89"/>
  <c r="AB364" i="89"/>
  <c r="L364" i="89"/>
  <c r="T34" i="89"/>
  <c r="T36" i="89"/>
  <c r="T38" i="89"/>
  <c r="T40" i="89"/>
  <c r="T42" i="89"/>
  <c r="T44" i="89"/>
  <c r="T46" i="89"/>
  <c r="T48" i="89"/>
  <c r="T50" i="89"/>
  <c r="T52" i="89"/>
  <c r="T54" i="89"/>
  <c r="T56" i="89"/>
  <c r="T74" i="89"/>
  <c r="T76" i="89"/>
  <c r="T78" i="89"/>
  <c r="T80" i="89"/>
  <c r="T98" i="89"/>
  <c r="T100" i="89"/>
  <c r="T102" i="89"/>
  <c r="T104" i="89"/>
  <c r="T118" i="89"/>
  <c r="T120" i="89"/>
  <c r="T122" i="89"/>
  <c r="T124" i="89"/>
  <c r="T136" i="89"/>
  <c r="T138" i="89"/>
  <c r="T204" i="89"/>
  <c r="T241" i="89"/>
  <c r="T271" i="89"/>
  <c r="H273" i="89"/>
  <c r="L273" i="88" s="1"/>
  <c r="H277" i="89"/>
  <c r="L277" i="88" s="1"/>
  <c r="H281" i="89"/>
  <c r="L281" i="88" s="1"/>
  <c r="H335" i="89"/>
  <c r="L335" i="88" s="1"/>
  <c r="P337" i="89"/>
  <c r="AB337" i="89"/>
  <c r="L337" i="89"/>
  <c r="H356" i="89"/>
  <c r="L356" i="88" s="1"/>
  <c r="P358" i="89"/>
  <c r="AB358" i="89"/>
  <c r="L358" i="89"/>
  <c r="H364" i="89"/>
  <c r="L364" i="88" s="1"/>
  <c r="P366" i="89"/>
  <c r="AB366" i="89"/>
  <c r="L366" i="89"/>
  <c r="AB607" i="89"/>
  <c r="L607" i="89"/>
  <c r="T607" i="89"/>
  <c r="P607" i="89"/>
  <c r="H607" i="89"/>
  <c r="L607" i="88" s="1"/>
  <c r="X607" i="89"/>
  <c r="H34" i="89"/>
  <c r="L34" i="88" s="1"/>
  <c r="H36" i="89"/>
  <c r="L36" i="88" s="1"/>
  <c r="H38" i="89"/>
  <c r="L38" i="88" s="1"/>
  <c r="H40" i="89"/>
  <c r="L40" i="88" s="1"/>
  <c r="H42" i="89"/>
  <c r="L42" i="88" s="1"/>
  <c r="H44" i="89"/>
  <c r="L44" i="88" s="1"/>
  <c r="H46" i="89"/>
  <c r="L46" i="88" s="1"/>
  <c r="H48" i="89"/>
  <c r="L48" i="88" s="1"/>
  <c r="H50" i="89"/>
  <c r="L50" i="88" s="1"/>
  <c r="H52" i="89"/>
  <c r="L52" i="88" s="1"/>
  <c r="H54" i="89"/>
  <c r="L54" i="88" s="1"/>
  <c r="H56" i="89"/>
  <c r="L56" i="88" s="1"/>
  <c r="H74" i="89"/>
  <c r="L74" i="88" s="1"/>
  <c r="H76" i="89"/>
  <c r="L76" i="88" s="1"/>
  <c r="H78" i="89"/>
  <c r="L78" i="88" s="1"/>
  <c r="H80" i="89"/>
  <c r="L80" i="88" s="1"/>
  <c r="H98" i="89"/>
  <c r="L98" i="88" s="1"/>
  <c r="H100" i="89"/>
  <c r="L100" i="88" s="1"/>
  <c r="H102" i="89"/>
  <c r="L102" i="88" s="1"/>
  <c r="H104" i="89"/>
  <c r="L104" i="88" s="1"/>
  <c r="H118" i="89"/>
  <c r="L118" i="88" s="1"/>
  <c r="H120" i="89"/>
  <c r="L120" i="88" s="1"/>
  <c r="H122" i="89"/>
  <c r="L122" i="88" s="1"/>
  <c r="H124" i="89"/>
  <c r="L124" i="88" s="1"/>
  <c r="H136" i="89"/>
  <c r="L136" i="88" s="1"/>
  <c r="H138" i="89"/>
  <c r="L138" i="88" s="1"/>
  <c r="P273" i="89"/>
  <c r="AB275" i="89"/>
  <c r="L275" i="89"/>
  <c r="X275" i="89"/>
  <c r="P277" i="89"/>
  <c r="AB279" i="89"/>
  <c r="L279" i="89"/>
  <c r="X279" i="89"/>
  <c r="P281" i="89"/>
  <c r="P283" i="89"/>
  <c r="AB283" i="89"/>
  <c r="L283" i="89"/>
  <c r="T335" i="89"/>
  <c r="P352" i="89"/>
  <c r="AB352" i="89"/>
  <c r="L352" i="89"/>
  <c r="T356" i="89"/>
  <c r="P360" i="89"/>
  <c r="AB360" i="89"/>
  <c r="L360" i="89"/>
  <c r="T364" i="89"/>
  <c r="P368" i="89"/>
  <c r="AB368" i="89"/>
  <c r="L368" i="89"/>
  <c r="AB643" i="89"/>
  <c r="L643" i="89"/>
  <c r="T643" i="89"/>
  <c r="P643" i="89"/>
  <c r="H643" i="89"/>
  <c r="L643" i="88" s="1"/>
  <c r="X643" i="89"/>
  <c r="L388" i="89"/>
  <c r="AB388" i="89"/>
  <c r="L390" i="89"/>
  <c r="AB390" i="89"/>
  <c r="L392" i="89"/>
  <c r="AB392" i="89"/>
  <c r="L394" i="89"/>
  <c r="AB394" i="89"/>
  <c r="L414" i="89"/>
  <c r="AB414" i="89"/>
  <c r="L416" i="89"/>
  <c r="AB416" i="89"/>
  <c r="L428" i="89"/>
  <c r="AB428" i="89"/>
  <c r="L430" i="89"/>
  <c r="AB430" i="89"/>
  <c r="L440" i="89"/>
  <c r="T440" i="89"/>
  <c r="L444" i="89"/>
  <c r="T444" i="89"/>
  <c r="L448" i="89"/>
  <c r="T448" i="89"/>
  <c r="L452" i="89"/>
  <c r="T452" i="89"/>
  <c r="L483" i="89"/>
  <c r="AB483" i="89"/>
  <c r="L485" i="89"/>
  <c r="AB485" i="89"/>
  <c r="L487" i="89"/>
  <c r="AB487" i="89"/>
  <c r="L489" i="89"/>
  <c r="AB489" i="89"/>
  <c r="L491" i="89"/>
  <c r="AB491" i="89"/>
  <c r="L497" i="89"/>
  <c r="AB497" i="89"/>
  <c r="L499" i="89"/>
  <c r="AB499" i="89"/>
  <c r="L501" i="89"/>
  <c r="AB501" i="89"/>
  <c r="L503" i="89"/>
  <c r="AB503" i="89"/>
  <c r="L505" i="89"/>
  <c r="AB505" i="89"/>
  <c r="L507" i="89"/>
  <c r="AB507" i="89"/>
  <c r="L509" i="89"/>
  <c r="K495" i="89" s="1"/>
  <c r="AB509" i="89"/>
  <c r="AA495" i="89" s="1"/>
  <c r="P388" i="89"/>
  <c r="P390" i="89"/>
  <c r="P392" i="89"/>
  <c r="P394" i="89"/>
  <c r="P414" i="89"/>
  <c r="P416" i="89"/>
  <c r="P428" i="89"/>
  <c r="P430" i="89"/>
  <c r="P440" i="89"/>
  <c r="X440" i="89"/>
  <c r="P444" i="89"/>
  <c r="X444" i="89"/>
  <c r="P448" i="89"/>
  <c r="X448" i="89"/>
  <c r="P452" i="89"/>
  <c r="X452" i="89"/>
  <c r="P483" i="89"/>
  <c r="P485" i="89"/>
  <c r="P487" i="89"/>
  <c r="P489" i="89"/>
  <c r="P491" i="89"/>
  <c r="P497" i="89"/>
  <c r="P499" i="89"/>
  <c r="P501" i="89"/>
  <c r="P503" i="89"/>
  <c r="P505" i="89"/>
  <c r="P507" i="89"/>
  <c r="P509" i="89"/>
  <c r="O495" i="89" s="1"/>
  <c r="AB516" i="89"/>
  <c r="L516" i="89"/>
  <c r="X516" i="89"/>
  <c r="AB647" i="89"/>
  <c r="L647" i="89"/>
  <c r="T647" i="89"/>
  <c r="P647" i="89"/>
  <c r="H647" i="89"/>
  <c r="L647" i="88" s="1"/>
  <c r="X647" i="89"/>
  <c r="X788" i="89"/>
  <c r="P788" i="89"/>
  <c r="H788" i="89"/>
  <c r="L788" i="88" s="1"/>
  <c r="T556" i="89"/>
  <c r="T558" i="89"/>
  <c r="T560" i="89"/>
  <c r="T562" i="89"/>
  <c r="T564" i="89"/>
  <c r="T566" i="89"/>
  <c r="T568" i="89"/>
  <c r="T570" i="89"/>
  <c r="T572" i="89"/>
  <c r="T574" i="89"/>
  <c r="T576" i="89"/>
  <c r="T578" i="89"/>
  <c r="T594" i="89"/>
  <c r="T596" i="89"/>
  <c r="T598" i="89"/>
  <c r="AB627" i="89"/>
  <c r="L627" i="89"/>
  <c r="X627" i="89"/>
  <c r="P782" i="89"/>
  <c r="H782" i="89"/>
  <c r="L782" i="88" s="1"/>
  <c r="X782" i="89"/>
  <c r="P795" i="89"/>
  <c r="O793" i="89" s="1"/>
  <c r="AB795" i="89"/>
  <c r="AA793" i="89" s="1"/>
  <c r="L795" i="89"/>
  <c r="K793" i="89" s="1"/>
  <c r="X795" i="89"/>
  <c r="W793" i="89" s="1"/>
  <c r="T795" i="89"/>
  <c r="S793" i="89" s="1"/>
  <c r="H795" i="89"/>
  <c r="P809" i="89"/>
  <c r="AB809" i="89"/>
  <c r="L809" i="89"/>
  <c r="X809" i="89"/>
  <c r="H809" i="89"/>
  <c r="L809" i="88" s="1"/>
  <c r="T809" i="89"/>
  <c r="S805" i="89" s="1"/>
  <c r="P842" i="89"/>
  <c r="AB842" i="89"/>
  <c r="L842" i="89"/>
  <c r="X842" i="89"/>
  <c r="H842" i="89"/>
  <c r="L842" i="88" s="1"/>
  <c r="T842" i="89"/>
  <c r="S838" i="89" s="1"/>
  <c r="AB605" i="89"/>
  <c r="L605" i="89"/>
  <c r="X605" i="89"/>
  <c r="AB645" i="89"/>
  <c r="L645" i="89"/>
  <c r="X645" i="89"/>
  <c r="P745" i="89"/>
  <c r="AB745" i="89"/>
  <c r="L745" i="89"/>
  <c r="X745" i="89"/>
  <c r="T745" i="89"/>
  <c r="H745" i="89"/>
  <c r="L745" i="88" s="1"/>
  <c r="P829" i="89"/>
  <c r="AB829" i="89"/>
  <c r="L829" i="89"/>
  <c r="X829" i="89"/>
  <c r="H829" i="89"/>
  <c r="L829" i="88" s="1"/>
  <c r="T829" i="89"/>
  <c r="L556" i="89"/>
  <c r="L558" i="89"/>
  <c r="L560" i="89"/>
  <c r="L562" i="89"/>
  <c r="L564" i="89"/>
  <c r="L566" i="89"/>
  <c r="L568" i="89"/>
  <c r="L570" i="89"/>
  <c r="L572" i="89"/>
  <c r="L574" i="89"/>
  <c r="L576" i="89"/>
  <c r="L578" i="89"/>
  <c r="L594" i="89"/>
  <c r="L596" i="89"/>
  <c r="L598" i="89"/>
  <c r="T603" i="89"/>
  <c r="H605" i="89"/>
  <c r="L605" i="88" s="1"/>
  <c r="AB625" i="89"/>
  <c r="L625" i="89"/>
  <c r="X625" i="89"/>
  <c r="P627" i="89"/>
  <c r="O623" i="89" s="1"/>
  <c r="H645" i="89"/>
  <c r="L645" i="88" s="1"/>
  <c r="P763" i="89"/>
  <c r="AB763" i="89"/>
  <c r="L763" i="89"/>
  <c r="X763" i="89"/>
  <c r="T763" i="89"/>
  <c r="H763" i="89"/>
  <c r="L665" i="89"/>
  <c r="AB665" i="89"/>
  <c r="L667" i="89"/>
  <c r="AB667" i="89"/>
  <c r="L683" i="89"/>
  <c r="AB683" i="89"/>
  <c r="L685" i="89"/>
  <c r="AB685" i="89"/>
  <c r="L687" i="89"/>
  <c r="AB687" i="89"/>
  <c r="L689" i="89"/>
  <c r="AB689" i="89"/>
  <c r="P765" i="89"/>
  <c r="AB765" i="89"/>
  <c r="L765" i="89"/>
  <c r="X780" i="89"/>
  <c r="P780" i="89"/>
  <c r="P807" i="89"/>
  <c r="AB807" i="89"/>
  <c r="L807" i="89"/>
  <c r="X807" i="89"/>
  <c r="H807" i="89"/>
  <c r="L807" i="88" s="1"/>
  <c r="P827" i="89"/>
  <c r="AB827" i="89"/>
  <c r="L827" i="89"/>
  <c r="X827" i="89"/>
  <c r="H827" i="89"/>
  <c r="L827" i="88" s="1"/>
  <c r="P840" i="89"/>
  <c r="AB840" i="89"/>
  <c r="L840" i="89"/>
  <c r="X840" i="89"/>
  <c r="H840" i="89"/>
  <c r="P731" i="89"/>
  <c r="O729" i="89" s="1"/>
  <c r="AB731" i="89"/>
  <c r="AA729" i="89" s="1"/>
  <c r="L731" i="89"/>
  <c r="K729" i="89" s="1"/>
  <c r="P825" i="89"/>
  <c r="AB825" i="89"/>
  <c r="L825" i="89"/>
  <c r="X825" i="89"/>
  <c r="H825" i="89"/>
  <c r="L825" i="88" s="1"/>
  <c r="H731" i="89"/>
  <c r="P743" i="89"/>
  <c r="O741" i="89" s="1"/>
  <c r="AB743" i="89"/>
  <c r="AA741" i="89" s="1"/>
  <c r="L743" i="89"/>
  <c r="K741" i="89" s="1"/>
  <c r="P761" i="89"/>
  <c r="AB761" i="89"/>
  <c r="L761" i="89"/>
  <c r="P790" i="89"/>
  <c r="H790" i="89"/>
  <c r="L790" i="88" s="1"/>
  <c r="T825" i="89"/>
  <c r="X46" i="24"/>
  <c r="H46" i="24"/>
  <c r="H46" i="88" s="1"/>
  <c r="X65" i="24"/>
  <c r="H65" i="24"/>
  <c r="H65" i="88" s="1"/>
  <c r="T65" i="24"/>
  <c r="X102" i="24"/>
  <c r="H102" i="24"/>
  <c r="H102" i="88" s="1"/>
  <c r="T102" i="24"/>
  <c r="X145" i="24"/>
  <c r="H145" i="24"/>
  <c r="H145" i="88" s="1"/>
  <c r="T145" i="24"/>
  <c r="X161" i="24"/>
  <c r="H161" i="24"/>
  <c r="H161" i="88" s="1"/>
  <c r="T161" i="24"/>
  <c r="X188" i="24"/>
  <c r="H188" i="24"/>
  <c r="H188" i="88" s="1"/>
  <c r="T188" i="24"/>
  <c r="T212" i="24"/>
  <c r="AB212" i="24"/>
  <c r="H212" i="24"/>
  <c r="H212" i="88" s="1"/>
  <c r="X212" i="24"/>
  <c r="T250" i="24"/>
  <c r="L250" i="24"/>
  <c r="AB250" i="24"/>
  <c r="H250" i="24"/>
  <c r="H250" i="88" s="1"/>
  <c r="T288" i="24"/>
  <c r="P288" i="24"/>
  <c r="AB288" i="24"/>
  <c r="X288" i="24"/>
  <c r="T312" i="24"/>
  <c r="L312" i="24"/>
  <c r="P312" i="24"/>
  <c r="AB312" i="24"/>
  <c r="X312" i="24"/>
  <c r="P328" i="24"/>
  <c r="AB328" i="24"/>
  <c r="H328" i="24"/>
  <c r="H328" i="88" s="1"/>
  <c r="X328" i="24"/>
  <c r="T328" i="24"/>
  <c r="L328" i="24"/>
  <c r="P14" i="24"/>
  <c r="P22" i="24"/>
  <c r="AB30" i="24"/>
  <c r="P46" i="24"/>
  <c r="P54" i="24"/>
  <c r="P102" i="24"/>
  <c r="P153" i="24"/>
  <c r="P188" i="24"/>
  <c r="X250" i="24"/>
  <c r="L288" i="24"/>
  <c r="H312" i="24"/>
  <c r="H312" i="88" s="1"/>
  <c r="P48" i="24"/>
  <c r="AB48" i="24"/>
  <c r="P56" i="24"/>
  <c r="AB56" i="24"/>
  <c r="L56" i="24"/>
  <c r="P67" i="24"/>
  <c r="AB67" i="24"/>
  <c r="L67" i="24"/>
  <c r="P80" i="24"/>
  <c r="AB80" i="24"/>
  <c r="L80" i="24"/>
  <c r="P91" i="24"/>
  <c r="AB91" i="24"/>
  <c r="L91" i="24"/>
  <c r="P104" i="24"/>
  <c r="AB104" i="24"/>
  <c r="L104" i="24"/>
  <c r="P120" i="24"/>
  <c r="AB120" i="24"/>
  <c r="L120" i="24"/>
  <c r="P131" i="24"/>
  <c r="AB131" i="24"/>
  <c r="L131" i="24"/>
  <c r="P147" i="24"/>
  <c r="AB147" i="24"/>
  <c r="L147" i="24"/>
  <c r="P155" i="24"/>
  <c r="AB155" i="24"/>
  <c r="L155" i="24"/>
  <c r="P163" i="24"/>
  <c r="AB163" i="24"/>
  <c r="L163" i="24"/>
  <c r="P171" i="24"/>
  <c r="AB171" i="24"/>
  <c r="L171" i="24"/>
  <c r="P182" i="24"/>
  <c r="AB182" i="24"/>
  <c r="L182" i="24"/>
  <c r="AB190" i="24"/>
  <c r="L190" i="24"/>
  <c r="T190" i="24"/>
  <c r="P190" i="24"/>
  <c r="AB198" i="24"/>
  <c r="L198" i="24"/>
  <c r="P198" i="24"/>
  <c r="H198" i="24"/>
  <c r="H198" i="88" s="1"/>
  <c r="AB206" i="24"/>
  <c r="L206" i="24"/>
  <c r="H206" i="24"/>
  <c r="H206" i="88" s="1"/>
  <c r="X206" i="24"/>
  <c r="AB214" i="24"/>
  <c r="L214" i="24"/>
  <c r="X214" i="24"/>
  <c r="T214" i="24"/>
  <c r="AB226" i="24"/>
  <c r="L226" i="24"/>
  <c r="T226" i="24"/>
  <c r="P226" i="24"/>
  <c r="AB241" i="24"/>
  <c r="L241" i="24"/>
  <c r="P241" i="24"/>
  <c r="H241" i="24"/>
  <c r="H241" i="88" s="1"/>
  <c r="AB252" i="24"/>
  <c r="L252" i="24"/>
  <c r="X252" i="24"/>
  <c r="H252" i="24"/>
  <c r="H252" i="88" s="1"/>
  <c r="AB263" i="24"/>
  <c r="L263" i="24"/>
  <c r="X263" i="24"/>
  <c r="H263" i="24"/>
  <c r="H263" i="88" s="1"/>
  <c r="T263" i="24"/>
  <c r="P263" i="24"/>
  <c r="AB271" i="24"/>
  <c r="L271" i="24"/>
  <c r="X271" i="24"/>
  <c r="H271" i="24"/>
  <c r="H271" i="88" s="1"/>
  <c r="AB279" i="24"/>
  <c r="L279" i="24"/>
  <c r="X279" i="24"/>
  <c r="H279" i="24"/>
  <c r="H279" i="88" s="1"/>
  <c r="T279" i="24"/>
  <c r="P279" i="24"/>
  <c r="AB290" i="24"/>
  <c r="L290" i="24"/>
  <c r="X290" i="24"/>
  <c r="H290" i="24"/>
  <c r="H290" i="88" s="1"/>
  <c r="AB298" i="24"/>
  <c r="L298" i="24"/>
  <c r="X298" i="24"/>
  <c r="H298" i="24"/>
  <c r="H298" i="88" s="1"/>
  <c r="T298" i="24"/>
  <c r="P298" i="24"/>
  <c r="T306" i="24"/>
  <c r="P306" i="24"/>
  <c r="L306" i="24"/>
  <c r="P314" i="24"/>
  <c r="L314" i="24"/>
  <c r="L322" i="24"/>
  <c r="AB322" i="24"/>
  <c r="AB335" i="24"/>
  <c r="T335" i="24"/>
  <c r="X352" i="24"/>
  <c r="T352" i="24"/>
  <c r="T360" i="24"/>
  <c r="P360" i="24"/>
  <c r="T368" i="24"/>
  <c r="P368" i="24"/>
  <c r="X379" i="24"/>
  <c r="T379" i="24"/>
  <c r="H379" i="24"/>
  <c r="H379" i="88" s="1"/>
  <c r="H390" i="24"/>
  <c r="H390" i="88" s="1"/>
  <c r="AB390" i="24"/>
  <c r="L405" i="24"/>
  <c r="AB405" i="24"/>
  <c r="P405" i="24"/>
  <c r="T430" i="24"/>
  <c r="H430" i="24"/>
  <c r="H430" i="88" s="1"/>
  <c r="X430" i="24"/>
  <c r="X444" i="24"/>
  <c r="L444" i="24"/>
  <c r="H444" i="24"/>
  <c r="H444" i="88" s="1"/>
  <c r="AB452" i="24"/>
  <c r="P452" i="24"/>
  <c r="T464" i="24"/>
  <c r="P464" i="24"/>
  <c r="L472" i="24"/>
  <c r="H472" i="24"/>
  <c r="H472" i="88" s="1"/>
  <c r="T483" i="24"/>
  <c r="P483" i="24"/>
  <c r="X491" i="24"/>
  <c r="T491" i="24"/>
  <c r="H491" i="24"/>
  <c r="H491" i="88" s="1"/>
  <c r="AB503" i="24"/>
  <c r="X503" i="24"/>
  <c r="T514" i="24"/>
  <c r="P514" i="24"/>
  <c r="L527" i="24"/>
  <c r="H527" i="24"/>
  <c r="H527" i="88" s="1"/>
  <c r="P535" i="24"/>
  <c r="L535" i="24"/>
  <c r="AB535" i="24"/>
  <c r="T543" i="24"/>
  <c r="P543" i="24"/>
  <c r="AB551" i="24"/>
  <c r="X551" i="24"/>
  <c r="T562" i="24"/>
  <c r="P562" i="24"/>
  <c r="T570" i="24"/>
  <c r="H570" i="24"/>
  <c r="H570" i="88" s="1"/>
  <c r="X578" i="24"/>
  <c r="L578" i="24"/>
  <c r="AB578" i="24"/>
  <c r="T594" i="24"/>
  <c r="P594" i="24"/>
  <c r="H605" i="24"/>
  <c r="H605" i="88" s="1"/>
  <c r="AB605" i="24"/>
  <c r="L616" i="24"/>
  <c r="AB616" i="24"/>
  <c r="P616" i="24"/>
  <c r="T632" i="24"/>
  <c r="P632" i="24"/>
  <c r="AB643" i="24"/>
  <c r="X643" i="24"/>
  <c r="T654" i="24"/>
  <c r="P654" i="24"/>
  <c r="L678" i="24"/>
  <c r="H678" i="24"/>
  <c r="H678" i="88" s="1"/>
  <c r="AB678" i="24"/>
  <c r="X678" i="24"/>
  <c r="T689" i="24"/>
  <c r="P689" i="24"/>
  <c r="AB708" i="24"/>
  <c r="X708" i="24"/>
  <c r="T716" i="24"/>
  <c r="P716" i="24"/>
  <c r="P738" i="24"/>
  <c r="L738" i="24"/>
  <c r="AB738" i="24"/>
  <c r="X752" i="24"/>
  <c r="T752" i="24"/>
  <c r="H752" i="24"/>
  <c r="H752" i="88" s="1"/>
  <c r="X784" i="24"/>
  <c r="H784" i="24"/>
  <c r="H784" i="88" s="1"/>
  <c r="P784" i="24"/>
  <c r="L795" i="24"/>
  <c r="H795" i="24"/>
  <c r="H795" i="88" s="1"/>
  <c r="G793" i="88" s="1"/>
  <c r="AB795" i="24"/>
  <c r="X795" i="24"/>
  <c r="T809" i="24"/>
  <c r="P809" i="24"/>
  <c r="L835" i="24"/>
  <c r="AB835" i="24"/>
  <c r="P835" i="24"/>
  <c r="X38" i="24"/>
  <c r="H38" i="24"/>
  <c r="H38" i="88" s="1"/>
  <c r="X78" i="24"/>
  <c r="H78" i="24"/>
  <c r="H78" i="88" s="1"/>
  <c r="T78" i="24"/>
  <c r="X129" i="24"/>
  <c r="H129" i="24"/>
  <c r="H129" i="88" s="1"/>
  <c r="T129" i="24"/>
  <c r="X169" i="24"/>
  <c r="H169" i="24"/>
  <c r="H169" i="88" s="1"/>
  <c r="T169" i="24"/>
  <c r="T196" i="24"/>
  <c r="P196" i="24"/>
  <c r="L196" i="24"/>
  <c r="T239" i="24"/>
  <c r="P239" i="24"/>
  <c r="L239" i="24"/>
  <c r="T269" i="24"/>
  <c r="P269" i="24"/>
  <c r="AB269" i="24"/>
  <c r="X269" i="24"/>
  <c r="T296" i="24"/>
  <c r="P296" i="24"/>
  <c r="L296" i="24"/>
  <c r="H296" i="24"/>
  <c r="H296" i="88" s="1"/>
  <c r="AB344" i="24"/>
  <c r="T344" i="24"/>
  <c r="L344" i="24"/>
  <c r="H344" i="24"/>
  <c r="H344" i="88" s="1"/>
  <c r="G340" i="88" s="1"/>
  <c r="T14" i="24"/>
  <c r="T22" i="24"/>
  <c r="AB38" i="24"/>
  <c r="T46" i="24"/>
  <c r="L65" i="24"/>
  <c r="AB78" i="24"/>
  <c r="AB102" i="24"/>
  <c r="AB129" i="24"/>
  <c r="L145" i="24"/>
  <c r="L161" i="24"/>
  <c r="AB169" i="24"/>
  <c r="AB188" i="24"/>
  <c r="X196" i="24"/>
  <c r="L212" i="24"/>
  <c r="H269" i="24"/>
  <c r="H269" i="88" s="1"/>
  <c r="P366" i="24"/>
  <c r="X30" i="24"/>
  <c r="H30" i="24"/>
  <c r="H30" i="88" s="1"/>
  <c r="X54" i="24"/>
  <c r="H54" i="24"/>
  <c r="H54" i="88" s="1"/>
  <c r="T54" i="24"/>
  <c r="X89" i="24"/>
  <c r="H89" i="24"/>
  <c r="H89" i="88" s="1"/>
  <c r="T89" i="24"/>
  <c r="X118" i="24"/>
  <c r="H118" i="24"/>
  <c r="H118" i="88" s="1"/>
  <c r="T118" i="24"/>
  <c r="X153" i="24"/>
  <c r="H153" i="24"/>
  <c r="H153" i="88" s="1"/>
  <c r="T153" i="24"/>
  <c r="X180" i="24"/>
  <c r="H180" i="24"/>
  <c r="H180" i="88" s="1"/>
  <c r="T180" i="24"/>
  <c r="T204" i="24"/>
  <c r="L204" i="24"/>
  <c r="AB204" i="24"/>
  <c r="H204" i="24"/>
  <c r="H204" i="88" s="1"/>
  <c r="T224" i="24"/>
  <c r="X224" i="24"/>
  <c r="P224" i="24"/>
  <c r="T261" i="24"/>
  <c r="P261" i="24"/>
  <c r="L261" i="24"/>
  <c r="H261" i="24"/>
  <c r="H261" i="88" s="1"/>
  <c r="T277" i="24"/>
  <c r="P277" i="24"/>
  <c r="L277" i="24"/>
  <c r="H277" i="24"/>
  <c r="H277" i="88" s="1"/>
  <c r="X304" i="24"/>
  <c r="T304" i="24"/>
  <c r="P304" i="24"/>
  <c r="AB304" i="24"/>
  <c r="L320" i="24"/>
  <c r="P320" i="24"/>
  <c r="AB320" i="24"/>
  <c r="H320" i="24"/>
  <c r="H320" i="88" s="1"/>
  <c r="X320" i="24"/>
  <c r="T320" i="24"/>
  <c r="T358" i="24"/>
  <c r="P358" i="24"/>
  <c r="H14" i="24"/>
  <c r="H14" i="88" s="1"/>
  <c r="H22" i="24"/>
  <c r="H22" i="88" s="1"/>
  <c r="P30" i="24"/>
  <c r="L38" i="24"/>
  <c r="AB46" i="24"/>
  <c r="P65" i="24"/>
  <c r="P89" i="24"/>
  <c r="P118" i="24"/>
  <c r="P145" i="24"/>
  <c r="P161" i="24"/>
  <c r="P180" i="24"/>
  <c r="AB196" i="24"/>
  <c r="X204" i="24"/>
  <c r="P212" i="24"/>
  <c r="L224" i="24"/>
  <c r="H239" i="24"/>
  <c r="H239" i="88" s="1"/>
  <c r="L269" i="24"/>
  <c r="AB277" i="24"/>
  <c r="L304" i="24"/>
  <c r="X344" i="24"/>
  <c r="P344" i="24"/>
  <c r="X306" i="24"/>
  <c r="H306" i="24"/>
  <c r="H306" i="88" s="1"/>
  <c r="X314" i="24"/>
  <c r="H314" i="24"/>
  <c r="H314" i="88" s="1"/>
  <c r="X322" i="24"/>
  <c r="H322" i="24"/>
  <c r="H322" i="88" s="1"/>
  <c r="X335" i="24"/>
  <c r="H335" i="24"/>
  <c r="H335" i="88" s="1"/>
  <c r="AB352" i="24"/>
  <c r="L352" i="24"/>
  <c r="AB360" i="24"/>
  <c r="L360" i="24"/>
  <c r="X360" i="24"/>
  <c r="H360" i="24"/>
  <c r="H360" i="88" s="1"/>
  <c r="AB368" i="24"/>
  <c r="L368" i="24"/>
  <c r="X368" i="24"/>
  <c r="H368" i="24"/>
  <c r="H368" i="88" s="1"/>
  <c r="P379" i="24"/>
  <c r="AB379" i="24"/>
  <c r="L379" i="24"/>
  <c r="T390" i="24"/>
  <c r="P390" i="24"/>
  <c r="X405" i="24"/>
  <c r="H405" i="24"/>
  <c r="H405" i="88" s="1"/>
  <c r="T405" i="24"/>
  <c r="AB416" i="24"/>
  <c r="L416" i="24"/>
  <c r="X416" i="24"/>
  <c r="H416" i="24"/>
  <c r="H416" i="88" s="1"/>
  <c r="P430" i="24"/>
  <c r="AB430" i="24"/>
  <c r="L430" i="24"/>
  <c r="T444" i="24"/>
  <c r="P444" i="24"/>
  <c r="X452" i="24"/>
  <c r="H452" i="24"/>
  <c r="H452" i="88" s="1"/>
  <c r="T452" i="24"/>
  <c r="AB464" i="24"/>
  <c r="L464" i="24"/>
  <c r="X464" i="24"/>
  <c r="H464" i="24"/>
  <c r="H464" i="88" s="1"/>
  <c r="T472" i="24"/>
  <c r="P472" i="24"/>
  <c r="AB483" i="24"/>
  <c r="L483" i="24"/>
  <c r="X483" i="24"/>
  <c r="H483" i="24"/>
  <c r="H483" i="88" s="1"/>
  <c r="P491" i="24"/>
  <c r="AB491" i="24"/>
  <c r="L491" i="24"/>
  <c r="T503" i="24"/>
  <c r="P503" i="24"/>
  <c r="AB514" i="24"/>
  <c r="L514" i="24"/>
  <c r="X514" i="24"/>
  <c r="H514" i="24"/>
  <c r="H514" i="88" s="1"/>
  <c r="T527" i="24"/>
  <c r="P527" i="24"/>
  <c r="X535" i="24"/>
  <c r="H535" i="24"/>
  <c r="H535" i="88" s="1"/>
  <c r="T535" i="24"/>
  <c r="AB543" i="24"/>
  <c r="L543" i="24"/>
  <c r="X543" i="24"/>
  <c r="H543" i="24"/>
  <c r="H543" i="88" s="1"/>
  <c r="T551" i="24"/>
  <c r="P551" i="24"/>
  <c r="AB562" i="24"/>
  <c r="L562" i="24"/>
  <c r="X562" i="24"/>
  <c r="H562" i="24"/>
  <c r="H562" i="88" s="1"/>
  <c r="P570" i="24"/>
  <c r="AB570" i="24"/>
  <c r="L570" i="24"/>
  <c r="T578" i="24"/>
  <c r="P578" i="24"/>
  <c r="AB594" i="24"/>
  <c r="L594" i="24"/>
  <c r="X594" i="24"/>
  <c r="H594" i="24"/>
  <c r="H594" i="88" s="1"/>
  <c r="T605" i="24"/>
  <c r="P605" i="24"/>
  <c r="X616" i="24"/>
  <c r="H616" i="24"/>
  <c r="H616" i="88" s="1"/>
  <c r="T616" i="24"/>
  <c r="AB632" i="24"/>
  <c r="L632" i="24"/>
  <c r="X632" i="24"/>
  <c r="H632" i="24"/>
  <c r="H632" i="88" s="1"/>
  <c r="T643" i="24"/>
  <c r="P643" i="24"/>
  <c r="AB654" i="24"/>
  <c r="L654" i="24"/>
  <c r="X654" i="24"/>
  <c r="H654" i="24"/>
  <c r="H654" i="88" s="1"/>
  <c r="P667" i="24"/>
  <c r="AB667" i="24"/>
  <c r="L667" i="24"/>
  <c r="T678" i="24"/>
  <c r="P678" i="24"/>
  <c r="AB689" i="24"/>
  <c r="L689" i="24"/>
  <c r="X689" i="24"/>
  <c r="H689" i="24"/>
  <c r="H689" i="88" s="1"/>
  <c r="T708" i="24"/>
  <c r="P708" i="24"/>
  <c r="AB716" i="24"/>
  <c r="L716" i="24"/>
  <c r="X716" i="24"/>
  <c r="H716" i="24"/>
  <c r="H716" i="88" s="1"/>
  <c r="P724" i="24"/>
  <c r="AB724" i="24"/>
  <c r="L724" i="24"/>
  <c r="X738" i="24"/>
  <c r="H738" i="24"/>
  <c r="H738" i="88" s="1"/>
  <c r="T738" i="24"/>
  <c r="P752" i="24"/>
  <c r="AB752" i="24"/>
  <c r="L752" i="24"/>
  <c r="X763" i="24"/>
  <c r="H763" i="24"/>
  <c r="H763" i="88" s="1"/>
  <c r="T763" i="24"/>
  <c r="P776" i="24"/>
  <c r="H776" i="24"/>
  <c r="H776" i="88" s="1"/>
  <c r="T795" i="24"/>
  <c r="P795" i="24"/>
  <c r="AB809" i="24"/>
  <c r="L809" i="24"/>
  <c r="X809" i="24"/>
  <c r="H809" i="24"/>
  <c r="H809" i="88" s="1"/>
  <c r="P820" i="24"/>
  <c r="AB820" i="24"/>
  <c r="L820" i="24"/>
  <c r="X835" i="24"/>
  <c r="H835" i="24"/>
  <c r="H835" i="88" s="1"/>
  <c r="G832" i="88" s="1"/>
  <c r="T835" i="24"/>
  <c r="AB358" i="24"/>
  <c r="L358" i="24"/>
  <c r="X358" i="24"/>
  <c r="H358" i="24"/>
  <c r="H358" i="88" s="1"/>
  <c r="AB366" i="24"/>
  <c r="L366" i="24"/>
  <c r="X366" i="24"/>
  <c r="H366" i="24"/>
  <c r="H366" i="88" s="1"/>
  <c r="AB377" i="24"/>
  <c r="L377" i="24"/>
  <c r="X377" i="24"/>
  <c r="H377" i="24"/>
  <c r="H377" i="88" s="1"/>
  <c r="T377" i="24"/>
  <c r="AB388" i="24"/>
  <c r="L388" i="24"/>
  <c r="X388" i="24"/>
  <c r="H388" i="24"/>
  <c r="H388" i="88" s="1"/>
  <c r="T388" i="24"/>
  <c r="AB403" i="24"/>
  <c r="L403" i="24"/>
  <c r="X403" i="24"/>
  <c r="H403" i="24"/>
  <c r="H403" i="88" s="1"/>
  <c r="T403" i="24"/>
  <c r="AB414" i="24"/>
  <c r="L414" i="24"/>
  <c r="X414" i="24"/>
  <c r="H414" i="24"/>
  <c r="H414" i="88" s="1"/>
  <c r="T414" i="24"/>
  <c r="AB428" i="24"/>
  <c r="L428" i="24"/>
  <c r="X428" i="24"/>
  <c r="H428" i="24"/>
  <c r="H428" i="88" s="1"/>
  <c r="T428" i="24"/>
  <c r="AB442" i="24"/>
  <c r="L442" i="24"/>
  <c r="X442" i="24"/>
  <c r="H442" i="24"/>
  <c r="H442" i="88" s="1"/>
  <c r="T442" i="24"/>
  <c r="AB450" i="24"/>
  <c r="L450" i="24"/>
  <c r="X450" i="24"/>
  <c r="H450" i="24"/>
  <c r="H450" i="88" s="1"/>
  <c r="T450" i="24"/>
  <c r="AB462" i="24"/>
  <c r="L462" i="24"/>
  <c r="X462" i="24"/>
  <c r="H462" i="24"/>
  <c r="H462" i="88" s="1"/>
  <c r="T462" i="24"/>
  <c r="AB470" i="24"/>
  <c r="L470" i="24"/>
  <c r="X470" i="24"/>
  <c r="H470" i="24"/>
  <c r="H470" i="88" s="1"/>
  <c r="T470" i="24"/>
  <c r="AB478" i="24"/>
  <c r="L478" i="24"/>
  <c r="X478" i="24"/>
  <c r="H478" i="24"/>
  <c r="H478" i="88" s="1"/>
  <c r="T478" i="24"/>
  <c r="AB489" i="24"/>
  <c r="L489" i="24"/>
  <c r="X489" i="24"/>
  <c r="H489" i="24"/>
  <c r="H489" i="88" s="1"/>
  <c r="T489" i="24"/>
  <c r="AB501" i="24"/>
  <c r="L501" i="24"/>
  <c r="X501" i="24"/>
  <c r="H501" i="24"/>
  <c r="H501" i="88" s="1"/>
  <c r="T501" i="24"/>
  <c r="AB509" i="24"/>
  <c r="L509" i="24"/>
  <c r="X509" i="24"/>
  <c r="H509" i="24"/>
  <c r="H509" i="88" s="1"/>
  <c r="T509" i="24"/>
  <c r="AB525" i="24"/>
  <c r="L525" i="24"/>
  <c r="X525" i="24"/>
  <c r="H525" i="24"/>
  <c r="H525" i="88" s="1"/>
  <c r="T525" i="24"/>
  <c r="AB533" i="24"/>
  <c r="L533" i="24"/>
  <c r="X533" i="24"/>
  <c r="H533" i="24"/>
  <c r="H533" i="88" s="1"/>
  <c r="T533" i="24"/>
  <c r="AB541" i="24"/>
  <c r="L541" i="24"/>
  <c r="X541" i="24"/>
  <c r="H541" i="24"/>
  <c r="H541" i="88" s="1"/>
  <c r="T541" i="24"/>
  <c r="AB549" i="24"/>
  <c r="L549" i="24"/>
  <c r="X549" i="24"/>
  <c r="H549" i="24"/>
  <c r="H549" i="88" s="1"/>
  <c r="T549" i="24"/>
  <c r="AB560" i="24"/>
  <c r="L560" i="24"/>
  <c r="X560" i="24"/>
  <c r="H560" i="24"/>
  <c r="H560" i="88" s="1"/>
  <c r="T560" i="24"/>
  <c r="AB568" i="24"/>
  <c r="L568" i="24"/>
  <c r="X568" i="24"/>
  <c r="H568" i="24"/>
  <c r="H568" i="88" s="1"/>
  <c r="T568" i="24"/>
  <c r="AB576" i="24"/>
  <c r="L576" i="24"/>
  <c r="X576" i="24"/>
  <c r="H576" i="24"/>
  <c r="H576" i="88" s="1"/>
  <c r="T576" i="24"/>
  <c r="AB589" i="24"/>
  <c r="L589" i="24"/>
  <c r="X589" i="24"/>
  <c r="H589" i="24"/>
  <c r="H589" i="88" s="1"/>
  <c r="T589" i="24"/>
  <c r="AB603" i="24"/>
  <c r="L603" i="24"/>
  <c r="X603" i="24"/>
  <c r="H603" i="24"/>
  <c r="H603" i="88" s="1"/>
  <c r="T603" i="24"/>
  <c r="AB614" i="24"/>
  <c r="L614" i="24"/>
  <c r="X614" i="24"/>
  <c r="H614" i="24"/>
  <c r="H614" i="88" s="1"/>
  <c r="T614" i="24"/>
  <c r="AB627" i="24"/>
  <c r="L627" i="24"/>
  <c r="X627" i="24"/>
  <c r="H627" i="24"/>
  <c r="H627" i="88" s="1"/>
  <c r="T627" i="24"/>
  <c r="AB638" i="24"/>
  <c r="L638" i="24"/>
  <c r="X638" i="24"/>
  <c r="H638" i="24"/>
  <c r="H638" i="88" s="1"/>
  <c r="T638" i="24"/>
  <c r="AB652" i="24"/>
  <c r="L652" i="24"/>
  <c r="X652" i="24"/>
  <c r="H652" i="24"/>
  <c r="H652" i="88" s="1"/>
  <c r="T652" i="24"/>
  <c r="AB665" i="24"/>
  <c r="L665" i="24"/>
  <c r="X665" i="24"/>
  <c r="H665" i="24"/>
  <c r="H665" i="88" s="1"/>
  <c r="T665" i="24"/>
  <c r="AB676" i="24"/>
  <c r="L676" i="24"/>
  <c r="X676" i="24"/>
  <c r="H676" i="24"/>
  <c r="H676" i="88" s="1"/>
  <c r="G670" i="88" s="1"/>
  <c r="T676" i="24"/>
  <c r="AB687" i="24"/>
  <c r="L687" i="24"/>
  <c r="X687" i="24"/>
  <c r="H687" i="24"/>
  <c r="H687" i="88" s="1"/>
  <c r="T687" i="24"/>
  <c r="AB698" i="24"/>
  <c r="L698" i="24"/>
  <c r="X698" i="24"/>
  <c r="H698" i="24"/>
  <c r="H698" i="88" s="1"/>
  <c r="T698" i="24"/>
  <c r="AB714" i="24"/>
  <c r="L714" i="24"/>
  <c r="X714" i="24"/>
  <c r="H714" i="24"/>
  <c r="H714" i="88" s="1"/>
  <c r="T714" i="24"/>
  <c r="AB722" i="24"/>
  <c r="L722" i="24"/>
  <c r="X722" i="24"/>
  <c r="H722" i="24"/>
  <c r="H722" i="88" s="1"/>
  <c r="T722" i="24"/>
  <c r="AB736" i="24"/>
  <c r="L736" i="24"/>
  <c r="X736" i="24"/>
  <c r="H736" i="24"/>
  <c r="H736" i="88" s="1"/>
  <c r="T736" i="24"/>
  <c r="AB750" i="24"/>
  <c r="L750" i="24"/>
  <c r="X750" i="24"/>
  <c r="H750" i="24"/>
  <c r="H750" i="88" s="1"/>
  <c r="T750" i="24"/>
  <c r="AB761" i="24"/>
  <c r="L761" i="24"/>
  <c r="X761" i="24"/>
  <c r="H761" i="24"/>
  <c r="H761" i="88" s="1"/>
  <c r="T761" i="24"/>
  <c r="AB774" i="24"/>
  <c r="L774" i="24"/>
  <c r="X774" i="24"/>
  <c r="H774" i="24"/>
  <c r="H774" i="88" s="1"/>
  <c r="T774" i="24"/>
  <c r="X782" i="24"/>
  <c r="P782" i="24"/>
  <c r="H782" i="24"/>
  <c r="H782" i="88" s="1"/>
  <c r="X790" i="24"/>
  <c r="P790" i="24"/>
  <c r="H790" i="24"/>
  <c r="H790" i="88" s="1"/>
  <c r="AB807" i="24"/>
  <c r="L807" i="24"/>
  <c r="X807" i="24"/>
  <c r="H807" i="24"/>
  <c r="H807" i="88" s="1"/>
  <c r="G805" i="88" s="1"/>
  <c r="T807" i="24"/>
  <c r="AB818" i="24"/>
  <c r="L818" i="24"/>
  <c r="X818" i="24"/>
  <c r="H818" i="24"/>
  <c r="H818" i="88" s="1"/>
  <c r="T818" i="24"/>
  <c r="AB829" i="24"/>
  <c r="L829" i="24"/>
  <c r="X829" i="24"/>
  <c r="H829" i="24"/>
  <c r="H829" i="88" s="1"/>
  <c r="T829" i="24"/>
  <c r="P714" i="24"/>
  <c r="P761" i="24"/>
  <c r="P807" i="24"/>
  <c r="P478" i="24"/>
  <c r="P525" i="24"/>
  <c r="P560" i="24"/>
  <c r="P603" i="24"/>
  <c r="P652" i="24"/>
  <c r="P698" i="24"/>
  <c r="P750" i="24"/>
  <c r="P470" i="24"/>
  <c r="P509" i="24"/>
  <c r="P549" i="24"/>
  <c r="P589" i="24"/>
  <c r="P638" i="24"/>
  <c r="P687" i="24"/>
  <c r="P736" i="24"/>
  <c r="P829" i="24"/>
  <c r="G495" i="88"/>
  <c r="G134" i="88"/>
  <c r="AA176" i="86"/>
  <c r="S476" i="86"/>
  <c r="T477" i="86" s="1"/>
  <c r="L86" i="86"/>
  <c r="K70" i="86" s="1"/>
  <c r="AB86" i="86"/>
  <c r="AC86" i="86" s="1"/>
  <c r="H86" i="86"/>
  <c r="L94" i="86"/>
  <c r="AB94" i="86"/>
  <c r="AC94" i="86" s="1"/>
  <c r="H94" i="86"/>
  <c r="L102" i="86"/>
  <c r="AB102" i="86"/>
  <c r="AC102" i="86" s="1"/>
  <c r="H102" i="86"/>
  <c r="L110" i="86"/>
  <c r="AB110" i="86"/>
  <c r="AC110" i="86" s="1"/>
  <c r="H110" i="86"/>
  <c r="G70" i="86" s="1"/>
  <c r="L118" i="86"/>
  <c r="AB118" i="86"/>
  <c r="AC118" i="86" s="1"/>
  <c r="H118" i="86"/>
  <c r="L126" i="86"/>
  <c r="AB126" i="86"/>
  <c r="AC126" i="86" s="1"/>
  <c r="H126" i="86"/>
  <c r="L134" i="86"/>
  <c r="AB134" i="86"/>
  <c r="AC134" i="86" s="1"/>
  <c r="H134" i="86"/>
  <c r="L142" i="86"/>
  <c r="AB142" i="86"/>
  <c r="AC142" i="86" s="1"/>
  <c r="H142" i="86"/>
  <c r="X153" i="86"/>
  <c r="P153" i="86"/>
  <c r="X161" i="86"/>
  <c r="P161" i="86"/>
  <c r="X169" i="86"/>
  <c r="P169" i="86"/>
  <c r="P182" i="86"/>
  <c r="O176" i="86" s="1"/>
  <c r="L182" i="86"/>
  <c r="K176" i="86" s="1"/>
  <c r="P190" i="86"/>
  <c r="L190" i="86"/>
  <c r="H201" i="86"/>
  <c r="AB201" i="86"/>
  <c r="AC201" i="86" s="1"/>
  <c r="H209" i="86"/>
  <c r="AB209" i="86"/>
  <c r="AC209" i="86" s="1"/>
  <c r="H217" i="86"/>
  <c r="AB217" i="86"/>
  <c r="AC217" i="86" s="1"/>
  <c r="AB225" i="86"/>
  <c r="AC225" i="86" s="1"/>
  <c r="P225" i="86"/>
  <c r="T225" i="86"/>
  <c r="AB269" i="86"/>
  <c r="AC269" i="86" s="1"/>
  <c r="H269" i="86"/>
  <c r="X269" i="86"/>
  <c r="W265" i="86" s="1"/>
  <c r="T269" i="86"/>
  <c r="S265" i="86" s="1"/>
  <c r="L277" i="86"/>
  <c r="AB277" i="86"/>
  <c r="AC277" i="86" s="1"/>
  <c r="H277" i="86"/>
  <c r="G265" i="86" s="1"/>
  <c r="X288" i="86"/>
  <c r="H288" i="86"/>
  <c r="X296" i="86"/>
  <c r="H296" i="86"/>
  <c r="X304" i="86"/>
  <c r="H304" i="86"/>
  <c r="X312" i="86"/>
  <c r="H312" i="86"/>
  <c r="L343" i="86"/>
  <c r="P343" i="86"/>
  <c r="O331" i="86" s="1"/>
  <c r="L351" i="86"/>
  <c r="P351" i="86"/>
  <c r="S395" i="86"/>
  <c r="AB435" i="86"/>
  <c r="AC435" i="86" s="1"/>
  <c r="L435" i="86"/>
  <c r="AB467" i="86"/>
  <c r="AC467" i="86" s="1"/>
  <c r="L467" i="86"/>
  <c r="AA20" i="86"/>
  <c r="O20" i="86"/>
  <c r="G145" i="86"/>
  <c r="X72" i="86"/>
  <c r="T72" i="86"/>
  <c r="S70" i="86" s="1"/>
  <c r="X80" i="86"/>
  <c r="T80" i="86"/>
  <c r="X88" i="86"/>
  <c r="T88" i="86"/>
  <c r="P88" i="86"/>
  <c r="O70" i="86" s="1"/>
  <c r="X96" i="86"/>
  <c r="T96" i="86"/>
  <c r="P96" i="86"/>
  <c r="X104" i="86"/>
  <c r="T104" i="86"/>
  <c r="P104" i="86"/>
  <c r="X112" i="86"/>
  <c r="T112" i="86"/>
  <c r="P112" i="86"/>
  <c r="X120" i="86"/>
  <c r="T120" i="86"/>
  <c r="P120" i="86"/>
  <c r="X128" i="86"/>
  <c r="T128" i="86"/>
  <c r="P128" i="86"/>
  <c r="P136" i="86"/>
  <c r="L136" i="86"/>
  <c r="X147" i="86"/>
  <c r="P147" i="86"/>
  <c r="X155" i="86"/>
  <c r="P155" i="86"/>
  <c r="X163" i="86"/>
  <c r="P163" i="86"/>
  <c r="X171" i="86"/>
  <c r="P171" i="86"/>
  <c r="X184" i="86"/>
  <c r="T184" i="86"/>
  <c r="P184" i="86"/>
  <c r="X192" i="86"/>
  <c r="W176" i="86" s="1"/>
  <c r="T192" i="86"/>
  <c r="P192" i="86"/>
  <c r="H203" i="86"/>
  <c r="AB203" i="86"/>
  <c r="AC203" i="86" s="1"/>
  <c r="H211" i="86"/>
  <c r="AB211" i="86"/>
  <c r="AC211" i="86" s="1"/>
  <c r="H219" i="86"/>
  <c r="P219" i="86"/>
  <c r="O195" i="86" s="1"/>
  <c r="AB227" i="86"/>
  <c r="AC227" i="86" s="1"/>
  <c r="T227" i="86"/>
  <c r="L245" i="86"/>
  <c r="P245" i="86"/>
  <c r="O243" i="86" s="1"/>
  <c r="P271" i="86"/>
  <c r="L271" i="86"/>
  <c r="P279" i="86"/>
  <c r="L279" i="86"/>
  <c r="AB333" i="86"/>
  <c r="L333" i="86"/>
  <c r="AB345" i="86"/>
  <c r="AC345" i="86" s="1"/>
  <c r="L345" i="86"/>
  <c r="K337" i="86" s="1"/>
  <c r="AB353" i="86"/>
  <c r="AC353" i="86" s="1"/>
  <c r="L353" i="86"/>
  <c r="S20" i="86"/>
  <c r="H227" i="86"/>
  <c r="AB271" i="86"/>
  <c r="AC271" i="86" s="1"/>
  <c r="X279" i="86"/>
  <c r="H306" i="86"/>
  <c r="T314" i="86"/>
  <c r="T320" i="86"/>
  <c r="O336" i="86"/>
  <c r="L469" i="86"/>
  <c r="S431" i="86"/>
  <c r="G176" i="86"/>
  <c r="G195" i="86"/>
  <c r="K431" i="86"/>
  <c r="S458" i="86"/>
  <c r="S176" i="86"/>
  <c r="AC197" i="86"/>
  <c r="AC147" i="86"/>
  <c r="AA145" i="86"/>
  <c r="AA7" i="86"/>
  <c r="AC9" i="86"/>
  <c r="P9" i="86"/>
  <c r="P11" i="86"/>
  <c r="P13" i="86"/>
  <c r="P15" i="86"/>
  <c r="P53" i="86"/>
  <c r="X55" i="86"/>
  <c r="L59" i="86"/>
  <c r="P61" i="86"/>
  <c r="X63" i="86"/>
  <c r="L67" i="86"/>
  <c r="X236" i="86"/>
  <c r="H236" i="86"/>
  <c r="AB236" i="86"/>
  <c r="X240" i="86"/>
  <c r="H240" i="86"/>
  <c r="AB240" i="86"/>
  <c r="AC240" i="86" s="1"/>
  <c r="T247" i="86"/>
  <c r="P247" i="86"/>
  <c r="AB247" i="86"/>
  <c r="AC247" i="86" s="1"/>
  <c r="P262" i="86"/>
  <c r="AB262" i="86"/>
  <c r="L262" i="86"/>
  <c r="T9" i="86"/>
  <c r="T11" i="86"/>
  <c r="T13" i="86"/>
  <c r="T15" i="86"/>
  <c r="X53" i="86"/>
  <c r="X61" i="86"/>
  <c r="T147" i="86"/>
  <c r="T149" i="86"/>
  <c r="T151" i="86"/>
  <c r="T153" i="86"/>
  <c r="T155" i="86"/>
  <c r="T157" i="86"/>
  <c r="T159" i="86"/>
  <c r="T161" i="86"/>
  <c r="T163" i="86"/>
  <c r="T165" i="86"/>
  <c r="T167" i="86"/>
  <c r="T169" i="86"/>
  <c r="T171" i="86"/>
  <c r="T197" i="86"/>
  <c r="T199" i="86"/>
  <c r="T201" i="86"/>
  <c r="T203" i="86"/>
  <c r="T205" i="86"/>
  <c r="T207" i="86"/>
  <c r="T209" i="86"/>
  <c r="T211" i="86"/>
  <c r="T213" i="86"/>
  <c r="T215" i="86"/>
  <c r="T217" i="86"/>
  <c r="X219" i="86"/>
  <c r="X223" i="86"/>
  <c r="X227" i="86"/>
  <c r="L236" i="86"/>
  <c r="L240" i="86"/>
  <c r="T245" i="86"/>
  <c r="H247" i="86"/>
  <c r="AB254" i="86"/>
  <c r="L254" i="86"/>
  <c r="K252" i="86" s="1"/>
  <c r="X254" i="86"/>
  <c r="H254" i="86"/>
  <c r="AB256" i="86"/>
  <c r="AC256" i="86" s="1"/>
  <c r="L256" i="86"/>
  <c r="X256" i="86"/>
  <c r="H256" i="86"/>
  <c r="H262" i="86"/>
  <c r="G260" i="86" s="1"/>
  <c r="X326" i="86"/>
  <c r="H326" i="86"/>
  <c r="P326" i="86"/>
  <c r="AB326" i="86"/>
  <c r="AC326" i="86" s="1"/>
  <c r="L326" i="86"/>
  <c r="T326" i="86"/>
  <c r="H9" i="86"/>
  <c r="L9" i="85" s="1"/>
  <c r="X9" i="86"/>
  <c r="H11" i="86"/>
  <c r="X11" i="86"/>
  <c r="H13" i="86"/>
  <c r="X13" i="86"/>
  <c r="H15" i="86"/>
  <c r="X15" i="86"/>
  <c r="H53" i="86"/>
  <c r="AB53" i="86"/>
  <c r="L55" i="86"/>
  <c r="K51" i="86" s="1"/>
  <c r="X59" i="86"/>
  <c r="H61" i="86"/>
  <c r="AB61" i="86"/>
  <c r="AC61" i="86" s="1"/>
  <c r="X67" i="86"/>
  <c r="P236" i="86"/>
  <c r="X238" i="86"/>
  <c r="H238" i="86"/>
  <c r="AB238" i="86"/>
  <c r="AC238" i="86" s="1"/>
  <c r="P240" i="86"/>
  <c r="X245" i="86"/>
  <c r="L247" i="86"/>
  <c r="K243" i="86" s="1"/>
  <c r="P254" i="86"/>
  <c r="P256" i="86"/>
  <c r="T262" i="86"/>
  <c r="S260" i="86" s="1"/>
  <c r="AC267" i="86"/>
  <c r="X322" i="86"/>
  <c r="H322" i="86"/>
  <c r="P322" i="86"/>
  <c r="AB322" i="86"/>
  <c r="AC322" i="86" s="1"/>
  <c r="L322" i="86"/>
  <c r="T322" i="86"/>
  <c r="L9" i="86"/>
  <c r="L11" i="86"/>
  <c r="L13" i="86"/>
  <c r="L15" i="86"/>
  <c r="H59" i="86"/>
  <c r="H67" i="86"/>
  <c r="L147" i="86"/>
  <c r="L149" i="86"/>
  <c r="L151" i="86"/>
  <c r="L153" i="86"/>
  <c r="L155" i="86"/>
  <c r="L157" i="86"/>
  <c r="L159" i="86"/>
  <c r="L161" i="86"/>
  <c r="L163" i="86"/>
  <c r="L165" i="86"/>
  <c r="L167" i="86"/>
  <c r="L169" i="86"/>
  <c r="L171" i="86"/>
  <c r="L197" i="86"/>
  <c r="L199" i="86"/>
  <c r="L201" i="86"/>
  <c r="L203" i="86"/>
  <c r="L205" i="86"/>
  <c r="L207" i="86"/>
  <c r="L209" i="86"/>
  <c r="L211" i="86"/>
  <c r="L213" i="86"/>
  <c r="L215" i="86"/>
  <c r="L217" i="86"/>
  <c r="L219" i="86"/>
  <c r="X221" i="86"/>
  <c r="L223" i="86"/>
  <c r="X225" i="86"/>
  <c r="L227" i="86"/>
  <c r="T236" i="86"/>
  <c r="L238" i="86"/>
  <c r="T240" i="86"/>
  <c r="H245" i="86"/>
  <c r="AB245" i="86"/>
  <c r="X247" i="86"/>
  <c r="T254" i="86"/>
  <c r="T256" i="86"/>
  <c r="X262" i="86"/>
  <c r="W260" i="86" s="1"/>
  <c r="O265" i="86"/>
  <c r="AC333" i="86"/>
  <c r="AA331" i="86"/>
  <c r="P249" i="86"/>
  <c r="L288" i="86"/>
  <c r="AB288" i="86"/>
  <c r="L290" i="86"/>
  <c r="AB290" i="86"/>
  <c r="AC290" i="86" s="1"/>
  <c r="L292" i="86"/>
  <c r="AB292" i="86"/>
  <c r="AC292" i="86" s="1"/>
  <c r="L294" i="86"/>
  <c r="AB294" i="86"/>
  <c r="AC294" i="86" s="1"/>
  <c r="L296" i="86"/>
  <c r="AB296" i="86"/>
  <c r="AC296" i="86" s="1"/>
  <c r="L298" i="86"/>
  <c r="AB298" i="86"/>
  <c r="AC298" i="86" s="1"/>
  <c r="L300" i="86"/>
  <c r="AB300" i="86"/>
  <c r="AC300" i="86" s="1"/>
  <c r="L302" i="86"/>
  <c r="AB302" i="86"/>
  <c r="AC302" i="86" s="1"/>
  <c r="L304" i="86"/>
  <c r="AB304" i="86"/>
  <c r="AC304" i="86" s="1"/>
  <c r="L306" i="86"/>
  <c r="AB306" i="86"/>
  <c r="AC306" i="86" s="1"/>
  <c r="L308" i="86"/>
  <c r="AB308" i="86"/>
  <c r="AC308" i="86" s="1"/>
  <c r="L310" i="86"/>
  <c r="AB310" i="86"/>
  <c r="AC310" i="86" s="1"/>
  <c r="L312" i="86"/>
  <c r="AB312" i="86"/>
  <c r="AC312" i="86" s="1"/>
  <c r="L314" i="86"/>
  <c r="AB314" i="86"/>
  <c r="AC314" i="86" s="1"/>
  <c r="L316" i="86"/>
  <c r="AB316" i="86"/>
  <c r="AC316" i="86" s="1"/>
  <c r="L318" i="86"/>
  <c r="AB318" i="86"/>
  <c r="AC318" i="86" s="1"/>
  <c r="L320" i="86"/>
  <c r="K336" i="86"/>
  <c r="P288" i="86"/>
  <c r="P290" i="86"/>
  <c r="P292" i="86"/>
  <c r="P294" i="86"/>
  <c r="P296" i="86"/>
  <c r="P298" i="86"/>
  <c r="P300" i="86"/>
  <c r="P302" i="86"/>
  <c r="P304" i="86"/>
  <c r="P306" i="86"/>
  <c r="P308" i="86"/>
  <c r="P310" i="86"/>
  <c r="P312" i="86"/>
  <c r="P314" i="86"/>
  <c r="P316" i="86"/>
  <c r="P318" i="86"/>
  <c r="X324" i="86"/>
  <c r="H324" i="86"/>
  <c r="G286" i="86" s="1"/>
  <c r="P324" i="86"/>
  <c r="AB324" i="86"/>
  <c r="AC324" i="86" s="1"/>
  <c r="L324" i="86"/>
  <c r="X328" i="86"/>
  <c r="H328" i="86"/>
  <c r="P328" i="86"/>
  <c r="AB328" i="86"/>
  <c r="AC328" i="86" s="1"/>
  <c r="L328" i="86"/>
  <c r="AC339" i="86"/>
  <c r="AA337" i="86"/>
  <c r="AC347" i="86"/>
  <c r="AA336" i="86"/>
  <c r="X320" i="86"/>
  <c r="P320" i="86"/>
  <c r="AB320" i="86"/>
  <c r="AC320" i="86" s="1"/>
  <c r="T333" i="86"/>
  <c r="T339" i="86"/>
  <c r="T341" i="86"/>
  <c r="T343" i="86"/>
  <c r="T345" i="86"/>
  <c r="T347" i="86"/>
  <c r="T349" i="86"/>
  <c r="T351" i="86"/>
  <c r="T353" i="86"/>
  <c r="L358" i="86"/>
  <c r="AB358" i="86"/>
  <c r="L360" i="86"/>
  <c r="AB360" i="86"/>
  <c r="AC360" i="86" s="1"/>
  <c r="L362" i="86"/>
  <c r="AB362" i="86"/>
  <c r="AC362" i="86" s="1"/>
  <c r="L364" i="86"/>
  <c r="AB364" i="86"/>
  <c r="AC364" i="86" s="1"/>
  <c r="L366" i="86"/>
  <c r="AB366" i="86"/>
  <c r="AC366" i="86" s="1"/>
  <c r="L368" i="86"/>
  <c r="AB368" i="86"/>
  <c r="AC368" i="86" s="1"/>
  <c r="L370" i="86"/>
  <c r="AB370" i="86"/>
  <c r="AC370" i="86" s="1"/>
  <c r="L372" i="86"/>
  <c r="AB372" i="86"/>
  <c r="AC372" i="86" s="1"/>
  <c r="L374" i="86"/>
  <c r="AB374" i="86"/>
  <c r="AC374" i="86" s="1"/>
  <c r="L376" i="86"/>
  <c r="AB376" i="86"/>
  <c r="AC376" i="86" s="1"/>
  <c r="L378" i="86"/>
  <c r="AB378" i="86"/>
  <c r="AC378" i="86" s="1"/>
  <c r="L380" i="86"/>
  <c r="AB380" i="86"/>
  <c r="AC380" i="86" s="1"/>
  <c r="L382" i="86"/>
  <c r="AB382" i="86"/>
  <c r="AC382" i="86" s="1"/>
  <c r="P397" i="86"/>
  <c r="X397" i="86"/>
  <c r="H397" i="86"/>
  <c r="P399" i="86"/>
  <c r="X399" i="86"/>
  <c r="H399" i="86"/>
  <c r="P401" i="86"/>
  <c r="X401" i="86"/>
  <c r="H401" i="86"/>
  <c r="P403" i="86"/>
  <c r="X403" i="86"/>
  <c r="H403" i="86"/>
  <c r="P405" i="86"/>
  <c r="X405" i="86"/>
  <c r="H405" i="86"/>
  <c r="P407" i="86"/>
  <c r="X407" i="86"/>
  <c r="H407" i="86"/>
  <c r="P409" i="86"/>
  <c r="X409" i="86"/>
  <c r="H409" i="86"/>
  <c r="P411" i="86"/>
  <c r="X411" i="86"/>
  <c r="H411" i="86"/>
  <c r="P413" i="86"/>
  <c r="X413" i="86"/>
  <c r="H413" i="86"/>
  <c r="P415" i="86"/>
  <c r="X415" i="86"/>
  <c r="H415" i="86"/>
  <c r="P417" i="86"/>
  <c r="X417" i="86"/>
  <c r="H417" i="86"/>
  <c r="P419" i="86"/>
  <c r="X419" i="86"/>
  <c r="H419" i="86"/>
  <c r="P421" i="86"/>
  <c r="X421" i="86"/>
  <c r="H421" i="86"/>
  <c r="AB440" i="86"/>
  <c r="L440" i="86"/>
  <c r="X440" i="86"/>
  <c r="H440" i="86"/>
  <c r="P440" i="86"/>
  <c r="AC447" i="86"/>
  <c r="AA445" i="86"/>
  <c r="AC460" i="86"/>
  <c r="AA458" i="86"/>
  <c r="H333" i="86"/>
  <c r="X333" i="86"/>
  <c r="H339" i="86"/>
  <c r="X339" i="86"/>
  <c r="H341" i="86"/>
  <c r="X341" i="86"/>
  <c r="H343" i="86"/>
  <c r="X343" i="86"/>
  <c r="H345" i="86"/>
  <c r="X345" i="86"/>
  <c r="H347" i="86"/>
  <c r="X347" i="86"/>
  <c r="H349" i="86"/>
  <c r="X349" i="86"/>
  <c r="H351" i="86"/>
  <c r="X351" i="86"/>
  <c r="H353" i="86"/>
  <c r="X353" i="86"/>
  <c r="P358" i="86"/>
  <c r="P360" i="86"/>
  <c r="P362" i="86"/>
  <c r="P364" i="86"/>
  <c r="P366" i="86"/>
  <c r="P368" i="86"/>
  <c r="P370" i="86"/>
  <c r="P372" i="86"/>
  <c r="P374" i="86"/>
  <c r="P376" i="86"/>
  <c r="P378" i="86"/>
  <c r="P380" i="86"/>
  <c r="P382" i="86"/>
  <c r="X384" i="86"/>
  <c r="H384" i="86"/>
  <c r="P384" i="86"/>
  <c r="X386" i="86"/>
  <c r="H386" i="86"/>
  <c r="P386" i="86"/>
  <c r="X388" i="86"/>
  <c r="H388" i="86"/>
  <c r="P388" i="86"/>
  <c r="X390" i="86"/>
  <c r="H390" i="86"/>
  <c r="P390" i="86"/>
  <c r="X392" i="86"/>
  <c r="H392" i="86"/>
  <c r="P392" i="86"/>
  <c r="L397" i="86"/>
  <c r="L399" i="86"/>
  <c r="L401" i="86"/>
  <c r="L403" i="86"/>
  <c r="L405" i="86"/>
  <c r="L407" i="86"/>
  <c r="L409" i="86"/>
  <c r="L411" i="86"/>
  <c r="L413" i="86"/>
  <c r="L415" i="86"/>
  <c r="L417" i="86"/>
  <c r="L419" i="86"/>
  <c r="L421" i="86"/>
  <c r="AB428" i="86"/>
  <c r="AC428" i="86" s="1"/>
  <c r="L428" i="86"/>
  <c r="X428" i="86"/>
  <c r="H428" i="86"/>
  <c r="P428" i="86"/>
  <c r="T440" i="86"/>
  <c r="AB454" i="86"/>
  <c r="X454" i="86"/>
  <c r="W452" i="86" s="1"/>
  <c r="H454" i="86"/>
  <c r="G452" i="86" s="1"/>
  <c r="P454" i="86"/>
  <c r="T358" i="86"/>
  <c r="T360" i="86"/>
  <c r="T362" i="86"/>
  <c r="T364" i="86"/>
  <c r="T366" i="86"/>
  <c r="T368" i="86"/>
  <c r="T370" i="86"/>
  <c r="T372" i="86"/>
  <c r="T374" i="86"/>
  <c r="T376" i="86"/>
  <c r="T378" i="86"/>
  <c r="T380" i="86"/>
  <c r="T382" i="86"/>
  <c r="AB442" i="86"/>
  <c r="AC442" i="86" s="1"/>
  <c r="L442" i="86"/>
  <c r="X442" i="86"/>
  <c r="H442" i="86"/>
  <c r="P442" i="86"/>
  <c r="H358" i="86"/>
  <c r="H360" i="86"/>
  <c r="H362" i="86"/>
  <c r="H364" i="86"/>
  <c r="H366" i="86"/>
  <c r="H368" i="86"/>
  <c r="H370" i="86"/>
  <c r="H372" i="86"/>
  <c r="H374" i="86"/>
  <c r="H376" i="86"/>
  <c r="H378" i="86"/>
  <c r="H380" i="86"/>
  <c r="H382" i="86"/>
  <c r="T384" i="86"/>
  <c r="T386" i="86"/>
  <c r="T388" i="86"/>
  <c r="T390" i="86"/>
  <c r="T392" i="86"/>
  <c r="AB397" i="86"/>
  <c r="AB399" i="86"/>
  <c r="AC399" i="86" s="1"/>
  <c r="AB401" i="86"/>
  <c r="AC401" i="86" s="1"/>
  <c r="AB403" i="86"/>
  <c r="AC403" i="86" s="1"/>
  <c r="AB405" i="86"/>
  <c r="AC405" i="86" s="1"/>
  <c r="AB407" i="86"/>
  <c r="AC407" i="86" s="1"/>
  <c r="AB409" i="86"/>
  <c r="AC409" i="86" s="1"/>
  <c r="AB411" i="86"/>
  <c r="AC411" i="86" s="1"/>
  <c r="AB413" i="86"/>
  <c r="AC413" i="86" s="1"/>
  <c r="AB415" i="86"/>
  <c r="AC415" i="86" s="1"/>
  <c r="AB417" i="86"/>
  <c r="AC417" i="86" s="1"/>
  <c r="AB419" i="86"/>
  <c r="AC419" i="86" s="1"/>
  <c r="AB421" i="86"/>
  <c r="AC421" i="86" s="1"/>
  <c r="AB426" i="86"/>
  <c r="L426" i="86"/>
  <c r="X426" i="86"/>
  <c r="H426" i="86"/>
  <c r="P426" i="86"/>
  <c r="AC433" i="86"/>
  <c r="T442" i="86"/>
  <c r="K445" i="86"/>
  <c r="T454" i="86"/>
  <c r="S452" i="86" s="1"/>
  <c r="H433" i="86"/>
  <c r="X433" i="86"/>
  <c r="H435" i="86"/>
  <c r="X435" i="86"/>
  <c r="H447" i="86"/>
  <c r="X447" i="86"/>
  <c r="H449" i="86"/>
  <c r="X449" i="86"/>
  <c r="H460" i="86"/>
  <c r="X460" i="86"/>
  <c r="H462" i="86"/>
  <c r="X462" i="86"/>
  <c r="H467" i="86"/>
  <c r="L467" i="85" s="1"/>
  <c r="X467" i="86"/>
  <c r="H469" i="86"/>
  <c r="X469" i="86"/>
  <c r="H471" i="86"/>
  <c r="X471" i="86"/>
  <c r="H473" i="86"/>
  <c r="X473" i="86"/>
  <c r="P433" i="86"/>
  <c r="P435" i="86"/>
  <c r="P447" i="86"/>
  <c r="P449" i="86"/>
  <c r="P460" i="86"/>
  <c r="P462" i="86"/>
  <c r="P467" i="86"/>
  <c r="P469" i="86"/>
  <c r="P471" i="86"/>
  <c r="P473" i="86"/>
  <c r="AB201" i="61"/>
  <c r="AC201" i="61" s="1"/>
  <c r="P209" i="61"/>
  <c r="T217" i="61"/>
  <c r="X225" i="61"/>
  <c r="AB240" i="61"/>
  <c r="AC240" i="61" s="1"/>
  <c r="T254" i="61"/>
  <c r="H343" i="61"/>
  <c r="H351" i="61"/>
  <c r="P378" i="61"/>
  <c r="P413" i="61"/>
  <c r="X435" i="61"/>
  <c r="T449" i="61"/>
  <c r="P201" i="61"/>
  <c r="T209" i="61"/>
  <c r="X217" i="61"/>
  <c r="AB225" i="61"/>
  <c r="AC225" i="61" s="1"/>
  <c r="H240" i="61"/>
  <c r="X254" i="61"/>
  <c r="T343" i="61"/>
  <c r="T351" i="61"/>
  <c r="P386" i="61"/>
  <c r="P421" i="61"/>
  <c r="H435" i="61"/>
  <c r="AB435" i="61"/>
  <c r="AC435" i="61" s="1"/>
  <c r="X449" i="61"/>
  <c r="H254" i="61"/>
  <c r="H449" i="61"/>
  <c r="X211" i="61"/>
  <c r="X227" i="61"/>
  <c r="AB353" i="61"/>
  <c r="AC353" i="61" s="1"/>
  <c r="X203" i="61"/>
  <c r="X219" i="61"/>
  <c r="T245" i="61"/>
  <c r="AB345" i="61"/>
  <c r="AC345" i="61" s="1"/>
  <c r="X440" i="61"/>
  <c r="X454" i="61"/>
  <c r="AB197" i="61"/>
  <c r="AC197" i="61" s="1"/>
  <c r="AB203" i="61"/>
  <c r="AC203" i="61" s="1"/>
  <c r="AB205" i="61"/>
  <c r="AC205" i="61" s="1"/>
  <c r="AB211" i="61"/>
  <c r="AC211" i="61" s="1"/>
  <c r="AB213" i="61"/>
  <c r="AC213" i="61" s="1"/>
  <c r="AB219" i="61"/>
  <c r="AC219" i="61" s="1"/>
  <c r="AB221" i="61"/>
  <c r="AC221" i="61" s="1"/>
  <c r="AB227" i="61"/>
  <c r="AC227" i="61" s="1"/>
  <c r="AB236" i="61"/>
  <c r="AC236" i="61" s="1"/>
  <c r="X245" i="61"/>
  <c r="T247" i="61"/>
  <c r="X256" i="61"/>
  <c r="H339" i="61"/>
  <c r="H347" i="61"/>
  <c r="P358" i="61"/>
  <c r="P366" i="61"/>
  <c r="P374" i="61"/>
  <c r="P382" i="61"/>
  <c r="P390" i="61"/>
  <c r="P401" i="61"/>
  <c r="P409" i="61"/>
  <c r="P417" i="61"/>
  <c r="P428" i="61"/>
  <c r="H440" i="61"/>
  <c r="AB440" i="61"/>
  <c r="AC440" i="61" s="1"/>
  <c r="X442" i="61"/>
  <c r="H454" i="61"/>
  <c r="AB454" i="61"/>
  <c r="AC454" i="61" s="1"/>
  <c r="T256" i="61"/>
  <c r="H245" i="61"/>
  <c r="H256" i="61"/>
  <c r="H442" i="61"/>
  <c r="G286" i="85"/>
  <c r="G438" i="85"/>
  <c r="G336" i="85"/>
  <c r="G356" i="85"/>
  <c r="G395" i="85"/>
  <c r="G431" i="85"/>
  <c r="G243" i="85"/>
  <c r="G424" i="85"/>
  <c r="G176" i="85"/>
  <c r="G337" i="85"/>
  <c r="G195" i="85"/>
  <c r="G252" i="85"/>
  <c r="G445" i="85"/>
  <c r="G458" i="85"/>
  <c r="G331" i="85"/>
  <c r="X132" i="82"/>
  <c r="P136" i="82"/>
  <c r="P148" i="82"/>
  <c r="P159" i="82" s="1"/>
  <c r="G9" i="97" s="1"/>
  <c r="H152" i="82"/>
  <c r="X152" i="82"/>
  <c r="H159" i="82"/>
  <c r="E9" i="97" s="1"/>
  <c r="G8" i="99" s="1"/>
  <c r="X159" i="82"/>
  <c r="I9" i="97" s="1"/>
  <c r="T159" i="82"/>
  <c r="H9" i="97" s="1"/>
  <c r="L136" i="82"/>
  <c r="L159" i="82" s="1"/>
  <c r="F9" i="97" s="1"/>
  <c r="L148" i="82"/>
  <c r="T522" i="81"/>
  <c r="L522" i="81"/>
  <c r="L526" i="81" s="1"/>
  <c r="F8" i="97" s="1"/>
  <c r="AB522" i="81"/>
  <c r="T526" i="81"/>
  <c r="H8" i="97" s="1"/>
  <c r="X526" i="81"/>
  <c r="I8" i="97" s="1"/>
  <c r="AB526" i="81"/>
  <c r="J8" i="97" s="1"/>
  <c r="P526" i="81"/>
  <c r="G8" i="97" s="1"/>
  <c r="P298" i="30"/>
  <c r="P306" i="30"/>
  <c r="AB59" i="29"/>
  <c r="H35" i="78"/>
  <c r="L35" i="79" s="1"/>
  <c r="X35" i="78"/>
  <c r="H45" i="78"/>
  <c r="L45" i="79" s="1"/>
  <c r="X45" i="78"/>
  <c r="H53" i="78"/>
  <c r="L53" i="79" s="1"/>
  <c r="X53" i="78"/>
  <c r="L9" i="79"/>
  <c r="L9" i="78"/>
  <c r="AB9" i="78"/>
  <c r="L17" i="78"/>
  <c r="AB17" i="78"/>
  <c r="L27" i="78"/>
  <c r="AB27" i="78"/>
  <c r="L35" i="78"/>
  <c r="AB35" i="78"/>
  <c r="L45" i="78"/>
  <c r="AB45" i="78"/>
  <c r="L53" i="78"/>
  <c r="AB53" i="78"/>
  <c r="P9" i="78"/>
  <c r="P17" i="78"/>
  <c r="P27" i="78"/>
  <c r="P35" i="78"/>
  <c r="P45" i="78"/>
  <c r="P53" i="78"/>
  <c r="T63" i="78"/>
  <c r="H7" i="97" s="1"/>
  <c r="H75" i="77"/>
  <c r="L75" i="76" s="1"/>
  <c r="X75" i="77"/>
  <c r="AB75" i="28"/>
  <c r="P75" i="28"/>
  <c r="X79" i="28"/>
  <c r="H75" i="28"/>
  <c r="H75" i="76" s="1"/>
  <c r="AB75" i="77"/>
  <c r="L75" i="28"/>
  <c r="T75" i="28"/>
  <c r="X78" i="28"/>
  <c r="L75" i="77"/>
  <c r="H23" i="27"/>
  <c r="H23" i="73" s="1"/>
  <c r="T23" i="27"/>
  <c r="X23" i="27"/>
  <c r="L23" i="27"/>
  <c r="AB23" i="27"/>
  <c r="P745" i="27"/>
  <c r="T745" i="27"/>
  <c r="H745" i="27"/>
  <c r="X745" i="27"/>
  <c r="L745" i="27"/>
  <c r="P759" i="27"/>
  <c r="T759" i="27"/>
  <c r="H759" i="27"/>
  <c r="X759" i="27"/>
  <c r="L759" i="27"/>
  <c r="AB79" i="77"/>
  <c r="J6" i="97" s="1"/>
  <c r="T15" i="77"/>
  <c r="H11" i="77"/>
  <c r="X11" i="77"/>
  <c r="H13" i="77"/>
  <c r="L13" i="76" s="1"/>
  <c r="X13" i="77"/>
  <c r="H15" i="77"/>
  <c r="L15" i="76" s="1"/>
  <c r="X15" i="77"/>
  <c r="H17" i="77"/>
  <c r="L17" i="76" s="1"/>
  <c r="X17" i="77"/>
  <c r="H19" i="77"/>
  <c r="L19" i="76" s="1"/>
  <c r="X19" i="77"/>
  <c r="H21" i="77"/>
  <c r="L21" i="76" s="1"/>
  <c r="X21" i="77"/>
  <c r="H23" i="77"/>
  <c r="L23" i="76" s="1"/>
  <c r="X23" i="77"/>
  <c r="H25" i="77"/>
  <c r="L25" i="76" s="1"/>
  <c r="X25" i="77"/>
  <c r="H27" i="77"/>
  <c r="L27" i="76" s="1"/>
  <c r="X27" i="77"/>
  <c r="H29" i="77"/>
  <c r="L29" i="76" s="1"/>
  <c r="X29" i="77"/>
  <c r="H31" i="77"/>
  <c r="L31" i="76" s="1"/>
  <c r="X31" i="77"/>
  <c r="H33" i="77"/>
  <c r="L33" i="76" s="1"/>
  <c r="X33" i="77"/>
  <c r="H35" i="77"/>
  <c r="L35" i="76" s="1"/>
  <c r="X35" i="77"/>
  <c r="P39" i="77"/>
  <c r="P41" i="77"/>
  <c r="P47" i="77"/>
  <c r="P49" i="77"/>
  <c r="P51" i="77"/>
  <c r="P53" i="77"/>
  <c r="P55" i="77"/>
  <c r="P57" i="77"/>
  <c r="P59" i="77"/>
  <c r="P61" i="77"/>
  <c r="P63" i="77"/>
  <c r="P65" i="77"/>
  <c r="P67" i="77"/>
  <c r="P69" i="77"/>
  <c r="P75" i="77"/>
  <c r="T11" i="77"/>
  <c r="T13" i="77"/>
  <c r="T17" i="77"/>
  <c r="T19" i="77"/>
  <c r="T21" i="77"/>
  <c r="T25" i="77"/>
  <c r="T27" i="77"/>
  <c r="T29" i="77"/>
  <c r="T31" i="77"/>
  <c r="T33" i="77"/>
  <c r="T35" i="77"/>
  <c r="L11" i="77"/>
  <c r="L13" i="77"/>
  <c r="L15" i="77"/>
  <c r="L17" i="77"/>
  <c r="L19" i="77"/>
  <c r="L21" i="77"/>
  <c r="L23" i="77"/>
  <c r="L25" i="77"/>
  <c r="L27" i="77"/>
  <c r="L29" i="77"/>
  <c r="L31" i="77"/>
  <c r="L33" i="77"/>
  <c r="L35" i="77"/>
  <c r="P519" i="27"/>
  <c r="T519" i="27"/>
  <c r="H519" i="27"/>
  <c r="X519" i="27"/>
  <c r="L519" i="27"/>
  <c r="X91" i="74"/>
  <c r="H91" i="74"/>
  <c r="AB91" i="74"/>
  <c r="X99" i="74"/>
  <c r="H99" i="74"/>
  <c r="AB99" i="74"/>
  <c r="X109" i="74"/>
  <c r="X117" i="74"/>
  <c r="X139" i="74"/>
  <c r="H139" i="74"/>
  <c r="AB139" i="74"/>
  <c r="X143" i="74"/>
  <c r="X155" i="74"/>
  <c r="H155" i="74"/>
  <c r="AB155" i="74"/>
  <c r="X163" i="74"/>
  <c r="H163" i="74"/>
  <c r="AB163" i="74"/>
  <c r="X167" i="74"/>
  <c r="H167" i="74"/>
  <c r="AB167" i="74"/>
  <c r="X171" i="74"/>
  <c r="H171" i="74"/>
  <c r="AB171" i="74"/>
  <c r="X175" i="74"/>
  <c r="H175" i="74"/>
  <c r="T175" i="74"/>
  <c r="P189" i="74"/>
  <c r="AB189" i="74"/>
  <c r="X189" i="74"/>
  <c r="P207" i="74"/>
  <c r="AB207" i="74"/>
  <c r="L207" i="74"/>
  <c r="P215" i="74"/>
  <c r="AB215" i="74"/>
  <c r="L215" i="74"/>
  <c r="P223" i="74"/>
  <c r="AB223" i="74"/>
  <c r="L223" i="74"/>
  <c r="P259" i="74"/>
  <c r="AB259" i="74"/>
  <c r="L259" i="74"/>
  <c r="P267" i="74"/>
  <c r="AB267" i="74"/>
  <c r="L267" i="74"/>
  <c r="X317" i="74"/>
  <c r="H317" i="74"/>
  <c r="P317" i="74"/>
  <c r="L317" i="74"/>
  <c r="P335" i="74"/>
  <c r="L335" i="74"/>
  <c r="AB335" i="74"/>
  <c r="H335" i="74"/>
  <c r="P337" i="74"/>
  <c r="T337" i="74"/>
  <c r="L337" i="74"/>
  <c r="X357" i="74"/>
  <c r="H357" i="74"/>
  <c r="T357" i="74"/>
  <c r="P357" i="74"/>
  <c r="X365" i="74"/>
  <c r="H365" i="74"/>
  <c r="T365" i="74"/>
  <c r="P365" i="74"/>
  <c r="P401" i="74"/>
  <c r="L401" i="74"/>
  <c r="AB401" i="74"/>
  <c r="H401" i="74"/>
  <c r="P415" i="74"/>
  <c r="L415" i="74"/>
  <c r="AB415" i="74"/>
  <c r="H415" i="74"/>
  <c r="P417" i="74"/>
  <c r="T417" i="74"/>
  <c r="L417" i="74"/>
  <c r="P519" i="74"/>
  <c r="L519" i="74"/>
  <c r="AB519" i="74"/>
  <c r="H519" i="74"/>
  <c r="P521" i="74"/>
  <c r="T521" i="74"/>
  <c r="L521" i="74"/>
  <c r="P557" i="74"/>
  <c r="L557" i="74"/>
  <c r="X557" i="74"/>
  <c r="T557" i="74"/>
  <c r="X571" i="74"/>
  <c r="H571" i="74"/>
  <c r="T571" i="74"/>
  <c r="P571" i="74"/>
  <c r="L571" i="74"/>
  <c r="X577" i="74"/>
  <c r="H577" i="74"/>
  <c r="L577" i="74"/>
  <c r="AB577" i="74"/>
  <c r="T577" i="74"/>
  <c r="X605" i="74"/>
  <c r="H605" i="74"/>
  <c r="P605" i="74"/>
  <c r="L605" i="74"/>
  <c r="AB605" i="74"/>
  <c r="P621" i="74"/>
  <c r="L621" i="74"/>
  <c r="AB621" i="74"/>
  <c r="H621" i="74"/>
  <c r="X621" i="74"/>
  <c r="T621" i="74"/>
  <c r="X21" i="74"/>
  <c r="H21" i="74"/>
  <c r="L21" i="73" s="1"/>
  <c r="AB57" i="74"/>
  <c r="AB109" i="74"/>
  <c r="H117" i="74"/>
  <c r="AB143" i="74"/>
  <c r="H189" i="74"/>
  <c r="H207" i="74"/>
  <c r="P209" i="74"/>
  <c r="AB209" i="74"/>
  <c r="L209" i="74"/>
  <c r="P217" i="74"/>
  <c r="AB217" i="74"/>
  <c r="L217" i="74"/>
  <c r="H223" i="74"/>
  <c r="P225" i="74"/>
  <c r="AB225" i="74"/>
  <c r="L225" i="74"/>
  <c r="H259" i="74"/>
  <c r="P261" i="74"/>
  <c r="AB261" i="74"/>
  <c r="L261" i="74"/>
  <c r="P269" i="74"/>
  <c r="AB269" i="74"/>
  <c r="L269" i="74"/>
  <c r="X305" i="74"/>
  <c r="H305" i="74"/>
  <c r="P305" i="74"/>
  <c r="L305" i="74"/>
  <c r="P327" i="74"/>
  <c r="L327" i="74"/>
  <c r="AB327" i="74"/>
  <c r="H327" i="74"/>
  <c r="P329" i="74"/>
  <c r="T329" i="74"/>
  <c r="L329" i="74"/>
  <c r="X377" i="74"/>
  <c r="H377" i="74"/>
  <c r="P377" i="74"/>
  <c r="L377" i="74"/>
  <c r="P547" i="74"/>
  <c r="L547" i="74"/>
  <c r="AB547" i="74"/>
  <c r="H547" i="74"/>
  <c r="P549" i="74"/>
  <c r="T549" i="74"/>
  <c r="L549" i="74"/>
  <c r="X563" i="74"/>
  <c r="H563" i="74"/>
  <c r="T563" i="74"/>
  <c r="P563" i="74"/>
  <c r="L563" i="74"/>
  <c r="X569" i="74"/>
  <c r="H569" i="74"/>
  <c r="L569" i="74"/>
  <c r="AB569" i="74"/>
  <c r="T569" i="74"/>
  <c r="P585" i="74"/>
  <c r="AB585" i="74"/>
  <c r="H585" i="74"/>
  <c r="T585" i="74"/>
  <c r="L585" i="74"/>
  <c r="P589" i="74"/>
  <c r="T589" i="74"/>
  <c r="X589" i="74"/>
  <c r="L589" i="74"/>
  <c r="AB637" i="74"/>
  <c r="L637" i="74"/>
  <c r="H637" i="74"/>
  <c r="X637" i="74"/>
  <c r="T637" i="74"/>
  <c r="X704" i="74"/>
  <c r="H704" i="74"/>
  <c r="T704" i="74"/>
  <c r="AB704" i="74"/>
  <c r="P704" i="74"/>
  <c r="AB751" i="74"/>
  <c r="L751" i="74"/>
  <c r="X751" i="74"/>
  <c r="H751" i="74"/>
  <c r="T751" i="74"/>
  <c r="P751" i="74"/>
  <c r="X41" i="74"/>
  <c r="X57" i="74"/>
  <c r="X17" i="74"/>
  <c r="H17" i="74"/>
  <c r="L17" i="73" s="1"/>
  <c r="AB17" i="74"/>
  <c r="AB21" i="74"/>
  <c r="X25" i="74"/>
  <c r="H25" i="74"/>
  <c r="X39" i="74"/>
  <c r="H41" i="74"/>
  <c r="AB41" i="74"/>
  <c r="AB49" i="74"/>
  <c r="L175" i="74"/>
  <c r="X37" i="74"/>
  <c r="H39" i="74"/>
  <c r="AB39" i="74"/>
  <c r="L41" i="74"/>
  <c r="X45" i="74"/>
  <c r="H47" i="74"/>
  <c r="AB47" i="74"/>
  <c r="L49" i="74"/>
  <c r="X53" i="74"/>
  <c r="H55" i="74"/>
  <c r="AB55" i="74"/>
  <c r="L57" i="74"/>
  <c r="X61" i="74"/>
  <c r="X83" i="74"/>
  <c r="H85" i="74"/>
  <c r="AB85" i="74"/>
  <c r="X89" i="74"/>
  <c r="H89" i="74"/>
  <c r="AB89" i="74"/>
  <c r="P91" i="74"/>
  <c r="X93" i="74"/>
  <c r="H93" i="74"/>
  <c r="AB93" i="74"/>
  <c r="P99" i="74"/>
  <c r="X101" i="74"/>
  <c r="H101" i="74"/>
  <c r="AB101" i="74"/>
  <c r="X105" i="74"/>
  <c r="H107" i="74"/>
  <c r="AB107" i="74"/>
  <c r="L109" i="74"/>
  <c r="X113" i="74"/>
  <c r="H115" i="74"/>
  <c r="AB115" i="74"/>
  <c r="L117" i="74"/>
  <c r="X121" i="74"/>
  <c r="H123" i="74"/>
  <c r="AB123" i="74"/>
  <c r="X127" i="74"/>
  <c r="H127" i="74"/>
  <c r="AB127" i="74"/>
  <c r="X131" i="74"/>
  <c r="H133" i="74"/>
  <c r="AB133" i="74"/>
  <c r="X137" i="74"/>
  <c r="H137" i="74"/>
  <c r="AB137" i="74"/>
  <c r="P139" i="74"/>
  <c r="L143" i="74"/>
  <c r="X147" i="74"/>
  <c r="H149" i="74"/>
  <c r="AB149" i="74"/>
  <c r="X153" i="74"/>
  <c r="H153" i="74"/>
  <c r="AB153" i="74"/>
  <c r="P155" i="74"/>
  <c r="X157" i="74"/>
  <c r="H157" i="74"/>
  <c r="AB157" i="74"/>
  <c r="P163" i="74"/>
  <c r="X165" i="74"/>
  <c r="H165" i="74"/>
  <c r="AB165" i="74"/>
  <c r="P167" i="74"/>
  <c r="X169" i="74"/>
  <c r="H169" i="74"/>
  <c r="AB169" i="74"/>
  <c r="P171" i="74"/>
  <c r="X173" i="74"/>
  <c r="H173" i="74"/>
  <c r="AB173" i="74"/>
  <c r="P175" i="74"/>
  <c r="P185" i="74"/>
  <c r="AB185" i="74"/>
  <c r="L185" i="74"/>
  <c r="L189" i="74"/>
  <c r="P191" i="74"/>
  <c r="AB191" i="74"/>
  <c r="L191" i="74"/>
  <c r="T207" i="74"/>
  <c r="H209" i="74"/>
  <c r="P211" i="74"/>
  <c r="AB211" i="74"/>
  <c r="L211" i="74"/>
  <c r="H217" i="74"/>
  <c r="P219" i="74"/>
  <c r="AB219" i="74"/>
  <c r="L219" i="74"/>
  <c r="T223" i="74"/>
  <c r="H225" i="74"/>
  <c r="P227" i="74"/>
  <c r="AB227" i="74"/>
  <c r="L227" i="74"/>
  <c r="T259" i="74"/>
  <c r="H261" i="74"/>
  <c r="P263" i="74"/>
  <c r="AB263" i="74"/>
  <c r="L263" i="74"/>
  <c r="T267" i="74"/>
  <c r="H269" i="74"/>
  <c r="P271" i="74"/>
  <c r="AB271" i="74"/>
  <c r="L271" i="74"/>
  <c r="T305" i="74"/>
  <c r="X309" i="74"/>
  <c r="H309" i="74"/>
  <c r="P309" i="74"/>
  <c r="L309" i="74"/>
  <c r="AB317" i="74"/>
  <c r="T327" i="74"/>
  <c r="H329" i="74"/>
  <c r="X335" i="74"/>
  <c r="X337" i="74"/>
  <c r="P351" i="74"/>
  <c r="L351" i="74"/>
  <c r="AB351" i="74"/>
  <c r="H351" i="74"/>
  <c r="AB357" i="74"/>
  <c r="AB365" i="74"/>
  <c r="T377" i="74"/>
  <c r="X387" i="74"/>
  <c r="H387" i="74"/>
  <c r="P387" i="74"/>
  <c r="L387" i="74"/>
  <c r="X401" i="74"/>
  <c r="X407" i="74"/>
  <c r="H407" i="74"/>
  <c r="T407" i="74"/>
  <c r="P407" i="74"/>
  <c r="X415" i="74"/>
  <c r="X417" i="74"/>
  <c r="X499" i="74"/>
  <c r="H499" i="74"/>
  <c r="T499" i="74"/>
  <c r="P499" i="74"/>
  <c r="X503" i="74"/>
  <c r="H503" i="74"/>
  <c r="T503" i="74"/>
  <c r="P503" i="74"/>
  <c r="X507" i="74"/>
  <c r="H507" i="74"/>
  <c r="T507" i="74"/>
  <c r="P507" i="74"/>
  <c r="X511" i="74"/>
  <c r="H511" i="74"/>
  <c r="T511" i="74"/>
  <c r="P511" i="74"/>
  <c r="X519" i="74"/>
  <c r="X521" i="74"/>
  <c r="P535" i="74"/>
  <c r="L535" i="74"/>
  <c r="AB535" i="74"/>
  <c r="H535" i="74"/>
  <c r="P541" i="74"/>
  <c r="T541" i="74"/>
  <c r="L541" i="74"/>
  <c r="T547" i="74"/>
  <c r="H549" i="74"/>
  <c r="AB557" i="74"/>
  <c r="X561" i="74"/>
  <c r="H561" i="74"/>
  <c r="L561" i="74"/>
  <c r="AB561" i="74"/>
  <c r="T561" i="74"/>
  <c r="AB563" i="74"/>
  <c r="P569" i="74"/>
  <c r="X585" i="74"/>
  <c r="H589" i="74"/>
  <c r="P597" i="74"/>
  <c r="T597" i="74"/>
  <c r="L597" i="74"/>
  <c r="AB597" i="74"/>
  <c r="X597" i="74"/>
  <c r="P637" i="74"/>
  <c r="L704" i="74"/>
  <c r="AB745" i="74"/>
  <c r="L745" i="74"/>
  <c r="X745" i="74"/>
  <c r="H745" i="74"/>
  <c r="T745" i="74"/>
  <c r="P745" i="74"/>
  <c r="X49" i="74"/>
  <c r="AB25" i="74"/>
  <c r="X29" i="74"/>
  <c r="H29" i="74"/>
  <c r="AB29" i="74"/>
  <c r="X47" i="74"/>
  <c r="H49" i="74"/>
  <c r="X55" i="74"/>
  <c r="H57" i="74"/>
  <c r="X67" i="74"/>
  <c r="H67" i="74"/>
  <c r="X71" i="74"/>
  <c r="H71" i="74"/>
  <c r="AB71" i="74"/>
  <c r="X75" i="74"/>
  <c r="H75" i="74"/>
  <c r="L91" i="74"/>
  <c r="L99" i="74"/>
  <c r="H109" i="74"/>
  <c r="X115" i="74"/>
  <c r="AB117" i="74"/>
  <c r="X123" i="74"/>
  <c r="L139" i="74"/>
  <c r="H143" i="74"/>
  <c r="X149" i="74"/>
  <c r="L155" i="74"/>
  <c r="L163" i="74"/>
  <c r="L167" i="74"/>
  <c r="L171" i="74"/>
  <c r="P183" i="74"/>
  <c r="AB183" i="74"/>
  <c r="L183" i="74"/>
  <c r="H215" i="74"/>
  <c r="X7" i="74"/>
  <c r="L17" i="74"/>
  <c r="L21" i="74"/>
  <c r="L25" i="74"/>
  <c r="T215" i="74"/>
  <c r="H7" i="74"/>
  <c r="AB7" i="74"/>
  <c r="X15" i="74"/>
  <c r="H15" i="74"/>
  <c r="L15" i="73" s="1"/>
  <c r="AB15" i="74"/>
  <c r="P17" i="74"/>
  <c r="X19" i="74"/>
  <c r="H19" i="74"/>
  <c r="L19" i="73" s="1"/>
  <c r="AB19" i="74"/>
  <c r="P21" i="74"/>
  <c r="X23" i="74"/>
  <c r="H23" i="74"/>
  <c r="L23" i="73" s="1"/>
  <c r="AB23" i="74"/>
  <c r="P25" i="74"/>
  <c r="X27" i="74"/>
  <c r="H27" i="74"/>
  <c r="AB27" i="74"/>
  <c r="P29" i="74"/>
  <c r="X31" i="74"/>
  <c r="H31" i="74"/>
  <c r="AB31" i="74"/>
  <c r="X35" i="74"/>
  <c r="H37" i="74"/>
  <c r="AB37" i="74"/>
  <c r="L39" i="74"/>
  <c r="T41" i="74"/>
  <c r="X43" i="74"/>
  <c r="H45" i="74"/>
  <c r="AB45" i="74"/>
  <c r="L47" i="74"/>
  <c r="T49" i="74"/>
  <c r="X51" i="74"/>
  <c r="H53" i="74"/>
  <c r="AB53" i="74"/>
  <c r="L55" i="74"/>
  <c r="T57" i="74"/>
  <c r="X59" i="74"/>
  <c r="H61" i="74"/>
  <c r="AB61" i="74"/>
  <c r="X65" i="74"/>
  <c r="H65" i="74"/>
  <c r="AB65" i="74"/>
  <c r="P67" i="74"/>
  <c r="X69" i="74"/>
  <c r="H69" i="74"/>
  <c r="AB69" i="74"/>
  <c r="P71" i="74"/>
  <c r="X73" i="74"/>
  <c r="H73" i="74"/>
  <c r="AB73" i="74"/>
  <c r="P75" i="74"/>
  <c r="X77" i="74"/>
  <c r="H77" i="74"/>
  <c r="AB77" i="74"/>
  <c r="X81" i="74"/>
  <c r="H83" i="74"/>
  <c r="AB83" i="74"/>
  <c r="L85" i="74"/>
  <c r="L89" i="74"/>
  <c r="T91" i="74"/>
  <c r="L93" i="74"/>
  <c r="T99" i="74"/>
  <c r="L101" i="74"/>
  <c r="H105" i="74"/>
  <c r="AB105" i="74"/>
  <c r="L107" i="74"/>
  <c r="T109" i="74"/>
  <c r="X111" i="74"/>
  <c r="H113" i="74"/>
  <c r="AB113" i="74"/>
  <c r="L115" i="74"/>
  <c r="T117" i="74"/>
  <c r="X119" i="74"/>
  <c r="H121" i="74"/>
  <c r="AB121" i="74"/>
  <c r="L123" i="74"/>
  <c r="L127" i="74"/>
  <c r="H131" i="74"/>
  <c r="AB131" i="74"/>
  <c r="L133" i="74"/>
  <c r="L137" i="74"/>
  <c r="T139" i="74"/>
  <c r="T143" i="74"/>
  <c r="X145" i="74"/>
  <c r="H147" i="74"/>
  <c r="AB147" i="74"/>
  <c r="L149" i="74"/>
  <c r="L153" i="74"/>
  <c r="T155" i="74"/>
  <c r="L157" i="74"/>
  <c r="T163" i="74"/>
  <c r="L165" i="74"/>
  <c r="T167" i="74"/>
  <c r="L169" i="74"/>
  <c r="T171" i="74"/>
  <c r="L173" i="74"/>
  <c r="AB175" i="74"/>
  <c r="T183" i="74"/>
  <c r="H185" i="74"/>
  <c r="P187" i="74"/>
  <c r="AB187" i="74"/>
  <c r="L187" i="74"/>
  <c r="T189" i="74"/>
  <c r="H191" i="74"/>
  <c r="P193" i="74"/>
  <c r="AB193" i="74"/>
  <c r="L193" i="74"/>
  <c r="X207" i="74"/>
  <c r="T209" i="74"/>
  <c r="H211" i="74"/>
  <c r="P213" i="74"/>
  <c r="AB213" i="74"/>
  <c r="L213" i="74"/>
  <c r="X215" i="74"/>
  <c r="T217" i="74"/>
  <c r="H219" i="74"/>
  <c r="P221" i="74"/>
  <c r="AB221" i="74"/>
  <c r="L221" i="74"/>
  <c r="X223" i="74"/>
  <c r="T225" i="74"/>
  <c r="H227" i="74"/>
  <c r="P257" i="74"/>
  <c r="AB257" i="74"/>
  <c r="L257" i="74"/>
  <c r="X259" i="74"/>
  <c r="T261" i="74"/>
  <c r="H263" i="74"/>
  <c r="P265" i="74"/>
  <c r="AB265" i="74"/>
  <c r="L265" i="74"/>
  <c r="X267" i="74"/>
  <c r="T269" i="74"/>
  <c r="H271" i="74"/>
  <c r="AB305" i="74"/>
  <c r="T309" i="74"/>
  <c r="X313" i="74"/>
  <c r="H313" i="74"/>
  <c r="P313" i="74"/>
  <c r="L313" i="74"/>
  <c r="X327" i="74"/>
  <c r="X329" i="74"/>
  <c r="AB337" i="74"/>
  <c r="P343" i="74"/>
  <c r="L343" i="74"/>
  <c r="AB343" i="74"/>
  <c r="H343" i="74"/>
  <c r="P345" i="74"/>
  <c r="T345" i="74"/>
  <c r="L345" i="74"/>
  <c r="T351" i="74"/>
  <c r="AB377" i="74"/>
  <c r="P381" i="74"/>
  <c r="L381" i="74"/>
  <c r="AB381" i="74"/>
  <c r="H381" i="74"/>
  <c r="P383" i="74"/>
  <c r="T383" i="74"/>
  <c r="L383" i="74"/>
  <c r="T387" i="74"/>
  <c r="X391" i="74"/>
  <c r="H391" i="74"/>
  <c r="P391" i="74"/>
  <c r="L391" i="74"/>
  <c r="L407" i="74"/>
  <c r="AB417" i="74"/>
  <c r="L499" i="74"/>
  <c r="L503" i="74"/>
  <c r="L507" i="74"/>
  <c r="L511" i="74"/>
  <c r="AB521" i="74"/>
  <c r="P527" i="74"/>
  <c r="L527" i="74"/>
  <c r="AB527" i="74"/>
  <c r="H527" i="74"/>
  <c r="P529" i="74"/>
  <c r="T529" i="74"/>
  <c r="L529" i="74"/>
  <c r="T535" i="74"/>
  <c r="H541" i="74"/>
  <c r="X547" i="74"/>
  <c r="X549" i="74"/>
  <c r="P561" i="74"/>
  <c r="X579" i="74"/>
  <c r="H579" i="74"/>
  <c r="T579" i="74"/>
  <c r="P579" i="74"/>
  <c r="L579" i="74"/>
  <c r="AB589" i="74"/>
  <c r="P595" i="74"/>
  <c r="L595" i="74"/>
  <c r="AB595" i="74"/>
  <c r="H595" i="74"/>
  <c r="X595" i="74"/>
  <c r="H597" i="74"/>
  <c r="T177" i="74"/>
  <c r="T179" i="74"/>
  <c r="T197" i="74"/>
  <c r="T199" i="74"/>
  <c r="T201" i="74"/>
  <c r="T203" i="74"/>
  <c r="T231" i="74"/>
  <c r="T233" i="74"/>
  <c r="T235" i="74"/>
  <c r="T237" i="74"/>
  <c r="T239" i="74"/>
  <c r="T241" i="74"/>
  <c r="T243" i="74"/>
  <c r="T245" i="74"/>
  <c r="T247" i="74"/>
  <c r="T249" i="74"/>
  <c r="T251" i="74"/>
  <c r="T253" i="74"/>
  <c r="T275" i="74"/>
  <c r="T277" i="74"/>
  <c r="T279" i="74"/>
  <c r="T281" i="74"/>
  <c r="T283" i="74"/>
  <c r="T285" i="74"/>
  <c r="T287" i="74"/>
  <c r="T289" i="74"/>
  <c r="T291" i="74"/>
  <c r="T293" i="74"/>
  <c r="T295" i="74"/>
  <c r="T297" i="74"/>
  <c r="T303" i="74"/>
  <c r="X325" i="74"/>
  <c r="X333" i="74"/>
  <c r="X341" i="74"/>
  <c r="X349" i="74"/>
  <c r="X355" i="74"/>
  <c r="H355" i="74"/>
  <c r="AB355" i="74"/>
  <c r="X359" i="74"/>
  <c r="H359" i="74"/>
  <c r="AB359" i="74"/>
  <c r="X367" i="74"/>
  <c r="H367" i="74"/>
  <c r="AB367" i="74"/>
  <c r="X371" i="74"/>
  <c r="X399" i="74"/>
  <c r="X405" i="74"/>
  <c r="H405" i="74"/>
  <c r="AB405" i="74"/>
  <c r="X409" i="74"/>
  <c r="H409" i="74"/>
  <c r="AB409" i="74"/>
  <c r="X413" i="74"/>
  <c r="X501" i="74"/>
  <c r="H501" i="74"/>
  <c r="AB501" i="74"/>
  <c r="X505" i="74"/>
  <c r="H505" i="74"/>
  <c r="AB505" i="74"/>
  <c r="X509" i="74"/>
  <c r="H509" i="74"/>
  <c r="AB509" i="74"/>
  <c r="X513" i="74"/>
  <c r="H513" i="74"/>
  <c r="AB513" i="74"/>
  <c r="X517" i="74"/>
  <c r="X525" i="74"/>
  <c r="X533" i="74"/>
  <c r="X545" i="74"/>
  <c r="X565" i="74"/>
  <c r="H565" i="74"/>
  <c r="L565" i="74"/>
  <c r="X573" i="74"/>
  <c r="H573" i="74"/>
  <c r="L573" i="74"/>
  <c r="X581" i="74"/>
  <c r="H581" i="74"/>
  <c r="L581" i="74"/>
  <c r="P587" i="74"/>
  <c r="L587" i="74"/>
  <c r="AB587" i="74"/>
  <c r="P609" i="74"/>
  <c r="L609" i="74"/>
  <c r="AB609" i="74"/>
  <c r="H609" i="74"/>
  <c r="P611" i="74"/>
  <c r="T611" i="74"/>
  <c r="L611" i="74"/>
  <c r="AB709" i="74"/>
  <c r="L709" i="74"/>
  <c r="P709" i="74"/>
  <c r="X709" i="74"/>
  <c r="T709" i="74"/>
  <c r="H177" i="74"/>
  <c r="H179" i="74"/>
  <c r="H197" i="74"/>
  <c r="H199" i="74"/>
  <c r="H201" i="74"/>
  <c r="H203" i="74"/>
  <c r="H231" i="74"/>
  <c r="H233" i="74"/>
  <c r="H235" i="74"/>
  <c r="H237" i="74"/>
  <c r="H239" i="74"/>
  <c r="H241" i="74"/>
  <c r="H243" i="74"/>
  <c r="H245" i="74"/>
  <c r="H247" i="74"/>
  <c r="H249" i="74"/>
  <c r="H251" i="74"/>
  <c r="H253" i="74"/>
  <c r="H275" i="74"/>
  <c r="H277" i="74"/>
  <c r="H279" i="74"/>
  <c r="H281" i="74"/>
  <c r="H283" i="74"/>
  <c r="H285" i="74"/>
  <c r="H287" i="74"/>
  <c r="H289" i="74"/>
  <c r="H291" i="74"/>
  <c r="H293" i="74"/>
  <c r="H295" i="74"/>
  <c r="H297" i="74"/>
  <c r="H303" i="74"/>
  <c r="AB303" i="74"/>
  <c r="X307" i="74"/>
  <c r="H307" i="74"/>
  <c r="AB307" i="74"/>
  <c r="X311" i="74"/>
  <c r="H311" i="74"/>
  <c r="AB311" i="74"/>
  <c r="X315" i="74"/>
  <c r="H315" i="74"/>
  <c r="AB315" i="74"/>
  <c r="X319" i="74"/>
  <c r="H319" i="74"/>
  <c r="AB319" i="74"/>
  <c r="X323" i="74"/>
  <c r="H325" i="74"/>
  <c r="AB325" i="74"/>
  <c r="X331" i="74"/>
  <c r="H333" i="74"/>
  <c r="AB333" i="74"/>
  <c r="X339" i="74"/>
  <c r="H341" i="74"/>
  <c r="AB341" i="74"/>
  <c r="X347" i="74"/>
  <c r="H349" i="74"/>
  <c r="AB349" i="74"/>
  <c r="L355" i="74"/>
  <c r="L359" i="74"/>
  <c r="L367" i="74"/>
  <c r="H371" i="74"/>
  <c r="AB371" i="74"/>
  <c r="X375" i="74"/>
  <c r="H375" i="74"/>
  <c r="AB375" i="74"/>
  <c r="X389" i="74"/>
  <c r="H389" i="74"/>
  <c r="AB389" i="74"/>
  <c r="X393" i="74"/>
  <c r="H393" i="74"/>
  <c r="AB393" i="74"/>
  <c r="X397" i="74"/>
  <c r="H399" i="74"/>
  <c r="AB399" i="74"/>
  <c r="L405" i="74"/>
  <c r="L409" i="74"/>
  <c r="H413" i="74"/>
  <c r="AB413" i="74"/>
  <c r="L501" i="74"/>
  <c r="L505" i="74"/>
  <c r="L509" i="74"/>
  <c r="L513" i="74"/>
  <c r="H517" i="74"/>
  <c r="AB517" i="74"/>
  <c r="X523" i="74"/>
  <c r="H525" i="74"/>
  <c r="AB525" i="74"/>
  <c r="X531" i="74"/>
  <c r="H533" i="74"/>
  <c r="AB533" i="74"/>
  <c r="X543" i="74"/>
  <c r="H545" i="74"/>
  <c r="AB545" i="74"/>
  <c r="P551" i="74"/>
  <c r="T551" i="74"/>
  <c r="AB551" i="74"/>
  <c r="P555" i="74"/>
  <c r="AB555" i="74"/>
  <c r="H555" i="74"/>
  <c r="X567" i="74"/>
  <c r="H567" i="74"/>
  <c r="T567" i="74"/>
  <c r="X575" i="74"/>
  <c r="H575" i="74"/>
  <c r="T575" i="74"/>
  <c r="X601" i="74"/>
  <c r="H601" i="74"/>
  <c r="P601" i="74"/>
  <c r="L601" i="74"/>
  <c r="X627" i="74"/>
  <c r="H627" i="74"/>
  <c r="T627" i="74"/>
  <c r="P627" i="74"/>
  <c r="X631" i="74"/>
  <c r="H631" i="74"/>
  <c r="T631" i="74"/>
  <c r="P631" i="74"/>
  <c r="AB639" i="74"/>
  <c r="L639" i="74"/>
  <c r="T639" i="74"/>
  <c r="P639" i="74"/>
  <c r="H639" i="74"/>
  <c r="AB665" i="74"/>
  <c r="L665" i="74"/>
  <c r="P665" i="74"/>
  <c r="X665" i="74"/>
  <c r="T665" i="74"/>
  <c r="AB737" i="74"/>
  <c r="L737" i="74"/>
  <c r="X737" i="74"/>
  <c r="H737" i="74"/>
  <c r="T737" i="74"/>
  <c r="AB743" i="74"/>
  <c r="L743" i="74"/>
  <c r="X743" i="74"/>
  <c r="H743" i="74"/>
  <c r="T743" i="74"/>
  <c r="P743" i="74"/>
  <c r="AB753" i="74"/>
  <c r="L753" i="74"/>
  <c r="X753" i="74"/>
  <c r="H753" i="74"/>
  <c r="T753" i="74"/>
  <c r="AB759" i="74"/>
  <c r="L759" i="74"/>
  <c r="X759" i="74"/>
  <c r="H759" i="74"/>
  <c r="T759" i="74"/>
  <c r="P759" i="74"/>
  <c r="X593" i="74"/>
  <c r="X619" i="74"/>
  <c r="X625" i="74"/>
  <c r="H625" i="74"/>
  <c r="AB625" i="74"/>
  <c r="X629" i="74"/>
  <c r="H629" i="74"/>
  <c r="AB629" i="74"/>
  <c r="AB633" i="74"/>
  <c r="L633" i="74"/>
  <c r="H633" i="74"/>
  <c r="AB641" i="74"/>
  <c r="L641" i="74"/>
  <c r="H641" i="74"/>
  <c r="AB669" i="74"/>
  <c r="L669" i="74"/>
  <c r="P669" i="74"/>
  <c r="AB713" i="74"/>
  <c r="L713" i="74"/>
  <c r="P713" i="74"/>
  <c r="AB741" i="74"/>
  <c r="L741" i="74"/>
  <c r="X741" i="74"/>
  <c r="H741" i="74"/>
  <c r="T741" i="74"/>
  <c r="AB749" i="74"/>
  <c r="L749" i="74"/>
  <c r="X749" i="74"/>
  <c r="H749" i="74"/>
  <c r="T749" i="74"/>
  <c r="AB757" i="74"/>
  <c r="L757" i="74"/>
  <c r="X757" i="74"/>
  <c r="H757" i="74"/>
  <c r="T757" i="74"/>
  <c r="X553" i="74"/>
  <c r="X591" i="74"/>
  <c r="H593" i="74"/>
  <c r="AB593" i="74"/>
  <c r="X603" i="74"/>
  <c r="H603" i="74"/>
  <c r="AB603" i="74"/>
  <c r="X613" i="74"/>
  <c r="H619" i="74"/>
  <c r="AB619" i="74"/>
  <c r="L625" i="74"/>
  <c r="L629" i="74"/>
  <c r="P633" i="74"/>
  <c r="AB635" i="74"/>
  <c r="L635" i="74"/>
  <c r="T635" i="74"/>
  <c r="P641" i="74"/>
  <c r="AB643" i="74"/>
  <c r="L643" i="74"/>
  <c r="T643" i="74"/>
  <c r="AB651" i="74"/>
  <c r="L651" i="74"/>
  <c r="P651" i="74"/>
  <c r="H669" i="74"/>
  <c r="H713" i="74"/>
  <c r="AB739" i="74"/>
  <c r="L739" i="74"/>
  <c r="X739" i="74"/>
  <c r="H739" i="74"/>
  <c r="T739" i="74"/>
  <c r="P741" i="74"/>
  <c r="AB747" i="74"/>
  <c r="L747" i="74"/>
  <c r="X747" i="74"/>
  <c r="H747" i="74"/>
  <c r="T747" i="74"/>
  <c r="P749" i="74"/>
  <c r="AB755" i="74"/>
  <c r="L755" i="74"/>
  <c r="X755" i="74"/>
  <c r="H755" i="74"/>
  <c r="T755" i="74"/>
  <c r="P757" i="74"/>
  <c r="AB653" i="74"/>
  <c r="L653" i="74"/>
  <c r="X653" i="74"/>
  <c r="AB663" i="74"/>
  <c r="L663" i="74"/>
  <c r="X663" i="74"/>
  <c r="AB667" i="74"/>
  <c r="L667" i="74"/>
  <c r="X667" i="74"/>
  <c r="AB711" i="74"/>
  <c r="L711" i="74"/>
  <c r="X711" i="74"/>
  <c r="AB715" i="74"/>
  <c r="L715" i="74"/>
  <c r="X715" i="74"/>
  <c r="H408" i="71"/>
  <c r="H412" i="71"/>
  <c r="H420" i="71"/>
  <c r="H436" i="71"/>
  <c r="P30" i="70"/>
  <c r="H34" i="70"/>
  <c r="L34" i="69" s="1"/>
  <c r="T38" i="70"/>
  <c r="T110" i="70"/>
  <c r="P118" i="70"/>
  <c r="T138" i="70"/>
  <c r="X154" i="70"/>
  <c r="P162" i="70"/>
  <c r="P166" i="70"/>
  <c r="T182" i="70"/>
  <c r="T218" i="70"/>
  <c r="X302" i="70"/>
  <c r="T338" i="70"/>
  <c r="T426" i="70"/>
  <c r="AB464" i="70"/>
  <c r="H496" i="70"/>
  <c r="L496" i="69" s="1"/>
  <c r="H514" i="70"/>
  <c r="L514" i="69" s="1"/>
  <c r="T242" i="70"/>
  <c r="P246" i="70"/>
  <c r="T354" i="70"/>
  <c r="H434" i="70"/>
  <c r="L434" i="69" s="1"/>
  <c r="X474" i="70"/>
  <c r="T448" i="70"/>
  <c r="T478" i="70"/>
  <c r="P492" i="70"/>
  <c r="H504" i="70"/>
  <c r="L504" i="69" s="1"/>
  <c r="P504" i="70"/>
  <c r="H408" i="70"/>
  <c r="L408" i="69" s="1"/>
  <c r="P426" i="70"/>
  <c r="T442" i="70"/>
  <c r="H452" i="70"/>
  <c r="L452" i="69" s="1"/>
  <c r="L462" i="70"/>
  <c r="H470" i="70"/>
  <c r="L470" i="69" s="1"/>
  <c r="AB504" i="70"/>
  <c r="T302" i="70"/>
  <c r="P338" i="70"/>
  <c r="H354" i="70"/>
  <c r="L354" i="69" s="1"/>
  <c r="P362" i="70"/>
  <c r="AB366" i="70"/>
  <c r="H406" i="70"/>
  <c r="L406" i="69" s="1"/>
  <c r="H438" i="70"/>
  <c r="L438" i="69" s="1"/>
  <c r="X442" i="70"/>
  <c r="P470" i="70"/>
  <c r="P486" i="70"/>
  <c r="X494" i="70"/>
  <c r="L506" i="70"/>
  <c r="X314" i="70"/>
  <c r="X338" i="70"/>
  <c r="X354" i="70"/>
  <c r="P394" i="70"/>
  <c r="T398" i="70"/>
  <c r="X470" i="70"/>
  <c r="H482" i="70"/>
  <c r="L482" i="69" s="1"/>
  <c r="X486" i="70"/>
  <c r="P266" i="70"/>
  <c r="T266" i="70"/>
  <c r="H20" i="70"/>
  <c r="L20" i="69" s="1"/>
  <c r="P24" i="70"/>
  <c r="X38" i="70"/>
  <c r="H48" i="70"/>
  <c r="L48" i="69" s="1"/>
  <c r="P52" i="70"/>
  <c r="L56" i="70"/>
  <c r="X66" i="70"/>
  <c r="H74" i="70"/>
  <c r="L74" i="69" s="1"/>
  <c r="P76" i="70"/>
  <c r="T82" i="70"/>
  <c r="H82" i="70"/>
  <c r="L82" i="69" s="1"/>
  <c r="T124" i="70"/>
  <c r="X124" i="70"/>
  <c r="P124" i="70"/>
  <c r="P136" i="70"/>
  <c r="T144" i="70"/>
  <c r="P144" i="70"/>
  <c r="L144" i="70"/>
  <c r="P240" i="70"/>
  <c r="T240" i="70"/>
  <c r="H264" i="70"/>
  <c r="L264" i="69" s="1"/>
  <c r="T264" i="70"/>
  <c r="H266" i="70"/>
  <c r="L266" i="69" s="1"/>
  <c r="H280" i="70"/>
  <c r="L280" i="69" s="1"/>
  <c r="P308" i="70"/>
  <c r="X372" i="70"/>
  <c r="P372" i="70"/>
  <c r="X454" i="70"/>
  <c r="L454" i="70"/>
  <c r="T92" i="70"/>
  <c r="P92" i="70"/>
  <c r="T230" i="70"/>
  <c r="P230" i="70"/>
  <c r="L230" i="70"/>
  <c r="X350" i="70"/>
  <c r="H350" i="70"/>
  <c r="L350" i="69" s="1"/>
  <c r="X414" i="70"/>
  <c r="L414" i="70"/>
  <c r="L20" i="70"/>
  <c r="L48" i="70"/>
  <c r="P56" i="70"/>
  <c r="L92" i="70"/>
  <c r="T180" i="70"/>
  <c r="P180" i="70"/>
  <c r="L180" i="70"/>
  <c r="T190" i="70"/>
  <c r="P190" i="70"/>
  <c r="L190" i="70"/>
  <c r="H198" i="70"/>
  <c r="L198" i="69" s="1"/>
  <c r="T198" i="70"/>
  <c r="P198" i="70"/>
  <c r="P202" i="70"/>
  <c r="H202" i="70"/>
  <c r="L202" i="69" s="1"/>
  <c r="AB230" i="70"/>
  <c r="X284" i="70"/>
  <c r="P284" i="70"/>
  <c r="T360" i="70"/>
  <c r="L360" i="70"/>
  <c r="H360" i="70"/>
  <c r="L360" i="69" s="1"/>
  <c r="AB372" i="70"/>
  <c r="T376" i="70"/>
  <c r="L376" i="70"/>
  <c r="H376" i="70"/>
  <c r="L376" i="69" s="1"/>
  <c r="T386" i="70"/>
  <c r="X386" i="70"/>
  <c r="P386" i="70"/>
  <c r="H386" i="70"/>
  <c r="L386" i="69" s="1"/>
  <c r="T416" i="70"/>
  <c r="P416" i="70"/>
  <c r="L416" i="70"/>
  <c r="H416" i="70"/>
  <c r="L416" i="69" s="1"/>
  <c r="AB48" i="70"/>
  <c r="T74" i="70"/>
  <c r="P74" i="70"/>
  <c r="T130" i="70"/>
  <c r="P130" i="70"/>
  <c r="T136" i="70"/>
  <c r="L136" i="70"/>
  <c r="H136" i="70"/>
  <c r="L136" i="69" s="1"/>
  <c r="T192" i="70"/>
  <c r="P192" i="70"/>
  <c r="P200" i="70"/>
  <c r="T200" i="70"/>
  <c r="H200" i="70"/>
  <c r="L200" i="69" s="1"/>
  <c r="T280" i="70"/>
  <c r="P280" i="70"/>
  <c r="L280" i="70"/>
  <c r="P20" i="70"/>
  <c r="P48" i="70"/>
  <c r="AB56" i="70"/>
  <c r="AB92" i="70"/>
  <c r="T126" i="70"/>
  <c r="P126" i="70"/>
  <c r="H126" i="70"/>
  <c r="L126" i="69" s="1"/>
  <c r="T222" i="70"/>
  <c r="L222" i="70"/>
  <c r="H222" i="70"/>
  <c r="L222" i="69" s="1"/>
  <c r="P258" i="70"/>
  <c r="T258" i="70"/>
  <c r="T268" i="70"/>
  <c r="P268" i="70"/>
  <c r="T294" i="70"/>
  <c r="P294" i="70"/>
  <c r="H294" i="70"/>
  <c r="L294" i="69" s="1"/>
  <c r="T310" i="70"/>
  <c r="X310" i="70"/>
  <c r="P310" i="70"/>
  <c r="T346" i="70"/>
  <c r="P346" i="70"/>
  <c r="H346" i="70"/>
  <c r="L346" i="69" s="1"/>
  <c r="X370" i="70"/>
  <c r="L370" i="70"/>
  <c r="T420" i="70"/>
  <c r="AB420" i="70"/>
  <c r="P420" i="70"/>
  <c r="H420" i="70"/>
  <c r="L420" i="69" s="1"/>
  <c r="T430" i="70"/>
  <c r="X430" i="70"/>
  <c r="H430" i="70"/>
  <c r="L430" i="69" s="1"/>
  <c r="T456" i="70"/>
  <c r="AB456" i="70"/>
  <c r="P456" i="70"/>
  <c r="H456" i="70"/>
  <c r="L456" i="69" s="1"/>
  <c r="AB328" i="70"/>
  <c r="L408" i="70"/>
  <c r="P412" i="70"/>
  <c r="P434" i="70"/>
  <c r="X438" i="70"/>
  <c r="P448" i="70"/>
  <c r="L460" i="70"/>
  <c r="P478" i="70"/>
  <c r="AB492" i="70"/>
  <c r="L496" i="70"/>
  <c r="P500" i="70"/>
  <c r="L508" i="70"/>
  <c r="AB100" i="70"/>
  <c r="H110" i="70"/>
  <c r="L110" i="69" s="1"/>
  <c r="X122" i="70"/>
  <c r="L146" i="70"/>
  <c r="P148" i="70"/>
  <c r="P164" i="70"/>
  <c r="H166" i="70"/>
  <c r="L166" i="69" s="1"/>
  <c r="L182" i="70"/>
  <c r="P184" i="70"/>
  <c r="AB188" i="70"/>
  <c r="T196" i="70"/>
  <c r="P214" i="70"/>
  <c r="L232" i="70"/>
  <c r="P234" i="70"/>
  <c r="T256" i="70"/>
  <c r="AB288" i="70"/>
  <c r="AB320" i="70"/>
  <c r="H328" i="70"/>
  <c r="L328" i="69" s="1"/>
  <c r="H348" i="70"/>
  <c r="L348" i="69" s="1"/>
  <c r="X358" i="70"/>
  <c r="AB368" i="70"/>
  <c r="L374" i="70"/>
  <c r="H394" i="70"/>
  <c r="L394" i="69" s="1"/>
  <c r="P408" i="70"/>
  <c r="AB412" i="70"/>
  <c r="H426" i="70"/>
  <c r="L426" i="69" s="1"/>
  <c r="X434" i="70"/>
  <c r="AB448" i="70"/>
  <c r="AB452" i="70"/>
  <c r="P460" i="70"/>
  <c r="H464" i="70"/>
  <c r="L464" i="69" s="1"/>
  <c r="H474" i="70"/>
  <c r="L474" i="69" s="1"/>
  <c r="X478" i="70"/>
  <c r="H486" i="70"/>
  <c r="L486" i="69" s="1"/>
  <c r="P496" i="70"/>
  <c r="AB500" i="70"/>
  <c r="P508" i="70"/>
  <c r="AB408" i="70"/>
  <c r="AB460" i="70"/>
  <c r="AB496" i="70"/>
  <c r="AB508" i="70"/>
  <c r="T54" i="70"/>
  <c r="P54" i="70"/>
  <c r="AB54" i="70"/>
  <c r="T58" i="70"/>
  <c r="AB58" i="70"/>
  <c r="H58" i="70"/>
  <c r="L58" i="69" s="1"/>
  <c r="T98" i="70"/>
  <c r="P98" i="70"/>
  <c r="AB98" i="70"/>
  <c r="T102" i="70"/>
  <c r="AB102" i="70"/>
  <c r="H102" i="70"/>
  <c r="L102" i="69" s="1"/>
  <c r="T156" i="70"/>
  <c r="X156" i="70"/>
  <c r="P156" i="70"/>
  <c r="H156" i="70"/>
  <c r="L156" i="69" s="1"/>
  <c r="P204" i="70"/>
  <c r="T204" i="70"/>
  <c r="H204" i="70"/>
  <c r="L204" i="69" s="1"/>
  <c r="P272" i="70"/>
  <c r="T272" i="70"/>
  <c r="H272" i="70"/>
  <c r="L272" i="69" s="1"/>
  <c r="T18" i="70"/>
  <c r="P18" i="70"/>
  <c r="AB18" i="70"/>
  <c r="T22" i="70"/>
  <c r="AB22" i="70"/>
  <c r="H22" i="70"/>
  <c r="L22" i="69" s="1"/>
  <c r="T46" i="70"/>
  <c r="P46" i="70"/>
  <c r="AB46" i="70"/>
  <c r="T50" i="70"/>
  <c r="AB50" i="70"/>
  <c r="H50" i="70"/>
  <c r="L50" i="69" s="1"/>
  <c r="T60" i="70"/>
  <c r="L60" i="70"/>
  <c r="AB60" i="70"/>
  <c r="T64" i="70"/>
  <c r="H64" i="70"/>
  <c r="L64" i="69" s="1"/>
  <c r="T90" i="70"/>
  <c r="P90" i="70"/>
  <c r="AB90" i="70"/>
  <c r="T94" i="70"/>
  <c r="AB94" i="70"/>
  <c r="H94" i="70"/>
  <c r="L94" i="69" s="1"/>
  <c r="T104" i="70"/>
  <c r="L104" i="70"/>
  <c r="AB104" i="70"/>
  <c r="T108" i="70"/>
  <c r="H108" i="70"/>
  <c r="L108" i="69" s="1"/>
  <c r="T114" i="70"/>
  <c r="P114" i="70"/>
  <c r="H114" i="70"/>
  <c r="L114" i="69" s="1"/>
  <c r="T120" i="70"/>
  <c r="X120" i="70"/>
  <c r="P120" i="70"/>
  <c r="T134" i="70"/>
  <c r="P134" i="70"/>
  <c r="L134" i="70"/>
  <c r="AB134" i="70"/>
  <c r="H134" i="70"/>
  <c r="L134" i="69" s="1"/>
  <c r="T142" i="70"/>
  <c r="P142" i="70"/>
  <c r="L142" i="70"/>
  <c r="AB142" i="70"/>
  <c r="H142" i="70"/>
  <c r="L142" i="69" s="1"/>
  <c r="T220" i="70"/>
  <c r="P220" i="70"/>
  <c r="L220" i="70"/>
  <c r="AB220" i="70"/>
  <c r="H220" i="70"/>
  <c r="L220" i="69" s="1"/>
  <c r="T228" i="70"/>
  <c r="P228" i="70"/>
  <c r="L228" i="70"/>
  <c r="AB228" i="70"/>
  <c r="H228" i="70"/>
  <c r="L228" i="69" s="1"/>
  <c r="T236" i="70"/>
  <c r="P236" i="70"/>
  <c r="L236" i="70"/>
  <c r="AB236" i="70"/>
  <c r="H236" i="70"/>
  <c r="L236" i="69" s="1"/>
  <c r="P250" i="70"/>
  <c r="T250" i="70"/>
  <c r="H250" i="70"/>
  <c r="L250" i="69" s="1"/>
  <c r="T410" i="70"/>
  <c r="AB410" i="70"/>
  <c r="H410" i="70"/>
  <c r="L410" i="69" s="1"/>
  <c r="P410" i="70"/>
  <c r="X410" i="70"/>
  <c r="L410" i="70"/>
  <c r="T446" i="70"/>
  <c r="P446" i="70"/>
  <c r="AB446" i="70"/>
  <c r="H446" i="70"/>
  <c r="L446" i="69" s="1"/>
  <c r="X446" i="70"/>
  <c r="L446" i="70"/>
  <c r="T458" i="70"/>
  <c r="AB458" i="70"/>
  <c r="H458" i="70"/>
  <c r="L458" i="69" s="1"/>
  <c r="P458" i="70"/>
  <c r="X458" i="70"/>
  <c r="L458" i="70"/>
  <c r="T476" i="70"/>
  <c r="X476" i="70"/>
  <c r="H476" i="70"/>
  <c r="L476" i="69" s="1"/>
  <c r="P476" i="70"/>
  <c r="T498" i="70"/>
  <c r="P498" i="70"/>
  <c r="AB498" i="70"/>
  <c r="H498" i="70"/>
  <c r="L498" i="69" s="1"/>
  <c r="X498" i="70"/>
  <c r="L498" i="70"/>
  <c r="T14" i="70"/>
  <c r="AB14" i="70"/>
  <c r="H14" i="70"/>
  <c r="L14" i="69" s="1"/>
  <c r="H18" i="70"/>
  <c r="L18" i="69" s="1"/>
  <c r="L22" i="70"/>
  <c r="T24" i="70"/>
  <c r="L24" i="70"/>
  <c r="AB24" i="70"/>
  <c r="T28" i="70"/>
  <c r="H28" i="70"/>
  <c r="L28" i="69" s="1"/>
  <c r="T42" i="70"/>
  <c r="AB42" i="70"/>
  <c r="H42" i="70"/>
  <c r="L42" i="69" s="1"/>
  <c r="H46" i="70"/>
  <c r="L46" i="69" s="1"/>
  <c r="L50" i="70"/>
  <c r="T52" i="70"/>
  <c r="L52" i="70"/>
  <c r="AB52" i="70"/>
  <c r="L54" i="70"/>
  <c r="P58" i="70"/>
  <c r="H60" i="70"/>
  <c r="L60" i="69" s="1"/>
  <c r="P64" i="70"/>
  <c r="T68" i="70"/>
  <c r="X68" i="70"/>
  <c r="T70" i="70"/>
  <c r="P70" i="70"/>
  <c r="T72" i="70"/>
  <c r="H72" i="70"/>
  <c r="L72" i="69" s="1"/>
  <c r="T86" i="70"/>
  <c r="AB86" i="70"/>
  <c r="H86" i="70"/>
  <c r="L86" i="69" s="1"/>
  <c r="H90" i="70"/>
  <c r="L90" i="69" s="1"/>
  <c r="L94" i="70"/>
  <c r="T96" i="70"/>
  <c r="L96" i="70"/>
  <c r="AB96" i="70"/>
  <c r="L98" i="70"/>
  <c r="P102" i="70"/>
  <c r="H104" i="70"/>
  <c r="L104" i="69" s="1"/>
  <c r="P108" i="70"/>
  <c r="T112" i="70"/>
  <c r="X112" i="70"/>
  <c r="P112" i="70"/>
  <c r="X114" i="70"/>
  <c r="H120" i="70"/>
  <c r="L120" i="69" s="1"/>
  <c r="X134" i="70"/>
  <c r="X142" i="70"/>
  <c r="T178" i="70"/>
  <c r="P178" i="70"/>
  <c r="L178" i="70"/>
  <c r="AB178" i="70"/>
  <c r="H178" i="70"/>
  <c r="L178" i="69" s="1"/>
  <c r="T186" i="70"/>
  <c r="P186" i="70"/>
  <c r="L186" i="70"/>
  <c r="AB186" i="70"/>
  <c r="H186" i="70"/>
  <c r="L186" i="69" s="1"/>
  <c r="T206" i="70"/>
  <c r="P206" i="70"/>
  <c r="H206" i="70"/>
  <c r="L206" i="69" s="1"/>
  <c r="X220" i="70"/>
  <c r="X228" i="70"/>
  <c r="X236" i="70"/>
  <c r="P270" i="70"/>
  <c r="T270" i="70"/>
  <c r="H270" i="70"/>
  <c r="L270" i="69" s="1"/>
  <c r="P274" i="70"/>
  <c r="H274" i="70"/>
  <c r="L274" i="69" s="1"/>
  <c r="T274" i="70"/>
  <c r="T286" i="70"/>
  <c r="P286" i="70"/>
  <c r="X286" i="70"/>
  <c r="L286" i="70"/>
  <c r="H286" i="70"/>
  <c r="L286" i="69" s="1"/>
  <c r="T326" i="70"/>
  <c r="P326" i="70"/>
  <c r="X326" i="70"/>
  <c r="L326" i="70"/>
  <c r="H326" i="70"/>
  <c r="L326" i="69" s="1"/>
  <c r="T428" i="70"/>
  <c r="H428" i="70"/>
  <c r="L428" i="69" s="1"/>
  <c r="X428" i="70"/>
  <c r="P428" i="70"/>
  <c r="L14" i="70"/>
  <c r="T16" i="70"/>
  <c r="L16" i="70"/>
  <c r="AB16" i="70"/>
  <c r="L18" i="70"/>
  <c r="P22" i="70"/>
  <c r="H24" i="70"/>
  <c r="L24" i="69" s="1"/>
  <c r="P28" i="70"/>
  <c r="T32" i="70"/>
  <c r="X32" i="70"/>
  <c r="T34" i="70"/>
  <c r="P34" i="70"/>
  <c r="T36" i="70"/>
  <c r="H36" i="70"/>
  <c r="L36" i="69" s="1"/>
  <c r="L42" i="70"/>
  <c r="T44" i="70"/>
  <c r="L44" i="70"/>
  <c r="AB44" i="70"/>
  <c r="L46" i="70"/>
  <c r="P50" i="70"/>
  <c r="H52" i="70"/>
  <c r="L52" i="69" s="1"/>
  <c r="X54" i="70"/>
  <c r="X58" i="70"/>
  <c r="P60" i="70"/>
  <c r="X64" i="70"/>
  <c r="H68" i="70"/>
  <c r="L68" i="69" s="1"/>
  <c r="H70" i="70"/>
  <c r="L70" i="69" s="1"/>
  <c r="P72" i="70"/>
  <c r="T76" i="70"/>
  <c r="X76" i="70"/>
  <c r="T78" i="70"/>
  <c r="P78" i="70"/>
  <c r="T80" i="70"/>
  <c r="H80" i="70"/>
  <c r="L80" i="69" s="1"/>
  <c r="L86" i="70"/>
  <c r="T88" i="70"/>
  <c r="L88" i="70"/>
  <c r="AB88" i="70"/>
  <c r="L90" i="70"/>
  <c r="P94" i="70"/>
  <c r="H96" i="70"/>
  <c r="L96" i="69" s="1"/>
  <c r="X98" i="70"/>
  <c r="X102" i="70"/>
  <c r="P104" i="70"/>
  <c r="X108" i="70"/>
  <c r="H112" i="70"/>
  <c r="L112" i="69" s="1"/>
  <c r="P170" i="70"/>
  <c r="T170" i="70"/>
  <c r="H170" i="70"/>
  <c r="L170" i="69" s="1"/>
  <c r="X178" i="70"/>
  <c r="X186" i="70"/>
  <c r="T252" i="70"/>
  <c r="P252" i="70"/>
  <c r="H252" i="70"/>
  <c r="L252" i="69" s="1"/>
  <c r="AB286" i="70"/>
  <c r="AB326" i="70"/>
  <c r="T330" i="70"/>
  <c r="AB330" i="70"/>
  <c r="H330" i="70"/>
  <c r="L330" i="69" s="1"/>
  <c r="X330" i="70"/>
  <c r="P330" i="70"/>
  <c r="L330" i="70"/>
  <c r="T402" i="70"/>
  <c r="AB402" i="70"/>
  <c r="H402" i="70"/>
  <c r="L402" i="69" s="1"/>
  <c r="L402" i="70"/>
  <c r="X402" i="70"/>
  <c r="P402" i="70"/>
  <c r="T424" i="70"/>
  <c r="X424" i="70"/>
  <c r="H424" i="70"/>
  <c r="L424" i="69" s="1"/>
  <c r="P424" i="70"/>
  <c r="X132" i="70"/>
  <c r="X140" i="70"/>
  <c r="X148" i="70"/>
  <c r="X176" i="70"/>
  <c r="X184" i="70"/>
  <c r="X192" i="70"/>
  <c r="X218" i="70"/>
  <c r="X226" i="70"/>
  <c r="X234" i="70"/>
  <c r="T278" i="70"/>
  <c r="P278" i="70"/>
  <c r="AB278" i="70"/>
  <c r="T282" i="70"/>
  <c r="AB282" i="70"/>
  <c r="H282" i="70"/>
  <c r="L282" i="69" s="1"/>
  <c r="T318" i="70"/>
  <c r="P318" i="70"/>
  <c r="AB318" i="70"/>
  <c r="T322" i="70"/>
  <c r="AB322" i="70"/>
  <c r="H322" i="70"/>
  <c r="L322" i="69" s="1"/>
  <c r="T332" i="70"/>
  <c r="L332" i="70"/>
  <c r="AB332" i="70"/>
  <c r="T336" i="70"/>
  <c r="H336" i="70"/>
  <c r="L336" i="69" s="1"/>
  <c r="T362" i="70"/>
  <c r="AB362" i="70"/>
  <c r="H362" i="70"/>
  <c r="L362" i="69" s="1"/>
  <c r="L362" i="70"/>
  <c r="T370" i="70"/>
  <c r="AB370" i="70"/>
  <c r="H370" i="70"/>
  <c r="L370" i="69" s="1"/>
  <c r="P370" i="70"/>
  <c r="T372" i="70"/>
  <c r="L372" i="70"/>
  <c r="H372" i="70"/>
  <c r="L372" i="69" s="1"/>
  <c r="T384" i="70"/>
  <c r="H384" i="70"/>
  <c r="L384" i="69" s="1"/>
  <c r="P384" i="70"/>
  <c r="T406" i="70"/>
  <c r="P406" i="70"/>
  <c r="L406" i="70"/>
  <c r="H122" i="70"/>
  <c r="L122" i="69" s="1"/>
  <c r="X130" i="70"/>
  <c r="H132" i="70"/>
  <c r="L132" i="69" s="1"/>
  <c r="AB132" i="70"/>
  <c r="X138" i="70"/>
  <c r="H140" i="70"/>
  <c r="L140" i="69" s="1"/>
  <c r="AB140" i="70"/>
  <c r="X146" i="70"/>
  <c r="H148" i="70"/>
  <c r="L148" i="69" s="1"/>
  <c r="AB148" i="70"/>
  <c r="H158" i="70"/>
  <c r="L158" i="69" s="1"/>
  <c r="H160" i="70"/>
  <c r="L160" i="69" s="1"/>
  <c r="X174" i="70"/>
  <c r="H176" i="70"/>
  <c r="L176" i="69" s="1"/>
  <c r="AB176" i="70"/>
  <c r="X182" i="70"/>
  <c r="H184" i="70"/>
  <c r="L184" i="69" s="1"/>
  <c r="AB184" i="70"/>
  <c r="X190" i="70"/>
  <c r="H192" i="70"/>
  <c r="L192" i="69" s="1"/>
  <c r="AB192" i="70"/>
  <c r="H208" i="70"/>
  <c r="L208" i="69" s="1"/>
  <c r="H210" i="70"/>
  <c r="L210" i="69" s="1"/>
  <c r="H218" i="70"/>
  <c r="L218" i="69" s="1"/>
  <c r="AB218" i="70"/>
  <c r="X224" i="70"/>
  <c r="H226" i="70"/>
  <c r="L226" i="69" s="1"/>
  <c r="AB226" i="70"/>
  <c r="X232" i="70"/>
  <c r="H234" i="70"/>
  <c r="L234" i="69" s="1"/>
  <c r="AB234" i="70"/>
  <c r="H240" i="70"/>
  <c r="L240" i="69" s="1"/>
  <c r="H254" i="70"/>
  <c r="L254" i="69" s="1"/>
  <c r="H256" i="70"/>
  <c r="L256" i="69" s="1"/>
  <c r="H278" i="70"/>
  <c r="L278" i="69" s="1"/>
  <c r="L282" i="70"/>
  <c r="T284" i="70"/>
  <c r="L284" i="70"/>
  <c r="AB284" i="70"/>
  <c r="T296" i="70"/>
  <c r="X296" i="70"/>
  <c r="T298" i="70"/>
  <c r="P298" i="70"/>
  <c r="T300" i="70"/>
  <c r="H300" i="70"/>
  <c r="L300" i="69" s="1"/>
  <c r="T314" i="70"/>
  <c r="AB314" i="70"/>
  <c r="H314" i="70"/>
  <c r="L314" i="69" s="1"/>
  <c r="H318" i="70"/>
  <c r="L318" i="69" s="1"/>
  <c r="L322" i="70"/>
  <c r="T324" i="70"/>
  <c r="L324" i="70"/>
  <c r="AB324" i="70"/>
  <c r="H332" i="70"/>
  <c r="L332" i="69" s="1"/>
  <c r="T340" i="70"/>
  <c r="X340" i="70"/>
  <c r="T342" i="70"/>
  <c r="P342" i="70"/>
  <c r="T344" i="70"/>
  <c r="H344" i="70"/>
  <c r="L344" i="69" s="1"/>
  <c r="T358" i="70"/>
  <c r="P358" i="70"/>
  <c r="H358" i="70"/>
  <c r="L358" i="69" s="1"/>
  <c r="T366" i="70"/>
  <c r="P366" i="70"/>
  <c r="L366" i="70"/>
  <c r="T374" i="70"/>
  <c r="P374" i="70"/>
  <c r="X374" i="70"/>
  <c r="T382" i="70"/>
  <c r="P382" i="70"/>
  <c r="H382" i="70"/>
  <c r="L382" i="69" s="1"/>
  <c r="X20" i="70"/>
  <c r="X48" i="70"/>
  <c r="X56" i="70"/>
  <c r="X92" i="70"/>
  <c r="X100" i="70"/>
  <c r="H116" i="70"/>
  <c r="L116" i="69" s="1"/>
  <c r="P122" i="70"/>
  <c r="H124" i="70"/>
  <c r="L124" i="69" s="1"/>
  <c r="H130" i="70"/>
  <c r="L130" i="69" s="1"/>
  <c r="AB130" i="70"/>
  <c r="L132" i="70"/>
  <c r="X136" i="70"/>
  <c r="H138" i="70"/>
  <c r="L138" i="69" s="1"/>
  <c r="AB138" i="70"/>
  <c r="L140" i="70"/>
  <c r="X144" i="70"/>
  <c r="H146" i="70"/>
  <c r="L146" i="69" s="1"/>
  <c r="AB146" i="70"/>
  <c r="L148" i="70"/>
  <c r="H152" i="70"/>
  <c r="L152" i="69" s="1"/>
  <c r="T158" i="70"/>
  <c r="H162" i="70"/>
  <c r="L162" i="69" s="1"/>
  <c r="H174" i="70"/>
  <c r="L174" i="69" s="1"/>
  <c r="AB174" i="70"/>
  <c r="L176" i="70"/>
  <c r="X180" i="70"/>
  <c r="H182" i="70"/>
  <c r="L182" i="69" s="1"/>
  <c r="AB182" i="70"/>
  <c r="L184" i="70"/>
  <c r="X188" i="70"/>
  <c r="H190" i="70"/>
  <c r="L190" i="69" s="1"/>
  <c r="AB190" i="70"/>
  <c r="L192" i="70"/>
  <c r="H196" i="70"/>
  <c r="L196" i="69" s="1"/>
  <c r="T208" i="70"/>
  <c r="H212" i="70"/>
  <c r="L212" i="69" s="1"/>
  <c r="L218" i="70"/>
  <c r="X222" i="70"/>
  <c r="H224" i="70"/>
  <c r="L224" i="69" s="1"/>
  <c r="AB224" i="70"/>
  <c r="L226" i="70"/>
  <c r="X230" i="70"/>
  <c r="H232" i="70"/>
  <c r="L232" i="69" s="1"/>
  <c r="AB232" i="70"/>
  <c r="L234" i="70"/>
  <c r="H242" i="70"/>
  <c r="L242" i="69" s="1"/>
  <c r="T254" i="70"/>
  <c r="H258" i="70"/>
  <c r="L258" i="69" s="1"/>
  <c r="L278" i="70"/>
  <c r="P282" i="70"/>
  <c r="H284" i="70"/>
  <c r="L284" i="69" s="1"/>
  <c r="H292" i="70"/>
  <c r="L292" i="69" s="1"/>
  <c r="H296" i="70"/>
  <c r="L296" i="69" s="1"/>
  <c r="H298" i="70"/>
  <c r="L298" i="69" s="1"/>
  <c r="P300" i="70"/>
  <c r="T304" i="70"/>
  <c r="X304" i="70"/>
  <c r="T306" i="70"/>
  <c r="P306" i="70"/>
  <c r="T308" i="70"/>
  <c r="H308" i="70"/>
  <c r="L308" i="69" s="1"/>
  <c r="L314" i="70"/>
  <c r="T316" i="70"/>
  <c r="L316" i="70"/>
  <c r="AB316" i="70"/>
  <c r="L318" i="70"/>
  <c r="P322" i="70"/>
  <c r="H324" i="70"/>
  <c r="L324" i="69" s="1"/>
  <c r="P332" i="70"/>
  <c r="H340" i="70"/>
  <c r="L340" i="69" s="1"/>
  <c r="H342" i="70"/>
  <c r="L342" i="69" s="1"/>
  <c r="P344" i="70"/>
  <c r="T348" i="70"/>
  <c r="X348" i="70"/>
  <c r="T350" i="70"/>
  <c r="P350" i="70"/>
  <c r="T352" i="70"/>
  <c r="H352" i="70"/>
  <c r="L352" i="69" s="1"/>
  <c r="L358" i="70"/>
  <c r="H366" i="70"/>
  <c r="L366" i="69" s="1"/>
  <c r="H374" i="70"/>
  <c r="L374" i="69" s="1"/>
  <c r="T380" i="70"/>
  <c r="X380" i="70"/>
  <c r="H380" i="70"/>
  <c r="L380" i="69" s="1"/>
  <c r="X382" i="70"/>
  <c r="H398" i="70"/>
  <c r="L398" i="69" s="1"/>
  <c r="T418" i="70"/>
  <c r="P418" i="70"/>
  <c r="AB418" i="70"/>
  <c r="H418" i="70"/>
  <c r="L418" i="69" s="1"/>
  <c r="X418" i="70"/>
  <c r="L418" i="70"/>
  <c r="T480" i="70"/>
  <c r="H480" i="70"/>
  <c r="L480" i="69" s="1"/>
  <c r="X480" i="70"/>
  <c r="P480" i="70"/>
  <c r="T450" i="70"/>
  <c r="AB450" i="70"/>
  <c r="H450" i="70"/>
  <c r="L450" i="69" s="1"/>
  <c r="P450" i="70"/>
  <c r="T468" i="70"/>
  <c r="X468" i="70"/>
  <c r="H468" i="70"/>
  <c r="L468" i="69" s="1"/>
  <c r="T472" i="70"/>
  <c r="H472" i="70"/>
  <c r="L472" i="69" s="1"/>
  <c r="X472" i="70"/>
  <c r="T490" i="70"/>
  <c r="P490" i="70"/>
  <c r="AB490" i="70"/>
  <c r="H490" i="70"/>
  <c r="L490" i="69" s="1"/>
  <c r="T502" i="70"/>
  <c r="AB502" i="70"/>
  <c r="H502" i="70"/>
  <c r="L502" i="69" s="1"/>
  <c r="P502" i="70"/>
  <c r="T516" i="70"/>
  <c r="H516" i="70"/>
  <c r="L516" i="69" s="1"/>
  <c r="X516" i="70"/>
  <c r="T440" i="70"/>
  <c r="X440" i="70"/>
  <c r="H440" i="70"/>
  <c r="L440" i="69" s="1"/>
  <c r="L450" i="70"/>
  <c r="T462" i="70"/>
  <c r="P462" i="70"/>
  <c r="AB462" i="70"/>
  <c r="H462" i="70"/>
  <c r="L462" i="69" s="1"/>
  <c r="P468" i="70"/>
  <c r="P472" i="70"/>
  <c r="L490" i="70"/>
  <c r="T494" i="70"/>
  <c r="AB494" i="70"/>
  <c r="H494" i="70"/>
  <c r="L494" i="69" s="1"/>
  <c r="P494" i="70"/>
  <c r="L502" i="70"/>
  <c r="T506" i="70"/>
  <c r="P506" i="70"/>
  <c r="AB506" i="70"/>
  <c r="H506" i="70"/>
  <c r="L506" i="69" s="1"/>
  <c r="T512" i="70"/>
  <c r="X512" i="70"/>
  <c r="H512" i="70"/>
  <c r="L512" i="69" s="1"/>
  <c r="P516" i="70"/>
  <c r="X280" i="70"/>
  <c r="X288" i="70"/>
  <c r="X320" i="70"/>
  <c r="X328" i="70"/>
  <c r="T364" i="70"/>
  <c r="L364" i="70"/>
  <c r="AB364" i="70"/>
  <c r="T388" i="70"/>
  <c r="X388" i="70"/>
  <c r="T390" i="70"/>
  <c r="P390" i="70"/>
  <c r="T392" i="70"/>
  <c r="H392" i="70"/>
  <c r="L392" i="69" s="1"/>
  <c r="T404" i="70"/>
  <c r="L404" i="70"/>
  <c r="AB404" i="70"/>
  <c r="T414" i="70"/>
  <c r="AB414" i="70"/>
  <c r="H414" i="70"/>
  <c r="L414" i="69" s="1"/>
  <c r="P414" i="70"/>
  <c r="T432" i="70"/>
  <c r="X432" i="70"/>
  <c r="H432" i="70"/>
  <c r="L432" i="69" s="1"/>
  <c r="T436" i="70"/>
  <c r="H436" i="70"/>
  <c r="L436" i="69" s="1"/>
  <c r="X436" i="70"/>
  <c r="X450" i="70"/>
  <c r="T454" i="70"/>
  <c r="P454" i="70"/>
  <c r="AB454" i="70"/>
  <c r="H454" i="70"/>
  <c r="L454" i="69" s="1"/>
  <c r="T484" i="70"/>
  <c r="X484" i="70"/>
  <c r="H484" i="70"/>
  <c r="L484" i="69" s="1"/>
  <c r="X490" i="70"/>
  <c r="X502" i="70"/>
  <c r="X360" i="70"/>
  <c r="X368" i="70"/>
  <c r="X376" i="70"/>
  <c r="X408" i="70"/>
  <c r="L412" i="70"/>
  <c r="X416" i="70"/>
  <c r="L420" i="70"/>
  <c r="P430" i="70"/>
  <c r="P438" i="70"/>
  <c r="L448" i="70"/>
  <c r="X452" i="70"/>
  <c r="L456" i="70"/>
  <c r="X460" i="70"/>
  <c r="L464" i="70"/>
  <c r="P474" i="70"/>
  <c r="P482" i="70"/>
  <c r="L492" i="70"/>
  <c r="X496" i="70"/>
  <c r="L500" i="70"/>
  <c r="X504" i="70"/>
  <c r="X412" i="70"/>
  <c r="X420" i="70"/>
  <c r="X448" i="70"/>
  <c r="X456" i="70"/>
  <c r="X464" i="70"/>
  <c r="X492" i="70"/>
  <c r="X500" i="70"/>
  <c r="L504" i="70"/>
  <c r="X508" i="70"/>
  <c r="P514" i="70"/>
  <c r="L28" i="70"/>
  <c r="AB28" i="70"/>
  <c r="L30" i="70"/>
  <c r="AB30" i="70"/>
  <c r="L32" i="70"/>
  <c r="AB32" i="70"/>
  <c r="L34" i="70"/>
  <c r="AB34" i="70"/>
  <c r="L36" i="70"/>
  <c r="AB36" i="70"/>
  <c r="L38" i="70"/>
  <c r="AB38" i="70"/>
  <c r="L64" i="70"/>
  <c r="AB64" i="70"/>
  <c r="L66" i="70"/>
  <c r="AB66" i="70"/>
  <c r="L68" i="70"/>
  <c r="AB68" i="70"/>
  <c r="L70" i="70"/>
  <c r="AB70" i="70"/>
  <c r="L72" i="70"/>
  <c r="AB72" i="70"/>
  <c r="L74" i="70"/>
  <c r="AB74" i="70"/>
  <c r="L76" i="70"/>
  <c r="AB76" i="70"/>
  <c r="L78" i="70"/>
  <c r="AB78" i="70"/>
  <c r="L80" i="70"/>
  <c r="AB80" i="70"/>
  <c r="L82" i="70"/>
  <c r="AB82" i="70"/>
  <c r="L108" i="70"/>
  <c r="AB108" i="70"/>
  <c r="L110" i="70"/>
  <c r="AB110" i="70"/>
  <c r="L112" i="70"/>
  <c r="AB112" i="70"/>
  <c r="L114" i="70"/>
  <c r="AB114" i="70"/>
  <c r="L116" i="70"/>
  <c r="AB116" i="70"/>
  <c r="L118" i="70"/>
  <c r="AB118" i="70"/>
  <c r="L120" i="70"/>
  <c r="AB120" i="70"/>
  <c r="L122" i="70"/>
  <c r="AB122" i="70"/>
  <c r="L124" i="70"/>
  <c r="AB124" i="70"/>
  <c r="L126" i="70"/>
  <c r="AB126" i="70"/>
  <c r="L152" i="70"/>
  <c r="AB152" i="70"/>
  <c r="L154" i="70"/>
  <c r="AB154" i="70"/>
  <c r="L156" i="70"/>
  <c r="AB156" i="70"/>
  <c r="AB160" i="70"/>
  <c r="L160" i="70"/>
  <c r="X160" i="70"/>
  <c r="AB164" i="70"/>
  <c r="L164" i="70"/>
  <c r="X164" i="70"/>
  <c r="AB168" i="70"/>
  <c r="L168" i="70"/>
  <c r="X168" i="70"/>
  <c r="AB198" i="70"/>
  <c r="L198" i="70"/>
  <c r="X198" i="70"/>
  <c r="AB202" i="70"/>
  <c r="L202" i="70"/>
  <c r="X202" i="70"/>
  <c r="AB206" i="70"/>
  <c r="L206" i="70"/>
  <c r="X206" i="70"/>
  <c r="AB210" i="70"/>
  <c r="L210" i="70"/>
  <c r="X210" i="70"/>
  <c r="AB214" i="70"/>
  <c r="L214" i="70"/>
  <c r="X214" i="70"/>
  <c r="AB240" i="70"/>
  <c r="L240" i="70"/>
  <c r="X240" i="70"/>
  <c r="AB244" i="70"/>
  <c r="L244" i="70"/>
  <c r="X244" i="70"/>
  <c r="AB248" i="70"/>
  <c r="L248" i="70"/>
  <c r="X248" i="70"/>
  <c r="AB252" i="70"/>
  <c r="L252" i="70"/>
  <c r="X252" i="70"/>
  <c r="AB256" i="70"/>
  <c r="L256" i="70"/>
  <c r="X256" i="70"/>
  <c r="AB264" i="70"/>
  <c r="L264" i="70"/>
  <c r="X264" i="70"/>
  <c r="AB268" i="70"/>
  <c r="L268" i="70"/>
  <c r="X268" i="70"/>
  <c r="AB272" i="70"/>
  <c r="L272" i="70"/>
  <c r="X272" i="70"/>
  <c r="P292" i="70"/>
  <c r="AB158" i="70"/>
  <c r="L158" i="70"/>
  <c r="X158" i="70"/>
  <c r="AB162" i="70"/>
  <c r="L162" i="70"/>
  <c r="X162" i="70"/>
  <c r="AB166" i="70"/>
  <c r="L166" i="70"/>
  <c r="X166" i="70"/>
  <c r="AB170" i="70"/>
  <c r="L170" i="70"/>
  <c r="X170" i="70"/>
  <c r="AB196" i="70"/>
  <c r="L196" i="70"/>
  <c r="X196" i="70"/>
  <c r="AB200" i="70"/>
  <c r="L200" i="70"/>
  <c r="X200" i="70"/>
  <c r="AB204" i="70"/>
  <c r="L204" i="70"/>
  <c r="X204" i="70"/>
  <c r="AB208" i="70"/>
  <c r="L208" i="70"/>
  <c r="X208" i="70"/>
  <c r="AB212" i="70"/>
  <c r="L212" i="70"/>
  <c r="X212" i="70"/>
  <c r="AB242" i="70"/>
  <c r="L242" i="70"/>
  <c r="X242" i="70"/>
  <c r="AB246" i="70"/>
  <c r="L246" i="70"/>
  <c r="X246" i="70"/>
  <c r="AB250" i="70"/>
  <c r="L250" i="70"/>
  <c r="X250" i="70"/>
  <c r="AB254" i="70"/>
  <c r="L254" i="70"/>
  <c r="X254" i="70"/>
  <c r="AB258" i="70"/>
  <c r="L258" i="70"/>
  <c r="X258" i="70"/>
  <c r="AB266" i="70"/>
  <c r="L266" i="70"/>
  <c r="X266" i="70"/>
  <c r="AB270" i="70"/>
  <c r="L270" i="70"/>
  <c r="X270" i="70"/>
  <c r="AB274" i="70"/>
  <c r="L274" i="70"/>
  <c r="X274" i="70"/>
  <c r="AB292" i="70"/>
  <c r="L292" i="70"/>
  <c r="X292" i="70"/>
  <c r="L294" i="70"/>
  <c r="AB294" i="70"/>
  <c r="L296" i="70"/>
  <c r="AB296" i="70"/>
  <c r="L298" i="70"/>
  <c r="AB298" i="70"/>
  <c r="L300" i="70"/>
  <c r="AB300" i="70"/>
  <c r="L302" i="70"/>
  <c r="AB302" i="70"/>
  <c r="L304" i="70"/>
  <c r="AB304" i="70"/>
  <c r="L306" i="70"/>
  <c r="AB306" i="70"/>
  <c r="L308" i="70"/>
  <c r="AB308" i="70"/>
  <c r="L310" i="70"/>
  <c r="AB310" i="70"/>
  <c r="L336" i="70"/>
  <c r="AB336" i="70"/>
  <c r="L338" i="70"/>
  <c r="AB338" i="70"/>
  <c r="L340" i="70"/>
  <c r="AB340" i="70"/>
  <c r="L342" i="70"/>
  <c r="AB342" i="70"/>
  <c r="L344" i="70"/>
  <c r="AB344" i="70"/>
  <c r="L346" i="70"/>
  <c r="AB346" i="70"/>
  <c r="L348" i="70"/>
  <c r="AB348" i="70"/>
  <c r="L350" i="70"/>
  <c r="AB350" i="70"/>
  <c r="L352" i="70"/>
  <c r="AB352" i="70"/>
  <c r="L354" i="70"/>
  <c r="AB354" i="70"/>
  <c r="L380" i="70"/>
  <c r="AB380" i="70"/>
  <c r="L382" i="70"/>
  <c r="AB382" i="70"/>
  <c r="L384" i="70"/>
  <c r="AB384" i="70"/>
  <c r="L386" i="70"/>
  <c r="AB386" i="70"/>
  <c r="L388" i="70"/>
  <c r="AB388" i="70"/>
  <c r="L390" i="70"/>
  <c r="AB390" i="70"/>
  <c r="L392" i="70"/>
  <c r="AB392" i="70"/>
  <c r="AB396" i="70"/>
  <c r="L396" i="70"/>
  <c r="X396" i="70"/>
  <c r="AB394" i="70"/>
  <c r="L394" i="70"/>
  <c r="X394" i="70"/>
  <c r="AB398" i="70"/>
  <c r="L398" i="70"/>
  <c r="X398" i="70"/>
  <c r="L424" i="70"/>
  <c r="AB424" i="70"/>
  <c r="L426" i="70"/>
  <c r="AB426" i="70"/>
  <c r="L428" i="70"/>
  <c r="AB428" i="70"/>
  <c r="L430" i="70"/>
  <c r="AB430" i="70"/>
  <c r="L432" i="70"/>
  <c r="AB432" i="70"/>
  <c r="L434" i="70"/>
  <c r="AB434" i="70"/>
  <c r="L436" i="70"/>
  <c r="AB436" i="70"/>
  <c r="L438" i="70"/>
  <c r="AB438" i="70"/>
  <c r="L440" i="70"/>
  <c r="AB440" i="70"/>
  <c r="L442" i="70"/>
  <c r="AB442" i="70"/>
  <c r="L468" i="70"/>
  <c r="AB468" i="70"/>
  <c r="L470" i="70"/>
  <c r="AB470" i="70"/>
  <c r="L472" i="70"/>
  <c r="AB472" i="70"/>
  <c r="L474" i="70"/>
  <c r="AB474" i="70"/>
  <c r="L476" i="70"/>
  <c r="AB476" i="70"/>
  <c r="L478" i="70"/>
  <c r="AB478" i="70"/>
  <c r="L480" i="70"/>
  <c r="AB480" i="70"/>
  <c r="L482" i="70"/>
  <c r="AB482" i="70"/>
  <c r="L484" i="70"/>
  <c r="AB484" i="70"/>
  <c r="L486" i="70"/>
  <c r="AB486" i="70"/>
  <c r="L512" i="70"/>
  <c r="AB512" i="70"/>
  <c r="L514" i="70"/>
  <c r="AB514" i="70"/>
  <c r="L516" i="70"/>
  <c r="AB516" i="70"/>
  <c r="J19" i="63"/>
  <c r="J20" i="63"/>
  <c r="H19" i="63"/>
  <c r="H20" i="63"/>
  <c r="G20" i="63"/>
  <c r="I20" i="63"/>
  <c r="F20" i="63"/>
  <c r="E20" i="63"/>
  <c r="I19" i="63"/>
  <c r="G19" i="63"/>
  <c r="F19" i="63"/>
  <c r="E19" i="63"/>
  <c r="K116" i="89" l="1"/>
  <c r="G116" i="88"/>
  <c r="W734" i="89"/>
  <c r="G583" i="88"/>
  <c r="S412" i="89"/>
  <c r="G72" i="88"/>
  <c r="G107" i="88"/>
  <c r="G333" i="88"/>
  <c r="AA134" i="89"/>
  <c r="W663" i="89"/>
  <c r="O663" i="89"/>
  <c r="O798" i="89"/>
  <c r="G401" i="88"/>
  <c r="G630" i="88"/>
  <c r="G748" i="88"/>
  <c r="G601" i="88"/>
  <c r="G610" i="88"/>
  <c r="O340" i="89"/>
  <c r="W340" i="89"/>
  <c r="G494" i="88"/>
  <c r="S650" i="89"/>
  <c r="O371" i="89"/>
  <c r="W459" i="89"/>
  <c r="W412" i="89"/>
  <c r="W72" i="89"/>
  <c r="G233" i="88"/>
  <c r="AA583" i="89"/>
  <c r="G59" i="88"/>
  <c r="O127" i="89"/>
  <c r="K583" i="89"/>
  <c r="O592" i="89"/>
  <c r="G823" i="88"/>
  <c r="G734" i="88"/>
  <c r="G681" i="88"/>
  <c r="G592" i="88"/>
  <c r="G512" i="88"/>
  <c r="W401" i="89"/>
  <c r="O233" i="89"/>
  <c r="K233" i="89"/>
  <c r="W650" i="89"/>
  <c r="G412" i="88"/>
  <c r="O681" i="89"/>
  <c r="K630" i="89"/>
  <c r="G419" i="88"/>
  <c r="AA419" i="89"/>
  <c r="G692" i="88"/>
  <c r="G143" i="88"/>
  <c r="G386" i="88"/>
  <c r="O401" i="89"/>
  <c r="AA96" i="89"/>
  <c r="G759" i="88"/>
  <c r="G244" i="88"/>
  <c r="AA340" i="89"/>
  <c r="O670" i="89"/>
  <c r="G838" i="88"/>
  <c r="G623" i="88"/>
  <c r="G350" i="88"/>
  <c r="G127" i="88"/>
  <c r="K72" i="89"/>
  <c r="G650" i="88"/>
  <c r="AA734" i="89"/>
  <c r="O460" i="89"/>
  <c r="G798" i="88"/>
  <c r="W116" i="89"/>
  <c r="G426" i="88"/>
  <c r="G96" i="88"/>
  <c r="S734" i="89"/>
  <c r="G641" i="88"/>
  <c r="O706" i="89"/>
  <c r="G459" i="88"/>
  <c r="G83" i="88"/>
  <c r="G371" i="88"/>
  <c r="S134" i="89"/>
  <c r="W386" i="89"/>
  <c r="S770" i="89"/>
  <c r="K734" i="89"/>
  <c r="W610" i="89"/>
  <c r="O838" i="89"/>
  <c r="S340" i="89"/>
  <c r="AA692" i="89"/>
  <c r="AA371" i="89"/>
  <c r="K748" i="89"/>
  <c r="AA460" i="89"/>
  <c r="S386" i="89"/>
  <c r="AA233" i="89"/>
  <c r="G812" i="88"/>
  <c r="G460" i="88"/>
  <c r="W83" i="89"/>
  <c r="G623" i="89"/>
  <c r="W681" i="89"/>
  <c r="O650" i="89"/>
  <c r="AA116" i="89"/>
  <c r="S812" i="89"/>
  <c r="W592" i="89"/>
  <c r="G663" i="88"/>
  <c r="G521" i="88"/>
  <c r="G592" i="89"/>
  <c r="K459" i="89"/>
  <c r="G706" i="88"/>
  <c r="K770" i="89"/>
  <c r="S333" i="89"/>
  <c r="S255" i="89"/>
  <c r="W426" i="89"/>
  <c r="W748" i="89"/>
  <c r="W494" i="89"/>
  <c r="J442" i="72"/>
  <c r="J441" i="72" s="1"/>
  <c r="L442" i="71"/>
  <c r="H4" i="97" s="1"/>
  <c r="P442" i="71"/>
  <c r="J4" i="97" s="1"/>
  <c r="N442" i="71"/>
  <c r="I4" i="97" s="1"/>
  <c r="J442" i="71"/>
  <c r="G4" i="97" s="1"/>
  <c r="H442" i="71"/>
  <c r="F4" i="97" s="1"/>
  <c r="F442" i="71"/>
  <c r="E4" i="97" s="1"/>
  <c r="G3" i="99" s="1"/>
  <c r="T158" i="82"/>
  <c r="X158" i="82"/>
  <c r="H158" i="82"/>
  <c r="L158" i="83" s="1"/>
  <c r="L158" i="82"/>
  <c r="P158" i="82"/>
  <c r="N441" i="71"/>
  <c r="L441" i="71"/>
  <c r="P441" i="71"/>
  <c r="G481" i="88"/>
  <c r="G436" i="88"/>
  <c r="AB159" i="82"/>
  <c r="J9" i="97" s="1"/>
  <c r="L159" i="83"/>
  <c r="X63" i="78"/>
  <c r="I7" i="97" s="1"/>
  <c r="AB774" i="91"/>
  <c r="J12" i="97" s="1"/>
  <c r="L11" i="76"/>
  <c r="H526" i="81"/>
  <c r="P63" i="78"/>
  <c r="G7" i="97" s="1"/>
  <c r="P79" i="77"/>
  <c r="G6" i="97" s="1"/>
  <c r="G838" i="89"/>
  <c r="L840" i="88"/>
  <c r="AA601" i="89"/>
  <c r="G663" i="89"/>
  <c r="L665" i="88"/>
  <c r="G412" i="89"/>
  <c r="L414" i="88"/>
  <c r="K401" i="89"/>
  <c r="G759" i="89"/>
  <c r="L763" i="88"/>
  <c r="G793" i="89"/>
  <c r="L795" i="88"/>
  <c r="G512" i="89"/>
  <c r="L514" i="88"/>
  <c r="G692" i="89"/>
  <c r="L698" i="88"/>
  <c r="G610" i="89"/>
  <c r="L614" i="88"/>
  <c r="G495" i="89"/>
  <c r="L509" i="88"/>
  <c r="AA286" i="89"/>
  <c r="G748" i="89"/>
  <c r="L750" i="88"/>
  <c r="O426" i="89"/>
  <c r="G583" i="89"/>
  <c r="O333" i="89"/>
  <c r="G83" i="89"/>
  <c r="L85" i="88"/>
  <c r="G59" i="89"/>
  <c r="L65" i="88"/>
  <c r="K812" i="89"/>
  <c r="G386" i="89"/>
  <c r="L388" i="88"/>
  <c r="G340" i="89"/>
  <c r="L344" i="88"/>
  <c r="G426" i="89"/>
  <c r="L428" i="88"/>
  <c r="G734" i="89"/>
  <c r="L736" i="88"/>
  <c r="W670" i="89"/>
  <c r="O583" i="89"/>
  <c r="G630" i="89"/>
  <c r="L634" i="88"/>
  <c r="S670" i="89"/>
  <c r="O72" i="89"/>
  <c r="S798" i="89"/>
  <c r="W692" i="89"/>
  <c r="W630" i="89"/>
  <c r="W583" i="89"/>
  <c r="W554" i="89"/>
  <c r="G521" i="89"/>
  <c r="L523" i="88"/>
  <c r="S459" i="89"/>
  <c r="K96" i="89"/>
  <c r="AA798" i="89"/>
  <c r="W798" i="89"/>
  <c r="G741" i="89"/>
  <c r="L743" i="88"/>
  <c r="S481" i="89"/>
  <c r="S371" i="89"/>
  <c r="G729" i="89"/>
  <c r="L731" i="88"/>
  <c r="G127" i="89"/>
  <c r="L129" i="88"/>
  <c r="S610" i="89"/>
  <c r="G460" i="89"/>
  <c r="L462" i="88"/>
  <c r="K134" i="89"/>
  <c r="W812" i="89"/>
  <c r="AA706" i="89"/>
  <c r="W481" i="89"/>
  <c r="G670" i="89"/>
  <c r="L674" i="88"/>
  <c r="W174" i="89"/>
  <c r="G798" i="89"/>
  <c r="L800" i="88"/>
  <c r="AA592" i="89"/>
  <c r="AB37" i="93"/>
  <c r="J14" i="97" s="1"/>
  <c r="L36" i="92"/>
  <c r="H37" i="93"/>
  <c r="E14" i="97" s="1"/>
  <c r="G13" i="99" s="1"/>
  <c r="P37" i="93"/>
  <c r="G14" i="97" s="1"/>
  <c r="T37" i="93"/>
  <c r="H14" i="97" s="1"/>
  <c r="H36" i="65"/>
  <c r="H36" i="92" s="1"/>
  <c r="L774" i="91"/>
  <c r="F12" i="97" s="1"/>
  <c r="X774" i="91"/>
  <c r="I12" i="97" s="1"/>
  <c r="H774" i="91"/>
  <c r="E12" i="97" s="1"/>
  <c r="G11" i="99" s="1"/>
  <c r="L773" i="90"/>
  <c r="P774" i="91"/>
  <c r="G12" i="97" s="1"/>
  <c r="T774" i="91"/>
  <c r="H12" i="97" s="1"/>
  <c r="G832" i="89"/>
  <c r="L835" i="88"/>
  <c r="AA174" i="89"/>
  <c r="S494" i="89"/>
  <c r="O812" i="89"/>
  <c r="AA812" i="89"/>
  <c r="S748" i="89"/>
  <c r="G706" i="89"/>
  <c r="G681" i="89"/>
  <c r="AA630" i="89"/>
  <c r="G459" i="89"/>
  <c r="O286" i="89"/>
  <c r="W838" i="89"/>
  <c r="O610" i="89"/>
  <c r="AA436" i="89"/>
  <c r="K706" i="89"/>
  <c r="G481" i="89"/>
  <c r="AA759" i="89"/>
  <c r="K838" i="89"/>
  <c r="S601" i="89"/>
  <c r="W350" i="89"/>
  <c r="AA72" i="89"/>
  <c r="K650" i="89"/>
  <c r="K521" i="89"/>
  <c r="W759" i="89"/>
  <c r="G333" i="89"/>
  <c r="O601" i="89"/>
  <c r="O521" i="89"/>
  <c r="S630" i="89"/>
  <c r="O512" i="89"/>
  <c r="W371" i="89"/>
  <c r="O692" i="89"/>
  <c r="O174" i="89"/>
  <c r="O748" i="89"/>
  <c r="G371" i="89"/>
  <c r="W96" i="89"/>
  <c r="O116" i="89"/>
  <c r="W419" i="89"/>
  <c r="G174" i="88"/>
  <c r="S759" i="89"/>
  <c r="S174" i="89"/>
  <c r="S512" i="89"/>
  <c r="S623" i="89"/>
  <c r="AA670" i="89"/>
  <c r="S681" i="89"/>
  <c r="G650" i="89"/>
  <c r="AA610" i="89"/>
  <c r="G401" i="89"/>
  <c r="S419" i="89"/>
  <c r="K798" i="89"/>
  <c r="K610" i="89"/>
  <c r="G436" i="89"/>
  <c r="S401" i="89"/>
  <c r="G233" i="89"/>
  <c r="O96" i="89"/>
  <c r="S706" i="89"/>
  <c r="S692" i="89"/>
  <c r="K692" i="89"/>
  <c r="K670" i="89"/>
  <c r="AA650" i="89"/>
  <c r="O630" i="89"/>
  <c r="S583" i="89"/>
  <c r="G494" i="89"/>
  <c r="O459" i="89"/>
  <c r="AA459" i="89"/>
  <c r="AA401" i="89"/>
  <c r="K371" i="89"/>
  <c r="W233" i="89"/>
  <c r="G812" i="89"/>
  <c r="G419" i="89"/>
  <c r="K419" i="89"/>
  <c r="W134" i="89"/>
  <c r="W220" i="89"/>
  <c r="K286" i="89"/>
  <c r="G220" i="89"/>
  <c r="O220" i="89"/>
  <c r="W286" i="89"/>
  <c r="S286" i="89"/>
  <c r="AA805" i="89"/>
  <c r="W770" i="89"/>
  <c r="K127" i="89"/>
  <c r="AA521" i="89"/>
  <c r="K174" i="89"/>
  <c r="G174" i="89"/>
  <c r="S436" i="89"/>
  <c r="O412" i="89"/>
  <c r="AA554" i="89"/>
  <c r="O770" i="89"/>
  <c r="G554" i="89"/>
  <c r="O554" i="89"/>
  <c r="W521" i="89"/>
  <c r="G286" i="89"/>
  <c r="G823" i="89"/>
  <c r="O823" i="89"/>
  <c r="AA838" i="89"/>
  <c r="AA663" i="89"/>
  <c r="K623" i="89"/>
  <c r="W601" i="89"/>
  <c r="O255" i="89"/>
  <c r="S233" i="89"/>
  <c r="S59" i="89"/>
  <c r="G12" i="89"/>
  <c r="W706" i="89"/>
  <c r="AB848" i="89"/>
  <c r="J11" i="97" s="1"/>
  <c r="AA12" i="89"/>
  <c r="W805" i="89"/>
  <c r="K601" i="89"/>
  <c r="K255" i="89"/>
  <c r="X848" i="89"/>
  <c r="AA127" i="89"/>
  <c r="O436" i="89"/>
  <c r="AA255" i="89"/>
  <c r="S350" i="89"/>
  <c r="S143" i="89"/>
  <c r="G601" i="89"/>
  <c r="K592" i="89"/>
  <c r="G770" i="89"/>
  <c r="W436" i="89"/>
  <c r="G134" i="89"/>
  <c r="G116" i="89"/>
  <c r="G96" i="89"/>
  <c r="G72" i="89"/>
  <c r="H848" i="89"/>
  <c r="E11" i="97" s="1"/>
  <c r="G10" i="99" s="1"/>
  <c r="G350" i="89"/>
  <c r="W12" i="89"/>
  <c r="S521" i="89"/>
  <c r="K481" i="89"/>
  <c r="K436" i="89"/>
  <c r="K426" i="89"/>
  <c r="K412" i="89"/>
  <c r="K386" i="89"/>
  <c r="S641" i="89"/>
  <c r="K350" i="89"/>
  <c r="S116" i="89"/>
  <c r="S96" i="89"/>
  <c r="S72" i="89"/>
  <c r="K333" i="89"/>
  <c r="W512" i="89"/>
  <c r="K512" i="89"/>
  <c r="AA220" i="89"/>
  <c r="AA244" i="89"/>
  <c r="AA83" i="89"/>
  <c r="W143" i="89"/>
  <c r="K107" i="89"/>
  <c r="O759" i="89"/>
  <c r="W823" i="89"/>
  <c r="G805" i="89"/>
  <c r="O805" i="89"/>
  <c r="AA681" i="89"/>
  <c r="W623" i="89"/>
  <c r="S592" i="89"/>
  <c r="S554" i="89"/>
  <c r="O494" i="89"/>
  <c r="AA494" i="89"/>
  <c r="W641" i="89"/>
  <c r="K641" i="89"/>
  <c r="AA350" i="89"/>
  <c r="AA333" i="89"/>
  <c r="W255" i="89"/>
  <c r="AA512" i="89"/>
  <c r="L848" i="89"/>
  <c r="K12" i="89"/>
  <c r="G244" i="89"/>
  <c r="O244" i="89"/>
  <c r="O83" i="89"/>
  <c r="T848" i="89"/>
  <c r="H11" i="97" s="1"/>
  <c r="S12" i="89"/>
  <c r="K143" i="89"/>
  <c r="AA107" i="89"/>
  <c r="K59" i="89"/>
  <c r="K823" i="89"/>
  <c r="K681" i="89"/>
  <c r="K663" i="89"/>
  <c r="O481" i="89"/>
  <c r="O386" i="89"/>
  <c r="K494" i="89"/>
  <c r="G641" i="89"/>
  <c r="AA641" i="89"/>
  <c r="O350" i="89"/>
  <c r="W244" i="89"/>
  <c r="AA143" i="89"/>
  <c r="G107" i="89"/>
  <c r="O107" i="89"/>
  <c r="AA59" i="89"/>
  <c r="P848" i="89"/>
  <c r="G11" i="97" s="1"/>
  <c r="O12" i="89"/>
  <c r="K554" i="89"/>
  <c r="S823" i="89"/>
  <c r="K759" i="89"/>
  <c r="AA823" i="89"/>
  <c r="K805" i="89"/>
  <c r="AA623" i="89"/>
  <c r="AA481" i="89"/>
  <c r="AA426" i="89"/>
  <c r="AA412" i="89"/>
  <c r="AA386" i="89"/>
  <c r="O641" i="89"/>
  <c r="G255" i="89"/>
  <c r="K220" i="89"/>
  <c r="K244" i="89"/>
  <c r="K83" i="89"/>
  <c r="W127" i="89"/>
  <c r="G143" i="89"/>
  <c r="O143" i="89"/>
  <c r="W107" i="89"/>
  <c r="S83" i="89"/>
  <c r="O59" i="89"/>
  <c r="G554" i="88"/>
  <c r="G255" i="88"/>
  <c r="G286" i="88"/>
  <c r="G12" i="88"/>
  <c r="G770" i="88"/>
  <c r="AA476" i="86"/>
  <c r="AB477" i="86" s="1"/>
  <c r="AC477" i="86" s="1"/>
  <c r="AA70" i="86"/>
  <c r="O458" i="86"/>
  <c r="O431" i="86"/>
  <c r="G458" i="86"/>
  <c r="G445" i="86"/>
  <c r="G431" i="86"/>
  <c r="AA431" i="86"/>
  <c r="W424" i="86"/>
  <c r="S286" i="86"/>
  <c r="S243" i="86"/>
  <c r="O337" i="86"/>
  <c r="K476" i="86"/>
  <c r="AA265" i="86"/>
  <c r="W286" i="86"/>
  <c r="G243" i="86"/>
  <c r="W195" i="86"/>
  <c r="AA195" i="86"/>
  <c r="K265" i="86"/>
  <c r="O145" i="86"/>
  <c r="W356" i="86"/>
  <c r="G252" i="86"/>
  <c r="O445" i="86"/>
  <c r="O424" i="86"/>
  <c r="S438" i="86"/>
  <c r="K438" i="86"/>
  <c r="K331" i="86"/>
  <c r="O51" i="86"/>
  <c r="W145" i="86"/>
  <c r="W70" i="86"/>
  <c r="G476" i="86"/>
  <c r="O395" i="86"/>
  <c r="K145" i="86"/>
  <c r="W51" i="86"/>
  <c r="T483" i="86"/>
  <c r="H10" i="97" s="1"/>
  <c r="S7" i="86"/>
  <c r="AA234" i="86"/>
  <c r="AC236" i="86"/>
  <c r="K424" i="86"/>
  <c r="G356" i="86"/>
  <c r="W336" i="86"/>
  <c r="W337" i="86"/>
  <c r="O438" i="86"/>
  <c r="AC440" i="86"/>
  <c r="AA438" i="86"/>
  <c r="AC358" i="86"/>
  <c r="AA356" i="86"/>
  <c r="AC288" i="86"/>
  <c r="AA286" i="86"/>
  <c r="S252" i="86"/>
  <c r="O252" i="86"/>
  <c r="W252" i="86"/>
  <c r="S195" i="86"/>
  <c r="G234" i="86"/>
  <c r="O452" i="86"/>
  <c r="P483" i="86"/>
  <c r="G10" i="97" s="1"/>
  <c r="O7" i="86"/>
  <c r="O476" i="86"/>
  <c r="P477" i="86" s="1"/>
  <c r="AC426" i="86"/>
  <c r="AA424" i="86"/>
  <c r="K395" i="86"/>
  <c r="O356" i="86"/>
  <c r="G336" i="86"/>
  <c r="G337" i="86"/>
  <c r="L482" i="85" s="1"/>
  <c r="G438" i="86"/>
  <c r="G395" i="86"/>
  <c r="K356" i="86"/>
  <c r="S336" i="86"/>
  <c r="S337" i="86"/>
  <c r="K286" i="86"/>
  <c r="K7" i="86"/>
  <c r="AC53" i="86"/>
  <c r="AA51" i="86"/>
  <c r="W7" i="86"/>
  <c r="S145" i="86"/>
  <c r="K260" i="86"/>
  <c r="W234" i="86"/>
  <c r="G331" i="86"/>
  <c r="O234" i="86"/>
  <c r="O260" i="86"/>
  <c r="W476" i="86"/>
  <c r="X477" i="86" s="1"/>
  <c r="X483" i="86" s="1"/>
  <c r="I10" i="97" s="1"/>
  <c r="W458" i="86"/>
  <c r="W445" i="86"/>
  <c r="W431" i="86"/>
  <c r="G424" i="86"/>
  <c r="AC397" i="86"/>
  <c r="AA395" i="86"/>
  <c r="S356" i="86"/>
  <c r="AC454" i="86"/>
  <c r="AA452" i="86"/>
  <c r="W331" i="86"/>
  <c r="W438" i="86"/>
  <c r="W395" i="86"/>
  <c r="S331" i="86"/>
  <c r="O286" i="86"/>
  <c r="AC245" i="86"/>
  <c r="AA243" i="86"/>
  <c r="S234" i="86"/>
  <c r="K195" i="86"/>
  <c r="W243" i="86"/>
  <c r="G51" i="86"/>
  <c r="G7" i="86"/>
  <c r="AC254" i="86"/>
  <c r="AA252" i="86"/>
  <c r="K234" i="86"/>
  <c r="AC262" i="86"/>
  <c r="AA260" i="86"/>
  <c r="L62" i="79"/>
  <c r="AB63" i="78"/>
  <c r="J7" i="97" s="1"/>
  <c r="L63" i="78"/>
  <c r="F7" i="97" s="1"/>
  <c r="H63" i="78"/>
  <c r="E7" i="97" s="1"/>
  <c r="G6" i="99" s="1"/>
  <c r="T79" i="77"/>
  <c r="H6" i="97" s="1"/>
  <c r="L79" i="77"/>
  <c r="F6" i="97" s="1"/>
  <c r="X79" i="77"/>
  <c r="I6" i="97" s="1"/>
  <c r="L78" i="76"/>
  <c r="H79" i="77"/>
  <c r="E6" i="97" s="1"/>
  <c r="G5" i="99" s="1"/>
  <c r="L764" i="74"/>
  <c r="F5" i="97" s="1"/>
  <c r="P764" i="74"/>
  <c r="G5" i="97" s="1"/>
  <c r="T764" i="74"/>
  <c r="H5" i="97" s="1"/>
  <c r="H764" i="74"/>
  <c r="E5" i="97" s="1"/>
  <c r="G4" i="99" s="1"/>
  <c r="L763" i="73"/>
  <c r="X764" i="74"/>
  <c r="I5" i="97" s="1"/>
  <c r="AB764" i="74"/>
  <c r="J5" i="97" s="1"/>
  <c r="T520" i="70"/>
  <c r="H520" i="70"/>
  <c r="L520" i="69" s="1"/>
  <c r="T521" i="70"/>
  <c r="H13" i="97" s="1"/>
  <c r="H521" i="70"/>
  <c r="E13" i="97" s="1"/>
  <c r="G12" i="99" s="1"/>
  <c r="L521" i="70"/>
  <c r="F13" i="97" s="1"/>
  <c r="X521" i="70"/>
  <c r="I13" i="97" s="1"/>
  <c r="P521" i="70"/>
  <c r="G13" i="97" s="1"/>
  <c r="X520" i="70"/>
  <c r="L520" i="70"/>
  <c r="AB520" i="70"/>
  <c r="AB521" i="70"/>
  <c r="J13" i="97" s="1"/>
  <c r="P520" i="70"/>
  <c r="G452" i="61"/>
  <c r="L454" i="61"/>
  <c r="K452" i="61" s="1"/>
  <c r="S452" i="61"/>
  <c r="W452" i="61"/>
  <c r="AA452" i="61"/>
  <c r="AB512" i="11"/>
  <c r="X512" i="11"/>
  <c r="T512" i="11"/>
  <c r="P512" i="11"/>
  <c r="L512" i="11"/>
  <c r="P62" i="29"/>
  <c r="AB62" i="29"/>
  <c r="P846" i="89" l="1"/>
  <c r="T846" i="89"/>
  <c r="H28" i="97" s="1"/>
  <c r="L847" i="89"/>
  <c r="X846" i="89"/>
  <c r="T847" i="89"/>
  <c r="P847" i="89"/>
  <c r="AB847" i="89"/>
  <c r="AB846" i="89"/>
  <c r="J28" i="97" s="1"/>
  <c r="H441" i="71"/>
  <c r="F29" i="97" s="1"/>
  <c r="J441" i="71"/>
  <c r="F444" i="71"/>
  <c r="F441" i="71"/>
  <c r="H847" i="89"/>
  <c r="L847" i="88" s="1"/>
  <c r="L846" i="89"/>
  <c r="H846" i="89"/>
  <c r="L846" i="88" s="1"/>
  <c r="X847" i="89"/>
  <c r="H161" i="82"/>
  <c r="L161" i="83" s="1"/>
  <c r="F11" i="97"/>
  <c r="I11" i="97"/>
  <c r="I15" i="97" s="1"/>
  <c r="I21" i="97" s="1"/>
  <c r="H15" i="97"/>
  <c r="H21" i="97" s="1"/>
  <c r="H528" i="81"/>
  <c r="H527" i="81" s="1"/>
  <c r="L527" i="80" s="1"/>
  <c r="E8" i="97"/>
  <c r="G7" i="99" s="1"/>
  <c r="G15" i="97"/>
  <c r="G21" i="97" s="1"/>
  <c r="L764" i="73"/>
  <c r="L37" i="92"/>
  <c r="L521" i="69"/>
  <c r="L774" i="90"/>
  <c r="H776" i="91"/>
  <c r="L526" i="80"/>
  <c r="H65" i="78"/>
  <c r="L63" i="79"/>
  <c r="L848" i="88"/>
  <c r="H523" i="70"/>
  <c r="L523" i="69" s="1"/>
  <c r="H39" i="93"/>
  <c r="X773" i="66"/>
  <c r="AB774" i="66"/>
  <c r="J12" i="63" s="1"/>
  <c r="H773" i="66"/>
  <c r="H773" i="90" s="1"/>
  <c r="H850" i="89"/>
  <c r="L477" i="86"/>
  <c r="L483" i="86" s="1"/>
  <c r="F10" i="97" s="1"/>
  <c r="H477" i="86"/>
  <c r="I28" i="97"/>
  <c r="H81" i="77"/>
  <c r="L79" i="76"/>
  <c r="P78" i="28"/>
  <c r="H766" i="74"/>
  <c r="L766" i="73" s="1"/>
  <c r="F443" i="71"/>
  <c r="J443" i="72" s="1"/>
  <c r="J444" i="72"/>
  <c r="P773" i="66"/>
  <c r="X36" i="65"/>
  <c r="T37" i="65"/>
  <c r="H14" i="63" s="1"/>
  <c r="T36" i="65"/>
  <c r="AB37" i="65"/>
  <c r="J14" i="63" s="1"/>
  <c r="P36" i="65"/>
  <c r="L36" i="65"/>
  <c r="AB36" i="65"/>
  <c r="AB78" i="28"/>
  <c r="L773" i="66"/>
  <c r="T773" i="66"/>
  <c r="AB773" i="66"/>
  <c r="P774" i="66"/>
  <c r="G12" i="63" s="1"/>
  <c r="T774" i="66"/>
  <c r="H12" i="63" s="1"/>
  <c r="X774" i="66"/>
  <c r="I12" i="63" s="1"/>
  <c r="L37" i="65"/>
  <c r="F14" i="63" s="1"/>
  <c r="P79" i="28"/>
  <c r="G6" i="63" s="1"/>
  <c r="AB79" i="28"/>
  <c r="J6" i="63" s="1"/>
  <c r="P63" i="29"/>
  <c r="G7" i="63" s="1"/>
  <c r="AB63" i="29"/>
  <c r="J7" i="63" s="1"/>
  <c r="L774" i="66"/>
  <c r="F12" i="63" s="1"/>
  <c r="H774" i="66"/>
  <c r="P37" i="65"/>
  <c r="G14" i="63" s="1"/>
  <c r="X37" i="65"/>
  <c r="I14" i="63" s="1"/>
  <c r="F15" i="97" l="1"/>
  <c r="F21" i="97" s="1"/>
  <c r="H160" i="82"/>
  <c r="L160" i="83" s="1"/>
  <c r="L528" i="80"/>
  <c r="G28" i="97"/>
  <c r="J29" i="97"/>
  <c r="J30" i="97" s="1"/>
  <c r="G29" i="97"/>
  <c r="I29" i="97"/>
  <c r="I30" i="97" s="1"/>
  <c r="L481" i="85"/>
  <c r="E28" i="97"/>
  <c r="G27" i="99" s="1"/>
  <c r="F28" i="97"/>
  <c r="F30" i="97" s="1"/>
  <c r="H29" i="97"/>
  <c r="H30" i="97" s="1"/>
  <c r="E29" i="97"/>
  <c r="F7" i="94"/>
  <c r="F9" i="94" s="1"/>
  <c r="H7" i="94"/>
  <c r="H9" i="94" s="1"/>
  <c r="H18" i="94" s="1"/>
  <c r="G7" i="94"/>
  <c r="G9" i="94" s="1"/>
  <c r="G18" i="94" s="1"/>
  <c r="H38" i="93"/>
  <c r="L38" i="92" s="1"/>
  <c r="L39" i="92"/>
  <c r="H775" i="91"/>
  <c r="L775" i="90" s="1"/>
  <c r="L776" i="90"/>
  <c r="E12" i="63"/>
  <c r="E11" i="99" s="1"/>
  <c r="H776" i="66"/>
  <c r="H774" i="90"/>
  <c r="H64" i="78"/>
  <c r="L64" i="79" s="1"/>
  <c r="L65" i="79"/>
  <c r="I7" i="94"/>
  <c r="I9" i="94" s="1"/>
  <c r="I18" i="94" s="1"/>
  <c r="H849" i="89"/>
  <c r="L849" i="88" s="1"/>
  <c r="L850" i="88"/>
  <c r="H483" i="86"/>
  <c r="E10" i="97" s="1"/>
  <c r="L477" i="85"/>
  <c r="H80" i="77"/>
  <c r="L80" i="76" s="1"/>
  <c r="L81" i="76"/>
  <c r="H765" i="74"/>
  <c r="L765" i="73" s="1"/>
  <c r="H522" i="70"/>
  <c r="L522" i="69" s="1"/>
  <c r="P514" i="11"/>
  <c r="H512" i="11"/>
  <c r="H512" i="69" s="1"/>
  <c r="H508" i="11"/>
  <c r="H508" i="69" s="1"/>
  <c r="AB508" i="11"/>
  <c r="AB506" i="11"/>
  <c r="AB504" i="11"/>
  <c r="AB502" i="11"/>
  <c r="AB500" i="11"/>
  <c r="AB498" i="11"/>
  <c r="AB496" i="11"/>
  <c r="AB494" i="11"/>
  <c r="AB492" i="11"/>
  <c r="AB490" i="11"/>
  <c r="AB486" i="11"/>
  <c r="AB484" i="11"/>
  <c r="AB482" i="11"/>
  <c r="AB480" i="11"/>
  <c r="AB478" i="11"/>
  <c r="AB476" i="11"/>
  <c r="AB474" i="11"/>
  <c r="AB472" i="11"/>
  <c r="AB470" i="11"/>
  <c r="AB468" i="11"/>
  <c r="AB464" i="11"/>
  <c r="AB462" i="11"/>
  <c r="AB460" i="11"/>
  <c r="AB458" i="11"/>
  <c r="AB456" i="11"/>
  <c r="AB454" i="11"/>
  <c r="AB452" i="11"/>
  <c r="AB450" i="11"/>
  <c r="AB448" i="11"/>
  <c r="AB446" i="11"/>
  <c r="AB442" i="11"/>
  <c r="AB440" i="11"/>
  <c r="AB438" i="11"/>
  <c r="AB436" i="11"/>
  <c r="AB434" i="11"/>
  <c r="AB432" i="11"/>
  <c r="AB430" i="11"/>
  <c r="AB428" i="11"/>
  <c r="AB426" i="11"/>
  <c r="AB424" i="11"/>
  <c r="AB420" i="11"/>
  <c r="AB418" i="11"/>
  <c r="AB416" i="11"/>
  <c r="AB414" i="11"/>
  <c r="AB412" i="11"/>
  <c r="AB410" i="11"/>
  <c r="AB408" i="11"/>
  <c r="AB406" i="11"/>
  <c r="AB404" i="11"/>
  <c r="AB402" i="11"/>
  <c r="AB398" i="11"/>
  <c r="AB396" i="11"/>
  <c r="AB394" i="11"/>
  <c r="AB392" i="11"/>
  <c r="AB390" i="11"/>
  <c r="AB388" i="11"/>
  <c r="AB386" i="11"/>
  <c r="AB384" i="11"/>
  <c r="AB382" i="11"/>
  <c r="AB380" i="11"/>
  <c r="AB376" i="11"/>
  <c r="AB374" i="11"/>
  <c r="AB372" i="11"/>
  <c r="AB370" i="11"/>
  <c r="AB368" i="11"/>
  <c r="AB366" i="11"/>
  <c r="AB364" i="11"/>
  <c r="AB362" i="11"/>
  <c r="AB360" i="11"/>
  <c r="AB358" i="11"/>
  <c r="AB354" i="11"/>
  <c r="AB352" i="11"/>
  <c r="AB350" i="11"/>
  <c r="AB348" i="11"/>
  <c r="AB346" i="11"/>
  <c r="AB344" i="11"/>
  <c r="AB342" i="11"/>
  <c r="AB340" i="11"/>
  <c r="AB338" i="11"/>
  <c r="AB336" i="11"/>
  <c r="AB332" i="11"/>
  <c r="AB330" i="11"/>
  <c r="AB328" i="11"/>
  <c r="AB326" i="11"/>
  <c r="AB324" i="11"/>
  <c r="AB322" i="11"/>
  <c r="AB320" i="11"/>
  <c r="AB318" i="11"/>
  <c r="AB316" i="11"/>
  <c r="AB314" i="11"/>
  <c r="AB310" i="11"/>
  <c r="AB308" i="11"/>
  <c r="AB306" i="11"/>
  <c r="AB304" i="11"/>
  <c r="AB302" i="11"/>
  <c r="AB300" i="11"/>
  <c r="AB298" i="11"/>
  <c r="AB296" i="11"/>
  <c r="AB294" i="11"/>
  <c r="AB292" i="11"/>
  <c r="AB288" i="11"/>
  <c r="AB286" i="11"/>
  <c r="AB284" i="11"/>
  <c r="AB282" i="11"/>
  <c r="AB280" i="11"/>
  <c r="AB278" i="11"/>
  <c r="AB274" i="11"/>
  <c r="AB272" i="11"/>
  <c r="AB270" i="11"/>
  <c r="AB268" i="11"/>
  <c r="AB266" i="11"/>
  <c r="AB264" i="11"/>
  <c r="AB258" i="11"/>
  <c r="AB256" i="11"/>
  <c r="AB254" i="11"/>
  <c r="AB252" i="11"/>
  <c r="AB250" i="11"/>
  <c r="AB248" i="11"/>
  <c r="AB246" i="11"/>
  <c r="AB244" i="11"/>
  <c r="AB242" i="11"/>
  <c r="AB240" i="11"/>
  <c r="AB236" i="11"/>
  <c r="AB234" i="11"/>
  <c r="AB232" i="11"/>
  <c r="AB230" i="11"/>
  <c r="AB228" i="11"/>
  <c r="AB226" i="11"/>
  <c r="AB224" i="11"/>
  <c r="AB222" i="11"/>
  <c r="AB220" i="11"/>
  <c r="AB218" i="11"/>
  <c r="AB214" i="11"/>
  <c r="AB212" i="11"/>
  <c r="AB210" i="11"/>
  <c r="AB208" i="11"/>
  <c r="AB206" i="11"/>
  <c r="AB204" i="11"/>
  <c r="AB202" i="11"/>
  <c r="AB200" i="11"/>
  <c r="AB198" i="11"/>
  <c r="AB196" i="11"/>
  <c r="AB192" i="11"/>
  <c r="AB190" i="11"/>
  <c r="AB188" i="11"/>
  <c r="AB186" i="11"/>
  <c r="AB184" i="11"/>
  <c r="AB182" i="11"/>
  <c r="AB180" i="11"/>
  <c r="AB178" i="11"/>
  <c r="AB176" i="11"/>
  <c r="AB174" i="11"/>
  <c r="AB170" i="11"/>
  <c r="AB168" i="11"/>
  <c r="AB166" i="11"/>
  <c r="AB164" i="11"/>
  <c r="AB162" i="11"/>
  <c r="AB160" i="11"/>
  <c r="AB158" i="11"/>
  <c r="AB156" i="11"/>
  <c r="AB154" i="11"/>
  <c r="AB152" i="11"/>
  <c r="AB148" i="11"/>
  <c r="AB146" i="11"/>
  <c r="AB144" i="11"/>
  <c r="AB142" i="11"/>
  <c r="AB140" i="11"/>
  <c r="AB138" i="11"/>
  <c r="AB136" i="11"/>
  <c r="AB134" i="11"/>
  <c r="AB132" i="11"/>
  <c r="AB130" i="11"/>
  <c r="AB126" i="11"/>
  <c r="AB124" i="11"/>
  <c r="AB122" i="11"/>
  <c r="AB120" i="11"/>
  <c r="AB118" i="11"/>
  <c r="AB116" i="11"/>
  <c r="AB114" i="11"/>
  <c r="AB112" i="11"/>
  <c r="AB110" i="11"/>
  <c r="AB108" i="11"/>
  <c r="AB104" i="11"/>
  <c r="AB102" i="11"/>
  <c r="AB100" i="11"/>
  <c r="AB98" i="11"/>
  <c r="AB96" i="11"/>
  <c r="AB94" i="11"/>
  <c r="AB92" i="11"/>
  <c r="AB90" i="11"/>
  <c r="AB88" i="11"/>
  <c r="AB86" i="11"/>
  <c r="AB82" i="11"/>
  <c r="AB80" i="11"/>
  <c r="AB78" i="11"/>
  <c r="AB76" i="11"/>
  <c r="AB74" i="11"/>
  <c r="AB72" i="11"/>
  <c r="AB70" i="11"/>
  <c r="AB68" i="11"/>
  <c r="AB66" i="11"/>
  <c r="AB64" i="11"/>
  <c r="AB60" i="11"/>
  <c r="AB58" i="11"/>
  <c r="AB56" i="11"/>
  <c r="AB54" i="11"/>
  <c r="AB52" i="11"/>
  <c r="AB50" i="11"/>
  <c r="AB48" i="11"/>
  <c r="AB46" i="11"/>
  <c r="AB44" i="11"/>
  <c r="AB42" i="11"/>
  <c r="AB38" i="11"/>
  <c r="AB36" i="11"/>
  <c r="AB34" i="11"/>
  <c r="AB32" i="11"/>
  <c r="AB30" i="11"/>
  <c r="AB28" i="11"/>
  <c r="AB24" i="11"/>
  <c r="AB22" i="11"/>
  <c r="AB20" i="11"/>
  <c r="AB18" i="11"/>
  <c r="AB16" i="11"/>
  <c r="AB14" i="11"/>
  <c r="X508" i="11"/>
  <c r="X506" i="11"/>
  <c r="X504" i="11"/>
  <c r="X502" i="11"/>
  <c r="X500" i="11"/>
  <c r="X498" i="11"/>
  <c r="X496" i="11"/>
  <c r="X494" i="11"/>
  <c r="X492" i="11"/>
  <c r="X490" i="11"/>
  <c r="X486" i="11"/>
  <c r="X484" i="11"/>
  <c r="X482" i="11"/>
  <c r="X480" i="11"/>
  <c r="X478" i="11"/>
  <c r="X476" i="11"/>
  <c r="X474" i="11"/>
  <c r="X472" i="11"/>
  <c r="X470" i="11"/>
  <c r="X468" i="11"/>
  <c r="X464" i="11"/>
  <c r="X462" i="11"/>
  <c r="X460" i="11"/>
  <c r="X458" i="11"/>
  <c r="X456" i="11"/>
  <c r="X454" i="11"/>
  <c r="X452" i="11"/>
  <c r="X450" i="11"/>
  <c r="X448" i="11"/>
  <c r="X446" i="11"/>
  <c r="X442" i="11"/>
  <c r="X440" i="11"/>
  <c r="X438" i="11"/>
  <c r="X436" i="11"/>
  <c r="X434" i="11"/>
  <c r="X432" i="11"/>
  <c r="X430" i="11"/>
  <c r="X428" i="11"/>
  <c r="X426" i="11"/>
  <c r="X424" i="11"/>
  <c r="X420" i="11"/>
  <c r="X418" i="11"/>
  <c r="X416" i="11"/>
  <c r="X414" i="11"/>
  <c r="X412" i="11"/>
  <c r="X410" i="11"/>
  <c r="X408" i="11"/>
  <c r="X406" i="11"/>
  <c r="X404" i="11"/>
  <c r="X402" i="11"/>
  <c r="X398" i="11"/>
  <c r="X396" i="11"/>
  <c r="X394" i="11"/>
  <c r="X392" i="11"/>
  <c r="X390" i="11"/>
  <c r="X388" i="11"/>
  <c r="X386" i="11"/>
  <c r="X384" i="11"/>
  <c r="X382" i="11"/>
  <c r="X380" i="11"/>
  <c r="X376" i="11"/>
  <c r="X374" i="11"/>
  <c r="X372" i="11"/>
  <c r="X370" i="11"/>
  <c r="X368" i="11"/>
  <c r="X366" i="11"/>
  <c r="X364" i="11"/>
  <c r="X362" i="11"/>
  <c r="X360" i="11"/>
  <c r="X358" i="11"/>
  <c r="X354" i="11"/>
  <c r="X352" i="11"/>
  <c r="X350" i="11"/>
  <c r="X348" i="11"/>
  <c r="X346" i="11"/>
  <c r="X344" i="11"/>
  <c r="X342" i="11"/>
  <c r="X340" i="11"/>
  <c r="X338" i="11"/>
  <c r="X336" i="11"/>
  <c r="X332" i="11"/>
  <c r="X330" i="11"/>
  <c r="X328" i="11"/>
  <c r="X326" i="11"/>
  <c r="X324" i="11"/>
  <c r="X322" i="11"/>
  <c r="X320" i="11"/>
  <c r="X318" i="11"/>
  <c r="X316" i="11"/>
  <c r="X314" i="11"/>
  <c r="X310" i="11"/>
  <c r="X308" i="11"/>
  <c r="X306" i="11"/>
  <c r="X304" i="11"/>
  <c r="X302" i="11"/>
  <c r="X300" i="11"/>
  <c r="X298" i="11"/>
  <c r="X296" i="11"/>
  <c r="X294" i="11"/>
  <c r="X292" i="11"/>
  <c r="X288" i="11"/>
  <c r="X286" i="11"/>
  <c r="X284" i="11"/>
  <c r="X282" i="11"/>
  <c r="X280" i="11"/>
  <c r="X278" i="11"/>
  <c r="X274" i="11"/>
  <c r="X272" i="11"/>
  <c r="X270" i="11"/>
  <c r="X268" i="11"/>
  <c r="X266" i="11"/>
  <c r="X264" i="11"/>
  <c r="X258" i="11"/>
  <c r="X256" i="11"/>
  <c r="X254" i="11"/>
  <c r="X252" i="11"/>
  <c r="X250" i="11"/>
  <c r="X248" i="11"/>
  <c r="X246" i="11"/>
  <c r="X244" i="11"/>
  <c r="X242" i="11"/>
  <c r="X240" i="11"/>
  <c r="X236" i="11"/>
  <c r="X234" i="11"/>
  <c r="X232" i="11"/>
  <c r="X230" i="11"/>
  <c r="X228" i="11"/>
  <c r="X226" i="11"/>
  <c r="X224" i="11"/>
  <c r="X222" i="11"/>
  <c r="X220" i="11"/>
  <c r="X218" i="11"/>
  <c r="X214" i="11"/>
  <c r="X212" i="11"/>
  <c r="X210" i="11"/>
  <c r="X208" i="11"/>
  <c r="X206" i="11"/>
  <c r="X204" i="11"/>
  <c r="X202" i="11"/>
  <c r="X200" i="11"/>
  <c r="X198" i="11"/>
  <c r="X196" i="11"/>
  <c r="X192" i="11"/>
  <c r="X190" i="11"/>
  <c r="X188" i="11"/>
  <c r="X186" i="11"/>
  <c r="X184" i="11"/>
  <c r="X182" i="11"/>
  <c r="X180" i="11"/>
  <c r="X178" i="11"/>
  <c r="X176" i="11"/>
  <c r="X174" i="11"/>
  <c r="X170" i="11"/>
  <c r="X168" i="11"/>
  <c r="X166" i="11"/>
  <c r="X164" i="11"/>
  <c r="X162" i="11"/>
  <c r="X160" i="11"/>
  <c r="X158" i="11"/>
  <c r="X156" i="11"/>
  <c r="X154" i="11"/>
  <c r="X152" i="11"/>
  <c r="X148" i="11"/>
  <c r="X146" i="11"/>
  <c r="X144" i="11"/>
  <c r="X142" i="11"/>
  <c r="X140" i="11"/>
  <c r="X138" i="11"/>
  <c r="X136" i="11"/>
  <c r="X134" i="11"/>
  <c r="X132" i="11"/>
  <c r="X130" i="11"/>
  <c r="X126" i="11"/>
  <c r="X124" i="11"/>
  <c r="X122" i="11"/>
  <c r="X120" i="11"/>
  <c r="X118" i="11"/>
  <c r="X116" i="11"/>
  <c r="X114" i="11"/>
  <c r="X112" i="11"/>
  <c r="X110" i="11"/>
  <c r="X108" i="11"/>
  <c r="X104" i="11"/>
  <c r="X102" i="11"/>
  <c r="X100" i="11"/>
  <c r="X98" i="11"/>
  <c r="X96" i="11"/>
  <c r="X94" i="11"/>
  <c r="X92" i="11"/>
  <c r="X90" i="11"/>
  <c r="X88" i="11"/>
  <c r="X86" i="11"/>
  <c r="X82" i="11"/>
  <c r="X80" i="11"/>
  <c r="X78" i="11"/>
  <c r="X76" i="11"/>
  <c r="X74" i="11"/>
  <c r="X72" i="11"/>
  <c r="X70" i="11"/>
  <c r="X68" i="11"/>
  <c r="X66" i="11"/>
  <c r="X64" i="11"/>
  <c r="X60" i="11"/>
  <c r="X58" i="11"/>
  <c r="X56" i="11"/>
  <c r="X54" i="11"/>
  <c r="X52" i="11"/>
  <c r="X50" i="11"/>
  <c r="X48" i="11"/>
  <c r="X46" i="11"/>
  <c r="X44" i="11"/>
  <c r="X42" i="11"/>
  <c r="X38" i="11"/>
  <c r="X36" i="11"/>
  <c r="X34" i="11"/>
  <c r="X32" i="11"/>
  <c r="X30" i="11"/>
  <c r="X28" i="11"/>
  <c r="X24" i="11"/>
  <c r="X22" i="11"/>
  <c r="X20" i="11"/>
  <c r="X18" i="11"/>
  <c r="X16" i="11"/>
  <c r="X14" i="11"/>
  <c r="T508" i="11"/>
  <c r="T506" i="11"/>
  <c r="T504" i="11"/>
  <c r="T502" i="11"/>
  <c r="T500" i="11"/>
  <c r="T498" i="11"/>
  <c r="T496" i="11"/>
  <c r="T494" i="11"/>
  <c r="T492" i="11"/>
  <c r="T490" i="11"/>
  <c r="T486" i="11"/>
  <c r="T484" i="11"/>
  <c r="T482" i="11"/>
  <c r="T480" i="11"/>
  <c r="T478" i="11"/>
  <c r="T476" i="11"/>
  <c r="T474" i="11"/>
  <c r="T472" i="11"/>
  <c r="T470" i="11"/>
  <c r="T468" i="11"/>
  <c r="T464" i="11"/>
  <c r="T462" i="11"/>
  <c r="T460" i="11"/>
  <c r="T458" i="11"/>
  <c r="T456" i="11"/>
  <c r="T454" i="11"/>
  <c r="T452" i="11"/>
  <c r="T450" i="11"/>
  <c r="T448" i="11"/>
  <c r="T446" i="11"/>
  <c r="T442" i="11"/>
  <c r="T440" i="11"/>
  <c r="T438" i="11"/>
  <c r="T436" i="11"/>
  <c r="T434" i="11"/>
  <c r="T432" i="11"/>
  <c r="T430" i="11"/>
  <c r="T428" i="11"/>
  <c r="T426" i="11"/>
  <c r="T424" i="11"/>
  <c r="T420" i="11"/>
  <c r="T418" i="11"/>
  <c r="T416" i="11"/>
  <c r="T414" i="11"/>
  <c r="T412" i="11"/>
  <c r="T410" i="11"/>
  <c r="T408" i="11"/>
  <c r="T406" i="11"/>
  <c r="T404" i="11"/>
  <c r="T402" i="11"/>
  <c r="T398" i="11"/>
  <c r="T396" i="11"/>
  <c r="T394" i="11"/>
  <c r="T392" i="11"/>
  <c r="T390" i="11"/>
  <c r="T388" i="11"/>
  <c r="T386" i="11"/>
  <c r="T384" i="11"/>
  <c r="T382" i="11"/>
  <c r="T380" i="11"/>
  <c r="T376" i="11"/>
  <c r="T374" i="11"/>
  <c r="T372" i="11"/>
  <c r="T370" i="11"/>
  <c r="T368" i="11"/>
  <c r="T366" i="11"/>
  <c r="T364" i="11"/>
  <c r="T362" i="11"/>
  <c r="T360" i="11"/>
  <c r="T358" i="11"/>
  <c r="T354" i="11"/>
  <c r="T352" i="11"/>
  <c r="T350" i="11"/>
  <c r="T348" i="11"/>
  <c r="T346" i="11"/>
  <c r="T344" i="11"/>
  <c r="T342" i="11"/>
  <c r="T340" i="11"/>
  <c r="T338" i="11"/>
  <c r="T336" i="11"/>
  <c r="T332" i="11"/>
  <c r="T330" i="11"/>
  <c r="T328" i="11"/>
  <c r="T326" i="11"/>
  <c r="T324" i="11"/>
  <c r="T322" i="11"/>
  <c r="T320" i="11"/>
  <c r="T318" i="11"/>
  <c r="T316" i="11"/>
  <c r="T314" i="11"/>
  <c r="T310" i="11"/>
  <c r="T308" i="11"/>
  <c r="T306" i="11"/>
  <c r="T304" i="11"/>
  <c r="T302" i="11"/>
  <c r="T300" i="11"/>
  <c r="T298" i="11"/>
  <c r="T296" i="11"/>
  <c r="T294" i="11"/>
  <c r="T292" i="11"/>
  <c r="T288" i="11"/>
  <c r="T286" i="11"/>
  <c r="T284" i="11"/>
  <c r="T282" i="11"/>
  <c r="T280" i="11"/>
  <c r="T278" i="11"/>
  <c r="T274" i="11"/>
  <c r="T272" i="11"/>
  <c r="T270" i="11"/>
  <c r="T268" i="11"/>
  <c r="T266" i="11"/>
  <c r="T264" i="11"/>
  <c r="T258" i="11"/>
  <c r="T256" i="11"/>
  <c r="T254" i="11"/>
  <c r="T252" i="11"/>
  <c r="T250" i="11"/>
  <c r="T248" i="11"/>
  <c r="T246" i="11"/>
  <c r="T244" i="11"/>
  <c r="T242" i="11"/>
  <c r="T240" i="11"/>
  <c r="T236" i="11"/>
  <c r="T234" i="11"/>
  <c r="T232" i="11"/>
  <c r="T230" i="11"/>
  <c r="T228" i="11"/>
  <c r="T226" i="11"/>
  <c r="T224" i="11"/>
  <c r="T222" i="11"/>
  <c r="T220" i="11"/>
  <c r="T218" i="11"/>
  <c r="T214" i="11"/>
  <c r="T212" i="11"/>
  <c r="T210" i="11"/>
  <c r="T208" i="11"/>
  <c r="T206" i="11"/>
  <c r="T204" i="11"/>
  <c r="T202" i="11"/>
  <c r="T200" i="11"/>
  <c r="T198" i="11"/>
  <c r="T196" i="11"/>
  <c r="T192" i="11"/>
  <c r="T190" i="11"/>
  <c r="T188" i="11"/>
  <c r="T186" i="11"/>
  <c r="T184" i="11"/>
  <c r="T182" i="11"/>
  <c r="T180" i="11"/>
  <c r="T178" i="11"/>
  <c r="T176" i="11"/>
  <c r="T174" i="11"/>
  <c r="T170" i="11"/>
  <c r="T168" i="11"/>
  <c r="T166" i="11"/>
  <c r="T164" i="11"/>
  <c r="T162" i="11"/>
  <c r="T160" i="11"/>
  <c r="T158" i="11"/>
  <c r="T156" i="11"/>
  <c r="T154" i="11"/>
  <c r="T152" i="11"/>
  <c r="T148" i="11"/>
  <c r="T146" i="11"/>
  <c r="T144" i="11"/>
  <c r="T142" i="11"/>
  <c r="T140" i="11"/>
  <c r="T138" i="11"/>
  <c r="T136" i="11"/>
  <c r="T134" i="11"/>
  <c r="T132" i="11"/>
  <c r="T130" i="11"/>
  <c r="T126" i="11"/>
  <c r="T124" i="11"/>
  <c r="T122" i="11"/>
  <c r="T120" i="11"/>
  <c r="T118" i="11"/>
  <c r="T116" i="11"/>
  <c r="T114" i="11"/>
  <c r="T112" i="11"/>
  <c r="T110" i="11"/>
  <c r="T108" i="11"/>
  <c r="T104" i="11"/>
  <c r="T102" i="11"/>
  <c r="T100" i="11"/>
  <c r="T98" i="11"/>
  <c r="T96" i="11"/>
  <c r="T94" i="11"/>
  <c r="T92" i="11"/>
  <c r="T90" i="11"/>
  <c r="T88" i="11"/>
  <c r="T86" i="11"/>
  <c r="T82" i="11"/>
  <c r="T80" i="11"/>
  <c r="T78" i="11"/>
  <c r="T76" i="11"/>
  <c r="T74" i="11"/>
  <c r="T72" i="11"/>
  <c r="T70" i="11"/>
  <c r="T68" i="11"/>
  <c r="T66" i="11"/>
  <c r="T64" i="11"/>
  <c r="T60" i="11"/>
  <c r="T58" i="11"/>
  <c r="T56" i="11"/>
  <c r="T54" i="11"/>
  <c r="T52" i="11"/>
  <c r="T50" i="11"/>
  <c r="T48" i="11"/>
  <c r="T46" i="11"/>
  <c r="T44" i="11"/>
  <c r="T42" i="11"/>
  <c r="T38" i="11"/>
  <c r="T36" i="11"/>
  <c r="T34" i="11"/>
  <c r="T32" i="11"/>
  <c r="T30" i="11"/>
  <c r="T28" i="11"/>
  <c r="T24" i="11"/>
  <c r="T22" i="11"/>
  <c r="T20" i="11"/>
  <c r="T18" i="11"/>
  <c r="T16" i="11"/>
  <c r="T14" i="11"/>
  <c r="P508" i="11"/>
  <c r="P506" i="11"/>
  <c r="P504" i="11"/>
  <c r="P502" i="11"/>
  <c r="P500" i="11"/>
  <c r="P498" i="11"/>
  <c r="P496" i="11"/>
  <c r="P494" i="11"/>
  <c r="P492" i="11"/>
  <c r="P490" i="11"/>
  <c r="P486" i="11"/>
  <c r="P484" i="11"/>
  <c r="P482" i="11"/>
  <c r="P480" i="11"/>
  <c r="P478" i="11"/>
  <c r="P476" i="11"/>
  <c r="P474" i="11"/>
  <c r="P472" i="11"/>
  <c r="P470" i="11"/>
  <c r="P468" i="11"/>
  <c r="P464" i="11"/>
  <c r="P462" i="11"/>
  <c r="P460" i="11"/>
  <c r="P458" i="11"/>
  <c r="P456" i="11"/>
  <c r="P454" i="11"/>
  <c r="P452" i="11"/>
  <c r="P450" i="11"/>
  <c r="P448" i="11"/>
  <c r="P446" i="11"/>
  <c r="P442" i="11"/>
  <c r="P440" i="11"/>
  <c r="P438" i="11"/>
  <c r="P436" i="11"/>
  <c r="P434" i="11"/>
  <c r="P432" i="11"/>
  <c r="P430" i="11"/>
  <c r="P428" i="11"/>
  <c r="P426" i="11"/>
  <c r="P424" i="11"/>
  <c r="P420" i="11"/>
  <c r="P418" i="11"/>
  <c r="P416" i="11"/>
  <c r="P414" i="11"/>
  <c r="P412" i="11"/>
  <c r="P410" i="11"/>
  <c r="P408" i="11"/>
  <c r="P406" i="11"/>
  <c r="P404" i="11"/>
  <c r="P402" i="11"/>
  <c r="P398" i="11"/>
  <c r="P396" i="11"/>
  <c r="P394" i="11"/>
  <c r="P392" i="11"/>
  <c r="P390" i="11"/>
  <c r="P388" i="11"/>
  <c r="P386" i="11"/>
  <c r="P384" i="11"/>
  <c r="P382" i="11"/>
  <c r="P380" i="11"/>
  <c r="P376" i="11"/>
  <c r="P374" i="11"/>
  <c r="P372" i="11"/>
  <c r="P370" i="11"/>
  <c r="P368" i="11"/>
  <c r="P366" i="11"/>
  <c r="P364" i="11"/>
  <c r="P362" i="11"/>
  <c r="P360" i="11"/>
  <c r="P358" i="11"/>
  <c r="P354" i="11"/>
  <c r="P352" i="11"/>
  <c r="P350" i="11"/>
  <c r="P348" i="11"/>
  <c r="P346" i="11"/>
  <c r="P344" i="11"/>
  <c r="P342" i="11"/>
  <c r="P340" i="11"/>
  <c r="P338" i="11"/>
  <c r="P336" i="11"/>
  <c r="P332" i="11"/>
  <c r="P330" i="11"/>
  <c r="P328" i="11"/>
  <c r="P326" i="11"/>
  <c r="P324" i="11"/>
  <c r="P322" i="11"/>
  <c r="P320" i="11"/>
  <c r="P318" i="11"/>
  <c r="P316" i="11"/>
  <c r="P314" i="11"/>
  <c r="P310" i="11"/>
  <c r="P308" i="11"/>
  <c r="P306" i="11"/>
  <c r="P304" i="11"/>
  <c r="P302" i="11"/>
  <c r="P300" i="11"/>
  <c r="P298" i="11"/>
  <c r="P296" i="11"/>
  <c r="P294" i="11"/>
  <c r="P292" i="11"/>
  <c r="P288" i="11"/>
  <c r="P286" i="11"/>
  <c r="P284" i="11"/>
  <c r="P282" i="11"/>
  <c r="P280" i="11"/>
  <c r="P278" i="11"/>
  <c r="P274" i="11"/>
  <c r="P272" i="11"/>
  <c r="P270" i="11"/>
  <c r="P268" i="11"/>
  <c r="P266" i="11"/>
  <c r="P264" i="11"/>
  <c r="P258" i="11"/>
  <c r="P256" i="11"/>
  <c r="P254" i="11"/>
  <c r="P252" i="11"/>
  <c r="P250" i="11"/>
  <c r="P248" i="11"/>
  <c r="P246" i="11"/>
  <c r="P244" i="11"/>
  <c r="P242" i="11"/>
  <c r="P240" i="11"/>
  <c r="P236" i="11"/>
  <c r="P234" i="11"/>
  <c r="P232" i="11"/>
  <c r="P230" i="11"/>
  <c r="P228" i="11"/>
  <c r="P226" i="11"/>
  <c r="P224" i="11"/>
  <c r="P222" i="11"/>
  <c r="P220" i="11"/>
  <c r="P218" i="11"/>
  <c r="P214" i="11"/>
  <c r="P212" i="11"/>
  <c r="P210" i="11"/>
  <c r="P208" i="11"/>
  <c r="P206" i="11"/>
  <c r="P204" i="11"/>
  <c r="P202" i="11"/>
  <c r="P200" i="11"/>
  <c r="P198" i="11"/>
  <c r="P196" i="11"/>
  <c r="P192" i="11"/>
  <c r="P190" i="11"/>
  <c r="P188" i="11"/>
  <c r="P186" i="11"/>
  <c r="P184" i="11"/>
  <c r="P182" i="11"/>
  <c r="P180" i="11"/>
  <c r="P178" i="11"/>
  <c r="P176" i="11"/>
  <c r="P174" i="11"/>
  <c r="P170" i="11"/>
  <c r="P168" i="11"/>
  <c r="P166" i="11"/>
  <c r="P164" i="11"/>
  <c r="P162" i="11"/>
  <c r="P160" i="11"/>
  <c r="P158" i="11"/>
  <c r="P156" i="11"/>
  <c r="P154" i="11"/>
  <c r="P152" i="11"/>
  <c r="P148" i="11"/>
  <c r="P146" i="11"/>
  <c r="P144" i="11"/>
  <c r="P142" i="11"/>
  <c r="P140" i="11"/>
  <c r="P138" i="11"/>
  <c r="P136" i="11"/>
  <c r="P134" i="11"/>
  <c r="P132" i="11"/>
  <c r="P130" i="11"/>
  <c r="P126" i="11"/>
  <c r="P124" i="11"/>
  <c r="P122" i="11"/>
  <c r="P120" i="11"/>
  <c r="P118" i="11"/>
  <c r="P116" i="11"/>
  <c r="P114" i="11"/>
  <c r="P112" i="11"/>
  <c r="P110" i="11"/>
  <c r="P108" i="11"/>
  <c r="P104" i="11"/>
  <c r="P102" i="11"/>
  <c r="P100" i="11"/>
  <c r="P98" i="11"/>
  <c r="P96" i="11"/>
  <c r="P94" i="11"/>
  <c r="P92" i="11"/>
  <c r="P90" i="11"/>
  <c r="P88" i="11"/>
  <c r="P86" i="11"/>
  <c r="P82" i="11"/>
  <c r="P80" i="11"/>
  <c r="P78" i="11"/>
  <c r="P76" i="11"/>
  <c r="P74" i="11"/>
  <c r="P72" i="11"/>
  <c r="P70" i="11"/>
  <c r="P68" i="11"/>
  <c r="P66" i="11"/>
  <c r="P64" i="11"/>
  <c r="P60" i="11"/>
  <c r="P58" i="11"/>
  <c r="P56" i="11"/>
  <c r="P54" i="11"/>
  <c r="P52" i="11"/>
  <c r="P50" i="11"/>
  <c r="P48" i="11"/>
  <c r="P46" i="11"/>
  <c r="P44" i="11"/>
  <c r="P42" i="11"/>
  <c r="P38" i="11"/>
  <c r="P36" i="11"/>
  <c r="P34" i="11"/>
  <c r="P32" i="11"/>
  <c r="P30" i="11"/>
  <c r="P28" i="11"/>
  <c r="P24" i="11"/>
  <c r="P22" i="11"/>
  <c r="P20" i="11"/>
  <c r="P18" i="11"/>
  <c r="P16" i="11"/>
  <c r="P14" i="11"/>
  <c r="H506" i="11"/>
  <c r="H506" i="69" s="1"/>
  <c r="H504" i="11"/>
  <c r="H504" i="69" s="1"/>
  <c r="H502" i="11"/>
  <c r="H502" i="69" s="1"/>
  <c r="H500" i="11"/>
  <c r="H500" i="69" s="1"/>
  <c r="H498" i="11"/>
  <c r="H498" i="69" s="1"/>
  <c r="H496" i="11"/>
  <c r="H496" i="69" s="1"/>
  <c r="H494" i="11"/>
  <c r="H494" i="69" s="1"/>
  <c r="H492" i="11"/>
  <c r="H492" i="69" s="1"/>
  <c r="H490" i="11"/>
  <c r="H490" i="69" s="1"/>
  <c r="H486" i="11"/>
  <c r="H486" i="69" s="1"/>
  <c r="H484" i="11"/>
  <c r="H484" i="69" s="1"/>
  <c r="H482" i="11"/>
  <c r="H482" i="69" s="1"/>
  <c r="H480" i="11"/>
  <c r="H480" i="69" s="1"/>
  <c r="H478" i="11"/>
  <c r="H478" i="69" s="1"/>
  <c r="H476" i="11"/>
  <c r="H476" i="69" s="1"/>
  <c r="H474" i="11"/>
  <c r="H474" i="69" s="1"/>
  <c r="H472" i="11"/>
  <c r="H472" i="69" s="1"/>
  <c r="H470" i="11"/>
  <c r="H470" i="69" s="1"/>
  <c r="H468" i="11"/>
  <c r="H468" i="69" s="1"/>
  <c r="H464" i="11"/>
  <c r="H464" i="69" s="1"/>
  <c r="H462" i="11"/>
  <c r="H462" i="69" s="1"/>
  <c r="H460" i="11"/>
  <c r="H460" i="69" s="1"/>
  <c r="H458" i="11"/>
  <c r="H458" i="69" s="1"/>
  <c r="H456" i="11"/>
  <c r="H456" i="69" s="1"/>
  <c r="H454" i="11"/>
  <c r="H454" i="69" s="1"/>
  <c r="H452" i="11"/>
  <c r="H452" i="69" s="1"/>
  <c r="H450" i="11"/>
  <c r="H450" i="69" s="1"/>
  <c r="H448" i="11"/>
  <c r="H448" i="69" s="1"/>
  <c r="H446" i="11"/>
  <c r="H446" i="69" s="1"/>
  <c r="H442" i="11"/>
  <c r="H442" i="69" s="1"/>
  <c r="H440" i="11"/>
  <c r="H440" i="69" s="1"/>
  <c r="H438" i="11"/>
  <c r="H438" i="69" s="1"/>
  <c r="H436" i="11"/>
  <c r="H436" i="69" s="1"/>
  <c r="H434" i="11"/>
  <c r="H434" i="69" s="1"/>
  <c r="H432" i="11"/>
  <c r="H432" i="69" s="1"/>
  <c r="H430" i="11"/>
  <c r="H430" i="69" s="1"/>
  <c r="H428" i="11"/>
  <c r="H428" i="69" s="1"/>
  <c r="H426" i="11"/>
  <c r="H426" i="69" s="1"/>
  <c r="H424" i="11"/>
  <c r="H424" i="69" s="1"/>
  <c r="H420" i="11"/>
  <c r="H420" i="69" s="1"/>
  <c r="H418" i="11"/>
  <c r="H418" i="69" s="1"/>
  <c r="H416" i="11"/>
  <c r="H416" i="69" s="1"/>
  <c r="H414" i="11"/>
  <c r="H414" i="69" s="1"/>
  <c r="H412" i="11"/>
  <c r="H412" i="69" s="1"/>
  <c r="H410" i="11"/>
  <c r="H410" i="69" s="1"/>
  <c r="H408" i="11"/>
  <c r="H408" i="69" s="1"/>
  <c r="H406" i="11"/>
  <c r="H406" i="69" s="1"/>
  <c r="H404" i="11"/>
  <c r="H404" i="69" s="1"/>
  <c r="H402" i="11"/>
  <c r="H402" i="69" s="1"/>
  <c r="H398" i="11"/>
  <c r="H398" i="69" s="1"/>
  <c r="H396" i="11"/>
  <c r="H396" i="69" s="1"/>
  <c r="H394" i="11"/>
  <c r="H394" i="69" s="1"/>
  <c r="H392" i="11"/>
  <c r="H392" i="69" s="1"/>
  <c r="H390" i="11"/>
  <c r="H390" i="69" s="1"/>
  <c r="H388" i="11"/>
  <c r="H388" i="69" s="1"/>
  <c r="H386" i="11"/>
  <c r="H386" i="69" s="1"/>
  <c r="H384" i="11"/>
  <c r="H384" i="69" s="1"/>
  <c r="H382" i="11"/>
  <c r="H382" i="69" s="1"/>
  <c r="H380" i="11"/>
  <c r="H380" i="69" s="1"/>
  <c r="H376" i="11"/>
  <c r="H376" i="69" s="1"/>
  <c r="H374" i="11"/>
  <c r="H374" i="69" s="1"/>
  <c r="H372" i="11"/>
  <c r="H372" i="69" s="1"/>
  <c r="H370" i="11"/>
  <c r="H370" i="69" s="1"/>
  <c r="H368" i="11"/>
  <c r="H368" i="69" s="1"/>
  <c r="H366" i="11"/>
  <c r="H366" i="69" s="1"/>
  <c r="H364" i="11"/>
  <c r="H364" i="69" s="1"/>
  <c r="H362" i="11"/>
  <c r="H362" i="69" s="1"/>
  <c r="H360" i="11"/>
  <c r="H360" i="69" s="1"/>
  <c r="H358" i="11"/>
  <c r="H358" i="69" s="1"/>
  <c r="H354" i="11"/>
  <c r="H354" i="69" s="1"/>
  <c r="H352" i="11"/>
  <c r="H352" i="69" s="1"/>
  <c r="H350" i="11"/>
  <c r="H350" i="69" s="1"/>
  <c r="H348" i="11"/>
  <c r="H348" i="69" s="1"/>
  <c r="H346" i="11"/>
  <c r="H346" i="69" s="1"/>
  <c r="H344" i="11"/>
  <c r="H344" i="69" s="1"/>
  <c r="H342" i="11"/>
  <c r="H342" i="69" s="1"/>
  <c r="H340" i="11"/>
  <c r="H340" i="69" s="1"/>
  <c r="H338" i="11"/>
  <c r="H338" i="69" s="1"/>
  <c r="H336" i="11"/>
  <c r="H336" i="69" s="1"/>
  <c r="H332" i="11"/>
  <c r="H332" i="69" s="1"/>
  <c r="H330" i="11"/>
  <c r="H330" i="69" s="1"/>
  <c r="H328" i="11"/>
  <c r="H328" i="69" s="1"/>
  <c r="H326" i="11"/>
  <c r="H326" i="69" s="1"/>
  <c r="H324" i="11"/>
  <c r="H324" i="69" s="1"/>
  <c r="H322" i="11"/>
  <c r="H322" i="69" s="1"/>
  <c r="H320" i="11"/>
  <c r="H320" i="69" s="1"/>
  <c r="H318" i="11"/>
  <c r="H318" i="69" s="1"/>
  <c r="H316" i="11"/>
  <c r="H316" i="69" s="1"/>
  <c r="H314" i="11"/>
  <c r="H314" i="69" s="1"/>
  <c r="H310" i="11"/>
  <c r="H310" i="69" s="1"/>
  <c r="H308" i="11"/>
  <c r="H308" i="69" s="1"/>
  <c r="H306" i="11"/>
  <c r="H306" i="69" s="1"/>
  <c r="H304" i="11"/>
  <c r="H304" i="69" s="1"/>
  <c r="H302" i="11"/>
  <c r="H302" i="69" s="1"/>
  <c r="H300" i="11"/>
  <c r="H300" i="69" s="1"/>
  <c r="H298" i="11"/>
  <c r="H298" i="69" s="1"/>
  <c r="H296" i="11"/>
  <c r="H296" i="69" s="1"/>
  <c r="H294" i="11"/>
  <c r="H294" i="69" s="1"/>
  <c r="H292" i="11"/>
  <c r="H292" i="69" s="1"/>
  <c r="H288" i="11"/>
  <c r="H288" i="69" s="1"/>
  <c r="H286" i="11"/>
  <c r="H286" i="69" s="1"/>
  <c r="H284" i="11"/>
  <c r="H284" i="69" s="1"/>
  <c r="H282" i="11"/>
  <c r="H282" i="69" s="1"/>
  <c r="H280" i="11"/>
  <c r="H280" i="69" s="1"/>
  <c r="H278" i="11"/>
  <c r="H278" i="69" s="1"/>
  <c r="H274" i="11"/>
  <c r="H274" i="69" s="1"/>
  <c r="H272" i="11"/>
  <c r="H272" i="69" s="1"/>
  <c r="H270" i="11"/>
  <c r="H270" i="69" s="1"/>
  <c r="H268" i="11"/>
  <c r="H268" i="69" s="1"/>
  <c r="H266" i="11"/>
  <c r="H266" i="69" s="1"/>
  <c r="H264" i="11"/>
  <c r="H264" i="69" s="1"/>
  <c r="H258" i="11"/>
  <c r="H258" i="69" s="1"/>
  <c r="H256" i="11"/>
  <c r="H256" i="69" s="1"/>
  <c r="H254" i="11"/>
  <c r="H254" i="69" s="1"/>
  <c r="H252" i="11"/>
  <c r="H252" i="69" s="1"/>
  <c r="H250" i="11"/>
  <c r="H250" i="69" s="1"/>
  <c r="H248" i="11"/>
  <c r="H248" i="69" s="1"/>
  <c r="H246" i="11"/>
  <c r="H246" i="69" s="1"/>
  <c r="H244" i="11"/>
  <c r="H244" i="69" s="1"/>
  <c r="H242" i="11"/>
  <c r="H242" i="69" s="1"/>
  <c r="H240" i="11"/>
  <c r="H240" i="69" s="1"/>
  <c r="H236" i="11"/>
  <c r="H236" i="69" s="1"/>
  <c r="H234" i="11"/>
  <c r="H234" i="69" s="1"/>
  <c r="H232" i="11"/>
  <c r="H232" i="69" s="1"/>
  <c r="H230" i="11"/>
  <c r="H230" i="69" s="1"/>
  <c r="H228" i="11"/>
  <c r="H228" i="69" s="1"/>
  <c r="H226" i="11"/>
  <c r="H226" i="69" s="1"/>
  <c r="H224" i="11"/>
  <c r="H224" i="69" s="1"/>
  <c r="H222" i="11"/>
  <c r="H222" i="69" s="1"/>
  <c r="H220" i="11"/>
  <c r="H220" i="69" s="1"/>
  <c r="H218" i="11"/>
  <c r="H218" i="69" s="1"/>
  <c r="H214" i="11"/>
  <c r="H214" i="69" s="1"/>
  <c r="H212" i="11"/>
  <c r="H212" i="69" s="1"/>
  <c r="H210" i="11"/>
  <c r="H210" i="69" s="1"/>
  <c r="H208" i="11"/>
  <c r="H208" i="69" s="1"/>
  <c r="H206" i="11"/>
  <c r="H206" i="69" s="1"/>
  <c r="H204" i="11"/>
  <c r="H204" i="69" s="1"/>
  <c r="H202" i="11"/>
  <c r="H202" i="69" s="1"/>
  <c r="H200" i="11"/>
  <c r="H200" i="69" s="1"/>
  <c r="H198" i="11"/>
  <c r="H198" i="69" s="1"/>
  <c r="H196" i="11"/>
  <c r="H196" i="69" s="1"/>
  <c r="H192" i="11"/>
  <c r="H192" i="69" s="1"/>
  <c r="H190" i="11"/>
  <c r="H190" i="69" s="1"/>
  <c r="H188" i="11"/>
  <c r="H188" i="69" s="1"/>
  <c r="H186" i="11"/>
  <c r="H186" i="69" s="1"/>
  <c r="H184" i="11"/>
  <c r="H184" i="69" s="1"/>
  <c r="H182" i="11"/>
  <c r="H182" i="69" s="1"/>
  <c r="H180" i="11"/>
  <c r="H180" i="69" s="1"/>
  <c r="H178" i="11"/>
  <c r="H178" i="69" s="1"/>
  <c r="H176" i="11"/>
  <c r="H176" i="69" s="1"/>
  <c r="H174" i="11"/>
  <c r="H174" i="69" s="1"/>
  <c r="H170" i="11"/>
  <c r="H170" i="69" s="1"/>
  <c r="H168" i="11"/>
  <c r="H168" i="69" s="1"/>
  <c r="H166" i="11"/>
  <c r="H166" i="69" s="1"/>
  <c r="H164" i="11"/>
  <c r="H164" i="69" s="1"/>
  <c r="H162" i="11"/>
  <c r="H162" i="69" s="1"/>
  <c r="H160" i="11"/>
  <c r="H160" i="69" s="1"/>
  <c r="H158" i="11"/>
  <c r="H158" i="69" s="1"/>
  <c r="H156" i="11"/>
  <c r="H156" i="69" s="1"/>
  <c r="H154" i="11"/>
  <c r="H154" i="69" s="1"/>
  <c r="H152" i="11"/>
  <c r="H152" i="69" s="1"/>
  <c r="H148" i="11"/>
  <c r="H148" i="69" s="1"/>
  <c r="H146" i="11"/>
  <c r="H146" i="69" s="1"/>
  <c r="H144" i="11"/>
  <c r="H144" i="69" s="1"/>
  <c r="H142" i="11"/>
  <c r="H142" i="69" s="1"/>
  <c r="H140" i="11"/>
  <c r="H140" i="69" s="1"/>
  <c r="H138" i="11"/>
  <c r="H138" i="69" s="1"/>
  <c r="H136" i="11"/>
  <c r="H136" i="69" s="1"/>
  <c r="H134" i="11"/>
  <c r="H134" i="69" s="1"/>
  <c r="H132" i="11"/>
  <c r="H132" i="69" s="1"/>
  <c r="H130" i="11"/>
  <c r="H130" i="69" s="1"/>
  <c r="H126" i="11"/>
  <c r="H126" i="69" s="1"/>
  <c r="H124" i="11"/>
  <c r="H124" i="69" s="1"/>
  <c r="H122" i="11"/>
  <c r="H122" i="69" s="1"/>
  <c r="H120" i="11"/>
  <c r="H120" i="69" s="1"/>
  <c r="H118" i="11"/>
  <c r="H118" i="69" s="1"/>
  <c r="H116" i="11"/>
  <c r="H116" i="69" s="1"/>
  <c r="H114" i="11"/>
  <c r="H114" i="69" s="1"/>
  <c r="H112" i="11"/>
  <c r="H112" i="69" s="1"/>
  <c r="H110" i="11"/>
  <c r="H110" i="69" s="1"/>
  <c r="H108" i="11"/>
  <c r="H108" i="69" s="1"/>
  <c r="H104" i="11"/>
  <c r="H104" i="69" s="1"/>
  <c r="H102" i="11"/>
  <c r="H102" i="69" s="1"/>
  <c r="H100" i="11"/>
  <c r="H100" i="69" s="1"/>
  <c r="H98" i="11"/>
  <c r="H98" i="69" s="1"/>
  <c r="H96" i="11"/>
  <c r="H96" i="69" s="1"/>
  <c r="H94" i="11"/>
  <c r="H94" i="69" s="1"/>
  <c r="H92" i="11"/>
  <c r="H92" i="69" s="1"/>
  <c r="H90" i="11"/>
  <c r="H90" i="69" s="1"/>
  <c r="H88" i="11"/>
  <c r="H88" i="69" s="1"/>
  <c r="H86" i="11"/>
  <c r="H86" i="69" s="1"/>
  <c r="H82" i="11"/>
  <c r="H82" i="69" s="1"/>
  <c r="H80" i="11"/>
  <c r="H80" i="69" s="1"/>
  <c r="H78" i="11"/>
  <c r="H78" i="69" s="1"/>
  <c r="H76" i="11"/>
  <c r="H76" i="69" s="1"/>
  <c r="H74" i="11"/>
  <c r="H74" i="69" s="1"/>
  <c r="H72" i="11"/>
  <c r="H72" i="69" s="1"/>
  <c r="H70" i="11"/>
  <c r="H70" i="69" s="1"/>
  <c r="H68" i="11"/>
  <c r="H68" i="69" s="1"/>
  <c r="H66" i="11"/>
  <c r="H66" i="69" s="1"/>
  <c r="H64" i="11"/>
  <c r="H64" i="69" s="1"/>
  <c r="H60" i="11"/>
  <c r="H60" i="69" s="1"/>
  <c r="H58" i="11"/>
  <c r="H58" i="69" s="1"/>
  <c r="H56" i="11"/>
  <c r="H56" i="69" s="1"/>
  <c r="H54" i="11"/>
  <c r="H54" i="69" s="1"/>
  <c r="H52" i="11"/>
  <c r="H52" i="69" s="1"/>
  <c r="H50" i="11"/>
  <c r="H50" i="69" s="1"/>
  <c r="H48" i="11"/>
  <c r="H48" i="69" s="1"/>
  <c r="H46" i="11"/>
  <c r="H46" i="69" s="1"/>
  <c r="H44" i="11"/>
  <c r="H44" i="69" s="1"/>
  <c r="H42" i="11"/>
  <c r="H42" i="69" s="1"/>
  <c r="H38" i="11"/>
  <c r="H38" i="69" s="1"/>
  <c r="H36" i="11"/>
  <c r="H36" i="69" s="1"/>
  <c r="H34" i="11"/>
  <c r="H34" i="69" s="1"/>
  <c r="H32" i="11"/>
  <c r="H32" i="69" s="1"/>
  <c r="H30" i="11"/>
  <c r="H30" i="69" s="1"/>
  <c r="H28" i="11"/>
  <c r="H28" i="69" s="1"/>
  <c r="H24" i="11"/>
  <c r="H24" i="69" s="1"/>
  <c r="H22" i="11"/>
  <c r="H22" i="69" s="1"/>
  <c r="H20" i="11"/>
  <c r="H20" i="69" s="1"/>
  <c r="H18" i="11"/>
  <c r="H18" i="69" s="1"/>
  <c r="H16" i="11"/>
  <c r="H16" i="69" s="1"/>
  <c r="H14" i="11"/>
  <c r="H14" i="69" s="1"/>
  <c r="L464" i="11"/>
  <c r="L468" i="11"/>
  <c r="L470" i="11"/>
  <c r="L472" i="11"/>
  <c r="L474" i="11"/>
  <c r="L476" i="11"/>
  <c r="L478" i="11"/>
  <c r="L480" i="11"/>
  <c r="L482" i="11"/>
  <c r="L484" i="11"/>
  <c r="L486" i="11"/>
  <c r="L490" i="11"/>
  <c r="L492" i="11"/>
  <c r="L494" i="11"/>
  <c r="L496" i="11"/>
  <c r="L498" i="11"/>
  <c r="L500" i="11"/>
  <c r="L502" i="11"/>
  <c r="L504" i="11"/>
  <c r="L506" i="11"/>
  <c r="L508" i="11"/>
  <c r="L314" i="11"/>
  <c r="L316" i="11"/>
  <c r="L318" i="11"/>
  <c r="L320" i="11"/>
  <c r="L322" i="11"/>
  <c r="L324" i="11"/>
  <c r="L326" i="11"/>
  <c r="L328" i="11"/>
  <c r="L330" i="11"/>
  <c r="L332" i="11"/>
  <c r="L336" i="11"/>
  <c r="L338" i="11"/>
  <c r="L340" i="11"/>
  <c r="L342" i="11"/>
  <c r="L344" i="11"/>
  <c r="L346" i="11"/>
  <c r="L348" i="11"/>
  <c r="L350" i="11"/>
  <c r="L352" i="11"/>
  <c r="L354" i="11"/>
  <c r="L358" i="11"/>
  <c r="L360" i="11"/>
  <c r="L362" i="11"/>
  <c r="L364" i="11"/>
  <c r="L366" i="11"/>
  <c r="L368" i="11"/>
  <c r="L370" i="11"/>
  <c r="L372" i="11"/>
  <c r="L374" i="11"/>
  <c r="L376" i="11"/>
  <c r="L380" i="11"/>
  <c r="L382" i="11"/>
  <c r="L384" i="11"/>
  <c r="L386" i="11"/>
  <c r="L388" i="11"/>
  <c r="L390" i="11"/>
  <c r="L392" i="11"/>
  <c r="L394" i="11"/>
  <c r="L396" i="11"/>
  <c r="L398" i="11"/>
  <c r="L402" i="11"/>
  <c r="L404" i="11"/>
  <c r="L406" i="11"/>
  <c r="L408" i="11"/>
  <c r="L410" i="11"/>
  <c r="L412" i="11"/>
  <c r="L414" i="11"/>
  <c r="L416" i="11"/>
  <c r="L418" i="11"/>
  <c r="L420" i="11"/>
  <c r="L424" i="11"/>
  <c r="L426" i="11"/>
  <c r="L428" i="11"/>
  <c r="L430" i="11"/>
  <c r="L432" i="11"/>
  <c r="L434" i="11"/>
  <c r="L436" i="11"/>
  <c r="L438" i="11"/>
  <c r="L440" i="11"/>
  <c r="L442" i="11"/>
  <c r="L446" i="11"/>
  <c r="L448" i="11"/>
  <c r="L450" i="11"/>
  <c r="L452" i="11"/>
  <c r="L454" i="11"/>
  <c r="L456" i="11"/>
  <c r="L458" i="11"/>
  <c r="L460" i="11"/>
  <c r="L462" i="11"/>
  <c r="L232" i="11"/>
  <c r="L234" i="11"/>
  <c r="L236" i="11"/>
  <c r="L240" i="11"/>
  <c r="L242" i="11"/>
  <c r="L244" i="11"/>
  <c r="L246" i="11"/>
  <c r="L248" i="11"/>
  <c r="L250" i="11"/>
  <c r="L252" i="11"/>
  <c r="L254" i="11"/>
  <c r="L256" i="11"/>
  <c r="L258" i="11"/>
  <c r="L264" i="11"/>
  <c r="L266" i="11"/>
  <c r="L268" i="11"/>
  <c r="L270" i="11"/>
  <c r="L272" i="11"/>
  <c r="L274" i="11"/>
  <c r="L278" i="11"/>
  <c r="L280" i="11"/>
  <c r="L282" i="11"/>
  <c r="L284" i="11"/>
  <c r="L286" i="11"/>
  <c r="L288" i="11"/>
  <c r="L292" i="11"/>
  <c r="L294" i="11"/>
  <c r="L296" i="11"/>
  <c r="L298" i="11"/>
  <c r="L300" i="11"/>
  <c r="L302" i="11"/>
  <c r="L304" i="11"/>
  <c r="L306" i="11"/>
  <c r="L308" i="11"/>
  <c r="L310" i="11"/>
  <c r="L184" i="11"/>
  <c r="L186" i="11"/>
  <c r="L188" i="11"/>
  <c r="L190" i="11"/>
  <c r="L192" i="11"/>
  <c r="L196" i="11"/>
  <c r="L198" i="11"/>
  <c r="L200" i="11"/>
  <c r="L202" i="11"/>
  <c r="L204" i="11"/>
  <c r="L206" i="11"/>
  <c r="L208" i="11"/>
  <c r="L210" i="11"/>
  <c r="L212" i="11"/>
  <c r="L214" i="11"/>
  <c r="L218" i="11"/>
  <c r="L220" i="11"/>
  <c r="L222" i="11"/>
  <c r="L224" i="11"/>
  <c r="L226" i="11"/>
  <c r="L228" i="11"/>
  <c r="L230" i="11"/>
  <c r="L86" i="11"/>
  <c r="L88" i="11"/>
  <c r="L90" i="11"/>
  <c r="L92" i="11"/>
  <c r="L94" i="11"/>
  <c r="L96" i="11"/>
  <c r="L98" i="11"/>
  <c r="L100" i="11"/>
  <c r="L102" i="11"/>
  <c r="L104" i="11"/>
  <c r="L108" i="11"/>
  <c r="L110" i="11"/>
  <c r="L112" i="11"/>
  <c r="L114" i="11"/>
  <c r="L116" i="11"/>
  <c r="L118" i="11"/>
  <c r="L120" i="11"/>
  <c r="L122" i="11"/>
  <c r="L124" i="11"/>
  <c r="L126" i="11"/>
  <c r="L130" i="11"/>
  <c r="L132" i="11"/>
  <c r="L134" i="11"/>
  <c r="L136" i="11"/>
  <c r="L138" i="11"/>
  <c r="L140" i="11"/>
  <c r="L142" i="11"/>
  <c r="L144" i="11"/>
  <c r="L146" i="11"/>
  <c r="L148" i="11"/>
  <c r="L152" i="11"/>
  <c r="L154" i="11"/>
  <c r="L156" i="11"/>
  <c r="L158" i="11"/>
  <c r="L160" i="11"/>
  <c r="L162" i="11"/>
  <c r="L164" i="11"/>
  <c r="L166" i="11"/>
  <c r="L168" i="11"/>
  <c r="L170" i="11"/>
  <c r="L174" i="11"/>
  <c r="L176" i="11"/>
  <c r="L178" i="11"/>
  <c r="L180" i="11"/>
  <c r="L182" i="11"/>
  <c r="L42" i="11"/>
  <c r="L44" i="11"/>
  <c r="L46" i="11"/>
  <c r="L48" i="11"/>
  <c r="L50" i="11"/>
  <c r="L52" i="11"/>
  <c r="L54" i="11"/>
  <c r="L56" i="11"/>
  <c r="L58" i="11"/>
  <c r="L60" i="11"/>
  <c r="L64" i="11"/>
  <c r="L66" i="11"/>
  <c r="L68" i="11"/>
  <c r="L70" i="11"/>
  <c r="L72" i="11"/>
  <c r="L74" i="11"/>
  <c r="L76" i="11"/>
  <c r="L78" i="11"/>
  <c r="L80" i="11"/>
  <c r="L82" i="11"/>
  <c r="L16" i="11"/>
  <c r="L18" i="11"/>
  <c r="L20" i="11"/>
  <c r="L22" i="11"/>
  <c r="L24" i="11"/>
  <c r="L28" i="11"/>
  <c r="L30" i="11"/>
  <c r="L32" i="11"/>
  <c r="L34" i="11"/>
  <c r="L36" i="11"/>
  <c r="L38" i="11"/>
  <c r="L14" i="11"/>
  <c r="G30" i="97" l="1"/>
  <c r="E30" i="97"/>
  <c r="G29" i="99" s="1"/>
  <c r="G9" i="99"/>
  <c r="E15" i="97"/>
  <c r="G28" i="99"/>
  <c r="H20" i="94"/>
  <c r="G16" i="94"/>
  <c r="H12" i="94"/>
  <c r="H16" i="94"/>
  <c r="H14" i="94"/>
  <c r="F20" i="94"/>
  <c r="F18" i="94"/>
  <c r="F12" i="94"/>
  <c r="F16" i="94"/>
  <c r="F14" i="94"/>
  <c r="G14" i="94"/>
  <c r="G12" i="94"/>
  <c r="G20" i="94"/>
  <c r="H775" i="66"/>
  <c r="H775" i="90" s="1"/>
  <c r="H776" i="90"/>
  <c r="I14" i="94"/>
  <c r="I12" i="94"/>
  <c r="I16" i="94"/>
  <c r="I20" i="94"/>
  <c r="L483" i="85"/>
  <c r="H520" i="11"/>
  <c r="H520" i="69" s="1"/>
  <c r="L514" i="11"/>
  <c r="H514" i="11"/>
  <c r="H514" i="69" s="1"/>
  <c r="X514" i="11"/>
  <c r="T514" i="11"/>
  <c r="AB514" i="11"/>
  <c r="P520" i="11"/>
  <c r="T520" i="11"/>
  <c r="X520" i="11"/>
  <c r="AB520" i="11"/>
  <c r="L520" i="11"/>
  <c r="H37" i="65"/>
  <c r="G14" i="99" l="1"/>
  <c r="E21" i="97"/>
  <c r="G19" i="99" s="1"/>
  <c r="I7" i="95"/>
  <c r="E7" i="94"/>
  <c r="E9" i="94" s="1"/>
  <c r="E14" i="94" s="1"/>
  <c r="H22" i="94"/>
  <c r="H16" i="97" s="1"/>
  <c r="H31" i="97" s="1"/>
  <c r="G22" i="94"/>
  <c r="G16" i="97" s="1"/>
  <c r="G31" i="97" s="1"/>
  <c r="F22" i="94"/>
  <c r="F16" i="97" s="1"/>
  <c r="F31" i="97" s="1"/>
  <c r="H39" i="65"/>
  <c r="H39" i="92" s="1"/>
  <c r="H37" i="92"/>
  <c r="I22" i="94"/>
  <c r="I16" i="97" s="1"/>
  <c r="I31" i="97" s="1"/>
  <c r="E14" i="63"/>
  <c r="E13" i="99" s="1"/>
  <c r="AB516" i="11"/>
  <c r="AB521" i="11" s="1"/>
  <c r="J13" i="63" s="1"/>
  <c r="H516" i="11"/>
  <c r="H516" i="69" s="1"/>
  <c r="L516" i="11"/>
  <c r="X516" i="11"/>
  <c r="X521" i="11" s="1"/>
  <c r="I13" i="63" s="1"/>
  <c r="P516" i="11"/>
  <c r="P521" i="11" s="1"/>
  <c r="G13" i="63" s="1"/>
  <c r="T516" i="11"/>
  <c r="T521" i="11" s="1"/>
  <c r="H13" i="63" s="1"/>
  <c r="O512" i="24"/>
  <c r="S495" i="24"/>
  <c r="W495" i="24"/>
  <c r="S460" i="24"/>
  <c r="G460" i="24"/>
  <c r="K419" i="24"/>
  <c r="O426" i="24"/>
  <c r="O419" i="24"/>
  <c r="G412" i="24"/>
  <c r="S412" i="24"/>
  <c r="K412" i="24"/>
  <c r="O386" i="24"/>
  <c r="W386" i="24"/>
  <c r="K340" i="24"/>
  <c r="S340" i="24"/>
  <c r="W340" i="24"/>
  <c r="G220" i="24"/>
  <c r="G107" i="24"/>
  <c r="G340" i="24"/>
  <c r="K333" i="24"/>
  <c r="W59" i="24"/>
  <c r="W412" i="24"/>
  <c r="O412" i="24"/>
  <c r="G512" i="24"/>
  <c r="K495" i="24"/>
  <c r="O495" i="24"/>
  <c r="G495" i="24"/>
  <c r="K554" i="24"/>
  <c r="O554" i="24"/>
  <c r="S554" i="24"/>
  <c r="W554" i="24"/>
  <c r="G554" i="24"/>
  <c r="W583" i="24"/>
  <c r="S583" i="24"/>
  <c r="O583" i="24"/>
  <c r="K583" i="24"/>
  <c r="G583" i="24"/>
  <c r="W592" i="24"/>
  <c r="S592" i="24"/>
  <c r="O592" i="24"/>
  <c r="K592" i="24"/>
  <c r="G592" i="24"/>
  <c r="K601" i="24"/>
  <c r="O601" i="24"/>
  <c r="S601" i="24"/>
  <c r="W601" i="24"/>
  <c r="G601" i="24"/>
  <c r="W610" i="24"/>
  <c r="S610" i="24"/>
  <c r="O610" i="24"/>
  <c r="K610" i="24"/>
  <c r="G610" i="24"/>
  <c r="K623" i="24"/>
  <c r="O623" i="24"/>
  <c r="S623" i="24"/>
  <c r="W623" i="24"/>
  <c r="G623" i="24"/>
  <c r="W630" i="24"/>
  <c r="S630" i="24"/>
  <c r="O630" i="24"/>
  <c r="K630" i="24"/>
  <c r="G630" i="24"/>
  <c r="K641" i="24"/>
  <c r="O641" i="24"/>
  <c r="S641" i="24"/>
  <c r="W641" i="24"/>
  <c r="G641" i="24"/>
  <c r="K650" i="24"/>
  <c r="O650" i="24"/>
  <c r="S650" i="24"/>
  <c r="W650" i="24"/>
  <c r="G650" i="24"/>
  <c r="K663" i="24"/>
  <c r="O663" i="24"/>
  <c r="S663" i="24"/>
  <c r="W663" i="24"/>
  <c r="G663" i="24"/>
  <c r="W670" i="24"/>
  <c r="S670" i="24"/>
  <c r="O670" i="24"/>
  <c r="K670" i="24"/>
  <c r="G670" i="24"/>
  <c r="W681" i="24"/>
  <c r="S681" i="24"/>
  <c r="O681" i="24"/>
  <c r="K681" i="24"/>
  <c r="G681" i="24"/>
  <c r="W692" i="24"/>
  <c r="S692" i="24"/>
  <c r="O692" i="24"/>
  <c r="K692" i="24"/>
  <c r="G692" i="24"/>
  <c r="K706" i="24"/>
  <c r="O706" i="24"/>
  <c r="S706" i="24"/>
  <c r="W706" i="24"/>
  <c r="G706" i="24"/>
  <c r="K741" i="24"/>
  <c r="O741" i="24"/>
  <c r="S741" i="24"/>
  <c r="W741" i="24"/>
  <c r="W729" i="24"/>
  <c r="S729" i="24"/>
  <c r="O729" i="24"/>
  <c r="K729" i="24"/>
  <c r="G729" i="24"/>
  <c r="G741" i="24"/>
  <c r="W734" i="24"/>
  <c r="S734" i="24"/>
  <c r="O734" i="24"/>
  <c r="K734" i="24"/>
  <c r="G734" i="24"/>
  <c r="K748" i="24"/>
  <c r="O748" i="24"/>
  <c r="S748" i="24"/>
  <c r="W748" i="24"/>
  <c r="G748" i="24"/>
  <c r="K759" i="24"/>
  <c r="O759" i="24"/>
  <c r="S759" i="24"/>
  <c r="W759" i="24"/>
  <c r="G759" i="24"/>
  <c r="K770" i="24"/>
  <c r="O770" i="24"/>
  <c r="S770" i="24"/>
  <c r="W770" i="24"/>
  <c r="G770" i="24"/>
  <c r="W793" i="24"/>
  <c r="S793" i="24"/>
  <c r="O793" i="24"/>
  <c r="K793" i="24"/>
  <c r="G793" i="24"/>
  <c r="W798" i="24"/>
  <c r="S798" i="24"/>
  <c r="O798" i="24"/>
  <c r="K798" i="24"/>
  <c r="G798" i="24"/>
  <c r="W805" i="24"/>
  <c r="S805" i="24"/>
  <c r="O805" i="24"/>
  <c r="K805" i="24"/>
  <c r="G805" i="24"/>
  <c r="W812" i="24"/>
  <c r="S812" i="24"/>
  <c r="O812" i="24"/>
  <c r="K812" i="24"/>
  <c r="G812" i="24"/>
  <c r="W823" i="24"/>
  <c r="S823" i="24"/>
  <c r="O823" i="24"/>
  <c r="K823" i="24"/>
  <c r="G823" i="24"/>
  <c r="W832" i="24"/>
  <c r="S832" i="24"/>
  <c r="O832" i="24"/>
  <c r="K832" i="24"/>
  <c r="G832" i="24"/>
  <c r="W838" i="24"/>
  <c r="S838" i="24"/>
  <c r="O838" i="24"/>
  <c r="K838" i="24"/>
  <c r="G838" i="24"/>
  <c r="X473" i="61"/>
  <c r="X471" i="61"/>
  <c r="X469" i="61"/>
  <c r="X467" i="61"/>
  <c r="P473" i="61"/>
  <c r="P471" i="61"/>
  <c r="P469" i="61"/>
  <c r="P467" i="61"/>
  <c r="H469" i="61"/>
  <c r="H471" i="61"/>
  <c r="H473" i="61"/>
  <c r="H467" i="61"/>
  <c r="H467" i="85" s="1"/>
  <c r="G476" i="85" s="1"/>
  <c r="L473" i="61"/>
  <c r="L471" i="61"/>
  <c r="L469" i="61"/>
  <c r="L467" i="61"/>
  <c r="T473" i="61"/>
  <c r="T471" i="61"/>
  <c r="T469" i="61"/>
  <c r="T467" i="61"/>
  <c r="AB269" i="61"/>
  <c r="AC269" i="61" s="1"/>
  <c r="AB271" i="61"/>
  <c r="AC271" i="61" s="1"/>
  <c r="AB273" i="61"/>
  <c r="AC273" i="61" s="1"/>
  <c r="AB275" i="61"/>
  <c r="AC275" i="61" s="1"/>
  <c r="AB277" i="61"/>
  <c r="AC277" i="61" s="1"/>
  <c r="AB279" i="61"/>
  <c r="AC279" i="61" s="1"/>
  <c r="AB281" i="61"/>
  <c r="AC281" i="61" s="1"/>
  <c r="AB283" i="61"/>
  <c r="AC283" i="61" s="1"/>
  <c r="AB267" i="61"/>
  <c r="AC267" i="61" s="1"/>
  <c r="AB262" i="61"/>
  <c r="AC262" i="61" s="1"/>
  <c r="T462" i="61"/>
  <c r="T460" i="61"/>
  <c r="L462" i="61"/>
  <c r="L460" i="61"/>
  <c r="P462" i="61"/>
  <c r="P460" i="61"/>
  <c r="H462" i="61"/>
  <c r="H460" i="61"/>
  <c r="X462" i="61"/>
  <c r="X460" i="61"/>
  <c r="L449" i="61"/>
  <c r="L447" i="61"/>
  <c r="L442" i="61"/>
  <c r="L440" i="61"/>
  <c r="S431" i="61"/>
  <c r="L435" i="61"/>
  <c r="L433" i="61"/>
  <c r="L428" i="61"/>
  <c r="L426" i="61"/>
  <c r="T428" i="61"/>
  <c r="T426" i="61"/>
  <c r="X428" i="61"/>
  <c r="X426" i="61"/>
  <c r="H428" i="61"/>
  <c r="H426" i="61"/>
  <c r="X421" i="61"/>
  <c r="X419" i="61"/>
  <c r="X417" i="61"/>
  <c r="X415" i="61"/>
  <c r="X413" i="61"/>
  <c r="X411" i="61"/>
  <c r="X409" i="61"/>
  <c r="X407" i="61"/>
  <c r="X405" i="61"/>
  <c r="X403" i="61"/>
  <c r="X401" i="61"/>
  <c r="X399" i="61"/>
  <c r="X397" i="61"/>
  <c r="T421" i="61"/>
  <c r="T419" i="61"/>
  <c r="T417" i="61"/>
  <c r="T415" i="61"/>
  <c r="T413" i="61"/>
  <c r="T411" i="61"/>
  <c r="T409" i="61"/>
  <c r="T407" i="61"/>
  <c r="T405" i="61"/>
  <c r="T403" i="61"/>
  <c r="T401" i="61"/>
  <c r="T399" i="61"/>
  <c r="T397" i="61"/>
  <c r="L399" i="61"/>
  <c r="L401" i="61"/>
  <c r="L403" i="61"/>
  <c r="L405" i="61"/>
  <c r="L407" i="61"/>
  <c r="L409" i="61"/>
  <c r="L411" i="61"/>
  <c r="L413" i="61"/>
  <c r="L415" i="61"/>
  <c r="L417" i="61"/>
  <c r="L419" i="61"/>
  <c r="L421" i="61"/>
  <c r="L397" i="61"/>
  <c r="H399" i="61"/>
  <c r="H401" i="61"/>
  <c r="H403" i="61"/>
  <c r="H405" i="61"/>
  <c r="H407" i="61"/>
  <c r="H409" i="61"/>
  <c r="H411" i="61"/>
  <c r="H413" i="61"/>
  <c r="H415" i="61"/>
  <c r="H417" i="61"/>
  <c r="H419" i="61"/>
  <c r="H421" i="61"/>
  <c r="H397" i="61"/>
  <c r="T392" i="61"/>
  <c r="T390" i="61"/>
  <c r="T388" i="61"/>
  <c r="T386" i="61"/>
  <c r="T384" i="61"/>
  <c r="T382" i="61"/>
  <c r="T380" i="61"/>
  <c r="T378" i="61"/>
  <c r="T376" i="61"/>
  <c r="T374" i="61"/>
  <c r="T372" i="61"/>
  <c r="T370" i="61"/>
  <c r="T368" i="61"/>
  <c r="T366" i="61"/>
  <c r="T364" i="61"/>
  <c r="T362" i="61"/>
  <c r="T360" i="61"/>
  <c r="T358" i="61"/>
  <c r="X392" i="61"/>
  <c r="X390" i="61"/>
  <c r="X388" i="61"/>
  <c r="X386" i="61"/>
  <c r="X384" i="61"/>
  <c r="X382" i="61"/>
  <c r="X380" i="61"/>
  <c r="X378" i="61"/>
  <c r="X376" i="61"/>
  <c r="X374" i="61"/>
  <c r="X372" i="61"/>
  <c r="X370" i="61"/>
  <c r="X368" i="61"/>
  <c r="X366" i="61"/>
  <c r="X364" i="61"/>
  <c r="X362" i="61"/>
  <c r="X360" i="61"/>
  <c r="X358" i="61"/>
  <c r="L392" i="61"/>
  <c r="L390" i="61"/>
  <c r="L388" i="61"/>
  <c r="L386" i="61"/>
  <c r="L384" i="61"/>
  <c r="L382" i="61"/>
  <c r="L380" i="61"/>
  <c r="L378" i="61"/>
  <c r="L376" i="61"/>
  <c r="L374" i="61"/>
  <c r="L372" i="61"/>
  <c r="L370" i="61"/>
  <c r="L368" i="61"/>
  <c r="L366" i="61"/>
  <c r="L364" i="61"/>
  <c r="L362" i="61"/>
  <c r="L360" i="61"/>
  <c r="L358" i="61"/>
  <c r="H360" i="61"/>
  <c r="H362" i="61"/>
  <c r="H364" i="61"/>
  <c r="H366" i="61"/>
  <c r="H368" i="61"/>
  <c r="H370" i="61"/>
  <c r="H372" i="61"/>
  <c r="H374" i="61"/>
  <c r="H376" i="61"/>
  <c r="H378" i="61"/>
  <c r="H380" i="61"/>
  <c r="H382" i="61"/>
  <c r="H384" i="61"/>
  <c r="H386" i="61"/>
  <c r="H388" i="61"/>
  <c r="H390" i="61"/>
  <c r="H392" i="61"/>
  <c r="H358" i="61"/>
  <c r="L347" i="61"/>
  <c r="L349" i="61"/>
  <c r="L351" i="61"/>
  <c r="L353" i="61"/>
  <c r="X347" i="61"/>
  <c r="X349" i="61"/>
  <c r="X351" i="61"/>
  <c r="X353" i="61"/>
  <c r="P347" i="61"/>
  <c r="P349" i="61"/>
  <c r="P351" i="61"/>
  <c r="P353" i="61"/>
  <c r="L341" i="61"/>
  <c r="L343" i="61"/>
  <c r="L345" i="61"/>
  <c r="P341" i="61"/>
  <c r="P343" i="61"/>
  <c r="P345" i="61"/>
  <c r="X341" i="61"/>
  <c r="X343" i="61"/>
  <c r="X345" i="61"/>
  <c r="X339" i="61"/>
  <c r="P339" i="61"/>
  <c r="L339" i="61"/>
  <c r="L333" i="61"/>
  <c r="T333" i="61"/>
  <c r="AB333" i="61"/>
  <c r="AC333" i="61" s="1"/>
  <c r="X333" i="61"/>
  <c r="P333" i="61"/>
  <c r="H333" i="61"/>
  <c r="X328" i="61"/>
  <c r="X326" i="61"/>
  <c r="X324" i="61"/>
  <c r="X322" i="61"/>
  <c r="X320" i="61"/>
  <c r="X318" i="61"/>
  <c r="X316" i="61"/>
  <c r="X314" i="61"/>
  <c r="X312" i="61"/>
  <c r="X310" i="61"/>
  <c r="X308" i="61"/>
  <c r="X306" i="61"/>
  <c r="X304" i="61"/>
  <c r="X302" i="61"/>
  <c r="X300" i="61"/>
  <c r="X298" i="61"/>
  <c r="X296" i="61"/>
  <c r="X294" i="61"/>
  <c r="X292" i="61"/>
  <c r="X290" i="61"/>
  <c r="X288" i="61"/>
  <c r="P328" i="61"/>
  <c r="P326" i="61"/>
  <c r="P324" i="61"/>
  <c r="P322" i="61"/>
  <c r="P320" i="61"/>
  <c r="P318" i="61"/>
  <c r="P316" i="61"/>
  <c r="P314" i="61"/>
  <c r="P312" i="61"/>
  <c r="P310" i="61"/>
  <c r="P308" i="61"/>
  <c r="P306" i="61"/>
  <c r="P304" i="61"/>
  <c r="P302" i="61"/>
  <c r="P300" i="61"/>
  <c r="P298" i="61"/>
  <c r="P296" i="61"/>
  <c r="P294" i="61"/>
  <c r="P292" i="61"/>
  <c r="P290" i="61"/>
  <c r="P288" i="61"/>
  <c r="T328" i="61"/>
  <c r="T326" i="61"/>
  <c r="T324" i="61"/>
  <c r="T322" i="61"/>
  <c r="T320" i="61"/>
  <c r="T318" i="61"/>
  <c r="T316" i="61"/>
  <c r="T314" i="61"/>
  <c r="T312" i="61"/>
  <c r="T310" i="61"/>
  <c r="T308" i="61"/>
  <c r="T306" i="61"/>
  <c r="T304" i="61"/>
  <c r="T302" i="61"/>
  <c r="T300" i="61"/>
  <c r="T298" i="61"/>
  <c r="T296" i="61"/>
  <c r="T294" i="61"/>
  <c r="T292" i="61"/>
  <c r="T290" i="61"/>
  <c r="T288" i="61"/>
  <c r="L328" i="61"/>
  <c r="L326" i="61"/>
  <c r="L324" i="61"/>
  <c r="L322" i="61"/>
  <c r="L320" i="61"/>
  <c r="L318" i="61"/>
  <c r="L316" i="61"/>
  <c r="L314" i="61"/>
  <c r="L312" i="61"/>
  <c r="L310" i="61"/>
  <c r="L308" i="61"/>
  <c r="L306" i="61"/>
  <c r="L304" i="61"/>
  <c r="L302" i="61"/>
  <c r="L300" i="61"/>
  <c r="L298" i="61"/>
  <c r="L296" i="61"/>
  <c r="L294" i="61"/>
  <c r="L292" i="61"/>
  <c r="L290" i="61"/>
  <c r="L288" i="61"/>
  <c r="H290" i="61"/>
  <c r="H292" i="61"/>
  <c r="H294" i="61"/>
  <c r="H296" i="61"/>
  <c r="H298" i="61"/>
  <c r="H300" i="61"/>
  <c r="H302" i="61"/>
  <c r="H304" i="61"/>
  <c r="H306" i="61"/>
  <c r="H308" i="61"/>
  <c r="H310" i="61"/>
  <c r="H312" i="61"/>
  <c r="H314" i="61"/>
  <c r="H316" i="61"/>
  <c r="H318" i="61"/>
  <c r="H320" i="61"/>
  <c r="H322" i="61"/>
  <c r="H324" i="61"/>
  <c r="H326" i="61"/>
  <c r="H328" i="61"/>
  <c r="H288" i="61"/>
  <c r="P269" i="61"/>
  <c r="P271" i="61"/>
  <c r="P273" i="61"/>
  <c r="P275" i="61"/>
  <c r="P277" i="61"/>
  <c r="P279" i="61"/>
  <c r="P281" i="61"/>
  <c r="P283" i="61"/>
  <c r="L283" i="61"/>
  <c r="H269" i="61"/>
  <c r="H269" i="85" s="1"/>
  <c r="H271" i="61"/>
  <c r="H271" i="85" s="1"/>
  <c r="H273" i="61"/>
  <c r="H273" i="85" s="1"/>
  <c r="H275" i="61"/>
  <c r="H275" i="85" s="1"/>
  <c r="H277" i="61"/>
  <c r="H277" i="85" s="1"/>
  <c r="H279" i="61"/>
  <c r="H279" i="85" s="1"/>
  <c r="H281" i="61"/>
  <c r="H283" i="61"/>
  <c r="L269" i="61"/>
  <c r="L271" i="61"/>
  <c r="L273" i="61"/>
  <c r="L275" i="61"/>
  <c r="L277" i="61"/>
  <c r="L279" i="61"/>
  <c r="L281" i="61"/>
  <c r="T269" i="61"/>
  <c r="T271" i="61"/>
  <c r="T273" i="61"/>
  <c r="T275" i="61"/>
  <c r="T277" i="61"/>
  <c r="T279" i="61"/>
  <c r="T281" i="61"/>
  <c r="T283" i="61"/>
  <c r="X269" i="61"/>
  <c r="X271" i="61"/>
  <c r="X273" i="61"/>
  <c r="X275" i="61"/>
  <c r="X277" i="61"/>
  <c r="X279" i="61"/>
  <c r="X281" i="61"/>
  <c r="X283" i="61"/>
  <c r="X267" i="61"/>
  <c r="T267" i="61"/>
  <c r="P267" i="61"/>
  <c r="L267" i="61"/>
  <c r="H262" i="61"/>
  <c r="L262" i="61"/>
  <c r="P262" i="61"/>
  <c r="T262" i="61"/>
  <c r="S260" i="61" s="1"/>
  <c r="X262" i="61"/>
  <c r="W260" i="61" s="1"/>
  <c r="W252" i="61"/>
  <c r="L256" i="61"/>
  <c r="L254" i="61"/>
  <c r="K252" i="61" s="1"/>
  <c r="L249" i="61"/>
  <c r="L247" i="61"/>
  <c r="L245" i="61"/>
  <c r="L240" i="61"/>
  <c r="L238" i="61"/>
  <c r="L236" i="61"/>
  <c r="X240" i="61"/>
  <c r="X238" i="61"/>
  <c r="X236" i="61"/>
  <c r="L199" i="61"/>
  <c r="L201" i="61"/>
  <c r="L203" i="61"/>
  <c r="L205" i="61"/>
  <c r="L207" i="61"/>
  <c r="L209" i="61"/>
  <c r="L211" i="61"/>
  <c r="L213" i="61"/>
  <c r="L215" i="61"/>
  <c r="L217" i="61"/>
  <c r="L219" i="61"/>
  <c r="L221" i="61"/>
  <c r="L223" i="61"/>
  <c r="L225" i="61"/>
  <c r="L227" i="61"/>
  <c r="L197" i="61"/>
  <c r="AB192" i="61"/>
  <c r="AC192" i="61" s="1"/>
  <c r="AB190" i="61"/>
  <c r="AC190" i="61" s="1"/>
  <c r="AB188" i="61"/>
  <c r="AC188" i="61" s="1"/>
  <c r="AB186" i="61"/>
  <c r="AC186" i="61" s="1"/>
  <c r="AB184" i="61"/>
  <c r="AC184" i="61" s="1"/>
  <c r="AB182" i="61"/>
  <c r="AC182" i="61" s="1"/>
  <c r="AB180" i="61"/>
  <c r="AC180" i="61" s="1"/>
  <c r="AB178" i="61"/>
  <c r="AC178" i="61" s="1"/>
  <c r="T192" i="61"/>
  <c r="T190" i="61"/>
  <c r="T188" i="61"/>
  <c r="T186" i="61"/>
  <c r="T184" i="61"/>
  <c r="T182" i="61"/>
  <c r="T180" i="61"/>
  <c r="T178" i="61"/>
  <c r="L180" i="61"/>
  <c r="L182" i="61"/>
  <c r="L184" i="61"/>
  <c r="L186" i="61"/>
  <c r="L188" i="61"/>
  <c r="L190" i="61"/>
  <c r="L192" i="61"/>
  <c r="L178" i="61"/>
  <c r="X192" i="61"/>
  <c r="X190" i="61"/>
  <c r="X188" i="61"/>
  <c r="X186" i="61"/>
  <c r="X184" i="61"/>
  <c r="X182" i="61"/>
  <c r="X180" i="61"/>
  <c r="X178" i="61"/>
  <c r="P192" i="61"/>
  <c r="P190" i="61"/>
  <c r="P188" i="61"/>
  <c r="P186" i="61"/>
  <c r="P184" i="61"/>
  <c r="P182" i="61"/>
  <c r="P180" i="61"/>
  <c r="P178" i="61"/>
  <c r="H180" i="61"/>
  <c r="H182" i="61"/>
  <c r="H184" i="61"/>
  <c r="H186" i="61"/>
  <c r="H188" i="61"/>
  <c r="H190" i="61"/>
  <c r="H192" i="61"/>
  <c r="H178" i="61"/>
  <c r="H267" i="61"/>
  <c r="H267" i="85" s="1"/>
  <c r="G243" i="61"/>
  <c r="H203" i="61"/>
  <c r="H205" i="61"/>
  <c r="H207" i="61"/>
  <c r="H209" i="61"/>
  <c r="H211" i="61"/>
  <c r="H213" i="61"/>
  <c r="H215" i="61"/>
  <c r="H217" i="61"/>
  <c r="H219" i="61"/>
  <c r="H221" i="61"/>
  <c r="H223" i="61"/>
  <c r="H225" i="61"/>
  <c r="H227" i="61"/>
  <c r="H201" i="61"/>
  <c r="H199" i="61"/>
  <c r="H197" i="61"/>
  <c r="L171" i="61"/>
  <c r="L169" i="61"/>
  <c r="L167" i="61"/>
  <c r="L165" i="61"/>
  <c r="L163" i="61"/>
  <c r="L161" i="61"/>
  <c r="L159" i="61"/>
  <c r="L157" i="61"/>
  <c r="L155" i="61"/>
  <c r="L153" i="61"/>
  <c r="L151" i="61"/>
  <c r="L149" i="61"/>
  <c r="L147" i="61"/>
  <c r="AB169" i="61"/>
  <c r="AC169" i="61" s="1"/>
  <c r="AB167" i="61"/>
  <c r="AC167" i="61" s="1"/>
  <c r="AB165" i="61"/>
  <c r="AC165" i="61" s="1"/>
  <c r="AB163" i="61"/>
  <c r="AC163" i="61" s="1"/>
  <c r="AB161" i="61"/>
  <c r="AC161" i="61" s="1"/>
  <c r="AB159" i="61"/>
  <c r="AC159" i="61" s="1"/>
  <c r="AB157" i="61"/>
  <c r="AC157" i="61" s="1"/>
  <c r="AB155" i="61"/>
  <c r="AC155" i="61" s="1"/>
  <c r="AB153" i="61"/>
  <c r="AC153" i="61" s="1"/>
  <c r="AB151" i="61"/>
  <c r="AC151" i="61" s="1"/>
  <c r="AB149" i="61"/>
  <c r="AC149" i="61" s="1"/>
  <c r="AB147" i="61"/>
  <c r="AC147" i="61" s="1"/>
  <c r="T147" i="61"/>
  <c r="X171" i="61"/>
  <c r="X169" i="61"/>
  <c r="X167" i="61"/>
  <c r="X165" i="61"/>
  <c r="X163" i="61"/>
  <c r="X161" i="61"/>
  <c r="X159" i="61"/>
  <c r="X157" i="61"/>
  <c r="X155" i="61"/>
  <c r="X153" i="61"/>
  <c r="X151" i="61"/>
  <c r="X149" i="61"/>
  <c r="X147" i="61"/>
  <c r="P171" i="61"/>
  <c r="P169" i="61"/>
  <c r="P167" i="61"/>
  <c r="P165" i="61"/>
  <c r="P163" i="61"/>
  <c r="P161" i="61"/>
  <c r="P159" i="61"/>
  <c r="P157" i="61"/>
  <c r="P155" i="61"/>
  <c r="P153" i="61"/>
  <c r="P151" i="61"/>
  <c r="P149" i="61"/>
  <c r="P147" i="61"/>
  <c r="H149" i="61"/>
  <c r="H151" i="61"/>
  <c r="H153" i="61"/>
  <c r="H155" i="61"/>
  <c r="H155" i="85" s="1"/>
  <c r="G145" i="85" s="1"/>
  <c r="H157" i="61"/>
  <c r="H159" i="61"/>
  <c r="H161" i="61"/>
  <c r="H163" i="61"/>
  <c r="H165" i="61"/>
  <c r="H167" i="61"/>
  <c r="H169" i="61"/>
  <c r="H171" i="61"/>
  <c r="H147" i="61"/>
  <c r="X142" i="61"/>
  <c r="X140" i="61"/>
  <c r="X138" i="61"/>
  <c r="X136" i="61"/>
  <c r="X134" i="61"/>
  <c r="X132" i="61"/>
  <c r="X130" i="61"/>
  <c r="X128" i="61"/>
  <c r="X126" i="61"/>
  <c r="X124" i="61"/>
  <c r="X122" i="61"/>
  <c r="X120" i="61"/>
  <c r="X118" i="61"/>
  <c r="X116" i="61"/>
  <c r="X114" i="61"/>
  <c r="X112" i="61"/>
  <c r="X110" i="61"/>
  <c r="X108" i="61"/>
  <c r="X106" i="61"/>
  <c r="X104" i="61"/>
  <c r="X102" i="61"/>
  <c r="X100" i="61"/>
  <c r="X98" i="61"/>
  <c r="X96" i="61"/>
  <c r="X94" i="61"/>
  <c r="X92" i="61"/>
  <c r="X90" i="61"/>
  <c r="X88" i="61"/>
  <c r="X86" i="61"/>
  <c r="X84" i="61"/>
  <c r="X82" i="61"/>
  <c r="X80" i="61"/>
  <c r="X78" i="61"/>
  <c r="X76" i="61"/>
  <c r="X74" i="61"/>
  <c r="X72" i="61"/>
  <c r="P142" i="61"/>
  <c r="P140" i="61"/>
  <c r="P138" i="61"/>
  <c r="P136" i="61"/>
  <c r="P134" i="61"/>
  <c r="P132" i="61"/>
  <c r="P130" i="61"/>
  <c r="P128" i="61"/>
  <c r="P126" i="61"/>
  <c r="P124" i="61"/>
  <c r="P122" i="61"/>
  <c r="P120" i="61"/>
  <c r="P118" i="61"/>
  <c r="P116" i="61"/>
  <c r="P114" i="61"/>
  <c r="P112" i="61"/>
  <c r="P110" i="61"/>
  <c r="P108" i="61"/>
  <c r="P106" i="61"/>
  <c r="P104" i="61"/>
  <c r="P102" i="61"/>
  <c r="P100" i="61"/>
  <c r="P98" i="61"/>
  <c r="P96" i="61"/>
  <c r="P94" i="61"/>
  <c r="P92" i="61"/>
  <c r="P90" i="61"/>
  <c r="P88" i="61"/>
  <c r="P86" i="61"/>
  <c r="P84" i="61"/>
  <c r="P82" i="61"/>
  <c r="P80" i="61"/>
  <c r="P78" i="61"/>
  <c r="P76" i="61"/>
  <c r="P74" i="61"/>
  <c r="P72" i="61"/>
  <c r="H76" i="61"/>
  <c r="H78" i="61"/>
  <c r="H80" i="61"/>
  <c r="H82" i="61"/>
  <c r="H84" i="61"/>
  <c r="H84" i="85" s="1"/>
  <c r="H86" i="61"/>
  <c r="H88" i="61"/>
  <c r="H90" i="61"/>
  <c r="H92" i="61"/>
  <c r="H94" i="61"/>
  <c r="H96" i="61"/>
  <c r="H98" i="61"/>
  <c r="H100" i="61"/>
  <c r="H102" i="61"/>
  <c r="H104" i="61"/>
  <c r="H106" i="61"/>
  <c r="H108" i="61"/>
  <c r="H110" i="61"/>
  <c r="H112" i="61"/>
  <c r="H114" i="61"/>
  <c r="H116" i="61"/>
  <c r="H118" i="61"/>
  <c r="H120" i="61"/>
  <c r="H122" i="61"/>
  <c r="H124" i="61"/>
  <c r="H126" i="61"/>
  <c r="H128" i="61"/>
  <c r="H128" i="85" s="1"/>
  <c r="H130" i="61"/>
  <c r="H132" i="61"/>
  <c r="H134" i="61"/>
  <c r="H136" i="61"/>
  <c r="H138" i="61"/>
  <c r="T155" i="61"/>
  <c r="T157" i="61"/>
  <c r="T159" i="61"/>
  <c r="T161" i="61"/>
  <c r="T163" i="61"/>
  <c r="T165" i="61"/>
  <c r="T167" i="61"/>
  <c r="T169" i="61"/>
  <c r="T171" i="61"/>
  <c r="T153" i="61"/>
  <c r="T151" i="61"/>
  <c r="T149" i="61"/>
  <c r="AB142" i="61"/>
  <c r="AC142" i="61" s="1"/>
  <c r="AB140" i="61"/>
  <c r="AC140" i="61" s="1"/>
  <c r="AB138" i="61"/>
  <c r="AC138" i="61" s="1"/>
  <c r="AB136" i="61"/>
  <c r="AC136" i="61" s="1"/>
  <c r="AB134" i="61"/>
  <c r="AC134" i="61" s="1"/>
  <c r="AB132" i="61"/>
  <c r="AC132" i="61" s="1"/>
  <c r="AB130" i="61"/>
  <c r="AC130" i="61" s="1"/>
  <c r="AB128" i="61"/>
  <c r="AC128" i="61" s="1"/>
  <c r="AB126" i="61"/>
  <c r="AC126" i="61" s="1"/>
  <c r="AB124" i="61"/>
  <c r="AC124" i="61" s="1"/>
  <c r="AB122" i="61"/>
  <c r="AC122" i="61" s="1"/>
  <c r="AB120" i="61"/>
  <c r="AC120" i="61" s="1"/>
  <c r="AB118" i="61"/>
  <c r="AC118" i="61" s="1"/>
  <c r="AB116" i="61"/>
  <c r="AC116" i="61" s="1"/>
  <c r="AB114" i="61"/>
  <c r="AC114" i="61" s="1"/>
  <c r="AB112" i="61"/>
  <c r="AC112" i="61" s="1"/>
  <c r="AB110" i="61"/>
  <c r="AC110" i="61" s="1"/>
  <c r="AB108" i="61"/>
  <c r="AC108" i="61" s="1"/>
  <c r="AB106" i="61"/>
  <c r="AC106" i="61" s="1"/>
  <c r="AB104" i="61"/>
  <c r="AC104" i="61" s="1"/>
  <c r="AB102" i="61"/>
  <c r="AC102" i="61" s="1"/>
  <c r="AB100" i="61"/>
  <c r="AC100" i="61" s="1"/>
  <c r="AB98" i="61"/>
  <c r="AC98" i="61" s="1"/>
  <c r="AB96" i="61"/>
  <c r="AC96" i="61" s="1"/>
  <c r="AB94" i="61"/>
  <c r="AC94" i="61" s="1"/>
  <c r="AB92" i="61"/>
  <c r="AC92" i="61" s="1"/>
  <c r="AB90" i="61"/>
  <c r="AC90" i="61" s="1"/>
  <c r="AB88" i="61"/>
  <c r="AC88" i="61" s="1"/>
  <c r="AB86" i="61"/>
  <c r="AC86" i="61" s="1"/>
  <c r="AB84" i="61"/>
  <c r="AC84" i="61" s="1"/>
  <c r="AB82" i="61"/>
  <c r="AC82" i="61" s="1"/>
  <c r="AB80" i="61"/>
  <c r="AC80" i="61" s="1"/>
  <c r="AB78" i="61"/>
  <c r="AC78" i="61" s="1"/>
  <c r="AB76" i="61"/>
  <c r="AC76" i="61" s="1"/>
  <c r="AB74" i="61"/>
  <c r="AC74" i="61" s="1"/>
  <c r="AB72" i="61"/>
  <c r="AC72" i="61" s="1"/>
  <c r="T142" i="61"/>
  <c r="T140" i="61"/>
  <c r="T138" i="61"/>
  <c r="T136" i="61"/>
  <c r="T134" i="61"/>
  <c r="T132" i="61"/>
  <c r="T130" i="61"/>
  <c r="T128" i="61"/>
  <c r="T126" i="61"/>
  <c r="T124" i="61"/>
  <c r="T122" i="61"/>
  <c r="T120" i="61"/>
  <c r="T118" i="61"/>
  <c r="T116" i="61"/>
  <c r="T114" i="61"/>
  <c r="T112" i="61"/>
  <c r="T110" i="61"/>
  <c r="T108" i="61"/>
  <c r="T106" i="61"/>
  <c r="T104" i="61"/>
  <c r="T102" i="61"/>
  <c r="T100" i="61"/>
  <c r="T98" i="61"/>
  <c r="T96" i="61"/>
  <c r="T94" i="61"/>
  <c r="T92" i="61"/>
  <c r="T90" i="61"/>
  <c r="T88" i="61"/>
  <c r="T86" i="61"/>
  <c r="T84" i="61"/>
  <c r="T82" i="61"/>
  <c r="T80" i="61"/>
  <c r="T78" i="61"/>
  <c r="T76" i="61"/>
  <c r="T74" i="61"/>
  <c r="T72" i="61"/>
  <c r="L88" i="61"/>
  <c r="L90" i="61"/>
  <c r="L92" i="61"/>
  <c r="L94" i="61"/>
  <c r="L96" i="61"/>
  <c r="L98" i="61"/>
  <c r="L100" i="61"/>
  <c r="L102" i="61"/>
  <c r="L104" i="61"/>
  <c r="L106" i="61"/>
  <c r="L108" i="61"/>
  <c r="L110" i="61"/>
  <c r="L112" i="61"/>
  <c r="L114" i="61"/>
  <c r="L116" i="61"/>
  <c r="L118" i="61"/>
  <c r="L120" i="61"/>
  <c r="L122" i="61"/>
  <c r="L124" i="61"/>
  <c r="L126" i="61"/>
  <c r="L128" i="61"/>
  <c r="L130" i="61"/>
  <c r="L132" i="61"/>
  <c r="L134" i="61"/>
  <c r="L136" i="61"/>
  <c r="L138" i="61"/>
  <c r="L140" i="61"/>
  <c r="L142" i="61"/>
  <c r="L86" i="61"/>
  <c r="L84" i="61"/>
  <c r="L82" i="61"/>
  <c r="L80" i="61"/>
  <c r="L78" i="61"/>
  <c r="L76" i="61"/>
  <c r="L74" i="61"/>
  <c r="L72" i="61"/>
  <c r="H74" i="61"/>
  <c r="H72" i="61"/>
  <c r="AB63" i="61"/>
  <c r="AC63" i="61" s="1"/>
  <c r="AB61" i="61"/>
  <c r="AC61" i="61" s="1"/>
  <c r="AB59" i="61"/>
  <c r="AC59" i="61" s="1"/>
  <c r="AB57" i="61"/>
  <c r="AC57" i="61" s="1"/>
  <c r="AB55" i="61"/>
  <c r="AC55" i="61" s="1"/>
  <c r="AB53" i="61"/>
  <c r="AC53" i="61" s="1"/>
  <c r="X67" i="61"/>
  <c r="X65" i="61"/>
  <c r="X63" i="61"/>
  <c r="X61" i="61"/>
  <c r="X59" i="61"/>
  <c r="X57" i="61"/>
  <c r="X55" i="61"/>
  <c r="X53" i="61"/>
  <c r="P67" i="61"/>
  <c r="P65" i="61"/>
  <c r="P63" i="61"/>
  <c r="P61" i="61"/>
  <c r="P59" i="61"/>
  <c r="P57" i="61"/>
  <c r="P55" i="61"/>
  <c r="P53" i="61"/>
  <c r="H57" i="61"/>
  <c r="H59" i="61"/>
  <c r="H61" i="61"/>
  <c r="H63" i="61"/>
  <c r="H65" i="61"/>
  <c r="H67" i="61"/>
  <c r="L57" i="61"/>
  <c r="L59" i="61"/>
  <c r="L61" i="61"/>
  <c r="L63" i="61"/>
  <c r="L65" i="61"/>
  <c r="L55" i="61"/>
  <c r="L53" i="61"/>
  <c r="H55" i="61"/>
  <c r="H53" i="61"/>
  <c r="H53" i="85" s="1"/>
  <c r="G51" i="85" s="1"/>
  <c r="X15" i="61"/>
  <c r="X13" i="61"/>
  <c r="X11" i="61"/>
  <c r="X9" i="61"/>
  <c r="P15" i="61"/>
  <c r="P13" i="61"/>
  <c r="P11" i="61"/>
  <c r="P9" i="61"/>
  <c r="AB15" i="61"/>
  <c r="AC15" i="61" s="1"/>
  <c r="AB13" i="61"/>
  <c r="AC13" i="61" s="1"/>
  <c r="AB11" i="61"/>
  <c r="AC11" i="61" s="1"/>
  <c r="AB9" i="61"/>
  <c r="AC9" i="61" s="1"/>
  <c r="T15" i="61"/>
  <c r="T13" i="61"/>
  <c r="T11" i="61"/>
  <c r="T9" i="61"/>
  <c r="L11" i="61"/>
  <c r="L13" i="61"/>
  <c r="L15" i="61"/>
  <c r="H11" i="61"/>
  <c r="H13" i="61"/>
  <c r="H15" i="61"/>
  <c r="L9" i="61"/>
  <c r="H9" i="61"/>
  <c r="H9" i="85" s="1"/>
  <c r="G7" i="85" s="1"/>
  <c r="X48" i="61"/>
  <c r="X46" i="61"/>
  <c r="X44" i="61"/>
  <c r="X42" i="61"/>
  <c r="X40" i="61"/>
  <c r="X38" i="61"/>
  <c r="X36" i="61"/>
  <c r="X34" i="61"/>
  <c r="X32" i="61"/>
  <c r="X30" i="61"/>
  <c r="X28" i="61"/>
  <c r="X26" i="61"/>
  <c r="X24" i="61"/>
  <c r="X22" i="61"/>
  <c r="P48" i="61"/>
  <c r="P46" i="61"/>
  <c r="P44" i="61"/>
  <c r="P42" i="61"/>
  <c r="P40" i="61"/>
  <c r="P38" i="61"/>
  <c r="P36" i="61"/>
  <c r="P34" i="61"/>
  <c r="P32" i="61"/>
  <c r="P30" i="61"/>
  <c r="P28" i="61"/>
  <c r="P26" i="61"/>
  <c r="P24" i="61"/>
  <c r="P22" i="61"/>
  <c r="AB44" i="61"/>
  <c r="AC44" i="61" s="1"/>
  <c r="AB42" i="61"/>
  <c r="AC42" i="61" s="1"/>
  <c r="AB40" i="61"/>
  <c r="AC40" i="61" s="1"/>
  <c r="AB38" i="61"/>
  <c r="AC38" i="61" s="1"/>
  <c r="AB36" i="61"/>
  <c r="AC36" i="61" s="1"/>
  <c r="AB34" i="61"/>
  <c r="AC34" i="61" s="1"/>
  <c r="AB32" i="61"/>
  <c r="AC32" i="61" s="1"/>
  <c r="AB30" i="61"/>
  <c r="AC30" i="61" s="1"/>
  <c r="AB28" i="61"/>
  <c r="AC28" i="61" s="1"/>
  <c r="AB26" i="61"/>
  <c r="AC26" i="61" s="1"/>
  <c r="AB24" i="61"/>
  <c r="AC24" i="61" s="1"/>
  <c r="AB22" i="61"/>
  <c r="AC22" i="61" s="1"/>
  <c r="T48" i="61"/>
  <c r="T46" i="61"/>
  <c r="T44" i="61"/>
  <c r="T42" i="61"/>
  <c r="T40" i="61"/>
  <c r="T38" i="61"/>
  <c r="T36" i="61"/>
  <c r="T34" i="61"/>
  <c r="T32" i="61"/>
  <c r="T30" i="61"/>
  <c r="T28" i="61"/>
  <c r="T26" i="61"/>
  <c r="T24" i="61"/>
  <c r="T22" i="61"/>
  <c r="L24" i="61"/>
  <c r="L26" i="61"/>
  <c r="L28" i="61"/>
  <c r="L30" i="61"/>
  <c r="L32" i="61"/>
  <c r="L34" i="61"/>
  <c r="L36" i="61"/>
  <c r="L38" i="61"/>
  <c r="L40" i="61"/>
  <c r="L42" i="61"/>
  <c r="L44" i="61"/>
  <c r="L46" i="61"/>
  <c r="L48" i="61"/>
  <c r="L22" i="61"/>
  <c r="H24" i="61"/>
  <c r="H26" i="61"/>
  <c r="H28" i="61"/>
  <c r="H30" i="61"/>
  <c r="H30" i="85" s="1"/>
  <c r="H32" i="61"/>
  <c r="H32" i="85" s="1"/>
  <c r="H34" i="61"/>
  <c r="H34" i="85" s="1"/>
  <c r="H36" i="61"/>
  <c r="H38" i="61"/>
  <c r="H40" i="61"/>
  <c r="H42" i="61"/>
  <c r="H44" i="61"/>
  <c r="H46" i="61"/>
  <c r="H48" i="61"/>
  <c r="H22" i="61"/>
  <c r="W445" i="61"/>
  <c r="S445" i="61"/>
  <c r="O445" i="61"/>
  <c r="W438" i="61"/>
  <c r="S438" i="61"/>
  <c r="O438" i="61"/>
  <c r="G438" i="61"/>
  <c r="W431" i="61"/>
  <c r="O431" i="61"/>
  <c r="G431" i="61"/>
  <c r="O424" i="61"/>
  <c r="O252" i="61"/>
  <c r="S252" i="61"/>
  <c r="S51" i="61"/>
  <c r="X154" i="31"/>
  <c r="X152" i="31"/>
  <c r="X148" i="31"/>
  <c r="X146" i="31"/>
  <c r="X142" i="31"/>
  <c r="X138" i="31"/>
  <c r="X136" i="31"/>
  <c r="X132" i="31"/>
  <c r="X130" i="31"/>
  <c r="X128" i="31"/>
  <c r="X126" i="31"/>
  <c r="X122" i="31"/>
  <c r="X120" i="31"/>
  <c r="X118" i="31"/>
  <c r="X116" i="31"/>
  <c r="X114" i="31"/>
  <c r="X112" i="31"/>
  <c r="X110" i="31"/>
  <c r="X108" i="31"/>
  <c r="X106" i="31"/>
  <c r="X104" i="31"/>
  <c r="X102" i="31"/>
  <c r="X100" i="31"/>
  <c r="X98" i="31"/>
  <c r="X96" i="31"/>
  <c r="X94" i="31"/>
  <c r="X92" i="31"/>
  <c r="X90" i="31"/>
  <c r="X88" i="31"/>
  <c r="X86" i="31"/>
  <c r="X84" i="31"/>
  <c r="X82" i="31"/>
  <c r="X78" i="31"/>
  <c r="X76" i="31"/>
  <c r="X74" i="31"/>
  <c r="X72" i="31"/>
  <c r="X70" i="31"/>
  <c r="X66" i="31"/>
  <c r="X62" i="31"/>
  <c r="X60" i="31"/>
  <c r="X58" i="31"/>
  <c r="X56" i="31"/>
  <c r="X54" i="31"/>
  <c r="X52" i="31"/>
  <c r="X50" i="31"/>
  <c r="X46" i="31"/>
  <c r="X44" i="31"/>
  <c r="X42" i="31"/>
  <c r="X40" i="31"/>
  <c r="X38" i="31"/>
  <c r="X34" i="31"/>
  <c r="X30" i="31"/>
  <c r="X26" i="31"/>
  <c r="X24" i="31"/>
  <c r="X22" i="31"/>
  <c r="X20" i="31"/>
  <c r="X18" i="31"/>
  <c r="X16" i="31"/>
  <c r="X14" i="31"/>
  <c r="X12" i="31"/>
  <c r="X10" i="31"/>
  <c r="H154" i="31"/>
  <c r="H152" i="31"/>
  <c r="H148" i="31"/>
  <c r="H146" i="31"/>
  <c r="H142" i="31"/>
  <c r="H138" i="31"/>
  <c r="H136" i="31"/>
  <c r="H132" i="31"/>
  <c r="H130" i="31"/>
  <c r="H128" i="31"/>
  <c r="H126" i="31"/>
  <c r="H122" i="31"/>
  <c r="H120" i="31"/>
  <c r="H118" i="31"/>
  <c r="H116" i="31"/>
  <c r="H114" i="31"/>
  <c r="H112" i="31"/>
  <c r="H110" i="31"/>
  <c r="H108" i="31"/>
  <c r="H106" i="31"/>
  <c r="H104" i="31"/>
  <c r="H102" i="31"/>
  <c r="H100" i="31"/>
  <c r="H98" i="31"/>
  <c r="H96" i="31"/>
  <c r="H94" i="31"/>
  <c r="H92" i="31"/>
  <c r="H90" i="31"/>
  <c r="H88" i="31"/>
  <c r="H86" i="31"/>
  <c r="H84" i="31"/>
  <c r="H82" i="31"/>
  <c r="H78" i="31"/>
  <c r="H76" i="31"/>
  <c r="H74" i="31"/>
  <c r="H72" i="31"/>
  <c r="H70" i="31"/>
  <c r="H66" i="31"/>
  <c r="H62" i="31"/>
  <c r="H60" i="31"/>
  <c r="H58" i="31"/>
  <c r="H56" i="31"/>
  <c r="H54" i="31"/>
  <c r="H52" i="31"/>
  <c r="H50" i="31"/>
  <c r="H44" i="31"/>
  <c r="H44" i="83" s="1"/>
  <c r="H42" i="31"/>
  <c r="H40" i="31"/>
  <c r="H40" i="83" s="1"/>
  <c r="H38" i="31"/>
  <c r="H38" i="83" s="1"/>
  <c r="H34" i="31"/>
  <c r="H30" i="31"/>
  <c r="H26" i="31"/>
  <c r="H24" i="31"/>
  <c r="H22" i="31"/>
  <c r="H20" i="31"/>
  <c r="H20" i="83" s="1"/>
  <c r="H16" i="31"/>
  <c r="H12" i="31"/>
  <c r="H10" i="31"/>
  <c r="H10" i="83" s="1"/>
  <c r="P154" i="31"/>
  <c r="P152" i="31"/>
  <c r="P142" i="31"/>
  <c r="P138" i="31"/>
  <c r="P136" i="31"/>
  <c r="P128" i="31"/>
  <c r="P130" i="31"/>
  <c r="P132" i="31"/>
  <c r="P126" i="31"/>
  <c r="P92" i="31"/>
  <c r="P94" i="31"/>
  <c r="P96" i="31"/>
  <c r="P98" i="31"/>
  <c r="P100" i="31"/>
  <c r="P102" i="31"/>
  <c r="P104" i="31"/>
  <c r="P106" i="31"/>
  <c r="P108" i="31"/>
  <c r="P110" i="31"/>
  <c r="P112" i="31"/>
  <c r="P114" i="31"/>
  <c r="P116" i="31"/>
  <c r="P118" i="31"/>
  <c r="P120" i="31"/>
  <c r="P122" i="31"/>
  <c r="P90" i="31"/>
  <c r="P88" i="31"/>
  <c r="P86" i="31"/>
  <c r="P84" i="31"/>
  <c r="P82" i="31"/>
  <c r="P72" i="31"/>
  <c r="P74" i="31"/>
  <c r="P76" i="31"/>
  <c r="P78" i="31"/>
  <c r="P70" i="31"/>
  <c r="P66" i="31"/>
  <c r="P40" i="31"/>
  <c r="P42" i="31"/>
  <c r="P44" i="31"/>
  <c r="P46" i="31"/>
  <c r="P50" i="31"/>
  <c r="P52" i="31"/>
  <c r="P54" i="31"/>
  <c r="P56" i="31"/>
  <c r="P58" i="31"/>
  <c r="P60" i="31"/>
  <c r="P62" i="31"/>
  <c r="P38" i="31"/>
  <c r="P34" i="31"/>
  <c r="P30" i="31"/>
  <c r="P26" i="31"/>
  <c r="P24" i="31"/>
  <c r="P22" i="31"/>
  <c r="P20" i="31"/>
  <c r="P18" i="31"/>
  <c r="P16" i="31"/>
  <c r="P14" i="31"/>
  <c r="P12" i="31"/>
  <c r="P10" i="31"/>
  <c r="L154" i="31"/>
  <c r="L152" i="31"/>
  <c r="L148" i="31"/>
  <c r="L146" i="31"/>
  <c r="L142" i="31"/>
  <c r="L138" i="31"/>
  <c r="L136" i="31"/>
  <c r="L132" i="31"/>
  <c r="L130" i="31"/>
  <c r="L128" i="31"/>
  <c r="L126" i="31"/>
  <c r="L122" i="31"/>
  <c r="L120" i="31"/>
  <c r="L118" i="31"/>
  <c r="L116" i="31"/>
  <c r="L114" i="31"/>
  <c r="L112" i="31"/>
  <c r="L110" i="31"/>
  <c r="L108" i="31"/>
  <c r="L106" i="31"/>
  <c r="L104" i="31"/>
  <c r="L102" i="31"/>
  <c r="L100" i="31"/>
  <c r="L98" i="31"/>
  <c r="L96" i="31"/>
  <c r="L94" i="31"/>
  <c r="L92" i="31"/>
  <c r="L90" i="31"/>
  <c r="L88" i="31"/>
  <c r="L86" i="31"/>
  <c r="L84" i="31"/>
  <c r="L82" i="31"/>
  <c r="L78" i="31"/>
  <c r="L76" i="31"/>
  <c r="L74" i="31"/>
  <c r="L72" i="31"/>
  <c r="L70" i="31"/>
  <c r="L66" i="31"/>
  <c r="L62" i="31"/>
  <c r="L60" i="31"/>
  <c r="L58" i="31"/>
  <c r="L56" i="31"/>
  <c r="L54" i="31"/>
  <c r="L52" i="31"/>
  <c r="L50" i="31"/>
  <c r="L46" i="31"/>
  <c r="L44" i="31"/>
  <c r="L42" i="31"/>
  <c r="L40" i="31"/>
  <c r="L38" i="31"/>
  <c r="L34" i="31"/>
  <c r="L30" i="31"/>
  <c r="L26" i="31"/>
  <c r="L24" i="31"/>
  <c r="L22" i="31"/>
  <c r="L20" i="31"/>
  <c r="L18" i="31"/>
  <c r="L16" i="31"/>
  <c r="L14" i="31"/>
  <c r="L12" i="31"/>
  <c r="L10" i="31"/>
  <c r="T154" i="31"/>
  <c r="T152" i="31"/>
  <c r="T148" i="31"/>
  <c r="T146" i="31"/>
  <c r="T142" i="31"/>
  <c r="T138" i="31"/>
  <c r="T136" i="31"/>
  <c r="T132" i="31"/>
  <c r="T130" i="31"/>
  <c r="T128" i="31"/>
  <c r="T126" i="31"/>
  <c r="T122" i="31"/>
  <c r="T120" i="31"/>
  <c r="T118" i="31"/>
  <c r="T116" i="31"/>
  <c r="T114" i="31"/>
  <c r="T112" i="31"/>
  <c r="T110" i="31"/>
  <c r="T108" i="31"/>
  <c r="T106" i="31"/>
  <c r="T104" i="31"/>
  <c r="T102" i="31"/>
  <c r="T100" i="31"/>
  <c r="T98" i="31"/>
  <c r="T96" i="31"/>
  <c r="T94" i="31"/>
  <c r="T92" i="31"/>
  <c r="T90" i="31"/>
  <c r="T88" i="31"/>
  <c r="T86" i="31"/>
  <c r="T84" i="31"/>
  <c r="T82" i="31"/>
  <c r="T78" i="31"/>
  <c r="T76" i="31"/>
  <c r="T74" i="31"/>
  <c r="T72" i="31"/>
  <c r="T70" i="31"/>
  <c r="T66" i="31"/>
  <c r="T62" i="31"/>
  <c r="T60" i="31"/>
  <c r="T58" i="31"/>
  <c r="T56" i="31"/>
  <c r="T54" i="31"/>
  <c r="T52" i="31"/>
  <c r="T50" i="31"/>
  <c r="T46" i="31"/>
  <c r="T44" i="31"/>
  <c r="T42" i="31"/>
  <c r="T40" i="31"/>
  <c r="T38" i="31"/>
  <c r="T34" i="31"/>
  <c r="T30" i="31"/>
  <c r="T26" i="31"/>
  <c r="T24" i="31"/>
  <c r="T22" i="31"/>
  <c r="T20" i="31"/>
  <c r="T18" i="31"/>
  <c r="T16" i="31"/>
  <c r="T14" i="31"/>
  <c r="T12" i="31"/>
  <c r="T10" i="31"/>
  <c r="AB154" i="31"/>
  <c r="AB152" i="31"/>
  <c r="AB138" i="31"/>
  <c r="AB136" i="31"/>
  <c r="AB142" i="31"/>
  <c r="AB72" i="31"/>
  <c r="AB74" i="31"/>
  <c r="AB76" i="31"/>
  <c r="AB78" i="31"/>
  <c r="AB70" i="31"/>
  <c r="AB66" i="31"/>
  <c r="AB52" i="31"/>
  <c r="AB54" i="31"/>
  <c r="AB56" i="31"/>
  <c r="AB58" i="31"/>
  <c r="AB60" i="31"/>
  <c r="AB62" i="31"/>
  <c r="AB40" i="31"/>
  <c r="AB42" i="31"/>
  <c r="AB44" i="31"/>
  <c r="AB46" i="31"/>
  <c r="AB50" i="31"/>
  <c r="AB38" i="31"/>
  <c r="AB30" i="31"/>
  <c r="AB34" i="31"/>
  <c r="AB10" i="31"/>
  <c r="AB12" i="31"/>
  <c r="AB14" i="31"/>
  <c r="AB16" i="31"/>
  <c r="AB18" i="31"/>
  <c r="AB20" i="31"/>
  <c r="AB22" i="31"/>
  <c r="G70" i="85" l="1"/>
  <c r="G260" i="61"/>
  <c r="H262" i="85"/>
  <c r="G265" i="85"/>
  <c r="E12" i="94"/>
  <c r="E18" i="94"/>
  <c r="E20" i="94"/>
  <c r="E16" i="94"/>
  <c r="B9" i="98"/>
  <c r="H38" i="65"/>
  <c r="H38" i="92" s="1"/>
  <c r="G20" i="85"/>
  <c r="G127" i="24"/>
  <c r="S59" i="24"/>
  <c r="K107" i="24"/>
  <c r="W134" i="24"/>
  <c r="S220" i="24"/>
  <c r="K233" i="24"/>
  <c r="S424" i="61"/>
  <c r="O458" i="61"/>
  <c r="G458" i="61"/>
  <c r="L521" i="11"/>
  <c r="H521" i="11"/>
  <c r="H521" i="69" s="1"/>
  <c r="G476" i="61"/>
  <c r="W476" i="61"/>
  <c r="X477" i="61" s="1"/>
  <c r="K438" i="61"/>
  <c r="K386" i="24"/>
  <c r="G401" i="24"/>
  <c r="W401" i="24"/>
  <c r="S401" i="24"/>
  <c r="O436" i="24"/>
  <c r="W481" i="24"/>
  <c r="O521" i="24"/>
  <c r="W83" i="24"/>
  <c r="G83" i="24"/>
  <c r="S107" i="24"/>
  <c r="K134" i="24"/>
  <c r="W220" i="24"/>
  <c r="G233" i="24"/>
  <c r="G333" i="24"/>
  <c r="G371" i="24"/>
  <c r="G386" i="24"/>
  <c r="O401" i="24"/>
  <c r="K401" i="24"/>
  <c r="G419" i="24"/>
  <c r="W419" i="24"/>
  <c r="S419" i="24"/>
  <c r="K460" i="24"/>
  <c r="S512" i="24"/>
  <c r="G426" i="24"/>
  <c r="S426" i="24"/>
  <c r="W512" i="24"/>
  <c r="O107" i="24"/>
  <c r="S134" i="24"/>
  <c r="O340" i="24"/>
  <c r="K431" i="61"/>
  <c r="O336" i="61"/>
  <c r="W424" i="61"/>
  <c r="K424" i="61"/>
  <c r="K72" i="24"/>
  <c r="S72" i="24"/>
  <c r="W72" i="24"/>
  <c r="O72" i="24"/>
  <c r="G72" i="24"/>
  <c r="G96" i="24"/>
  <c r="O96" i="24"/>
  <c r="W96" i="24"/>
  <c r="S96" i="24"/>
  <c r="W116" i="24"/>
  <c r="O116" i="24"/>
  <c r="S127" i="24"/>
  <c r="P848" i="24"/>
  <c r="G11" i="63" s="1"/>
  <c r="O134" i="24"/>
  <c r="W350" i="24"/>
  <c r="O350" i="24"/>
  <c r="O371" i="24"/>
  <c r="K371" i="24"/>
  <c r="W436" i="24"/>
  <c r="K481" i="24"/>
  <c r="O481" i="24"/>
  <c r="W459" i="24"/>
  <c r="S494" i="24"/>
  <c r="K143" i="24"/>
  <c r="S174" i="24"/>
  <c r="K220" i="24"/>
  <c r="O233" i="24"/>
  <c r="W244" i="24"/>
  <c r="G244" i="24"/>
  <c r="S244" i="24"/>
  <c r="G286" i="24"/>
  <c r="O333" i="24"/>
  <c r="S333" i="24"/>
  <c r="S371" i="24"/>
  <c r="K459" i="24"/>
  <c r="O59" i="24"/>
  <c r="K59" i="24"/>
  <c r="K83" i="24"/>
  <c r="S83" i="24"/>
  <c r="O83" i="24"/>
  <c r="K96" i="24"/>
  <c r="S116" i="24"/>
  <c r="O174" i="24"/>
  <c r="O220" i="24"/>
  <c r="W233" i="24"/>
  <c r="K244" i="24"/>
  <c r="K512" i="24"/>
  <c r="G134" i="24"/>
  <c r="K337" i="61"/>
  <c r="S476" i="61"/>
  <c r="T477" i="61" s="1"/>
  <c r="X159" i="31"/>
  <c r="X158" i="31" s="1"/>
  <c r="H159" i="31"/>
  <c r="H159" i="83" s="1"/>
  <c r="AB159" i="31"/>
  <c r="J9" i="63" s="1"/>
  <c r="G481" i="24"/>
  <c r="S459" i="24"/>
  <c r="W521" i="24"/>
  <c r="W127" i="24"/>
  <c r="G116" i="24"/>
  <c r="G143" i="24"/>
  <c r="K174" i="24"/>
  <c r="S255" i="24"/>
  <c r="W255" i="24"/>
  <c r="G436" i="24"/>
  <c r="S481" i="24"/>
  <c r="S436" i="24"/>
  <c r="H848" i="24"/>
  <c r="H848" i="88" s="1"/>
  <c r="K116" i="24"/>
  <c r="W143" i="24"/>
  <c r="W174" i="24"/>
  <c r="O255" i="24"/>
  <c r="S386" i="24"/>
  <c r="W426" i="24"/>
  <c r="O127" i="24"/>
  <c r="G174" i="24"/>
  <c r="S233" i="24"/>
  <c r="O244" i="24"/>
  <c r="S286" i="24"/>
  <c r="W333" i="24"/>
  <c r="K350" i="24"/>
  <c r="S350" i="24"/>
  <c r="W371" i="24"/>
  <c r="K436" i="24"/>
  <c r="O460" i="24"/>
  <c r="K521" i="24"/>
  <c r="G521" i="24"/>
  <c r="G59" i="24"/>
  <c r="W107" i="24"/>
  <c r="K127" i="24"/>
  <c r="S143" i="24"/>
  <c r="O286" i="24"/>
  <c r="K286" i="24"/>
  <c r="S521" i="24"/>
  <c r="L848" i="24"/>
  <c r="F11" i="63" s="1"/>
  <c r="O143" i="24"/>
  <c r="K255" i="24"/>
  <c r="G255" i="24"/>
  <c r="K426" i="24"/>
  <c r="S7" i="61"/>
  <c r="O7" i="61"/>
  <c r="AB158" i="31"/>
  <c r="P159" i="31"/>
  <c r="P158" i="31" s="1"/>
  <c r="T159" i="31"/>
  <c r="T158" i="31" s="1"/>
  <c r="K243" i="61"/>
  <c r="W336" i="61"/>
  <c r="K445" i="61"/>
  <c r="K458" i="61"/>
  <c r="W458" i="61"/>
  <c r="S458" i="61"/>
  <c r="K476" i="61"/>
  <c r="O476" i="61"/>
  <c r="P477" i="61" s="1"/>
  <c r="W494" i="24"/>
  <c r="O459" i="24"/>
  <c r="L159" i="31"/>
  <c r="L158" i="31" s="1"/>
  <c r="G459" i="24"/>
  <c r="X848" i="24"/>
  <c r="W460" i="24"/>
  <c r="O494" i="24"/>
  <c r="K494" i="24"/>
  <c r="G494" i="24"/>
  <c r="G350" i="24"/>
  <c r="W286" i="24"/>
  <c r="K12" i="24"/>
  <c r="W12" i="24"/>
  <c r="O12" i="24"/>
  <c r="S12" i="24"/>
  <c r="T848" i="24"/>
  <c r="H11" i="63" s="1"/>
  <c r="G12" i="24"/>
  <c r="G445" i="61"/>
  <c r="K336" i="61"/>
  <c r="W243" i="61"/>
  <c r="S336" i="61"/>
  <c r="G356" i="61"/>
  <c r="W176" i="61"/>
  <c r="S195" i="61"/>
  <c r="W234" i="61"/>
  <c r="G424" i="61"/>
  <c r="W395" i="61"/>
  <c r="G395" i="61"/>
  <c r="O286" i="61"/>
  <c r="S356" i="61"/>
  <c r="W7" i="61"/>
  <c r="K234" i="61"/>
  <c r="W20" i="61"/>
  <c r="O145" i="61"/>
  <c r="G252" i="61"/>
  <c r="O356" i="61"/>
  <c r="O395" i="61"/>
  <c r="K145" i="61"/>
  <c r="G195" i="61"/>
  <c r="W286" i="61"/>
  <c r="O331" i="61"/>
  <c r="W356" i="61"/>
  <c r="W337" i="61"/>
  <c r="S331" i="61"/>
  <c r="G336" i="61"/>
  <c r="K356" i="61"/>
  <c r="K395" i="61"/>
  <c r="S395" i="61"/>
  <c r="W331" i="61"/>
  <c r="K176" i="61"/>
  <c r="S176" i="61"/>
  <c r="K195" i="61"/>
  <c r="O195" i="61"/>
  <c r="W195" i="61"/>
  <c r="G265" i="61"/>
  <c r="K265" i="61"/>
  <c r="G286" i="61"/>
  <c r="K331" i="61"/>
  <c r="S265" i="61"/>
  <c r="W265" i="61"/>
  <c r="O337" i="61"/>
  <c r="O176" i="61"/>
  <c r="O265" i="61"/>
  <c r="S286" i="61"/>
  <c r="S337" i="61"/>
  <c r="G20" i="61"/>
  <c r="O20" i="61"/>
  <c r="G51" i="61"/>
  <c r="S243" i="61"/>
  <c r="K286" i="61"/>
  <c r="S20" i="61"/>
  <c r="G145" i="61"/>
  <c r="W145" i="61"/>
  <c r="G176" i="61"/>
  <c r="G337" i="61"/>
  <c r="G331" i="61"/>
  <c r="O260" i="61"/>
  <c r="K260" i="61"/>
  <c r="O234" i="61"/>
  <c r="O243" i="61"/>
  <c r="S234" i="61"/>
  <c r="G234" i="61"/>
  <c r="S145" i="61"/>
  <c r="W70" i="61"/>
  <c r="O70" i="61"/>
  <c r="S70" i="61"/>
  <c r="W51" i="61"/>
  <c r="O51" i="61"/>
  <c r="K70" i="61"/>
  <c r="G70" i="61"/>
  <c r="K51" i="61"/>
  <c r="K7" i="61"/>
  <c r="G7" i="61"/>
  <c r="K20" i="61"/>
  <c r="X500" i="30"/>
  <c r="X502" i="30"/>
  <c r="X504" i="30"/>
  <c r="X498" i="30"/>
  <c r="X330" i="30"/>
  <c r="X332" i="30"/>
  <c r="X334" i="30"/>
  <c r="X336" i="30"/>
  <c r="X338" i="30"/>
  <c r="X340" i="30"/>
  <c r="X342" i="30"/>
  <c r="X344" i="30"/>
  <c r="X346" i="30"/>
  <c r="X348" i="30"/>
  <c r="X350" i="30"/>
  <c r="X352" i="30"/>
  <c r="X354" i="30"/>
  <c r="X356" i="30"/>
  <c r="X358" i="30"/>
  <c r="X360" i="30"/>
  <c r="X362" i="30"/>
  <c r="X366" i="30"/>
  <c r="X368" i="30"/>
  <c r="X370" i="30"/>
  <c r="X372" i="30"/>
  <c r="X374" i="30"/>
  <c r="X376" i="30"/>
  <c r="X378" i="30"/>
  <c r="X380" i="30"/>
  <c r="X382" i="30"/>
  <c r="X384" i="30"/>
  <c r="X386" i="30"/>
  <c r="X388" i="30"/>
  <c r="X390" i="30"/>
  <c r="X392" i="30"/>
  <c r="X394" i="30"/>
  <c r="X396" i="30"/>
  <c r="X398" i="30"/>
  <c r="X400" i="30"/>
  <c r="X404" i="30"/>
  <c r="X406" i="30"/>
  <c r="X408" i="30"/>
  <c r="X410" i="30"/>
  <c r="X412" i="30"/>
  <c r="X414" i="30"/>
  <c r="X416" i="30"/>
  <c r="X418" i="30"/>
  <c r="X420" i="30"/>
  <c r="X422" i="30"/>
  <c r="X424" i="30"/>
  <c r="X426" i="30"/>
  <c r="X428" i="30"/>
  <c r="X430" i="30"/>
  <c r="X432" i="30"/>
  <c r="X434" i="30"/>
  <c r="X436" i="30"/>
  <c r="X440" i="30"/>
  <c r="X442" i="30"/>
  <c r="X444" i="30"/>
  <c r="X446" i="30"/>
  <c r="X448" i="30"/>
  <c r="X450" i="30"/>
  <c r="X454" i="30"/>
  <c r="X456" i="30"/>
  <c r="X458" i="30"/>
  <c r="X460" i="30"/>
  <c r="X462" i="30"/>
  <c r="X464" i="30"/>
  <c r="X468" i="30"/>
  <c r="X470" i="30"/>
  <c r="X472" i="30"/>
  <c r="X474" i="30"/>
  <c r="X476" i="30"/>
  <c r="X482" i="30"/>
  <c r="X484" i="30"/>
  <c r="X486" i="30"/>
  <c r="X488" i="30"/>
  <c r="X490" i="30"/>
  <c r="X492" i="30"/>
  <c r="X494" i="30"/>
  <c r="X318" i="30"/>
  <c r="X320" i="30"/>
  <c r="X316" i="30"/>
  <c r="X328" i="30"/>
  <c r="X312" i="30"/>
  <c r="X310" i="30"/>
  <c r="X308" i="30"/>
  <c r="X306" i="30"/>
  <c r="X304" i="30"/>
  <c r="X302" i="30"/>
  <c r="X300" i="30"/>
  <c r="X298" i="30"/>
  <c r="X268" i="30"/>
  <c r="X270" i="30"/>
  <c r="X272" i="30"/>
  <c r="X274" i="30"/>
  <c r="X276" i="30"/>
  <c r="X278" i="30"/>
  <c r="X280" i="30"/>
  <c r="X282" i="30"/>
  <c r="X284" i="30"/>
  <c r="X286" i="30"/>
  <c r="X288" i="30"/>
  <c r="X290" i="30"/>
  <c r="X292" i="30"/>
  <c r="X294" i="30"/>
  <c r="X266" i="30"/>
  <c r="X264" i="30"/>
  <c r="X260" i="30"/>
  <c r="X258" i="30"/>
  <c r="X228" i="30"/>
  <c r="X230" i="30"/>
  <c r="X232" i="30"/>
  <c r="X234" i="30"/>
  <c r="X236" i="30"/>
  <c r="X238" i="30"/>
  <c r="X240" i="30"/>
  <c r="X242" i="30"/>
  <c r="X244" i="30"/>
  <c r="X246" i="30"/>
  <c r="X248" i="30"/>
  <c r="X250" i="30"/>
  <c r="X252" i="30"/>
  <c r="X254" i="30"/>
  <c r="X226" i="30"/>
  <c r="X224" i="30"/>
  <c r="X222" i="30"/>
  <c r="X204" i="30"/>
  <c r="X206" i="30"/>
  <c r="X208" i="30"/>
  <c r="X210" i="30"/>
  <c r="X212" i="30"/>
  <c r="X214" i="30"/>
  <c r="X216" i="30"/>
  <c r="X218" i="30"/>
  <c r="X202" i="30"/>
  <c r="X200" i="30"/>
  <c r="X194" i="30"/>
  <c r="X180" i="30"/>
  <c r="X192" i="30"/>
  <c r="X190" i="30"/>
  <c r="X188" i="30"/>
  <c r="X186" i="30"/>
  <c r="X184" i="30"/>
  <c r="X178" i="30"/>
  <c r="X176" i="30"/>
  <c r="X174" i="30"/>
  <c r="X172" i="30"/>
  <c r="X170" i="30"/>
  <c r="X136" i="30"/>
  <c r="X138" i="30"/>
  <c r="X140" i="30"/>
  <c r="X142" i="30"/>
  <c r="X144" i="30"/>
  <c r="X146" i="30"/>
  <c r="X148" i="30"/>
  <c r="X150" i="30"/>
  <c r="X152" i="30"/>
  <c r="X154" i="30"/>
  <c r="X156" i="30"/>
  <c r="X158" i="30"/>
  <c r="X160" i="30"/>
  <c r="X162" i="30"/>
  <c r="X164" i="30"/>
  <c r="X134" i="30"/>
  <c r="X90" i="30"/>
  <c r="X92" i="30"/>
  <c r="X94" i="30"/>
  <c r="X96" i="30"/>
  <c r="X98" i="30"/>
  <c r="X100" i="30"/>
  <c r="X102" i="30"/>
  <c r="X104" i="30"/>
  <c r="X106" i="30"/>
  <c r="X108" i="30"/>
  <c r="X110" i="30"/>
  <c r="X112" i="30"/>
  <c r="X114" i="30"/>
  <c r="X116" i="30"/>
  <c r="X118" i="30"/>
  <c r="X120" i="30"/>
  <c r="X122" i="30"/>
  <c r="X124" i="30"/>
  <c r="X126" i="30"/>
  <c r="X128" i="30"/>
  <c r="X88" i="30"/>
  <c r="X64" i="30"/>
  <c r="X66" i="30"/>
  <c r="X68" i="30"/>
  <c r="X70" i="30"/>
  <c r="X72" i="30"/>
  <c r="X74" i="30"/>
  <c r="X76" i="30"/>
  <c r="X78" i="30"/>
  <c r="X80" i="30"/>
  <c r="X82" i="30"/>
  <c r="X84" i="30"/>
  <c r="X62" i="30"/>
  <c r="X38" i="30"/>
  <c r="X40" i="30"/>
  <c r="X42" i="30"/>
  <c r="X44" i="30"/>
  <c r="X46" i="30"/>
  <c r="X48" i="30"/>
  <c r="X50" i="30"/>
  <c r="X52" i="30"/>
  <c r="X54" i="30"/>
  <c r="X56" i="30"/>
  <c r="X58" i="30"/>
  <c r="X36" i="30"/>
  <c r="X12" i="30"/>
  <c r="X14" i="30"/>
  <c r="X16" i="30"/>
  <c r="X18" i="30"/>
  <c r="X20" i="30"/>
  <c r="X22" i="30"/>
  <c r="X24" i="30"/>
  <c r="X26" i="30"/>
  <c r="X28" i="30"/>
  <c r="X30" i="30"/>
  <c r="X32" i="30"/>
  <c r="X10" i="30"/>
  <c r="H500" i="30"/>
  <c r="H500" i="80" s="1"/>
  <c r="H502" i="30"/>
  <c r="H502" i="80" s="1"/>
  <c r="H504" i="30"/>
  <c r="H504" i="80" s="1"/>
  <c r="H498" i="30"/>
  <c r="H498" i="80" s="1"/>
  <c r="H490" i="30"/>
  <c r="H490" i="80" s="1"/>
  <c r="H492" i="30"/>
  <c r="H492" i="80" s="1"/>
  <c r="H494" i="30"/>
  <c r="H494" i="80" s="1"/>
  <c r="H488" i="30"/>
  <c r="H488" i="80" s="1"/>
  <c r="H486" i="30"/>
  <c r="H486" i="80" s="1"/>
  <c r="H484" i="30"/>
  <c r="H484" i="80" s="1"/>
  <c r="H482" i="30"/>
  <c r="H482" i="80" s="1"/>
  <c r="H472" i="30"/>
  <c r="H472" i="80" s="1"/>
  <c r="H474" i="30"/>
  <c r="H474" i="80" s="1"/>
  <c r="H476" i="30"/>
  <c r="H476" i="80" s="1"/>
  <c r="H470" i="30"/>
  <c r="H470" i="80" s="1"/>
  <c r="H468" i="30"/>
  <c r="H468" i="80" s="1"/>
  <c r="H464" i="30"/>
  <c r="H464" i="80" s="1"/>
  <c r="H462" i="30"/>
  <c r="H462" i="80" s="1"/>
  <c r="H460" i="30"/>
  <c r="H460" i="80" s="1"/>
  <c r="H458" i="30"/>
  <c r="H458" i="80" s="1"/>
  <c r="H456" i="30"/>
  <c r="H456" i="80" s="1"/>
  <c r="H454" i="30"/>
  <c r="H454" i="80" s="1"/>
  <c r="H444" i="30"/>
  <c r="H444" i="80" s="1"/>
  <c r="H446" i="30"/>
  <c r="H446" i="80" s="1"/>
  <c r="H448" i="30"/>
  <c r="H448" i="80" s="1"/>
  <c r="H450" i="30"/>
  <c r="H450" i="80" s="1"/>
  <c r="H442" i="30"/>
  <c r="H442" i="80" s="1"/>
  <c r="H440" i="30"/>
  <c r="H440" i="80" s="1"/>
  <c r="H406" i="30"/>
  <c r="H406" i="80" s="1"/>
  <c r="H408" i="30"/>
  <c r="H408" i="80" s="1"/>
  <c r="H410" i="30"/>
  <c r="H410" i="80" s="1"/>
  <c r="H412" i="30"/>
  <c r="H412" i="80" s="1"/>
  <c r="H414" i="30"/>
  <c r="H414" i="80" s="1"/>
  <c r="H416" i="30"/>
  <c r="H416" i="80" s="1"/>
  <c r="H418" i="30"/>
  <c r="H418" i="80" s="1"/>
  <c r="H420" i="30"/>
  <c r="H420" i="80" s="1"/>
  <c r="H422" i="30"/>
  <c r="H422" i="80" s="1"/>
  <c r="H424" i="30"/>
  <c r="H424" i="80" s="1"/>
  <c r="H426" i="30"/>
  <c r="H426" i="80" s="1"/>
  <c r="H428" i="30"/>
  <c r="H428" i="80" s="1"/>
  <c r="H430" i="30"/>
  <c r="H430" i="80" s="1"/>
  <c r="H432" i="30"/>
  <c r="H432" i="80" s="1"/>
  <c r="H434" i="30"/>
  <c r="H434" i="80" s="1"/>
  <c r="H436" i="30"/>
  <c r="H436" i="80" s="1"/>
  <c r="H404" i="30"/>
  <c r="H404" i="80" s="1"/>
  <c r="H368" i="30"/>
  <c r="H368" i="80" s="1"/>
  <c r="H370" i="30"/>
  <c r="H370" i="80" s="1"/>
  <c r="H372" i="30"/>
  <c r="H372" i="80" s="1"/>
  <c r="H374" i="30"/>
  <c r="H374" i="80" s="1"/>
  <c r="H376" i="30"/>
  <c r="H376" i="80" s="1"/>
  <c r="H378" i="30"/>
  <c r="H378" i="80" s="1"/>
  <c r="H380" i="30"/>
  <c r="H380" i="80" s="1"/>
  <c r="H382" i="30"/>
  <c r="H382" i="80" s="1"/>
  <c r="H384" i="30"/>
  <c r="H384" i="80" s="1"/>
  <c r="H386" i="30"/>
  <c r="H386" i="80" s="1"/>
  <c r="H388" i="30"/>
  <c r="H388" i="80" s="1"/>
  <c r="H390" i="30"/>
  <c r="H390" i="80" s="1"/>
  <c r="H392" i="30"/>
  <c r="H392" i="80" s="1"/>
  <c r="H394" i="30"/>
  <c r="H394" i="80" s="1"/>
  <c r="H396" i="30"/>
  <c r="H396" i="80" s="1"/>
  <c r="H398" i="30"/>
  <c r="H398" i="80" s="1"/>
  <c r="H400" i="30"/>
  <c r="H400" i="80" s="1"/>
  <c r="H366" i="30"/>
  <c r="H366" i="80" s="1"/>
  <c r="H330" i="30"/>
  <c r="H330" i="80" s="1"/>
  <c r="H332" i="30"/>
  <c r="H332" i="80" s="1"/>
  <c r="H334" i="30"/>
  <c r="H334" i="80" s="1"/>
  <c r="H336" i="30"/>
  <c r="H336" i="80" s="1"/>
  <c r="H338" i="30"/>
  <c r="H338" i="80" s="1"/>
  <c r="H340" i="30"/>
  <c r="H340" i="80" s="1"/>
  <c r="H342" i="30"/>
  <c r="H342" i="80" s="1"/>
  <c r="H344" i="30"/>
  <c r="H344" i="80" s="1"/>
  <c r="H346" i="30"/>
  <c r="H346" i="80" s="1"/>
  <c r="H348" i="30"/>
  <c r="H348" i="80" s="1"/>
  <c r="H350" i="30"/>
  <c r="H350" i="80" s="1"/>
  <c r="H352" i="30"/>
  <c r="H352" i="80" s="1"/>
  <c r="H354" i="30"/>
  <c r="H354" i="80" s="1"/>
  <c r="H356" i="30"/>
  <c r="H356" i="80" s="1"/>
  <c r="H358" i="30"/>
  <c r="H358" i="80" s="1"/>
  <c r="H360" i="30"/>
  <c r="H360" i="80" s="1"/>
  <c r="H362" i="30"/>
  <c r="H362" i="80" s="1"/>
  <c r="H328" i="30"/>
  <c r="H328" i="80" s="1"/>
  <c r="H318" i="30"/>
  <c r="H318" i="80" s="1"/>
  <c r="H320" i="30"/>
  <c r="H320" i="80" s="1"/>
  <c r="H316" i="30"/>
  <c r="H316" i="80" s="1"/>
  <c r="H310" i="30"/>
  <c r="H310" i="80" s="1"/>
  <c r="H312" i="30"/>
  <c r="H312" i="80" s="1"/>
  <c r="H308" i="30"/>
  <c r="H308" i="80" s="1"/>
  <c r="H306" i="30"/>
  <c r="H306" i="80" s="1"/>
  <c r="H304" i="30"/>
  <c r="H304" i="80" s="1"/>
  <c r="H302" i="30"/>
  <c r="H302" i="80" s="1"/>
  <c r="H300" i="30"/>
  <c r="H300" i="80" s="1"/>
  <c r="H298" i="30"/>
  <c r="H298" i="80" s="1"/>
  <c r="H268" i="30"/>
  <c r="H268" i="80" s="1"/>
  <c r="H270" i="30"/>
  <c r="H270" i="80" s="1"/>
  <c r="H272" i="30"/>
  <c r="H272" i="80" s="1"/>
  <c r="H274" i="30"/>
  <c r="H274" i="80" s="1"/>
  <c r="H276" i="30"/>
  <c r="H276" i="80" s="1"/>
  <c r="H278" i="30"/>
  <c r="H278" i="80" s="1"/>
  <c r="H280" i="30"/>
  <c r="H280" i="80" s="1"/>
  <c r="H282" i="30"/>
  <c r="H282" i="80" s="1"/>
  <c r="H284" i="30"/>
  <c r="H284" i="80" s="1"/>
  <c r="H286" i="30"/>
  <c r="H286" i="80" s="1"/>
  <c r="H288" i="30"/>
  <c r="H288" i="80" s="1"/>
  <c r="H290" i="30"/>
  <c r="H290" i="80" s="1"/>
  <c r="H292" i="30"/>
  <c r="H292" i="80" s="1"/>
  <c r="H294" i="30"/>
  <c r="H294" i="80" s="1"/>
  <c r="H266" i="30"/>
  <c r="H266" i="80" s="1"/>
  <c r="H264" i="30"/>
  <c r="H264" i="80" s="1"/>
  <c r="H260" i="30"/>
  <c r="H260" i="80" s="1"/>
  <c r="H258" i="30"/>
  <c r="H258" i="80" s="1"/>
  <c r="H238" i="30"/>
  <c r="H238" i="80" s="1"/>
  <c r="H240" i="30"/>
  <c r="H240" i="80" s="1"/>
  <c r="H242" i="30"/>
  <c r="H242" i="80" s="1"/>
  <c r="H244" i="30"/>
  <c r="H244" i="80" s="1"/>
  <c r="H246" i="30"/>
  <c r="H246" i="80" s="1"/>
  <c r="H248" i="30"/>
  <c r="H248" i="80" s="1"/>
  <c r="H250" i="30"/>
  <c r="H250" i="80" s="1"/>
  <c r="H252" i="30"/>
  <c r="H252" i="80" s="1"/>
  <c r="H254" i="30"/>
  <c r="H254" i="80" s="1"/>
  <c r="H236" i="30"/>
  <c r="H236" i="80" s="1"/>
  <c r="H234" i="30"/>
  <c r="H234" i="80" s="1"/>
  <c r="H232" i="30"/>
  <c r="H232" i="80" s="1"/>
  <c r="H230" i="30"/>
  <c r="H230" i="80" s="1"/>
  <c r="H228" i="30"/>
  <c r="H228" i="80" s="1"/>
  <c r="H226" i="30"/>
  <c r="H226" i="80" s="1"/>
  <c r="H224" i="30"/>
  <c r="H224" i="80" s="1"/>
  <c r="H222" i="30"/>
  <c r="H222" i="80" s="1"/>
  <c r="H136" i="30"/>
  <c r="H136" i="80" s="1"/>
  <c r="H138" i="30"/>
  <c r="H138" i="80" s="1"/>
  <c r="H140" i="30"/>
  <c r="H140" i="80" s="1"/>
  <c r="H142" i="30"/>
  <c r="H142" i="80" s="1"/>
  <c r="H144" i="30"/>
  <c r="H144" i="80" s="1"/>
  <c r="H146" i="30"/>
  <c r="H146" i="80" s="1"/>
  <c r="H148" i="30"/>
  <c r="H148" i="80" s="1"/>
  <c r="H150" i="30"/>
  <c r="H150" i="80" s="1"/>
  <c r="H152" i="30"/>
  <c r="H152" i="80" s="1"/>
  <c r="H154" i="30"/>
  <c r="H154" i="80" s="1"/>
  <c r="H156" i="30"/>
  <c r="H156" i="80" s="1"/>
  <c r="H158" i="30"/>
  <c r="H158" i="80" s="1"/>
  <c r="H160" i="30"/>
  <c r="H160" i="80" s="1"/>
  <c r="H162" i="30"/>
  <c r="H162" i="80" s="1"/>
  <c r="H164" i="30"/>
  <c r="H164" i="80" s="1"/>
  <c r="H170" i="30"/>
  <c r="H170" i="80" s="1"/>
  <c r="H172" i="30"/>
  <c r="H172" i="80" s="1"/>
  <c r="H174" i="30"/>
  <c r="H174" i="80" s="1"/>
  <c r="H176" i="30"/>
  <c r="H176" i="80" s="1"/>
  <c r="H178" i="30"/>
  <c r="H178" i="80" s="1"/>
  <c r="H180" i="30"/>
  <c r="H180" i="80" s="1"/>
  <c r="H184" i="30"/>
  <c r="H184" i="80" s="1"/>
  <c r="H186" i="30"/>
  <c r="H186" i="80" s="1"/>
  <c r="H188" i="30"/>
  <c r="H188" i="80" s="1"/>
  <c r="H190" i="30"/>
  <c r="H190" i="80" s="1"/>
  <c r="H192" i="30"/>
  <c r="H192" i="80" s="1"/>
  <c r="H194" i="30"/>
  <c r="H194" i="80" s="1"/>
  <c r="H200" i="30"/>
  <c r="H200" i="80" s="1"/>
  <c r="H202" i="30"/>
  <c r="H202" i="80" s="1"/>
  <c r="H204" i="30"/>
  <c r="H204" i="80" s="1"/>
  <c r="H206" i="30"/>
  <c r="H206" i="80" s="1"/>
  <c r="H208" i="30"/>
  <c r="H208" i="80" s="1"/>
  <c r="H210" i="30"/>
  <c r="H210" i="80" s="1"/>
  <c r="H212" i="30"/>
  <c r="H212" i="80" s="1"/>
  <c r="H214" i="30"/>
  <c r="H214" i="80" s="1"/>
  <c r="H216" i="30"/>
  <c r="H216" i="80" s="1"/>
  <c r="H218" i="30"/>
  <c r="H218" i="80" s="1"/>
  <c r="H134" i="30"/>
  <c r="H134" i="80" s="1"/>
  <c r="H128" i="30"/>
  <c r="H128" i="80" s="1"/>
  <c r="H112" i="30"/>
  <c r="H112" i="80" s="1"/>
  <c r="H114" i="30"/>
  <c r="H114" i="80" s="1"/>
  <c r="H116" i="30"/>
  <c r="H116" i="80" s="1"/>
  <c r="H118" i="30"/>
  <c r="H118" i="80" s="1"/>
  <c r="H120" i="30"/>
  <c r="H120" i="80" s="1"/>
  <c r="H122" i="30"/>
  <c r="H122" i="80" s="1"/>
  <c r="H124" i="30"/>
  <c r="H124" i="80" s="1"/>
  <c r="H126" i="30"/>
  <c r="H126" i="80" s="1"/>
  <c r="H110" i="30"/>
  <c r="H110" i="80" s="1"/>
  <c r="H108" i="30"/>
  <c r="H108" i="80" s="1"/>
  <c r="H106" i="30"/>
  <c r="H106" i="80" s="1"/>
  <c r="H104" i="30"/>
  <c r="H104" i="80" s="1"/>
  <c r="H102" i="30"/>
  <c r="H102" i="80" s="1"/>
  <c r="H100" i="30"/>
  <c r="H100" i="80" s="1"/>
  <c r="H98" i="30"/>
  <c r="H98" i="80" s="1"/>
  <c r="H96" i="30"/>
  <c r="H96" i="80" s="1"/>
  <c r="H94" i="30"/>
  <c r="H94" i="80" s="1"/>
  <c r="H92" i="30"/>
  <c r="H92" i="80" s="1"/>
  <c r="H90" i="30"/>
  <c r="H90" i="80" s="1"/>
  <c r="H88" i="30"/>
  <c r="H88" i="80" s="1"/>
  <c r="H84" i="30"/>
  <c r="H84" i="80" s="1"/>
  <c r="H82" i="30"/>
  <c r="H82" i="80" s="1"/>
  <c r="H80" i="30"/>
  <c r="H80" i="80" s="1"/>
  <c r="H78" i="30"/>
  <c r="H78" i="80" s="1"/>
  <c r="H76" i="30"/>
  <c r="H76" i="80" s="1"/>
  <c r="H74" i="30"/>
  <c r="H74" i="80" s="1"/>
  <c r="H72" i="30"/>
  <c r="H72" i="80" s="1"/>
  <c r="H70" i="30"/>
  <c r="H70" i="80" s="1"/>
  <c r="H68" i="30"/>
  <c r="H68" i="80" s="1"/>
  <c r="H66" i="30"/>
  <c r="H66" i="80" s="1"/>
  <c r="H64" i="30"/>
  <c r="H64" i="80" s="1"/>
  <c r="H62" i="30"/>
  <c r="H62" i="80" s="1"/>
  <c r="H58" i="30"/>
  <c r="H58" i="80" s="1"/>
  <c r="H56" i="30"/>
  <c r="H56" i="80" s="1"/>
  <c r="H54" i="30"/>
  <c r="H54" i="80" s="1"/>
  <c r="H52" i="30"/>
  <c r="H52" i="80" s="1"/>
  <c r="H50" i="30"/>
  <c r="H50" i="80" s="1"/>
  <c r="H48" i="30"/>
  <c r="H48" i="80" s="1"/>
  <c r="H46" i="30"/>
  <c r="H46" i="80" s="1"/>
  <c r="H44" i="30"/>
  <c r="H44" i="80" s="1"/>
  <c r="H42" i="30"/>
  <c r="H42" i="80" s="1"/>
  <c r="H40" i="30"/>
  <c r="H40" i="80" s="1"/>
  <c r="H38" i="30"/>
  <c r="H38" i="80" s="1"/>
  <c r="H36" i="30"/>
  <c r="H36" i="80" s="1"/>
  <c r="H12" i="30"/>
  <c r="H12" i="80" s="1"/>
  <c r="H14" i="30"/>
  <c r="H14" i="80" s="1"/>
  <c r="H16" i="30"/>
  <c r="H16" i="80" s="1"/>
  <c r="H18" i="30"/>
  <c r="H18" i="80" s="1"/>
  <c r="H20" i="30"/>
  <c r="H20" i="80" s="1"/>
  <c r="H22" i="30"/>
  <c r="H22" i="80" s="1"/>
  <c r="H24" i="30"/>
  <c r="H24" i="80" s="1"/>
  <c r="H26" i="30"/>
  <c r="H26" i="80" s="1"/>
  <c r="H28" i="30"/>
  <c r="H28" i="80" s="1"/>
  <c r="H30" i="30"/>
  <c r="H30" i="80" s="1"/>
  <c r="H32" i="30"/>
  <c r="H32" i="80" s="1"/>
  <c r="H10" i="30"/>
  <c r="H10" i="80" s="1"/>
  <c r="P500" i="30"/>
  <c r="P502" i="30"/>
  <c r="P504" i="30"/>
  <c r="P498" i="30"/>
  <c r="P492" i="30"/>
  <c r="P494" i="30"/>
  <c r="P490" i="30"/>
  <c r="P488" i="30"/>
  <c r="P486" i="30"/>
  <c r="P484" i="30"/>
  <c r="P482" i="30"/>
  <c r="P476" i="30"/>
  <c r="P474" i="30"/>
  <c r="P472" i="30"/>
  <c r="P470" i="30"/>
  <c r="P468" i="30"/>
  <c r="P464" i="30"/>
  <c r="P462" i="30"/>
  <c r="P460" i="30"/>
  <c r="P458" i="30"/>
  <c r="P456" i="30"/>
  <c r="P454" i="30"/>
  <c r="P442" i="30"/>
  <c r="P444" i="30"/>
  <c r="P446" i="30"/>
  <c r="P448" i="30"/>
  <c r="P450" i="30"/>
  <c r="P440" i="30"/>
  <c r="P406" i="30"/>
  <c r="P408" i="30"/>
  <c r="P410" i="30"/>
  <c r="P412" i="30"/>
  <c r="P414" i="30"/>
  <c r="P416" i="30"/>
  <c r="P418" i="30"/>
  <c r="P420" i="30"/>
  <c r="P422" i="30"/>
  <c r="P424" i="30"/>
  <c r="P426" i="30"/>
  <c r="P428" i="30"/>
  <c r="P430" i="30"/>
  <c r="P432" i="30"/>
  <c r="P434" i="30"/>
  <c r="P436" i="30"/>
  <c r="P404" i="30"/>
  <c r="P368" i="30"/>
  <c r="P370" i="30"/>
  <c r="P372" i="30"/>
  <c r="P374" i="30"/>
  <c r="P376" i="30"/>
  <c r="P378" i="30"/>
  <c r="P380" i="30"/>
  <c r="P382" i="30"/>
  <c r="P384" i="30"/>
  <c r="P386" i="30"/>
  <c r="P388" i="30"/>
  <c r="P390" i="30"/>
  <c r="P392" i="30"/>
  <c r="P394" i="30"/>
  <c r="P396" i="30"/>
  <c r="P398" i="30"/>
  <c r="P400" i="30"/>
  <c r="P366" i="30"/>
  <c r="P330" i="30"/>
  <c r="P332" i="30"/>
  <c r="P334" i="30"/>
  <c r="P336" i="30"/>
  <c r="P338" i="30"/>
  <c r="P340" i="30"/>
  <c r="P342" i="30"/>
  <c r="P344" i="30"/>
  <c r="P346" i="30"/>
  <c r="P348" i="30"/>
  <c r="P350" i="30"/>
  <c r="P352" i="30"/>
  <c r="P354" i="30"/>
  <c r="P356" i="30"/>
  <c r="P358" i="30"/>
  <c r="P360" i="30"/>
  <c r="P362" i="30"/>
  <c r="P328" i="30"/>
  <c r="P318" i="30"/>
  <c r="P320" i="30"/>
  <c r="P316" i="30"/>
  <c r="P266" i="30"/>
  <c r="P268" i="30"/>
  <c r="P270" i="30"/>
  <c r="P272" i="30"/>
  <c r="P274" i="30"/>
  <c r="P276" i="30"/>
  <c r="P278" i="30"/>
  <c r="P280" i="30"/>
  <c r="P282" i="30"/>
  <c r="P284" i="30"/>
  <c r="P286" i="30"/>
  <c r="P288" i="30"/>
  <c r="P290" i="30"/>
  <c r="P292" i="30"/>
  <c r="P294" i="30"/>
  <c r="P264" i="30"/>
  <c r="P260" i="30"/>
  <c r="P258" i="30"/>
  <c r="P224" i="30"/>
  <c r="P226" i="30"/>
  <c r="P228" i="30"/>
  <c r="P230" i="30"/>
  <c r="P232" i="30"/>
  <c r="P234" i="30"/>
  <c r="P236" i="30"/>
  <c r="P238" i="30"/>
  <c r="P240" i="30"/>
  <c r="P242" i="30"/>
  <c r="P244" i="30"/>
  <c r="P246" i="30"/>
  <c r="P248" i="30"/>
  <c r="P250" i="30"/>
  <c r="P252" i="30"/>
  <c r="P254" i="30"/>
  <c r="P222" i="30"/>
  <c r="P208" i="30"/>
  <c r="P210" i="30"/>
  <c r="P212" i="30"/>
  <c r="P214" i="30"/>
  <c r="P216" i="30"/>
  <c r="P218" i="30"/>
  <c r="P206" i="30"/>
  <c r="P204" i="30"/>
  <c r="P202" i="30"/>
  <c r="P200" i="30"/>
  <c r="P190" i="30"/>
  <c r="P192" i="30"/>
  <c r="P194" i="30"/>
  <c r="P188" i="30"/>
  <c r="P186" i="30"/>
  <c r="P184" i="30"/>
  <c r="P180" i="30"/>
  <c r="P178" i="30"/>
  <c r="P176" i="30"/>
  <c r="P174" i="30"/>
  <c r="P172" i="30"/>
  <c r="P170" i="30"/>
  <c r="P136" i="30"/>
  <c r="P138" i="30"/>
  <c r="P140" i="30"/>
  <c r="P142" i="30"/>
  <c r="P144" i="30"/>
  <c r="P146" i="30"/>
  <c r="P148" i="30"/>
  <c r="P150" i="30"/>
  <c r="P152" i="30"/>
  <c r="P154" i="30"/>
  <c r="P156" i="30"/>
  <c r="P158" i="30"/>
  <c r="P160" i="30"/>
  <c r="P162" i="30"/>
  <c r="P164" i="30"/>
  <c r="P134" i="30"/>
  <c r="P90" i="30"/>
  <c r="P92" i="30"/>
  <c r="P94" i="30"/>
  <c r="P96" i="30"/>
  <c r="P98" i="30"/>
  <c r="P100" i="30"/>
  <c r="P102" i="30"/>
  <c r="P104" i="30"/>
  <c r="P106" i="30"/>
  <c r="P108" i="30"/>
  <c r="P110" i="30"/>
  <c r="P112" i="30"/>
  <c r="P114" i="30"/>
  <c r="P116" i="30"/>
  <c r="P118" i="30"/>
  <c r="P120" i="30"/>
  <c r="P122" i="30"/>
  <c r="P124" i="30"/>
  <c r="P126" i="30"/>
  <c r="P128" i="30"/>
  <c r="P88" i="30"/>
  <c r="P64" i="30"/>
  <c r="P66" i="30"/>
  <c r="P68" i="30"/>
  <c r="P70" i="30"/>
  <c r="P72" i="30"/>
  <c r="P74" i="30"/>
  <c r="P76" i="30"/>
  <c r="P78" i="30"/>
  <c r="P80" i="30"/>
  <c r="P82" i="30"/>
  <c r="P84" i="30"/>
  <c r="P62" i="30"/>
  <c r="P38" i="30"/>
  <c r="P40" i="30"/>
  <c r="P42" i="30"/>
  <c r="P44" i="30"/>
  <c r="P46" i="30"/>
  <c r="P48" i="30"/>
  <c r="P50" i="30"/>
  <c r="P52" i="30"/>
  <c r="P54" i="30"/>
  <c r="P56" i="30"/>
  <c r="P58" i="30"/>
  <c r="P36" i="30"/>
  <c r="P12" i="30"/>
  <c r="P14" i="30"/>
  <c r="P16" i="30"/>
  <c r="P18" i="30"/>
  <c r="P20" i="30"/>
  <c r="P22" i="30"/>
  <c r="P24" i="30"/>
  <c r="P26" i="30"/>
  <c r="P28" i="30"/>
  <c r="P30" i="30"/>
  <c r="P32" i="30"/>
  <c r="P10" i="30"/>
  <c r="L500" i="30"/>
  <c r="L502" i="30"/>
  <c r="L504" i="30"/>
  <c r="L498" i="30"/>
  <c r="L484" i="30"/>
  <c r="L486" i="30"/>
  <c r="L488" i="30"/>
  <c r="L490" i="30"/>
  <c r="L492" i="30"/>
  <c r="L494" i="30"/>
  <c r="L482" i="30"/>
  <c r="L470" i="30"/>
  <c r="L472" i="30"/>
  <c r="L474" i="30"/>
  <c r="L476" i="30"/>
  <c r="L468" i="30"/>
  <c r="L456" i="30"/>
  <c r="L458" i="30"/>
  <c r="L460" i="30"/>
  <c r="L462" i="30"/>
  <c r="L464" i="30"/>
  <c r="L454" i="30"/>
  <c r="L442" i="30"/>
  <c r="L444" i="30"/>
  <c r="L446" i="30"/>
  <c r="L448" i="30"/>
  <c r="L450" i="30"/>
  <c r="L440" i="30"/>
  <c r="L406" i="30"/>
  <c r="L408" i="30"/>
  <c r="L410" i="30"/>
  <c r="L412" i="30"/>
  <c r="L414" i="30"/>
  <c r="L416" i="30"/>
  <c r="L418" i="30"/>
  <c r="L420" i="30"/>
  <c r="L422" i="30"/>
  <c r="L424" i="30"/>
  <c r="L426" i="30"/>
  <c r="L428" i="30"/>
  <c r="L430" i="30"/>
  <c r="L432" i="30"/>
  <c r="L434" i="30"/>
  <c r="L436" i="30"/>
  <c r="L404" i="30"/>
  <c r="L368" i="30"/>
  <c r="L370" i="30"/>
  <c r="L372" i="30"/>
  <c r="L374" i="30"/>
  <c r="L376" i="30"/>
  <c r="L378" i="30"/>
  <c r="L380" i="30"/>
  <c r="L382" i="30"/>
  <c r="L384" i="30"/>
  <c r="L386" i="30"/>
  <c r="L388" i="30"/>
  <c r="L390" i="30"/>
  <c r="L392" i="30"/>
  <c r="L394" i="30"/>
  <c r="L396" i="30"/>
  <c r="L398" i="30"/>
  <c r="L400" i="30"/>
  <c r="L366" i="30"/>
  <c r="L330" i="30"/>
  <c r="L332" i="30"/>
  <c r="L334" i="30"/>
  <c r="L336" i="30"/>
  <c r="L338" i="30"/>
  <c r="L340" i="30"/>
  <c r="L342" i="30"/>
  <c r="L344" i="30"/>
  <c r="L346" i="30"/>
  <c r="L348" i="30"/>
  <c r="L350" i="30"/>
  <c r="L352" i="30"/>
  <c r="L354" i="30"/>
  <c r="L356" i="30"/>
  <c r="L358" i="30"/>
  <c r="L360" i="30"/>
  <c r="L362" i="30"/>
  <c r="L328" i="30"/>
  <c r="L318" i="30"/>
  <c r="L320" i="30"/>
  <c r="L316" i="30"/>
  <c r="L300" i="30"/>
  <c r="L302" i="30"/>
  <c r="L304" i="30"/>
  <c r="L306" i="30"/>
  <c r="L308" i="30"/>
  <c r="L310" i="30"/>
  <c r="L312" i="30"/>
  <c r="L298" i="30"/>
  <c r="L266" i="30"/>
  <c r="L268" i="30"/>
  <c r="L270" i="30"/>
  <c r="L272" i="30"/>
  <c r="L274" i="30"/>
  <c r="L276" i="30"/>
  <c r="L278" i="30"/>
  <c r="L280" i="30"/>
  <c r="L282" i="30"/>
  <c r="L284" i="30"/>
  <c r="L286" i="30"/>
  <c r="L288" i="30"/>
  <c r="L290" i="30"/>
  <c r="L292" i="30"/>
  <c r="L294" i="30"/>
  <c r="L264" i="30"/>
  <c r="L224" i="30"/>
  <c r="L226" i="30"/>
  <c r="L228" i="30"/>
  <c r="L230" i="30"/>
  <c r="L232" i="30"/>
  <c r="L234" i="30"/>
  <c r="L236" i="30"/>
  <c r="L238" i="30"/>
  <c r="L240" i="30"/>
  <c r="L242" i="30"/>
  <c r="L244" i="30"/>
  <c r="L246" i="30"/>
  <c r="L248" i="30"/>
  <c r="L250" i="30"/>
  <c r="L252" i="30"/>
  <c r="L254" i="30"/>
  <c r="L222" i="30"/>
  <c r="L202" i="30"/>
  <c r="L204" i="30"/>
  <c r="L206" i="30"/>
  <c r="L208" i="30"/>
  <c r="L210" i="30"/>
  <c r="L212" i="30"/>
  <c r="L214" i="30"/>
  <c r="L216" i="30"/>
  <c r="L218" i="30"/>
  <c r="L200" i="30"/>
  <c r="L172" i="30"/>
  <c r="L174" i="30"/>
  <c r="L176" i="30"/>
  <c r="L178" i="30"/>
  <c r="L180" i="30"/>
  <c r="L184" i="30"/>
  <c r="L186" i="30"/>
  <c r="L188" i="30"/>
  <c r="L190" i="30"/>
  <c r="L192" i="30"/>
  <c r="L194" i="30"/>
  <c r="L170" i="30"/>
  <c r="L136" i="30"/>
  <c r="L138" i="30"/>
  <c r="L140" i="30"/>
  <c r="L142" i="30"/>
  <c r="L144" i="30"/>
  <c r="L146" i="30"/>
  <c r="L148" i="30"/>
  <c r="L150" i="30"/>
  <c r="L152" i="30"/>
  <c r="L154" i="30"/>
  <c r="L156" i="30"/>
  <c r="L158" i="30"/>
  <c r="L160" i="30"/>
  <c r="L162" i="30"/>
  <c r="L164" i="30"/>
  <c r="L134" i="30"/>
  <c r="L38" i="30"/>
  <c r="L40" i="30"/>
  <c r="L42" i="30"/>
  <c r="L44" i="30"/>
  <c r="L46" i="30"/>
  <c r="L48" i="30"/>
  <c r="L50" i="30"/>
  <c r="L52" i="30"/>
  <c r="L54" i="30"/>
  <c r="L56" i="30"/>
  <c r="L58" i="30"/>
  <c r="L62" i="30"/>
  <c r="L64" i="30"/>
  <c r="L66" i="30"/>
  <c r="L68" i="30"/>
  <c r="L70" i="30"/>
  <c r="L72" i="30"/>
  <c r="L74" i="30"/>
  <c r="L76" i="30"/>
  <c r="L78" i="30"/>
  <c r="L80" i="30"/>
  <c r="L82" i="30"/>
  <c r="L84" i="30"/>
  <c r="L88" i="30"/>
  <c r="L90" i="30"/>
  <c r="L92" i="30"/>
  <c r="L94" i="30"/>
  <c r="L96" i="30"/>
  <c r="L98" i="30"/>
  <c r="L100" i="30"/>
  <c r="L102" i="30"/>
  <c r="L104" i="30"/>
  <c r="L106" i="30"/>
  <c r="L108" i="30"/>
  <c r="L110" i="30"/>
  <c r="L112" i="30"/>
  <c r="L114" i="30"/>
  <c r="L116" i="30"/>
  <c r="L118" i="30"/>
  <c r="L120" i="30"/>
  <c r="L122" i="30"/>
  <c r="L124" i="30"/>
  <c r="L126" i="30"/>
  <c r="L128" i="30"/>
  <c r="L36" i="30"/>
  <c r="L510" i="30"/>
  <c r="L512" i="30"/>
  <c r="L514" i="30"/>
  <c r="L516" i="30"/>
  <c r="L518" i="30"/>
  <c r="L520" i="30"/>
  <c r="L522" i="30"/>
  <c r="L508" i="30"/>
  <c r="H510" i="30"/>
  <c r="H510" i="80" s="1"/>
  <c r="H512" i="30"/>
  <c r="H512" i="80" s="1"/>
  <c r="H514" i="30"/>
  <c r="H514" i="80" s="1"/>
  <c r="H516" i="30"/>
  <c r="H516" i="80" s="1"/>
  <c r="H518" i="30"/>
  <c r="H518" i="80" s="1"/>
  <c r="H520" i="30"/>
  <c r="H520" i="80" s="1"/>
  <c r="H522" i="30"/>
  <c r="H522" i="80" s="1"/>
  <c r="H508" i="30"/>
  <c r="H508" i="80" s="1"/>
  <c r="X510" i="30"/>
  <c r="X512" i="30"/>
  <c r="X514" i="30"/>
  <c r="X516" i="30"/>
  <c r="X518" i="30"/>
  <c r="X520" i="30"/>
  <c r="X522" i="30"/>
  <c r="X508" i="30"/>
  <c r="P510" i="30"/>
  <c r="P512" i="30"/>
  <c r="P514" i="30"/>
  <c r="P516" i="30"/>
  <c r="P518" i="30"/>
  <c r="P520" i="30"/>
  <c r="P522" i="30"/>
  <c r="P508" i="30"/>
  <c r="T510" i="30"/>
  <c r="T512" i="30"/>
  <c r="T514" i="30"/>
  <c r="T516" i="30"/>
  <c r="T518" i="30"/>
  <c r="T520" i="30"/>
  <c r="T522" i="30"/>
  <c r="T508" i="30"/>
  <c r="T500" i="30"/>
  <c r="T502" i="30"/>
  <c r="T504" i="30"/>
  <c r="T498" i="30"/>
  <c r="T492" i="30"/>
  <c r="T494" i="30"/>
  <c r="T490" i="30"/>
  <c r="T488" i="30"/>
  <c r="T486" i="30"/>
  <c r="T484" i="30"/>
  <c r="T482" i="30"/>
  <c r="T476" i="30"/>
  <c r="T474" i="30"/>
  <c r="T472" i="30"/>
  <c r="T470" i="30"/>
  <c r="T468" i="30"/>
  <c r="T464" i="30"/>
  <c r="T462" i="30"/>
  <c r="T460" i="30"/>
  <c r="T458" i="30"/>
  <c r="T456" i="30"/>
  <c r="T454" i="30"/>
  <c r="T450" i="30"/>
  <c r="T448" i="30"/>
  <c r="T446" i="30"/>
  <c r="T444" i="30"/>
  <c r="T442" i="30"/>
  <c r="T440" i="30"/>
  <c r="T436" i="30"/>
  <c r="T434" i="30"/>
  <c r="T432" i="30"/>
  <c r="T430" i="30"/>
  <c r="T428" i="30"/>
  <c r="T426" i="30"/>
  <c r="T424" i="30"/>
  <c r="T422" i="30"/>
  <c r="T420" i="30"/>
  <c r="T418" i="30"/>
  <c r="T416" i="30"/>
  <c r="T414" i="30"/>
  <c r="T412" i="30"/>
  <c r="T410" i="30"/>
  <c r="T408" i="30"/>
  <c r="T406" i="30"/>
  <c r="T404" i="30"/>
  <c r="T370" i="30"/>
  <c r="T372" i="30"/>
  <c r="T374" i="30"/>
  <c r="T376" i="30"/>
  <c r="T378" i="30"/>
  <c r="T380" i="30"/>
  <c r="T382" i="30"/>
  <c r="T384" i="30"/>
  <c r="T386" i="30"/>
  <c r="T388" i="30"/>
  <c r="T390" i="30"/>
  <c r="T392" i="30"/>
  <c r="T394" i="30"/>
  <c r="T396" i="30"/>
  <c r="T398" i="30"/>
  <c r="T400" i="30"/>
  <c r="T368" i="30"/>
  <c r="T366" i="30"/>
  <c r="T330" i="30"/>
  <c r="T332" i="30"/>
  <c r="T334" i="30"/>
  <c r="T336" i="30"/>
  <c r="T338" i="30"/>
  <c r="T340" i="30"/>
  <c r="T342" i="30"/>
  <c r="T344" i="30"/>
  <c r="T346" i="30"/>
  <c r="T348" i="30"/>
  <c r="T350" i="30"/>
  <c r="T352" i="30"/>
  <c r="T354" i="30"/>
  <c r="T356" i="30"/>
  <c r="T358" i="30"/>
  <c r="T360" i="30"/>
  <c r="T362" i="30"/>
  <c r="T328" i="30"/>
  <c r="T318" i="30"/>
  <c r="T320" i="30"/>
  <c r="T316" i="30"/>
  <c r="T302" i="30"/>
  <c r="T304" i="30"/>
  <c r="T306" i="30"/>
  <c r="T308" i="30"/>
  <c r="T310" i="30"/>
  <c r="T312" i="30"/>
  <c r="T300" i="30"/>
  <c r="T298" i="30"/>
  <c r="T268" i="30"/>
  <c r="T270" i="30"/>
  <c r="T272" i="30"/>
  <c r="T274" i="30"/>
  <c r="T276" i="30"/>
  <c r="T278" i="30"/>
  <c r="T280" i="30"/>
  <c r="T282" i="30"/>
  <c r="T284" i="30"/>
  <c r="T286" i="30"/>
  <c r="T288" i="30"/>
  <c r="T290" i="30"/>
  <c r="T292" i="30"/>
  <c r="T294" i="30"/>
  <c r="T266" i="30"/>
  <c r="T264" i="30"/>
  <c r="T260" i="30"/>
  <c r="T258" i="30"/>
  <c r="T226" i="30"/>
  <c r="T228" i="30"/>
  <c r="T230" i="30"/>
  <c r="T232" i="30"/>
  <c r="T234" i="30"/>
  <c r="T236" i="30"/>
  <c r="T238" i="30"/>
  <c r="T240" i="30"/>
  <c r="T242" i="30"/>
  <c r="T244" i="30"/>
  <c r="T246" i="30"/>
  <c r="T248" i="30"/>
  <c r="T250" i="30"/>
  <c r="T252" i="30"/>
  <c r="T254" i="30"/>
  <c r="T224" i="30"/>
  <c r="T222" i="30"/>
  <c r="T212" i="30"/>
  <c r="T214" i="30"/>
  <c r="T216" i="30"/>
  <c r="T218" i="30"/>
  <c r="T210" i="30"/>
  <c r="T208" i="30"/>
  <c r="T206" i="30"/>
  <c r="T204" i="30"/>
  <c r="T202" i="30"/>
  <c r="T200" i="30"/>
  <c r="T186" i="30"/>
  <c r="T188" i="30"/>
  <c r="T190" i="30"/>
  <c r="T192" i="30"/>
  <c r="T194" i="30"/>
  <c r="T184" i="30"/>
  <c r="T172" i="30"/>
  <c r="T174" i="30"/>
  <c r="T176" i="30"/>
  <c r="T178" i="30"/>
  <c r="T180" i="30"/>
  <c r="T170" i="30"/>
  <c r="T136" i="30"/>
  <c r="T138" i="30"/>
  <c r="T140" i="30"/>
  <c r="T142" i="30"/>
  <c r="T144" i="30"/>
  <c r="T146" i="30"/>
  <c r="T148" i="30"/>
  <c r="T150" i="30"/>
  <c r="T152" i="30"/>
  <c r="T154" i="30"/>
  <c r="T156" i="30"/>
  <c r="T158" i="30"/>
  <c r="T160" i="30"/>
  <c r="T162" i="30"/>
  <c r="T164" i="30"/>
  <c r="T134" i="30"/>
  <c r="T90" i="30"/>
  <c r="T92" i="30"/>
  <c r="T94" i="30"/>
  <c r="T96" i="30"/>
  <c r="T98" i="30"/>
  <c r="T100" i="30"/>
  <c r="T102" i="30"/>
  <c r="T104" i="30"/>
  <c r="T106" i="30"/>
  <c r="T108" i="30"/>
  <c r="T110" i="30"/>
  <c r="T112" i="30"/>
  <c r="T114" i="30"/>
  <c r="T116" i="30"/>
  <c r="T118" i="30"/>
  <c r="T120" i="30"/>
  <c r="T122" i="30"/>
  <c r="T124" i="30"/>
  <c r="T126" i="30"/>
  <c r="T128" i="30"/>
  <c r="T88" i="30"/>
  <c r="T64" i="30"/>
  <c r="T66" i="30"/>
  <c r="T68" i="30"/>
  <c r="T70" i="30"/>
  <c r="T72" i="30"/>
  <c r="T74" i="30"/>
  <c r="T76" i="30"/>
  <c r="T78" i="30"/>
  <c r="T80" i="30"/>
  <c r="T82" i="30"/>
  <c r="T84" i="30"/>
  <c r="T62" i="30"/>
  <c r="T42" i="30"/>
  <c r="T44" i="30"/>
  <c r="T46" i="30"/>
  <c r="T48" i="30"/>
  <c r="T50" i="30"/>
  <c r="T52" i="30"/>
  <c r="T54" i="30"/>
  <c r="T56" i="30"/>
  <c r="T58" i="30"/>
  <c r="T40" i="30"/>
  <c r="T38" i="30"/>
  <c r="T36" i="30"/>
  <c r="T12" i="30"/>
  <c r="T14" i="30"/>
  <c r="T16" i="30"/>
  <c r="T18" i="30"/>
  <c r="T20" i="30"/>
  <c r="T22" i="30"/>
  <c r="T24" i="30"/>
  <c r="T26" i="30"/>
  <c r="T28" i="30"/>
  <c r="T30" i="30"/>
  <c r="T32" i="30"/>
  <c r="T10" i="30"/>
  <c r="AB36" i="30"/>
  <c r="AB12" i="30"/>
  <c r="AB14" i="30"/>
  <c r="AB16" i="30"/>
  <c r="AB18" i="30"/>
  <c r="AB20" i="30"/>
  <c r="AB22" i="30"/>
  <c r="AB24" i="30"/>
  <c r="AB26" i="30"/>
  <c r="AB28" i="30"/>
  <c r="AB30" i="30"/>
  <c r="AB32" i="30"/>
  <c r="H59" i="29"/>
  <c r="H59" i="79" s="1"/>
  <c r="T11" i="29"/>
  <c r="T13" i="29"/>
  <c r="T15" i="29"/>
  <c r="T17" i="29"/>
  <c r="T19" i="29"/>
  <c r="T23" i="29"/>
  <c r="T25" i="29"/>
  <c r="T27" i="29"/>
  <c r="T29" i="29"/>
  <c r="T31" i="29"/>
  <c r="T33" i="29"/>
  <c r="T35" i="29"/>
  <c r="T37" i="29"/>
  <c r="T39" i="29"/>
  <c r="T43" i="29"/>
  <c r="T45" i="29"/>
  <c r="T47" i="29"/>
  <c r="T49" i="29"/>
  <c r="T51" i="29"/>
  <c r="T53" i="29"/>
  <c r="T55" i="29"/>
  <c r="T57" i="29"/>
  <c r="T59" i="29"/>
  <c r="T9" i="29"/>
  <c r="L11" i="29"/>
  <c r="L13" i="29"/>
  <c r="L15" i="29"/>
  <c r="L17" i="29"/>
  <c r="L19" i="29"/>
  <c r="L23" i="29"/>
  <c r="L25" i="29"/>
  <c r="L27" i="29"/>
  <c r="L29" i="29"/>
  <c r="L31" i="29"/>
  <c r="L33" i="29"/>
  <c r="L35" i="29"/>
  <c r="L37" i="29"/>
  <c r="L39" i="29"/>
  <c r="L43" i="29"/>
  <c r="L45" i="29"/>
  <c r="L47" i="29"/>
  <c r="L49" i="29"/>
  <c r="L51" i="29"/>
  <c r="L53" i="29"/>
  <c r="L55" i="29"/>
  <c r="L57" i="29"/>
  <c r="L59" i="29"/>
  <c r="L9" i="29"/>
  <c r="H11" i="29"/>
  <c r="H11" i="79" s="1"/>
  <c r="H13" i="29"/>
  <c r="H13" i="79" s="1"/>
  <c r="H15" i="29"/>
  <c r="H15" i="79" s="1"/>
  <c r="H17" i="29"/>
  <c r="H17" i="79" s="1"/>
  <c r="H19" i="29"/>
  <c r="H19" i="79" s="1"/>
  <c r="H23" i="29"/>
  <c r="H23" i="79" s="1"/>
  <c r="H25" i="29"/>
  <c r="H25" i="79" s="1"/>
  <c r="H27" i="29"/>
  <c r="H27" i="79" s="1"/>
  <c r="H29" i="29"/>
  <c r="H29" i="79" s="1"/>
  <c r="H31" i="29"/>
  <c r="H31" i="79" s="1"/>
  <c r="H33" i="29"/>
  <c r="H33" i="79" s="1"/>
  <c r="H35" i="29"/>
  <c r="H35" i="79" s="1"/>
  <c r="H37" i="29"/>
  <c r="H37" i="79" s="1"/>
  <c r="H39" i="29"/>
  <c r="H39" i="79" s="1"/>
  <c r="H43" i="29"/>
  <c r="H43" i="79" s="1"/>
  <c r="H45" i="29"/>
  <c r="H45" i="79" s="1"/>
  <c r="H47" i="29"/>
  <c r="H47" i="79" s="1"/>
  <c r="H49" i="29"/>
  <c r="H49" i="79" s="1"/>
  <c r="H51" i="29"/>
  <c r="H51" i="79" s="1"/>
  <c r="H53" i="29"/>
  <c r="H53" i="79" s="1"/>
  <c r="H55" i="29"/>
  <c r="H55" i="79" s="1"/>
  <c r="H57" i="29"/>
  <c r="H57" i="79" s="1"/>
  <c r="H9" i="29"/>
  <c r="X47" i="29"/>
  <c r="X49" i="29"/>
  <c r="X51" i="29"/>
  <c r="X53" i="29"/>
  <c r="X55" i="29"/>
  <c r="X57" i="29"/>
  <c r="X59" i="29"/>
  <c r="X45" i="29"/>
  <c r="X43" i="29"/>
  <c r="X27" i="29"/>
  <c r="X29" i="29"/>
  <c r="X31" i="29"/>
  <c r="X33" i="29"/>
  <c r="X35" i="29"/>
  <c r="X37" i="29"/>
  <c r="X39" i="29"/>
  <c r="X25" i="29"/>
  <c r="X23" i="29"/>
  <c r="X11" i="29"/>
  <c r="X13" i="29"/>
  <c r="X15" i="29"/>
  <c r="X17" i="29"/>
  <c r="X19" i="29"/>
  <c r="X9" i="29"/>
  <c r="H41" i="28"/>
  <c r="H41" i="76" s="1"/>
  <c r="H39" i="28"/>
  <c r="H39" i="76" s="1"/>
  <c r="H47" i="28"/>
  <c r="H47" i="76" s="1"/>
  <c r="H49" i="28"/>
  <c r="H49" i="76" s="1"/>
  <c r="H51" i="28"/>
  <c r="H51" i="76" s="1"/>
  <c r="H53" i="28"/>
  <c r="H53" i="76" s="1"/>
  <c r="H55" i="28"/>
  <c r="H55" i="76" s="1"/>
  <c r="H57" i="28"/>
  <c r="H57" i="76" s="1"/>
  <c r="H59" i="28"/>
  <c r="H59" i="76" s="1"/>
  <c r="H61" i="28"/>
  <c r="H61" i="76" s="1"/>
  <c r="H63" i="28"/>
  <c r="H63" i="76" s="1"/>
  <c r="H13" i="28"/>
  <c r="H13" i="76" s="1"/>
  <c r="H15" i="28"/>
  <c r="H15" i="76" s="1"/>
  <c r="H17" i="28"/>
  <c r="H17" i="76" s="1"/>
  <c r="H19" i="28"/>
  <c r="H19" i="76" s="1"/>
  <c r="H21" i="28"/>
  <c r="H21" i="76" s="1"/>
  <c r="H23" i="28"/>
  <c r="H23" i="76" s="1"/>
  <c r="H25" i="28"/>
  <c r="H25" i="76" s="1"/>
  <c r="H27" i="28"/>
  <c r="H27" i="76" s="1"/>
  <c r="H29" i="28"/>
  <c r="H29" i="76" s="1"/>
  <c r="H31" i="28"/>
  <c r="H31" i="76" s="1"/>
  <c r="H33" i="28"/>
  <c r="H33" i="76" s="1"/>
  <c r="H35" i="28"/>
  <c r="H35" i="76" s="1"/>
  <c r="H11" i="28"/>
  <c r="H11" i="76" s="1"/>
  <c r="L41" i="28"/>
  <c r="L39" i="28"/>
  <c r="L13" i="28"/>
  <c r="L15" i="28"/>
  <c r="L17" i="28"/>
  <c r="L19" i="28"/>
  <c r="L21" i="28"/>
  <c r="L23" i="28"/>
  <c r="L25" i="28"/>
  <c r="L27" i="28"/>
  <c r="L29" i="28"/>
  <c r="L31" i="28"/>
  <c r="L33" i="28"/>
  <c r="L35" i="28"/>
  <c r="L11" i="28"/>
  <c r="L49" i="28"/>
  <c r="L51" i="28"/>
  <c r="L53" i="28"/>
  <c r="L55" i="28"/>
  <c r="L57" i="28"/>
  <c r="L59" i="28"/>
  <c r="L61" i="28"/>
  <c r="L47" i="28"/>
  <c r="H496" i="27"/>
  <c r="H494" i="27"/>
  <c r="H490" i="27"/>
  <c r="H487" i="27"/>
  <c r="H483" i="27"/>
  <c r="H481" i="27"/>
  <c r="H479" i="27"/>
  <c r="H477" i="27"/>
  <c r="H475" i="27"/>
  <c r="H473" i="27"/>
  <c r="H471" i="27"/>
  <c r="H467" i="27"/>
  <c r="H465" i="27"/>
  <c r="H463" i="27"/>
  <c r="H461" i="27"/>
  <c r="H459" i="27"/>
  <c r="H457" i="27"/>
  <c r="H455" i="27"/>
  <c r="H453" i="27"/>
  <c r="H451" i="27"/>
  <c r="H449" i="27"/>
  <c r="H447" i="27"/>
  <c r="H445" i="27"/>
  <c r="H443" i="27"/>
  <c r="H441" i="27"/>
  <c r="H439" i="27"/>
  <c r="H437" i="27"/>
  <c r="G260" i="85" l="1"/>
  <c r="G234" i="85"/>
  <c r="E22" i="94"/>
  <c r="E16" i="97" s="1"/>
  <c r="G16" i="99" s="1"/>
  <c r="G22" i="99" s="1"/>
  <c r="B7" i="98"/>
  <c r="B6" i="98"/>
  <c r="B8" i="98"/>
  <c r="E13" i="63"/>
  <c r="E12" i="99" s="1"/>
  <c r="H523" i="11"/>
  <c r="H523" i="69" s="1"/>
  <c r="H846" i="24"/>
  <c r="H846" i="88" s="1"/>
  <c r="H847" i="24"/>
  <c r="H847" i="88" s="1"/>
  <c r="E11" i="63"/>
  <c r="E10" i="99" s="1"/>
  <c r="L477" i="61"/>
  <c r="H477" i="61"/>
  <c r="H477" i="85" s="1"/>
  <c r="H481" i="61"/>
  <c r="H481" i="85" s="1"/>
  <c r="H482" i="61"/>
  <c r="H482" i="85" s="1"/>
  <c r="H158" i="31"/>
  <c r="H158" i="83" s="1"/>
  <c r="H161" i="31"/>
  <c r="H525" i="30"/>
  <c r="H525" i="80" s="1"/>
  <c r="H9" i="79"/>
  <c r="H62" i="29"/>
  <c r="H62" i="79" s="1"/>
  <c r="H78" i="28"/>
  <c r="H78" i="76" s="1"/>
  <c r="H763" i="27"/>
  <c r="H763" i="73" s="1"/>
  <c r="F13" i="63"/>
  <c r="X846" i="24"/>
  <c r="T846" i="24"/>
  <c r="I9" i="63"/>
  <c r="E9" i="63"/>
  <c r="E8" i="99" s="1"/>
  <c r="L847" i="24"/>
  <c r="L846" i="24"/>
  <c r="T847" i="24"/>
  <c r="P846" i="24"/>
  <c r="P847" i="24"/>
  <c r="L62" i="29"/>
  <c r="T62" i="29"/>
  <c r="X62" i="29"/>
  <c r="T78" i="28"/>
  <c r="L78" i="28"/>
  <c r="I11" i="63"/>
  <c r="X847" i="24"/>
  <c r="X482" i="61"/>
  <c r="T482" i="61"/>
  <c r="P481" i="61"/>
  <c r="O452" i="61" s="1"/>
  <c r="P482" i="61" s="1"/>
  <c r="H9" i="63"/>
  <c r="L481" i="61"/>
  <c r="X481" i="61"/>
  <c r="L482" i="61"/>
  <c r="T481" i="61"/>
  <c r="G9" i="63"/>
  <c r="L525" i="30"/>
  <c r="P525" i="30"/>
  <c r="T525" i="30"/>
  <c r="X525" i="30"/>
  <c r="X763" i="27"/>
  <c r="T763" i="27"/>
  <c r="F9" i="63"/>
  <c r="L526" i="30"/>
  <c r="F8" i="63" s="1"/>
  <c r="X526" i="30"/>
  <c r="I8" i="63" s="1"/>
  <c r="T526" i="30"/>
  <c r="H8" i="63" s="1"/>
  <c r="H526" i="30"/>
  <c r="H526" i="80" s="1"/>
  <c r="P526" i="30"/>
  <c r="G8" i="63" s="1"/>
  <c r="X63" i="29"/>
  <c r="I7" i="63" s="1"/>
  <c r="H63" i="29"/>
  <c r="L63" i="29"/>
  <c r="F7" i="63" s="1"/>
  <c r="T63" i="29"/>
  <c r="H7" i="63" s="1"/>
  <c r="I6" i="63"/>
  <c r="H79" i="28"/>
  <c r="H79" i="76" s="1"/>
  <c r="T79" i="28"/>
  <c r="H6" i="63" s="1"/>
  <c r="L79" i="28"/>
  <c r="F6" i="63" s="1"/>
  <c r="X764" i="27"/>
  <c r="I5" i="63" s="1"/>
  <c r="T764" i="27"/>
  <c r="H5" i="63" s="1"/>
  <c r="H764" i="27"/>
  <c r="H764" i="73" s="1"/>
  <c r="E31" i="97" l="1"/>
  <c r="G31" i="99" s="1"/>
  <c r="I28" i="63"/>
  <c r="H160" i="31"/>
  <c r="H160" i="83" s="1"/>
  <c r="H161" i="83"/>
  <c r="E8" i="63"/>
  <c r="E7" i="99" s="1"/>
  <c r="E7" i="63"/>
  <c r="H63" i="79"/>
  <c r="H65" i="29"/>
  <c r="E6" i="63"/>
  <c r="H81" i="28"/>
  <c r="H81" i="76" s="1"/>
  <c r="E5" i="63"/>
  <c r="E4" i="99" s="1"/>
  <c r="H522" i="11"/>
  <c r="H522" i="69" s="1"/>
  <c r="E28" i="63"/>
  <c r="H28" i="63"/>
  <c r="G28" i="63"/>
  <c r="F28" i="63"/>
  <c r="B11" i="98" l="1"/>
  <c r="B27" i="98" s="1"/>
  <c r="H64" i="29"/>
  <c r="H64" i="79" s="1"/>
  <c r="H65" i="79"/>
  <c r="H80" i="28"/>
  <c r="H80" i="76" s="1"/>
  <c r="L763" i="27"/>
  <c r="P763" i="27"/>
  <c r="P764" i="27"/>
  <c r="G5" i="63" s="1"/>
  <c r="L764" i="27"/>
  <c r="F286" i="72"/>
  <c r="F288" i="72"/>
  <c r="F290" i="72"/>
  <c r="F292" i="72"/>
  <c r="F294" i="72"/>
  <c r="F296" i="72"/>
  <c r="F298" i="72"/>
  <c r="F300" i="72"/>
  <c r="F302" i="72"/>
  <c r="F304" i="72"/>
  <c r="F306" i="72"/>
  <c r="F312" i="72"/>
  <c r="F314" i="72"/>
  <c r="F316" i="72"/>
  <c r="F320" i="72"/>
  <c r="F322" i="72"/>
  <c r="F324" i="72"/>
  <c r="F328" i="72"/>
  <c r="F330" i="72"/>
  <c r="F332" i="72"/>
  <c r="F336" i="72"/>
  <c r="F338" i="72"/>
  <c r="F340" i="72"/>
  <c r="F342" i="72"/>
  <c r="F344" i="72"/>
  <c r="F346" i="72"/>
  <c r="F348" i="72"/>
  <c r="F350" i="72"/>
  <c r="F352" i="72"/>
  <c r="F354" i="72"/>
  <c r="F356" i="72"/>
  <c r="F358" i="72"/>
  <c r="F362" i="72"/>
  <c r="F364" i="72"/>
  <c r="F366" i="72"/>
  <c r="F368" i="72"/>
  <c r="F370" i="72"/>
  <c r="F372" i="72"/>
  <c r="F374" i="72"/>
  <c r="F376" i="72"/>
  <c r="F378" i="72"/>
  <c r="F380" i="72"/>
  <c r="F382" i="72"/>
  <c r="F384" i="72"/>
  <c r="F392" i="72"/>
  <c r="F394" i="72"/>
  <c r="F396" i="72"/>
  <c r="F400" i="72"/>
  <c r="F402" i="72"/>
  <c r="F404" i="72"/>
  <c r="F408" i="72"/>
  <c r="F410" i="72"/>
  <c r="F412" i="72"/>
  <c r="F418" i="72"/>
  <c r="F420" i="72"/>
  <c r="F422" i="72"/>
  <c r="F426" i="72"/>
  <c r="F428" i="72"/>
  <c r="F430" i="72"/>
  <c r="F434" i="72"/>
  <c r="F436" i="72"/>
  <c r="F438" i="72"/>
  <c r="F284" i="72"/>
  <c r="F192" i="72"/>
  <c r="F194" i="72"/>
  <c r="F196" i="72"/>
  <c r="F202" i="72"/>
  <c r="F204" i="72"/>
  <c r="F206" i="72"/>
  <c r="F210" i="72"/>
  <c r="F212" i="72"/>
  <c r="F214" i="72"/>
  <c r="F218" i="72"/>
  <c r="F220" i="72"/>
  <c r="F222" i="72"/>
  <c r="F224" i="72"/>
  <c r="F226" i="72"/>
  <c r="F228" i="72"/>
  <c r="F230" i="72"/>
  <c r="F232" i="72"/>
  <c r="F234" i="72"/>
  <c r="F236" i="72"/>
  <c r="F238" i="72"/>
  <c r="F242" i="72"/>
  <c r="F244" i="72"/>
  <c r="F246" i="72"/>
  <c r="F248" i="72"/>
  <c r="F250" i="72"/>
  <c r="F252" i="72"/>
  <c r="F254" i="72"/>
  <c r="F256" i="72"/>
  <c r="F260" i="72"/>
  <c r="F262" i="72"/>
  <c r="F264" i="72"/>
  <c r="F266" i="72"/>
  <c r="F268" i="72"/>
  <c r="F270" i="72"/>
  <c r="F272" i="72"/>
  <c r="F274" i="72"/>
  <c r="F276" i="72"/>
  <c r="F278" i="72"/>
  <c r="F164" i="72"/>
  <c r="F166" i="72"/>
  <c r="F168" i="72"/>
  <c r="F170" i="72"/>
  <c r="F176" i="72"/>
  <c r="F178" i="72"/>
  <c r="F180" i="72"/>
  <c r="F184" i="72"/>
  <c r="F186" i="72"/>
  <c r="F188" i="72"/>
  <c r="F114" i="72"/>
  <c r="F116" i="72"/>
  <c r="F118" i="72"/>
  <c r="F122" i="72"/>
  <c r="F124" i="72"/>
  <c r="F126" i="72"/>
  <c r="F130" i="72"/>
  <c r="F132" i="72"/>
  <c r="F134" i="72"/>
  <c r="F138" i="72"/>
  <c r="F140" i="72"/>
  <c r="F142" i="72"/>
  <c r="F148" i="72"/>
  <c r="F150" i="72"/>
  <c r="F152" i="72"/>
  <c r="F156" i="72"/>
  <c r="F158" i="72"/>
  <c r="F160" i="72"/>
  <c r="F92" i="72"/>
  <c r="F96" i="72"/>
  <c r="F98" i="72"/>
  <c r="F100" i="72"/>
  <c r="F106" i="72"/>
  <c r="F108" i="72"/>
  <c r="F110" i="72"/>
  <c r="F88" i="72"/>
  <c r="F90" i="72"/>
  <c r="F44" i="72"/>
  <c r="F46" i="72"/>
  <c r="F48" i="72"/>
  <c r="F50" i="72"/>
  <c r="F52" i="72"/>
  <c r="F54" i="72"/>
  <c r="F56" i="72"/>
  <c r="F58" i="72"/>
  <c r="F62" i="72"/>
  <c r="F64" i="72"/>
  <c r="F66" i="72"/>
  <c r="F70" i="72"/>
  <c r="F72" i="72"/>
  <c r="F74" i="72"/>
  <c r="F78" i="72"/>
  <c r="F80" i="72"/>
  <c r="F82" i="72"/>
  <c r="F22" i="72"/>
  <c r="F24" i="72"/>
  <c r="F30" i="72"/>
  <c r="F32" i="72"/>
  <c r="F34" i="72"/>
  <c r="F36" i="72"/>
  <c r="F38" i="72"/>
  <c r="F40" i="72"/>
  <c r="F10" i="72"/>
  <c r="F12" i="72"/>
  <c r="F14" i="72"/>
  <c r="F16" i="72"/>
  <c r="F18" i="72"/>
  <c r="F8" i="72"/>
  <c r="F5" i="63" l="1"/>
  <c r="H442" i="26"/>
  <c r="H441" i="26" s="1"/>
  <c r="F29" i="63" s="1"/>
  <c r="F30" i="63" s="1"/>
  <c r="L442" i="26"/>
  <c r="L441" i="26" s="1"/>
  <c r="H29" i="63" s="1"/>
  <c r="H30" i="63" s="1"/>
  <c r="J442" i="26"/>
  <c r="J441" i="26" s="1"/>
  <c r="G29" i="63" s="1"/>
  <c r="G30" i="63" s="1"/>
  <c r="P442" i="26"/>
  <c r="P441" i="26" s="1"/>
  <c r="F442" i="26"/>
  <c r="N442" i="26"/>
  <c r="N441" i="26" s="1"/>
  <c r="I29" i="63" s="1"/>
  <c r="I30" i="63" s="1"/>
  <c r="F441" i="26" l="1"/>
  <c r="F441" i="72" s="1"/>
  <c r="F444" i="26"/>
  <c r="F443" i="26" s="1"/>
  <c r="F442" i="72"/>
  <c r="F4" i="63"/>
  <c r="H4" i="63"/>
  <c r="J4" i="63"/>
  <c r="G4" i="63"/>
  <c r="E4" i="63"/>
  <c r="E3" i="99" s="1"/>
  <c r="I4" i="63"/>
  <c r="AA336" i="61"/>
  <c r="R452" i="24"/>
  <c r="Q452" i="24" s="1"/>
  <c r="R450" i="24"/>
  <c r="Q450" i="24" s="1"/>
  <c r="R448" i="24"/>
  <c r="Q448" i="24" s="1"/>
  <c r="R446" i="24"/>
  <c r="Q446" i="24" s="1"/>
  <c r="R444" i="24"/>
  <c r="Q444" i="24" s="1"/>
  <c r="R442" i="24"/>
  <c r="Q442" i="24" s="1"/>
  <c r="R440" i="24"/>
  <c r="Q440" i="24" s="1"/>
  <c r="R438" i="24"/>
  <c r="Q438" i="24" s="1"/>
  <c r="E29" i="63" l="1"/>
  <c r="AA431" i="61"/>
  <c r="AA445" i="61"/>
  <c r="AA438" i="61"/>
  <c r="AA458" i="61"/>
  <c r="AA424" i="61"/>
  <c r="AA395" i="61"/>
  <c r="AA356" i="61"/>
  <c r="AA337" i="61"/>
  <c r="AA265" i="61"/>
  <c r="AA331" i="61"/>
  <c r="AA286" i="61"/>
  <c r="AA252" i="61"/>
  <c r="AA243" i="61"/>
  <c r="AA260" i="61"/>
  <c r="AA234" i="61"/>
  <c r="AA476" i="61"/>
  <c r="AB477" i="61" s="1"/>
  <c r="AC477" i="61" s="1"/>
  <c r="AA176" i="61"/>
  <c r="AA195" i="61"/>
  <c r="AA145" i="61"/>
  <c r="AA70" i="61"/>
  <c r="AA51" i="61"/>
  <c r="AA20" i="61"/>
  <c r="AA7" i="61"/>
  <c r="AA838" i="24"/>
  <c r="AA823" i="24"/>
  <c r="AA812" i="24"/>
  <c r="AA805" i="24"/>
  <c r="AA798" i="24"/>
  <c r="AA770" i="24"/>
  <c r="AA759" i="24"/>
  <c r="AA748" i="24"/>
  <c r="AA741" i="24"/>
  <c r="AA734" i="24"/>
  <c r="AA706" i="24"/>
  <c r="AA670" i="24"/>
  <c r="AA692" i="24"/>
  <c r="AA681" i="24"/>
  <c r="AA663" i="24"/>
  <c r="AA650" i="24"/>
  <c r="AA641" i="24"/>
  <c r="AA630" i="24"/>
  <c r="AA623" i="24"/>
  <c r="AA610" i="24"/>
  <c r="AA601" i="24"/>
  <c r="AA592" i="24"/>
  <c r="AA583" i="24"/>
  <c r="AA554" i="24"/>
  <c r="AA521" i="24"/>
  <c r="AA512" i="24"/>
  <c r="AA460" i="24"/>
  <c r="AA436" i="24"/>
  <c r="AA426" i="24"/>
  <c r="AA419" i="24"/>
  <c r="AA412" i="24"/>
  <c r="AA401" i="24"/>
  <c r="AA371" i="24"/>
  <c r="AA340" i="24"/>
  <c r="AA333" i="24"/>
  <c r="AA286" i="24"/>
  <c r="AA255" i="24"/>
  <c r="AA233" i="24"/>
  <c r="AA174" i="24"/>
  <c r="AA143" i="24"/>
  <c r="AA134" i="24"/>
  <c r="AA127" i="24"/>
  <c r="AA107" i="24"/>
  <c r="AA96" i="24"/>
  <c r="AA83" i="24"/>
  <c r="AA72" i="24"/>
  <c r="AA59" i="24"/>
  <c r="E30" i="63" l="1"/>
  <c r="E29" i="99" s="1"/>
  <c r="E28" i="99"/>
  <c r="AB481" i="61"/>
  <c r="AB482" i="61"/>
  <c r="AA386" i="24"/>
  <c r="AA350" i="24"/>
  <c r="AA116" i="24"/>
  <c r="AA12" i="24"/>
  <c r="AB848" i="24"/>
  <c r="H850" i="24" s="1"/>
  <c r="AA244" i="24"/>
  <c r="AA220" i="24"/>
  <c r="AA459" i="24"/>
  <c r="AA481" i="24"/>
  <c r="AA495" i="24"/>
  <c r="AA494" i="24"/>
  <c r="AA793" i="24"/>
  <c r="AA729" i="24"/>
  <c r="AA832" i="24"/>
  <c r="H483" i="61"/>
  <c r="H483" i="85" s="1"/>
  <c r="P483" i="61"/>
  <c r="G10" i="63" s="1"/>
  <c r="G15" i="63" s="1"/>
  <c r="G21" i="63" s="1"/>
  <c r="X483" i="61"/>
  <c r="I10" i="63" s="1"/>
  <c r="I15" i="63" s="1"/>
  <c r="I21" i="63" s="1"/>
  <c r="L483" i="61"/>
  <c r="F10" i="63" s="1"/>
  <c r="F15" i="63" s="1"/>
  <c r="F21" i="63" s="1"/>
  <c r="T483" i="61"/>
  <c r="H10" i="63" s="1"/>
  <c r="H15" i="63" s="1"/>
  <c r="H21" i="63" s="1"/>
  <c r="H849" i="24" l="1"/>
  <c r="H849" i="88" s="1"/>
  <c r="H850" i="88"/>
  <c r="AB846" i="24"/>
  <c r="J28" i="63" s="1"/>
  <c r="E10" i="63"/>
  <c r="AB847" i="24"/>
  <c r="J11" i="63"/>
  <c r="F7" i="34"/>
  <c r="F9" i="34" s="1"/>
  <c r="F18" i="34" s="1"/>
  <c r="E15" i="63" l="1"/>
  <c r="E7" i="34" s="1"/>
  <c r="E9" i="34" s="1"/>
  <c r="E9" i="99"/>
  <c r="I9" i="95"/>
  <c r="I7" i="34"/>
  <c r="I9" i="34" s="1"/>
  <c r="I16" i="34" s="1"/>
  <c r="H7" i="34"/>
  <c r="H9" i="34" s="1"/>
  <c r="H14" i="34" s="1"/>
  <c r="G7" i="34"/>
  <c r="G9" i="34" s="1"/>
  <c r="G12" i="34" s="1"/>
  <c r="F14" i="34"/>
  <c r="F20" i="34"/>
  <c r="F12" i="34"/>
  <c r="F16" i="34"/>
  <c r="AB484" i="30"/>
  <c r="AB486" i="30"/>
  <c r="AB488" i="30"/>
  <c r="AB490" i="30"/>
  <c r="AB492" i="30"/>
  <c r="AB494" i="30"/>
  <c r="AB482" i="30"/>
  <c r="AB476" i="30"/>
  <c r="AB474" i="30"/>
  <c r="AB472" i="30"/>
  <c r="AB470" i="30"/>
  <c r="AB468" i="30"/>
  <c r="AB458" i="30"/>
  <c r="AB460" i="30"/>
  <c r="AB462" i="30"/>
  <c r="AB464" i="30"/>
  <c r="AB456" i="30"/>
  <c r="AB454" i="30"/>
  <c r="AB444" i="30"/>
  <c r="AB446" i="30"/>
  <c r="AB448" i="30"/>
  <c r="AB450" i="30"/>
  <c r="AB442" i="30"/>
  <c r="AB440" i="30"/>
  <c r="AB408" i="30"/>
  <c r="AB410" i="30"/>
  <c r="AB412" i="30"/>
  <c r="AB414" i="30"/>
  <c r="AB416" i="30"/>
  <c r="AB418" i="30"/>
  <c r="AB420" i="30"/>
  <c r="AB422" i="30"/>
  <c r="AB424" i="30"/>
  <c r="AB426" i="30"/>
  <c r="AB428" i="30"/>
  <c r="AB430" i="30"/>
  <c r="AB432" i="30"/>
  <c r="AB434" i="30"/>
  <c r="AB436" i="30"/>
  <c r="AB406" i="30"/>
  <c r="AB404" i="30"/>
  <c r="AB370" i="30"/>
  <c r="AB372" i="30"/>
  <c r="AB374" i="30"/>
  <c r="AB376" i="30"/>
  <c r="AB378" i="30"/>
  <c r="AB380" i="30"/>
  <c r="AB382" i="30"/>
  <c r="AB384" i="30"/>
  <c r="AB386" i="30"/>
  <c r="AB388" i="30"/>
  <c r="AB390" i="30"/>
  <c r="AB392" i="30"/>
  <c r="AB394" i="30"/>
  <c r="AB396" i="30"/>
  <c r="AB398" i="30"/>
  <c r="AB400" i="30"/>
  <c r="AB368" i="30"/>
  <c r="AB366" i="30"/>
  <c r="AB330" i="30"/>
  <c r="AB332" i="30"/>
  <c r="AB334" i="30"/>
  <c r="AB336" i="30"/>
  <c r="AB338" i="30"/>
  <c r="AB340" i="30"/>
  <c r="AB342" i="30"/>
  <c r="AB344" i="30"/>
  <c r="AB346" i="30"/>
  <c r="AB348" i="30"/>
  <c r="AB350" i="30"/>
  <c r="AB352" i="30"/>
  <c r="AB354" i="30"/>
  <c r="AB356" i="30"/>
  <c r="AB358" i="30"/>
  <c r="AB360" i="30"/>
  <c r="AB362" i="30"/>
  <c r="AB328" i="30"/>
  <c r="AB318" i="30"/>
  <c r="AB320" i="30"/>
  <c r="AB316" i="30"/>
  <c r="AB268" i="30"/>
  <c r="AB270" i="30"/>
  <c r="AB272" i="30"/>
  <c r="AB274" i="30"/>
  <c r="AB276" i="30"/>
  <c r="AB278" i="30"/>
  <c r="AB280" i="30"/>
  <c r="AB282" i="30"/>
  <c r="AB284" i="30"/>
  <c r="AB286" i="30"/>
  <c r="AB288" i="30"/>
  <c r="AB290" i="30"/>
  <c r="AB292" i="30"/>
  <c r="AB294" i="30"/>
  <c r="AB266" i="30"/>
  <c r="AB264" i="30"/>
  <c r="AB212" i="30"/>
  <c r="AB214" i="30"/>
  <c r="AB216" i="30"/>
  <c r="AB218" i="30"/>
  <c r="AB210" i="30"/>
  <c r="AB208" i="30"/>
  <c r="AB206" i="30"/>
  <c r="AB204" i="30"/>
  <c r="AB202" i="30"/>
  <c r="AB200" i="30"/>
  <c r="AB194" i="30"/>
  <c r="AB192" i="30"/>
  <c r="AB190" i="30"/>
  <c r="AB188" i="30"/>
  <c r="AB186" i="30"/>
  <c r="AB184" i="30"/>
  <c r="AB172" i="30"/>
  <c r="AB174" i="30"/>
  <c r="AB176" i="30"/>
  <c r="AB178" i="30"/>
  <c r="AB180" i="30"/>
  <c r="AB170" i="30"/>
  <c r="AB136" i="30"/>
  <c r="AB138" i="30"/>
  <c r="AB140" i="30"/>
  <c r="AB142" i="30"/>
  <c r="AB144" i="30"/>
  <c r="AB146" i="30"/>
  <c r="AB148" i="30"/>
  <c r="AB150" i="30"/>
  <c r="AB152" i="30"/>
  <c r="AB154" i="30"/>
  <c r="AB156" i="30"/>
  <c r="AB158" i="30"/>
  <c r="AB160" i="30"/>
  <c r="AB162" i="30"/>
  <c r="AB164" i="30"/>
  <c r="AB134" i="30"/>
  <c r="AB64" i="30"/>
  <c r="AB66" i="30"/>
  <c r="AB68" i="30"/>
  <c r="AB70" i="30"/>
  <c r="AB72" i="30"/>
  <c r="AB74" i="30"/>
  <c r="AB76" i="30"/>
  <c r="AB78" i="30"/>
  <c r="AB80" i="30"/>
  <c r="AB82" i="30"/>
  <c r="AB84" i="30"/>
  <c r="AB62" i="30"/>
  <c r="AB40" i="30"/>
  <c r="AB42" i="30"/>
  <c r="AB44" i="30"/>
  <c r="AB46" i="30"/>
  <c r="AB48" i="30"/>
  <c r="AB50" i="30"/>
  <c r="AB52" i="30"/>
  <c r="AB54" i="30"/>
  <c r="AB56" i="30"/>
  <c r="AB58" i="30"/>
  <c r="AB38" i="30"/>
  <c r="AB10" i="30"/>
  <c r="AB483" i="86" s="1"/>
  <c r="J10" i="97" s="1"/>
  <c r="J15" i="97" s="1"/>
  <c r="J21" i="97" s="1"/>
  <c r="E7" i="95" l="1"/>
  <c r="E9" i="95" s="1"/>
  <c r="E12" i="95" s="1"/>
  <c r="E14" i="99"/>
  <c r="E21" i="63"/>
  <c r="E19" i="99" s="1"/>
  <c r="I14" i="95"/>
  <c r="I20" i="95"/>
  <c r="I12" i="95"/>
  <c r="I18" i="95"/>
  <c r="I16" i="95"/>
  <c r="H485" i="86"/>
  <c r="E20" i="34"/>
  <c r="E12" i="34"/>
  <c r="H18" i="34"/>
  <c r="H20" i="34"/>
  <c r="H16" i="34"/>
  <c r="H12" i="34"/>
  <c r="I12" i="34"/>
  <c r="I20" i="34"/>
  <c r="I18" i="34"/>
  <c r="I14" i="34"/>
  <c r="G16" i="34"/>
  <c r="AB525" i="30"/>
  <c r="G18" i="34"/>
  <c r="G20" i="34"/>
  <c r="G14" i="34"/>
  <c r="F22" i="34"/>
  <c r="E14" i="34"/>
  <c r="E16" i="34"/>
  <c r="E18" i="34"/>
  <c r="AB483" i="61"/>
  <c r="AB526" i="30"/>
  <c r="H528" i="30" s="1"/>
  <c r="E20" i="95" l="1"/>
  <c r="E14" i="95"/>
  <c r="E18" i="95"/>
  <c r="E16" i="95"/>
  <c r="H484" i="86"/>
  <c r="L484" i="85" s="1"/>
  <c r="L485" i="85"/>
  <c r="J7" i="94"/>
  <c r="J9" i="94" s="1"/>
  <c r="I22" i="95"/>
  <c r="F16" i="63"/>
  <c r="F31" i="63" s="1"/>
  <c r="J10" i="63"/>
  <c r="H485" i="61"/>
  <c r="H527" i="30"/>
  <c r="H527" i="80" s="1"/>
  <c r="H528" i="80"/>
  <c r="H22" i="34"/>
  <c r="I22" i="34"/>
  <c r="G22" i="34"/>
  <c r="E22" i="34"/>
  <c r="J8" i="63"/>
  <c r="E22" i="95" l="1"/>
  <c r="J16" i="94"/>
  <c r="J18" i="94"/>
  <c r="J20" i="94"/>
  <c r="J12" i="94"/>
  <c r="J14" i="94"/>
  <c r="I16" i="63"/>
  <c r="I31" i="63" s="1"/>
  <c r="H16" i="63"/>
  <c r="H484" i="61"/>
  <c r="H484" i="85" s="1"/>
  <c r="H485" i="85"/>
  <c r="B6" i="67"/>
  <c r="G16" i="63"/>
  <c r="G31" i="63" s="1"/>
  <c r="E16" i="63"/>
  <c r="E31" i="63" s="1"/>
  <c r="E31" i="99" l="1"/>
  <c r="H31" i="63"/>
  <c r="B8" i="67" s="1"/>
  <c r="E16" i="99"/>
  <c r="E22" i="99" s="1"/>
  <c r="J22" i="94"/>
  <c r="J16" i="97" s="1"/>
  <c r="J31" i="97" s="1"/>
  <c r="B9" i="67"/>
  <c r="B7" i="67"/>
  <c r="AB763" i="27"/>
  <c r="J29" i="63" s="1"/>
  <c r="J30" i="63" s="1"/>
  <c r="AB764" i="27"/>
  <c r="E34" i="97" l="1"/>
  <c r="G34" i="99" s="1"/>
  <c r="E33" i="97"/>
  <c r="G33" i="99" s="1"/>
  <c r="B10" i="98"/>
  <c r="H766" i="27"/>
  <c r="H766" i="73" s="1"/>
  <c r="B11" i="67"/>
  <c r="B27" i="67" s="1"/>
  <c r="J5" i="63"/>
  <c r="J15" i="63" s="1"/>
  <c r="J21" i="63" s="1"/>
  <c r="H18" i="98" l="1"/>
  <c r="F3" i="98"/>
  <c r="B18" i="98"/>
  <c r="H765" i="27"/>
  <c r="H765" i="73" s="1"/>
  <c r="J7" i="34"/>
  <c r="J9" i="34" s="1"/>
  <c r="E27" i="98" l="1"/>
  <c r="H27" i="98" s="1"/>
  <c r="D32" i="97" s="1"/>
  <c r="E32" i="97" s="1"/>
  <c r="B20" i="98"/>
  <c r="B21" i="98"/>
  <c r="J16" i="34"/>
  <c r="J12" i="34"/>
  <c r="J14" i="34"/>
  <c r="J18" i="34"/>
  <c r="J20" i="34"/>
  <c r="D6" i="98" l="1"/>
  <c r="D8" i="98"/>
  <c r="D11" i="98"/>
  <c r="D10" i="98"/>
  <c r="D7" i="98"/>
  <c r="D12" i="98"/>
  <c r="D15" i="98"/>
  <c r="D14" i="98"/>
  <c r="D16" i="98"/>
  <c r="D13" i="98"/>
  <c r="D9" i="98"/>
  <c r="J22" i="34"/>
  <c r="D18" i="98" l="1"/>
  <c r="J16" i="63"/>
  <c r="J31" i="63" s="1"/>
  <c r="E34" i="63" l="1"/>
  <c r="E34" i="99" s="1"/>
  <c r="E33" i="63"/>
  <c r="E33" i="99" s="1"/>
  <c r="D20" i="98"/>
  <c r="D21" i="98"/>
  <c r="B10" i="67"/>
  <c r="F3" i="67" s="1"/>
  <c r="E12" i="98" l="1"/>
  <c r="E9" i="98"/>
  <c r="E14" i="98"/>
  <c r="E11" i="98"/>
  <c r="E16" i="98"/>
  <c r="E15" i="98"/>
  <c r="E6" i="98"/>
  <c r="E10" i="98"/>
  <c r="E7" i="98"/>
  <c r="E8" i="98"/>
  <c r="E13" i="98"/>
  <c r="B18" i="67"/>
  <c r="E27" i="67" s="1"/>
  <c r="H27" i="67" s="1"/>
  <c r="E18" i="98" l="1"/>
  <c r="B20" i="67"/>
  <c r="B21" i="67"/>
  <c r="E20" i="98" l="1"/>
  <c r="E21" i="98"/>
  <c r="D10" i="67"/>
  <c r="D14" i="67"/>
  <c r="D6" i="67"/>
  <c r="D12" i="67"/>
  <c r="D9" i="67"/>
  <c r="D13" i="67"/>
  <c r="D7" i="67"/>
  <c r="D8" i="67"/>
  <c r="D15" i="67"/>
  <c r="D11" i="67"/>
  <c r="D16" i="67"/>
  <c r="F7" i="98" l="1"/>
  <c r="F15" i="98"/>
  <c r="F13" i="98"/>
  <c r="F14" i="98"/>
  <c r="F11" i="98"/>
  <c r="F6" i="98"/>
  <c r="F10" i="98"/>
  <c r="F12" i="98"/>
  <c r="F16" i="98"/>
  <c r="F8" i="98"/>
  <c r="F9" i="98"/>
  <c r="D18" i="67"/>
  <c r="D20" i="67" s="1"/>
  <c r="F18" i="98" l="1"/>
  <c r="D21" i="67"/>
  <c r="E14" i="67" s="1"/>
  <c r="F21" i="98" l="1"/>
  <c r="F20" i="98"/>
  <c r="E11" i="67"/>
  <c r="E12" i="67"/>
  <c r="E10" i="67"/>
  <c r="E13" i="67"/>
  <c r="E9" i="67"/>
  <c r="E16" i="67"/>
  <c r="E8" i="67"/>
  <c r="E7" i="67"/>
  <c r="E6" i="67"/>
  <c r="E15" i="67"/>
  <c r="G10" i="98" l="1"/>
  <c r="G7" i="98"/>
  <c r="G16" i="98"/>
  <c r="G11" i="98"/>
  <c r="G8" i="98"/>
  <c r="G6" i="98"/>
  <c r="G9" i="98"/>
  <c r="G13" i="98"/>
  <c r="G12" i="98"/>
  <c r="G15" i="98"/>
  <c r="G14" i="98"/>
  <c r="E18" i="67"/>
  <c r="E20" i="67" s="1"/>
  <c r="G18" i="98" l="1"/>
  <c r="E21" i="67"/>
  <c r="F9" i="67" s="1"/>
  <c r="G24" i="98" l="1"/>
  <c r="G21" i="98"/>
  <c r="G20" i="98"/>
  <c r="F16" i="67"/>
  <c r="F14" i="67"/>
  <c r="F15" i="67"/>
  <c r="F8" i="67"/>
  <c r="F10" i="67"/>
  <c r="F6" i="67"/>
  <c r="F7" i="67"/>
  <c r="F12" i="67"/>
  <c r="F13" i="67"/>
  <c r="F11" i="67"/>
  <c r="F18" i="67" l="1"/>
  <c r="F20" i="67" s="1"/>
  <c r="F21" i="67" l="1"/>
  <c r="G11" i="67" s="1"/>
  <c r="G7" i="67" l="1"/>
  <c r="G16" i="67"/>
  <c r="G12" i="67"/>
  <c r="G15" i="67"/>
  <c r="G8" i="67"/>
  <c r="G14" i="67"/>
  <c r="G13" i="67"/>
  <c r="G10" i="67"/>
  <c r="G6" i="67"/>
  <c r="G9" i="67"/>
  <c r="G18" i="67" l="1"/>
  <c r="G24" i="67" s="1"/>
  <c r="G20" i="67" l="1"/>
  <c r="G21" i="67"/>
  <c r="D32" i="63" l="1"/>
  <c r="E32" i="63" s="1"/>
  <c r="F443" i="72"/>
  <c r="F444" i="7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tc={7822604F-3E9E-4373-861E-B7732FDA3F87}</author>
  </authors>
  <commentList>
    <comment ref="C501" authorId="0" shapeId="0" xr:uid="{7822604F-3E9E-4373-861E-B7732FDA3F87}">
      <text>
        <t>[Threaded comment]
Your version of Excel allows you to read this threaded comment; however, any edits to it will get removed if the file is opened in a newer version of Excel. Learn more: https://go.microsoft.com/fwlink/?linkid=870924
Comment:
    Area has been multiplied up to equate to 40mm thickeness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tc={75D900C4-471A-477A-9665-A46B2206B211}</author>
  </authors>
  <commentList>
    <comment ref="C66" authorId="0" shapeId="0" xr:uid="{75D900C4-471A-477A-9665-A46B2206B211}">
      <text>
        <t xml:space="preserve">[Threaded comment]
Your version of Excel allows you to read this threaded comment; however, any edits to it will get removed if the file is opened in a newer version of Excel. Learn more: https://go.microsoft.com/fwlink/?linkid=870924
Comment:
    ATV service cover replacements
</t>
      </text>
    </comment>
  </commentList>
</comments>
</file>

<file path=xl/sharedStrings.xml><?xml version="1.0" encoding="utf-8"?>
<sst xmlns="http://schemas.openxmlformats.org/spreadsheetml/2006/main" count="42753" uniqueCount="4087">
  <si>
    <t>SERIES 100:  PRELIMINARIES</t>
  </si>
  <si>
    <t>Item</t>
  </si>
  <si>
    <t>Description</t>
  </si>
  <si>
    <t>Qty</t>
  </si>
  <si>
    <t>Unit</t>
  </si>
  <si>
    <t>Tayside Contracts</t>
  </si>
  <si>
    <t>John McGeady Ltd</t>
  </si>
  <si>
    <t>Lightways (Contractors) Ltd</t>
  </si>
  <si>
    <t xml:space="preserve"> Newlay Civil Engineering</t>
  </si>
  <si>
    <t>T &amp; N Gilmartin (Contractors) Ltd</t>
  </si>
  <si>
    <t>Tarmac Limited</t>
  </si>
  <si>
    <t>Temporary Accommodation</t>
  </si>
  <si>
    <t>Rate</t>
  </si>
  <si>
    <t>Cost</t>
  </si>
  <si>
    <t>1/001</t>
  </si>
  <si>
    <t>Erection of offices and messes for the Contractor (Comply with appendix 0/6)</t>
  </si>
  <si>
    <t>1/002</t>
  </si>
  <si>
    <t>Servicing of offices and messes for the Contractor (Comply with appendix 0/6)</t>
  </si>
  <si>
    <t>Day</t>
  </si>
  <si>
    <t>1/003</t>
  </si>
  <si>
    <t>Dismantling of offices and messes for the Contractor (Comply with appendix 0/6)</t>
  </si>
  <si>
    <t>1/004</t>
  </si>
  <si>
    <t>Erection of stores and workshops for the Contractor</t>
  </si>
  <si>
    <t>1/005</t>
  </si>
  <si>
    <t>Servicing of stores and workshops for the Contractor</t>
  </si>
  <si>
    <t>1/006</t>
  </si>
  <si>
    <t>Dismantling of stores and workshops for the Contractor</t>
  </si>
  <si>
    <t>Information Boards &amp; Signs</t>
  </si>
  <si>
    <t>1/007</t>
  </si>
  <si>
    <t>Uplift, place out, maintain and remove Information board as per example on P.23 of the Safety at Street Works and Road Works</t>
  </si>
  <si>
    <t>No</t>
  </si>
  <si>
    <t>1/008</t>
  </si>
  <si>
    <t>Supply, place out, maintain and remove Information sign as described</t>
  </si>
  <si>
    <t>Traffic Safety and Management</t>
  </si>
  <si>
    <t>Road Closures</t>
  </si>
  <si>
    <t>1/009</t>
  </si>
  <si>
    <t xml:space="preserve">Erect, maintain and remove all pedestrian &amp; traffic safety measures as per standard drawing 100/1 (Type 1) full closure to facilitate road closures. </t>
  </si>
  <si>
    <t>1/010</t>
  </si>
  <si>
    <t xml:space="preserve">Erect, maintain and remove all pedestrian &amp; traffic safety measures as per standard drawing 100/1 (Type 2 )half gate to facilitate road closures. </t>
  </si>
  <si>
    <t>1/011</t>
  </si>
  <si>
    <t xml:space="preserve">Erect, maintain and remove all pedestrian &amp; traffic safety measures as per standard drawing 100/1 (Type 2A )half gate to facilitate road closures. </t>
  </si>
  <si>
    <t>1/012</t>
  </si>
  <si>
    <t xml:space="preserve">Erect, maintain and remove all pedestrian &amp; traffic safety measures as per standard drawing 100/2 (Type 3 )half gate to facilitate road closures. </t>
  </si>
  <si>
    <t>1/013</t>
  </si>
  <si>
    <t>extra over for item temporary traffic barriers on P.95 of the Safety at Street Works and Road Works - A code of practice booklet</t>
  </si>
  <si>
    <t>Lin.m</t>
  </si>
  <si>
    <t>1/014</t>
  </si>
  <si>
    <t>Extra over for traffic management operatives to manage road closure site extents</t>
  </si>
  <si>
    <t>Diversions</t>
  </si>
  <si>
    <t>1/015</t>
  </si>
  <si>
    <t>Supply of standard temporary signage 1050x750mm (Road Closed 7010.1, Road Ahead Closed 7010.1, Diversion End 2702, Diversion 2702) as per drawing 100/3</t>
  </si>
  <si>
    <t>no</t>
  </si>
  <si>
    <t>1/016</t>
  </si>
  <si>
    <t>Supply of standard temporary signage 1050x450mm (diverted traffic 2703, 2704) as per drawing 100/3</t>
  </si>
  <si>
    <t>1/017</t>
  </si>
  <si>
    <t>Supply of non-standard temporary signage 1050x750mm as directed</t>
  </si>
  <si>
    <t>1/018</t>
  </si>
  <si>
    <t>Supply of non-standard temporary signage 1050x450mm as directed</t>
  </si>
  <si>
    <t>1/019</t>
  </si>
  <si>
    <t>Extra over for item temporary1050x750mm signage in frames with extended legs</t>
  </si>
  <si>
    <t>1/020</t>
  </si>
  <si>
    <t>Extra over for item temporary1050x450mm signage in frames with extended legs</t>
  </si>
  <si>
    <t>1/021</t>
  </si>
  <si>
    <t>Supply of non-standard temporary signage 1200x1200mm as directed as per Drawing 100/3 (Z series)</t>
  </si>
  <si>
    <t>1/022</t>
  </si>
  <si>
    <t>Extra over for item temporary1200x1200mm signage in  frames with extended legs</t>
  </si>
  <si>
    <t>&lt; 5 mile Diversion</t>
  </si>
  <si>
    <t>1/023</t>
  </si>
  <si>
    <t>Erection of temporary diversion route as per shown 3.3 on P.37 Chapter 8 Traffic Signs Manual part 1.</t>
  </si>
  <si>
    <t>1/024</t>
  </si>
  <si>
    <t>Maintenance of temporary diversion route as shown figure 3.3 on P.37 Chapter 8 Traffic Signs Manual part 1.</t>
  </si>
  <si>
    <t>1/025</t>
  </si>
  <si>
    <t>Removal of temporary diversion route as per shown 3.3 on P.37 Chapter 8 Traffic Signs Manual part 1.</t>
  </si>
  <si>
    <t>item</t>
  </si>
  <si>
    <t>5 - 25 Mile Diversion</t>
  </si>
  <si>
    <t>1/026</t>
  </si>
  <si>
    <t>1/027</t>
  </si>
  <si>
    <t>1/028</t>
  </si>
  <si>
    <t>&gt; 25 Mile Diversion</t>
  </si>
  <si>
    <t>1/029</t>
  </si>
  <si>
    <t>1/030</t>
  </si>
  <si>
    <t>1/031</t>
  </si>
  <si>
    <t>Basic Layout</t>
  </si>
  <si>
    <t>&lt;30mph (single carriageway)</t>
  </si>
  <si>
    <t xml:space="preserve">Erection of ‘Basic Layout’ as per drawing on P.21 of the Safety at Street Works and Road Works - A code of practice booklet, on an all purpose single carriageway road, , restricted to 30mph or less. </t>
  </si>
  <si>
    <t>1/032</t>
  </si>
  <si>
    <t>Maintenance of ‘Basic Layout’ as per drawing on P.21 of the Safety at Street Works and Road Works - A code of practice booklet, on an all purpose single carriageway road, , restricted to 30mph or less.</t>
  </si>
  <si>
    <t>1/033</t>
  </si>
  <si>
    <t>Removal of ‘Basic Layout’ as per drawing on P.21 of the Safety at Street Works and Road Works - A code of practice booklet, on an all purpose single carriageway road, , restricted to 30mph or less.</t>
  </si>
  <si>
    <t>&lt;40mph (single carriageway)</t>
  </si>
  <si>
    <t>1/034</t>
  </si>
  <si>
    <t>Erection of ‘Basic Layout’ as per drawing on P.21 of the Safety at Street Works and Road Works - A code of practice booklet, on an all purpose single carriageway road, restricted to 40mph or less.</t>
  </si>
  <si>
    <t>1/035</t>
  </si>
  <si>
    <t>Maintenance of ‘Basic Layout’ as per drawing on P.21 of the Safety at Street Works and Road Works - A code of practice booklet, on an all purpose single carriageway road, restricted to 40mph or less.</t>
  </si>
  <si>
    <t>1/036</t>
  </si>
  <si>
    <t>Removal of ‘Basic Layout’ as per drawing on P.21 of the Safety at Street Works and Road Works - A code of practice booklet, on an all purpose single carriageway road, restricted to 40mph or less.</t>
  </si>
  <si>
    <t>&lt;40mph (Dual carriageway)</t>
  </si>
  <si>
    <t>Right Lane</t>
  </si>
  <si>
    <t>1/037</t>
  </si>
  <si>
    <t>Erection of ‘Basic Layout’ as per drawing on P.41 of the Safety at Street Works and Road Works - A code of practice booklet, on an all purpose dual carriageway road, restricted to 40mph or less.</t>
  </si>
  <si>
    <t>1/038</t>
  </si>
  <si>
    <t>Maintenance of ‘Basic Layout’ as per drawing on P.41 of the Safety at Street Works and Road Works - A code of practice booklet, on an all purpose dual carriageway road, restricted to 40mph or less.</t>
  </si>
  <si>
    <t xml:space="preserve"> </t>
  </si>
  <si>
    <t>1/039</t>
  </si>
  <si>
    <t>Removal of ‘Basic Layout’ as per drawing on P.41 of the Safety at Street Works and Road Works - A code of practice booklet, on an all purpose dual carriageway road, restricted to 40mph or less.</t>
  </si>
  <si>
    <t>Left Lane</t>
  </si>
  <si>
    <t>1/040</t>
  </si>
  <si>
    <t>Erection of ‘Basic Layout’ as per drawing on P.42 of the Safety at Street Works and Road Works - A code of practice booklet, on an all purpose dual carriageway road, restricted to 40mph or less.</t>
  </si>
  <si>
    <t>1/041</t>
  </si>
  <si>
    <t>Maintenance of ‘Basic Layout’ as per drawing on P.42 of the Safety at Street Works and Road Works - A code of practice booklet, on an all purpose dual carriageway road, restricted to 40mph or less.</t>
  </si>
  <si>
    <t>1/042</t>
  </si>
  <si>
    <t>Removal of ‘Basic Layout’ as per drawing on P.42 of the Safety at Street Works and Road Works - A code of practice booklet, on an all purpose dual carriageway road, restricted to 40mph or less.</t>
  </si>
  <si>
    <t>Parked Vehicle</t>
  </si>
  <si>
    <t>1/043</t>
  </si>
  <si>
    <t>Erection of ‘parked vehicle’ layout as per drawing on P.38 of the Safety at Street Works and Road Works - A code of practice booklet, on a two lane single carriageway road</t>
  </si>
  <si>
    <t>1/044</t>
  </si>
  <si>
    <t>Maintenance of ‘parked vehicle’ layout as per drawing on P.38 of the Safety at Street Works and Road Works - A code of practice booklet, on a two lane single carriageway road</t>
  </si>
  <si>
    <t>1/045</t>
  </si>
  <si>
    <t>Removal of ‘parked vehicle’ layout as per drawing on P.38 of the Safety at Street Works and Road Works - A code of practice booklet, on a two lane single carriageway road</t>
  </si>
  <si>
    <t>Works in centre of two way road</t>
  </si>
  <si>
    <t>1/046</t>
  </si>
  <si>
    <t>Erection of ‘works in the centre of a two way road’ layout as per drawing on P.39 of the Safety at Street Works and Road Works - A code of practice booklet, on a two lane single carriageway road</t>
  </si>
  <si>
    <t>1/047</t>
  </si>
  <si>
    <t>Maintenance of ‘works in the centre of a two way road’ layout as per drawing on P.39 of the Safety at Street Works and Road Works - A code of practice booklet, on a two lane single carriageway road</t>
  </si>
  <si>
    <t>1/048</t>
  </si>
  <si>
    <t>Removal of ‘works in the centre of a two way road’ layout as per drawing on P.39 of the Safety at Street Works and Road Works - A code of practice booklet, on a two lane single carriageway road</t>
  </si>
  <si>
    <t>Give &amp; Take</t>
  </si>
  <si>
    <t>1/049</t>
  </si>
  <si>
    <t>Erection of ‘Give and Take’ system as per drawing on P.57 of the Safety at Street Works and Road Works - A code of practice booklet, on an all purpose single carriageway road, , restricted to 30mph or less.</t>
  </si>
  <si>
    <t>1/050</t>
  </si>
  <si>
    <t>Maintenance of ‘Give and Take’ system as per drawing on P.57 of the Safety at Street Works and Road Works - A code of practice booklet, on an all purpose single carriageway road, , restricted to 30mph or less.</t>
  </si>
  <si>
    <t>1/051</t>
  </si>
  <si>
    <t>Removal of ‘Give and Take’ system as per drawing on P.57 of the Safety at Street Works and Road Works - A code of practice booklet, on an all purpose single carriageway road, , restricted to 30mph or less.</t>
  </si>
  <si>
    <t>Priority Signs</t>
  </si>
  <si>
    <t>&lt; 30 Mph</t>
  </si>
  <si>
    <t>1/052</t>
  </si>
  <si>
    <t>Erection of ‘Priority Signs’ system as per drawing on P.59 of the Safety at Street Works and Road Works - A code of practice booklet, on an all purpose single carriageway road, , restricted to 30mph or less.</t>
  </si>
  <si>
    <t>1/053</t>
  </si>
  <si>
    <t>Maintenance of ‘Priority Signs’ system as per drawing on P.59 of the Safety at Street Works and Road Works - A code of practice booklet, on an all purpose single carriageway road, , restricted to 30mph or less.</t>
  </si>
  <si>
    <t>1/054</t>
  </si>
  <si>
    <t>Removal of ‘Priority Signs’ system as per drawing on P.59 of the Safety at Street Works and Road Works - A code of practice booklet, on an all purpose single carriageway road, , restricted to 30mph or less.</t>
  </si>
  <si>
    <t>30mph - 40mph</t>
  </si>
  <si>
    <t>1/055</t>
  </si>
  <si>
    <t>Erection of ‘Priority Signs’ system as per drawing on P.59 of the Safety at Street Works and Road Works - A code of practice booklet, on an all purpose single carriageway road, restricted to 40mph or less.</t>
  </si>
  <si>
    <t>1/056</t>
  </si>
  <si>
    <t>Maintenance of ‘Priority Signs’ system as per drawing on P.59 of the Safety at Street Works and Road Works - A code of practice booklet, on an all purpose single carriageway road, restricted to 40mph or less.</t>
  </si>
  <si>
    <t>1/057</t>
  </si>
  <si>
    <t>Removal of ‘Priority Signs’ system as per drawing on P.59 of the Safety at Street Works and Road Works - A code of practice booklet, on an all purpose single carriageway road, restricted to 40mph or less.</t>
  </si>
  <si>
    <t>1/058</t>
  </si>
  <si>
    <t>1/059</t>
  </si>
  <si>
    <t>1/060</t>
  </si>
  <si>
    <t>Traffic Control</t>
  </si>
  <si>
    <t>Stop / Go</t>
  </si>
  <si>
    <t>&lt;30mph</t>
  </si>
  <si>
    <t>1/061</t>
  </si>
  <si>
    <t>Erection of ‘Stop/Go boards’ system as per drawing on p.65 of the Safety at Street Works and Road Works - A code of practice booklet, on an all purpose single carriageway road, restricted to 30mph or less.</t>
  </si>
  <si>
    <t>1/062</t>
  </si>
  <si>
    <t>Maintenance of ‘Stop/Go boards’ system as per drawing on p.65 of the Safety at Street Works and Road Works - A code of practice booklet, on an all purpose single carriageway road, restricted to 30mph or less.</t>
  </si>
  <si>
    <t>1/063</t>
  </si>
  <si>
    <t>Removal of ‘Stop/Go boards’ system as per drawing on p.65 of the Safety at Street Works and Road Works - A code of practice booklet, on an all purpose single carriageway road, restricted to 30mph or less.</t>
  </si>
  <si>
    <t>30 &lt; 40mph</t>
  </si>
  <si>
    <t>1/064</t>
  </si>
  <si>
    <t>Erection of ‘Stop/Go boards’ system as per drawing on p.65 of the Safety at Street Works and Road Works - A code of practice booklet, on an all purpose single carriageway road, restricted to 40mph or less.</t>
  </si>
  <si>
    <t>1/065</t>
  </si>
  <si>
    <t>Maintenance of ‘Stop/Go boards’ system as per drawing on p.65 of the Safety at Street Works and Road Works - A code of practice booklet, on an all purpose single carriageway road, restricted to 40mph or less.</t>
  </si>
  <si>
    <t>1/066</t>
  </si>
  <si>
    <t>Removal of ‘Stop/Go boards’ system as per drawing on p.65 of the Safety at Street Works and Road Works - A code of practice booklet, on an all purpose single carriageway road, restricted to 40mph or less.</t>
  </si>
  <si>
    <t>40 &lt; 60mph</t>
  </si>
  <si>
    <t>1/067</t>
  </si>
  <si>
    <t>Erection of ‘Stop/Go boards’ system as per drawing on p.65 of the Safety at Street Works and Road Works - A code of practice booklet, on an all purpose single carriageway road, restricted to 60mph or less.</t>
  </si>
  <si>
    <t>1/068</t>
  </si>
  <si>
    <t>Maintenance of ‘Stop/Go boards’ system as per drawing on p.65 of the Safety at Street Works and Road Works - A code of practice booklet, on an all purpose single carriageway road, restricted to 60mph or less.</t>
  </si>
  <si>
    <t>1/069</t>
  </si>
  <si>
    <t>Removal of ‘Stop/Go boards’ system as per drawing on p.65 of the Safety at Street Works and Road Works - A code of practice booklet, on an all purpose single carriageway road, restricted to 60mph or less.</t>
  </si>
  <si>
    <t>Temporary Traffic Signals</t>
  </si>
  <si>
    <t xml:space="preserve">&lt; 30mph </t>
  </si>
  <si>
    <t>1/070</t>
  </si>
  <si>
    <t>Erection of ‘Portable Traffic Signals’ system as per drawing on P.65 of the Safety at Street Works and Road Works - A code of practice booklet, on an all purpose single carriageway road, , restricted to 30mph or less.</t>
  </si>
  <si>
    <t>1/071</t>
  </si>
  <si>
    <t>Maintenance of ‘Portable Traffic Signals’ system as per drawing on p.65 of the Safety at Street Works and Road Works - A code of practice booklet, on an all purpose single carriageway road, , restricted to 30mph or less.</t>
  </si>
  <si>
    <t>1/072</t>
  </si>
  <si>
    <t>Removal of ‘Portable Traffic Signals’ system as per drawing on p.65 of the Safety at Street Works and Road Works - A code of practice booklet, on an all purpose single carriageway road, , restricted to 30mph or less.</t>
  </si>
  <si>
    <t xml:space="preserve">30 &lt; 40mph </t>
  </si>
  <si>
    <t>1/073</t>
  </si>
  <si>
    <t>Erection of ‘Portable Traffic Signals’ system as per drawing on p.65 of the Safety at Street Works and Road Works - A code of practice booklet, on an all purpose single carriageway road, restricted to 40mph or less.</t>
  </si>
  <si>
    <t>1/074</t>
  </si>
  <si>
    <t>Maintenance of ‘Portable Traffic Signals’ system as per drawing on p.65 of the Safety at Street Works and Road Works - A code of practice booklet, on an all purpose single carriageway road, restricted to 40mph or less.</t>
  </si>
  <si>
    <t>1/075</t>
  </si>
  <si>
    <t>Removal of ‘Portable Traffic Signals’ system as per drawing on p.65 of the Safety at Street Works and Road Works - A code of practice booklet, on an all purpose single carriageway road, restricted to 40mph or less.</t>
  </si>
  <si>
    <t xml:space="preserve">40 &lt; 60mph </t>
  </si>
  <si>
    <t>Erection of ‘Portable Traffic Signals’ system as per drawing on p.65 of the Safety at Street Works and Road Works - A code of practice booklet, on an all purpose single carriageway road, restricted to 60mph or less.</t>
  </si>
  <si>
    <t>Maintenance of ‘Portable Traffic Signals’ system as per drawing on p.65 of the Safety at Street Works and Road Works - A code of practice booklet, on an all purpose single carriageway road, restricted to 60mph or less.</t>
  </si>
  <si>
    <t>Removal of ‘Portable Traffic Signals’ system as per drawing on p.65 of the Safety at Street Works and Road Works - A code of practice booklet, on an all purpose single carriageway road, restricted to 60mph or less.</t>
  </si>
  <si>
    <t>1/076</t>
  </si>
  <si>
    <t>Extra over any item for traffic management for the provision of an additional temporary traffic signal</t>
  </si>
  <si>
    <t>1/077</t>
  </si>
  <si>
    <t>Extra over any item for traffic management for the maintenance of an additional temporary traffic signal</t>
  </si>
  <si>
    <t>1/078</t>
  </si>
  <si>
    <t>Extra over any item for traffic management for the removal of an additional temporary traffic signal</t>
  </si>
  <si>
    <t>1/079</t>
  </si>
  <si>
    <t>Extra over any item for traffic management for the provision of signal controlled pedestrian facilities (1 Set)</t>
  </si>
  <si>
    <t>1/080</t>
  </si>
  <si>
    <t>Extra over any item for traffic management for the maintenance of signal controlled pedestrian facilities (1 Set)</t>
  </si>
  <si>
    <t>1/081</t>
  </si>
  <si>
    <t>Extra over any item for traffic management for the removal of signal controlled pedestrian facilities (1 Set)</t>
  </si>
  <si>
    <t>1/082</t>
  </si>
  <si>
    <t>Extra over any item for traffic management for manual control of traffic signals during peak times (8am - 9.30am &amp; 3pm - 6pm) as directed</t>
  </si>
  <si>
    <t>1/083</t>
  </si>
  <si>
    <t>Extra over any item for traffic management for manual control of traffic signals full day 7am to 7pm as directed</t>
  </si>
  <si>
    <t>Convoy working</t>
  </si>
  <si>
    <t>1/090</t>
  </si>
  <si>
    <t>Erection of convoy working system as per  P.68 of the Safety at Street Works and Road Works - A code of practice booklet / Chapter 8 Traffic Signs Manual P.261 (D.7) and Layout drawing CW1 a, on an all purpose single carriageway road</t>
  </si>
  <si>
    <t>1/091</t>
  </si>
  <si>
    <t>Maintenance of convoy working system as per  P.68 of the Safety at Street Works and Road Works - A code of practice booklet / Chapter 8 Traffic Signs Manual P.261 (D.7) and Layout drawing CW1 a, on an all purpose single carriageway road</t>
  </si>
  <si>
    <t>1/092</t>
  </si>
  <si>
    <t>Removal of convoy working system as per  P.68 of the Safety at Street Works and Road Works - A code of practice booklet / Chapter 8 Traffic Signs Manual P.261 (D.7) and Layout drawing CW1 a, on an all purpose single carriageway road</t>
  </si>
  <si>
    <t>1/093</t>
  </si>
  <si>
    <t>Erection of convoy working system as per  P.68 of the Safety at Street Works and Road Works - A code of practice booklet / Chapter 8 Traffic Signs Manual P.261 (D.7) and Layout drawing CW1 a, on an all purpose dual carriageway road</t>
  </si>
  <si>
    <t>1/094</t>
  </si>
  <si>
    <t>Maintenance of convoy working system as per  P.68 of the Safety at Street Works and Road Works - A code of practice booklet / Chapter 8 Traffic Signs Manual P.261 (D.7) and Layout drawing CW1 a, on an all purpose dual carriageway road</t>
  </si>
  <si>
    <t>1/095</t>
  </si>
  <si>
    <t>Removal of convoy working system as per  P.68 of the Safety at Street Works and Road Works - A code of practice booklet / Chapter 8 Traffic Signs Manual P.261 (D.7) and Layout drawing CW1 a, on an all purpose dual carriageway road</t>
  </si>
  <si>
    <t>1/096</t>
  </si>
  <si>
    <t>Extra over any item for traffic management for additional convoy vehicle</t>
  </si>
  <si>
    <t>1/097</t>
  </si>
  <si>
    <t>Extra over any item for traffic management for side roads within the convoy site as per Chapter 8 Traffic Signs Manual P.2691 (D7.9)</t>
  </si>
  <si>
    <t>Footways</t>
  </si>
  <si>
    <t>1/098</t>
  </si>
  <si>
    <t>Erection of ‘Works on Footways’ layout as per drawing on P.33 of the Safety at Street Works and Road Works - A code of practice booklet</t>
  </si>
  <si>
    <t>1/099</t>
  </si>
  <si>
    <t>Maintenance of ‘Works on Footways’ layout as per drawing on P.33 of the Safety at Street Works and Road Works - A code of practice booklet</t>
  </si>
  <si>
    <t>1/100</t>
  </si>
  <si>
    <t>Removal of ‘Works on Footways’ layout as per drawing on P.33 of the Safety at Street Works and Road Works - A code of practice booklet</t>
  </si>
  <si>
    <t>1/101</t>
  </si>
  <si>
    <t>Erection of ‘Works on footway with temporary footway in carriageway’ layout as per drawing on P.34 of the Safety at Street Works and Road Works - A code of practice booklet</t>
  </si>
  <si>
    <t>1/102</t>
  </si>
  <si>
    <t>Maintenance of ‘Works on footway with temporary footway in carriageway’ layout as per drawing on P.34 of the Safety at Street Works and Road Works - A code of practice booklet</t>
  </si>
  <si>
    <t>1/103</t>
  </si>
  <si>
    <t>Removal of ‘Works on footway with temporary footway in carriageway’ layout as per drawing on P.34 of the Safety at Street Works and Road Works - A code of practice booklet</t>
  </si>
  <si>
    <t>1/113</t>
  </si>
  <si>
    <t>Erection of ‘Temporary Footway Closure’ layout as per P.32 of the Safety at Street Works and Road Works - A code of practice booklet</t>
  </si>
  <si>
    <t>1/114</t>
  </si>
  <si>
    <t>Maintenance of ‘Temporary Footway Closure’ layout as per P.32 of the Safety at Street Works and Road Works - A code of practice booklet</t>
  </si>
  <si>
    <t>1/115</t>
  </si>
  <si>
    <t>Removal of ‘Temporary Footway Closure’ layout as per P.32 of the Safety at Street Works and Road Works - A code of practice booklet</t>
  </si>
  <si>
    <t>1/116</t>
  </si>
  <si>
    <t>Extra over any item for traffic management for the management/control of the  'temporary Footway Closure layout as per P.32 of the Safety at Street Works and Road Works - A code of practice booklet</t>
  </si>
  <si>
    <t>Works at Juctions/Crossings</t>
  </si>
  <si>
    <t>Pedestrian Crossing</t>
  </si>
  <si>
    <t>1/117</t>
  </si>
  <si>
    <t>Erection of ‘Works at pedestrian crossings’ layout as per drawing on P.51 of the Safety at Street Works and Road Works - A code of practice booklet</t>
  </si>
  <si>
    <t>1/118</t>
  </si>
  <si>
    <t>Maintenance of ‘Works at pedestrian crossings’ layout as per drawing on P.51 of the Safety at Street Works and Road Works - A code of practice booklet</t>
  </si>
  <si>
    <t>1/119</t>
  </si>
  <si>
    <t>Removal of ‘Works at pedestrian crossings’ layout as per drawing on P.51 of the Safety at Street Works and Road Works - A code of practice booklet</t>
  </si>
  <si>
    <t>1/153</t>
  </si>
  <si>
    <t>Erection of ‘Works at pedestrian crossings’ layout as per drawing on P.43 of the Safety at Street Works and Road Works - A code of practice booklet, with traffic control by portable traffic signals</t>
  </si>
  <si>
    <t>1/154</t>
  </si>
  <si>
    <t>Maintenance of ‘Works at pedestrian crossings’ layout as per drawing on P.43 of the Safety at Street Works and Road Works - A code of practice booklet, with traffic control by portable traffic signals</t>
  </si>
  <si>
    <t>1/155</t>
  </si>
  <si>
    <t>Removal of ‘Works at pedestrian crossings’ layout as per drawing on P.43 of the Safety at Street Works and Road Works - A code of practice booklet, with traffic control by portable traffic signals</t>
  </si>
  <si>
    <t>1/156</t>
  </si>
  <si>
    <t>Erection of ‘Works at pedestrian crossings’ layout as per drawing on P.43 of the Safety at Street Works and Road Works - A code of practice booklet, with traffic control by Stop/Go boards</t>
  </si>
  <si>
    <t>1/157</t>
  </si>
  <si>
    <t>Maintenance of ‘Works at pedestrian crossings’ layout as per drawing on P.43 of the Safety at Street Works and Road Works - A code of practice booklet, with traffic control by Stop/Go boards</t>
  </si>
  <si>
    <t>1/158</t>
  </si>
  <si>
    <t>Removal of ‘Works at pedestrian crossings’ layout as per drawing on P.43 of the Safety at Street Works and Road Works - A code of practice booklet, with traffic control by Stop/Go boards</t>
  </si>
  <si>
    <t>1/159</t>
  </si>
  <si>
    <t>Erection of ‘Works at pedestrian crossings’ layout as per drawing on P.43 of the Safety at Street Works and Road Works - A code of practice booklet, with traffic control by Priority Signs</t>
  </si>
  <si>
    <t>1/160</t>
  </si>
  <si>
    <t>Maintenance of ‘Works at pedestrian crossings’ layout as per drawing on P.43 of the Safety at Street Works and Road Works - A code of practice booklet, with traffic control by Priority Signs</t>
  </si>
  <si>
    <t>1/161</t>
  </si>
  <si>
    <t>Removal of ‘Works at pedestrian crossings’ layout as per drawing on P.43 of the Safety at Street Works and Road Works - A code of practice booklet, with traffic control by Priority Signs</t>
  </si>
  <si>
    <t>Junctions</t>
  </si>
  <si>
    <t>Side Street</t>
  </si>
  <si>
    <t>1/120</t>
  </si>
  <si>
    <t>Erection of ‘Works at road junctions’ layout as per drawing on P.44 of the Safety at Street Works and Road Works - A code of practice booklet</t>
  </si>
  <si>
    <t>1/121</t>
  </si>
  <si>
    <t>Maintenance of ‘Works at road junctions’ layout as per drawing on P.44 of the Safety at Street Works and Road Works - A code of practice booklet</t>
  </si>
  <si>
    <t>1/122</t>
  </si>
  <si>
    <t>Removal of ‘Works at road junctions’ layout as per drawing on P.44 of the Safety at Street Works and Road Works - A code of practice booklet</t>
  </si>
  <si>
    <t>Both Roads</t>
  </si>
  <si>
    <t>1/123</t>
  </si>
  <si>
    <t>Erection of ‘Works at road junctions’ layout as per drawing on P.45 of the Safety at Street Works and Road Works - A code of practice booklet</t>
  </si>
  <si>
    <t>1/124</t>
  </si>
  <si>
    <t>Maintenance of ‘Works at road junctions’ layout as per drawing on P.45 of the Safety at Street Works and Road Works - A code of practice booklet</t>
  </si>
  <si>
    <t>1/125</t>
  </si>
  <si>
    <t>Removal of ‘Works at road junctions’ layout as per drawing on P.45 of the Safety at Street Works and Road Works - A code of practice booklet</t>
  </si>
  <si>
    <t>Signal Island at Junction</t>
  </si>
  <si>
    <t>1/126</t>
  </si>
  <si>
    <t>Erection of ‘Works at road junctions’ layout as per drawing on P.46 of the Safety at Street Works and Road Works - A code of practice booklet</t>
  </si>
  <si>
    <t>1/127</t>
  </si>
  <si>
    <t>Maintenance of ‘Works at road junctions’ layout as per drawing on P.46 of the Safety at Street Works and Road Works - A code of practice booklet</t>
  </si>
  <si>
    <t>1/128</t>
  </si>
  <si>
    <t>Removal of ‘Works at road junctions’ layout as per drawing on P.46 of the Safety at Street Works and Road Works - A code of practice booklet</t>
  </si>
  <si>
    <t>Signal controlled junction</t>
  </si>
  <si>
    <t>1/129</t>
  </si>
  <si>
    <t>Erection of ‘Works at traffic signals Junctions’ at 3 legged junction simliar manner shown for pedestrian crossing on P.51 of the Safety at Street Works and Road Works - A code of practice booklet</t>
  </si>
  <si>
    <t>1/130</t>
  </si>
  <si>
    <t>Maintenance of ‘Works at traffic signals Junctions’ at 3 legged junction simliar manner shown for pedestrian crossing on P.51 of the Safety at Street Works and Road Works - A code of practice booklet</t>
  </si>
  <si>
    <t>1/131</t>
  </si>
  <si>
    <t>Removal of ‘Works at traffic signals Junctions’ at 3 legged junction simliar manner shown for pedestrian crossing on P.51 of the Safety at Street Works and Road Works - A code of practice booklet</t>
  </si>
  <si>
    <t>1/132</t>
  </si>
  <si>
    <t>Erection of ‘Works at traffic signals Junctions’ at 4 legged junction simliar manner shown for pedestrian crossing on P.51 of the Safety at Street Works and Road Works - A code of practice booklet</t>
  </si>
  <si>
    <t>1/133</t>
  </si>
  <si>
    <t>Maintenance of ‘Works at traffic signals Junctions’ at 4 legged junction simliar manner shown for pedestrian crossing on P.51 of the Safety at Street Works and Road Works - A code of practice booklet</t>
  </si>
  <si>
    <t>1/134</t>
  </si>
  <si>
    <t>Removal of ‘Works at traffic signals Junctions’ at 4 legged junction simliar manner shown for pedestrian crossing on P.51 of the Safety at Street Works and Road Works - A code of practice booklet</t>
  </si>
  <si>
    <t>1/135</t>
  </si>
  <si>
    <t>Erection of ‘Works at traffic signals Junctions’ at 5 legged junction simliar manner shown for pedestrian crossing on P.51 of the Safety at Street Works and Road Works - A code of practice booklet</t>
  </si>
  <si>
    <t>1/136</t>
  </si>
  <si>
    <t>Maintenance of ‘Works at traffic signals Junctions’ at 5 legged junction simliar manner shown for pedestrian crossing on P.51 of the Safety at Street Works and Road Works - A code of practice booklet</t>
  </si>
  <si>
    <t>1/137</t>
  </si>
  <si>
    <t>Removal of ‘Works at traffic signals Junctions’ at 5 legged junction simliar manner shown for pedestrian crossing on P.51 of the Safety at Street Works and Road Works - A code of practice booklet</t>
  </si>
  <si>
    <t>1/138</t>
  </si>
  <si>
    <t>Erection of ‘Works at traffic signals Junctions’ at 6 legged junction simliar manner shown for pedestrian crossing on P.51 of the Safety at Street Works and Road Works - A code of practice booklet</t>
  </si>
  <si>
    <t>1/139</t>
  </si>
  <si>
    <t>Maintenance of ‘Works at traffic signals Junctions’ at 6 legged junction simliar manner shown for pedestrian crossing on P.51 of the Safety at Street Works and Road Works - A code of practice booklet</t>
  </si>
  <si>
    <t>1/140</t>
  </si>
  <si>
    <t>Removal of ‘Works at traffic signals Junctions’ at 6 legged junction simliar manner shown for pedestrian crossing on P.51 of the Safety at Street Works and Road Works - A code of practice booklet</t>
  </si>
  <si>
    <t>Roundabouts</t>
  </si>
  <si>
    <t>1/141</t>
  </si>
  <si>
    <t>Erection of ‘Works at Roundabout’ layout as shown on on P.48 Case A of the Safety at Street Works and Road Works - A code of practice booklet</t>
  </si>
  <si>
    <t>1/142</t>
  </si>
  <si>
    <t>Maintenance of ‘Works at Roundabout’ layout as shown on on P.48 Case A of the Safety at Street Works and Road Works - A code of practice booklet</t>
  </si>
  <si>
    <t>1/143</t>
  </si>
  <si>
    <t>Removal of ‘Works at Roundabout’ layout as shown on on P.48 Case A of the Safety at Street Works and Road Works - A code of practice booklet</t>
  </si>
  <si>
    <t>1/144</t>
  </si>
  <si>
    <t>Erection of ‘Works at Roundabout’ layout as shown on on P.48 Case B of the Safety at Street Works and Road Works - A code of practice booklet</t>
  </si>
  <si>
    <t>1/145</t>
  </si>
  <si>
    <t>Maintenance of ‘Works at Roundabout’ layout as shown on on P.48 Case B of the Safety at Street Works and Road Works - A code of practice booklet</t>
  </si>
  <si>
    <t>1/146</t>
  </si>
  <si>
    <t>Removal of ‘Works at Roundabout’ layout as shown on on P.48 Case B of the Safety at Street Works and Road Works - A code of practice booklet</t>
  </si>
  <si>
    <t>1/147</t>
  </si>
  <si>
    <t>Erection of ‘Works at Roundabout’ layout as shown on on P.49 Case C of the Safety at Street Works and Road Works - A code of practice booklet</t>
  </si>
  <si>
    <t>1/148</t>
  </si>
  <si>
    <t>Maintenance of ‘Works at Roundabout’ layout as shown on on P.49 Case C of the Safety at Street Works and Road Works - A code of practice booklet</t>
  </si>
  <si>
    <t>1/149</t>
  </si>
  <si>
    <t>Removal of ‘Works at Roundabout’ layout as shown on on P.49 Case C of the Safety at Street Works and Road Works - A code of practice booklet</t>
  </si>
  <si>
    <t>1/150</t>
  </si>
  <si>
    <t>Erection of ‘Works at Roundabout’ layout as shown on on P.49 Case D of the Safety at Street Works and Road Works - A code of practice booklet</t>
  </si>
  <si>
    <t>1/151</t>
  </si>
  <si>
    <t>Maintenance of ‘Works at Roundabout’ layout as shown on on P.49 Case D of the Safety at Street Works and Road Works - A code of practice booklet</t>
  </si>
  <si>
    <t>1/152</t>
  </si>
  <si>
    <t>Removal of ‘Works at Roundabout’ layout as shown on on P.49 Case D of the Safety at Street Works and Road Works - A code of practice booklet</t>
  </si>
  <si>
    <t>Mobile Works and short-duration</t>
  </si>
  <si>
    <t>Mobile works</t>
  </si>
  <si>
    <t>Set up of mobile works as per drawing on p.84 of the Safety at Street Works and Road Works - A code of practice booklet, on an all purpose single carriageway road, restricted to 30mph or less.</t>
  </si>
  <si>
    <t>Maintenance of mobile works as per drawing on p.84 of the Safety at Street Works and Road Works - A code of practice booklet,  A code of practice booklet, on an all purpose single carriageway road, restricted to 30mph or less.</t>
  </si>
  <si>
    <t>Removal of mobile works as per drawing on p.84 of the Safety at Street Works and Road Works - A code of practice booklet,  A code of practice booklet, on an all purpose single carriageway road, restricted to 30mph or less.</t>
  </si>
  <si>
    <t>30&lt;40mph</t>
  </si>
  <si>
    <t>Set up of mobile works as per drawing on p.85 of the Safety at Street Works and Road Works - A code of practice booklet, on an all purpose dual carriageway road, restricted to 40mph or less.</t>
  </si>
  <si>
    <t>Maintenance of mobile works as per drawing on p.85 of the Safety at Street Works and Road Works - A code of practice booklet, on an all purpose dual carriageway road, restricted to 40mph or less..</t>
  </si>
  <si>
    <t>Removal of mobile works as per drawing on p.85 of the Safety at Street Works and Road Works - A code of practice booklet, on an all purpose dual carriageway road, restricted to 40mph or less.</t>
  </si>
  <si>
    <t>40&lt;60mph</t>
  </si>
  <si>
    <t>Set up of mobile works as per drawing on p.85 of the Safety at Street Works and Road Works - A code of practice booklet, on an all purpose dual carriageway road, restricted to 60mph or less.</t>
  </si>
  <si>
    <t>Maintenance of mobile works as per drawing on p.85 of the Safety at Street Works and Road Works - A code of practice booklet, on an all purpose dual carriageway road, restricted to 60mph or less..</t>
  </si>
  <si>
    <t>Removal of mobile works as per drawing on p.85 of the Safety at Street Works and Road Works - A code of practice booklet, on an all purpose dual carriageway road, restricted to 60mph or less.</t>
  </si>
  <si>
    <t>Short duration works</t>
  </si>
  <si>
    <t>1/170</t>
  </si>
  <si>
    <t>Set up of Short duration works as per drawing on p.87 of the Safety at Street Works and Road Works - A code of practice booklet, on an all purpose single carriageway road, restricted to 30mph or less.</t>
  </si>
  <si>
    <t>1/171</t>
  </si>
  <si>
    <t>Maintenance of Short duration works as per drawing on p.87 of the Safety at Street Works and Road Works - A code of practice booklet,  A code of practice booklet, on an all purpose single carriageway road, restricted to 30mph or less.</t>
  </si>
  <si>
    <t>1/172</t>
  </si>
  <si>
    <t>Removal of Short duration works as per drawing on p.87 of the Safety at Street Works and Road Works - A code of practice booklet,  A code of practice booklet, on an all purpose single carriageway road, restricted to 30mph or less.</t>
  </si>
  <si>
    <t>1/173</t>
  </si>
  <si>
    <t>Set up of Short duration works as per drawing on p.88 of the Safety at Street Works and Road Works - A code of practice booklet, on an all purpose dual carriageway road, restricted to 40mph or less.</t>
  </si>
  <si>
    <t>1/174</t>
  </si>
  <si>
    <t>Maintenance of Short duration works as per drawing on p.88 of the Safety at Street Works and Road Works - A code of practice booklet, on an all purpose dual carriageway road, restricted to 40mph or less..</t>
  </si>
  <si>
    <t>1/175</t>
  </si>
  <si>
    <t>Removal of Short duration works as per drawing on p.88 of the Safety at Street Works and Road Works - A code of practice booklet, on an all purpose dual carriageway road, restricted to 40mph or less.</t>
  </si>
  <si>
    <t>1/176</t>
  </si>
  <si>
    <t>Set up of Short duration works as per drawing on p.88 of the Safety at Street Works and Road Works - A code of practice booklet, on an all purpose dual carriageway road, restricted to 60mph or less.</t>
  </si>
  <si>
    <t>1/177</t>
  </si>
  <si>
    <t>Maintenance of Short duration works as per drawing on p.88 of the Safety at Street Works and Road Works - A code of practice booklet, on an all purpose dual carriageway road, restricted to 60mph or less..</t>
  </si>
  <si>
    <t>1/178</t>
  </si>
  <si>
    <t>Removal of Short duration works as per drawing on p.88 of the Safety at Street Works and Road Works - A code of practice booklet, on an all purpose dual carriageway road, restricted to 60mph or less.</t>
  </si>
  <si>
    <t>TOTAL FOR SERIES 100</t>
  </si>
  <si>
    <t>SERIES 100:BERR 85/2</t>
  </si>
  <si>
    <t>SERIES 100: SUM</t>
  </si>
  <si>
    <t>SERIES 200:  SITE CLEARANCE</t>
  </si>
  <si>
    <t>Newlay Civil Engineering</t>
  </si>
  <si>
    <t>Band A</t>
  </si>
  <si>
    <t>Band B</t>
  </si>
  <si>
    <t>Band C</t>
  </si>
  <si>
    <t>Site Clearance</t>
  </si>
  <si>
    <t>&lt; 5</t>
  </si>
  <si>
    <t xml:space="preserve"> 5 - 20</t>
  </si>
  <si>
    <t>&gt; 20</t>
  </si>
  <si>
    <t>2/001</t>
  </si>
  <si>
    <t>General site clearance</t>
  </si>
  <si>
    <t>Ha</t>
  </si>
  <si>
    <t>No offer</t>
  </si>
  <si>
    <t xml:space="preserve">Take Up or Down and Set Aside for Reuse or Remove to Store off Site </t>
  </si>
  <si>
    <t>Remove to Tip Off Site</t>
  </si>
  <si>
    <t>Slabs</t>
  </si>
  <si>
    <t>&lt; 10</t>
  </si>
  <si>
    <t>10 - 50</t>
  </si>
  <si>
    <t>&gt; 50</t>
  </si>
  <si>
    <t>2/010</t>
  </si>
  <si>
    <t>Take up or down and remove to tip off site precast concrete slab paving 50mm thick</t>
  </si>
  <si>
    <t>m2</t>
  </si>
  <si>
    <t>No Offer</t>
  </si>
  <si>
    <t xml:space="preserve">No Offer </t>
  </si>
  <si>
    <t>2/011</t>
  </si>
  <si>
    <t>Take up or down and remove to tip off site precast concrete slab paving 65mm thick</t>
  </si>
  <si>
    <t>2/012</t>
  </si>
  <si>
    <t>Take up or down and remove to tip off site precast concrete tactile paving slab paving 50mm thick</t>
  </si>
  <si>
    <t>2/013</t>
  </si>
  <si>
    <t>Take up or down and remove to tip off site precast concrete tactile paving slab paving 65mm thick</t>
  </si>
  <si>
    <t>2/014</t>
  </si>
  <si>
    <t>Take up or down and remove to tip off site precast concrete hazard paving slab paving 50mm thick</t>
  </si>
  <si>
    <t>2/015</t>
  </si>
  <si>
    <t>Take up or down and remove to tip off site precast concrete hazard paving slab paving 65mm thick</t>
  </si>
  <si>
    <t>2/016</t>
  </si>
  <si>
    <t>Take up or down and remove to tip off site natural stone slab paving 50mm thick</t>
  </si>
  <si>
    <t>2/017</t>
  </si>
  <si>
    <t>Take up or down and remove to tip off site natural stone slab paving 60mm thick</t>
  </si>
  <si>
    <t>2/018</t>
  </si>
  <si>
    <t>Take up or down and remove to tip off site natural stone slab paving 70mm thick</t>
  </si>
  <si>
    <t>Block Paving / Setts</t>
  </si>
  <si>
    <t>2/020</t>
  </si>
  <si>
    <t>Take up or down and remove to tip off site block paving 50mm thick</t>
  </si>
  <si>
    <t>2/021</t>
  </si>
  <si>
    <t>Take up or down and remove to tip off site block paving 60mm thick</t>
  </si>
  <si>
    <t>2/022</t>
  </si>
  <si>
    <t>Take up or down and remove to tip off site block paving 65mm thick</t>
  </si>
  <si>
    <t>2/023</t>
  </si>
  <si>
    <t>Take up or down and remove to tip off site block paving 80mm thick</t>
  </si>
  <si>
    <t>2/024</t>
  </si>
  <si>
    <t>Take up or down and remove to tip off site block paving 100mm thick</t>
  </si>
  <si>
    <t>2/025</t>
  </si>
  <si>
    <t>Take up or down and remove to tip off site natural stone block paving setts 50mm thick</t>
  </si>
  <si>
    <t>2/026</t>
  </si>
  <si>
    <t>Take up or down and remove to tip off site natural stone block paving setts 60mm thick</t>
  </si>
  <si>
    <t>2/027</t>
  </si>
  <si>
    <t>Take up or down and remove to tip off site natural stone block paving setts 80mm thick</t>
  </si>
  <si>
    <t>2/028</t>
  </si>
  <si>
    <t>Take up or down and remove to tip off site natural stone block paving setts 100mm thick</t>
  </si>
  <si>
    <t>2/029</t>
  </si>
  <si>
    <t>Take up or down and remove to tip off site natural stone block paving setts 150mm thick</t>
  </si>
  <si>
    <t>2/030</t>
  </si>
  <si>
    <t>Take up or down and remove to tip off site natural stone block paving sett 200mm thick</t>
  </si>
  <si>
    <t>Grass/Concrete Paving</t>
  </si>
  <si>
    <t>2/040</t>
  </si>
  <si>
    <t>Take up or down and remove to tip off site grass/concrete paving 100mm thick</t>
  </si>
  <si>
    <t>2/041</t>
  </si>
  <si>
    <t>Take up or down and remove to tip off site grass/concrete paving 120mm thick</t>
  </si>
  <si>
    <t>Kerbing</t>
  </si>
  <si>
    <t>2/050</t>
  </si>
  <si>
    <t>Take up or down and remove to tip off site precast concrete kerbs 125 x 255mm</t>
  </si>
  <si>
    <t>m</t>
  </si>
  <si>
    <t>2/051</t>
  </si>
  <si>
    <t>Take up or down and remove to tip off site precast concrete kerbs 125 x 200mm</t>
  </si>
  <si>
    <t>2/052</t>
  </si>
  <si>
    <t>Take up or down and remove to tip off site precast concrete kerbs 125mm x 150mm</t>
  </si>
  <si>
    <t>2/053</t>
  </si>
  <si>
    <t>Take up or down and remove to tip off site precast concrete kerb 150mm x 305mm</t>
  </si>
  <si>
    <t>2/054</t>
  </si>
  <si>
    <t>Take up or down and remove to tip off site natural stone kerbs 125 x 255mm</t>
  </si>
  <si>
    <t>2/055</t>
  </si>
  <si>
    <t>Take up or down and remove to tip off site natural stone kerbs 125 x 200mm</t>
  </si>
  <si>
    <t>2/056</t>
  </si>
  <si>
    <t>Take up or down and remove to tip off site natural stone kerbs 125mm x 150mm</t>
  </si>
  <si>
    <t>Edge Kerbing</t>
  </si>
  <si>
    <t>2/060</t>
  </si>
  <si>
    <t>Take up or down and remove to tip off site precast concrete edging 50 x 150mm</t>
  </si>
  <si>
    <t>2/061</t>
  </si>
  <si>
    <t>Take up or down and remove to tip off site precast concrete edging 75 x 225mm</t>
  </si>
  <si>
    <t>2/062</t>
  </si>
  <si>
    <t>Take up or down and remove to tip off site timber edging 50 x 125mm</t>
  </si>
  <si>
    <t>Drainage Kerbing/channels</t>
  </si>
  <si>
    <t>2/070</t>
  </si>
  <si>
    <t xml:space="preserve">Take up or down and remove to tip off site precast concrete dish channel    </t>
  </si>
  <si>
    <t>2/071</t>
  </si>
  <si>
    <t>Take up or down and remove to tip off site combined drainage and kerb blocks</t>
  </si>
  <si>
    <t>2/072</t>
  </si>
  <si>
    <t>Take up or down and remove to tip off site linear drainage channel systems</t>
  </si>
  <si>
    <t>Street Furniture</t>
  </si>
  <si>
    <t>Pedestrian Barrier</t>
  </si>
  <si>
    <t>2/080</t>
  </si>
  <si>
    <t xml:space="preserve">Take up or down and remove to tip off site  pedestrian guardrail fence 1.0m high </t>
  </si>
  <si>
    <t>2/081</t>
  </si>
  <si>
    <t xml:space="preserve">Take up or down and remove to tip off site pedestrian guardrail fence 1.2m high </t>
  </si>
  <si>
    <t>Bollards</t>
  </si>
  <si>
    <t>5 -10</t>
  </si>
  <si>
    <t>&gt; 10</t>
  </si>
  <si>
    <t>2/090</t>
  </si>
  <si>
    <t xml:space="preserve">Take up or down and remove to tip off site staked verge marker post </t>
  </si>
  <si>
    <t>2/091</t>
  </si>
  <si>
    <t>Take up or down and remove to tip off site verge marker post in concrete foundation</t>
  </si>
  <si>
    <t>2/092</t>
  </si>
  <si>
    <t>Take up or down and remove to tip off site permanent rigid bollard rooted in concrete foundation</t>
  </si>
  <si>
    <t>2/093</t>
  </si>
  <si>
    <t>Take up or down and remove to tip off site permanent rigid bollard in in socket foundation</t>
  </si>
  <si>
    <t>2/094</t>
  </si>
  <si>
    <t>Take up or down and remove to tip off site permanent rigid bollard and socket foundation</t>
  </si>
  <si>
    <t>2/095</t>
  </si>
  <si>
    <t>Take up or down and remove to tip off site permanent rigid bollard in bolt down foundation</t>
  </si>
  <si>
    <t>2/096</t>
  </si>
  <si>
    <t>Take up or down and remove to tip off site permanent reboundable bollard rooted in concrete foundation</t>
  </si>
  <si>
    <t>2/097</t>
  </si>
  <si>
    <t>Take up or down and remove to tip off site permanent reboundable bollard in in socket foundation</t>
  </si>
  <si>
    <t>2/098</t>
  </si>
  <si>
    <t>Take up or down and remove to tip off site permanent reboundable bollard and socket foundation</t>
  </si>
  <si>
    <t>2/099</t>
  </si>
  <si>
    <t>Take up or down and remove to tip off site permanent reboundable bollard in bolt down foundation</t>
  </si>
  <si>
    <t>Parking Ticket Machine</t>
  </si>
  <si>
    <t>2/100</t>
  </si>
  <si>
    <t>Take up or down and remove to tip off site parking ticket machine</t>
  </si>
  <si>
    <t>Benches</t>
  </si>
  <si>
    <t>2/110</t>
  </si>
  <si>
    <t>Take up or down and remove to tip off rooted in-situ bench/seat (not exceeding (2000mmx600mm)</t>
  </si>
  <si>
    <t>2/112</t>
  </si>
  <si>
    <t>Take up or down and remove to tip off bolt down bench/seat (not exceeding (2000mmx600mm)</t>
  </si>
  <si>
    <t>Cycle Racks</t>
  </si>
  <si>
    <t>2/120</t>
  </si>
  <si>
    <t>Take up or down and remove to tip off Sheffield style cycle rack</t>
  </si>
  <si>
    <t>2/121</t>
  </si>
  <si>
    <t>Take up or down and remove to tip off Toast rack style cycle rack</t>
  </si>
  <si>
    <t>Bus Shelters</t>
  </si>
  <si>
    <t>2/130</t>
  </si>
  <si>
    <t>Take up or down and remove to tip off  2 bay bus shelter (1bay = 1250x1250mm)</t>
  </si>
  <si>
    <t>2/131</t>
  </si>
  <si>
    <t>Take up or down and remove to tip off  3 bay bus shelter (1bay = 1250x1250mm)</t>
  </si>
  <si>
    <t>2/132</t>
  </si>
  <si>
    <t>Take up or down and remove to tip off  4 bay bus shelter (1bay = 1250x1250mm)</t>
  </si>
  <si>
    <t>2/133</t>
  </si>
  <si>
    <t>Take up or down and remove to tip off  5 bay bus shelter (1bay = 1250x1250mm)</t>
  </si>
  <si>
    <t>Bins</t>
  </si>
  <si>
    <t>2/140</t>
  </si>
  <si>
    <t>Take up or down and remove to tip off site grit bins</t>
  </si>
  <si>
    <t>2/141</t>
  </si>
  <si>
    <t>Take up or down and remove to tip off site litter bin bolted in foundation</t>
  </si>
  <si>
    <t>2/142</t>
  </si>
  <si>
    <t>Take up or down and remove to tip off site litter bin bolted on concrete plinth</t>
  </si>
  <si>
    <t>Traffic Signs / Poles</t>
  </si>
  <si>
    <t>Traffic Signs</t>
  </si>
  <si>
    <t>2/150</t>
  </si>
  <si>
    <r>
      <t>Take up or down and remove to tip off site traffic sign not exceeding 0.25m</t>
    </r>
    <r>
      <rPr>
        <vertAlign val="superscript"/>
        <sz val="10"/>
        <rFont val="Arial"/>
        <family val="2"/>
      </rPr>
      <t>2.</t>
    </r>
  </si>
  <si>
    <t>2/151</t>
  </si>
  <si>
    <r>
      <t>Take up or down and remove to tip off site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</si>
  <si>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2/152</t>
  </si>
  <si>
    <r>
      <t>Take up or down and remove to tip off site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</si>
  <si>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2/153</t>
  </si>
  <si>
    <r>
      <t>Take up or down and remove to tip off site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</si>
  <si>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2/154</t>
  </si>
  <si>
    <r>
      <t>Take up or down and remove to tip off site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</si>
  <si>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2/155</t>
  </si>
  <si>
    <r>
      <t>Take up or down and remove to tip off site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</si>
  <si>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2/156</t>
  </si>
  <si>
    <r>
      <t>Take up or down and remove to tip off site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</si>
  <si>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2/157</t>
  </si>
  <si>
    <r>
      <t>Take up or down and remove to tip off site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</si>
  <si>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2/158</t>
  </si>
  <si>
    <r>
      <t>Take up or down and remove to tip off site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</si>
  <si>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Poles</t>
  </si>
  <si>
    <t>2/160</t>
  </si>
  <si>
    <t>Take up or down and remove to tip off site traffic sign post 76mm diameter</t>
  </si>
  <si>
    <t>2/161</t>
  </si>
  <si>
    <t>Take up or down and remove to tip off site traffic sign post 89mm diameter</t>
  </si>
  <si>
    <t>2/162</t>
  </si>
  <si>
    <t>Take up or down and remove to tip off site traffic sign post 114mm diameter</t>
  </si>
  <si>
    <t>2/163</t>
  </si>
  <si>
    <t>Take up or down and remove to tip off site traffic sign post 140mm diameter</t>
  </si>
  <si>
    <t>2/164</t>
  </si>
  <si>
    <t>Take up or down and remove to tip off site traffic sign post 168mm diameter</t>
  </si>
  <si>
    <t>2/165</t>
  </si>
  <si>
    <t>Take up or down and remove to tip off site traffic sign post 194mm diameter</t>
  </si>
  <si>
    <t>Road Studs</t>
  </si>
  <si>
    <t>2/170</t>
  </si>
  <si>
    <t>Take up or down and remove to tip off site road stud Non-depressible</t>
  </si>
  <si>
    <t>2/171</t>
  </si>
  <si>
    <t>Take up or down and remove to tip off site road stud depressable reflectorised</t>
  </si>
  <si>
    <t>2/172</t>
  </si>
  <si>
    <t>Take up or down and remove to tip off site road stud surface mounted reflectorised 58mm x 119mm x 13mm</t>
  </si>
  <si>
    <t>2/173</t>
  </si>
  <si>
    <t>Take up or down and remove to tip off site road stud  stainless steel type 100mm x 100mm</t>
  </si>
  <si>
    <t>Gully / Chambers</t>
  </si>
  <si>
    <t>2/180</t>
  </si>
  <si>
    <t>Take up or down and remove to tip off site 300x300mm gully frame and grating</t>
  </si>
  <si>
    <t>2/181</t>
  </si>
  <si>
    <t>Take up or down and remove to tip off site 450x450mm gully frame and grating</t>
  </si>
  <si>
    <t>2/182</t>
  </si>
  <si>
    <t>Take up or down and remove to tip off site 600x300mm gully frame, grating and pot</t>
  </si>
  <si>
    <t>2/183</t>
  </si>
  <si>
    <t>Take up or down and remove to tip off site 600x600mm gully frame and grating</t>
  </si>
  <si>
    <t>2/184</t>
  </si>
  <si>
    <t>Take up or down and remove to tip off site 700x400mm gully frame, grating and pot</t>
  </si>
  <si>
    <t>2/185</t>
  </si>
  <si>
    <t>Take up or down and remove to tip off site side entry gully frame, grating and pot</t>
  </si>
  <si>
    <t>2/186</t>
  </si>
  <si>
    <t>Take up or down and remove to tip off site linear drainage channel and grating</t>
  </si>
  <si>
    <t>2/187</t>
  </si>
  <si>
    <t>Take up or down and remove to tip off site 300x300 chamber frame and grating</t>
  </si>
  <si>
    <t>2/188</t>
  </si>
  <si>
    <t>Take up or down and remove to tip off site 450x450mm chamber frame and grating</t>
  </si>
  <si>
    <t>2/189</t>
  </si>
  <si>
    <t>Take up or down and remove to tip off site 600x600mm chamber frame and grating</t>
  </si>
  <si>
    <t>2/190</t>
  </si>
  <si>
    <t>Take up or down and remove to tip off site 800x800mm chamber frame and grating</t>
  </si>
  <si>
    <t>Traffic Signal Related Items</t>
  </si>
  <si>
    <t>2/200</t>
  </si>
  <si>
    <t>Take up or down and remove to tip off site traffic signal pole and lights</t>
  </si>
  <si>
    <t>2/201</t>
  </si>
  <si>
    <t>Take up or down and remove to tip off site feeder pillar</t>
  </si>
  <si>
    <t>2/202</t>
  </si>
  <si>
    <t>Take up or down and remove to tip off site traffic signal controller stool</t>
  </si>
  <si>
    <t>2/203</t>
  </si>
  <si>
    <t>Take up or down and remove to tip off site traffic signal access chamber frame and cover 300x300mm</t>
  </si>
  <si>
    <t>2/204</t>
  </si>
  <si>
    <t>Take up or down and remove to tip off site traffic signal access chamber frame, cover and chamber 300x300mm not exceeding 900mm deep</t>
  </si>
  <si>
    <t>2/205</t>
  </si>
  <si>
    <t>Take up or down and remove to tip off site traffic signal access chamber frame and cover 450x450mm</t>
  </si>
  <si>
    <t>2/206</t>
  </si>
  <si>
    <t>Take up or down and remove to tip off site traffic signal access chamber frame, cover and chamber 450x450mm not exceeding 900mm deep</t>
  </si>
  <si>
    <t>2/207</t>
  </si>
  <si>
    <t>Take up or down and remove to tip off site traffic signal access chamber frame and cover 600x600mm</t>
  </si>
  <si>
    <t>2/208</t>
  </si>
  <si>
    <t>Take up or down and remove to tip off site traffic signal access chamber frame, cover and chamber 600x600mm not exceeding 900mm deep</t>
  </si>
  <si>
    <t>2/209</t>
  </si>
  <si>
    <t>Take up or down and remove to tip off site traffic signal access chamber frame and cover 900x900mm</t>
  </si>
  <si>
    <t>2/210</t>
  </si>
  <si>
    <t>Take up or down and remove to tip off site traffic signal access chamber frame, cover and chamber 900x900mm not exceeding 900mm deep</t>
  </si>
  <si>
    <t>2/211</t>
  </si>
  <si>
    <t>Take up or down and remove to tip off site traffic signal duckfoot retention socket</t>
  </si>
  <si>
    <t>Fencing</t>
  </si>
  <si>
    <t>2/220</t>
  </si>
  <si>
    <t>Take up or down and remove to tip off site metal post and chain wire fence upto 1000mm high</t>
  </si>
  <si>
    <t>2/221</t>
  </si>
  <si>
    <t>Take up or down and remove to tip off site timber post and rail fence upto 1000mm high</t>
  </si>
  <si>
    <t>2/222</t>
  </si>
  <si>
    <t>Take up or down and remove to tip off site timber gate upto 1000mm high</t>
  </si>
  <si>
    <t>2/223</t>
  </si>
  <si>
    <t>Take up or down and remove to tip off site metal gate upto 1000mm high</t>
  </si>
  <si>
    <t>2/224</t>
  </si>
  <si>
    <t>Take up or down and remove to tip off site metal post and chain wire fence upto 1200mm high</t>
  </si>
  <si>
    <t>2/225</t>
  </si>
  <si>
    <t>Take up or down and remove to tip off site timber post and rail fence upto 1200mm high</t>
  </si>
  <si>
    <t>2/226</t>
  </si>
  <si>
    <t>Take up or down and remove to tip off site timber gate upto 1200mm high</t>
  </si>
  <si>
    <t>2/227</t>
  </si>
  <si>
    <t>Take up or down and remove to tip off site metal gate upto 1200mm high</t>
  </si>
  <si>
    <t>Electrical Equipment</t>
  </si>
  <si>
    <t>&lt;10</t>
  </si>
  <si>
    <t>10- 50</t>
  </si>
  <si>
    <t>&gt;50</t>
  </si>
  <si>
    <t>2/230</t>
  </si>
  <si>
    <t>Take up or down and remove to tip off site mounting bracket for sign lighting unit.</t>
  </si>
  <si>
    <t>No.</t>
  </si>
  <si>
    <t>2/231</t>
  </si>
  <si>
    <t>Take up or down and remove to tip off site 12m lighting column with root base.</t>
  </si>
  <si>
    <t>2/232</t>
  </si>
  <si>
    <t>Take up or down and remove to tip off site 10m lighting column with root base.</t>
  </si>
  <si>
    <t>2/233</t>
  </si>
  <si>
    <t>Take up or down and remove to tip off site 8m lighting column with root base.</t>
  </si>
  <si>
    <t>2/234</t>
  </si>
  <si>
    <t>Take up or down and remove to tip off site 6m lighting column with root base.</t>
  </si>
  <si>
    <t>2/235</t>
  </si>
  <si>
    <t>Take up or down and remove to tip off site 5m lighting column with root base.</t>
  </si>
  <si>
    <t>2/236</t>
  </si>
  <si>
    <t>Take up or down and remove to tip off site 10m fold down lighting column with root base.</t>
  </si>
  <si>
    <t>2/237</t>
  </si>
  <si>
    <t>Take up or down and remove to tip off site 8m fold down lighting column with root base.</t>
  </si>
  <si>
    <t>2/238</t>
  </si>
  <si>
    <t>Take up or down and remove to tip off site 6m fold down lighting column with root base.</t>
  </si>
  <si>
    <t>2/239</t>
  </si>
  <si>
    <t>Take up or down and remove to tip off site 5m fold down lighting column with root base.</t>
  </si>
  <si>
    <t>2/240</t>
  </si>
  <si>
    <t>Take up or down and remove to tip off site feeder pillar.</t>
  </si>
  <si>
    <t>2/241</t>
  </si>
  <si>
    <t>Take up or down and remove to tip off site mini feeder pillar.</t>
  </si>
  <si>
    <t>Remove to Store Off Site</t>
  </si>
  <si>
    <t>2/250</t>
  </si>
  <si>
    <t>Take up or down and remove to store off site precast concrete slab paving 50mm thick</t>
  </si>
  <si>
    <t>2/251</t>
  </si>
  <si>
    <t>Take up or down and remove to store off site precast concrete slab paving 65mm thick</t>
  </si>
  <si>
    <t>2/252</t>
  </si>
  <si>
    <t>Take up or down and remove to store off site precast concrete tactile paving slab paving 50mm thick</t>
  </si>
  <si>
    <t>2/253</t>
  </si>
  <si>
    <t>Take up or down and remove to store off site precast concrete tactile paving slab paving 65mm thick</t>
  </si>
  <si>
    <t>2/254</t>
  </si>
  <si>
    <t>Take up or down and remove to store off site precast concrete hazard paving slab paving 50mm thick</t>
  </si>
  <si>
    <t>2/255</t>
  </si>
  <si>
    <t>Take up or down and remove to store off site precast concrete hazard paving slab paving 65mm thick</t>
  </si>
  <si>
    <t>2/256</t>
  </si>
  <si>
    <t>Take up or down and remove to store off site natural stone slab paving 50mm thick</t>
  </si>
  <si>
    <t>2/257</t>
  </si>
  <si>
    <t>Take up or down and remove to store off site natural stone slab paving 60mm thick</t>
  </si>
  <si>
    <t>2/258</t>
  </si>
  <si>
    <t>Take up or down and remove to store off site natural stone slab paving 70mm thick</t>
  </si>
  <si>
    <t>2/260</t>
  </si>
  <si>
    <t>Take up or down and remove to store off site block paving 50mm thick</t>
  </si>
  <si>
    <t>2/261</t>
  </si>
  <si>
    <t>Take up or down and remove to store off site block paving 60mm thick</t>
  </si>
  <si>
    <t>2/262</t>
  </si>
  <si>
    <t>Take up or down and remove to store off site block paving 65mm thick</t>
  </si>
  <si>
    <t>2/263</t>
  </si>
  <si>
    <t>Take up or down and remove to store off site block paving 80mm thick</t>
  </si>
  <si>
    <t>2/264</t>
  </si>
  <si>
    <t>Take up or down and remove to store off site block paving 100mm thick</t>
  </si>
  <si>
    <t>2/265</t>
  </si>
  <si>
    <t>Take up or down and remove to store off site natural stone block paving setts 50mm thick</t>
  </si>
  <si>
    <t>2/266</t>
  </si>
  <si>
    <t>Take up or down and remove to store off site natural stone paving 60mm thick</t>
  </si>
  <si>
    <t>2/267</t>
  </si>
  <si>
    <t>Take up or down and remove to store off site natural stone paving 80mm thick</t>
  </si>
  <si>
    <t>2/268</t>
  </si>
  <si>
    <t>Take up or down and remove to store off site natural stone block paving setts 100mm thick</t>
  </si>
  <si>
    <t>2/269</t>
  </si>
  <si>
    <t>Take up or down and remove to store off site natural stone block paving setts 150mm thick</t>
  </si>
  <si>
    <t>2/270</t>
  </si>
  <si>
    <t>Take up or down and remove to store off site  natural stone block paving setts 200mm thick</t>
  </si>
  <si>
    <t>2/271</t>
  </si>
  <si>
    <t>Take up or down and remove to store off site whinstone setts paving 60mm thick</t>
  </si>
  <si>
    <t>2/272</t>
  </si>
  <si>
    <t>Take up or down and remove to store off site whinstone setts paving 80mm thick</t>
  </si>
  <si>
    <t>2/273</t>
  </si>
  <si>
    <t>Take up or down and remove to store off site whinstone setts paving 100mm thick</t>
  </si>
  <si>
    <t>2/274</t>
  </si>
  <si>
    <t>Take up or down and remove to store off site whinstone setts paving 150mm thick</t>
  </si>
  <si>
    <t>2/280</t>
  </si>
  <si>
    <t>Take up or down and remove to store off site natural stone kerbs 125 x 255mm</t>
  </si>
  <si>
    <t>2/281</t>
  </si>
  <si>
    <t>Take up or down and remove to store off site natural stone kerbs 125 x 200mm</t>
  </si>
  <si>
    <t>2/282</t>
  </si>
  <si>
    <t>Take up or down and remove to store off site natural stone kerbs 125mm x 150mm</t>
  </si>
  <si>
    <t>2/290</t>
  </si>
  <si>
    <t xml:space="preserve">Take up or down and remove to store off site pedestrian guardrail fence 1.0m high </t>
  </si>
  <si>
    <t>2/291</t>
  </si>
  <si>
    <t xml:space="preserve">Take up or down and remove to store off site pedestrian guardrail fence 1.2m high </t>
  </si>
  <si>
    <t>2/292</t>
  </si>
  <si>
    <t>Take up or down and remove to store off site parking ticket machine</t>
  </si>
  <si>
    <t>2/293</t>
  </si>
  <si>
    <t>Take up or down and remove to store off site rooted in-situ bench/seat (not exceeding (2000mmx600mm)</t>
  </si>
  <si>
    <t>2/294</t>
  </si>
  <si>
    <t>Take up or down and remove to store off site bolt down bench/seat (not exceeding (2000mmx600mm)</t>
  </si>
  <si>
    <t>2/300</t>
  </si>
  <si>
    <t>Take up or down and remove to store off Sheffield style cycle rack</t>
  </si>
  <si>
    <t>2/301</t>
  </si>
  <si>
    <t>Take up or down and remove to store off Toast Rack style cycle rack</t>
  </si>
  <si>
    <t>2/310</t>
  </si>
  <si>
    <t>Take up or down and remove to store off  2 bay bus shelter (1bay = 1250x1250mm)</t>
  </si>
  <si>
    <t>2/311</t>
  </si>
  <si>
    <t>Take up or down and remove to store off  3 bay bus shelter (1bay = 1250x1250mm)</t>
  </si>
  <si>
    <t>2/312</t>
  </si>
  <si>
    <t>Take up or down and remove to store off  4 bay bus shelter (1bay = 1250x1250mm)</t>
  </si>
  <si>
    <t>2/313</t>
  </si>
  <si>
    <t>Take up or down and remove to store off  5 bay bus shelter (1bay = 1250x1250mm)</t>
  </si>
  <si>
    <t>2/320</t>
  </si>
  <si>
    <t>Take up or down and remove to store off grit bins</t>
  </si>
  <si>
    <t>2/321</t>
  </si>
  <si>
    <t>Take up or down and remove to store off litter bin bolted in foundation</t>
  </si>
  <si>
    <t>2/322</t>
  </si>
  <si>
    <t>Take up or down and remove to store off litter bin bolted on concrete plinth</t>
  </si>
  <si>
    <t>2/330</t>
  </si>
  <si>
    <t xml:space="preserve">Take up or down and remove to store off site precast concrete dish channel    </t>
  </si>
  <si>
    <t>2/331</t>
  </si>
  <si>
    <t>Take up or down and remove to store off site combined drainage and kerb blocks</t>
  </si>
  <si>
    <t>2/332</t>
  </si>
  <si>
    <t>Take up or down and remove to store off site linear drainage channel systems</t>
  </si>
  <si>
    <t>2/340</t>
  </si>
  <si>
    <t>Take up or down and remove to store off site traffic signal pole and lights</t>
  </si>
  <si>
    <t>2/341</t>
  </si>
  <si>
    <t>Take up or down and remove to store off site feeder pillar</t>
  </si>
  <si>
    <t>2/342</t>
  </si>
  <si>
    <t>Take up or down and remove to store off site traffic signal controller stool</t>
  </si>
  <si>
    <t>Take up or down and remove to store off site stone flag paving 70mm thick</t>
  </si>
  <si>
    <r>
      <t>m</t>
    </r>
    <r>
      <rPr>
        <vertAlign val="superscript"/>
        <sz val="10"/>
        <rFont val="Arial"/>
        <family val="2"/>
      </rPr>
      <t>2</t>
    </r>
  </si>
  <si>
    <t>Take up or down and remove to store off site granite sett paving 150mm thick</t>
  </si>
  <si>
    <t>2/122</t>
  </si>
  <si>
    <t>Take up or down and remove to store off site whinstone sett paving 150mm thick</t>
  </si>
  <si>
    <t>2/123</t>
  </si>
  <si>
    <t>Take up or down and remove to store off site granite kerbs 125 x 250mm</t>
  </si>
  <si>
    <t>Take up or down and remove to store off site granite kerbs 150 x 200mm</t>
  </si>
  <si>
    <t>Take up or down and remove to store off site granite kerbs 150 x 250mm</t>
  </si>
  <si>
    <t>2/143</t>
  </si>
  <si>
    <t>Take up or down and remove to store off site granite kerbs 150 x 300mm</t>
  </si>
  <si>
    <t>2/144</t>
  </si>
  <si>
    <t>Take up or down and remove to store off site granite kerbs 200 x 300mm</t>
  </si>
  <si>
    <t>2/145</t>
  </si>
  <si>
    <t>Take up or down and remove to store off site whinstone kerbs 125 x 250mm</t>
  </si>
  <si>
    <t>2/146</t>
  </si>
  <si>
    <t>Take up or down and remove to store off site whinstone kerbs 150 x 200mm</t>
  </si>
  <si>
    <t>2/147</t>
  </si>
  <si>
    <t>Take up or down and remove to store off site granite channel 150mm x 300mm</t>
  </si>
  <si>
    <t>2/148</t>
  </si>
  <si>
    <t>Take up or down and remove to store off site granite sett channel 150mm x 350mm</t>
  </si>
  <si>
    <t>2/149</t>
  </si>
  <si>
    <t>Take up or down and remove to store off site whinstone channel 150mm x  250mm</t>
  </si>
  <si>
    <t>Take up or down and remove to store off site whinstone sett channel 150mm x 350mm</t>
  </si>
  <si>
    <t>Take up or down and remove to store off site bollard standard Standard Drawing 12087</t>
  </si>
  <si>
    <t>Take up or down and remove to store off site permanent bollard as Standard Drawing 12092</t>
  </si>
  <si>
    <t>Take up or down and remove to store off site permanent bollard as Standard Drawing 12089</t>
  </si>
  <si>
    <t>Take up or down and remove to store off site permanent bollard as Standard Drawing 12090</t>
  </si>
  <si>
    <t>Take up or down and remove to store off site parking meter</t>
  </si>
  <si>
    <t>2/166</t>
  </si>
  <si>
    <t>Take up or down and remove to store off site ticket vending machine as per Standard Drawing 27100</t>
  </si>
  <si>
    <t>2/167</t>
  </si>
  <si>
    <t>Take up or down and remove to store off site bicycle parking rack as per Standard Drawing 12994</t>
  </si>
  <si>
    <t>10 -50</t>
  </si>
  <si>
    <t>Take up or down and remove to store off site steel pedestrian guardrail fence 1.0m high as per Standard Drawing 3701TC</t>
  </si>
  <si>
    <t>Take up or down and remove to store off site cross footway duct cast iron 75mm x 225mm</t>
  </si>
  <si>
    <t>&lt;5</t>
  </si>
  <si>
    <t>5 - 10</t>
  </si>
  <si>
    <t>Take up or down and remove to store off site gully grating and frame as per Standard Drawing 5601</t>
  </si>
  <si>
    <t xml:space="preserve">Take up or down and remove to store off site all-in-one cast iron gully grating and frame </t>
  </si>
  <si>
    <t>2/350</t>
  </si>
  <si>
    <t>Take up or down and remove to store off site metal post and chain wire fence upto 1000mm high</t>
  </si>
  <si>
    <t>2/351</t>
  </si>
  <si>
    <t>Take up or down and remove to store off site timber post and rail fence upto 1000mm high</t>
  </si>
  <si>
    <t>2/352</t>
  </si>
  <si>
    <t>Take up or down and remove to store off site timber gate upto 1000mm high</t>
  </si>
  <si>
    <t>2/353</t>
  </si>
  <si>
    <t>Take up or down and remove to store off site metal gate upto 1000mm high</t>
  </si>
  <si>
    <t>2/354</t>
  </si>
  <si>
    <t>Take up or down and remove to store off site metal post and chain wire fence upto 1200mm high</t>
  </si>
  <si>
    <t>2/355</t>
  </si>
  <si>
    <t>Take up or down and remove to store off site timber post and rail fence upto 1200mm high</t>
  </si>
  <si>
    <t>2/356</t>
  </si>
  <si>
    <t>Take up or down and remove to store off site timber gate upto 1200mm high</t>
  </si>
  <si>
    <t>2/357</t>
  </si>
  <si>
    <t>Take up or down and remove to store off site metal gate upto 1200mm high</t>
  </si>
  <si>
    <t>2/360</t>
  </si>
  <si>
    <t>Take up or down and remove to store off site sign lighting unit.</t>
  </si>
  <si>
    <t>2/361</t>
  </si>
  <si>
    <t>Take up or down and remove to store off site 12m lighting column with root base.</t>
  </si>
  <si>
    <t>2/362</t>
  </si>
  <si>
    <t>Take up or down and remove to store off site 10m lighting column with root base.</t>
  </si>
  <si>
    <t>2/363</t>
  </si>
  <si>
    <t>Take up or down and remove to store off site 8m lighting column with root base.</t>
  </si>
  <si>
    <t>2/364</t>
  </si>
  <si>
    <t>Take up or down and remove to store off site 6m lighting column with root base.</t>
  </si>
  <si>
    <t>2/365</t>
  </si>
  <si>
    <t>Take up or down and remove to store off site 5m lighting column with root base.</t>
  </si>
  <si>
    <t>2/366</t>
  </si>
  <si>
    <t>Take up or down and remove to store off site 10m fold down lighting column with root base.</t>
  </si>
  <si>
    <t>2/367</t>
  </si>
  <si>
    <t>Take up or down and remove to store off site 8m fold down lighting column with root base.</t>
  </si>
  <si>
    <t>2/368</t>
  </si>
  <si>
    <t>Take up or down and remove to store off site 6m fold down lighting column with root base.</t>
  </si>
  <si>
    <t>2/369</t>
  </si>
  <si>
    <t>Take up or down and remove to store off site 5m fold down lighting column with root base.</t>
  </si>
  <si>
    <t>Set Aside for Reuse</t>
  </si>
  <si>
    <t>2/370</t>
  </si>
  <si>
    <t>Take up or down and set aside for re-use precast concrete slab paving 50mm thick</t>
  </si>
  <si>
    <t>2/371</t>
  </si>
  <si>
    <t>Take up or down and and set aside for re-use precast concrete slab paving 65mm thick</t>
  </si>
  <si>
    <t>2/372</t>
  </si>
  <si>
    <t>Take up or down and and set aside for re-use precast concrete tactile paving slab paving 50mm thick</t>
  </si>
  <si>
    <t>2/373</t>
  </si>
  <si>
    <t>Take up or down and and set aside for re-use precast concrete tactile paving slab paving 65mm thick</t>
  </si>
  <si>
    <t>2/374</t>
  </si>
  <si>
    <t>Take up or down and and set aside for re-use precast concrete hazard paving slab paving 50mm thick</t>
  </si>
  <si>
    <t>2/375</t>
  </si>
  <si>
    <t>Take up or down and and set aside for re-use precast concrete hazard paving slab paving 65mm thick</t>
  </si>
  <si>
    <t>2/376</t>
  </si>
  <si>
    <t>Take up or down and and set aside for re-use natural stone slab paving 50mm thick</t>
  </si>
  <si>
    <t>2/377</t>
  </si>
  <si>
    <t>Take up or down and set aside for re-use natural stone slab paving 50mm thick</t>
  </si>
  <si>
    <t>2/378</t>
  </si>
  <si>
    <t>Take up or down and set aside for re-use natural stone slab paving 70mm thick</t>
  </si>
  <si>
    <t>2/380</t>
  </si>
  <si>
    <t>Take up or down and set aside for re-use block paving 50mm thick</t>
  </si>
  <si>
    <t>2/381</t>
  </si>
  <si>
    <t>Take up or down and set aside for re-use block paving 60mm thick</t>
  </si>
  <si>
    <t>2/382</t>
  </si>
  <si>
    <t>Take up or down and set aside for re-use block paving 65mm thick</t>
  </si>
  <si>
    <t>2/383</t>
  </si>
  <si>
    <t>Take up or down and set aside for re-use block paving 80mm thick</t>
  </si>
  <si>
    <t>2/384</t>
  </si>
  <si>
    <t>Take up or down and set aside for re-use block paving 100mm thick</t>
  </si>
  <si>
    <t>2/385</t>
  </si>
  <si>
    <t>Take up or down and set aside for re-use natural stone block paving setts 50mm thick</t>
  </si>
  <si>
    <t>2/386</t>
  </si>
  <si>
    <t>Take up or down and set aside for re-use natural stone block paving setts 60mm thick</t>
  </si>
  <si>
    <t>2/387</t>
  </si>
  <si>
    <t>Take up or downand set aside for re-use natural stone block paving setts 80mm thick</t>
  </si>
  <si>
    <t>2/388</t>
  </si>
  <si>
    <t>Take up or down and set aside for re-use natural stone block paving setts 100mm thick</t>
  </si>
  <si>
    <t>2/389</t>
  </si>
  <si>
    <t>Take up or down and set aside for re-use natural stone block paving setts paving 150mm thick</t>
  </si>
  <si>
    <t>2/390</t>
  </si>
  <si>
    <t>Take up or down and set aside for re-use natural stone block paving setts 200mm thick</t>
  </si>
  <si>
    <t>2/400</t>
  </si>
  <si>
    <t>Take up or down and set aside for re-use precast concrete kerbs 125 x 255mm</t>
  </si>
  <si>
    <t>2/401</t>
  </si>
  <si>
    <t>Take up or down and set aside for re-use precast concrete kerbs 125 x 200mm</t>
  </si>
  <si>
    <t>2/402</t>
  </si>
  <si>
    <t>Take up or down and set aside for re-use precast concrete kerbs 125mm x 150mm</t>
  </si>
  <si>
    <t>2/403</t>
  </si>
  <si>
    <t>Take up or down and set aside for re-use precast concrete kerb 150mm x 305mm</t>
  </si>
  <si>
    <t>2/404</t>
  </si>
  <si>
    <t>Take up or down and set aside for re-use natural stone kerbs 125 x 255mm</t>
  </si>
  <si>
    <t>2/405</t>
  </si>
  <si>
    <t>Take up or down and set aside for re-use natural stone kerbs 125 x 200mm</t>
  </si>
  <si>
    <t>2/406</t>
  </si>
  <si>
    <t>Take up or down and set aside for re-use natural stone kerbs 125mm x 150mm</t>
  </si>
  <si>
    <t>2/407</t>
  </si>
  <si>
    <t>Take up or down and set aside for re-use precast concrete edging 50 x 150mm</t>
  </si>
  <si>
    <t>2/408</t>
  </si>
  <si>
    <t>Take up or down and set aside for re-use precast concrete edging 75 x 225mm</t>
  </si>
  <si>
    <t>2/409</t>
  </si>
  <si>
    <t>Take up or down and set aside for re-use timber edging 50 x 125mm</t>
  </si>
  <si>
    <t>2/410</t>
  </si>
  <si>
    <t xml:space="preserve">Take up or down and set aside for re-use precast concrete dish channel    </t>
  </si>
  <si>
    <t>2/411</t>
  </si>
  <si>
    <t>Take up or down and set aside for re-use combined drainage and kerb blocks</t>
  </si>
  <si>
    <t>2/412</t>
  </si>
  <si>
    <t>Take up or down and set aside for re-use linear drainage channel systems</t>
  </si>
  <si>
    <t>2/420</t>
  </si>
  <si>
    <t xml:space="preserve">Take up or down and set aside for re-use pedestrian guardrail fence 1.0m high </t>
  </si>
  <si>
    <t>2/421</t>
  </si>
  <si>
    <t xml:space="preserve">Take up or down and set aside for re-use pedestrian guardrail fence 1.2m high </t>
  </si>
  <si>
    <t>2/430</t>
  </si>
  <si>
    <t xml:space="preserve">Take up or down and set aside for re-use staked verge marker post </t>
  </si>
  <si>
    <t>2/431</t>
  </si>
  <si>
    <t>Take up or down and set aside for re-use verge marker post in concrete foundation</t>
  </si>
  <si>
    <t>2/432</t>
  </si>
  <si>
    <t>Take up or down and set aside for re-use permanent rigid bollard rooted in concrete foundation</t>
  </si>
  <si>
    <t>2/433</t>
  </si>
  <si>
    <t>Take up or down and set aside for re-use permanent rigid bollard in in socket foundation</t>
  </si>
  <si>
    <t>2/434</t>
  </si>
  <si>
    <t>Take up or down and set aside for re-use permanent rigid bollard and socket foundation</t>
  </si>
  <si>
    <t>2/435</t>
  </si>
  <si>
    <t>Take up or down and set aside for re-use permanent rigid bollard in bolt down foundation</t>
  </si>
  <si>
    <t>2/436</t>
  </si>
  <si>
    <t>Take up or down and set aside for re-use permanent reboundable bollard rooted in concrete foundation</t>
  </si>
  <si>
    <t>2/437</t>
  </si>
  <si>
    <t>Take up or down and set aside for re-use permanent reboundable bollard in in socket foundation</t>
  </si>
  <si>
    <t>2/438</t>
  </si>
  <si>
    <t>Take up or down and set aside for re-use permanent reboundable bollard and socket foundation</t>
  </si>
  <si>
    <t>2/439</t>
  </si>
  <si>
    <t>Take up or down and set aside for re-use permanent reboundable bollard in bolt down foundation</t>
  </si>
  <si>
    <t>2/440</t>
  </si>
  <si>
    <t>Take up or down and set aside for re-use parking ticket machine</t>
  </si>
  <si>
    <t>2/450</t>
  </si>
  <si>
    <t>Take up or down and set aside for re-use rooted in-situ bench/seat (not exceeding (2000mmx600mm)</t>
  </si>
  <si>
    <t>2/451</t>
  </si>
  <si>
    <t>Take up or down and set aside for re-use bolt down bench/seat (not exceeding (2000mmx600mm)</t>
  </si>
  <si>
    <t>2/460</t>
  </si>
  <si>
    <t>Take up or down and set aside for re-use Sheffield style cycle rack</t>
  </si>
  <si>
    <t>2/461</t>
  </si>
  <si>
    <t>Take up or down and set aside for re-use Toast Rack style cycle rack</t>
  </si>
  <si>
    <t>2/470</t>
  </si>
  <si>
    <t>Take up or down and set aside for re-use 2 bay bus shelter (1bay = 1250x1250mm)</t>
  </si>
  <si>
    <t>2/471</t>
  </si>
  <si>
    <t>Take up or down and set aside for re-use  3 bay bus shelter (1bay = 1250x1250mm)</t>
  </si>
  <si>
    <t>2/472</t>
  </si>
  <si>
    <t>Take up or down and set aside for re-use 4 bay bus shelter (1bay = 1250x1250mm)</t>
  </si>
  <si>
    <t>2/473</t>
  </si>
  <si>
    <t>Take up or down and set aside for re-use  5 bay bus shelter (1bay = 1250x1250mm)</t>
  </si>
  <si>
    <t>2/480</t>
  </si>
  <si>
    <t>Take up or down and set aside for re-use grit bins</t>
  </si>
  <si>
    <t>2/481</t>
  </si>
  <si>
    <t>Take up or down and set aside for re-use litter bin bolted in foundation</t>
  </si>
  <si>
    <t>2/482</t>
  </si>
  <si>
    <t>Take up or down and set aside for re-use litter bin bolted on concrete plinth</t>
  </si>
  <si>
    <t>2/490</t>
  </si>
  <si>
    <r>
      <t>Take up or down and set aside for re-use traffic sign not exceeding 0.25m</t>
    </r>
    <r>
      <rPr>
        <vertAlign val="superscript"/>
        <sz val="10"/>
        <rFont val="Arial"/>
        <family val="2"/>
      </rPr>
      <t>2.</t>
    </r>
  </si>
  <si>
    <t>2/491</t>
  </si>
  <si>
    <r>
      <t>Take up or down and set aside for re-use traffic sign exceeding 0.25m</t>
    </r>
    <r>
      <rPr>
        <vertAlign val="superscript"/>
        <sz val="10"/>
        <rFont val="Arial"/>
        <family val="2"/>
      </rPr>
      <t>2.</t>
    </r>
    <r>
      <rPr>
        <sz val="10"/>
        <rFont val="Arial"/>
        <family val="2"/>
      </rPr>
      <t xml:space="preserve"> but not exceeding 0.5m</t>
    </r>
    <r>
      <rPr>
        <vertAlign val="superscript"/>
        <sz val="10"/>
        <rFont val="Arial"/>
        <family val="2"/>
      </rPr>
      <t>2.</t>
    </r>
  </si>
  <si>
    <t>2/492</t>
  </si>
  <si>
    <r>
      <t>Take up or down and set aside for re-use traffic sign exceeding 0.5m</t>
    </r>
    <r>
      <rPr>
        <vertAlign val="superscript"/>
        <sz val="10"/>
        <rFont val="Arial"/>
        <family val="2"/>
      </rPr>
      <t>2.</t>
    </r>
    <r>
      <rPr>
        <sz val="10"/>
        <rFont val="Arial"/>
        <family val="2"/>
      </rPr>
      <t xml:space="preserve"> but not exceeding 0.75m</t>
    </r>
    <r>
      <rPr>
        <vertAlign val="superscript"/>
        <sz val="10"/>
        <rFont val="Arial"/>
        <family val="2"/>
      </rPr>
      <t>2.</t>
    </r>
  </si>
  <si>
    <t>2/493</t>
  </si>
  <si>
    <r>
      <t>Take up or down and set aside for re-use traffic sign exceeding 0.75m</t>
    </r>
    <r>
      <rPr>
        <vertAlign val="superscript"/>
        <sz val="10"/>
        <rFont val="Arial"/>
        <family val="2"/>
      </rPr>
      <t>2.</t>
    </r>
    <r>
      <rPr>
        <sz val="10"/>
        <rFont val="Arial"/>
        <family val="2"/>
      </rPr>
      <t xml:space="preserve"> but not exceeding 1.0m</t>
    </r>
    <r>
      <rPr>
        <vertAlign val="superscript"/>
        <sz val="10"/>
        <rFont val="Arial"/>
        <family val="2"/>
      </rPr>
      <t>2.</t>
    </r>
  </si>
  <si>
    <t>2/494</t>
  </si>
  <si>
    <r>
      <t>Take up or down and set aside for re-use traffic sign exceeding 1.0m</t>
    </r>
    <r>
      <rPr>
        <vertAlign val="superscript"/>
        <sz val="10"/>
        <rFont val="Arial"/>
        <family val="2"/>
      </rPr>
      <t>2.</t>
    </r>
    <r>
      <rPr>
        <sz val="10"/>
        <rFont val="Arial"/>
        <family val="2"/>
      </rPr>
      <t xml:space="preserve"> but not exceeding 1.25m</t>
    </r>
    <r>
      <rPr>
        <vertAlign val="superscript"/>
        <sz val="10"/>
        <rFont val="Arial"/>
        <family val="2"/>
      </rPr>
      <t>2.</t>
    </r>
  </si>
  <si>
    <t>2/495</t>
  </si>
  <si>
    <r>
      <t>Take up or down and set aside for re-use traffic sign exceeding 1.25m</t>
    </r>
    <r>
      <rPr>
        <vertAlign val="superscript"/>
        <sz val="10"/>
        <rFont val="Arial"/>
        <family val="2"/>
      </rPr>
      <t>2.</t>
    </r>
    <r>
      <rPr>
        <sz val="10"/>
        <rFont val="Arial"/>
        <family val="2"/>
      </rPr>
      <t xml:space="preserve"> but not exceeding 1.50m</t>
    </r>
    <r>
      <rPr>
        <vertAlign val="superscript"/>
        <sz val="10"/>
        <rFont val="Arial"/>
        <family val="2"/>
      </rPr>
      <t>2.</t>
    </r>
  </si>
  <si>
    <t>2/496</t>
  </si>
  <si>
    <r>
      <t>Take up or downand set aside for re-use traffic sign exceeding 1.5m</t>
    </r>
    <r>
      <rPr>
        <vertAlign val="superscript"/>
        <sz val="10"/>
        <rFont val="Arial"/>
        <family val="2"/>
      </rPr>
      <t>2.</t>
    </r>
    <r>
      <rPr>
        <sz val="10"/>
        <rFont val="Arial"/>
        <family val="2"/>
      </rPr>
      <t xml:space="preserve"> but not exceeding 1.75m</t>
    </r>
    <r>
      <rPr>
        <vertAlign val="superscript"/>
        <sz val="10"/>
        <rFont val="Arial"/>
        <family val="2"/>
      </rPr>
      <t>2.</t>
    </r>
  </si>
  <si>
    <t>2/497</t>
  </si>
  <si>
    <r>
      <t>Take up or down and set aside for re-use traffic sign exceeding 1.75m</t>
    </r>
    <r>
      <rPr>
        <vertAlign val="superscript"/>
        <sz val="10"/>
        <rFont val="Arial"/>
        <family val="2"/>
      </rPr>
      <t>2.</t>
    </r>
    <r>
      <rPr>
        <sz val="10"/>
        <rFont val="Arial"/>
        <family val="2"/>
      </rPr>
      <t xml:space="preserve"> but not exceeding 2.0m</t>
    </r>
    <r>
      <rPr>
        <vertAlign val="superscript"/>
        <sz val="10"/>
        <rFont val="Arial"/>
        <family val="2"/>
      </rPr>
      <t>2.</t>
    </r>
  </si>
  <si>
    <t>2/498</t>
  </si>
  <si>
    <r>
      <t>Take up or down and set aside for re-use traffic sign exceeding 2.0m</t>
    </r>
    <r>
      <rPr>
        <vertAlign val="superscript"/>
        <sz val="10"/>
        <rFont val="Arial"/>
        <family val="2"/>
      </rPr>
      <t>2.</t>
    </r>
    <r>
      <rPr>
        <sz val="10"/>
        <rFont val="Arial"/>
        <family val="2"/>
      </rPr>
      <t xml:space="preserve"> but not exceeding 3.0m</t>
    </r>
    <r>
      <rPr>
        <vertAlign val="superscript"/>
        <sz val="10"/>
        <rFont val="Arial"/>
        <family val="2"/>
      </rPr>
      <t>2.</t>
    </r>
  </si>
  <si>
    <t>2/500</t>
  </si>
  <si>
    <t>Take up or down and set aside for re-use Linear drainage channel and grating</t>
  </si>
  <si>
    <t>2/510</t>
  </si>
  <si>
    <t>Take up or down and set aside for re-use traffic signal pole and lights</t>
  </si>
  <si>
    <t>2/511</t>
  </si>
  <si>
    <t>Take up or down and set aside for re-use feeder pillar</t>
  </si>
  <si>
    <t>2/512</t>
  </si>
  <si>
    <t>Take up or down and set aside for re-use traffic signal controller stool</t>
  </si>
  <si>
    <t>2/513</t>
  </si>
  <si>
    <t>Take up or down and set aside for re-use traffic duckfoot retention socket</t>
  </si>
  <si>
    <t>2/520</t>
  </si>
  <si>
    <t>Take up or down and set aside for re-use metal post and chain wire fence upto 1000mm high</t>
  </si>
  <si>
    <t>2/521</t>
  </si>
  <si>
    <t>Take up or down and set aside for re-use timber post and rail fence upto 1000mm high</t>
  </si>
  <si>
    <t>2/522</t>
  </si>
  <si>
    <t>Take up or down and set aside for re-use timber gate upto 1000mm high</t>
  </si>
  <si>
    <t>2/523</t>
  </si>
  <si>
    <t>Take up or down and set aside for re-use metal gate upto 1000mm high</t>
  </si>
  <si>
    <t>2/524</t>
  </si>
  <si>
    <t>Take up or down and set aside for re-use metal post and chain wire fence upto 1200mm high</t>
  </si>
  <si>
    <t>2/525</t>
  </si>
  <si>
    <t>Take up or down and set aside for re-use timber post and rail fence upto 1200mm high</t>
  </si>
  <si>
    <t>2/526</t>
  </si>
  <si>
    <t>Take up or down and set aside for re-use timber gate upto 1200mm high</t>
  </si>
  <si>
    <t>2/527</t>
  </si>
  <si>
    <t>Take up or down and set aside for re-use metal gate upto 1200mm high</t>
  </si>
  <si>
    <t>2/530</t>
  </si>
  <si>
    <t>Take up or down set aside for reuse sign lighting unit.</t>
  </si>
  <si>
    <t>2/531</t>
  </si>
  <si>
    <t>Take up or down set aside for reuse mounting bracket for sign lighting unit.</t>
  </si>
  <si>
    <t>2/532</t>
  </si>
  <si>
    <t>Take up or down set aside for reuse 12m lighting column with root base.</t>
  </si>
  <si>
    <t>2/533</t>
  </si>
  <si>
    <t>Take up or down set aside for reuse 10m lighting column with root base.</t>
  </si>
  <si>
    <t>2/534</t>
  </si>
  <si>
    <t>Take up or down set aside for reuse 8m lighting column with root base.</t>
  </si>
  <si>
    <t>2/535</t>
  </si>
  <si>
    <t>Take up or down set aside for reuse 6m lighting column with root base.</t>
  </si>
  <si>
    <t>2/536</t>
  </si>
  <si>
    <t>Take up or down set aside for reuse 5m lighting column with root base.</t>
  </si>
  <si>
    <t>2/537</t>
  </si>
  <si>
    <t>Take up or down set aside for reuse 10m fold down lighting column with root base.</t>
  </si>
  <si>
    <t>2/538</t>
  </si>
  <si>
    <t>Take up or down set aside for reuse 8m fold down lighting column with root base.</t>
  </si>
  <si>
    <t>2/539</t>
  </si>
  <si>
    <t>Take up or down set aside for reuse 6m fold down lighting column with root base.</t>
  </si>
  <si>
    <t>2/540</t>
  </si>
  <si>
    <t>Take up or down set aside for reuse 5m fold down lighting column with root base.</t>
  </si>
  <si>
    <t>2/541</t>
  </si>
  <si>
    <t>Take up or down set aside for reuse supply pillar.</t>
  </si>
  <si>
    <t>SERIES 200 TOTAL</t>
  </si>
  <si>
    <t>SERIES 200:BERR 85/2</t>
  </si>
  <si>
    <t>SERIES 200: SUM OF RATES</t>
  </si>
  <si>
    <t>SERIES 300 : FENCING</t>
  </si>
  <si>
    <t>Fencing, Gates and Stiles</t>
  </si>
  <si>
    <t xml:space="preserve"> 10 - 50</t>
  </si>
  <si>
    <t>3/001</t>
  </si>
  <si>
    <t>Timber post and rail fencing 1.1m high to BS1722 Part 7 Type SPR 11/4 as per drawing 300/1</t>
  </si>
  <si>
    <t>No Offer'</t>
  </si>
  <si>
    <t>Timber post and rail fencing 1.3m high to BS1722 Part 7 Type SPR 11/4 as per drawing 300/2</t>
  </si>
  <si>
    <t>3/002</t>
  </si>
  <si>
    <t>Strained wire fencing 1.20m high with timber posts and six strands of galvanised plain wire 300/3</t>
  </si>
  <si>
    <t>3/003</t>
  </si>
  <si>
    <t>Plastic coated chain link fencing 1.225m high with timber posts and 3 strands of galvanised plain wire 300/4</t>
  </si>
  <si>
    <t>3/004</t>
  </si>
  <si>
    <t>Concrete foundation to timber main posts for timber post and rail fencing</t>
  </si>
  <si>
    <t>3/005</t>
  </si>
  <si>
    <t>Concrete foundation to timber intermediate posts for timber post and rail fencing</t>
  </si>
  <si>
    <t>3/006</t>
  </si>
  <si>
    <t>Concrete foundation to timber strut for timber post and rail fencing</t>
  </si>
  <si>
    <t>3/007</t>
  </si>
  <si>
    <t>Concrete foundation to timber straining post for timber post and rail fencing</t>
  </si>
  <si>
    <t>3/008</t>
  </si>
  <si>
    <t>Concrete foundation to timber main posts for timber post and wire fencing</t>
  </si>
  <si>
    <t>3/009</t>
  </si>
  <si>
    <t>Concrete foundation to timber intermediate posts for timber post and wire fencing</t>
  </si>
  <si>
    <t>3/010</t>
  </si>
  <si>
    <t>Concrete foundation to timber strut for timber post and wire fencing</t>
  </si>
  <si>
    <t>3/011</t>
  </si>
  <si>
    <t>Concrete foundation to timber straining post for timber post and wire fencing</t>
  </si>
  <si>
    <t>3/012</t>
  </si>
  <si>
    <t>Temporary fencing type 3 as per Drawing H2 of Highway Construction Details MCHW</t>
  </si>
  <si>
    <t>Gates</t>
  </si>
  <si>
    <t>&lt;2</t>
  </si>
  <si>
    <t>2 - 10</t>
  </si>
  <si>
    <t>&gt;10</t>
  </si>
  <si>
    <t>3/013</t>
  </si>
  <si>
    <t>Steel extra wide single field gate 1.2m high 5m wide as per drawing H19 of Highway Construction Details MCHW</t>
  </si>
  <si>
    <t>3/014</t>
  </si>
  <si>
    <t>Timber wicket gate type 1  1.1m high 1.2m wide as per drawing H23 of Highway Construction Details MCHW</t>
  </si>
  <si>
    <t>Remove from store and re-erect fencing, gates and stiles</t>
  </si>
  <si>
    <t>3/015</t>
  </si>
  <si>
    <t>Remove from store and re-erect Timber post and rail fencing 1.1m high to BS1722 Part 7 Type SPR 11/4 as per drawing 300/1</t>
  </si>
  <si>
    <t>3/016</t>
  </si>
  <si>
    <t>Remove from store and re-erect Timber post and rail fencing 1.3m high to BS1722 Part 7 Type SPR 11/4 as per drawing 300/2</t>
  </si>
  <si>
    <t>3/017</t>
  </si>
  <si>
    <t>Remove from store and re-erect Strained wire fencing 1.20m high with timber posts and six strands of galvanised plain wire 300/3</t>
  </si>
  <si>
    <t>3/018</t>
  </si>
  <si>
    <t>Remove from store and re-erect Plastic coated chain link fencing 1.225m high with timber posts and 3 strands of galvanised plain wire 300/4</t>
  </si>
  <si>
    <t>3/019</t>
  </si>
  <si>
    <t>Concrete foundation to timber main posts for re-erected timber post and rail fencing</t>
  </si>
  <si>
    <t>3/020</t>
  </si>
  <si>
    <t>Concrete foundation to timber intermediate posts for re-erected timber post and rail fencing</t>
  </si>
  <si>
    <t>3/021</t>
  </si>
  <si>
    <t>Concrete foundation to timber strut for re-erected timber post and rail fencing</t>
  </si>
  <si>
    <t>3/022</t>
  </si>
  <si>
    <t>Concrete foundation to timber straining post for re-erected timber post and rail fencing</t>
  </si>
  <si>
    <t>3/023</t>
  </si>
  <si>
    <t>3/024</t>
  </si>
  <si>
    <t>Concrete foundation to timber intermediate posts for re-erected timber post and wire fencing</t>
  </si>
  <si>
    <t>3/025</t>
  </si>
  <si>
    <t>Concrete foundation to timber strut for re-erected timber post and wire fencing</t>
  </si>
  <si>
    <t>3/026</t>
  </si>
  <si>
    <t>Concrete foundation to timber straining post for re-erected timber post and wire fencing</t>
  </si>
  <si>
    <t>Excavation in Hard Material</t>
  </si>
  <si>
    <t>5 - 20</t>
  </si>
  <si>
    <t>3/027</t>
  </si>
  <si>
    <t>Extra over excavation for excavation in Hard Material in fencing works</t>
  </si>
  <si>
    <t>Cu.m</t>
  </si>
  <si>
    <t>SERIES 300 TOTAL</t>
  </si>
  <si>
    <t>SERIES 300:BERR 85/2</t>
  </si>
  <si>
    <t>SERIES 300: SUM OF RATES</t>
  </si>
  <si>
    <t>SERIES 400: SAFETY FENCES, SAFETY BARRIERS AND PEDESTRIAN GUARDRAILS</t>
  </si>
  <si>
    <t>COST</t>
  </si>
  <si>
    <t>Pedestrian Guardrails and Handrails</t>
  </si>
  <si>
    <t>4/001</t>
  </si>
  <si>
    <t>Pedestrian guardrail 1.00 m high formed straight to Standard Drawing 400/2 Type A</t>
  </si>
  <si>
    <t>4/002</t>
  </si>
  <si>
    <t>Pedestrian guardrail 1.00 m high formed to radius not exceeding 15 metres to Standard Drawing 400/2 Type A</t>
  </si>
  <si>
    <t>4/003</t>
  </si>
  <si>
    <t>Pedestrian guardrail 1.00 high formed to radius exceeding 15 metres to Standard Drawing 400/2 Type A</t>
  </si>
  <si>
    <t>4/004</t>
  </si>
  <si>
    <t>High visibility pedestrian guardrail 1m high formed straight to Standard Drawing 400/1</t>
  </si>
  <si>
    <t>4/005</t>
  </si>
  <si>
    <t>High visibility pedestrian guardrail 1.00 m high formed to radius not exceeding 15 metres to Standard Drawing 400/1</t>
  </si>
  <si>
    <t>4/006</t>
  </si>
  <si>
    <t>High visibility pedestrian guardrail 1.00 high formed to radius exceeding 15 metres to Standard Drawing 400/1</t>
  </si>
  <si>
    <t>Remove from Client Store and Re-erect Pedestrian Guardrails and Handrails</t>
  </si>
  <si>
    <t>4/010</t>
  </si>
  <si>
    <t>Remove from client store and re-erect  pedestrian guardrail 1.00 m high formed straight to standard drawing 400/2 Type A</t>
  </si>
  <si>
    <t>4/011</t>
  </si>
  <si>
    <t>Remove from client store and re-erect  pedestrian guardrail 1.00 high formed to radius not exceeding 10 metres to Standard Drawing 400/2 Type A</t>
  </si>
  <si>
    <t>4/012</t>
  </si>
  <si>
    <t>Remove from client store and re-erect  pedestrian guardrail 1.00 m high formed to radius exceeding 10 metres to standard drawing 400/2 Type A</t>
  </si>
  <si>
    <t>Remove from client store and re-erect  pedestrian guardrail 1.00 m high formed straight to standard drawing 400/2 Type B</t>
  </si>
  <si>
    <t>Remove from client store and re-erect  pedestrian guardrail 1.00 high formed to radius not exceeding 10 metres to Standard Drawing 400/2 Type B</t>
  </si>
  <si>
    <t>Remove from client store and re-erect  pedestrian guardrail 1.00 m high formed to radius exceeding 10 metres to standard drawing 400/2 Type B</t>
  </si>
  <si>
    <t>4/015</t>
  </si>
  <si>
    <t>Remove from client store and re-erect high visibility pedestrian guardrail 1.00 m high formed straight to standard drawing 400/1</t>
  </si>
  <si>
    <t>4/016</t>
  </si>
  <si>
    <t>Remove from client store and re-erect high visibility pedestrian guardrail 1.00 high formed to radius not exceeding 10 metres to Standard Drawing 400/1</t>
  </si>
  <si>
    <t>4/017</t>
  </si>
  <si>
    <t>Remove from client store and re-erect high visibility pedestrian guardrail 1.00 m high formed to radius exceeding 10 metres to standard drawing 400/1</t>
  </si>
  <si>
    <t>Remove from Set Aside and Re-erect Pedestrian Guardrails and Handrails</t>
  </si>
  <si>
    <t>4/020</t>
  </si>
  <si>
    <t>Remove from set aside and re-erect  pedestrian guardrail 1.00 m high formed straight to standard drawing 400/2 Type A</t>
  </si>
  <si>
    <t>4/021</t>
  </si>
  <si>
    <t>Remove from set aside and re-erect  pedestrian guardrail 1.00 high formed to radius not exceeding 10 metres to Standard Drawing 400/2 Type A</t>
  </si>
  <si>
    <t>4/022</t>
  </si>
  <si>
    <t>Remove from set aside and re-erect  pedestrian guardrail 1.00 m high formed to radius exceeding 10 metres to standard drawing 400/2 Type A</t>
  </si>
  <si>
    <t>Remove from set aside and re-erect  pedestrian guardrail 1.00 m high formed straight to standard drawing 400/2 Type B</t>
  </si>
  <si>
    <t>Remove from set aside and re-erect  pedestrian guardrail 1.00 high formed to radius not exceeding 10 metres to Standard Drawing 400/2 Type B</t>
  </si>
  <si>
    <t>Remove from set aside and re-erect  pedestrian guardrail 1.00 m high formed to radius exceeding 10 metres to standard drawing 400/2 Type B</t>
  </si>
  <si>
    <t>4/023</t>
  </si>
  <si>
    <t>Remove from set aside and re-erect high visibility pedestrian guardrail 1.00 m high formed straight to standard drawing 400/1</t>
  </si>
  <si>
    <t>4/024</t>
  </si>
  <si>
    <t>Remove from set aside and re-erect high visibility pedestrian guardrail 1.00 high formed to radius not exceeding 10 metres to Standard Drawing 400/1</t>
  </si>
  <si>
    <t>4/025</t>
  </si>
  <si>
    <t>Remove from set aside and re-erect high visibility pedestrian guardrail 1.00 m high formed to radius exceeding 10 metres to standard drawing 400/1</t>
  </si>
  <si>
    <t>TOTAL FOR SERIES 400</t>
  </si>
  <si>
    <t>SERIES 400:BERR 85/2</t>
  </si>
  <si>
    <t>SERIES 400: SUM OF RATES</t>
  </si>
  <si>
    <t>SERIES 500: DRAINAGE AND SERVICE DUCTS</t>
  </si>
  <si>
    <t>Drains, Sewers, Piped Culverts and Service Ducts (excluding Filter Drains, Narrow Filter Drains and Fin Drains)</t>
  </si>
  <si>
    <t>TYPE Z</t>
  </si>
  <si>
    <t>5/001</t>
  </si>
  <si>
    <t>100mm internal diameter UPVC drain or sewer on bed Type Z to Standard Drawing 500/01 in trench depth to invert not exceeding 2 metres, average depth to invert 1 metre</t>
  </si>
  <si>
    <t>5/002</t>
  </si>
  <si>
    <t>Adjustment on last item for variation greater than 150mm above or below the average depth of invert per 25mm of variation in excess of 150mm</t>
  </si>
  <si>
    <t>5/003</t>
  </si>
  <si>
    <t>150mm internal diameter UPVC drain or sewer on bed Type Z to Standard Drawing 500/01 in trench depth to invert not exceeding 2 metres, average depth to invert 1 metre</t>
  </si>
  <si>
    <t>5/004</t>
  </si>
  <si>
    <t>5/005</t>
  </si>
  <si>
    <t>225mm internal diameter UPVC drain or sewer on bed Type Z to Standard Drawing 500/01 in trench depth to invert not exceeding 2 metres, average depth to invert 1 metre</t>
  </si>
  <si>
    <t>5/006</t>
  </si>
  <si>
    <t>5/007</t>
  </si>
  <si>
    <t>300mm internal diameter UPVC drain or sewer on bed Type Z to Standard Drawing 500/01 in trench depth to invert not exceeding 2 metres, average depth to invert 1 metre</t>
  </si>
  <si>
    <t>5/008</t>
  </si>
  <si>
    <t>5/009</t>
  </si>
  <si>
    <t>450mm internal diameter UPVC drain or sewer on bed Type Z to Standard Drawing 500/01 in trench depth to invert not exceeding 2 metres, average depth to invert 1 metre</t>
  </si>
  <si>
    <t>5/010</t>
  </si>
  <si>
    <t>5/011</t>
  </si>
  <si>
    <t>600mm internal diameter UPVC drain or sewer on bed Type Z to Standard Drawing 500/01 in trench depth to invert not exceeding 2 metres, average depth to invert 1 metre</t>
  </si>
  <si>
    <t>5/012</t>
  </si>
  <si>
    <t>TYPE S</t>
  </si>
  <si>
    <t>5/013</t>
  </si>
  <si>
    <t>100mm internal diameter UPVC drain or sewer on bed Type S to Standard Drawing 500/01in trench depth to invert exceeding 2 metres but not exceeding 4 metres, average depth to invert 1.5 metres</t>
  </si>
  <si>
    <t>5/014</t>
  </si>
  <si>
    <t>5/015</t>
  </si>
  <si>
    <t>150mm internal diameter UPVC drain or sewer on bed Type S to Standard Drawing 500/01in trench depth to invert exceeding 2 metres but not exceeding 4 metres, average depth to invert 1.5 metres</t>
  </si>
  <si>
    <t>5/016</t>
  </si>
  <si>
    <t>5/017</t>
  </si>
  <si>
    <t>225mm internal diameter UPVC drain or sewer on bed Type S to Standard Drawing 500/01in trench depth to invert exceeding 2 metres but not exceeding 4 metres, average depth to invert 1.5 metres</t>
  </si>
  <si>
    <t>5/018</t>
  </si>
  <si>
    <t>5/019</t>
  </si>
  <si>
    <t>300mm internal diameter UPVC drain or sewer on bed Type S to Standard Drawing 500/01in trench depth to invert exceeding 2 metres but not exceeding 4 metres, average depth to invert 1.5 metres</t>
  </si>
  <si>
    <t>5/020</t>
  </si>
  <si>
    <t>5/021</t>
  </si>
  <si>
    <t>450mm internal diameter UPVC drain or sewer on bed Type S to Standard Drawing 500/01in trench depth to invert exceeding 2 metres but not exceeding 4 metres, average depth to invert 1.5 metres</t>
  </si>
  <si>
    <t>5/022</t>
  </si>
  <si>
    <t>5/023</t>
  </si>
  <si>
    <t>600mm internal diameter UPVC drain or sewer on bed Type S to Standard Drawing 500/01in trench depth to invert exceeding 2 metres but not exceeding 4 metres, average depth to invert 1.5 metres</t>
  </si>
  <si>
    <t>5/024</t>
  </si>
  <si>
    <t>TYPE B</t>
  </si>
  <si>
    <t>5/025</t>
  </si>
  <si>
    <t>100mm internal diameter UPVC drain or sewer on bed Type B Standard Drawing 500/01 in trench depth to invert exceeding 2 metres but not exceeding 4 metres, average depth to invert 2.25 metres</t>
  </si>
  <si>
    <t>5/026</t>
  </si>
  <si>
    <t>5/027</t>
  </si>
  <si>
    <t>150mm internal diameter UPVC drain or sewer on bed Type B Standard Drawing 500/01 in trench depth to invert exceeding 2 metres but not exceeding 4 metres, average depth to invert 2.25 metres</t>
  </si>
  <si>
    <t>5/028</t>
  </si>
  <si>
    <t>5/029</t>
  </si>
  <si>
    <t>225mm internal diameter UPVC drain or sewer on bed Type B Standard Drawing 5001 in trench depth to invert exceeding 2 metres but not exceeding 4 metres, average depth to invert 2.25 metres</t>
  </si>
  <si>
    <t>5/030</t>
  </si>
  <si>
    <t>5/031</t>
  </si>
  <si>
    <t>300mm internal diameter UPVC drain or sewer on bed Type B to Standard Drawing 500/01 in trench depth to invert not exceeding 2 metres, average depth to invert 1 metre</t>
  </si>
  <si>
    <t>5/032</t>
  </si>
  <si>
    <t>5/033</t>
  </si>
  <si>
    <t>450mm internal diameter UPVC drain or sewer on bed Type B to Standard Drawing 500/01 in trench depth to invert not exceeding 2 metres, average depth to invert 1 metre</t>
  </si>
  <si>
    <t>5/034</t>
  </si>
  <si>
    <t>5/035</t>
  </si>
  <si>
    <t>600mm internal diameter UPVC drain or sewer on bed Type B to Standard Drawing 500/01 in trench depth to invert not exceeding 2 metres, average depth to invert 1 metre</t>
  </si>
  <si>
    <t>5/036</t>
  </si>
  <si>
    <t>Filter Drains</t>
  </si>
  <si>
    <t>5/037</t>
  </si>
  <si>
    <t>150mm internal diameter UPVC filter drain as Standard Drawing 500/2 in trench depth to invert not exceeding 2 metres, average depth to invert 1 metre</t>
  </si>
  <si>
    <t>5/038</t>
  </si>
  <si>
    <t>5/039</t>
  </si>
  <si>
    <t>225mm internal diameter UPVC filter drain as Standard Drawing 500/2 in trench depth to invert not exceeding 2 metres, average depth to invert 1 metre</t>
  </si>
  <si>
    <t>5/040</t>
  </si>
  <si>
    <t>5/041</t>
  </si>
  <si>
    <t>300mm internal diameter UPVC filter drain as Standard Drawing 500/2 in trench depth to invert not exceeding 2 metres, average depth to invert 1 metre</t>
  </si>
  <si>
    <t>5/042</t>
  </si>
  <si>
    <t>5/043</t>
  </si>
  <si>
    <t>450mm internal diameter UPVC filter drain as Standard Drawing 500/2 in trench depth to invert not exceeding 2 metres, average depth to invert 1 metre</t>
  </si>
  <si>
    <t>5/044</t>
  </si>
  <si>
    <t>5/045</t>
  </si>
  <si>
    <t>150mm internal diameter UPVC filter drain as Standard Drawing 500/4 in trench depth to invert not exceeding 2 metres, average depth to invert 1 metre</t>
  </si>
  <si>
    <t>5/046</t>
  </si>
  <si>
    <t>5/047</t>
  </si>
  <si>
    <t>225mm internal diameter UPVC filter drain as Standard Drawing 500/4 in trench depth to invert not exceeding 2 metres, average depth to invert 1 metre</t>
  </si>
  <si>
    <t>5/048</t>
  </si>
  <si>
    <t>5/049</t>
  </si>
  <si>
    <t>300mm internal diameter UPVC filter drain as Standard Drawing 500/4 in trench depth to invert not exceeding 2 metres, average depth to invert 1 metre</t>
  </si>
  <si>
    <t>5/050</t>
  </si>
  <si>
    <t>5/051</t>
  </si>
  <si>
    <t>Linear filter soakaway drain (No Pipe) As per standard detailing drawing 500/3 in trench not exceeding 2 metres</t>
  </si>
  <si>
    <t>5/052</t>
  </si>
  <si>
    <t>Linear filter soakaway drain (No Pipe) As per standard detailing drawing 500/3 in trench exceeding 2 metres but not 4 metres</t>
  </si>
  <si>
    <t>5/053</t>
  </si>
  <si>
    <t>Type A filter material contiguous with filter drain</t>
  </si>
  <si>
    <t>m3</t>
  </si>
  <si>
    <t>5/054</t>
  </si>
  <si>
    <t>Type B filter material contiguous with filter drain</t>
  </si>
  <si>
    <t>5/055</t>
  </si>
  <si>
    <t>Granular Type 1 sub-base material</t>
  </si>
  <si>
    <t>5/056</t>
  </si>
  <si>
    <t>Excavate and replace Type A filter material</t>
  </si>
  <si>
    <t>5/057</t>
  </si>
  <si>
    <t>Excavate and replace Type B filter material</t>
  </si>
  <si>
    <t>Connections</t>
  </si>
  <si>
    <t>Connections to drains/sewers/culverts</t>
  </si>
  <si>
    <t>5/058</t>
  </si>
  <si>
    <t>Connection of 100mm internal dia pipe to existing 100mm internal dia drain, sewer or piped culvert depth to invert not exceeding 2 metres</t>
  </si>
  <si>
    <t>5/059</t>
  </si>
  <si>
    <t>Connection of 100mm internal dia pipe to existing 150mm internal dia drain, sewer or piped culvert depth to invert not exceeding 2 metres</t>
  </si>
  <si>
    <t>5/060</t>
  </si>
  <si>
    <t>Connection of 100mm internal dia pipe to existing 225mm internal dia drain, sewer or piped culvert depth to invert not exceeding 2 metres</t>
  </si>
  <si>
    <t>5/061</t>
  </si>
  <si>
    <t>Connection of 150mm internal dia pipe to existing 150mm internal dia drain, sewer or piped culvert depth to invert not exceeding 2 metres</t>
  </si>
  <si>
    <t>5/062</t>
  </si>
  <si>
    <t>Connection of 150mm internal dia pipe to existing 225mm internal dia drain, sewer or piped culvert depth to invert not exceeding 2 metres</t>
  </si>
  <si>
    <t>5/063</t>
  </si>
  <si>
    <t>Connection of 150mm internal dia pipe to existing 300mm internal dia drain, sewer or piped culvert depth to invert not exceeding 2 metres</t>
  </si>
  <si>
    <t>5/064</t>
  </si>
  <si>
    <t>Connection of 150mm internal dia pipe to existing 450mm internal dia drain, sewer or piped culvert depth to invert not exceeding 2 metres</t>
  </si>
  <si>
    <t>5/065</t>
  </si>
  <si>
    <t>Connection of 225mm internal dia pipe to existing 225mm internal dia drain, sewer or piped culvert depth to invert not exceeding 2 metres.</t>
  </si>
  <si>
    <t>5/066</t>
  </si>
  <si>
    <t>Connection of 225mm internal dia pipe to existing 300mm internal dia drain, sewer or piped culvert depth to invert not exceeding 2 metres</t>
  </si>
  <si>
    <t>5/067</t>
  </si>
  <si>
    <t>Connection of 225mm internal dia pipe to existing 450mm internal dia drain, sewer or piped culvert depth to invert not exceeding 2 metres</t>
  </si>
  <si>
    <t>5/068</t>
  </si>
  <si>
    <t>Connection of 100mm internal dia pipe to existing 100mm internal dia drain, sewer or piped culvert depth to invert exceeding 2 metres but not exceeding 4 metres</t>
  </si>
  <si>
    <t>5/069</t>
  </si>
  <si>
    <t>Connection of 100mm internal dia pipe to existing 150mm internal dia drain, sewer or piped culvert depth to invert exceeding 2 metres but not exceeding 4 metres</t>
  </si>
  <si>
    <t>5/070</t>
  </si>
  <si>
    <t>Connection of 100mm internal dia pipe to existing 225mm internal dia drain, sewer or piped culvert depth to invert exceeding 2 metres but not exceeding 4 metres</t>
  </si>
  <si>
    <t>5/071</t>
  </si>
  <si>
    <t>Connection of 100mm internal dia pipe to existing 300mm internal dia drain, sewer or piped culvert depth to invert exceeding 2 metres but not exceeding 4 metres</t>
  </si>
  <si>
    <t>5/072</t>
  </si>
  <si>
    <t>Connection of 150mm internal dia pipe to existing 150mm internal dia drain, sewer or piped culvert depth to invert exceeding 2 metres but not exceeding 4 metres</t>
  </si>
  <si>
    <t>5/073</t>
  </si>
  <si>
    <t>Connection of 150mm internal dia pipe to existing 225mm internal dia drain, sewer or piped culvert depth to invert exceeding 2 metres but not exceeding 4 metres</t>
  </si>
  <si>
    <t>Connections to chambers</t>
  </si>
  <si>
    <t>&lt;2m</t>
  </si>
  <si>
    <t>5/074</t>
  </si>
  <si>
    <t>Connection of 100mm diameter pipe to existing chamber depth to invert not exceeding 2 metres</t>
  </si>
  <si>
    <t>5/075</t>
  </si>
  <si>
    <t>Connection of 150mm diameter pipe to existing chamber depth to invert not exceeding 2 metres</t>
  </si>
  <si>
    <t>5/076</t>
  </si>
  <si>
    <t>Connection of 225mm diameter pipe to existing chamber depth to invert not exceeding 2 metres</t>
  </si>
  <si>
    <t>5/077</t>
  </si>
  <si>
    <t>Connection of 300mm diameter pipe to existing chamber depth to invert not exceeding 2 metres</t>
  </si>
  <si>
    <t>5/078</t>
  </si>
  <si>
    <t>Connection of 450mm diameter pipe to existing chamber depth to invert not exceeding 2 metres</t>
  </si>
  <si>
    <t>5/079</t>
  </si>
  <si>
    <t>Connection of 600mm diameter pipe to existing chamber depth to invert not exceeding 2 metres</t>
  </si>
  <si>
    <t>2m&lt;4m</t>
  </si>
  <si>
    <t>5/080</t>
  </si>
  <si>
    <t>Connection of 100mm diameter pipe to existing chamber depth to invert exceeding 2 metres but not exceeding 4 metres</t>
  </si>
  <si>
    <t>5/081</t>
  </si>
  <si>
    <t>Connection of 150mm diameter pipe to existing chamber depth to invert exceeding 2 metres but not exceeding 4 metres</t>
  </si>
  <si>
    <t>5/082</t>
  </si>
  <si>
    <t>Connection of 225mm diameter pipe to existing chamber depth to invert exceeding 2 metres but not exceeding 4 metres</t>
  </si>
  <si>
    <t>5/083</t>
  </si>
  <si>
    <t>Connection of 300mm diameter pipe to existing chamber depth to invert exceeding 2 metres but not exceeding 4 metres</t>
  </si>
  <si>
    <t>5/084</t>
  </si>
  <si>
    <t>Connection of 450mm diameter pipe to existing chamber depth to invert exceeding 2 metres but not exceeding 4 metres</t>
  </si>
  <si>
    <t>5/085</t>
  </si>
  <si>
    <t>Connection of 600mm diameter pipe to existing chamber depth to invert exceeding 2 metres but not exceeding 4 metres</t>
  </si>
  <si>
    <t>Chambers and Gullies</t>
  </si>
  <si>
    <t>Chambers</t>
  </si>
  <si>
    <t>5/086</t>
  </si>
  <si>
    <t>Chamber specified design group Type 1 (brick) to Standard Drawing 5311/1 with Class D400 cover and frame depth to invert surface of base slab not exceeding 1 metre</t>
  </si>
  <si>
    <t>5/087</t>
  </si>
  <si>
    <t>Chamber specified design group Type 1 (brick) to Standard Drawing 5311/1 with Class D400 cover and frame depth to invert surface of base slab exceeding 1 metre but not exceeding 2 metres</t>
  </si>
  <si>
    <t>5/088</t>
  </si>
  <si>
    <t>Chamber specified design group Type 3 (brick) to Standard Drawing 5311/1 with Class D400 cover and frame depth to invert surface of base slab not exceeding 1 metre</t>
  </si>
  <si>
    <t>5/089</t>
  </si>
  <si>
    <t>Chamber specified design group Type 3 (brick) to Standard Drawing 5311/1 with Class D400 cover and frame depth to invert surface of base slab exceeding 1 metre but not exceeding 2 metres</t>
  </si>
  <si>
    <t>5/090</t>
  </si>
  <si>
    <t>Chamber specified design group Type 1 (precast concrete) to Standard Drawing 5311/2 with Class D400 cover and frame depth to invert surface of base slab not exceeding 1 metre</t>
  </si>
  <si>
    <t>5/091</t>
  </si>
  <si>
    <t>Chamber specified design group Type 1 (precast concrete) to Standard Drawing 5311/2 with Class D400 cover and frame depth to invert surface of base slab exceeding 1 metre but not exceeding 2 metres</t>
  </si>
  <si>
    <t>5/092</t>
  </si>
  <si>
    <t>Chamber specified design group Type 3 (precast concrete) to Standard Drawing 5311/2 with Class D400 cover and frame depth to invert surface of base slab not exceeding 1 metre</t>
  </si>
  <si>
    <t>5/093</t>
  </si>
  <si>
    <t>Chamber specified design group Type 3 (precast concrete) to Standard Drawing 5311/2 with Class D400 cover and frame depth to invert surface of base slab exceeding 1 metre but not exceeding 2 metres</t>
  </si>
  <si>
    <t>5/094</t>
  </si>
  <si>
    <t>Chamber specified design group Type 5 (precast concrete) to Standard Drawing 5311/2 with Class D400 cover and frame depth to invert surface of base slab not exceeding 1 metre</t>
  </si>
  <si>
    <t>5/095</t>
  </si>
  <si>
    <t>Chamber specified design group Type 5 (precast concrete) to Standard Drawing 5311/2 with Class D400 cover and frame depth to invert surface of base slab exceeding 1 metre but not exceeding 2 metres</t>
  </si>
  <si>
    <t>Chamber Catchpit</t>
  </si>
  <si>
    <t>5/096</t>
  </si>
  <si>
    <t>Chamber specified design group Type 1(brick catchpit) to Standard Drawing 5361/1 with Class D400 cover and frame, depth to uppermost surface of base slab not exceeding 1 metre</t>
  </si>
  <si>
    <t>5/097</t>
  </si>
  <si>
    <t>Chamber specified design group Type 1(brick catchpit) to Standard Drawing 5361/1 with Class D400 cover and frame, depth to uppermost surface of base slab exceeding 1 metre but not exceeding 2 metres</t>
  </si>
  <si>
    <t>5/098</t>
  </si>
  <si>
    <t>Chamber specified design group Type 3 (brick catchpit) to Standard Drawing 5361/1 with Class D400 cover and frame, depth to uppermost surface of base slab not exceeding 1 metre</t>
  </si>
  <si>
    <t>5/099</t>
  </si>
  <si>
    <t>Chamber specified design group Type 3(brick catchpit) to Standard Drawing 5361/1 with Class D400 cover and frame, depth to uppermost surface of base slab exceeding 1 metre but not exceeding 2 metres</t>
  </si>
  <si>
    <t>5/100</t>
  </si>
  <si>
    <t>Chamber specified design group Type 1(precast concrete catchpit) to Standard Drawing 5361/2 with Class D400 cover and frame, depth to uppermost surface of base slab not exceeding 1 metre</t>
  </si>
  <si>
    <t>5/101</t>
  </si>
  <si>
    <t>Chamber specified design group Type 1(precast concrete catchpit) to Standard Drawing 5361/2 with Class D400 cover and frame, depth to uppermost surface of base slab exceeding 1 metre but not exceeding 2 metres</t>
  </si>
  <si>
    <t>5/102</t>
  </si>
  <si>
    <t>Chamber specified design group Type 3(precast concrete catchpit) to Standard Drawing 5361/2 with Class D400 cover and frame, depth to uppermost surface of base slab exceeding 1 metre but not exceeding 2 metres</t>
  </si>
  <si>
    <t>5/103</t>
  </si>
  <si>
    <t>In-situ concrete inspection chamber as per standard detail drawing 5445 with class D400 cover and frame depth to invert not exceeding 1 metre</t>
  </si>
  <si>
    <t>5/104</t>
  </si>
  <si>
    <t>Brick chamber 450mmx450mm for ducts as Standard Drawing No. 5455 with Class D400 cover and frame depth to invert not exceeding 1 metre</t>
  </si>
  <si>
    <t>5/105</t>
  </si>
  <si>
    <t>Brick chamber 600mmx600mm for ducts as Standard Drawing No. 5455 with Class D400 cover and frame depth to invert not exceeding 1 metre</t>
  </si>
  <si>
    <t>5/106</t>
  </si>
  <si>
    <t>Brick chamber 300mmx300mm for ducts as Standard Drawing No. 5455 with Class B125 cover and frame depth to invert not exceeding 1 metre</t>
  </si>
  <si>
    <t>5/107</t>
  </si>
  <si>
    <t>Brick chamber 450mmx450mm for ducts as Standard Drawing No. 5455 with Class B125 cover and frame depth to invert not exceeding 1 metre</t>
  </si>
  <si>
    <t>5/108</t>
  </si>
  <si>
    <t>Brick chamber 600mmx600mm for ducts as Standard Drawing No. 5455 with Class B125 cover and frame depth to invert not exceeding 1 metre</t>
  </si>
  <si>
    <t>5/109</t>
  </si>
  <si>
    <t>Brick chamber 560mmx300mm for ducts as Standard Drawing No. 5455 with Class B125 cover and frame depth to invert not exceeding 1 metre</t>
  </si>
  <si>
    <t>5/110</t>
  </si>
  <si>
    <t>Polypropylene preformed twin wall modular access chambers chamber 300mm x 300mm for ducts as Standard Drawing No. 5465 with Class B125 cover and frame depth to invert not exceeding 1 metre</t>
  </si>
  <si>
    <t>5/111</t>
  </si>
  <si>
    <t>Polypropylene preformed twin wall modular access chambers chamber 450mm x 450mm for ducts as Standard Drawing No. 5465 with Class B125 cover and frame depth to invert not exceeding 1 metre</t>
  </si>
  <si>
    <t>5/112</t>
  </si>
  <si>
    <t>Polypropylene preformed twin wall modular access chambers chamber 600mm x 600mm for ducts as Standard Drawing No. 5465 with Class B125 cover and frame depth to invert not exceeding 1 metre</t>
  </si>
  <si>
    <t>Chamber Soakaway</t>
  </si>
  <si>
    <t>5/113</t>
  </si>
  <si>
    <t>Chamber Soakaway (precast concrete ) to Standard Drawing 500/107 with Class D400 cover and frame, depth to uppermost surface of base slab not exceeding 1 metre</t>
  </si>
  <si>
    <t>5/114</t>
  </si>
  <si>
    <r>
      <t>Chamber Soakaway (precast concrete ) to Standard Drawing</t>
    </r>
    <r>
      <rPr>
        <sz val="10"/>
        <color rgb="FFFF0000"/>
        <rFont val="Arial"/>
        <family val="2"/>
      </rPr>
      <t xml:space="preserve"> </t>
    </r>
    <r>
      <rPr>
        <sz val="10"/>
        <rFont val="Arial"/>
        <family val="2"/>
      </rPr>
      <t>500/107 with Class D400 cover and frame, depth to uppermost surface of base slab exceeding 1 metre but not exceeding 2 metres</t>
    </r>
  </si>
  <si>
    <t>Gullies</t>
  </si>
  <si>
    <t>5/115</t>
  </si>
  <si>
    <t>Precast concrete trapped gully as Standard Drawing No. 5601/2 with Class D400 cover and frame</t>
  </si>
  <si>
    <t>5/116</t>
  </si>
  <si>
    <t>Precast concrete trapped gully as Standard Drawing No. 5601/2 with Class C250 cover and frame</t>
  </si>
  <si>
    <t>5/117</t>
  </si>
  <si>
    <t>Precast concrete trapped gully as Standard Drawing No. 5601/2 with Class E600 cover and frame</t>
  </si>
  <si>
    <t>5/118</t>
  </si>
  <si>
    <t>Insitu concrete trapped gully as Standard Drawing No. 5601/3 with Class D400 cover and frame</t>
  </si>
  <si>
    <t>5/119</t>
  </si>
  <si>
    <t>Insitu concrete trapped gully as Standard Drawing No. 5601/3 with Class C250 cover and frame</t>
  </si>
  <si>
    <t>5/120</t>
  </si>
  <si>
    <t>Insitu concrete trapped gully as Standard Drawing No. 5601/3 with Class E600 cover and frame</t>
  </si>
  <si>
    <t>5/121</t>
  </si>
  <si>
    <t>Insitu Contrete Gully Chute as Standard Drawing 5601/5 with Class with Class D400 cover and frame</t>
  </si>
  <si>
    <t>5/122</t>
  </si>
  <si>
    <t>Insitu Concrete side entry trapped gully as standard drawing 5601/4 with Class C250 cover and frame</t>
  </si>
  <si>
    <t>5/123</t>
  </si>
  <si>
    <t>Insitu Concrete side entry trapped gully as standard drawing 5601/4 with Class D400 cover and frame</t>
  </si>
  <si>
    <t>5/124</t>
  </si>
  <si>
    <t>Fireclay footpath gully as Standard Drawing No. 5604/1 with Class B125 cover and frame</t>
  </si>
  <si>
    <t>5/125</t>
  </si>
  <si>
    <t>Cast iron footpath gully as Standard Drawing No. 5604/2 with Class B125 cover and frame</t>
  </si>
  <si>
    <t>5/126</t>
  </si>
  <si>
    <t>Rodding eye with 150mm diameter pipe as Standard Drawing No. 5611 with Class C250 cover and frame</t>
  </si>
  <si>
    <t>5/127</t>
  </si>
  <si>
    <t>Rodding eye with 225mm diameter pipe as Standard Drawing No. 5611 with Class C250 cover and frame</t>
  </si>
  <si>
    <t>5/128</t>
  </si>
  <si>
    <t>Rodding eye with 150mm diameter pipe as Standard Drawing No. 5612 with Class B125 cover and frame</t>
  </si>
  <si>
    <t>5/129</t>
  </si>
  <si>
    <t>Rodding eye with 225mm diameter pipe as Standard Drawing No. 5612 with Class B125 cover and frame</t>
  </si>
  <si>
    <t>5/130</t>
  </si>
  <si>
    <t>Insitu concrete trapped footway gully as Standard Drawing No. 5604/3 with Class C250 cover and frame</t>
  </si>
  <si>
    <t>Small Headwalls</t>
  </si>
  <si>
    <t>5/131</t>
  </si>
  <si>
    <t>Headwall in mass concrete as Standard Drawing No. 5701-A to pipe exceeding 100mm but not exceeding 300mm internal diameter</t>
  </si>
  <si>
    <t>5/132</t>
  </si>
  <si>
    <t>Headwall in mass concrete as Standard Drawing No. 5701-B to pipe exceeding 300mm but not exceeding 600mm internal diameter</t>
  </si>
  <si>
    <t>5/133</t>
  </si>
  <si>
    <t xml:space="preserve">Headwall in mass concrete with grille as Standard Drawing No. 5702-A to pipe exceeding 100mm but not exceeding 300mm internal diameter </t>
  </si>
  <si>
    <t>5/134</t>
  </si>
  <si>
    <t>Headwall in mass concrete with grille as Standard Drawing No. 5702-B to pipe exceeding 300mm but not exceeding 600mm internal diameter</t>
  </si>
  <si>
    <t>5/135</t>
  </si>
  <si>
    <t>Headwall in Brickwork as Standard Drawing No. 5703 to pipe exceeding 100mm but not exceeding 300mm internal diameter</t>
  </si>
  <si>
    <t>5/136</t>
  </si>
  <si>
    <t>Headwall in Brickwork as Standard Drawing No. 5703 to pipe exceeding 100mm exceeding 300mm but not exceeding 600mm internal diameter</t>
  </si>
  <si>
    <t>5/137</t>
  </si>
  <si>
    <t>Headwall in mass concrete with flag paving stones as Standard Drawing No. 5704 to pipe exceeding 100mm but not exceeding 300mm internal diameter</t>
  </si>
  <si>
    <t>5/138</t>
  </si>
  <si>
    <t>Headwall in mass concrete with flag paving stones  as Standard Drawing No. 5704 to pipe exceeding 300mm but not exceeding 600mm internal diameter</t>
  </si>
  <si>
    <t>Soft Spots and Other Voids</t>
  </si>
  <si>
    <t>10 - 20</t>
  </si>
  <si>
    <t>5/139</t>
  </si>
  <si>
    <t>Excavation of soft spots and other voids in bottom of trenches, chambers and gullies</t>
  </si>
  <si>
    <t>5/140</t>
  </si>
  <si>
    <t>Filling of soft spots and other voids in bottom of trenches, chambers and gullies with pipe bedding material</t>
  </si>
  <si>
    <t>5/141</t>
  </si>
  <si>
    <t>Filling of soft spots and other voids in bottom of trenches, chambers and gullies with in situ concrete mix ST2</t>
  </si>
  <si>
    <t>Raising or Lowering Covers and Gratings on Existing Chambers and Gullies</t>
  </si>
  <si>
    <t>Chambers Raise</t>
  </si>
  <si>
    <t>5 - 25</t>
  </si>
  <si>
    <t>&gt; 25</t>
  </si>
  <si>
    <t>5/142</t>
  </si>
  <si>
    <t>Raise the level of 600mm x 600mm Class D400 cover and frame on 900mm x 700mm brick chamber not exceeding 150mm or less</t>
  </si>
  <si>
    <t>5/143</t>
  </si>
  <si>
    <t>Raise the level of  600mm x 600mm Class D400 cover and frame on 900mm x 700mm brick chamber exceeding 150mm but not exceeding 300mm</t>
  </si>
  <si>
    <t>5/144</t>
  </si>
  <si>
    <t>Raise the level of 600mm x 600mm Class B125 cover and frame on 900mm x 700mm brick chamber not exceeding 150mm 150mm or less</t>
  </si>
  <si>
    <t>5/145</t>
  </si>
  <si>
    <t>Raise the level of 600mm x 600mm Class B125 cover and frame on 900mm x 700mm brick chamber exceeding 150mm but not exceeding 300mm</t>
  </si>
  <si>
    <t>5/146</t>
  </si>
  <si>
    <t>Raise the level of 600mm x 600mm Class D400 cover and frame on 1200mm diameter precast concrete chamber not exceeding 150mm or less</t>
  </si>
  <si>
    <t>5/147</t>
  </si>
  <si>
    <t>Raise the level of 600mm x 600mm Class D400 cover and frame on 1200mm diameter precast concrete chamber exceeding 150mm but not exceeding 300mm</t>
  </si>
  <si>
    <t>5/148</t>
  </si>
  <si>
    <t>Raise the level of 600mm x 600mm Class B125 cover and frame on 1200mm diameter precast concrete chamber not exceeding 150mm 150mm or less</t>
  </si>
  <si>
    <t>5/149</t>
  </si>
  <si>
    <t>Raise the level of 600mm x 600mm Class B125 cover and frame on 1200mm diameter precast concrete chamber exceeding 150mm but not exceeding 300mm</t>
  </si>
  <si>
    <t>5/150</t>
  </si>
  <si>
    <t>Raise the level of 600mm x 600mm Class D400 cover and frame on 1200mm diameter in-situ concrete chamber not exceeding 150mm 150mm or less</t>
  </si>
  <si>
    <t>5/151</t>
  </si>
  <si>
    <t>Raise the level of 600mm x 600mm Class D400 cover and frame on 1200mm diameter in-situ concrete chamber exceeding 150mm but not exceeding 300mm</t>
  </si>
  <si>
    <t>5/152</t>
  </si>
  <si>
    <t>Raise the level of 600mm x 600mm Class B125 cover and frame on 1200mm diameter in-situ concrete chamber not exceeding 150mm 150mm or less</t>
  </si>
  <si>
    <t>5/153</t>
  </si>
  <si>
    <t>Raise the level of 600mm x 600mm Class B125 cover and frame on 1200mm diameter in-situ concrete chamber exceeding 150mm but not exceeding 300mm</t>
  </si>
  <si>
    <t>5/154</t>
  </si>
  <si>
    <t>Raise the level of 300mm x 300mm Class B125 cover and frame on 300mmx300mm Polypropylene preformed twin wall modular access chambernot  exceeding 150mm or less</t>
  </si>
  <si>
    <t>5/155</t>
  </si>
  <si>
    <t>Raise the level of 300mm x 300mm Class B125 cover and frame on 300mmx300mm Polypropylene preformed twin wall modular access chamber exceeding 150mm but not exceeding 300mm</t>
  </si>
  <si>
    <t>5/156</t>
  </si>
  <si>
    <t>Raise the level of 450mm x 450mm Class B125 cover and frame on 300mmx300mm Polypropylene preformed twin wall modular access chambernot  exceeding 150mm or less</t>
  </si>
  <si>
    <t>5/157</t>
  </si>
  <si>
    <t>Raise the level of 450mm x 450mm Class B125 cover and frame on 300mmx300mm Polypropylene preformed twin wall modular access chamber exceeding 150mm but not exceeding 300mm</t>
  </si>
  <si>
    <t>5/158</t>
  </si>
  <si>
    <t>Raise the level of 600mm x 600mm Class B125 cover and frame on 300mmx300mm Polypropylene preformed twin wall modular access chambernot  exceeding 150mm or less</t>
  </si>
  <si>
    <t>5/159</t>
  </si>
  <si>
    <t>Raise the level of 600mm x 600mm Class B125 cover and frame on 300mmx300mm Polypropylene preformed twin wall modular access chamber exceeding 150mm but not exceeding 300mm</t>
  </si>
  <si>
    <t>Chambers Lower</t>
  </si>
  <si>
    <t>5/160</t>
  </si>
  <si>
    <t>Lower the level of 600mm x 600mm Class D400 cover and frame on 900mm x 700mm brick chamber not exceeding 150mm or less</t>
  </si>
  <si>
    <t>5/161</t>
  </si>
  <si>
    <t>Lower the level of  600mm x 600mm Class D400 cover and frame on 900mm x 700mm brick chamber exceeding 150mm but not exceeding 300mm</t>
  </si>
  <si>
    <t>5/162</t>
  </si>
  <si>
    <t>Lower the level of 600mm x 600mm Class B125 cover and frame on 900mm x 700mm brick chamber not exceeding 150mm or less</t>
  </si>
  <si>
    <t>5/163</t>
  </si>
  <si>
    <t>Lower the level of 600mm x 600mm Class B125 cover and frame on 900mm x 700mm brick chamber exceeding 150mm but not exceeding 300mm</t>
  </si>
  <si>
    <t>5/164</t>
  </si>
  <si>
    <t>Lower the level of 600mm x 600mm Class D400 cover and frame on 1200mm diameter precast concrete chamber not exceeding 150mm or less</t>
  </si>
  <si>
    <t>5/165</t>
  </si>
  <si>
    <t>Lower the level of 600mm x 600mm Class D400 cover and frame on 1200mm diameter precast concrete chamber exceeding 150mm but not exceeding 300mm</t>
  </si>
  <si>
    <t>5/166</t>
  </si>
  <si>
    <t>Lower the level of 600mm x 600mm Class B125 cover and frame on 1200mm diameter precast concrete chamber not exceeding 150mm 150mm or less</t>
  </si>
  <si>
    <t>5/167</t>
  </si>
  <si>
    <t>Lower the level of 600mm x 600mm Class B125 cover and frame on 1200mm diameter precast concrete chamber exceeding 150mm but not exceeding 300mm</t>
  </si>
  <si>
    <t>5/168</t>
  </si>
  <si>
    <t>Lower the level of 600mm x 600mm Class D400 cover and frame on 1200mm diameter in-situ concrete chamber not exceeding 150mm or less</t>
  </si>
  <si>
    <t>5/169</t>
  </si>
  <si>
    <t>Lower the level of 600mm x 600mm Class D400 cover and frame on 1200mm diameter in-situ concrete chamber exceeding 150mm but not exceeding 300mm</t>
  </si>
  <si>
    <t>5/170</t>
  </si>
  <si>
    <t>Lower the level of 600mm x 600mm Class B125 cover and frame on 1200mm diameter in-situ concrete chamber not exceeding 150mm or less</t>
  </si>
  <si>
    <t>5/171</t>
  </si>
  <si>
    <t>Lower the level of 600mm x 600mm Class B125 cover and frame on 1200mm diameter in-situ concrete chamber exceeding 150mm but not exceeding 300mm</t>
  </si>
  <si>
    <t>5/172</t>
  </si>
  <si>
    <t>Lower the level of 300mm x 300mm Class B125 cover and frame on 300mmx300mm Polypropylene preformed twin wall modular access chamber not exceeding 150mm or less</t>
  </si>
  <si>
    <t>5/173</t>
  </si>
  <si>
    <t>Lower the level of 300mm x 300mm Class B125 cover and frame on 300mmx300mm Polypropylene preformed twin wall modular access chamber exceeding 150mm but not exceeding 300mm</t>
  </si>
  <si>
    <t>5/174</t>
  </si>
  <si>
    <t>Lower the level of 450mm x 450mm Class B125 cover and frame on 300mmx300mm Polypropylene preformed twin wall modular access chambernot  exceeding 150mm or less</t>
  </si>
  <si>
    <t>5/175</t>
  </si>
  <si>
    <t>Lower the level of 450mm x 450mm Class B125 cover and frame on 300mmx300mm Polypropylene preformed twin wall modular access chamber exceeding 150mm but not exceeding 300mm</t>
  </si>
  <si>
    <t>5/176</t>
  </si>
  <si>
    <t>Lower the level of 600mm x 600mm Class B125 cover and frame on 300mmx300mm Polypropylene preformed twin wall modular access chambernot  exceeding 150mm or less</t>
  </si>
  <si>
    <t>5/177</t>
  </si>
  <si>
    <t>Lower the level of 600mm x 600mm Class B125 cover and frame on 300mmx300mm Polypropylene preformed twin wall modular access chamber exceeding 150mm but not exceeding 300mm</t>
  </si>
  <si>
    <t>Chamber Renewal</t>
  </si>
  <si>
    <t>5/178</t>
  </si>
  <si>
    <t>Renewal of 600mm x 600mm Class D400 cover and frame on 900mm x 700mm brick chamber</t>
  </si>
  <si>
    <t>5/179</t>
  </si>
  <si>
    <t>Renewal of 600mm x 600mm Class B125 cover and frame on 900mm x 700mm brick chamber</t>
  </si>
  <si>
    <t>5/180</t>
  </si>
  <si>
    <t>Renewal of 600mm x 600mm Class D400 cover and frame on 1200mm diameter pre-cast concrete chamber</t>
  </si>
  <si>
    <t>5/181</t>
  </si>
  <si>
    <t>Renewal of 600mm x 600mm Class B125 cover and frame on 1200mm diameter pre-cast concrete chamber</t>
  </si>
  <si>
    <t>5/182</t>
  </si>
  <si>
    <t>Renewal of 600mm x 600mm Class D400 cover and frame on 1200mm diameter in-situ concrete chamber</t>
  </si>
  <si>
    <t>5/183</t>
  </si>
  <si>
    <t>Renewal of 600mm x 600mm Class B125 cover and frame on 1200mm diameter in-situ concrete chamber</t>
  </si>
  <si>
    <t>5/184</t>
  </si>
  <si>
    <t>Renewal of 300mm x 300mm Class B125 cover and frame on 300mmx300mm Polypropylene preformed twin wall modular access chamber</t>
  </si>
  <si>
    <t>5/185</t>
  </si>
  <si>
    <t>Renewal of 450mm x 450mm Class B125 cover and frame on 300mmx300mm Polypropylene preformed twin wall modular access chamber</t>
  </si>
  <si>
    <t>5/186</t>
  </si>
  <si>
    <t>Renewal of 600mm x 600mm Class B125 cover and frame on 300mmx300mm Polypropylene preformed twin wall modular access chamber</t>
  </si>
  <si>
    <t>5/187</t>
  </si>
  <si>
    <t>Renewal of 450mm x 450mm cover and frame Class B125 on existing brick chamber with fabricated galvanised steel recessed cover for 70mm thick natural stone paving</t>
  </si>
  <si>
    <t>5/188</t>
  </si>
  <si>
    <t>Renewal of 600mm x 450mm cover and frame Class B125 on existing brick chamber with fabricated galvanised steel recessed cover for 70mm thick natural stone paving</t>
  </si>
  <si>
    <t>5/189</t>
  </si>
  <si>
    <t>Renewal of 600mm x 600mm cover and frame Class B125 on existing brick chamber with fabricated galvanised steel recessed cover for 70mm thick natural stone paving</t>
  </si>
  <si>
    <t>5/190</t>
  </si>
  <si>
    <t>Renewal of 750mm x 600mm cover and frame Class B125 on existing brick chamber with fabricated galvanised steel recessed cover for 70mm thick natural stone paving</t>
  </si>
  <si>
    <t>5/191</t>
  </si>
  <si>
    <t>Renewal of 450mm x 450mm cover and frame Class B125 on existing precast concrete chamber with fabricated galvanised steel recessed cover for 70mm thick natural stone paving</t>
  </si>
  <si>
    <t>5/192</t>
  </si>
  <si>
    <t>Renewal of 600mm x 450mm cover and frame Class B125 on existing precast concrete chamber with fabricated galvanised steel recessed cover for 70mm thick natural stone paving</t>
  </si>
  <si>
    <t>5/193</t>
  </si>
  <si>
    <t>Renewal of 600mm x 600mm cover and frame Class B125 on existing precast concrete chamber with fabricated galvanised steel recessed cover for 70mm thick natural stone paving</t>
  </si>
  <si>
    <t>5/194</t>
  </si>
  <si>
    <t>Renewal of 750mm x 650mm cover and frame Class B125 on existing precast concrete chamber with fabricated galvanised steel recessed cover for 70mm thick natural stone paving</t>
  </si>
  <si>
    <t>Gullies Raise</t>
  </si>
  <si>
    <t>5/195</t>
  </si>
  <si>
    <t>Raise the level of 370mm x 430mm Class D400 grating and frame on 450mm in situ concrete gully pot 150mm or less</t>
  </si>
  <si>
    <t>5/196</t>
  </si>
  <si>
    <t>Raise the level of 370mm x 430mm Class D400 grating and frame on 450mm in situ concrete gully pot exceeding 150mm but not exceeding 300mm</t>
  </si>
  <si>
    <t>5/197</t>
  </si>
  <si>
    <t>Raise the level of 370mm x 430mm Class B125 grating and frame on 450mm in situ concrete gully pot 150mm or less</t>
  </si>
  <si>
    <t>5/198</t>
  </si>
  <si>
    <t>Raise the level of 370mm x 430mm Class B125 grating and frame on 450mm in situ concrete gully pot exceeding 150mm but not exceeding 300mm</t>
  </si>
  <si>
    <t>5/199</t>
  </si>
  <si>
    <t>Raise the level of 450mm x 450mm Class D400 grating and frame on 450mm in situ concrete gully pot 150mm or less</t>
  </si>
  <si>
    <t>5/200</t>
  </si>
  <si>
    <t>Raise the level of 450mm x 450mm Class D400 grating and frame on 450mm in situ concrete gully pot exceeding 150mm but not exceeding 300mm</t>
  </si>
  <si>
    <t>Gullies Lower</t>
  </si>
  <si>
    <t>5/201</t>
  </si>
  <si>
    <t>Lower the level of 370mm x 430mm Class D400 grating and frame on 450mm in situ concrete gully pot 150mm or less</t>
  </si>
  <si>
    <t>5/202</t>
  </si>
  <si>
    <t>Lower the level of 370mm x 430mm Class D400 grating and frame on 450mm in situ concrete gully pot exceeding 150mm but not exceeding 300mm</t>
  </si>
  <si>
    <t>5/203</t>
  </si>
  <si>
    <t>Lower the level of 370mm x 430mm Class B125 grating and frame on 450mm in situ concrete gully pot 150mm or less</t>
  </si>
  <si>
    <t>5/204</t>
  </si>
  <si>
    <t>Lower the level of 370mm x 430mm Class B125 grating and frame on 450mm in situ concrete gully pot exceeding 150mm but not exceeding 300mm</t>
  </si>
  <si>
    <t>5/205</t>
  </si>
  <si>
    <t>Lower the level of 450mm x 450mm Class D400 grating and frame on 450mm in situ concrete gully pot 150mm or less</t>
  </si>
  <si>
    <t>108.85</t>
  </si>
  <si>
    <t>5/206</t>
  </si>
  <si>
    <t>Lower the level of 450mm x 450mm Class D400 grating and frame on 450mm in situ concrete gully pot exceeding 150mm but not exceeding 300mm</t>
  </si>
  <si>
    <t>Gullies Renewal</t>
  </si>
  <si>
    <t>5/207</t>
  </si>
  <si>
    <t>Renewal of 370mm x 430mm Class D400 grating and frame on existing in situ concrete gully pot</t>
  </si>
  <si>
    <t>5/208</t>
  </si>
  <si>
    <t>Renewal of 370mm x 430mm Class B125 grating and frame on existing in situ concrete gully pot</t>
  </si>
  <si>
    <t>5/209</t>
  </si>
  <si>
    <t>Renewal of 450mm x 450mm Class D400 grating and frame on existing in situ concrete gully pot</t>
  </si>
  <si>
    <t>5/210</t>
  </si>
  <si>
    <t>Renewal of 450mm x 450mm Class B125 grating and frame on existing in situ concrete gully pot</t>
  </si>
  <si>
    <t>5/211</t>
  </si>
  <si>
    <t>Renewal of 450mm x 450mm Class E600 grating and frame on existing in situ concrete gully pot</t>
  </si>
  <si>
    <t>211.96</t>
  </si>
  <si>
    <t>Maintenance of Road Drainage</t>
  </si>
  <si>
    <t>Cleaning</t>
  </si>
  <si>
    <t>5/212</t>
  </si>
  <si>
    <t>Rod gully connections</t>
  </si>
  <si>
    <t>5/213</t>
  </si>
  <si>
    <t>Cleaning of chambers 1125mm x 900mm in carriageway and Footway</t>
  </si>
  <si>
    <t>5/214</t>
  </si>
  <si>
    <t>Cleaning of chambers 1350mm x 1350mm in carriageway and Footway</t>
  </si>
  <si>
    <t>5/215</t>
  </si>
  <si>
    <t>Cleaning of chambers 900mm Diameter in carriageway and Footway</t>
  </si>
  <si>
    <t>5/216</t>
  </si>
  <si>
    <t>Cleaning of chambers 1200mm Diameter in carriageway and Footway</t>
  </si>
  <si>
    <t>5/217</t>
  </si>
  <si>
    <t>Cleaning of gullies 450mm x 450mm in carriageway and footways</t>
  </si>
  <si>
    <t>5/218</t>
  </si>
  <si>
    <t>Cleaning of gullies 600mm x 450mm in carriageway and footways</t>
  </si>
  <si>
    <t>High Pressure Cleaning</t>
  </si>
  <si>
    <t>&lt;20</t>
  </si>
  <si>
    <t>20 - 100</t>
  </si>
  <si>
    <t>&gt; 100</t>
  </si>
  <si>
    <t>5/219</t>
  </si>
  <si>
    <t>Rod pipe lengths</t>
  </si>
  <si>
    <t>5/220</t>
  </si>
  <si>
    <t>Cleaning/high pressure jetting of 450mm diameter gullies in carriageway</t>
  </si>
  <si>
    <t>5/221</t>
  </si>
  <si>
    <t>Cleaning/high pressure jetting of piped drainage system not exceeding 150mm diameter in carriageway</t>
  </si>
  <si>
    <t>5/222</t>
  </si>
  <si>
    <t>Cleaning/high pressure jetting of piped drainage system exceeding 150mm diameter but not exceeding 300mm diameter in carriageway</t>
  </si>
  <si>
    <t>Hire of Jet Vac and CCTV units</t>
  </si>
  <si>
    <t>All</t>
  </si>
  <si>
    <t>X</t>
  </si>
  <si>
    <t>5/223</t>
  </si>
  <si>
    <t>JetVac Unit with jetting facility of at least 300 l/min at 124 bars (min hire 4 hours)</t>
  </si>
  <si>
    <t>hour</t>
  </si>
  <si>
    <t>5/224</t>
  </si>
  <si>
    <t>JetVac Unit with jetting facility of at least 300 l/min at 124 bars (Day Hire 8 Hours)</t>
  </si>
  <si>
    <t>5/225</t>
  </si>
  <si>
    <t>JetVac Unit with jetting facility of at least 250 l/min at 138 bars. Include 51m3/min of air flow and a root cutter (min hire 4 hours)</t>
  </si>
  <si>
    <t>5/226</t>
  </si>
  <si>
    <t>JetVac Unit with jetting facility of at least 250 l/min at 138 bars. Include 51m3/min of air flow and a root cutter (Day hire 8 Hours)</t>
  </si>
  <si>
    <t>per day</t>
  </si>
  <si>
    <t>5/227</t>
  </si>
  <si>
    <t>JetVac Unit with jetting facility of at least 300 l/min at 138 bars. Include 51m3/min of air flow and a root cutter (Day hire 8 Hours)</t>
  </si>
  <si>
    <t>5/228</t>
  </si>
  <si>
    <t>Removing waste material arising through jet/vac operations to licensed disposal facility.</t>
  </si>
  <si>
    <t>tonne</t>
  </si>
  <si>
    <t>5/229</t>
  </si>
  <si>
    <t>Supply of CCTV and provision of electronic record of survey as set out in Section 3:12 of notes for guidance (min hire 4 hours)</t>
  </si>
  <si>
    <t>5/230</t>
  </si>
  <si>
    <t>Supply of CCTV and provision of electronic record of survey as set out in Section 3:12 of notes for guidance (day hire 8 hours)</t>
  </si>
  <si>
    <t>day</t>
  </si>
  <si>
    <t>TOTAL FOR SERIES 500</t>
  </si>
  <si>
    <t>SERIES 500:BERR 85/2</t>
  </si>
  <si>
    <t>SERIES 500: SUM OF RATES</t>
  </si>
  <si>
    <t>SERIES 600: EARTHWORKS</t>
  </si>
  <si>
    <t>Excavation</t>
  </si>
  <si>
    <t>&lt; 20</t>
  </si>
  <si>
    <t>6/001</t>
  </si>
  <si>
    <t>Excavation of acceptable material Class 5A</t>
  </si>
  <si>
    <t>m³</t>
  </si>
  <si>
    <t>6/002</t>
  </si>
  <si>
    <t>Excavation of acceptable material excluding Class 5A in cutting and other excavation</t>
  </si>
  <si>
    <t>6/003</t>
  </si>
  <si>
    <t>Excavation of acceptable material excluding Class 5A in enlarged watercourses</t>
  </si>
  <si>
    <t>6/004</t>
  </si>
  <si>
    <t>Excavation of unacceptable material Class U1A in cutting and other excavation</t>
  </si>
  <si>
    <t>6/005</t>
  </si>
  <si>
    <t>Excavation of unacceptable material Class U1A in enlarged watercourses</t>
  </si>
  <si>
    <t>6/006</t>
  </si>
  <si>
    <t>Excavation of unacceptable material Class U1B in cutting and other excavation</t>
  </si>
  <si>
    <t>Excavation of unacceptable material Class U2 in cutting and other excavation (Specifically Coal Tar idenified by Client)</t>
  </si>
  <si>
    <t>6/007</t>
  </si>
  <si>
    <t>Ribbing (Edge Ploughing) of unacceptable material U1A carriageway to expose edge not exceeding 300mm width</t>
  </si>
  <si>
    <t>6/008</t>
  </si>
  <si>
    <t>Ribbing (Edge Ploughing) of unacceptable material U1A carriageway to expose edge exceeding 300mm but not 500mm width</t>
  </si>
  <si>
    <t>6/009</t>
  </si>
  <si>
    <t>Extra over excavation for excavation in Hard Material in cutting and other excavation</t>
  </si>
  <si>
    <t>Deposition of Fill</t>
  </si>
  <si>
    <t>6/010</t>
  </si>
  <si>
    <t xml:space="preserve">Deposition of acceptable material in embankments and other areas of fill </t>
  </si>
  <si>
    <t>Disposal of Material</t>
  </si>
  <si>
    <t>6/011</t>
  </si>
  <si>
    <t>Disposal of acceptable material excluding Class 5A</t>
  </si>
  <si>
    <t>6/012</t>
  </si>
  <si>
    <t>Disposal of acceptable material Class 5A</t>
  </si>
  <si>
    <t>6/013</t>
  </si>
  <si>
    <t>Disposal of unacceptable material Class U1A</t>
  </si>
  <si>
    <t>6/014</t>
  </si>
  <si>
    <t>Disposal of unacceptable material Class U1B</t>
  </si>
  <si>
    <t>Disposal of unacceptable material Class U2 (Specifically Coal Tar idenified by Client)</t>
  </si>
  <si>
    <t>Imported Fill</t>
  </si>
  <si>
    <t>6/015</t>
  </si>
  <si>
    <t>Imported acceptable material Class 1A in embankments and other areas of fill</t>
  </si>
  <si>
    <t>6/016</t>
  </si>
  <si>
    <t>Imported acceptable material Class 1B in embankments and other areas of fill</t>
  </si>
  <si>
    <t>6/017</t>
  </si>
  <si>
    <t>Imported acceptable material Class 1C in embankments and other areas of fill</t>
  </si>
  <si>
    <t>6/018</t>
  </si>
  <si>
    <t>Imported acceptable material Class 6F2 in for subbase material, base and capping</t>
  </si>
  <si>
    <t>6/019</t>
  </si>
  <si>
    <t>Imported topsoil Class 5B</t>
  </si>
  <si>
    <t>6/020</t>
  </si>
  <si>
    <t>Compaction of acceptable material in embankments and other areas of fill</t>
  </si>
  <si>
    <t>6/021</t>
  </si>
  <si>
    <t>Compaction of acceptable material Class 1C in embankments and other areas of fill</t>
  </si>
  <si>
    <t>Geotextiles</t>
  </si>
  <si>
    <t>6/022</t>
  </si>
  <si>
    <t>Geotextile for sepration layer and filtration</t>
  </si>
  <si>
    <t>6/023</t>
  </si>
  <si>
    <t>Excavation of soft spots and other voids below cuttings or under embankments</t>
  </si>
  <si>
    <t>6/024</t>
  </si>
  <si>
    <t>6/025</t>
  </si>
  <si>
    <t>Filling of soft spots and other voids below cuttings or under embankments with acceptable material</t>
  </si>
  <si>
    <t>6/026</t>
  </si>
  <si>
    <t>Filling of soft spots and other voids in side slopes with acceptable material</t>
  </si>
  <si>
    <t>6/027</t>
  </si>
  <si>
    <t>Filling of soft spots and other voids below structural foundations and foundations for corrugated steel buried structures with acceptable material</t>
  </si>
  <si>
    <t>Disused Sewers, Drians, Cables, Ducts, Piplines and the like Occuring at formation or sub-formation level; disused basements, cellars and the like and gullies</t>
  </si>
  <si>
    <t>6/028</t>
  </si>
  <si>
    <t>Removal of disused sewer or drain 100mm diameter with one metre or less of cover to formation level</t>
  </si>
  <si>
    <t>6/029</t>
  </si>
  <si>
    <t>Removal of disused sewer or drain 150mm diameter with one metre or less of cover to formation level</t>
  </si>
  <si>
    <t>6/030</t>
  </si>
  <si>
    <t>Removal of disused sewer or drain 225mm diameter with one metre or less of cover to formation level</t>
  </si>
  <si>
    <t>6/031</t>
  </si>
  <si>
    <t>Removal of disused sewer or drain 300mm diameter with one metre or less of cover to formation level</t>
  </si>
  <si>
    <t>6/032</t>
  </si>
  <si>
    <t>Removal of disused duct 100mm diameter with one metre or less of cover to formation level</t>
  </si>
  <si>
    <t>6/033</t>
  </si>
  <si>
    <t>Backfilling of disused sewer or drain 100mm diameter with one metre or less of cover to formation level with acceptable material Class 6F2</t>
  </si>
  <si>
    <t>6/034</t>
  </si>
  <si>
    <t>Backfilling of disused sewer or drain 150mm diameter with one metre or less of cover to formation level with acceptable material Class 6F2</t>
  </si>
  <si>
    <t>6/035</t>
  </si>
  <si>
    <t>Backfilling of disused sewer or drain 225mm diameter with one metre or less of cover to formation level with acceptable material Class 6F2</t>
  </si>
  <si>
    <t>6/036</t>
  </si>
  <si>
    <t>Backfilling of disused sewer or drain 300mm diameter with one metre or less of cover to formation level with acceptable material Class 6F2</t>
  </si>
  <si>
    <t>6/037</t>
  </si>
  <si>
    <t>Backfilling of disused duct 100mm diameter with one metre or less of cover to formation level with acceptable material Class 6F2</t>
  </si>
  <si>
    <t>6/038</t>
  </si>
  <si>
    <t>Backfilling of disused duct 150mm diameter with one metre or less of cover to formation level with acceptable material Class 6F2</t>
  </si>
  <si>
    <t>6/039</t>
  </si>
  <si>
    <t>Backfilling of disused sewer or drain 100mm diameter with one metre or less of cover to formation level with acceptable material in-situ concrete</t>
  </si>
  <si>
    <t>6/040</t>
  </si>
  <si>
    <t>Backfilling of disused sewer or drain 150mm diameter with one metre or less of cover to formation level with acceptable material in-situ concrete</t>
  </si>
  <si>
    <t>6/041</t>
  </si>
  <si>
    <t>Backfilling of disused sewer or drain 225mm diameter with one metre or less of cover to formation level with acceptable material in-situ concrete</t>
  </si>
  <si>
    <t>6/042</t>
  </si>
  <si>
    <t>Backfilling of disused sewer or drain 300mm diameter with one metre or less of cover to formation level with acceptable material in-situ concrete</t>
  </si>
  <si>
    <t>6/043</t>
  </si>
  <si>
    <t>Backfilling of disused duct 100mm diameter with one metre or less of cover to formation level with acceptable material in-situ concrete</t>
  </si>
  <si>
    <t>6/044</t>
  </si>
  <si>
    <t>Backfilling of disused duct 150mm diameter with one metre or less of cover to formation level with acceptable material in-situ concrete</t>
  </si>
  <si>
    <t>6/045</t>
  </si>
  <si>
    <t>Backfilling of disused basements, cellars and the like with with acceptable material Class 6F2</t>
  </si>
  <si>
    <t>6/046</t>
  </si>
  <si>
    <t>Backfilling of disused basements, cellars and the like with in-situ concrete</t>
  </si>
  <si>
    <t>6/047</t>
  </si>
  <si>
    <t xml:space="preserve">Backfilling of disused gullies 1200mm external diameter with acceptable material Class 6F2 </t>
  </si>
  <si>
    <t>6/048</t>
  </si>
  <si>
    <t>Backfilling of disused gullies 1200mm external diameter with in-situ concrete</t>
  </si>
  <si>
    <t>Topsoiling and Storage of Topsoil</t>
  </si>
  <si>
    <t>6/049</t>
  </si>
  <si>
    <t>Topsoiling 100mm thick to surfaces sloping at 10 degrees or less to the horizontal</t>
  </si>
  <si>
    <t>6/050</t>
  </si>
  <si>
    <t>Topsoiling 150mm thick to surfaces sloping at 10 degrees or less to the horizontal</t>
  </si>
  <si>
    <t>6/051</t>
  </si>
  <si>
    <t>Topsoiling 100mm thick to surfaces sloping at more than 10 degrees to the horizontal</t>
  </si>
  <si>
    <t>6/052</t>
  </si>
  <si>
    <t>Topsoiling 150mm thick to surfaces sloping at more than 10 degrees to the horizontal</t>
  </si>
  <si>
    <t>Completion of Formation and Sub-formation</t>
  </si>
  <si>
    <t>&lt; 50</t>
  </si>
  <si>
    <t>50 - 500</t>
  </si>
  <si>
    <t>&gt; 500</t>
  </si>
  <si>
    <t>6/053</t>
  </si>
  <si>
    <t>Completion of sub-formation on material other than Class 1C,6B or rock in cuttings</t>
  </si>
  <si>
    <t>m²</t>
  </si>
  <si>
    <t>6/054</t>
  </si>
  <si>
    <t>Completion of sub-formation on Class 1C material</t>
  </si>
  <si>
    <t>Clearing of Existing Ditches</t>
  </si>
  <si>
    <t>6/055</t>
  </si>
  <si>
    <t>Clearing of existing ditch adjacent to the carriageway</t>
  </si>
  <si>
    <t>Gabion Walling and Mattresses</t>
  </si>
  <si>
    <t>6/056</t>
  </si>
  <si>
    <t>Gabion walling with plastic coated galvanized wire mesh 50mm size filled with 100mm to 200mm Class 6G material</t>
  </si>
  <si>
    <t>6/057</t>
  </si>
  <si>
    <t>Mattress with plastic coated galvanized wire mesh 50mm size filled with 100mm to 200mm Class 6G material</t>
  </si>
  <si>
    <t>Trial Pits</t>
  </si>
  <si>
    <t>&lt; 1</t>
  </si>
  <si>
    <t>1 - 5</t>
  </si>
  <si>
    <t>&gt; 5</t>
  </si>
  <si>
    <t>6/058</t>
  </si>
  <si>
    <t>Trial pit 0 to 3 metres in depth</t>
  </si>
  <si>
    <t>6/059</t>
  </si>
  <si>
    <t>Trial pit 0 to 6 metres in depth</t>
  </si>
  <si>
    <t>TOTAL FOR SERIES 600</t>
  </si>
  <si>
    <t>SERIES 600:BERR 85/2</t>
  </si>
  <si>
    <t>SERIES 600: SUM OF RATES</t>
  </si>
  <si>
    <t>SERIES 700: PAVEMENTS</t>
  </si>
  <si>
    <t>Sub-base</t>
  </si>
  <si>
    <t>SERIES 700:BERR 85/2</t>
  </si>
  <si>
    <t>7/001</t>
  </si>
  <si>
    <t>Granular type 1 sub-base in carriageway, hard shoulder and hardstrip</t>
  </si>
  <si>
    <t>7/002</t>
  </si>
  <si>
    <t>Granular type 1 sub-base in lay-by and bus bay</t>
  </si>
  <si>
    <t>7/003</t>
  </si>
  <si>
    <t>Granular recycled type 1 sub-base in carriageway, hard shoulder and hardstrip</t>
  </si>
  <si>
    <t>7/004</t>
  </si>
  <si>
    <t>Granular recycled type 1 sub-base in lay-by and bus bay</t>
  </si>
  <si>
    <t>Pavement</t>
  </si>
  <si>
    <t>Base Course</t>
  </si>
  <si>
    <t>&lt; 500</t>
  </si>
  <si>
    <t>500 - 5000</t>
  </si>
  <si>
    <t>&gt; 5000</t>
  </si>
  <si>
    <t>SERIES 700:BERR 85/1</t>
  </si>
  <si>
    <t>7/005</t>
  </si>
  <si>
    <t xml:space="preserve">Dense asphalt concrete AC 32 dense base 40/60 200mm thick in carriageway, hardshoulder and hardstrip                                    </t>
  </si>
  <si>
    <t>7/006</t>
  </si>
  <si>
    <t xml:space="preserve">Dense asphalt concrete AC 32 dense base 40/60 200mm thick in lay-by and bus bay   </t>
  </si>
  <si>
    <t>7/007</t>
  </si>
  <si>
    <t xml:space="preserve">Dense asphalt concrete AC 32 dense base 40/60 150mm thick in carriageway, hardshoulder and hardstrip                                    </t>
  </si>
  <si>
    <t>7/008</t>
  </si>
  <si>
    <t xml:space="preserve">Dense asphalt concrete AC 32 dense base 40/60 150mm thick in lay-by and bus bay </t>
  </si>
  <si>
    <t>7/009</t>
  </si>
  <si>
    <t xml:space="preserve">Dense asphalt concrete AC 32 dense base 40/60 100mm thick in carriageway, hardshoulder and hardstrip                                    </t>
  </si>
  <si>
    <t>7/010</t>
  </si>
  <si>
    <t xml:space="preserve">Dense asphalt concrete AC 32 dense base 40/60 100mm thick in lay-by and bus bay </t>
  </si>
  <si>
    <t>7/011</t>
  </si>
  <si>
    <t xml:space="preserve">Dense asphalt concrete AC 32 HDM base 40/60 200mm thick in carriageway, hardshoulder and hardstrip                                     </t>
  </si>
  <si>
    <t>7/012</t>
  </si>
  <si>
    <t xml:space="preserve">Dense asphalt concrete AC 32 HDM base 40/60 200mm thick in lay-by and bus bay </t>
  </si>
  <si>
    <t>7/013</t>
  </si>
  <si>
    <t xml:space="preserve">Dense asphalt concrete AC 32 HDM base 40/60 150mm thick in carriageway, hardshoulder and hardstrip                                     </t>
  </si>
  <si>
    <t>7/014</t>
  </si>
  <si>
    <t xml:space="preserve">Dense asphalt concrete AC 32 HDM base 40/60 150mm thick in lay-by and bus bay   </t>
  </si>
  <si>
    <t>7/015</t>
  </si>
  <si>
    <t xml:space="preserve">Dense asphalt concrete AC 32 HDM base 40/60 100mm thick in carriageway, hardshoulder and hardstrip                                     </t>
  </si>
  <si>
    <t>7/016</t>
  </si>
  <si>
    <t xml:space="preserve">Dense asphalt concrete AC 32 HDM base 40/60 100mm thick in lay-by and bus bay  </t>
  </si>
  <si>
    <t>7/017</t>
  </si>
  <si>
    <t>Cold bound asphalt concrete AC20 binder course 100mm thick in carriageway, hardshoulder and hardstrip</t>
  </si>
  <si>
    <t>7/018</t>
  </si>
  <si>
    <t xml:space="preserve">Cold bound asphalt concrete AC20 binder course 100mm thick in lay-by and bus bay  </t>
  </si>
  <si>
    <t>Binder Course</t>
  </si>
  <si>
    <t>7/019</t>
  </si>
  <si>
    <t xml:space="preserve">Dense asphalt concrete AC 20 dense bin 40/60 60mm thick in carriageway, hardshoulder and hardstrip                 </t>
  </si>
  <si>
    <t>7/020</t>
  </si>
  <si>
    <t xml:space="preserve">Dense asphalt concrete AC 20 dense bin 40/60 60mm thick in lay-by and bus bay                                                               </t>
  </si>
  <si>
    <t>7/021</t>
  </si>
  <si>
    <t xml:space="preserve">Dense asphalt concrete AC 20 HDM bin 40/60 60mm thick in carriageway, hardshoulder and hardstrip                 </t>
  </si>
  <si>
    <t>7/022</t>
  </si>
  <si>
    <t xml:space="preserve">Dense asphalt concrete AC 20 HDM bin 40/60 60mm thick in lay-by and bus bay                                                               </t>
  </si>
  <si>
    <t>7/023</t>
  </si>
  <si>
    <t xml:space="preserve">Hot rolled asphalt HRA 50/20 bin 40/60 60mm thick in carriageway, hardshoulder and hardstrip </t>
  </si>
  <si>
    <t>7/024</t>
  </si>
  <si>
    <t>Hot rolled asphalt HRA 50/20 bin 40/60 60mm thick in lay-by and bus bay</t>
  </si>
  <si>
    <t>7/025</t>
  </si>
  <si>
    <t>Cold bound asphalt concrete AC20 binder course 60mm thick in carriageway, hardshoulder and hardstrip</t>
  </si>
  <si>
    <t>7/026</t>
  </si>
  <si>
    <t>Cold bound asphalt concrete AC20 binder course 60mm thick in lay-by and bus bay</t>
  </si>
  <si>
    <t>Surface Course</t>
  </si>
  <si>
    <t>7/027</t>
  </si>
  <si>
    <t xml:space="preserve">Closed graded asphalt concrete AC 14 close surf 100/150 40mm thick in carriageway, hardshoulder and hardstrip        </t>
  </si>
  <si>
    <t>7/028</t>
  </si>
  <si>
    <t xml:space="preserve">Closed graded asphalt concrete AC 14 close surf 100/150 40mm thick in lay-by and bus bay                                           </t>
  </si>
  <si>
    <t>7/029</t>
  </si>
  <si>
    <t xml:space="preserve">Closed graded asphalt concrete AC 10 close surf 100/150 40mm thick in carriageway, hardshoulder and hardstrip                                        </t>
  </si>
  <si>
    <t>7/030</t>
  </si>
  <si>
    <t xml:space="preserve">Closed graded asphalt concrete AC 10 close surf 100/150 40mm thick in lay-by and bus bay                                           </t>
  </si>
  <si>
    <t>7/031</t>
  </si>
  <si>
    <r>
      <t xml:space="preserve">Closed graded asphalt concrete AC 14 </t>
    </r>
    <r>
      <rPr>
        <b/>
        <sz val="10"/>
        <rFont val="Arial"/>
        <family val="2"/>
      </rPr>
      <t>high binder</t>
    </r>
    <r>
      <rPr>
        <sz val="10"/>
        <rFont val="Arial"/>
        <family val="2"/>
      </rPr>
      <t xml:space="preserve"> content surface course 100/150 40mm thick in carriageway, hardshoulder and hardstrip        </t>
    </r>
  </si>
  <si>
    <t>7/032</t>
  </si>
  <si>
    <r>
      <t xml:space="preserve">Closed graded asphalt concrete AC 14 </t>
    </r>
    <r>
      <rPr>
        <b/>
        <sz val="10"/>
        <rFont val="Arial"/>
        <family val="2"/>
      </rPr>
      <t>high binder</t>
    </r>
    <r>
      <rPr>
        <sz val="10"/>
        <rFont val="Arial"/>
        <family val="2"/>
      </rPr>
      <t xml:space="preserve"> content surface course 100/150 40mm thick in lay-by and bus bay                                           </t>
    </r>
  </si>
  <si>
    <t>7/033</t>
  </si>
  <si>
    <r>
      <t xml:space="preserve">Closed graded asphalt concrete AC 10 </t>
    </r>
    <r>
      <rPr>
        <b/>
        <sz val="10"/>
        <rFont val="Arial"/>
        <family val="2"/>
      </rPr>
      <t>high binder</t>
    </r>
    <r>
      <rPr>
        <sz val="10"/>
        <rFont val="Arial"/>
        <family val="2"/>
      </rPr>
      <t xml:space="preserve"> content surface course 100/150 40mm thick in carriageway, hardshoulder and hardstrip                                        </t>
    </r>
  </si>
  <si>
    <t>7/034</t>
  </si>
  <si>
    <r>
      <t xml:space="preserve">Closed graded asphalt concrete AC 10 </t>
    </r>
    <r>
      <rPr>
        <b/>
        <sz val="10"/>
        <rFont val="Arial"/>
        <family val="2"/>
      </rPr>
      <t>high binder</t>
    </r>
    <r>
      <rPr>
        <sz val="10"/>
        <rFont val="Arial"/>
        <family val="2"/>
      </rPr>
      <t xml:space="preserve"> content surface course 100/150 40mm thick in lay-by and bus bay                                           </t>
    </r>
  </si>
  <si>
    <t>7/035</t>
  </si>
  <si>
    <t xml:space="preserve">Hot rolled asphalt HRA 30/14F surf 40/60 40mm thick with 20mm coated chippings in carriageway, hardshoulder and hardstrip </t>
  </si>
  <si>
    <t>7/036</t>
  </si>
  <si>
    <t>Hot rolled asphalt HRA 30/14F surf 40/60 40mm thick with 20mm coated chippings in lay-by and bus bay</t>
  </si>
  <si>
    <t>7/037</t>
  </si>
  <si>
    <t xml:space="preserve">Hot rolled asphalt HRA 30/14F surf 40/60 40mm thick with 14mm coated chippings in carriageway, hardshoulder and hardstrip </t>
  </si>
  <si>
    <t>7/038</t>
  </si>
  <si>
    <t>Hot rolled asphalt HRA 30/14F surf 40/60 40mm thick with 14mm coated chippings in lay-by and bus bay</t>
  </si>
  <si>
    <t>7/039</t>
  </si>
  <si>
    <t xml:space="preserve">Hot rolled asphalt HRA 30/14F surf 40/60 40mm thick with 20mm red coloured coated chippings in carriageway, hardshoulder and hardstrip </t>
  </si>
  <si>
    <t>7/040</t>
  </si>
  <si>
    <t>Hot rolled asphalt HRA 30/14F surf 40/60 40mm thick with 20mm red coloured coated chippings in lay-by and bus bay</t>
  </si>
  <si>
    <t>7/041</t>
  </si>
  <si>
    <t xml:space="preserve">Hot rolled asphalt HRA 30/14F surf 40/60 40mm thick with 14mm red coloured coated chippings in carriageway, hardshoulder and hardstrip </t>
  </si>
  <si>
    <t>7/042</t>
  </si>
  <si>
    <t>Hot rolled asphalt HRA 30/14F surf 40/60 40mm thick with 14mm red coloured coated chippings in lay-by and bus bay</t>
  </si>
  <si>
    <t>7/043</t>
  </si>
  <si>
    <t xml:space="preserve">Hot rolled asphalt HRA 35/14F surf 40/60 45mm thick with 20mm coated chippings in carriageway, hardshoulder and hardstrip </t>
  </si>
  <si>
    <t>7/044</t>
  </si>
  <si>
    <t>Hot rolled asphalt HRA 35/14F surf 40/60 45mm thick with 20mm coated chippings in lay-by and bus bay</t>
  </si>
  <si>
    <t>7/045</t>
  </si>
  <si>
    <t xml:space="preserve">Hot rolled asphalt HRA 35/14F surf 40/60 45mm thick with 14mm coated chippings in carriageway, hardshoulder and hardstrip </t>
  </si>
  <si>
    <t>7/046</t>
  </si>
  <si>
    <t>Hot rolled asphalt HRA 35/14F surf 40/60 45mm thick with 14mm coated chippings in lay-by and bus bay</t>
  </si>
  <si>
    <t>7/047</t>
  </si>
  <si>
    <t xml:space="preserve">Hot rolled asphalt HRA 35/14F surf 40/60 45mm thick with 20mm red coloured coated chippings in carriageway, hardshoulder and hardstrip </t>
  </si>
  <si>
    <t>7/048</t>
  </si>
  <si>
    <t>Hot rolled asphalt HRA 35/14F surf 40/60 45mm thick with 20mm red coloured coated chippings in lay-by and bus bay</t>
  </si>
  <si>
    <t>7/049</t>
  </si>
  <si>
    <t xml:space="preserve">Hot rolled asphalt HRA 35/14F surf 40/60 45mm thick with 14mm red coloured coated chippings in carriageway, hardshoulder and hardstrip </t>
  </si>
  <si>
    <t>7/050</t>
  </si>
  <si>
    <t>Hot rolled asphalt HRA 35/14F surf 40/60 45mm thick with 14mm red coloured coated chippings in lay-by and bus bay</t>
  </si>
  <si>
    <t>7/051</t>
  </si>
  <si>
    <t>Extra over for PSV 65+ 14mm precoated chips</t>
  </si>
  <si>
    <t>7/052</t>
  </si>
  <si>
    <t>Extra over for PSV 65+ 20mm precoated chips</t>
  </si>
  <si>
    <t>7/053</t>
  </si>
  <si>
    <t>Stone mastic asphalt SMA 10 surf 40/60 40mm thick in carriageway, hardshoulder and hardstrip</t>
  </si>
  <si>
    <t>7/054</t>
  </si>
  <si>
    <t>Stone mastic asphalt SMA 10 surf 40/60 40mm thick in lay-by and bus bay</t>
  </si>
  <si>
    <t>7/055</t>
  </si>
  <si>
    <t>Stone Mastic Asphalt surface course AC6 SMA surface course 30mm thick in carriageway, hardshoulder and hardstrip</t>
  </si>
  <si>
    <t>7/056</t>
  </si>
  <si>
    <t>Stone Mastic Asphalt surface course AC6 SMA 30mm thick in carriageway, hardshoulder and hardstrip</t>
  </si>
  <si>
    <t>7/057</t>
  </si>
  <si>
    <t>Dense graded asphalt concrete AC 6 dense surf 160/220 30mm thick in carriageway, hardshoulder and hardstrip</t>
  </si>
  <si>
    <t>7/058</t>
  </si>
  <si>
    <t>Dense graded asphalt concrete AC 6 dense surf 160/220 30mm thick in lay-by and bus bay</t>
  </si>
  <si>
    <t>7/059</t>
  </si>
  <si>
    <t xml:space="preserve">Hot rolled asphalt HRA 55/10 C Surf 100/150 DES PSV 65 40mm thick in carriageway, hardshoulder and hardstrip </t>
  </si>
  <si>
    <t>7/060</t>
  </si>
  <si>
    <t>Hot rolled asphalt HRA 55/10 C Surf 100/150 DES PSV 65 40mm thick in in in lay-by and bus bay</t>
  </si>
  <si>
    <t>7/061</t>
  </si>
  <si>
    <t xml:space="preserve">Hot rolled asphalt HRA 55/14 C Surf 100/150 DES PSV 65 40mm thick in carriageway, hardshoulder and hardstrip </t>
  </si>
  <si>
    <t>7/062</t>
  </si>
  <si>
    <t>Hot rolled asphalt HRA 55/14 C Surf 40/60 DES PSV 65 40mm thick in in lay-by and bus bay</t>
  </si>
  <si>
    <t>Regulating Course</t>
  </si>
  <si>
    <t>7/063</t>
  </si>
  <si>
    <r>
      <t>Dense asphalt concrete AC 32 dense base reg 40/60 regulating course (conv factor 0.43 m</t>
    </r>
    <r>
      <rPr>
        <vertAlign val="superscript"/>
        <sz val="10"/>
        <rFont val="Arial"/>
        <family val="2"/>
      </rPr>
      <t>3</t>
    </r>
    <r>
      <rPr>
        <sz val="10"/>
        <rFont val="Arial"/>
        <family val="2"/>
      </rPr>
      <t>/t)</t>
    </r>
  </si>
  <si>
    <t>7/064</t>
  </si>
  <si>
    <r>
      <t>Dense asphalt concrete AC 32 HDM base reg 40/60 regulating course (conv factor 0.43 m</t>
    </r>
    <r>
      <rPr>
        <vertAlign val="superscript"/>
        <sz val="10"/>
        <rFont val="Arial"/>
        <family val="2"/>
      </rPr>
      <t>3</t>
    </r>
    <r>
      <rPr>
        <sz val="10"/>
        <rFont val="Arial"/>
        <family val="2"/>
      </rPr>
      <t>/t)</t>
    </r>
  </si>
  <si>
    <t>7/065</t>
  </si>
  <si>
    <r>
      <t>Dense asphalt concrete AC 20 dense bin reg 40/60 regulating course (conv factor 0.43 m</t>
    </r>
    <r>
      <rPr>
        <vertAlign val="superscript"/>
        <sz val="10"/>
        <rFont val="Arial"/>
        <family val="2"/>
      </rPr>
      <t>3</t>
    </r>
    <r>
      <rPr>
        <sz val="10"/>
        <rFont val="Arial"/>
        <family val="2"/>
      </rPr>
      <t>/t)</t>
    </r>
  </si>
  <si>
    <t>7/066</t>
  </si>
  <si>
    <r>
      <t>Dense asphalt concrete AC 20 HDM bin reg 40/60 regulating course (conv factor 0.43 m</t>
    </r>
    <r>
      <rPr>
        <vertAlign val="superscript"/>
        <sz val="10"/>
        <rFont val="Arial"/>
        <family val="2"/>
      </rPr>
      <t>3</t>
    </r>
    <r>
      <rPr>
        <sz val="10"/>
        <rFont val="Arial"/>
        <family val="2"/>
      </rPr>
      <t>/t)</t>
    </r>
  </si>
  <si>
    <t>7/067</t>
  </si>
  <si>
    <r>
      <t>Closed graded asphalt concrete AC6 close surf reg 100/150 regulating course (conv factor 0.43 m</t>
    </r>
    <r>
      <rPr>
        <vertAlign val="superscript"/>
        <sz val="10"/>
        <rFont val="Arial"/>
        <family val="2"/>
      </rPr>
      <t>3</t>
    </r>
    <r>
      <rPr>
        <sz val="10"/>
        <rFont val="Arial"/>
        <family val="2"/>
      </rPr>
      <t>/t)</t>
    </r>
  </si>
  <si>
    <t>7/068</t>
  </si>
  <si>
    <r>
      <t>Close graded asphalt concrete AC 10 close surf reg 100/150 regulating course (conv factor 0.50 m</t>
    </r>
    <r>
      <rPr>
        <vertAlign val="superscript"/>
        <sz val="10"/>
        <rFont val="Arial"/>
        <family val="2"/>
      </rPr>
      <t>3</t>
    </r>
    <r>
      <rPr>
        <sz val="10"/>
        <rFont val="Arial"/>
        <family val="2"/>
      </rPr>
      <t>/t)</t>
    </r>
  </si>
  <si>
    <t>7/069</t>
  </si>
  <si>
    <r>
      <t>Closed graded asphalt concrete AC 14 close surf reg 100/150 regulating course (conv factor 0.43 m</t>
    </r>
    <r>
      <rPr>
        <vertAlign val="superscript"/>
        <sz val="10"/>
        <rFont val="Arial"/>
        <family val="2"/>
      </rPr>
      <t>3</t>
    </r>
    <r>
      <rPr>
        <sz val="10"/>
        <rFont val="Arial"/>
        <family val="2"/>
      </rPr>
      <t>/t)</t>
    </r>
  </si>
  <si>
    <t>7/070</t>
  </si>
  <si>
    <r>
      <t>Hot rolled asphalt HRA 30/14F surf reg 40/60 regulating course (conv factor 0.43 m</t>
    </r>
    <r>
      <rPr>
        <vertAlign val="superscript"/>
        <sz val="10"/>
        <rFont val="Arial"/>
        <family val="2"/>
      </rPr>
      <t>3</t>
    </r>
    <r>
      <rPr>
        <sz val="10"/>
        <rFont val="Arial"/>
        <family val="2"/>
      </rPr>
      <t>/t)</t>
    </r>
  </si>
  <si>
    <t>7/071</t>
  </si>
  <si>
    <r>
      <t>Hot rolled asphalt HRA 0/4F surf reg 40/60 regulating course (conv factor 0.43 m</t>
    </r>
    <r>
      <rPr>
        <vertAlign val="superscript"/>
        <sz val="10"/>
        <rFont val="Arial"/>
        <family val="2"/>
      </rPr>
      <t>3</t>
    </r>
    <r>
      <rPr>
        <sz val="10"/>
        <rFont val="Arial"/>
        <family val="2"/>
      </rPr>
      <t>/t)</t>
    </r>
  </si>
  <si>
    <t>7/072</t>
  </si>
  <si>
    <r>
      <t>Close graded high binder content AC 10 surf reg 160/220 regulating course (conv factor 0.50 m</t>
    </r>
    <r>
      <rPr>
        <vertAlign val="superscript"/>
        <sz val="10"/>
        <rFont val="Arial"/>
        <family val="2"/>
      </rPr>
      <t>3</t>
    </r>
    <r>
      <rPr>
        <sz val="10"/>
        <rFont val="Arial"/>
        <family val="2"/>
      </rPr>
      <t>/t)</t>
    </r>
  </si>
  <si>
    <t>7/073</t>
  </si>
  <si>
    <r>
      <t>Close graded high binder content AC 14 surf reg 160/220 regulating course (conv factor 0.50 m</t>
    </r>
    <r>
      <rPr>
        <vertAlign val="superscript"/>
        <sz val="10"/>
        <rFont val="Arial"/>
        <family val="2"/>
      </rPr>
      <t>3</t>
    </r>
    <r>
      <rPr>
        <sz val="10"/>
        <rFont val="Arial"/>
        <family val="2"/>
      </rPr>
      <t>/t)</t>
    </r>
  </si>
  <si>
    <t>7/074</t>
  </si>
  <si>
    <r>
      <t>Stone mastic asphalt 6mm SMA regulating course (conv factor 0.43m</t>
    </r>
    <r>
      <rPr>
        <sz val="10"/>
        <rFont val="Calibri"/>
        <family val="2"/>
      </rPr>
      <t>³ /t</t>
    </r>
  </si>
  <si>
    <t>7/075</t>
  </si>
  <si>
    <r>
      <t>Cold bound asphalt concrete AC20 base/binder course as regulating course (conv factor 0.43 m</t>
    </r>
    <r>
      <rPr>
        <vertAlign val="superscript"/>
        <sz val="10"/>
        <rFont val="Arial"/>
        <family val="2"/>
      </rPr>
      <t>3</t>
    </r>
    <r>
      <rPr>
        <sz val="10"/>
        <rFont val="Arial"/>
        <family val="2"/>
      </rPr>
      <t>/t)</t>
    </r>
  </si>
  <si>
    <t>Surface Treatment</t>
  </si>
  <si>
    <t>High Friction surfacing</t>
  </si>
  <si>
    <t>&lt; 200</t>
  </si>
  <si>
    <t>200 - 500</t>
  </si>
  <si>
    <t>7/076</t>
  </si>
  <si>
    <t>Hot applied red coloured resin based surface treatment psv 65</t>
  </si>
  <si>
    <t>7/077</t>
  </si>
  <si>
    <t>Hot applied buff coloured resin based surface treatment psv 65</t>
  </si>
  <si>
    <t>7/078</t>
  </si>
  <si>
    <t>Hot applied green coloured resin based surface treatment psv 65</t>
  </si>
  <si>
    <t>7/079</t>
  </si>
  <si>
    <t>Hot applied grey coloured resin based surface treatment psv 65</t>
  </si>
  <si>
    <t>7/080</t>
  </si>
  <si>
    <t>Hot applied buff coloured resin based high friction surface treatment psv 68+</t>
  </si>
  <si>
    <t>7/081</t>
  </si>
  <si>
    <t>Hot applied grey coloured resin based high friction surface treatment psv 68+</t>
  </si>
  <si>
    <t>7/082</t>
  </si>
  <si>
    <t>Cold applied buff coloured resin based high friction surface treatment psv 68+</t>
  </si>
  <si>
    <t>7/083</t>
  </si>
  <si>
    <t>Cold applied grey coloured resin based high friction surface treatment psv 68+</t>
  </si>
  <si>
    <t>Surface Dressing</t>
  </si>
  <si>
    <t>7/084</t>
  </si>
  <si>
    <t>Single surface dressing with 10mm aggregate spread rate 12kg/m2 and intermediate binder spread rate 1.8l/m2</t>
  </si>
  <si>
    <t>no offer</t>
  </si>
  <si>
    <t>7/085</t>
  </si>
  <si>
    <t>Single surface dressing with 10mm aggregate spread rate 12kg/m2 and premium binder spread rate 1.8l/m2</t>
  </si>
  <si>
    <t>7/086</t>
  </si>
  <si>
    <t>Single surface dressing with 6mm aggregate spread rate 9kg/m2 and intermediate binder spread rate 1.6l/m2</t>
  </si>
  <si>
    <t>7/087</t>
  </si>
  <si>
    <t>Single surface dressing with 10mm aggregate spread rate 9kg/m2 and premium binder spread rate 1.6l/m2</t>
  </si>
  <si>
    <t>7/088</t>
  </si>
  <si>
    <t>Single surface dressing with 10mm aggregate PSV65+ spread rate 12kg/m2 and intermediate binder spread rate 1.8l/m2</t>
  </si>
  <si>
    <t>7/089</t>
  </si>
  <si>
    <t>Single surface dressing with 10mm aggregate PSV65+ spread rate 12kg/m2 and premium binder spread rate 1.8l/m2</t>
  </si>
  <si>
    <t>7/090</t>
  </si>
  <si>
    <t>Single surface dressing with 6mm aggregate PSV65+ spread rate 9kg/m2 and intermediate binder spread rate 1.6l/m2</t>
  </si>
  <si>
    <t>7/091</t>
  </si>
  <si>
    <t>Single surface dressing with 10mm aggregate PSV65+ spread rate 9kg/m2 and premium binder spread rate 1.6l/m2</t>
  </si>
  <si>
    <t>7/092</t>
  </si>
  <si>
    <t>Adjustment on intermediate binder +/- 0.1 l/m2</t>
  </si>
  <si>
    <t>7/093</t>
  </si>
  <si>
    <t>Adjustment on premium binder +/- 0.1 l/m2</t>
  </si>
  <si>
    <t>7/094</t>
  </si>
  <si>
    <t>Adjustment on chippings +/- 0.1kg/m2</t>
  </si>
  <si>
    <t>7/095</t>
  </si>
  <si>
    <t>Adjustment on chippings PSV65 +/- 0.1kg/m2</t>
  </si>
  <si>
    <t>7/096</t>
  </si>
  <si>
    <t>Racked in surface dressing with 10/6 aggregate spread rate 11/7kg/m2 and intermediate binder spread rate 1.8l/m2</t>
  </si>
  <si>
    <t>7/097</t>
  </si>
  <si>
    <t>Racked in surface dressing with 10/6 PSV65+ aggregate spread rate 11/7kg/m2 and premium binder spread rate 1.8l/m2</t>
  </si>
  <si>
    <t>7/098</t>
  </si>
  <si>
    <t>Double surface dressing with 10/6 aggregate spread rate 11/7kg/m2 and intermediate binder spread rate 1.2l/m2 first layer and 1.2l/m2 second layer</t>
  </si>
  <si>
    <t>7/099</t>
  </si>
  <si>
    <t>Double surface dressing with 10/6 PSV65+ aggregate spread rate 11/7kg/m2 and premium binder spread rate 1.0l/m2 first layer and 1.1l/m2 second layer</t>
  </si>
  <si>
    <t>In-situ Recycling - Remix and Repave</t>
  </si>
  <si>
    <t>Remix</t>
  </si>
  <si>
    <t>bituminous</t>
  </si>
  <si>
    <t>7/100</t>
  </si>
  <si>
    <t>Remix in situ recycle process 75 mm thick</t>
  </si>
  <si>
    <t>Remix in situ recycle process 100 mm thick</t>
  </si>
  <si>
    <t>7/101</t>
  </si>
  <si>
    <t>Remix in situ recycle process 150 mm thick</t>
  </si>
  <si>
    <t>Cementitious</t>
  </si>
  <si>
    <t>Repave</t>
  </si>
  <si>
    <t>7/102</t>
  </si>
  <si>
    <t>Repave in situ recycle process 25mm thick</t>
  </si>
  <si>
    <t>7/103</t>
  </si>
  <si>
    <t>Repave in situ recycle process 50mm thick</t>
  </si>
  <si>
    <t>Tack Coat</t>
  </si>
  <si>
    <t>7/104</t>
  </si>
  <si>
    <r>
      <t>Polymer modified bitumen emulsion bond coat to SHW Clause 920</t>
    </r>
    <r>
      <rPr>
        <sz val="10"/>
        <rFont val="Times New Roman"/>
        <family val="1"/>
      </rPr>
      <t xml:space="preserve"> </t>
    </r>
    <r>
      <rPr>
        <sz val="10"/>
        <rFont val="Arial"/>
        <family val="2"/>
      </rPr>
      <t>with a rate of spread of 0.65-0.85l/m²</t>
    </r>
  </si>
  <si>
    <t>Cold Milling (Planing)</t>
  </si>
  <si>
    <t>7/105</t>
  </si>
  <si>
    <t>Milling pavement 25mm deep</t>
  </si>
  <si>
    <t>7/106</t>
  </si>
  <si>
    <t>Milling pavement 40mm deep</t>
  </si>
  <si>
    <t>7/107</t>
  </si>
  <si>
    <t>Milling pavement 50mm deep</t>
  </si>
  <si>
    <t>7/108</t>
  </si>
  <si>
    <t>Milling pavement 60mm deep</t>
  </si>
  <si>
    <t>7/109</t>
  </si>
  <si>
    <t>Milling pavement 70mm deep</t>
  </si>
  <si>
    <t>7/110</t>
  </si>
  <si>
    <t>Milling pavement 80mm deep</t>
  </si>
  <si>
    <t>7/111</t>
  </si>
  <si>
    <t>Milling pavement 100mm deep</t>
  </si>
  <si>
    <t>7/112</t>
  </si>
  <si>
    <t>Milling pavement 150mm deep</t>
  </si>
  <si>
    <t>7/113</t>
  </si>
  <si>
    <t>Milling pavement 200mm deep</t>
  </si>
  <si>
    <t>Reinstatement of Paved Areas</t>
  </si>
  <si>
    <t>7/114</t>
  </si>
  <si>
    <t>Reinstate paved area with type 1 sub-base 150mm thick, Dense asphalt concrete AC 32 HDM base 40/60 base 200mm thick, Dense asphalt concrete AC 20 HDM bin 40/60 60mm thick and hot rolled asphalt HRA 30/14F surf 40/60 40mm thick with 20mm coated chippings as Std Drg 7301</t>
  </si>
  <si>
    <t>7/115</t>
  </si>
  <si>
    <t>Reinstate paved area with type 1 sub-base 150mm thick, Dense asphalt concrete AC 32 dense base 40/60 base 200mm thick, Dense asphalt concrete AC 20 dense bin 40/60 60mm thick and hot rolled asphalt HRA 30/14F surf 40/60 40mm thick with 20mm coated chippings as Std Drg 7301</t>
  </si>
  <si>
    <t>7/116</t>
  </si>
  <si>
    <t>Reinstate paved area with type 1 sub-base 150mm thick, Dense asphalt concrete AC 32 dense base 40/60 200mm thick, Dense asphalt concrete AC 20 dense bin 40/60 60mm thick and hot rolled asphalt HRA 30/14F surf 40/60 40mm thick with 14mm coated chippings as Std Drg 7301</t>
  </si>
  <si>
    <t>7/117</t>
  </si>
  <si>
    <t>Reinstate paved area with type 1 sub-base 150mm thick, Dense asphalt concrete AC 32 HDM base 40/60 200mm thick, Dense asphalt concrete AC 20 dense bin 40/60 60mm thick and 40mm AC10 Dense wearing course as Std Drg 7301</t>
  </si>
  <si>
    <t>7/118</t>
  </si>
  <si>
    <t>Reinstate paved area with type 1 sub-base 150mm thick, AC 32 dense base 40/60 200mm thick, Dense asphalt concrete AC 20 dense bin 40/60 binder course 60mm thick and 40mm AC10 Dense wearing course as Std Drg 7301</t>
  </si>
  <si>
    <t>7/119</t>
  </si>
  <si>
    <t>Reinstate paved area with type 1 sub-base 150mm thick, Dense asphalt concrete AC 32 HDM base 40/60 200mm thick, Dense asphalt concrete AC 20 dense bin 40/60 60mm thick and 40mm high binder content AC10 Dense wearing course as Std Drg 7301</t>
  </si>
  <si>
    <t>7/120</t>
  </si>
  <si>
    <t>Reinstate paved area with type 1 sub-base 150mm thick, Dense asphalt concrete AC 32 dense base 40/60 200mm thick, Dense asphalt concrete AC 20 dense bin 40/60 60mm thick and 40mm high binder content AC10 Dense wearing course as Std Drg 7301</t>
  </si>
  <si>
    <t>7/121</t>
  </si>
  <si>
    <t>Reinstate paved area with Dense asphalt concrete AC 32 HDM base 40/60 base 200mm thick, Dense asphalt concrete AC 20 HDM bin 40/60 60mm thick and hot rolled asphalt HRA 30/14F surf 40/60 40mm thick with 20mm coated chippings as Std Drg 7301</t>
  </si>
  <si>
    <t>7/122</t>
  </si>
  <si>
    <t>Reinstate paved area with Dense asphalt concrete AC 32 dense base 40/60 base 200mm thick, Dense asphalt concrete AC 20 dense bin 40/60 60mm thick and hot rolled asphalt HRA 30/14F surf 40/60 40mm thick with 20mm coated chippings as Std Drg 7301</t>
  </si>
  <si>
    <t>7/123</t>
  </si>
  <si>
    <t>Reinstate paved area with Dense asphalt concrete AC 32 dense base 40/60 200mm thick, Dense asphalt concrete AC 20 dense bin 40/60 60mm thick and hot rolled asphalt HRA 30/14F surf 40/60 40mm thick with 14mm coated chippings as Std Drg 7301</t>
  </si>
  <si>
    <t>7/124</t>
  </si>
  <si>
    <t>Reinstate paved area with Dense asphalt concrete AC 32 HDM base 40/60 200mm thick, Dense asphalt concrete AC 20 dense bin 40/60 60mm thick and 40mm AC10 Dense wearing course as Std Drg 7301</t>
  </si>
  <si>
    <t>7/125</t>
  </si>
  <si>
    <t>Reinstate paved area with AC 32 dense base 40/60 200mm thick, Dense asphalt concrete AC 20 dense bin 40/60 binder course 60mm thick and 40mm AC10 Dense wearing course as Std Drg 7301</t>
  </si>
  <si>
    <t>7/126</t>
  </si>
  <si>
    <t>Reinstate paved area with Dense asphalt concrete AC 32 HDM base 40/60 200mm thick, Dense asphalt concrete AC 20 dense bin 40/60 60mm thick and 40mm high binder content AC10 Dense wearing course as Std Drg 7301</t>
  </si>
  <si>
    <t>7/127</t>
  </si>
  <si>
    <t>Reinstate paved area with Dense asphalt concrete AC 32 dense base 40/60 200mm thick, Dense asphalt concrete AC 20 dense bin 40/60 60mm thick and 40mm high binder content AC10 Dense wearing course as Std Drg 7301</t>
  </si>
  <si>
    <t>7/128</t>
  </si>
  <si>
    <t>Reinstate paved area with Dense asphalt concrete AC 20 dense bin 40/60 60mm thick and hot rolled asphalt HRA 30/14F surf 40/60 40mm thick with 20mm coated chippings as Std Drg 7301</t>
  </si>
  <si>
    <t>7/129</t>
  </si>
  <si>
    <t>Reinstate paved area with Dense asphalt concrete AC 20 HDM bin 40/60 60mm thick and hot rolled asphalt HRA 30/14F surf 40/60 40mm thick with 20mm coated chippings as Std Drg 7301</t>
  </si>
  <si>
    <t>7/130</t>
  </si>
  <si>
    <t>Reinstate paved area with Dense asphalt concrete AC 20 dense bin 40/60 60mm thick and hot rolled asphalt HRA 30/14F surf 40/60 40mm thick with 14mm coated chippings as Std Drg 7301</t>
  </si>
  <si>
    <t>7/131</t>
  </si>
  <si>
    <t>Reinstate paved area with Dense asphalt concrete AC 20 HDM bin 40/60 60mm thick and 40mm AC10 Dense surface course as Std Drg 7301</t>
  </si>
  <si>
    <t>7/132</t>
  </si>
  <si>
    <t>Reinstate paved area with Dense asphalt concrete AC 20 dense bin 40/60 60mm thick and 40mm AC10 Dense surface course as Std Drg 7301</t>
  </si>
  <si>
    <t>7/133</t>
  </si>
  <si>
    <t>Reinstate paved area with Dense asphalt concrete AC20 HDM bin 40/60 60mm thick and 40mm high binder content AC10 Dense surface course as Std Drg 7301</t>
  </si>
  <si>
    <t>7/134</t>
  </si>
  <si>
    <t>Reinstate paved area with Dense asphalt concrete AC 20 dense bin 40/60 60mm thick and 40mm high binder content AC10 Dense surface course as Std Drg 7301</t>
  </si>
  <si>
    <t>Saw Cutting, Cracking and Seating Existing Jointed Reinforced Concrete Pavements</t>
  </si>
  <si>
    <t>50 - 100</t>
  </si>
  <si>
    <t>7/134A</t>
  </si>
  <si>
    <t>Saw cutting existing pavement, saw cuts exceeding 50mm but not exceeding 70mm in depth</t>
  </si>
  <si>
    <t>Overbanding and Inlaid Crack Sealing Repair Systems</t>
  </si>
  <si>
    <t>7/135</t>
  </si>
  <si>
    <t xml:space="preserve">Fill and overband repair system crack exceeding 5mm but not exceeding 10mm wide, bitumen free, liquid, cold applied, fast curing reactive resin overband and infill </t>
  </si>
  <si>
    <t>7/136</t>
  </si>
  <si>
    <t>Fill and overband repair system crack exceeding 10mm but not exceeding 20mm wide, bitumen free, liquid, cold applied, fast curing reactive resin overband and infill</t>
  </si>
  <si>
    <t>7/137</t>
  </si>
  <si>
    <t>Fill and overband repair system crack exceeding 20mm but not exceeding 30mm wide, bitumen free, liquid, cold applied, fast curing reactive resin overband and infill</t>
  </si>
  <si>
    <t>7/138</t>
  </si>
  <si>
    <t xml:space="preserve">Fill and overband repair system crack exceeding 30mm but not exceeding 40mm wide, bitumen free, liquid, cold applied, fast curing reactive resin overband and infill </t>
  </si>
  <si>
    <t>7/139</t>
  </si>
  <si>
    <t xml:space="preserve">Fill and overband repair system crack exceeding 5mm but not exceeding 10mm wide, hot applied bituminous overband and infill </t>
  </si>
  <si>
    <t>7/140</t>
  </si>
  <si>
    <t xml:space="preserve">Fill and overband repair system crack exceeding 10mm but not exceeding 20mm wide, hot applied bituminous overband and infill </t>
  </si>
  <si>
    <t>7/141</t>
  </si>
  <si>
    <t xml:space="preserve">Fill and overband repair system crack exceeding 20mm but not exceeding 30mm wide, hot applied bituminous overband and infill </t>
  </si>
  <si>
    <t>7/142</t>
  </si>
  <si>
    <t xml:space="preserve">Fill and overband repair system crack exceeding 30mm but not exceeding 40mm wide, hot applied bituminous overband and infill </t>
  </si>
  <si>
    <t>Repairs and Patching</t>
  </si>
  <si>
    <t>7/143</t>
  </si>
  <si>
    <t>Patching carriageway 40mm thick HRA 30/14F surf 40/60 with 14mm coated chippings in areas not exceeding 5 square metres</t>
  </si>
  <si>
    <t>7/144</t>
  </si>
  <si>
    <t>Patching carriageway 40mm thick HRA 30/14F surf 40/60 with 14mm coated chippings in areas exceeding 5 square metres but not exceeding 10 square metres</t>
  </si>
  <si>
    <t>7/145</t>
  </si>
  <si>
    <t>Patching carriageway 40mm thick HRA 30/14F surf 40/60 with 14mm coated chippings in areas exceeding 10 square metres but not exceeding 15 square metres</t>
  </si>
  <si>
    <t>7/146</t>
  </si>
  <si>
    <t>Patching carriageway 100mm thick with AC 20 dense bin 40/60 60mm thick, hot rolled asphalt HRA 30/14F surf 40/60 40mm thick with 14mm coated chippings in areas not exceeding 5 square metres</t>
  </si>
  <si>
    <t>7/147</t>
  </si>
  <si>
    <t>Patching carriageway 100mm thick with AC 20 dense bin 40/60 60mm thick, hot rolled asphalt HRA 30/14F surf 40/60 40mm thick with 14mm coated chippings in areas exceeding 5 square metres but not exceeding 10 square metres</t>
  </si>
  <si>
    <t>7/148</t>
  </si>
  <si>
    <t>Patching carriageway 100mm thick with AC 20 dense bin 40/60 60mm thick, hot rolled asphalt HRA 30/14F surf 40/60 40mm thick with 14mm coated chippings in areas exceeding 10 square metres but not exceeding 15 square metres</t>
  </si>
  <si>
    <t>7/149</t>
  </si>
  <si>
    <t>Patching carriageway 160mm thick with AC 20 dense bin 40/60 120mm thick, hot rolled asphalt HRA 30/14F surf 40/60 40mm thick with 14mm coated chippings in areas not exceeding 5 square metres</t>
  </si>
  <si>
    <t>7/150</t>
  </si>
  <si>
    <t>Patching carriageway 160mm thick with AC 20 dense bin 40/60 120mm thick, hot rolled asphalt HRA 30/14F surf 40/60 40mm thick with 14mm coated chippings in areas exceeding 5 square metres but not exceeding 10 square metres</t>
  </si>
  <si>
    <t>7/151</t>
  </si>
  <si>
    <t>Patching carriageway 160mm thick with AC 20 dense bin 40/60 120mm thick, hot rolled asphalt HRA 30/14F surf 40/60 40mm thick with 14mm coated chippings in areas exceeding 10 square metres but not exceeding 15 square metres</t>
  </si>
  <si>
    <t>7/152</t>
  </si>
  <si>
    <t>Patching carriageway 40mm thick with high binder content AC10 close surf with 10mm aggregate surface course 40mm thick  in areas not exceeding 5 square metres</t>
  </si>
  <si>
    <t>7/153</t>
  </si>
  <si>
    <t>Patching carriageway 40mm thick with high binder content AC10 close surf surface course 40mm thick in areas exceeding 5 square metres but not exceeding 10 square metres</t>
  </si>
  <si>
    <t>7/154</t>
  </si>
  <si>
    <t>Patching carriageway 40mm thick with high binder content AC10 close surf surface course 40mm thick in areas exceeding 10 square metres but not exceeding 15 square metres</t>
  </si>
  <si>
    <t>7/155</t>
  </si>
  <si>
    <t>Patching carriageway 100mm thick with AC 20 dense bin 40/60 60mm thick, high binder content AC10 close surf 40mm thick in areas not exceeding 5 square metres</t>
  </si>
  <si>
    <t>7/156</t>
  </si>
  <si>
    <t>Patching carriageway 100mm thick with AC 20 dense bin 40/60 60mm thick, high binder content AC10 close surf 40mm thick in areas exceeding 5 square metres but not exceeding 10 square metres</t>
  </si>
  <si>
    <t>7/157</t>
  </si>
  <si>
    <t>Patching carriageway 100mm thick with AC 20 dense bin 40/60 60mm thick, high binder content AC10 close surf 40mm thick in areas exceeding 10 square metres but not exceeding 15 square metres</t>
  </si>
  <si>
    <t>7/158</t>
  </si>
  <si>
    <t>Patching carriageway 160mm thick with AC 20 dense bin 40/60 120mm thick, high binder content AC10 close surf 40mm thick in areas not exceeding 5 square metres</t>
  </si>
  <si>
    <t>7/159</t>
  </si>
  <si>
    <t>Patching carriageway 160mm thick with AC 20 dense bin 40/60 120mm thick, high binder content AC10 close surf 40mm thick in areas exceeding 5 square metres but not exceeding 10 square metres</t>
  </si>
  <si>
    <t>7/160</t>
  </si>
  <si>
    <t>Patching carriageway 160mm thick with AC 20 dense bin 40/60 120mm thick, with high binder content AC10 close surf 40mm thick in areas exceeding 10 square metres but not exceeding 15 square metres</t>
  </si>
  <si>
    <t>Speed humps</t>
  </si>
  <si>
    <t>2-5</t>
  </si>
  <si>
    <t>&gt;5</t>
  </si>
  <si>
    <t>7/161</t>
  </si>
  <si>
    <t>Forming of Sinusoidal speed humps 75mm high with hot rolled asphalt (HRA 30/14F surf 40/60) with 14mm aggregate surface course  with 14mm coated chippings 7m x 3.7m as per standard detail drawing 700/3</t>
  </si>
  <si>
    <t>7/162</t>
  </si>
  <si>
    <r>
      <t xml:space="preserve">Forming of Sinusoidal speed humps 75mm high with hot rolled asphalt (HRA 30/14F surf 40/60) with 14mm aggregate surface course with 14mm </t>
    </r>
    <r>
      <rPr>
        <b/>
        <sz val="10"/>
        <rFont val="Arial"/>
        <family val="2"/>
      </rPr>
      <t>RED</t>
    </r>
    <r>
      <rPr>
        <sz val="10"/>
        <rFont val="Arial"/>
        <family val="2"/>
      </rPr>
      <t xml:space="preserve"> coated chippings 7m x 3.7m as per standard detail drawing 700/3</t>
    </r>
  </si>
  <si>
    <t>7/163</t>
  </si>
  <si>
    <t>Forming of Sinusoidal speed humps 75mm high with high binder content (AC10 close surf) with 10mm aggregate surface course 7m x 3.7m as per standard detail drawing 700/3</t>
  </si>
  <si>
    <t>7/164</t>
  </si>
  <si>
    <t>Forming of Flat/round top speed bhumps 75mm high with hot rolled asphalt (HRA 30/14F surf 40/60) with 14mm aggregate surface course  with 14mm coated chippings 7m x 5.95m as per standard detail drawing 700/2</t>
  </si>
  <si>
    <t>7/165</t>
  </si>
  <si>
    <t>Forming of Flat/round top speed humps 75mm high with hot rolled asphalt (HRA 30/14F surf 40/60) with 14mm aggregate surface course  with 14mm coated chippings 7m x 8.25m as per standard detail drawing 700/2</t>
  </si>
  <si>
    <t>7/166</t>
  </si>
  <si>
    <t>Forming of Flat/round top speed humps 75mm high with hot rolled asphalt (HRA 30/14F surf 40/60) with 14mm aggregate surface course  with 14mm coated chippings 7m x 5.95m as per standard detail drawing 700/2</t>
  </si>
  <si>
    <t>7/167</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</si>
  <si>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8.25m as per standard detail drawing 700/2</t>
    </r>
  </si>
  <si>
    <t>7/168</t>
  </si>
  <si>
    <r>
      <t xml:space="preserve">Forming of Flat/round top speed humps 75mm high with hot rolled asphalt (HRA 30/14F surf 40/60) with 14mm aggregate surface course  with 14mm </t>
    </r>
    <r>
      <rPr>
        <b/>
        <sz val="10"/>
        <rFont val="Arial"/>
        <family val="2"/>
      </rPr>
      <t>RED</t>
    </r>
    <r>
      <rPr>
        <sz val="10"/>
        <rFont val="Arial"/>
        <family val="2"/>
      </rPr>
      <t xml:space="preserve"> coated chippings 7m x 5.95m as per standard detail drawing 700/2</t>
    </r>
  </si>
  <si>
    <t>7/169</t>
  </si>
  <si>
    <t>Forming of Flat/round top speed humps 75mm high with high binder content (AC10 close surf) with 10mm aggregate  7m x 8.25m as per standard detail drawing 700/2</t>
  </si>
  <si>
    <t>7/170</t>
  </si>
  <si>
    <t>Forming of Flat/round top speed humps 75mm high with high binder content (AC10 close surf) with 10mm aggregate 7m x 5.95m as per standard detail drawing 700/2</t>
  </si>
  <si>
    <t>7/171</t>
  </si>
  <si>
    <t>Forming of speed cushion humps 75mm high with hot rolled asphalt (HRA 30/14F surf 40/60) with 14mm aggregate surface course  with 14mm coated chippings 7m x 3.7m as per standard detail drawing 700/5</t>
  </si>
  <si>
    <t>7/172</t>
  </si>
  <si>
    <r>
      <t xml:space="preserve">Forming of speed cushion humps 75mm high with hot rolled asphalt (HRA 30/14F surf 40/60) with 14mm aggregate surface course with 14mm </t>
    </r>
    <r>
      <rPr>
        <b/>
        <sz val="10"/>
        <rFont val="Arial"/>
        <family val="2"/>
      </rPr>
      <t>RED</t>
    </r>
    <r>
      <rPr>
        <sz val="10"/>
        <rFont val="Arial"/>
        <family val="2"/>
      </rPr>
      <t xml:space="preserve"> coated chippings 2m x 1.7m as per standard detail drawing 700/5</t>
    </r>
  </si>
  <si>
    <t>7/173</t>
  </si>
  <si>
    <t>Forming of speed cushion humps 75mm high with high binder content (AC10 close surf) with 10mm aggregate surface course 2m x 1.7m as per standard detail drawing 700/5</t>
  </si>
  <si>
    <t>Mini Roundabout</t>
  </si>
  <si>
    <t>7/174</t>
  </si>
  <si>
    <t>Forming of mini roundabout 75mm high in the centre with hot rolled asphalt (HRA 30/14F surf 40/60) with 14mm aggregate surface course  with 14mm coated chippings 3m diameter as per standard detail drawing 700/4</t>
  </si>
  <si>
    <t>7/175</t>
  </si>
  <si>
    <t>Forming of mini roundabout 75mm high in the centre with high binder content (AC10 close surf) with 10mm aggregate surface 3m diameter as per standard detail drawing 700/4</t>
  </si>
  <si>
    <t>Spray Injection Patching</t>
  </si>
  <si>
    <t>2 - 5</t>
  </si>
  <si>
    <t>7/176</t>
  </si>
  <si>
    <t>Daily rate for Spray Injection Patching machine and ancillary equipment, including labour and fuel  based on 10 hour working Day</t>
  </si>
  <si>
    <t>7/177</t>
  </si>
  <si>
    <t>Extra over to above item when machine operating more or less than 10 hours per day</t>
  </si>
  <si>
    <t>Materials</t>
  </si>
  <si>
    <t>7/178</t>
  </si>
  <si>
    <t>Supply and apply suitable 6mm aggregate, as per tenderers specification, but minimum psv of 55</t>
  </si>
  <si>
    <t>Tonne</t>
  </si>
  <si>
    <t>7/179</t>
  </si>
  <si>
    <t>Supply and apply suitable bituminous emulsion, as per tenderers specification</t>
  </si>
  <si>
    <t>Litre</t>
  </si>
  <si>
    <t>7/180</t>
  </si>
  <si>
    <t>Supply and erect temporary signs to advise of potential skid hazard at 250 metre intervals, in all directions of traffic flow throughout</t>
  </si>
  <si>
    <t>7/181</t>
  </si>
  <si>
    <t>Carry out sweeping of site within 48 hours of application of Spray Injection Patching, rate to include for motorised sweeper and operative and fuel and disposal of materials arising, and removal or temporary skidding hazard signs.</t>
  </si>
  <si>
    <t>Hour</t>
  </si>
  <si>
    <t>Retexturing carriageway</t>
  </si>
  <si>
    <t>7/182</t>
  </si>
  <si>
    <t xml:space="preserve">Remove excess buitumen from surface of carriageway from previous surface dressing. </t>
  </si>
  <si>
    <t>sq m</t>
  </si>
  <si>
    <t>Sporadic Patching (potholes) Labour, Plant, Incidental Plant and Material</t>
  </si>
  <si>
    <t>7/183</t>
  </si>
  <si>
    <t>Vehicle mounted independently heated insulated hotbox (min capacity 3 cubic metres with auger discharge), compaction equipment, powered breaker, crewcab/pick up vehicles(s), bitumen boiler and appropriate ancilliary equipment and fuels to facilitate the required workload.</t>
  </si>
  <si>
    <t>7/184</t>
  </si>
  <si>
    <t>Adjustment to above item for provision of hot box and patching squad for other than 8 hour working day +/- hours</t>
  </si>
  <si>
    <t>Materials for use in Sporadic Patching</t>
  </si>
  <si>
    <t>7/185</t>
  </si>
  <si>
    <t>HRA to BS EN 13108 HRA 30/10 F Surf 40/60 including 20mm Pre coated chippings PSV 60 ex Quarry</t>
  </si>
  <si>
    <t>7/186</t>
  </si>
  <si>
    <t>HRA to BS EN 13108 HRA 15/6 F surf 40/60 including Pre coated chippings, PSV 60 Ex Quarry</t>
  </si>
  <si>
    <t>7/187</t>
  </si>
  <si>
    <t>Bituminous Binder course BS EN 13108 AC20 HDM/dense bin 40/60 Ex Quarry</t>
  </si>
  <si>
    <t>7/188</t>
  </si>
  <si>
    <t>6mm Bituminous Surfacing Course, Proprietary Material with High binder Content, minimum 6.1 - 6.9% aggregate similar to AC close surf PSV 60 Ex Quarry</t>
  </si>
  <si>
    <t>&lt; £1000</t>
  </si>
  <si>
    <t>£1000 - £5000</t>
  </si>
  <si>
    <t>&gt; £5000</t>
  </si>
  <si>
    <t>7/189</t>
  </si>
  <si>
    <t>%age oncost for any of the above materials used for sporadic Patching</t>
  </si>
  <si>
    <t>%</t>
  </si>
  <si>
    <t>``</t>
  </si>
  <si>
    <t>TOTAL FOR SERIES 700</t>
  </si>
  <si>
    <t>SERIES 700: SUM OF RATES</t>
  </si>
  <si>
    <t>SERIES 1100: KERBS, FOOTWAYS &amp; PAVED AREAS</t>
  </si>
  <si>
    <t>Kerbs, Channels, Edgings and Combined Drainage and Kerb Blocks</t>
  </si>
  <si>
    <t>Kerbs</t>
  </si>
  <si>
    <t>Precast concrete Half Batter / Splayed kerbs (A)</t>
  </si>
  <si>
    <t>SERIES 1100:BERR 85/2</t>
  </si>
  <si>
    <t>11/001</t>
  </si>
  <si>
    <t>Precast concrete Half Batter kerbs Type K1 to Standard Drawing 1100/1, laid straight or curved exceeding 12 metres radius</t>
  </si>
  <si>
    <t>11/002</t>
  </si>
  <si>
    <t>Precast concrete Half Batter kerbs Type K1 to Standard Drawing 1100/1, laid to curves not exceeding 12 metres radius</t>
  </si>
  <si>
    <t>11/003</t>
  </si>
  <si>
    <t>Precast concrete Half Batter transition kerbs Type K2 to Standard Drawing 1100/1, laid straight or curved exceeding 12 metres radius</t>
  </si>
  <si>
    <t>11/004</t>
  </si>
  <si>
    <t>Precast concrete Half Batter transition kerbs Type K2 to Standard Drawing 1100/1, laid to curves not exceeding 12 metres radius</t>
  </si>
  <si>
    <t>11/005</t>
  </si>
  <si>
    <t>Precast concrete bullnose kerbs Type K3 to Standard Drawing 1100/1, laid straight or curved exceeding 12 metres radius</t>
  </si>
  <si>
    <t>11/006</t>
  </si>
  <si>
    <t>Precast concrete kerbs bullnose Type K3 to Standard Drawing 1100/1, laid to curves not exceeding 12 metres radius</t>
  </si>
  <si>
    <t>11/007</t>
  </si>
  <si>
    <t>Precast concrete double transition kerbs Type K11 to Standard Drawing 1100/1, laid straight or curved exceeding 12 metres radius</t>
  </si>
  <si>
    <t>11/008</t>
  </si>
  <si>
    <t>Precast concrete double transition kerbs Type K11 to Standard Drawing 1100/1, laid to curves not exceeding 12 metres radius</t>
  </si>
  <si>
    <t>11/009</t>
  </si>
  <si>
    <t>Precast concrete quadrant 455mm x 255mm to Standard Drawing 1100/2</t>
  </si>
  <si>
    <t>11/010</t>
  </si>
  <si>
    <t>Precast concrete quadrant 305mm x 255mm to Standard Drawing 1100/02</t>
  </si>
  <si>
    <t>11/011</t>
  </si>
  <si>
    <t>Precast concrete Transition left hand (half batter to 45 Splayed kerb) 255mm x 125mm laid straight or curved exceeding 12 metres radius to Standard Drawing 1100/1</t>
  </si>
  <si>
    <t>11/012</t>
  </si>
  <si>
    <t>Precast concrete Transition right hand (45 Splayed kerb to half battered) 255mm x 125mm laid straight or curved exceeding 12 metres radius to Standard Drawing 1100/1</t>
  </si>
  <si>
    <t>11/013</t>
  </si>
  <si>
    <t>Precast concrete Splay kerbs Type K1 to Standard Drawing 1100/1, laid straight or curved exceeding 12 metres radius</t>
  </si>
  <si>
    <t>11/014</t>
  </si>
  <si>
    <t>Precast concrete splay kerbs Type K1 to Standard Drawing 1100/1, laid to curves not exceeding 12 metres radius</t>
  </si>
  <si>
    <t>11/015</t>
  </si>
  <si>
    <t>Precast concrete splay transition kerbs Type K2 to Standard Drawing 1100/1, laid straight or curved exceeding 12 metres radius</t>
  </si>
  <si>
    <t>11/016</t>
  </si>
  <si>
    <t>11/017</t>
  </si>
  <si>
    <t>Precast concrete Conservation kerbs (Grey/Charcoal/Cream) Type K1 to Standard Drawing 1100/1, laid straight or curved exceeding 12 metres radius</t>
  </si>
  <si>
    <t>11/018</t>
  </si>
  <si>
    <t>Precast concrete Conservation kerbs(Grey/Charcoal/Cream) Type K1 to Standard Drawing 1100/1, laid to curves not exceeding 12 metres radius</t>
  </si>
  <si>
    <t>11/019</t>
  </si>
  <si>
    <t>Precast concrete Conservation (Grey/Charcoal/Cream)  transition kerbs Type K2 to Standard Drawing 1100/1, laid straight or curved exceeding 12 metres radius</t>
  </si>
  <si>
    <t>11/020</t>
  </si>
  <si>
    <t>Precast concrete Conservation (Grey/Charcoal/Cream)  transition kerbs Type K2 to Standard Drawing 1100/1, laid to curves not exceeding 12 metres radius</t>
  </si>
  <si>
    <t>11/021</t>
  </si>
  <si>
    <t>Precast concrete Conservation (Grey/Charcoal/Cream)  kerbs bullnose Type K3 to Standard Drawing 1100/1, laid straight or curved exceeding 12 metres radius</t>
  </si>
  <si>
    <t>11/022</t>
  </si>
  <si>
    <t>Precast concrete Conservation (Grey/Charcoal/Cream)  kerbs bullnose Type K3 to Standard Drawing 1100/1, laid to curves not exceeding 12 metres radius</t>
  </si>
  <si>
    <t>Lightweight kerbs from recycled material &lt; 20kg per unit (B)</t>
  </si>
  <si>
    <t>11/023</t>
  </si>
  <si>
    <t>Lightweight kerb made from recycled material 914mm x 255 mm x125mm Type 1 -  to Standard Drawing 1100/1 laid straight or curved exceeding 12 metres radius</t>
  </si>
  <si>
    <t>11/024</t>
  </si>
  <si>
    <t>Lightweight kerb made from recycled material 914mm x 255 mm x125mm Type 1 -  to Standard Drawing 1100/1 laid to curve not exceeding 12 m radius</t>
  </si>
  <si>
    <t>11/025</t>
  </si>
  <si>
    <t>Lightweight kerb made from recycled material 914mm x 255 mm x125mm Type 2 -  to Standard Drawing 1100/1 laid straight or curved exceeding 12 metres radius</t>
  </si>
  <si>
    <t>11/026</t>
  </si>
  <si>
    <t>Lightweight kerb made from recycled material 914mm x 255 mm x125mm Type 3 -  to Standard Drawing 1100/1 laid straight or curved exceeding 12 metres radius</t>
  </si>
  <si>
    <t>Natural Stone kerbs</t>
  </si>
  <si>
    <t xml:space="preserve">Natural Stone (Whin) ( C) </t>
  </si>
  <si>
    <t>11/027</t>
  </si>
  <si>
    <t>Whin Stone kerb made approximate size 914mm x 250 mm x150mm Type 1 -  to Standard Drawing 1100/1 laid straight or curved exceeding 12 metres radius</t>
  </si>
  <si>
    <t>11/028</t>
  </si>
  <si>
    <t>Whin Stone kerb made approximate size 914mm x 255 mm x125mm Type 1 -  to Standard Drawing 1100/1 laid to curve not exceeding 12 m radius</t>
  </si>
  <si>
    <t>11/029</t>
  </si>
  <si>
    <t>Whin Stone kerb made approximate size 914mm x 255 mm x125mm Type 2 -  to Standard Drawing 1100/1 laid straight or curved exceeding 12 metres radius</t>
  </si>
  <si>
    <t>11/030</t>
  </si>
  <si>
    <t>Whin Stone kerb made approximate size 914mm x 255 mm x125mm Type 3 -  to Standard Drawing 1100/1 laid straight or curved exceeding 12 metres radius</t>
  </si>
  <si>
    <t>Natural Stone (Granite) (T)</t>
  </si>
  <si>
    <t>11/031</t>
  </si>
  <si>
    <t>Natural Stone kerb made from Granite approximate size 914mm x 255 mm x125mm Type 1 -  to Standard Drawing 1100/1 laid straight or curved exceeding 12 metres radius</t>
  </si>
  <si>
    <t>11/032</t>
  </si>
  <si>
    <t>Natural Stone kerb made from Granite approximate size914mm x 255 mm x125mm Type 1 -  to Standard Drawing 1100/1 laid to curve not exceeding 12 m radius</t>
  </si>
  <si>
    <t>11/033</t>
  </si>
  <si>
    <t>Natural Stone kerb made from Granite approximate size 914mm x 255 mm x125mm Type 2 -  to Standard Drawing 1100/1 laid straight or curved exceeding 12 metres radius</t>
  </si>
  <si>
    <t>11/034</t>
  </si>
  <si>
    <t>Natural Stone kerb made from Granite approximate size 914mm x 255 mm x125mm Type 3 -  to Standard Drawing 1100/1 laid straight or curved exceeding 12 metres radius</t>
  </si>
  <si>
    <t>Channels</t>
  </si>
  <si>
    <t>Precast Concrete</t>
  </si>
  <si>
    <t>11/035</t>
  </si>
  <si>
    <t>Precast concrete channel Type C1 Dished or square as directed by engineer 150mm x 255mm to Standard Drawing 1100/3, laid straight or curved exceeding 12 metres radius</t>
  </si>
  <si>
    <t>11/036</t>
  </si>
  <si>
    <t>Precast concrete channel Type C1 Dished or square as directed by engineer 150mm x 255mm to Standard Drawing 1100/3, laid to curves not exceeding 12 metres radius</t>
  </si>
  <si>
    <t>11/037</t>
  </si>
  <si>
    <t>Precast concrete channel Type F1 Dished or square as directed by engineer 150mm x 65mm to Standard Drawing 1100/3, laid straight or curved exceeding 12 metres radius</t>
  </si>
  <si>
    <t>11/038</t>
  </si>
  <si>
    <t>Precast concrete channel Type F1 Dished or square as directed by engineer 150mm x 65mm to Standard Drawing 1100/3, laid to curves not exceeding 12 metres radius</t>
  </si>
  <si>
    <t>Precast Whin stone</t>
  </si>
  <si>
    <t>11/039</t>
  </si>
  <si>
    <t>Whinstone channel Type C1 Dished or square as directed by engineer 150mm x 255mm to Standard Drawing 1100/3, laid straight or curved exceeding 12 metres radius</t>
  </si>
  <si>
    <t>11/040</t>
  </si>
  <si>
    <t>Whinstone channel Type C1 Dished or square as directed by engineer 150mm x 255mm to Standard Drawing 1100/3, laid to curves not exceeding 12 metres radius</t>
  </si>
  <si>
    <t>11/043</t>
  </si>
  <si>
    <t>Precast concrete flat top edging to Standard Drawing 1100/5, laid straight or curved exceeding 12 metres radius</t>
  </si>
  <si>
    <t>11/044</t>
  </si>
  <si>
    <t>Precast concrete flat top edging to Standard Drawing 1100/5, laid to curves not exceeding 12 metres  radius</t>
  </si>
  <si>
    <t>11/045</t>
  </si>
  <si>
    <t>Precast concrete round top edging to Standard Drawing 1100/6, laid straight or curved exceeding 12 metres radius</t>
  </si>
  <si>
    <t>11/046</t>
  </si>
  <si>
    <t>Precast concrete round top edging to Standard Drawing 1100/6, laid to curves not exceeding 12 metres  radius</t>
  </si>
  <si>
    <t>Timber</t>
  </si>
  <si>
    <t>11/047</t>
  </si>
  <si>
    <t>Timber edging 50mm x 125mm to Standard Drawing 11295 laid to curves not exceeding 12 metres radius</t>
  </si>
  <si>
    <t>11/048</t>
  </si>
  <si>
    <t>Timber edging 50mm x 125mm to Standard Drawing 11295 laid straight or curved exceeding 12 metres radius</t>
  </si>
  <si>
    <t>Concrete Edge Log</t>
  </si>
  <si>
    <t>11/049</t>
  </si>
  <si>
    <t>Precast concrete edge log to Standard Drawing 11131, laid straight or curved exceeding 12 metres radius</t>
  </si>
  <si>
    <t>11/050</t>
  </si>
  <si>
    <t>Precast concrete edge log to Standard Drawing 11131, laid to curves not exceeding 12 metres  radius</t>
  </si>
  <si>
    <t>Combined Drainage and Kerb Blocks.</t>
  </si>
  <si>
    <t>Drainage Kerbs</t>
  </si>
  <si>
    <t>11/051</t>
  </si>
  <si>
    <t>Recycled material Half Batter combined drainage and kerb block (K1 - Complete Unit with ) Approximate sizes 500mm x 215mm x 305mm to Standard Drawing 1100/07, laid straight or curved exceeding 12 metres radius</t>
  </si>
  <si>
    <t>11/052</t>
  </si>
  <si>
    <t>Recycled material Half Batter combined drainage and kerb block (K1 - Complete Unit) Approximate sizes 500mm x 215mm x 305mm to Standard Drawing 1100/07, laid to curves not exceeding 12 metres radius</t>
  </si>
  <si>
    <t>11/053</t>
  </si>
  <si>
    <t>Recycled material Splay combined drainage and kerb block (K1 - Complete Unit) Approximate sizes 500mm x 215mm x 305mm to Standard Drawing 1100/07, laid straight or curved exceeding 12 metres radius</t>
  </si>
  <si>
    <t>11/054</t>
  </si>
  <si>
    <t>Recycled material Splay combined drainage and kerb block (K1 - Complete Unit) Approximate sizes 500mm x 215mm x 305mm to Standard Drawing 1100/07, laid to curves not exceeding 12 metres radius</t>
  </si>
  <si>
    <t>11/055</t>
  </si>
  <si>
    <t>Recycled material Transition combined drainage and kerb block (K2 Left hand- Complete Unit) Approximate sizes 500mm x 215mm x 305mm to Standard Drawing 1100/07, laid straight or curved exceeding 12 metres radius</t>
  </si>
  <si>
    <t>11/056</t>
  </si>
  <si>
    <t>Recycled material Transition combined drainage and kerb block (K2 Right hand- Complete Unit) Approximate sizes 500mm x 215mm x 305mm to Standard Drawing 1100/07, laid straight or curved exceeding 12 metres radius</t>
  </si>
  <si>
    <t>11/057</t>
  </si>
  <si>
    <t>Recycled material bullnose combined drainage and kerb block (K3 Plain Complete Unit) Approximate sizes 500mm x 215mm x 205mm to Standard Drawing 1100/07, laid straight or curved exceeding 12 metres radius</t>
  </si>
  <si>
    <t>11/058</t>
  </si>
  <si>
    <t>Recycled material bullnose combined drainage and kerb block (K3 inlet slots Complete Unit) Approximate sizes 500mm x 215mm x 205mm to Standard Drawing 1100/07, laid straight or curved exceeding 12 metres radius</t>
  </si>
  <si>
    <t>11/059</t>
  </si>
  <si>
    <t>Recycled material K1 Half Batter Rodding /Outlet Unit combined drainage and kerb block (K1) Approximate sizes 250mm x 215mm x 360mm to Standard Drawing 1100/07, laid straight or curved exceeding 12 metres radius</t>
  </si>
  <si>
    <t>11/060</t>
  </si>
  <si>
    <t>Recycled material K1 Splay Rodding /Outlet Unit combined drainage and kerb block (K1) Approximate sizes 250mm x 215mm x 360mm to Standard Drawing 1100/07, laid straight or curved exceeding 12 metres radius</t>
  </si>
  <si>
    <t>11/061</t>
  </si>
  <si>
    <t>Cast Iron K1 Half Batter Rodding /Outlet Unit combined drainage and kerb block (K1) Approximate sizes 250mm x 215mm x 360mm to Standard Drawing 1100/07, laid straight or curved exceeding 12 metres radius</t>
  </si>
  <si>
    <t>11/062</t>
  </si>
  <si>
    <t>Cast Iron K1 Splay Rodding /Outlet Unit combined drainage and kerb block (K1) Approximate sizes 250mm x 215mm x 360mm to Standard Drawing 1100/07, laid straight or curved exceeding 12 metres radius</t>
  </si>
  <si>
    <t>11/063</t>
  </si>
  <si>
    <t>Cast Iron Half Batter inspection/gully outfall Unit combined drainage and kerb block (K1) Approximate sizes 500mm x 215mm x 360mm to Standard Drawing 1100/07, laid straight or curved exceeding 12 metres radius</t>
  </si>
  <si>
    <t>11/064</t>
  </si>
  <si>
    <t>Cast Iron Splay inspection/gully outfall Unit combined drainage and kerb block (K1) Approximate sizes 500mm x 215mm x 360mm to Standard Drawing 1100/07, laid straight or curved exceeding 12 metres radius</t>
  </si>
  <si>
    <t>Linear Drainage</t>
  </si>
  <si>
    <t>11/065</t>
  </si>
  <si>
    <t>Recycled Material Complete Unit Linear drainage System Approximate Size 150mm x 305mm to Standard Drawing 1100/08 laid straight or curved exceeding 12 metres radius</t>
  </si>
  <si>
    <t>11/066</t>
  </si>
  <si>
    <t>Recycled Material Complete Unit Linear drainage System Approximate Size 150mm x 305mm to Standard Drawing 1100/08 laid to curves not exceeding exceeding 12 metres radius</t>
  </si>
  <si>
    <t>11/067</t>
  </si>
  <si>
    <t>Recycled Material Complete Unit Linear drainage System Approximate Size 150mm x 385mm to Standard Drawing 1100/08 laid straight or curved exceeding 12 metres radius</t>
  </si>
  <si>
    <t>11/068</t>
  </si>
  <si>
    <t>Recycled Material Complete Unit Linear drainage System Approximate Size 150mm x 385mm to Standard Drawing 1100/08 laid to curves not exceeding exceeding 12 metres radius</t>
  </si>
  <si>
    <t>11/069</t>
  </si>
  <si>
    <t>Recycled Material Complete Unit Linear drainage System Approximate Size 150mm x 405mm to Standard Drawing 1100/08 laid straight or curved exceeding 12 metres radius</t>
  </si>
  <si>
    <t>11/070</t>
  </si>
  <si>
    <t>Recycled Material Complete Unit Linear drainage System Approximate Size 150mm x 405mm to Standard Drawing 1100/08 laid to curves not exceeding exceeding 12 metres radius</t>
  </si>
  <si>
    <t>11/071</t>
  </si>
  <si>
    <t>Recycled Material Complete Unit Linear drainage System with internal fall Approximate Size 150mm x 305mm to Standard Drawing 1100/08 laid straight or curved exceeding 12 metres radius</t>
  </si>
  <si>
    <t>11/072</t>
  </si>
  <si>
    <t>Recycled Material Complete Unit Linear drainage System with internal fall Approximate Size 150mm x 305mm to Standard Drawing 1100/08laid to curves not exceeding exceeding 12 metres radius</t>
  </si>
  <si>
    <t>11/073</t>
  </si>
  <si>
    <t>Recycled Material Complete Unit Linear drainage System with internal fall Approximate Size 150mm x 385mm to Standard Drawing 1100/08 laid straight or curved exceeding 12 metres radius</t>
  </si>
  <si>
    <t>11/074</t>
  </si>
  <si>
    <t>Recycled Material Complete Unit Linear drainage System with internal fall Approximate Size 150mm x 385mm to Standard Drawing 1100/08 laid to curves not exceeding exceeding 12 metres radius</t>
  </si>
  <si>
    <t>11/075</t>
  </si>
  <si>
    <t>Recycled Material Complete Unit Linear drainage System with internal fall Approximate Size 150mm x 405mm to Standard Drawing 1100/08 laid straight or curved exceeding 12 metres radius</t>
  </si>
  <si>
    <t>11/076</t>
  </si>
  <si>
    <t>Recycled Material Complete Unit Linear drainage System with internal fall Approximate Size 150mm x 405mm to Standard Drawing 1100/08 laid to curves not exceeding exceeding 12 metres radius</t>
  </si>
  <si>
    <t>11/077</t>
  </si>
  <si>
    <t>Recycled Material Complete Unit Linear drainage System  150mm x 305mm  inspection sump unit  to Standard Drawing 1100/08 laid straight or curved exceeding 12 metres radius</t>
  </si>
  <si>
    <t>11/078</t>
  </si>
  <si>
    <t>Recycled Material Complete Unit Linear drainage System  150mm x 305mm  inspection sump unit to Standard Drawing 1100/08 laid to curves not exceeding exceeding 12 metres radius</t>
  </si>
  <si>
    <t>11/079</t>
  </si>
  <si>
    <t>Recycled Material Complete Unit Linear drainage System  150mm x 385mm  inspection sump unit to Standard Drawing 1100/08 laid straight or curved exceeding 12 metres radius</t>
  </si>
  <si>
    <t>11/080</t>
  </si>
  <si>
    <t>Recycled Material Complete Unit Linear drainage System  150mm x 385mm  inspection sump unit to Standard Drawing 1100/08 laid to curves not exceeding exceeding 12 metres radius</t>
  </si>
  <si>
    <t>11/081</t>
  </si>
  <si>
    <t>Recycled Material Complete Unit Linear drainage System  150mm x 405mm  inspection sump unit to Standard Drawing 1100/08 laid straight or curved exceeding 12 metres radius</t>
  </si>
  <si>
    <t>11/082</t>
  </si>
  <si>
    <t>Recycled Material Complete Unit Linear drainage System  150mm x 405mm  inspection sump unit with ductile iron cover to Standard Drawing 1100/08 laid to curves not exceeding exceeding 12 metres radius</t>
  </si>
  <si>
    <t>11/083</t>
  </si>
  <si>
    <t>Linear drainage System  150mm x 305mm  Rodding Unit  to Standard Drawing 1100/08 laid straight or curved exceeding 12 metres radius</t>
  </si>
  <si>
    <t>11/084</t>
  </si>
  <si>
    <t>Linear drainage System  150mm x 385mm  Rodding Unit  to Standard Drawing 1100/08 laid straight or curved exceeding 12 metres radius</t>
  </si>
  <si>
    <t>11/085</t>
  </si>
  <si>
    <t>Linear drainage System  150mm x 405mm  Rodding Unit  to Standard Drawing 1100/08 laid straight or curved exceeding 12 metres radius</t>
  </si>
  <si>
    <t xml:space="preserve">Additional Concrete for Kerbs, Channels, Edgings and Combined  Drainage and Kerb Block </t>
  </si>
  <si>
    <t>&lt; 2</t>
  </si>
  <si>
    <t>11/086</t>
  </si>
  <si>
    <t>Additional insitu concrete mix ST4 for kerb</t>
  </si>
  <si>
    <t>11/087</t>
  </si>
  <si>
    <t>Additional insitu concrete mix ST4 for channels</t>
  </si>
  <si>
    <t>11/088</t>
  </si>
  <si>
    <t>Additional insitu concrete mix ST4 for edgings</t>
  </si>
  <si>
    <r>
      <t>Remove From Store and Relay Kerbs,  Channels, Edgings, Combined Drainage and Kerb Blocks</t>
    </r>
    <r>
      <rPr>
        <sz val="10"/>
        <rFont val="Arial"/>
        <family val="2"/>
      </rPr>
      <t xml:space="preserve"> </t>
    </r>
  </si>
  <si>
    <t>Natural Stone (Whin)</t>
  </si>
  <si>
    <t>11/089</t>
  </si>
  <si>
    <t>Remove from store and relay Whin Stone kerb made approximate size 914mm x 250 mm x150mm Type 1 -  to Standard Drawing 1100/1 laid straight or curved exceeding 12 metres radius</t>
  </si>
  <si>
    <t>11/090</t>
  </si>
  <si>
    <t>Remove from store and relay Whin Stone kerb made approximate size 914mm x 255 mm x125mm Type 1 -  to Standard Drawing 1100/1 laid to curve not exceeding 12 m radius</t>
  </si>
  <si>
    <t>6.3.95</t>
  </si>
  <si>
    <t>6.3.96</t>
  </si>
  <si>
    <t>11/091</t>
  </si>
  <si>
    <t>Remove from store and relay Whin Stone kerb made approximate size 914mm x 255 mm x125mm Type 2 -  to Standard Drawing 1100/1 laid straight or curved exceeding 12 metres radius</t>
  </si>
  <si>
    <t>11/092</t>
  </si>
  <si>
    <t>Remove from store and relay Whin Stone kerb made approximate size 914mm x 255 mm x125mm Type 3 -  to Standard Drawing 1100/1 laid straight or curved exceeding 12 metres radius</t>
  </si>
  <si>
    <t>Natural Stone (Granite)</t>
  </si>
  <si>
    <t>11/093</t>
  </si>
  <si>
    <t>Remove from store and relay Natural Stone kerb made from Grantie approximate size 914mm x 255 mm x125mm Type 1 -  to Standard Drawing 1100/1 laid straight or curved exceeding 12 metres radius</t>
  </si>
  <si>
    <t>11/094</t>
  </si>
  <si>
    <t>Remove from store and relay Natural Stone kerb made from Grantie approximate size914mm x 255 mm x125mm Type 1 -  to Standard Drawing 1100/1 laid to curve not exceeding 12 m radius</t>
  </si>
  <si>
    <t>11/095</t>
  </si>
  <si>
    <t>Remove from store and relay Natural Stone kerb made from Grantie approximate size 914mm x 255 mm x125mm Type 2 -  to Standard Drawing 1100/1 laid straight or curved exceeding 12 metres radius</t>
  </si>
  <si>
    <t>11/096</t>
  </si>
  <si>
    <t>Remove from store and relay Natural Stone kerb made from Grantie approximate size 914mm x 255 mm x125mm Type 3 -  to Standard Drawing 1100/1 laid straight or curved exceeding 12 metres radius</t>
  </si>
  <si>
    <t>Combined Drainage and Kerb Blocks</t>
  </si>
  <si>
    <t>11/097</t>
  </si>
  <si>
    <t>Remove from store and relay combined drainage and kerb block (K1 - Complete Unit with ) Approximate sizes 500mm x 215mm x 305mm to Standard Drawing 1100/07 laid straight or curved exceeding 12 metres radius</t>
  </si>
  <si>
    <t>11/098</t>
  </si>
  <si>
    <t>Remove from store and relay combined drainage and kerb block (K1 - Complete Unit) Approximate sizes 500mm x 215mm x 305mm to Standard Drawing 1100/07, laid to curves not exceeding 12 metres radius</t>
  </si>
  <si>
    <t>11/099</t>
  </si>
  <si>
    <t>Remove from store and relay Splay combined drainage and kerb block (K1 - Complete Unit) Approximate sizes 500mm x 215mm x 305mm to Standard Drawing 1100/07, laid straight or curved exceeding 12 metres radius</t>
  </si>
  <si>
    <t>11/100</t>
  </si>
  <si>
    <t>Remove from store and relay Splay combined drainage and kerb block (K1 - Complete Unit) Approximate sizes 500mm x 215mm x 305mm to Standard Drawing 1100/07, laid to curves not exceeding 12 metres radius</t>
  </si>
  <si>
    <t>11/101</t>
  </si>
  <si>
    <t>Remove from store and relay Transition combined drainage and kerb block (K2 Left hand- Complete Unit) Approximate sizes 500mm x 215mm x 305mm to Standard Drawing 1100/07, laid straight or curved exceeding 12 metres radius</t>
  </si>
  <si>
    <t>11/102</t>
  </si>
  <si>
    <t>Remove from store and relay Transition combined drainage and kerb block (K2 Right hand- Complete Unit) Approximate sizes 500mm x 215mm x 305mm to Standard Drawing 1100/07, laid straight or curved exceeding 12 metres radius</t>
  </si>
  <si>
    <t>11/103</t>
  </si>
  <si>
    <t>Remove from store and relay bullnose combined drainage and kerb block (K3 Plain Complete Unit) Approximate sizes 500mm x 215mm x 205mm to Standard Drawing 1100/07, laid straight or curved exceeding 12 metres radius</t>
  </si>
  <si>
    <t>11/104</t>
  </si>
  <si>
    <t>Remove from store and relay bullnose combined drainage and kerb block (K3 inlet slots Complete Unit) Approximate sizes 500mm x 215mm x 205mm to Standard Drawing 1100/07, laid straight or curved exceeding 12 metres radius</t>
  </si>
  <si>
    <t>11/105</t>
  </si>
  <si>
    <t>Remove from store and relay half batter Rodding /Outlet Unit combined drainage and kerb block (K1) Approximate sizes 250mm x 215mm x 360mm to Standard Drawing 1100/07, laid straight or curved exceeding 12 metres radius</t>
  </si>
  <si>
    <t>11/106</t>
  </si>
  <si>
    <t>Remove from store and relay Splay Rodding /Outlet Unit combined drainage and kerb block (K1) Approximate sizes 250mm x 215mm x 360mm to Standard Drawing 1100/07, laid straight or curved exceeding 12 metres radius</t>
  </si>
  <si>
    <t>11/107</t>
  </si>
  <si>
    <t>Remove from store and relay Cast Iron K1 Half Batter Rodding /Outlet Unit combined drainage and kerb block (K1) Approximate sizes 250mm x 215mm x 360mm to Standard Drawing 1100/07, laid straight or curved exceeding 12 metres radius</t>
  </si>
  <si>
    <t>11/108</t>
  </si>
  <si>
    <t>Remove from store and relay Cast Iron K1 Splay Rodding /Outlet Unit combined drainage and kerb block (K1) Approximate sizes 250mm x 215mm x 360mm to Standard Drawing 1100/07, laid straight or curved exceeding 12 metres radius</t>
  </si>
  <si>
    <t>11/109</t>
  </si>
  <si>
    <t>Remove from store and relay Cast Iron Half Batter inspection/gully outfall Unit combined drainage and kerb block (K1) Approximate sizes 500mm x 215mm x 360mm to Standard Drawing 1100/07, laid straight or curved exceeding 12 metres radius</t>
  </si>
  <si>
    <t>11/110</t>
  </si>
  <si>
    <t>Remove from store and relay Cast Iron Splay inspection/gully outfall Unit combined drainage and kerb block (K1) Approximate sizes 500mm x 215mm x 360mm to Standard Drawing 1100/07, laid straight or curved exceeding 12 metres radius</t>
  </si>
  <si>
    <t>11/111</t>
  </si>
  <si>
    <t>Remove from store and relay Recycled Material Complete Unit Linear drainage System Approximate Size 150mm x 305mm to Standard Drawing 1100/08 laid straight or curved exceeding 12 metres radius</t>
  </si>
  <si>
    <t>11/112</t>
  </si>
  <si>
    <t>Remove from store and relay Recycled Material Complete Unit Linear drainage System Approximate Size 150mm x 305mm to Standard Drawing 1100/08 laid to curves not exceeding exceeding 12 metres radius</t>
  </si>
  <si>
    <t>11/113</t>
  </si>
  <si>
    <t>Remove from store and relay Recycled Material Complete Unit Linear drainage System Approximate Size 150mm x 385mm to Standard Drawing 1100/08 laid straight or curved exceeding 12 metres radius</t>
  </si>
  <si>
    <t>11/114</t>
  </si>
  <si>
    <t>Remove from store and relay Recycled Material Complete Unit Linear drainage System Approximate Size 150mm x 385mm to Standard Drawing 1100/08 laid to curves not exceeding exceeding 12 metres radius</t>
  </si>
  <si>
    <t>11/115</t>
  </si>
  <si>
    <t>Remove from store and relay Recycled Material Complete Unit Linear drainage System Approximate Size 150mm x 405mm to Standard Drawing 1100/08 laid straight or curved exceeding 12 metres radius</t>
  </si>
  <si>
    <t>11/116</t>
  </si>
  <si>
    <t>11/117</t>
  </si>
  <si>
    <t>Remove from store and relay Recycled Material Complete Unit Linear drainage System with internal fall Approximate Size 150mm x 305mm to Standard Drawing 1100/08 laid straight or curved exceeding 12 metres radius</t>
  </si>
  <si>
    <t>11/118</t>
  </si>
  <si>
    <t>Remove from store and relay Recycled Material Complete Unit Linear drainage System with internal fall Approximate Size 150mm x 305mm to Standard Drawing 1100/08 laid to curves not exceeding exceeding 12 metres radius</t>
  </si>
  <si>
    <t>11/119</t>
  </si>
  <si>
    <t>Remove from store and relay Recycled Material Complete Unit Linear drainage System with internal fall Approximate Size 150mm x 385mm to Standard Drawing 1100/08 laid straight or curved exceeding 12 metres radius</t>
  </si>
  <si>
    <t>11/120</t>
  </si>
  <si>
    <t>Remove from store and relay Recycled Material Complete Unit Linear drainage System with internal fall Approximate Size 150mm x 385mm to Standard Drawing 1100/08 laid to curves not exceeding exceeding 12 metres radius</t>
  </si>
  <si>
    <t>11/121</t>
  </si>
  <si>
    <t>Remove from store and relay Recycled Material Complete Unit Linear drainage System with internal fall Approximate Size 150mm x 405mm to Standard Drawing 1100/08 laid straight or curved exceeding 12 metres radius</t>
  </si>
  <si>
    <t>11/122</t>
  </si>
  <si>
    <t>Remove from store and relay Recycled Material Complete Unit Linear drainage System with internal fall Approximate Size 150mm x 405mm to Standard Drawing 1100/08 laid to curves not exceeding exceeding 12 metres radius</t>
  </si>
  <si>
    <t>11/123</t>
  </si>
  <si>
    <t>Remove from store and relay Recycled Material Complete Unit Linear drainage System  150mm x 305mm  inspection sump unit  to Standard Drawing 1100/08 laid straight or curved exceeding 12 metres radius</t>
  </si>
  <si>
    <t>11/124</t>
  </si>
  <si>
    <t>Remove from store and relay Recycled Material Complete Unit Linear drainage System  150mm x 305mm  inspection sump unit to Standard Drawing 1100/08 laid to curves not exceeding exceeding 12 metres radius</t>
  </si>
  <si>
    <t>11/125</t>
  </si>
  <si>
    <t>Remove from store and relay Recycled Material Complete Unit Linear drainage System  150mm x 385mm  inspection sump unit to Standard Drawing 1100/08 laid straight or curved exceeding 12 metres radius</t>
  </si>
  <si>
    <t>11/126</t>
  </si>
  <si>
    <t>Remove from store and relay Recycled Material Complete Unit Linear drainage System  150mm x 385mm  inspection sump unit to Standard Drawing 1100/08 laid to curves not exceeding exceeding 12 metres radius</t>
  </si>
  <si>
    <t>11/127</t>
  </si>
  <si>
    <t>Remove from store and relay Recycled Material Complete Unit Linear drainage System  150mm x 405mm  inspection sump unit to Standard Drawing 1100/08 laid straight or curved exceeding 12 metres radius</t>
  </si>
  <si>
    <t>11/128</t>
  </si>
  <si>
    <t>Remove from store and relay Recycled Material Complete Unit Linear drainage System  150mm x 405mm  inspection sump unit with ductile iron cover to Standard Drawing 1100/08 laid to curves not exceeding exceeding 12 metres radius</t>
  </si>
  <si>
    <t>11/129</t>
  </si>
  <si>
    <t>Remove from store and relay Linear drainage System  150mm x 305mm  Rodding Unit  to Standard Drawing 1100/08 laid straight or curved exceeding 12 metres radius</t>
  </si>
  <si>
    <t>11/130</t>
  </si>
  <si>
    <t>Remove from store and relay Linear drainage System  150mm x 385mm  Rodding Unit  to Standard Drawing 1100/08 laid straight or curved exceeding 12 metres radius</t>
  </si>
  <si>
    <t>11/131</t>
  </si>
  <si>
    <t>Remove from store and relay Linear drainage System  150mm x 405mm  Rodding Unit  to Standard Drawing 1100/08 laid straight or curved exceeding 12 metres radius</t>
  </si>
  <si>
    <t>11/132</t>
  </si>
  <si>
    <t>Remove from store and relay Precast concrete channel Type C1 Dished or square as directed by engineer 150mm x 255mm to Standard Drawing 1100/3, laid straight or curved exceeding 12 metres radius</t>
  </si>
  <si>
    <t>11/133</t>
  </si>
  <si>
    <t>Remove from store and relay Precast concrete channel Type C1 Dished or square as directed by engineer 150mm x 255mm to Standard Drawing 1100/3, laid to curves not exceeding 12 metres radius</t>
  </si>
  <si>
    <t>Whinstone</t>
  </si>
  <si>
    <t>Remove from store and relay Whinstone channel Dished or square as directed by engineer 150mm x 255mm to Standard Drawing 1100/3, laid straight or curved exceeding 12 metres radius</t>
  </si>
  <si>
    <t>11/134</t>
  </si>
  <si>
    <t>Remove from store and relay Whinstone channel Dished or square as directed by engineer 150mm x 255mm to Standard Drawing 1100/3, laid to curves not exceeding 12 metres radius</t>
  </si>
  <si>
    <t>Remove From Set Aside and Relay Kerbs,  Channels, Edgings, Combined Drainage and Kerb Blocks</t>
  </si>
  <si>
    <t>11/135</t>
  </si>
  <si>
    <t>Remove from set aside and relay precast concrete kerbs K1 125 x 255mm as per Drawing 1100/01 laid staright or exceeding 12m radius</t>
  </si>
  <si>
    <t>11/136</t>
  </si>
  <si>
    <t>Remove from set aside and relay precast concrete kerbs K1 125 x 255mm as per Drawing 1100/01 laid curved but not exceeding 12 metres radius</t>
  </si>
  <si>
    <t>11/137</t>
  </si>
  <si>
    <t>Remove from set aside and relay precast concrete kerbs K2 125 x 255mm as per Drawing 1100/01 laid staright or exceeding 12m radius</t>
  </si>
  <si>
    <t>11/138</t>
  </si>
  <si>
    <t>Remove from set aside and relay precast concrete kerbs K2 125 x 255mm as per Drawing 1100/01 laid curved but not exceeding 12 metres radius</t>
  </si>
  <si>
    <t>11/139</t>
  </si>
  <si>
    <t>Remove from set aside and relay precast concrete kerbs K1 125 x 200mm as per Drawing 1100/01 laid staright or exceeding 12m radius</t>
  </si>
  <si>
    <t>11/140</t>
  </si>
  <si>
    <t>Remove from set aside and relay precast concrete kerbs K1 125 x 200mm as per Drawing 1100/01 laid curved but not exceeding 12 metres radius</t>
  </si>
  <si>
    <t>11/141</t>
  </si>
  <si>
    <t>Remove from set aside and relay precast concrete kerbs K3 125 x 150mm as per Drawing 1100/01 laid staright or exceeding 12m radius</t>
  </si>
  <si>
    <t>11/142</t>
  </si>
  <si>
    <t>Remove from set aside and relay precast concrete kerbs K3 125 x 150mm as per Drawing 1100/01 laid curved but not exceeding 12 metres radius</t>
  </si>
  <si>
    <t>11/143</t>
  </si>
  <si>
    <t>Remove from set aside and relay precast concrete quadrant kerbs 225 x 305mm as per Drawing 1100/2 laid staright or exceeding 12m radius</t>
  </si>
  <si>
    <t>Natural Stone</t>
  </si>
  <si>
    <t>11/144</t>
  </si>
  <si>
    <t>Remove from set aside and relay natural stone kerbs as per Drawing 1100/01 laid staright or exceeding 12m radius</t>
  </si>
  <si>
    <t>11/145</t>
  </si>
  <si>
    <t>Remove from set aside and relay natural stone kerbs as per Drawing 1100/01 laid curved but not exceeding 12 metres radius</t>
  </si>
  <si>
    <t>11/146</t>
  </si>
  <si>
    <t>11/147</t>
  </si>
  <si>
    <t>11/148</t>
  </si>
  <si>
    <t>11/149</t>
  </si>
  <si>
    <t>Remove from set aside and relay natural stone kerbs  as per Drawing 1100/01 laid curved but not exceeding 12 metres radius</t>
  </si>
  <si>
    <t>11/150</t>
  </si>
  <si>
    <t>Remove from set aside and relay precast concrete edging laid straight or exceeding 12m radius as per dwg 1100/05</t>
  </si>
  <si>
    <t>11/151</t>
  </si>
  <si>
    <t>Remove from set aside and relay precast concrete edging laid curved but not exceeding 12 m radius as per dwg 1100/05</t>
  </si>
  <si>
    <t>11/152</t>
  </si>
  <si>
    <t>Remove from set aside and relay timber edging laid straight or exceeding 12m radius as per dwg 11295</t>
  </si>
  <si>
    <t>11/153</t>
  </si>
  <si>
    <t>Remove from set aside and relay timber edging laid curved but not exceeding 12 m radius as per dwg 11295</t>
  </si>
  <si>
    <t>11/154</t>
  </si>
  <si>
    <t>Remove from set aside and relay precast concrete channel Type C1 Dished or square as directed by engineer 150mm x 255mm to Standard Drawing 1100/3, laid straight or curved exceeding 12 metres radius</t>
  </si>
  <si>
    <t>11/155</t>
  </si>
  <si>
    <t>Remove from set aside and relay precast concrete channel Type C1 Dished or square as directed by engineer 150mm x 255mm to Standard Drawing 1100/3, laid to curves not exceeding 12 metres radius</t>
  </si>
  <si>
    <t>11/156</t>
  </si>
  <si>
    <t>Remove from set aside and relay precast concrete channel Type F1 Dished or square as directed by engineer 150mm x 65mm to Standard Drawing 1100/3, laid straight or curved exceeding 12 metres radius</t>
  </si>
  <si>
    <t>11/157</t>
  </si>
  <si>
    <t>Remove from set aside and relay precast concrete channel Type F1 Dished or square as directed by engineer 150mm x 65mm to Standard Drawing 1100/3, laid to curves not exceeding 12 metres radius</t>
  </si>
  <si>
    <t>Whin stone</t>
  </si>
  <si>
    <t>11/158</t>
  </si>
  <si>
    <t>Remove from set aside and relay Whinstone channel Type C1 Dished or square as directed by engineer 150mm x 255mm to Standard Drawing 1100/3, laid straight or curved exceeding 12 metres radius</t>
  </si>
  <si>
    <t>11/159</t>
  </si>
  <si>
    <t>Remove from set aside and relay Whinstone channel Type C1 Dished or square as directed by engineer 150mm x 255mm to Standard Drawing 1100/3, laid to curves not exceeding 12 metres radius</t>
  </si>
  <si>
    <t>11/160</t>
  </si>
  <si>
    <t>Remove from set aside and relay drainage and kerb block Approximate sizes 500mm x 215mm x 305mm to Standard Drawing 1100/07, laid straight or curved exceeding 12 metres radius</t>
  </si>
  <si>
    <t>11/161</t>
  </si>
  <si>
    <t>Remove from set aside and relay drainage and kerb block  Approximate sizes 500mm x 215mm x 305mm to Standard Drawing 1100/07, laid to curves not exceeding 12 metres radius</t>
  </si>
  <si>
    <t>11/162</t>
  </si>
  <si>
    <t>Remove from set aside and relay Linear drainage System Approximate Size 150mm x 305mm to Standard Drawing 1100/08 laid straight or curved exceeding 12 metres radius</t>
  </si>
  <si>
    <t>11/163</t>
  </si>
  <si>
    <t>Remove from set aside and relay Linear drainage System Approximate Size 150mm x 305mm to Standard Drawing 1100/08 laid to curves not exceeding exceeding 12 metres radius</t>
  </si>
  <si>
    <t>Footways and Paved Areas</t>
  </si>
  <si>
    <t>50 - 250</t>
  </si>
  <si>
    <t>&gt; 250</t>
  </si>
  <si>
    <t>11/170</t>
  </si>
  <si>
    <t>Granular Type 1 unbound mixture sub-base 100mm thick in footway or paved area</t>
  </si>
  <si>
    <t>11/171</t>
  </si>
  <si>
    <t>Recycled Granular Type 1 unbound mixture sub-base 100mm thick in footway or paved area</t>
  </si>
  <si>
    <t>11/172</t>
  </si>
  <si>
    <t>Granular Type 1 unbound mixture sub-base 150mm thick in footway or paved area</t>
  </si>
  <si>
    <t>11/173</t>
  </si>
  <si>
    <t>Recycled Granular Type 1 unbound mixture sub-base 150mm thick in footway or paved area</t>
  </si>
  <si>
    <t>11/174</t>
  </si>
  <si>
    <t>Granular Type 1 unbound mixture sub-base 225mm thick in footway or paved area</t>
  </si>
  <si>
    <t>11/175</t>
  </si>
  <si>
    <t>Recycled Granular Type 1 unbound mixture sub-base 225mm thick in footway or paved area</t>
  </si>
  <si>
    <t>11/176</t>
  </si>
  <si>
    <t>Granular Type 1 unbound mixture sub-base 320mm thick in footway or paved area</t>
  </si>
  <si>
    <t>11/177</t>
  </si>
  <si>
    <t>Recycled Granular Type 1 unbound mixture sub-base 320mm thick in footway or paved area</t>
  </si>
  <si>
    <t>11/178</t>
  </si>
  <si>
    <t>In situ concrete Class ST4 sub-base 100mm thick in footway or paved area</t>
  </si>
  <si>
    <t>11/179</t>
  </si>
  <si>
    <t>In situ concrete Class ST4 sub-base 150mm thick in footway or paved area</t>
  </si>
  <si>
    <t>Regulating</t>
  </si>
  <si>
    <t>SERIES 1100:BERR 85/1</t>
  </si>
  <si>
    <t>11/180</t>
  </si>
  <si>
    <r>
      <t>Granular Type 1 unbound mixture sub-base regulating course (conversion factor 0.50m</t>
    </r>
    <r>
      <rPr>
        <vertAlign val="superscript"/>
        <sz val="10"/>
        <rFont val="Arial"/>
        <family val="2"/>
      </rPr>
      <t>3</t>
    </r>
    <r>
      <rPr>
        <sz val="10"/>
        <rFont val="Arial"/>
        <family val="2"/>
      </rPr>
      <t>/tonne)</t>
    </r>
  </si>
  <si>
    <t>11/181</t>
  </si>
  <si>
    <r>
      <t>Recycled Granular Type 1 unbound mixture sub-base regulating course (conversion factor 0.50m</t>
    </r>
    <r>
      <rPr>
        <vertAlign val="superscript"/>
        <sz val="10"/>
        <rFont val="Arial"/>
        <family val="2"/>
      </rPr>
      <t>3</t>
    </r>
    <r>
      <rPr>
        <sz val="10"/>
        <rFont val="Arial"/>
        <family val="2"/>
      </rPr>
      <t>/tonne)</t>
    </r>
  </si>
  <si>
    <t>11/182</t>
  </si>
  <si>
    <r>
      <t>Dense asphalt concrete (AC 20 dense bin reg 40/60) with 20mm aggregate binder regulating course (conv factor 0.43 m</t>
    </r>
    <r>
      <rPr>
        <vertAlign val="superscript"/>
        <sz val="10"/>
        <rFont val="Arial"/>
        <family val="2"/>
      </rPr>
      <t>3</t>
    </r>
    <r>
      <rPr>
        <sz val="10"/>
        <rFont val="Arial"/>
        <family val="2"/>
      </rPr>
      <t>/t)</t>
    </r>
  </si>
  <si>
    <t>11/183</t>
  </si>
  <si>
    <r>
      <t>Closed graded asphalt concrete (AC 10 close surf reg 100/150) with 10mm aggregate binder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</si>
  <si>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11/184</t>
  </si>
  <si>
    <r>
      <t>Cold bound asphalt concrete asphalt concrete with 20mm aggregate binder regulating course (conv factor 0.43 m</t>
    </r>
    <r>
      <rPr>
        <vertAlign val="superscript"/>
        <sz val="10"/>
        <rFont val="Arial"/>
        <family val="2"/>
      </rPr>
      <t>3</t>
    </r>
    <r>
      <rPr>
        <sz val="10"/>
        <rFont val="Arial"/>
        <family val="2"/>
      </rPr>
      <t>/t)</t>
    </r>
  </si>
  <si>
    <t>11/185</t>
  </si>
  <si>
    <r>
      <t>Hot rolled asphalt (HRA 15/6F surf reg 40/60) surface course regulating course in footway or paved area (conv factor 0.43 m</t>
    </r>
    <r>
      <rPr>
        <vertAlign val="superscript"/>
        <sz val="10"/>
        <rFont val="Arial"/>
        <family val="2"/>
      </rPr>
      <t>3</t>
    </r>
    <r>
      <rPr>
        <sz val="10"/>
        <rFont val="Arial"/>
        <family val="2"/>
      </rPr>
      <t>/t)</t>
    </r>
  </si>
  <si>
    <t>11/186</t>
  </si>
  <si>
    <r>
      <t>Hot rolled asphalt (HRA 15/10F surf reg 40/60) surface course regulating course in footway or paved area (conv factor 0.43 m</t>
    </r>
    <r>
      <rPr>
        <vertAlign val="superscript"/>
        <sz val="10"/>
        <rFont val="Arial"/>
        <family val="2"/>
      </rPr>
      <t>3</t>
    </r>
    <r>
      <rPr>
        <sz val="10"/>
        <rFont val="Arial"/>
        <family val="2"/>
      </rPr>
      <t>/t)</t>
    </r>
  </si>
  <si>
    <t>11/187</t>
  </si>
  <si>
    <r>
      <t>Dense asphalt concrete (AC 6 dense bin reg 100/150) with 6mm aggregate surface regulating course (conv factor 0.43 m</t>
    </r>
    <r>
      <rPr>
        <vertAlign val="superscript"/>
        <sz val="10"/>
        <rFont val="Arial"/>
        <family val="2"/>
      </rPr>
      <t>3</t>
    </r>
    <r>
      <rPr>
        <sz val="10"/>
        <rFont val="Arial"/>
        <family val="2"/>
      </rPr>
      <t>/t)</t>
    </r>
  </si>
  <si>
    <t>11/188</t>
  </si>
  <si>
    <r>
      <t>Closed graded asphalt concrete (AC 10 close surf reg 100/150) with 10mm aggregate surface course regulating course in footway or paved area (conv factor 0.43 m</t>
    </r>
    <r>
      <rPr>
        <vertAlign val="superscript"/>
        <sz val="10"/>
        <rFont val="Arial"/>
        <family val="2"/>
      </rPr>
      <t>3</t>
    </r>
    <r>
      <rPr>
        <sz val="10"/>
        <rFont val="Arial"/>
        <family val="2"/>
      </rPr>
      <t xml:space="preserve">/t)   </t>
    </r>
    <r>
      <rPr>
        <i/>
        <sz val="10"/>
        <rFont val="Arial"/>
        <family val="2"/>
      </rPr>
      <t>(Closed Graded Macadam)</t>
    </r>
  </si>
  <si>
    <t>11/189</t>
  </si>
  <si>
    <t xml:space="preserve">Dense asphalt concrete (AC 20 dense bin 40/60) with 20mm aggregate binder course 50mm thick in footway or paved area                                                             </t>
  </si>
  <si>
    <t>11/190</t>
  </si>
  <si>
    <t xml:space="preserve">Dense asphalt concrete (AC 20 dense bin 40/60) with 20mm aggregate binder course 70mm thick in footway or paved area                                                             </t>
  </si>
  <si>
    <t>11/191</t>
  </si>
  <si>
    <t xml:space="preserve">Dense asphalt concrete (AC 20 dense bin 40/60) with 20mm aggregate binder course 90mm thick in footway or paved area                                                             </t>
  </si>
  <si>
    <t>11/192</t>
  </si>
  <si>
    <t xml:space="preserve">Dense asphalt concrete (AC 10 dense bin 40/60) with 10mm aggregate binder course 40mm thick in footway or paved area                                                             </t>
  </si>
  <si>
    <t>11/193</t>
  </si>
  <si>
    <t xml:space="preserve">Cold bound asphalt concrete (AC20) with 20mm aggregate binder course 50mm thick in footway or paved area                                                             </t>
  </si>
  <si>
    <t>11/194</t>
  </si>
  <si>
    <t xml:space="preserve"> High bitumen content Closed graded asphalt concrete (AC 6 close surf 100/150) with 6mm aggregate surface course 20mm thick in footway or paved area                                            </t>
  </si>
  <si>
    <t>11/195</t>
  </si>
  <si>
    <t xml:space="preserve"> High bitumen content Closed graded asphalt concrete (AC 6 close surf 100/150) with 6mm aggregate surface course 30mm thick in footway or paved area                                            </t>
  </si>
  <si>
    <t>11/196</t>
  </si>
  <si>
    <t xml:space="preserve">High bitumen content closed graded asphalt concrete (AC 10 close surf 100/150) with 10mm aggregate surface course 30mm thick in footway or paved area                                            </t>
  </si>
  <si>
    <t>11/197</t>
  </si>
  <si>
    <t>Hot rolled asphalt (HRA 15/6F surf 40/60) surface course 20mm thick with 6mm white limestone chippings in footway or paved area.</t>
  </si>
  <si>
    <t>11/198</t>
  </si>
  <si>
    <t>Hot rolled asphalt (HRA 15/6F surf 40/60) surface course 30mm thick with 6mm white limestone chippings in footway or paved area.</t>
  </si>
  <si>
    <t>11/199</t>
  </si>
  <si>
    <t>Hot rolled asphalt (HRA 15/10F surf 40/60) surface course 30mm thick with 6mm white limestone chippings in footway or paved area.</t>
  </si>
  <si>
    <t>11/200</t>
  </si>
  <si>
    <t>Footway comprising of ST4 concrete 100mm thick, granolithic concrete 25mm thick</t>
  </si>
  <si>
    <t>Slurry Sealing</t>
  </si>
  <si>
    <t>11/201</t>
  </si>
  <si>
    <r>
      <t>Slurry sealing 6mm thick to  surface sloping at 10</t>
    </r>
    <r>
      <rPr>
        <sz val="10"/>
        <rFont val="Calibri"/>
        <family val="2"/>
      </rPr>
      <t>° or less to the horizontal</t>
    </r>
  </si>
  <si>
    <t>11/202</t>
  </si>
  <si>
    <t>Slurry sealing 6mm thick pad coat as regulating</t>
  </si>
  <si>
    <t>Slabbing</t>
  </si>
  <si>
    <t>Concrete</t>
  </si>
  <si>
    <t>11/203</t>
  </si>
  <si>
    <t xml:space="preserve">300 x 300 x 63 mm thick precast concrete paving slabs to Standard Drawing 11504 in footway on mortar bedding </t>
  </si>
  <si>
    <t>11/204</t>
  </si>
  <si>
    <t>400 x 400 x 65 mm thick precast concrete paving slabs to Standard Drawing 11504 in footway on mortar bedding</t>
  </si>
  <si>
    <t>11/205</t>
  </si>
  <si>
    <t>450 x 450 x 50 mm thick precast concrete paving slabs to Standard Drawing 11504 in footway on mortar bedding</t>
  </si>
  <si>
    <t>11/206</t>
  </si>
  <si>
    <t>450 x 600 x 63 mm thick precast concrete paving slabs to Standard Drawing 11504 in footway on mortar bedding</t>
  </si>
  <si>
    <t>11/207</t>
  </si>
  <si>
    <t>600 x 600 x 63 mm thick precast concrete paving slabs to Standard Drawing 11504 in footway on mortar bedding</t>
  </si>
  <si>
    <t>11/208</t>
  </si>
  <si>
    <t>900 x 600 x 63 mm thick precast concrete paving slabs to Standard Drawing 11504 in footway on mortar bedding</t>
  </si>
  <si>
    <t>11/209</t>
  </si>
  <si>
    <t>400 x 400 x 65 mm thick textured Natural colour precast concrete paving slabs to Standard Drawing 11504 in paved area on mortar bedding</t>
  </si>
  <si>
    <t>11/210</t>
  </si>
  <si>
    <t>400 x 400 x 65 mm thick textured Buff precast concrete paving slabs to Standard Drawing 11504 in paved area on mortar bedding</t>
  </si>
  <si>
    <t>11/211</t>
  </si>
  <si>
    <t>400 x 400 x 65 mm thick textured charcoal precast concrete paving slabs to Standard Drawing 11504 in paved area on mortar bedding</t>
  </si>
  <si>
    <t>11/212</t>
  </si>
  <si>
    <t>450 x 450 x 50 mm thick textured Natural colour precast concrete paving slabs to Standard Drawing 11504 in paved area on mortar bedding</t>
  </si>
  <si>
    <t>11/213</t>
  </si>
  <si>
    <t>450 x 450 x 50 mm thick textured Buff precast concrete paving slabs to Standard Drawing 11504 in paved area on mortar bedding</t>
  </si>
  <si>
    <t>11/214</t>
  </si>
  <si>
    <t>450 x 450 x 50 mm thick textured charcoal precast concrete paving slabs to Standard Drawing 11504 in paved area on mortar bedding</t>
  </si>
  <si>
    <t>11/215</t>
  </si>
  <si>
    <t>600 x 450 x 50 mm thick textured Natural colour precast concrete paving slabs to Standard Drawing 11504 in paved area on mortar bedding</t>
  </si>
  <si>
    <t>11/216</t>
  </si>
  <si>
    <t>600 x 450 x 50 mm thick textured Buff precast concrete paving slabs to Standard Drawing 11504 in paved area on mortar bedding</t>
  </si>
  <si>
    <t>11/217</t>
  </si>
  <si>
    <t>600 x 450 x 50 mm thick textured charcoal precast concrete paving slabs to Standard Drawing 11504 in paved area on mortar bedding</t>
  </si>
  <si>
    <t>Tactile Paving</t>
  </si>
  <si>
    <t>11/218</t>
  </si>
  <si>
    <t>400 x 400 x 65 mm thick Tactile Blister Red precast concrete paving slabs to Standard Drawing 11511 in paved area on mortar bedding</t>
  </si>
  <si>
    <t>11/219</t>
  </si>
  <si>
    <t>400 x 400 x 65 mm thick Tactile Blister Buff precast concrete paving slabs to Standard Drawing 11511 in paved area on mortar bedding</t>
  </si>
  <si>
    <t>11/220</t>
  </si>
  <si>
    <t>400 x 400 x 65 mm thick Tactile Blister Charcoal precast concrete paving slabs to Standard Drawing 11511 in paved area on mortar bedding</t>
  </si>
  <si>
    <t>11/221</t>
  </si>
  <si>
    <t>450 x 450 x 65 mm thick Tactile Blister Red precast concrete paving slabs to Standard Drawing 11511 in paved area on mortar bedding</t>
  </si>
  <si>
    <t>11/222</t>
  </si>
  <si>
    <t>450 x 450 x 65 mm thick Tactile Blister Buff precast concrete paving slabs to Standard Drawing 11511 in paved area on mortar bedding</t>
  </si>
  <si>
    <t>11/223</t>
  </si>
  <si>
    <t>450 x 450 x 65 mm thick Tactile Blister Charcoal precast concrete paving slabs to Standard Drawing 11511 in paved area on mortar bedding</t>
  </si>
  <si>
    <t>11/224</t>
  </si>
  <si>
    <t>400 x 400 x 65 mm thick Hazard Warning Buff precast concrete paving slabs to Standard Drawing 11511 in paved area on mortar bedding</t>
  </si>
  <si>
    <t>11/225</t>
  </si>
  <si>
    <t>400 x 400 x 65 mm thick Hazard Warning Charcoal precast concrete paving slabs to Standard Drawing 11511 in paved area on mortar bedding</t>
  </si>
  <si>
    <t>11/226</t>
  </si>
  <si>
    <t>450 x 450 x 65 mm thick Hazard Warning Buff precast concrete paving slabs to Standard Drawing 11511 in paved area on mortar bedding</t>
  </si>
  <si>
    <t>11/227</t>
  </si>
  <si>
    <t>450 x 450 x 65 mm thick Hazard Warning Charcoal precast concrete paving slabs to Standard Drawing 11511 in paved area on mortar bedding</t>
  </si>
  <si>
    <t>11/228</t>
  </si>
  <si>
    <t>400 x 400 x 50 mm thick Cycleway Demarcation Warning Buff precast concrete paving slabs to Standard Drawing 11512 in paved area on mortar bedding</t>
  </si>
  <si>
    <t>11/229</t>
  </si>
  <si>
    <t>400 x 400 x 50 mm thick Cycleway Demarcation Warning natural precast concrete paving slabs to Standard Drawing 11512 in paved area on mortar bedding</t>
  </si>
  <si>
    <t>Natural Stone Paving</t>
  </si>
  <si>
    <t>Caithness</t>
  </si>
  <si>
    <t>11/230</t>
  </si>
  <si>
    <t>900mm wide x 70mm thick caithness natural stone paving slabs to Standard Drawing 11507 in footway on mortar bedding</t>
  </si>
  <si>
    <t>11/231</t>
  </si>
  <si>
    <t>750mm wide x 70mm thick caithness natural stone paving slabs to Standard Drawing 11507 in footway on mortar bedding</t>
  </si>
  <si>
    <t>11/232</t>
  </si>
  <si>
    <t>500mm wide x 70mm thick caithness natural stone paving slabs to Standard Drawing 11507 in footway on mortar bedding</t>
  </si>
  <si>
    <t>Scottish Whin</t>
  </si>
  <si>
    <t>11/233</t>
  </si>
  <si>
    <t>900mm wide x 70mm thick Scottish Whin natural stone paving slabs to Standard Drawing 11507 in footway on mortar bedding</t>
  </si>
  <si>
    <t>11/234</t>
  </si>
  <si>
    <t>750mm wide x 70mm thick Scottish Whin natural stone paving slabs to Standard Drawing 11507 in footway on mortar bedding</t>
  </si>
  <si>
    <t>11/235</t>
  </si>
  <si>
    <t>500mm wide x 70mm thick Scottish Whin natural stone paving slabs to Standard Drawing 11507 in footway on mortar bedding</t>
  </si>
  <si>
    <t>Granite</t>
  </si>
  <si>
    <t>11/236</t>
  </si>
  <si>
    <t>900mm wide x 70mm thick Grey Granite natural stone paving slabs to Standard Drawing 11507 in footway on mortar bedding</t>
  </si>
  <si>
    <t>11/237</t>
  </si>
  <si>
    <t>750mm wide x 70mm thick Grey Granite natural stone paving slabs to Standard Drawing 11507 in footway on mortar bedding</t>
  </si>
  <si>
    <t>11/238</t>
  </si>
  <si>
    <t>500mm wide x 70mm thick Grey Granite natural stone paving slabs to Standard Drawing 11507 in footway on mortar bedding</t>
  </si>
  <si>
    <t>Block Paving</t>
  </si>
  <si>
    <t>11/239</t>
  </si>
  <si>
    <t>Precast concrete paving blocks, 100x200x70mm thick on 50mm sand bedding to Standard Drawing 11701 in paved areas.</t>
  </si>
  <si>
    <t>11/240</t>
  </si>
  <si>
    <t>Natural stone sett paving with landscape jointing, 150mm nominal thickness on 50mm dry mix mortar bedding to Standard Drawing 11801 in paved areas.</t>
  </si>
  <si>
    <t>11/241</t>
  </si>
  <si>
    <t>Natural stone sett paving with rigid jointing, 150mm nominal thickness on 35mm aggregate bedding to Standard Drawing 11807 in paved areas.</t>
  </si>
  <si>
    <t>11/242</t>
  </si>
  <si>
    <t>Natural stone sett paving with flexible jointing, 150mm nominal thickness on 35mm aggregate bedding to Standard Drawing 11808 in paved areas.</t>
  </si>
  <si>
    <t>Remove from store and relay paving flags and blocks</t>
  </si>
  <si>
    <t>11/250</t>
  </si>
  <si>
    <t>Remove from store and relay precast concrete paving slabs 50mm on 25mm dry mix mortar bedding to Standard Drawing 11504 in footway or paved area</t>
  </si>
  <si>
    <t>11/251</t>
  </si>
  <si>
    <t>Remove from store and relay precast concrete paving slabs 65mm on 25mm dry mix mortar bedding to Standard Drawing 11504 in footway or paved area</t>
  </si>
  <si>
    <t>11/252</t>
  </si>
  <si>
    <t>Remove from store and relay pre cast concrete hazard paving 50mm thick to detail 11511 on 25mm mortar bedding</t>
  </si>
  <si>
    <t>11/253</t>
  </si>
  <si>
    <t>Remove from store and relay pre cast concrete hazard paving 65mm thick to detail 11511 on 25mm mortar bedding</t>
  </si>
  <si>
    <t>11/254</t>
  </si>
  <si>
    <t>Remove from store and relay pre cast concrete Tactile paving 50mm thick to detail 11511 on 25mm mortar bedding</t>
  </si>
  <si>
    <t>11/255</t>
  </si>
  <si>
    <t>Remove from store and relay pre cast concrete Tactile paving 65mm thick to detail 11511 on 25mm mortar bedding</t>
  </si>
  <si>
    <t>11/256</t>
  </si>
  <si>
    <t>Remove from store and relay Natural Stone paving slabs 50mm thick on 30mm dry mix mortar bedding to Standard Drawing 11507 in footway or paved area</t>
  </si>
  <si>
    <t>11/257</t>
  </si>
  <si>
    <t>Remove from store and relay Natural Stone paving slabs 60mm thick on 30mm dry mix mortar bedding to Standard Drawing 11507 in footway or paved area</t>
  </si>
  <si>
    <t>11/258</t>
  </si>
  <si>
    <t>Remove from store and relay Natural Stone paving slabs 70mm thick on 30mm dry mix mortar bedding to Standard Drawing 11507 in footway or paved area</t>
  </si>
  <si>
    <t>Paving Blocks</t>
  </si>
  <si>
    <t>11/259</t>
  </si>
  <si>
    <t>Remove from store and relay width and depth banded natural stone sett paving with landscape jointing, 150mm nominal thickness on 50mm dry mix mortar bedding to Standard Drawing 11801 in paved areas.</t>
  </si>
  <si>
    <t>11/260</t>
  </si>
  <si>
    <t>Remove from store and relay precast concrete paving blocks 80mm thick on 50mm sand bedding to Standard Drawing 11701 in footway or paved area</t>
  </si>
  <si>
    <t>11/261</t>
  </si>
  <si>
    <t>Remove from store and relay width and depth banded  natural stone sett paving with rigid jointing, 150mm nominal thickness on 35mm aggregate bedding to Standard Drawing 11807 in paved areas.</t>
  </si>
  <si>
    <t>11/262</t>
  </si>
  <si>
    <t>Remove from store and relay width and depth banded natural stone sett paving with flexible jointing, 150mm nominal thickness on 35mm aggregate bedding to Standard Drawing 11808 in paved areas.</t>
  </si>
  <si>
    <t>Remove from set aside and relay paving flags and blocks</t>
  </si>
  <si>
    <t>11/263</t>
  </si>
  <si>
    <t>Remove from set aside and relay precast concrete paving slabs 50mm on 25mm dry mix mortar bedding to Standard Drawing 11504 in footway or paved area</t>
  </si>
  <si>
    <t>11/264</t>
  </si>
  <si>
    <t>Remove from set aside and relay precast concrete paving slabs 65mm on 25mm dry mix mortar bedding to Standard Drawing 11504 in footway or paved area</t>
  </si>
  <si>
    <t>11/265</t>
  </si>
  <si>
    <t>Remove from set aside and relay pre cast concrete hazard paving 50mm thick to detail 11511 on 25mm mortar bedding</t>
  </si>
  <si>
    <t>11/266</t>
  </si>
  <si>
    <t>Remove from set aside and relay pre cast concrete hazard paving 65mm thick to detail 11511 on 25mm mortar bedding</t>
  </si>
  <si>
    <t>11/267</t>
  </si>
  <si>
    <t>Remove from set aside and relay pre cast concrete Tactile paving 50mm thick to detail 11511 on 25mm mortar bedding</t>
  </si>
  <si>
    <t>11/268</t>
  </si>
  <si>
    <t>Remove from set aside and relay pre cast concrete Tactile paving 65mm thick to detail 11511 on 25mm mortar bedding</t>
  </si>
  <si>
    <t>11/269</t>
  </si>
  <si>
    <t>Remove from set aside and relay Natural Stone paving flags 50mm thick on 30mm dry mix mortar bedding to Standard Drawing 11507 in footway or paved area</t>
  </si>
  <si>
    <t>11/270</t>
  </si>
  <si>
    <t>Remove from set aside and relay Natural Stone paving flags 60mm thick on 30mm dry mix mortar bedding to Standard Drawing 11507 in footway or paved area</t>
  </si>
  <si>
    <t>11/271</t>
  </si>
  <si>
    <t>Remove from set aside and relay Natural Stone paving flags 70mm thick on 30mm dry mix mortar bedding to Standard Drawing 11507 in footway or paved area</t>
  </si>
  <si>
    <t>11/272</t>
  </si>
  <si>
    <t>Remove from set aside and relay width and depth banded natural stone sett paving with landscape jointing, 150mm nominal thickness on 50mm dry mix mortar bedding to Standard Drawing 11801 in paved areas.</t>
  </si>
  <si>
    <t>11/273</t>
  </si>
  <si>
    <t>Remove from set aside and relay precast concrete paving blocks 80mm thick on 50mm sand bedding to Standard Drawing 11701 in footway or paved area</t>
  </si>
  <si>
    <t>11/274</t>
  </si>
  <si>
    <t>Remove from set aside and relay width and depth banded  natural stone sett paving with rigid jointing, 150mm nominal thickness on 35mm aggregate bedding to Standard Drawing 11807 in paved areas.</t>
  </si>
  <si>
    <t>11/275</t>
  </si>
  <si>
    <t>Remove from set aside and relay width and depth banded natural stone sett paving with flexible jointing, 150mm nominal thickness on 35mm aggregate bedding to Standard Drawing 11808 in paved areas.</t>
  </si>
  <si>
    <t>Remove from Store and Re-erect Street Furniture</t>
  </si>
  <si>
    <t>11/282</t>
  </si>
  <si>
    <t xml:space="preserve">Remove from store and re-erect staked verge marker post </t>
  </si>
  <si>
    <t>11/283</t>
  </si>
  <si>
    <t>Remove from store and re-erect verge marker post in concrete foundation</t>
  </si>
  <si>
    <t>11/284</t>
  </si>
  <si>
    <t>Remove from store and re-erect permanent rigid bollard rooted in concrete foundation</t>
  </si>
  <si>
    <t>11/285</t>
  </si>
  <si>
    <t>Remove from store and re-erect permanent rigid bollard in in socket foundation</t>
  </si>
  <si>
    <t>11/286</t>
  </si>
  <si>
    <t>Remove from store and re-erect permanent rigid bollard and socket foundation</t>
  </si>
  <si>
    <t>11/287</t>
  </si>
  <si>
    <t>Remove from store and re-erect permanent rigid bollard in bolt down foundation</t>
  </si>
  <si>
    <t>11/288</t>
  </si>
  <si>
    <t>Remove from store and re-erect permanent reboundable bollard rooted in concrete foundation</t>
  </si>
  <si>
    <t>11/289</t>
  </si>
  <si>
    <t>Remove from store and re-erect permanent reboundable bollard in in socket foundation</t>
  </si>
  <si>
    <t>11/290</t>
  </si>
  <si>
    <t>Remove from store and re-erect permanent reboundable bollard and socket foundation</t>
  </si>
  <si>
    <t>11/291</t>
  </si>
  <si>
    <t>Remove from store and re-erect permanent reboundable bollard in bolt down foundation</t>
  </si>
  <si>
    <t>11/292</t>
  </si>
  <si>
    <t>Remove from store and re-erect parking ticket machine</t>
  </si>
  <si>
    <t>11/293</t>
  </si>
  <si>
    <t>Remove from store and re-erect rooted in-situ bench/seat (not exceeding (2000mmx600mm)</t>
  </si>
  <si>
    <t>11/294</t>
  </si>
  <si>
    <t>Remove from store and re-erect bolt down bench/seat (not exceeding (2000mmx600mm)</t>
  </si>
  <si>
    <t>11/295</t>
  </si>
  <si>
    <t>Remove from store and re-erect Sheffield style cycle rack</t>
  </si>
  <si>
    <t>11/296</t>
  </si>
  <si>
    <t>Remove from store and re-erect Toast Rack style cycle rack</t>
  </si>
  <si>
    <t>11/297</t>
  </si>
  <si>
    <t>Remove from store and re-erect2 bay bus shelter (1bay = 1250x1250mm)</t>
  </si>
  <si>
    <t>11/298</t>
  </si>
  <si>
    <t>Remove from store and re-erect  3 bay bus shelter (1bay = 1250x1250mm)</t>
  </si>
  <si>
    <t>11/299</t>
  </si>
  <si>
    <t>Remove from store and re-erect 4 bay bus shelter (1bay = 1250x1250mm)</t>
  </si>
  <si>
    <t>11/300</t>
  </si>
  <si>
    <t>Remove from store and re-erect 5 bay bus shelter (1bay = 1250x1250mm)</t>
  </si>
  <si>
    <t>11/301</t>
  </si>
  <si>
    <t>Remove from store and re-erect for re-use grit bins</t>
  </si>
  <si>
    <t>11/302</t>
  </si>
  <si>
    <t>Remove from store and re-erect litter bin bolted in foundation</t>
  </si>
  <si>
    <t>11/303</t>
  </si>
  <si>
    <t>Remove from store and re-erect litter bin bolted on concrete plinth</t>
  </si>
  <si>
    <t>Remove from Set Aside and Re-erect Street Furniture</t>
  </si>
  <si>
    <t>11/306</t>
  </si>
  <si>
    <t xml:space="preserve">Remove from Set Aside and Re-erect  staked verge marker post </t>
  </si>
  <si>
    <t>11/307</t>
  </si>
  <si>
    <t>Remove from Set Aside and Re-erect  verge marker post in concrete foundation</t>
  </si>
  <si>
    <t>11/308</t>
  </si>
  <si>
    <t>Remove from Set Aside and Re-erect  permanent rigid bollard rooted in concrete foundation</t>
  </si>
  <si>
    <t>11/309</t>
  </si>
  <si>
    <t>Remove from Set Aside and Re-erect  permanent rigid bollard in in socket foundation</t>
  </si>
  <si>
    <t>11/310</t>
  </si>
  <si>
    <t>Remove from Set Aside and Re-erect  permanent rigid bollard and socket foundation</t>
  </si>
  <si>
    <t>11/311</t>
  </si>
  <si>
    <t>Remove from Set Aside and Re-erect permanent rigid bollard in bolt down foundation</t>
  </si>
  <si>
    <t>11/312</t>
  </si>
  <si>
    <t>Remove from Set Aside and Re-erect permanent reboundable bollard rooted in concrete foundation</t>
  </si>
  <si>
    <t>11/313</t>
  </si>
  <si>
    <t>Remove from Set Aside and Re-erect  permanent reboundable bollard in in socket foundation</t>
  </si>
  <si>
    <t>11/314</t>
  </si>
  <si>
    <t>Remove from Set Aside and Re-erect  permanent reboundable bollard and socket foundation</t>
  </si>
  <si>
    <t>11/315</t>
  </si>
  <si>
    <t>Remove from Set Aside and Re-erect  permanent reboundable bollard in bolt down foundation</t>
  </si>
  <si>
    <t>11/316</t>
  </si>
  <si>
    <t>Remove from Set Aside and Re-erect parking ticket machine</t>
  </si>
  <si>
    <t>11/317</t>
  </si>
  <si>
    <t>Remove from Set Aside and Re-erect rooted in-situ bench/seat (not exceeding (2000mmx600mm)</t>
  </si>
  <si>
    <t>11/318</t>
  </si>
  <si>
    <t>Remove from Set Aside and Re-erect bolt down bench/seat (not exceeding (2000mmx600mm)</t>
  </si>
  <si>
    <t>11/319</t>
  </si>
  <si>
    <t>Remove from Set Aside and Re-erect  Sheffield style cycle rack</t>
  </si>
  <si>
    <t>11/320</t>
  </si>
  <si>
    <t>Remove from Set Aside and Re-erect Toast Rack style cycle rack</t>
  </si>
  <si>
    <t>11/321</t>
  </si>
  <si>
    <t>Remove from Set Aside and Re-erect 2 bay bus shelter (1bay = 1250x1250mm)</t>
  </si>
  <si>
    <t>11/322</t>
  </si>
  <si>
    <t>Remove from Set Aside and Re-erect   3 bay bus shelter (1bay = 1250x1250mm)</t>
  </si>
  <si>
    <t>11/323</t>
  </si>
  <si>
    <t>Remove from Set Aside and Re-erect 4 bay bus shelter (1bay = 1250x1250mm)</t>
  </si>
  <si>
    <t>11/324</t>
  </si>
  <si>
    <t>Remove from Set Aside and Re-erect 5 bay bus shelter (1bay = 1250x1250mm)</t>
  </si>
  <si>
    <t>11/325</t>
  </si>
  <si>
    <t>Remove from Set Aside and Re-erect for re-use grit bins</t>
  </si>
  <si>
    <t>11/326</t>
  </si>
  <si>
    <t>Remove from Set Aside and Re-erect litter bin bolted in foundation</t>
  </si>
  <si>
    <t>11/327</t>
  </si>
  <si>
    <t>Remove from Set Aside and Re-erect litter bin bolted on concrete plinth</t>
  </si>
  <si>
    <t>11/328</t>
  </si>
  <si>
    <t>Extra over for excavation in hard material in kerbs, steps and street furniture.</t>
  </si>
  <si>
    <t>Re-pointing of Kerb</t>
  </si>
  <si>
    <t>11/329</t>
  </si>
  <si>
    <t>Re- point natural stone kerbs</t>
  </si>
  <si>
    <t>11/330</t>
  </si>
  <si>
    <t>Re- point Precast concrete kerbs</t>
  </si>
  <si>
    <t>TOTAL FOR SERIES 1100</t>
  </si>
  <si>
    <t>SERIES 1100: SUM OF RATES</t>
  </si>
  <si>
    <t>SERIES 1200: TRAFFIC SIGNS AND ROAD MARKINGS</t>
  </si>
  <si>
    <t>John McGeady</t>
  </si>
  <si>
    <t>Lightways</t>
  </si>
  <si>
    <t>Newlay</t>
  </si>
  <si>
    <t>TNG</t>
  </si>
  <si>
    <t>Tarmac</t>
  </si>
  <si>
    <t>Posts</t>
  </si>
  <si>
    <t>1m Length Poles in concrete foundation not exceeding 0.13cu/m</t>
  </si>
  <si>
    <t>&lt;3</t>
  </si>
  <si>
    <t>3 - 5</t>
  </si>
  <si>
    <t>12/000</t>
  </si>
  <si>
    <t>Supply and erect new 50mm OD hot dip galvanised finish post in concrete foundation not exceeding 0.13cu/m</t>
  </si>
  <si>
    <t>3m Length Poles in concrete foundation not exceeding 0.13cu/m</t>
  </si>
  <si>
    <t>12/001</t>
  </si>
  <si>
    <t>Supply and erect new 76mm OD hot dip galvanised finish post in concrete foundation not exceeding 0.13cu/m</t>
  </si>
  <si>
    <t>12/002</t>
  </si>
  <si>
    <t>Supply and erect new 76mm OD black colour finish post in concrete foundation not exceeding 0.13cu/m</t>
  </si>
  <si>
    <t>12/003</t>
  </si>
  <si>
    <t>Supply and erect new 76mm OD hot dip galvanised finish wide based post with inspection door in concrete foundation not exceeding 0.13cu/m</t>
  </si>
  <si>
    <t>12/004</t>
  </si>
  <si>
    <t>Supply and erect new 89mm OD hot dip galvanised finish post in concrete foundation not exceeding 0.13cu/m</t>
  </si>
  <si>
    <t>12/005</t>
  </si>
  <si>
    <t>Supply and erect new 89mm OD black colour finish post in concrete foundation not exceeding 0.13cu/m</t>
  </si>
  <si>
    <t>12/006</t>
  </si>
  <si>
    <t>Supply and erect new 89mm OD hot dip galvanised finish wide based post with inspection door in concrete foundation not exceeding 0.13cu/m</t>
  </si>
  <si>
    <t>12/007</t>
  </si>
  <si>
    <t>Extra over to cut poles to specified length</t>
  </si>
  <si>
    <t>4m Length Poles in concrete foundation not exceeding 0.13cu/m</t>
  </si>
  <si>
    <t>12/008</t>
  </si>
  <si>
    <t>12/009</t>
  </si>
  <si>
    <t>12/010</t>
  </si>
  <si>
    <t>12/011</t>
  </si>
  <si>
    <t>12/012</t>
  </si>
  <si>
    <t>12/013</t>
  </si>
  <si>
    <t>12/014</t>
  </si>
  <si>
    <t>3m Length Poles in concrete foundation exceeding 0.13cu/m but not exceeding 0.22 cu/m</t>
  </si>
  <si>
    <t>12/015</t>
  </si>
  <si>
    <t>Supply and erect new 76mm OD hot dip galvanised finish post in concrete foundation exceeding 0.13cu/m but not exceeding 0.22 cu/m</t>
  </si>
  <si>
    <t>12/016</t>
  </si>
  <si>
    <t>Supply and erect new 76mm OD black colour finish post in concrete foundation exceeding 0.13cu/m but not exceeding 0.22 cu/m</t>
  </si>
  <si>
    <t>12/017</t>
  </si>
  <si>
    <t>Supply and erect new 76mm OD hot dip galvanised finish wide based post with inspection door in concrete foundation exceeding 0.13cu/m but not exceeding 0.22 cu/m</t>
  </si>
  <si>
    <t>12/018</t>
  </si>
  <si>
    <t>Supply and erect new 89mm OD hot dip galvanised finish post in concrete foundation exceeding 0.13cu/m but not exceeding 0.22 cu/m</t>
  </si>
  <si>
    <t>12/019</t>
  </si>
  <si>
    <t>Supply and erect new 89mm OD black colour finish post in concrete foundation exceeding 0.13cu/m but not exceeding 0.22 cu/m</t>
  </si>
  <si>
    <t>12/020</t>
  </si>
  <si>
    <t>Supply and erect new 89mm OD hot dip galvanised finish wide based post with inspection door in concrete foundation exceeding 0.13cu/m but not exceeding 0.22 cu/m</t>
  </si>
  <si>
    <t>12/021</t>
  </si>
  <si>
    <t>Supply and erect new 114mm OD hot dip galvanised finish post in concrete foundation exceeding 0.13cu/m but not exceeding 0.22 cu/m</t>
  </si>
  <si>
    <t>12/022</t>
  </si>
  <si>
    <t>Supply and erect new 114mm OD black colour finish post in concrete foundation exceeding 0.13cu/m but not exceeding 0.22 cu/m</t>
  </si>
  <si>
    <t>12/023</t>
  </si>
  <si>
    <t>4m Length Poles in concrete foundation exceeding 0.13cu/m but not exceeding 0.22 cu/m</t>
  </si>
  <si>
    <t>12/024</t>
  </si>
  <si>
    <t>12/025</t>
  </si>
  <si>
    <t>12/026</t>
  </si>
  <si>
    <t>12/027</t>
  </si>
  <si>
    <t>12/028</t>
  </si>
  <si>
    <t>12/029</t>
  </si>
  <si>
    <t>12/030</t>
  </si>
  <si>
    <t>12/031</t>
  </si>
  <si>
    <t>12/032</t>
  </si>
  <si>
    <t>5m Length Poles in concrete foundation exceeding 0.13cu/m but not exceeding 0.22 cu/m</t>
  </si>
  <si>
    <t>12/033</t>
  </si>
  <si>
    <t>12/034</t>
  </si>
  <si>
    <t>12/035</t>
  </si>
  <si>
    <t>12/036</t>
  </si>
  <si>
    <t>12/037</t>
  </si>
  <si>
    <t>12/038</t>
  </si>
  <si>
    <t>12/039</t>
  </si>
  <si>
    <t>12/040</t>
  </si>
  <si>
    <t>12/041</t>
  </si>
  <si>
    <t>3m Length Poles in concrete foundation exceeding 0.22cu/m but not exceeding 0.5 cu/m</t>
  </si>
  <si>
    <t>12/042</t>
  </si>
  <si>
    <t>Supply and erect new 76mm OD hot dip galvanised finish post in concrete foundation exceeding 0.22cu/m but not exceeding 0.5 cu/m</t>
  </si>
  <si>
    <t>12/043</t>
  </si>
  <si>
    <t>Supply and erect new 76mm OD black colour finish post in concrete foundation exceeding 0.22cu/m but not exceeding 0.5 cu/m</t>
  </si>
  <si>
    <t>12/044</t>
  </si>
  <si>
    <t>Supply and erect new 76mm OD hot dip galvanised finish wide based post with inspection door in concrete foundation exceeding 0.22 cu/m but not exceeding 0.5 cu/m</t>
  </si>
  <si>
    <t>12/045</t>
  </si>
  <si>
    <t>Supply and erect new 89mm OD hot dip galvanised finish post in concrete foundation exceeding 0.22 cu/m but not exceeding 0.5 cu/m</t>
  </si>
  <si>
    <t>12/046</t>
  </si>
  <si>
    <t>Supply and erect new 89mm OD black colour finish post in concrete foundation exceeding 0.22cu/m but not exceeding 0.5 cu/m</t>
  </si>
  <si>
    <t>12/047</t>
  </si>
  <si>
    <t>Supply and erect new 89mm OD hot dip galvanised finish wide based post with inspection door in concrete foundation exceeding 0.22cu/m but not exceeding 0.5 cu/m</t>
  </si>
  <si>
    <t>12/048</t>
  </si>
  <si>
    <t>Supply and erect new 114mm OD hot dip galvanised finish post in concrete foundation exceeding 0.22cu/m but not exceeding 0.5 cu/m</t>
  </si>
  <si>
    <t>12/049</t>
  </si>
  <si>
    <t>Supply and erect new 114mm OD black colour finish post in concrete foundation exceeding 0.22cu/m but not exceeding 0.5 cu/m</t>
  </si>
  <si>
    <t>12/050</t>
  </si>
  <si>
    <t>Supply and erect new 139mm OD hot dip galvanised finish post in concrete foundation exceeding 0.22cu/m but not exceeding 0.5 cu/m</t>
  </si>
  <si>
    <t>12/051</t>
  </si>
  <si>
    <t>Supply and erect new 168mm OD hot dip galvanised finish post in concrete foundation exceeding 0.22cu/m but not exceeding 0.5 cu/m</t>
  </si>
  <si>
    <t>12/052</t>
  </si>
  <si>
    <t>Supply and erect new 193mm OD hot dip galvanised finish post in concrete foundation exceeding 0.22cu/m but not exceeding 0.5 cu/m</t>
  </si>
  <si>
    <t>12/053</t>
  </si>
  <si>
    <t>4m Length Poles in concrete foundation exceeding 0.22cu/m but not exceeding 0.5 cu/m</t>
  </si>
  <si>
    <t>12/054</t>
  </si>
  <si>
    <t>12/055</t>
  </si>
  <si>
    <t>12/056</t>
  </si>
  <si>
    <t>12/057</t>
  </si>
  <si>
    <t>12/058</t>
  </si>
  <si>
    <t>12/059</t>
  </si>
  <si>
    <t>12/060</t>
  </si>
  <si>
    <t>12/061</t>
  </si>
  <si>
    <t>12/062</t>
  </si>
  <si>
    <t>12/063</t>
  </si>
  <si>
    <t>12/064</t>
  </si>
  <si>
    <t>12/065</t>
  </si>
  <si>
    <t>5m Length Poles in concrete foundation exceeding 0.22cu/m but not exceeding 0.5 cu/m</t>
  </si>
  <si>
    <t>12/066</t>
  </si>
  <si>
    <t>12/067</t>
  </si>
  <si>
    <t>12/068</t>
  </si>
  <si>
    <t>12/069</t>
  </si>
  <si>
    <t>12/070</t>
  </si>
  <si>
    <t>12/071</t>
  </si>
  <si>
    <t>12/072</t>
  </si>
  <si>
    <t>12/073</t>
  </si>
  <si>
    <t>12/074</t>
  </si>
  <si>
    <t>12/075</t>
  </si>
  <si>
    <t>12/076</t>
  </si>
  <si>
    <t>Passively Safe Posts</t>
  </si>
  <si>
    <t>3m Length Passively Safe Poles in concrete foundation exceeding 0.13cu/m but not exceeding 0.22 cu/m</t>
  </si>
  <si>
    <t>Supply and erect new 114mm OD passively post in concrete foundation exceeding 0.13cu/m but not exceeding 0.22 cu/m</t>
  </si>
  <si>
    <t>12/077</t>
  </si>
  <si>
    <t>Supply and erect new 140mm OD passively post in concrete foundation exceeding 0.13cu/m but not exceeding 0.22 cu/m</t>
  </si>
  <si>
    <t>12/078</t>
  </si>
  <si>
    <t>Supply and erect new 168mm OD passively post in concrete foundation exceeding 0.13cu/m but not exceeding 0.22 cu/m</t>
  </si>
  <si>
    <t>12/079</t>
  </si>
  <si>
    <t>Supply and erect new 219mm OD passively post in concrete foundation exceeding 0.13cu/m but not exceeding 0.22 cu/m</t>
  </si>
  <si>
    <t>12/080</t>
  </si>
  <si>
    <t>Supply and erect new 273mm OD passively post in concrete foundation exceeding 0.13cu/m but not exceeding 0.22 cu/m</t>
  </si>
  <si>
    <t>12/081</t>
  </si>
  <si>
    <t>61,47</t>
  </si>
  <si>
    <t>4m Length Passsively Safe Poles in concrete foundation exceeding 0.13cu/m but not exceeding 0.22 cu/m</t>
  </si>
  <si>
    <t>12/082</t>
  </si>
  <si>
    <t>Supply and erect new 140mm OD passively post in concrete foundation exceeding0.13cu/m but not exceeding 0.22 cu/m</t>
  </si>
  <si>
    <t>12/083</t>
  </si>
  <si>
    <t>12/084</t>
  </si>
  <si>
    <t>12/085</t>
  </si>
  <si>
    <t>12/086</t>
  </si>
  <si>
    <t>5m Length Passively Safe Poles in concrete foundation exceeding 0.13cu/m but not exceeding 0.22cu/m</t>
  </si>
  <si>
    <t>12/087</t>
  </si>
  <si>
    <t>12/088</t>
  </si>
  <si>
    <t>12/089</t>
  </si>
  <si>
    <t>12/090</t>
  </si>
  <si>
    <t>12/091</t>
  </si>
  <si>
    <t>3m Length Passively Safe Poles in concrete foundation exceeding 0.22cu/m but not exceeding 0.5 cu/m</t>
  </si>
  <si>
    <t>Supply and erect new 114mm OD passively post in concrete foundation exceeding 0.22cu/m but not exceeding 0.5 cu/m</t>
  </si>
  <si>
    <t>12/092</t>
  </si>
  <si>
    <t>Supply and erect new 140mm OD passively post in concrete foundation exceeding 0.22cu/m but not exceeding 0.5 cu/m</t>
  </si>
  <si>
    <t>12/093</t>
  </si>
  <si>
    <t>Supply and erect new 168mm OD passively post in concrete foundation exceeding 0.22cu/m but not exceeding 0.5 cu/m</t>
  </si>
  <si>
    <t>12/094</t>
  </si>
  <si>
    <t>Supply and erect new 219mm OD passively post in concrete foundation exceeding 0.22cu/m but not exceeding 0.5 cu/m</t>
  </si>
  <si>
    <t>12/095</t>
  </si>
  <si>
    <t>Supply and erect new 273mm OD passively post in concrete foundation exceeding 0.22cu/m but not exceeding 0.5 cu/m</t>
  </si>
  <si>
    <t>12/096</t>
  </si>
  <si>
    <t>4m Length Passively Safe Poles in concrete foundation exceeding 0.22cu/m but not exceeding 0.5 cu/m</t>
  </si>
  <si>
    <t>12/097</t>
  </si>
  <si>
    <t>12/098</t>
  </si>
  <si>
    <t>12/099</t>
  </si>
  <si>
    <t>12/100</t>
  </si>
  <si>
    <t>12/101</t>
  </si>
  <si>
    <t>12/102</t>
  </si>
  <si>
    <t>5m Length Passively Safe Poles in concrete foundation exceeding 0.22cu/m but not exceeding 0.5 cu/m</t>
  </si>
  <si>
    <t>12/103</t>
  </si>
  <si>
    <t>12/104</t>
  </si>
  <si>
    <t>12/105</t>
  </si>
  <si>
    <t>12/106</t>
  </si>
  <si>
    <t>12/107</t>
  </si>
  <si>
    <t>12/108</t>
  </si>
  <si>
    <t>Re-erect existing post</t>
  </si>
  <si>
    <t>12/109</t>
  </si>
  <si>
    <t>Remove from store re-erect new 76mm OD hot dip galvanised finish post in concrete foundation not exceeding 0.13cu/m</t>
  </si>
  <si>
    <t>12/110</t>
  </si>
  <si>
    <t>Remove from store re-erect new 76mm OD hot dip galvanised finish post in concrete foundation exceeding 0.13cu/m but not exceeding 0.22 cu/m</t>
  </si>
  <si>
    <t>12/111</t>
  </si>
  <si>
    <t>Remove from store re-erect new 76mm OD hot dip galvanised finish post in concrete foundation exceeding 0.22cu/m but not exceeding 0.5 cu/m</t>
  </si>
  <si>
    <t>12/112</t>
  </si>
  <si>
    <t>Remove from store re-erect new 89mm OD hot dip galvanised finish post in concrete foundation not exceeding 0.13cu/m</t>
  </si>
  <si>
    <t>12/113</t>
  </si>
  <si>
    <t>Remove from store re-erect new 89mm OD hot dip galvanised finish post in concrete foundation exceeding 0.13cu/m but not exceeding 0.22 cu/m</t>
  </si>
  <si>
    <t>12/114</t>
  </si>
  <si>
    <t>Remove from store re-erect new 89mm OD hot dip galvanised finish post in concrete foundation exceeding 0.22cu/m but not exceeding 0.5 cu/m</t>
  </si>
  <si>
    <t>12/115</t>
  </si>
  <si>
    <t>Remove from store re-erect new 114mm OD hot dip galvanised finish post in concrete foundation not exceeding 0.13cu/m</t>
  </si>
  <si>
    <t>12/116</t>
  </si>
  <si>
    <t>Remove from store re-erect new 114mm OD hot dip galvanised finish post in concrete foundation exceeding 0.13cu/m but not exceeding 0.22 cu/m</t>
  </si>
  <si>
    <t>12/117</t>
  </si>
  <si>
    <t>Remove from store re-erect new 114mm OD hot dip galvanised finish post in concrete foundation exceeding 0.22cu/m but not exceeding 0.5 cu/m</t>
  </si>
  <si>
    <t>12/118</t>
  </si>
  <si>
    <t>Remove from store re-erect new 139mm OD hot dip galvanised finish post in concrete foundation not exceeding 0.13cu/m</t>
  </si>
  <si>
    <t>12/119</t>
  </si>
  <si>
    <t>Remove from store re-erect new 139mm OD hot dip galvanised finish post in concrete foundation exceeding 0.13cu/m but not exceeding 0.22 cu/m</t>
  </si>
  <si>
    <t>12/120</t>
  </si>
  <si>
    <t>Remove from store re-erect new 139mm OD hot dip galvanised finish post in concrete foundation exceeding 0.22cu/m but not exceeding 0.5 cu/m</t>
  </si>
  <si>
    <t xml:space="preserve">Supply and Erect Permenant Traffic Signplates as per TSRGD on Existing Posts </t>
  </si>
  <si>
    <t xml:space="preserve">One Pole </t>
  </si>
  <si>
    <t>12/121</t>
  </si>
  <si>
    <t xml:space="preserve">Permanent retroflecive traffic sign to TSRGD 2016 as non lit unit sign face greater than 0m2 but not 0.25m2 in area on one tublar steel post. </t>
  </si>
  <si>
    <t>12/122</t>
  </si>
  <si>
    <t>Permanent retroflective traffic sign to TSRGD 2016  as non lit unit sign face exceeding 0.25m2 but not 0.5m2 in area on one tublar steel post.</t>
  </si>
  <si>
    <t>12/123</t>
  </si>
  <si>
    <t>Permanent retroflective traffic sign to TSRGD 2016 as non lit unit sign face exceeding 0.5m2 but not 0.75m2 in area on one tublar steel post.</t>
  </si>
  <si>
    <t>12/124</t>
  </si>
  <si>
    <t>Permanent retroflective traffic sign to TSRGD 2016 as non lit unit sign face exceeding 0.75m2 but not 1.0m2 in area on one tublar steel post.</t>
  </si>
  <si>
    <t>12/125</t>
  </si>
  <si>
    <t>Permanent retroflective traffic sign to TSRGD 2016 as non lit unit sign face exceeding 1.0m2 but not 1.25m2 in area on one tublar steel post.</t>
  </si>
  <si>
    <t>12/126</t>
  </si>
  <si>
    <t>Permanent retroflective traffic sign to TSRGD 2016 as non lit unit sign face exceeding 1.25m2 but not 1.5m2 in area on one tublar steel post.</t>
  </si>
  <si>
    <t>12/127</t>
  </si>
  <si>
    <t>Permanent retroflective traffic sign to TSRGD 2016 as non lit unit sign face exceeding 1.5m2 but not 1.75m2 in area on one tublar steel post.</t>
  </si>
  <si>
    <t>12/128</t>
  </si>
  <si>
    <t>Permanent retroflective traffic sign to TSRGD 2016 as non lit unit sign face exceeding 1.75m2 but not 2.00m2 in area on one tublar steel post.</t>
  </si>
  <si>
    <t>12/129</t>
  </si>
  <si>
    <t>Permanent retroflective traffic sign to TSRGD 2016 as non lit unit sign face exceeding 2.00m2 but not 3.00m2 in area on one tublar steel post.</t>
  </si>
  <si>
    <t>12/130</t>
  </si>
  <si>
    <t xml:space="preserve">Permanent retroflecive traffic sign to TSRGD 2016 as non lit unit sign face greater than 3.00m2 but not 4.00m2 in area on one tublar steel post. </t>
  </si>
  <si>
    <t>12/131</t>
  </si>
  <si>
    <t xml:space="preserve">Permanent retroflecive traffic sign to TSRGD 2016 as non lit unit sign face greater than 4.00m2 but not 5.00m2 in area on one tublar steel post. </t>
  </si>
  <si>
    <t>Two Posts</t>
  </si>
  <si>
    <t>12/132</t>
  </si>
  <si>
    <t xml:space="preserve">Permanent retroflecive traffic sign to TSRGD 2016 as non lit unit sign face greater than 0m2 but not 0.25m2 in area on Two tublar steel post. </t>
  </si>
  <si>
    <t>112,52</t>
  </si>
  <si>
    <t>12/133</t>
  </si>
  <si>
    <t xml:space="preserve">Permanent retroflecive traffic sign to TSRGD 2016 as non lit unit sign face greater than 0.25m2 but not 0.5m2 in area on Two tublar steel post. </t>
  </si>
  <si>
    <t>12/134</t>
  </si>
  <si>
    <t xml:space="preserve">Permanent retroflecive traffic sign to TSRGD 2016 as non lit unit sign face greater than 0.5m2 but not 0.75m2 in area on Two tublar steel post. </t>
  </si>
  <si>
    <t>12/135</t>
  </si>
  <si>
    <t xml:space="preserve">Permanent retroflecive traffic sign to TSRGD 2016 as non lit unit sign face greater than 0.75m2 but not 1.00m2 in area on Two tublar steel post. </t>
  </si>
  <si>
    <t>12/136</t>
  </si>
  <si>
    <t xml:space="preserve">Permanent retroflecive traffic sign to TSRGD 2016 as non lit unit sign face greater than 1.00m2 but not 1.25m2 in area on Two tublar steel post. </t>
  </si>
  <si>
    <t>12/137</t>
  </si>
  <si>
    <t xml:space="preserve">Permanent retroflecive traffic sign to TSRGD 2016 as non lit unit sign face greater than 1.25m2 but not 1.50m2 in area on Two tublar steel post. </t>
  </si>
  <si>
    <t>12/138</t>
  </si>
  <si>
    <t xml:space="preserve">Permanent retroflecive traffic sign to TSRGD 2016 as non lit unit sign face greater than 1.50m2 but not 1.75m2 in area on Two tublar steel post. </t>
  </si>
  <si>
    <t>12/139</t>
  </si>
  <si>
    <t xml:space="preserve">Permanent retroflecive traffic sign to TSRGD 2016 as non lit unit sign face greater than 1.75m2 but not 2.00m2 in area on Two tublar steel post. </t>
  </si>
  <si>
    <t>12/140</t>
  </si>
  <si>
    <t xml:space="preserve">Permanent retroflecive traffic sign to TSRGD 2016 as non lit unit sign face greater than 2.00m2 but not 3.00m2 in area on Two tublar steel post. </t>
  </si>
  <si>
    <t>12/141</t>
  </si>
  <si>
    <t xml:space="preserve">Permanent retroflecive traffic sign to TSRGD 2016 as non lit unit sign face greater than 3.00m2 but not 4.00m2 in area on Two tublar steel post. </t>
  </si>
  <si>
    <t>12/142</t>
  </si>
  <si>
    <t xml:space="preserve">Permanent retroflecive traffic sign to TSRGD 2016 as non lit unit sign face greater than 4.00m2 but not 5.00m2 in area on Two tublar steel post. </t>
  </si>
  <si>
    <t>12/143</t>
  </si>
  <si>
    <t xml:space="preserve">Extra over Sign Plate erected on 3 posts </t>
  </si>
  <si>
    <t>12/144</t>
  </si>
  <si>
    <t xml:space="preserve">Extra over Sign Plate erected on 4 posts </t>
  </si>
  <si>
    <t>12/145</t>
  </si>
  <si>
    <t xml:space="preserve">Extra over for enhanced retroflective material - RA3B Microprasmatic </t>
  </si>
  <si>
    <t>£/m2</t>
  </si>
  <si>
    <t>Road Markings</t>
  </si>
  <si>
    <t>White Termoplastic SCEED Road Markings to TSRGD 2016</t>
  </si>
  <si>
    <t>50 - 200</t>
  </si>
  <si>
    <t>&gt; 200</t>
  </si>
  <si>
    <t>12/146</t>
  </si>
  <si>
    <t>Continuous line in white thermoplastic screed with applied solid glass beads, 75mm wide</t>
  </si>
  <si>
    <t>12/147</t>
  </si>
  <si>
    <t>Solid area in white thermoplastic screed with applied solid glass beads</t>
  </si>
  <si>
    <t>12/148</t>
  </si>
  <si>
    <t>Continuous line in white thermoplastic screed with applied solid glass beads, 50mm wide</t>
  </si>
  <si>
    <t>12/149</t>
  </si>
  <si>
    <t>Continuous line in white thermoplastic screed with applied solid glass beads, 100mm wide</t>
  </si>
  <si>
    <t>12/150</t>
  </si>
  <si>
    <t>Continuous line in white thermoplastic screed with applied solid glass beads, 150mm wide</t>
  </si>
  <si>
    <t>12/151</t>
  </si>
  <si>
    <t>Continuous line in white thermoplastic screed with applied solid glass beads, 200 mm wide</t>
  </si>
  <si>
    <t>12/152</t>
  </si>
  <si>
    <t>Continuous line in white thermoplastic screed with applied solid glass beads, 250 mm wide</t>
  </si>
  <si>
    <t>12/153</t>
  </si>
  <si>
    <t>Continuous line in white thermoplastic screed with applied solid glass beads, 300 mm wide</t>
  </si>
  <si>
    <t>12/154</t>
  </si>
  <si>
    <t>Intermittent line in white thermoplastic screed with applied solid glass beads, 50mm wide with 600mm line and 600mm gap</t>
  </si>
  <si>
    <t>12/155</t>
  </si>
  <si>
    <t>Intermittent line in white thermoplastic screed with applied solid glass beads, 50mm wide with 600mm line and 2400mm gap</t>
  </si>
  <si>
    <t>12/156</t>
  </si>
  <si>
    <t>Intermittent line in white thermoplastic screed with applied solid glass beads, 100mm wide with 1000mm line and 1000mm gap</t>
  </si>
  <si>
    <t>12/157</t>
  </si>
  <si>
    <t>Intermittent line in white thermoplastic screed with applied solid glass beads, 100mm wide with 300mm line and 150mm gap</t>
  </si>
  <si>
    <t>12/158</t>
  </si>
  <si>
    <t>Intermittent line in white thermoplastic screed with applied solid glass beads, 100mm wide with 600mm line and 300mm gap</t>
  </si>
  <si>
    <t>12/159</t>
  </si>
  <si>
    <t>Intermittent line in white thermoplastic screed with applied solid glass beads, 100mm wide with 1000mm line and 5000mm gap</t>
  </si>
  <si>
    <t>2,20</t>
  </si>
  <si>
    <t>12/160</t>
  </si>
  <si>
    <t>Intermittent line in white thermoplastic screed with applied solid glass beads, 100mm wide with 2000mm line and 5000mm gap</t>
  </si>
  <si>
    <t>12/161</t>
  </si>
  <si>
    <t>Intermittent line in white thermoplastic screed with applied solid glass beads, 100mm wide with 2000mm line and 7000mm gap</t>
  </si>
  <si>
    <t>12/162</t>
  </si>
  <si>
    <t>Intermittent line in white thermoplastic screed with applied solid glass beads, 100mm wide with 3000mm line and 6000mm gap</t>
  </si>
  <si>
    <t>12/163</t>
  </si>
  <si>
    <t>Intermittent line in white thermoplastic screed with applied solid glass beads, 100mm wide with 4000mm line and 2000mm gap</t>
  </si>
  <si>
    <t>12/164</t>
  </si>
  <si>
    <t>Intermittent line in white thermoplastic screed with applied solid glass beads, 100mm wide with 6000mm line and 3000mm gap</t>
  </si>
  <si>
    <t>12/165</t>
  </si>
  <si>
    <t>Intermittent line in white thermoplastic screed with applied solid glass beads, 100mm wide with 2000mm line and 4000mm gap</t>
  </si>
  <si>
    <t>12/166</t>
  </si>
  <si>
    <t>Intermittent line in white thermoplastic screed with applied solid glass beads, 150mm wide with 1000mm line and 1000mm gap</t>
  </si>
  <si>
    <t>12/167</t>
  </si>
  <si>
    <t>Intermittent line in white thermoplastic screed with applied solid glass beads, 150mm wide with 600mm line and 300mm gap</t>
  </si>
  <si>
    <t>12/168</t>
  </si>
  <si>
    <t>Intermittent line in white thermoplastic screed with applied solid glass beads, 150mm wide with 1000mm line and 5000mm gap</t>
  </si>
  <si>
    <t>12/169</t>
  </si>
  <si>
    <t>Intermittent line in white thermoplastic screed with applied solid glass beads, 150mm wide with 2000mm line and 5000mm gap</t>
  </si>
  <si>
    <t>12/170</t>
  </si>
  <si>
    <t>Intermittent line in white thermoplastic screed with applied solid glass beads, 150mm wide with 2000mm line and 7000mm gap</t>
  </si>
  <si>
    <t>12/171</t>
  </si>
  <si>
    <t>Intermittent line in white thermoplastic screed with applied solid glass beads, 150mm wide with 3000mm line and 1000mm gap</t>
  </si>
  <si>
    <t>12/172</t>
  </si>
  <si>
    <t>Intermittent line in white thermoplastic screed with applied solid glass beads, 150mm wide with 4000mm line and 2000mm gap</t>
  </si>
  <si>
    <t>12/173</t>
  </si>
  <si>
    <t>Intermittent line in white thermoplastic screed with applied solid glass beads, 150mm wide with 6000mm line and 3000mm gap</t>
  </si>
  <si>
    <t>12/174</t>
  </si>
  <si>
    <t>Intermittent line in white thermoplastic screed with applied solid glass beads, 200mm wide with 1000mm line and 1000mm gap</t>
  </si>
  <si>
    <t>12/175</t>
  </si>
  <si>
    <t>Intermittent line in white thermoplastic screed with applied solid glass beads, 200mm wide with 300mm line and 150mm gap</t>
  </si>
  <si>
    <t>12/176</t>
  </si>
  <si>
    <t>Intermittent line in white thermoplastic screed with applied solid glass beads, 200mm wide with 600mm line and 300mm gap</t>
  </si>
  <si>
    <t>12/177</t>
  </si>
  <si>
    <t>Intermittent line in white thermoplastic screed with applied solid glass beads, 200mm wide with 500mm line and 250mm gap</t>
  </si>
  <si>
    <t>12/178</t>
  </si>
  <si>
    <t>Intermittent line in white thermoplastic screed with applied solid glass beads, 250mm wide with 1000mm line and 1000mm gap</t>
  </si>
  <si>
    <t>12/179</t>
  </si>
  <si>
    <t>Intermittent line in white thermoplastic screed with applied solid glass beads, 300mm wide with 1000mm line and 1000mm gap</t>
  </si>
  <si>
    <t>12/180</t>
  </si>
  <si>
    <t>Intermittent line in white thermoplastic screed with applied solid glass beads, 400mm wide with 600mm line and 300mm gap</t>
  </si>
  <si>
    <t>12/181</t>
  </si>
  <si>
    <t>Intermittent line in white thermoplastic screed with applied solid glass beads, 500mm wide with 700mm line and 300mm gap</t>
  </si>
  <si>
    <t>12/182</t>
  </si>
  <si>
    <t>Ancillary Line in White thermoplastic screed with applied solid glass beads 100mm wide in zig zags</t>
  </si>
  <si>
    <t>12/183</t>
  </si>
  <si>
    <t>Ancillary Line in White thermoplastic screed with applied solid glass beads 100mm wide in hatched areas</t>
  </si>
  <si>
    <t>12/184</t>
  </si>
  <si>
    <t>Ancillary Line in White thermoplastic screed with applied solid glass beads 150mm wide in hatched areas</t>
  </si>
  <si>
    <t>12/185</t>
  </si>
  <si>
    <t>Ancillary Line in White thermoplastic screed with applied solid glass beads 200mm wide in hatched areas</t>
  </si>
  <si>
    <t>12/186</t>
  </si>
  <si>
    <t>Ancillary Line in White thermoplastic screed with applied solid glass beads 500mm wide in hatched areas</t>
  </si>
  <si>
    <t>12/187</t>
  </si>
  <si>
    <t>Ancillary Line in White thermoplastic screed with applied solid glass beads 150mm wide in chevrons</t>
  </si>
  <si>
    <t>12/188</t>
  </si>
  <si>
    <t>Ancillary Line in White thermoplastic screed with applied solid glass beads 200mm wide in chevrons</t>
  </si>
  <si>
    <t>12/189</t>
  </si>
  <si>
    <t>12/190</t>
  </si>
  <si>
    <t>12/191</t>
  </si>
  <si>
    <t>Raised rib lines in white thermoplastic screed with applied solid glass beads, 150mm wide with ribs at 500mm centres</t>
  </si>
  <si>
    <t>12/192</t>
  </si>
  <si>
    <t>Raised rib lines in white thermoplastic screed with applied solid glass beads, 200mm wide with ribs at 250 mm centres</t>
  </si>
  <si>
    <t>12/193</t>
  </si>
  <si>
    <t>Raised rib lines in white thermoplastic screed with applied solid glass beads, 200mm wide with ribs at 500mm centres</t>
  </si>
  <si>
    <t>12/194</t>
  </si>
  <si>
    <t>Triangle in white thermoplastic screed with applied solid glass beads to stated Traffic Sign Regulations and General Directions Diagram No 1023, 1875mm long</t>
  </si>
  <si>
    <t>12/195</t>
  </si>
  <si>
    <t>Triangle in white thermoplastic screed with applied solid glass beads to stated Traffic Sign Regulations and General Directions Diagram No 1023, 3750mm long</t>
  </si>
  <si>
    <t>12/196</t>
  </si>
  <si>
    <t>Circle with enclosing arrows in white thermoplastic screed with applied solid glass beads 3500mm diameter to stated Traffic Signs Regulations and General Directions diagram No 1003.4</t>
  </si>
  <si>
    <t>12/197</t>
  </si>
  <si>
    <t>Circle with enclosing arrows in white thermoplastic screed with applied solid glass beads 4000mm diameter to stated Traffic Signs Regulations and General Directions diagram No 1003.4</t>
  </si>
  <si>
    <t>12/198</t>
  </si>
  <si>
    <t>Circle with enclosing arrows in white thermoplastic screed with applied solid glass beads 5000mm diameter to stated Traffic Signs Regulations and General Directions diagram No 1003.4</t>
  </si>
  <si>
    <t>12/199</t>
  </si>
  <si>
    <t>Circle with enclosing arrows in white thermoplastic screed with applied solid glass beads 6000mm diameter to stated Traffic Signs Regulations and General Directions diagram No 1003.4</t>
  </si>
  <si>
    <t>12/200</t>
  </si>
  <si>
    <t>Circle with enclosing arrows in white thermoplastic screed with applied solid glass beads 70000mm diameter to stated Traffic Signs Regulations and General Directions diagram No 1003.4</t>
  </si>
  <si>
    <t>12/201</t>
  </si>
  <si>
    <t>Arrow in white thermoplastic screed with applied solid glass beads 4500mm long, curved to stated Traffic Signs Regulations and General Directions Diagram No 1014</t>
  </si>
  <si>
    <t>72,60</t>
  </si>
  <si>
    <t>12/202</t>
  </si>
  <si>
    <t>Arrow in white thermoplastic screed with applied solid glass beads 6000mm long, curved to stated Traffic Signs Regulations and General Directions Diagram No 1014</t>
  </si>
  <si>
    <t>12/203</t>
  </si>
  <si>
    <t>Arrow in white thermoplastic screed with applied solid glass beads 9000mm long, curved to stated Traffic Signs Regulations and General Directions Diagram No 1014</t>
  </si>
  <si>
    <t>12/204</t>
  </si>
  <si>
    <t>Arrow in white thermoplastic screed with applied solid glass beads 4000mm long, turning to stated Traffic Signs Regulations and General Directions Diagram No 1038</t>
  </si>
  <si>
    <t>12/205</t>
  </si>
  <si>
    <t>Arrow in white thermoplastic screed with applied solid glass beads 6000mm long, turning to stated Traffic Signs Regulations and General Directions Diagram No 1038</t>
  </si>
  <si>
    <t>12/206</t>
  </si>
  <si>
    <t>Arrow in white thermoplastic screed with applied solid glass beads 9000mm long, turning to stated Traffic Signs Regulations and General Directions Diagram No 1038</t>
  </si>
  <si>
    <t>12/207</t>
  </si>
  <si>
    <t>Arrow in white thermoplastic screed with applied solid glass beads 4000mm long, straight to stated Traffic Signs Regulations and General Directions Diagram No 1038</t>
  </si>
  <si>
    <t>12/208</t>
  </si>
  <si>
    <t>Arrow in white thermoplastic screed with applied solid glass beads 6000mm long, straight to stated Traffic Signs Regulations and General Directions Diagram No 1038</t>
  </si>
  <si>
    <t>12/209</t>
  </si>
  <si>
    <t>Arrow in white thermoplastic screed with applied solid glass beads 9000mm long, straight to stated Traffic Signs Regulations and General Directions Diagram No 1038</t>
  </si>
  <si>
    <t>12/210</t>
  </si>
  <si>
    <t>Arrow in white thermoplastic screed with applied solid glass beads 4000mm long, double headed to stated Traffic Signs Regulations and General Directions Diagram No 1038</t>
  </si>
  <si>
    <t>12/211</t>
  </si>
  <si>
    <t>Arrow in white thermoplastic screed with applied solid glass beads 6000mm long, double headed to stated Traffic Signs Regulations and General Directions Diagram No 1038</t>
  </si>
  <si>
    <t>12/212</t>
  </si>
  <si>
    <t>Arrow in white thermoplastic screed with applied solid glass beads 9000mm long, double headed to stated Traffic Signs Regulations and General Directions Diagram No 1038</t>
  </si>
  <si>
    <t>12/213</t>
  </si>
  <si>
    <t>Arrow in white thermoplastic screed with applied solid glass beads 8000mm long, double headed to stated Traffic Signs Regulations and General Directions Diagram No 1039</t>
  </si>
  <si>
    <t>12/214</t>
  </si>
  <si>
    <t>Arrow in white thermoplastic screed with applied solid glass beads 5550mm long, double headed to stated Traffic Signs Regulations and General Directions Diagram No 1050</t>
  </si>
  <si>
    <t>12/215</t>
  </si>
  <si>
    <t>Arrow in white thermoplastic screed with applied solid glass beads 1000mm long, turning to stated Traffic Signs Regulations and General Directions Diagram No 1059</t>
  </si>
  <si>
    <t>12/216</t>
  </si>
  <si>
    <t>Arrow in white thermoplastic screed with applied solid glass beads 2000mm long, turning to stated Traffic Signs Regulations and General Directions Diagram No 1059</t>
  </si>
  <si>
    <t>12/217</t>
  </si>
  <si>
    <t>Arrow in white thermoplastic screed with applied solid glass beads 1000mm long, straight to stated Traffic Signs Regulations and General Directions Diagram No 1059</t>
  </si>
  <si>
    <t>12/218</t>
  </si>
  <si>
    <t>Arrow in white thermoplastic screed with applied solid glass beads 2000mm long, straight to stated Traffic Signs Regulations and General Directions Diagram No 1059</t>
  </si>
  <si>
    <t>12/219</t>
  </si>
  <si>
    <t>Letters in White thermoplastic screed with applied solid glass beads, 350mm high</t>
  </si>
  <si>
    <t>12/220</t>
  </si>
  <si>
    <t>Letters in White thermoplastic screed with applied solid glass beads, 700mm high</t>
  </si>
  <si>
    <t>12/221</t>
  </si>
  <si>
    <t>Letters in White thermoplastic screed with applied solid glass beads, 1600mm high</t>
  </si>
  <si>
    <t>20- 100</t>
  </si>
  <si>
    <t>12/222</t>
  </si>
  <si>
    <t>Letters in White thermoplastic screed with applied solid glass beads, 2800mm high</t>
  </si>
  <si>
    <t>12/223</t>
  </si>
  <si>
    <t>Numerals in White thermoplastic screed with applied solid glass beads, 1600mm high</t>
  </si>
  <si>
    <t>24,38</t>
  </si>
  <si>
    <t>12/224</t>
  </si>
  <si>
    <t>Symbols in white thermoplastic screed with applied solid glass beads 1215mm high to stated Traffic Regulations and General Directional Diagram 1057</t>
  </si>
  <si>
    <t>12/225</t>
  </si>
  <si>
    <t>Symbols in white thermoplastic screed with applied solid glass beads 1780mm high to stated Traffic Regulations and General Directional Diagram 1057</t>
  </si>
  <si>
    <t>12/226</t>
  </si>
  <si>
    <t>Symbols in white thermoplastic screed with applied solid glass beads 2750mm high to stated Traffic Regulations and General Directional Diagram 1057</t>
  </si>
  <si>
    <t>12/227</t>
  </si>
  <si>
    <t>Roundel marking in white thermoplastic screed with applied solid glass beads 4300mm high to stated Traffic Regulations and General Directional Diagram 1065</t>
  </si>
  <si>
    <t>12/228</t>
  </si>
  <si>
    <t>Roundel marking in white thermoplastic screed with applied solid glass beads 7500mm high to stated Traffic Regulations and General Directional Diagram 1065</t>
  </si>
  <si>
    <t>12/229</t>
  </si>
  <si>
    <t>Road hump marking in white thermoplastic screed with applied solid glass beads 1200mm high to stated Traffic Regulations and General Directional Diagram 1062</t>
  </si>
  <si>
    <t>Yellow Termoplastic SCEED Road Markings to TSRGD 2016</t>
  </si>
  <si>
    <t>12/230</t>
  </si>
  <si>
    <t>Continuous line in yellow thermoplastic screed with applied solid glass beads, 50mm wide</t>
  </si>
  <si>
    <t>2,01</t>
  </si>
  <si>
    <t>12/231</t>
  </si>
  <si>
    <t>Continuous line in yellow thermoplastic screed with applied solid glass beads, 75mm wide</t>
  </si>
  <si>
    <t>12/232</t>
  </si>
  <si>
    <t>Continuous line in yellow thermoplastic screed with applied solid glass beads, 100mm wide</t>
  </si>
  <si>
    <t>12/233</t>
  </si>
  <si>
    <t>Continuous line in yellow thermoplastic screed with applied solid glass beads, 200mm wide</t>
  </si>
  <si>
    <t>12/234</t>
  </si>
  <si>
    <t>Intermittent line in yellow thermoplastic screed with applied solid glass beads, 50mm wide with 600mm line and 600mm gap</t>
  </si>
  <si>
    <t>12/235</t>
  </si>
  <si>
    <t>Intermittent line in yellow thermoplastic screed with applied solid glass beads, 100mm wide with 1000mm line and 1000mm gap</t>
  </si>
  <si>
    <t>12/236</t>
  </si>
  <si>
    <t>Ancillary Line in Yellow thermoplastic screed with applied solid glass beads 150mm wide in zig zags</t>
  </si>
  <si>
    <t>12/237</t>
  </si>
  <si>
    <t>Ancillary Line in Yellow thermoplastic screed with applied solid glass beads 150mm wide in boxed  areas</t>
  </si>
  <si>
    <t>12/238</t>
  </si>
  <si>
    <t>12/239</t>
  </si>
  <si>
    <t>Kerb marking in yellow thermoplastic screed with applied solid glass beads, 250mm long to stated Traffic Signs Regulations and General Directions Diagram 1019.</t>
  </si>
  <si>
    <t>12/240</t>
  </si>
  <si>
    <t>Kerb marking in yellow thermoplastic screed with applied solid glass beads, 300mm long to stated Traffic Signs Regulations and General Directions Diagram 1019.</t>
  </si>
  <si>
    <t>12/241</t>
  </si>
  <si>
    <t>Kerb marking in yellow thermoplastic screed with applied solid glass beads, 250mm long to stated Traffic Signs Regulations and General Directions Diagram 1020.1</t>
  </si>
  <si>
    <t>12/242</t>
  </si>
  <si>
    <t>Kerb marking in yellow thermoplastic screed with applied solid glass beads, 300mm long to stated Traffic Signs Regulations and General Directions Diagram 1020.1</t>
  </si>
  <si>
    <t>12/243</t>
  </si>
  <si>
    <t>Letters in yellow thermoplastic screed with applied solid glass beads, 350mm high</t>
  </si>
  <si>
    <t>12/244</t>
  </si>
  <si>
    <t>Letters in yellow thermoplastic screed with applied solid glass beads, 700mm high</t>
  </si>
  <si>
    <t>12/245</t>
  </si>
  <si>
    <t>Letters in yellow thermoplastic screed with applied solid glass beads, 1600mm high</t>
  </si>
  <si>
    <t>12/246</t>
  </si>
  <si>
    <t>Letters in yellow thermoplastic screed with applied solid glass beads, 2800mm high</t>
  </si>
  <si>
    <t>White Termoplastic Extrusion Road Markings to TSRGD 2016</t>
  </si>
  <si>
    <t>12/247</t>
  </si>
  <si>
    <t>12/248</t>
  </si>
  <si>
    <t>12/249</t>
  </si>
  <si>
    <t>12/250</t>
  </si>
  <si>
    <t>12/251</t>
  </si>
  <si>
    <t>12/252</t>
  </si>
  <si>
    <t>12/253</t>
  </si>
  <si>
    <t>12/254</t>
  </si>
  <si>
    <t>12/255</t>
  </si>
  <si>
    <t>12/256</t>
  </si>
  <si>
    <t>12/257</t>
  </si>
  <si>
    <t>12/258</t>
  </si>
  <si>
    <t>12/259</t>
  </si>
  <si>
    <t>12/260</t>
  </si>
  <si>
    <t>12/261</t>
  </si>
  <si>
    <t>12/262</t>
  </si>
  <si>
    <t>12/263</t>
  </si>
  <si>
    <t>12/264</t>
  </si>
  <si>
    <t>12/265</t>
  </si>
  <si>
    <t>12/266</t>
  </si>
  <si>
    <t>12/267</t>
  </si>
  <si>
    <t>12/268</t>
  </si>
  <si>
    <t>12/269</t>
  </si>
  <si>
    <t>12/270</t>
  </si>
  <si>
    <t>12/271</t>
  </si>
  <si>
    <t>12/272</t>
  </si>
  <si>
    <t>12/273</t>
  </si>
  <si>
    <t>12/274</t>
  </si>
  <si>
    <t>12/275</t>
  </si>
  <si>
    <t>12/276</t>
  </si>
  <si>
    <t>12/277</t>
  </si>
  <si>
    <t>12/278</t>
  </si>
  <si>
    <t>12/279</t>
  </si>
  <si>
    <t>12/280</t>
  </si>
  <si>
    <t>12/281</t>
  </si>
  <si>
    <t>12/282</t>
  </si>
  <si>
    <t>12/283</t>
  </si>
  <si>
    <t>12/284</t>
  </si>
  <si>
    <t>12/285</t>
  </si>
  <si>
    <t>12/286</t>
  </si>
  <si>
    <t>12/287</t>
  </si>
  <si>
    <t>12/288</t>
  </si>
  <si>
    <t>12/289</t>
  </si>
  <si>
    <t>12/290</t>
  </si>
  <si>
    <t>12/291</t>
  </si>
  <si>
    <t>12/292</t>
  </si>
  <si>
    <t>12/293</t>
  </si>
  <si>
    <t>12/294</t>
  </si>
  <si>
    <t>Yellow Termoplastic EXTRUSION Road Markings to TSRGD 2016</t>
  </si>
  <si>
    <t>12/295</t>
  </si>
  <si>
    <t>12/296</t>
  </si>
  <si>
    <t>12/297</t>
  </si>
  <si>
    <t>12/298</t>
  </si>
  <si>
    <t>12/299</t>
  </si>
  <si>
    <t>12/300</t>
  </si>
  <si>
    <t>12/301</t>
  </si>
  <si>
    <t>12/302</t>
  </si>
  <si>
    <t>12/303</t>
  </si>
  <si>
    <t>12/304</t>
  </si>
  <si>
    <t>254mm x 140mm rectangular bi-directional reflecting road stud with white reflectors as per Standed Drawing 1200/01</t>
  </si>
  <si>
    <t>12/305</t>
  </si>
  <si>
    <t>254mm x 140mm rectangular uni-directional reflecting road stud with green reflectors as per Standed Drawing 1200/01</t>
  </si>
  <si>
    <t>12/306</t>
  </si>
  <si>
    <t>254mm x 140mm rectangular uni-directional reflecting road stud with red reflectors as per Standed Drawing 1200/01</t>
  </si>
  <si>
    <t>12/307</t>
  </si>
  <si>
    <t>254mm x 140mm rectangular bi-directional reflecting road stud with amber reflectors as per Standed Drawing 1200/01</t>
  </si>
  <si>
    <t>12/308</t>
  </si>
  <si>
    <t>100mm x 100mm square uni-directional reflecting road stud with red reflectors to Standard Drawing 1200/02</t>
  </si>
  <si>
    <t>12/309</t>
  </si>
  <si>
    <t>100mm x 100mm square uni-directional reflecting road stud with green reflectors to Standard Drawing 1200/02</t>
  </si>
  <si>
    <t>12/310</t>
  </si>
  <si>
    <t>100mm x 100mm square bi-directional reflecting road stud with amber reflectors to Standard Drawing 1200/02</t>
  </si>
  <si>
    <t>12/311</t>
  </si>
  <si>
    <t>100mm x 100mm square bi-directional reflecting road stud with white reflectors to Standard Drawing 1200/02</t>
  </si>
  <si>
    <t>12/312</t>
  </si>
  <si>
    <t>12/313</t>
  </si>
  <si>
    <t>12/314</t>
  </si>
  <si>
    <t>100m x 100mm square bi-directional reflecting road stud with amber reflectors to Standard Drawing 1200/02</t>
  </si>
  <si>
    <t>12/315</t>
  </si>
  <si>
    <t>100mm x 100mm stainless steel non reflecting road stud</t>
  </si>
  <si>
    <t>Removal of Road Markings</t>
  </si>
  <si>
    <t>10 - 100</t>
  </si>
  <si>
    <t>12/350</t>
  </si>
  <si>
    <t xml:space="preserve">Removal of Solid  Area in  yellow/white thermoplastic screed </t>
  </si>
  <si>
    <t>12/351</t>
  </si>
  <si>
    <t xml:space="preserve">Removal of Continuous Line in  yellow/white thermoplastic screed </t>
  </si>
  <si>
    <t>12/352</t>
  </si>
  <si>
    <t xml:space="preserve">Removal of Intermittent Line in  yellow/white thermoplastic screed </t>
  </si>
  <si>
    <t>12/353</t>
  </si>
  <si>
    <t xml:space="preserve">Removal of Ancillary Line in  yellow/white thermoplastic screed </t>
  </si>
  <si>
    <t>12/354</t>
  </si>
  <si>
    <t xml:space="preserve">Removal of Raised Rib Lines in  yellow/white thermoplastic screed </t>
  </si>
  <si>
    <t>12/355</t>
  </si>
  <si>
    <t xml:space="preserve">Removal of triangle  in  yellow/white thermoplastic screed </t>
  </si>
  <si>
    <t>12/356</t>
  </si>
  <si>
    <t xml:space="preserve">Removal of arrows in  yellow/white thermoplastic screed </t>
  </si>
  <si>
    <t>12/357</t>
  </si>
  <si>
    <t xml:space="preserve">Removal of letters/numbers/symbols  in  yellow/white thermoplastic screed </t>
  </si>
  <si>
    <t>12/358</t>
  </si>
  <si>
    <t xml:space="preserve">Removal of kerb markings in  yellow/white thermoplastic screed </t>
  </si>
  <si>
    <t>Permanent Bollards</t>
  </si>
  <si>
    <t>Red/White banding</t>
  </si>
  <si>
    <t>12/316</t>
  </si>
  <si>
    <t>Permanent rigid bollard non-illuminated with red and white reflective banding in socketed base as per drawing 1200/03</t>
  </si>
  <si>
    <t>12/317</t>
  </si>
  <si>
    <t>Permanent reboundable bollard non-illuminated with red and white reflective banding in socketed base as per drawing 1200/03</t>
  </si>
  <si>
    <t>12/318</t>
  </si>
  <si>
    <t>Permanent rigid bollard non-illuminated with red and white reflective banding in bolted down as per drawing 1200/04</t>
  </si>
  <si>
    <t>12/319</t>
  </si>
  <si>
    <t>Permanent reboundable bollard non-illuminated with red and white reflective banding in bolted down as per drawing 1200/04</t>
  </si>
  <si>
    <t>12/320</t>
  </si>
  <si>
    <t>Permanent rigid bollard non-illuminated with red and white reflective banding in rooted concrete base as per drawing 1200/06</t>
  </si>
  <si>
    <t>12/321</t>
  </si>
  <si>
    <t>Permanent reboundable bollard non-illuminated with red and white reflective banding in rooted concrete base as per drawing 1200/06</t>
  </si>
  <si>
    <t>Signface bollards</t>
  </si>
  <si>
    <t>12/323</t>
  </si>
  <si>
    <t>Permanent reboundable bollard non-illuminated  with signface option in bolted down as per drawing 1200/08</t>
  </si>
  <si>
    <t>12/324</t>
  </si>
  <si>
    <t>Permanent reboundable bollard non-illuminated  with signface option in concrete in ground anchors as per drawing 1200/07</t>
  </si>
  <si>
    <t>Concrete bollards</t>
  </si>
  <si>
    <t>12/325</t>
  </si>
  <si>
    <t>Concrete Permanent bollard non illuminated as per Standard Drawing 1200/05</t>
  </si>
  <si>
    <t>Marker Posts</t>
  </si>
  <si>
    <t>12/346</t>
  </si>
  <si>
    <t>Supply and erect verge Marker Posts flexible with no foundation as per standard detail drawing 1200/09</t>
  </si>
  <si>
    <t>12/347</t>
  </si>
  <si>
    <t>Supply and erect verge Marker Posts flexible in concrete foundation as per standard detail drawing 1200/10</t>
  </si>
  <si>
    <t>12/348</t>
  </si>
  <si>
    <t>Supply and erect verge Marker Posts rigid with holding barb as per standard detail drawing 1200/11</t>
  </si>
  <si>
    <t>12/349</t>
  </si>
  <si>
    <t>Supply and erect verge Marker Posts rigid in concrete foundation as per standard detail drawing 1200/12</t>
  </si>
  <si>
    <t>TOTAL FOR SERIES 1200</t>
  </si>
  <si>
    <t>SERIES 1200:BERR 85/2</t>
  </si>
  <si>
    <t>SERIES 1200: SUM OF RATES</t>
  </si>
  <si>
    <t>SERIES 2700: ACCOMMODATION WORKS, WORKS FOR STATUTORY UNDERTAKERS, PROVISIONAL SUMS AND PRIME COST ITEMS</t>
  </si>
  <si>
    <t>ACCOMMODATION WORKS, WORKS FOR STATUTORY UNDERTAKERS, PROVISIONAL SUMS AND PRIME COST ITEMS</t>
  </si>
  <si>
    <t>Works excuted by main contractor for Statutory Undertakers Covers and Frames</t>
  </si>
  <si>
    <t>Raise</t>
  </si>
  <si>
    <t>Scottish Water Footway</t>
  </si>
  <si>
    <t>2700/01</t>
  </si>
  <si>
    <t>Raise the level of Scottish Water cover and frame in footway not exceeding 0.25m² in area 150mm or less in height</t>
  </si>
  <si>
    <t>2700/02</t>
  </si>
  <si>
    <t>Raise the level of Scottish Water cover and frame in footway exceeding 0.25m² but not exceeding 0.50m² in area 150mm or less in height</t>
  </si>
  <si>
    <t>2700/03</t>
  </si>
  <si>
    <t>Raise the level of Scottish Water cover and frame in footway exceeding 0.50m² but not exceeding 1.0m² in area 150mm or less in height</t>
  </si>
  <si>
    <t>2700/04</t>
  </si>
  <si>
    <t>Raise the level of Scottish Water cover and frame in footway not exceeding 0.25m² in area Exceeding 150mm but not exceeding 300mm in height</t>
  </si>
  <si>
    <t>2700/05</t>
  </si>
  <si>
    <t xml:space="preserve">Raise the level of Scottish Water cover and frame in footway exceeding 0.25m² in area but not exceeding 0.5m² in area 150mm but not exceeding 300mm in height </t>
  </si>
  <si>
    <t>2700/06</t>
  </si>
  <si>
    <t xml:space="preserve">Raise the level of Scottish Water cover and frame in footway exceeding 0.50m² in area but not exceeding 1.0m² in area 150mm but not exceeding 300mm in height </t>
  </si>
  <si>
    <t>Scottish Water Carriageway</t>
  </si>
  <si>
    <t>2700/07</t>
  </si>
  <si>
    <t>Raise the level of Scottish Water cover and frame in carriageway not exceeding 0.25m² in area 150mm or less</t>
  </si>
  <si>
    <t>2700/08</t>
  </si>
  <si>
    <t>Raise the level of Scottish Water cover and frame in carriageway not  exceeding 0.25m² but not exceeding 0.50m²  in area 150mm or less in height</t>
  </si>
  <si>
    <t>2700/09</t>
  </si>
  <si>
    <t>Raise the level of Scottish Water cover and frame in carriageway not  exceeding 0.50m² but not exceeding 1.00m² in area 150mm or less in height</t>
  </si>
  <si>
    <t>2700/10</t>
  </si>
  <si>
    <t>Raise the level of Scottish Water cover and frame in carriageway not exceeding 0.25m²  in area Exceeding 150mm but not exceeding 300mm in height</t>
  </si>
  <si>
    <t>2700/11</t>
  </si>
  <si>
    <t>Raise the level of Scottish Water cover and frame in carriageway not exceeding 0.25m² but not exceeding 0.50m² in area Exceeding 150mm but not exceeding 300mm in height</t>
  </si>
  <si>
    <t>2700/12</t>
  </si>
  <si>
    <t>Raise the level of Scottish Water cover and frame in carriageway not 1.0m² min in area Exceeding 150mm but not exceeding 300mm in height</t>
  </si>
  <si>
    <t>Scottish &amp; Southern Energy Footway</t>
  </si>
  <si>
    <t>2700/13</t>
  </si>
  <si>
    <t>Raise the level of SSE cover and frame in footway not exceeding 0.25m² in area 150mm or less</t>
  </si>
  <si>
    <t>2700/14</t>
  </si>
  <si>
    <t>Raise the level of SSE cover and frame in footway exceeding 0.25m² but not exceeding 0.50m² in area 150mm or less</t>
  </si>
  <si>
    <t>2700/15</t>
  </si>
  <si>
    <t>Raise the level of SSE cover and frame in footway exceeding 0.5m² but not exceeding 1.0m² in area  150mm or less</t>
  </si>
  <si>
    <t>2700/16</t>
  </si>
  <si>
    <t>Raise the level of SSE cover and frame in footway exceeding 1.00m² but not exceeding 2.00m² in area  150mm or less</t>
  </si>
  <si>
    <t>2700/17</t>
  </si>
  <si>
    <t>Raise the level of SSE cover and frame in footway exceeding 2.00m² but not exceeding 3.00m² in area  150mm or less</t>
  </si>
  <si>
    <t>2700/18</t>
  </si>
  <si>
    <t>Raise the level of SSE cover and frame in footway not exceeding 0.25m² in area Exceeding 150mm but not 300mm in height</t>
  </si>
  <si>
    <t>2700/19</t>
  </si>
  <si>
    <t>Raise the level of SSE cover and frame in footway exceeding 0.25m² but not exceeding 0.50m² in area Exceeding 150mm but not 300mm in height</t>
  </si>
  <si>
    <t>2700/20</t>
  </si>
  <si>
    <t>Raise the level of SSE cover and frame in footway exceeding 0.5m² but not exceeding 1.0m² in area  Exceeding 150mm but not 300mm in height</t>
  </si>
  <si>
    <t>2700/21</t>
  </si>
  <si>
    <t>Raise the level of SSE cover and frame in footway exceeding 1.00m² but not exceeding 2.00m² in area  Exceeding 150mm but not 300mm in height</t>
  </si>
  <si>
    <t>2700/22</t>
  </si>
  <si>
    <t>Raise the level of SSE cover and frame in footway exceeding 2.00m² but not exceeding 3.00m² in area  Exceeding 150mm but not 300mm in height</t>
  </si>
  <si>
    <t>Scottish &amp; Southern Energy Carriageway</t>
  </si>
  <si>
    <t>2700/23</t>
  </si>
  <si>
    <t>Raise the level of SSE cover and frame in carriageway not exceeding 0.25m² in area 150mm or less</t>
  </si>
  <si>
    <t>2700/24</t>
  </si>
  <si>
    <t>Raise the level of SSE cover and frame in carriageway exceeding 0.25m² but not exceeding 0.5m² in area 150mm or less</t>
  </si>
  <si>
    <t>2700/25</t>
  </si>
  <si>
    <t>Raise the level of SSE cover and frame in carriageway exceeding 0.5m² but not exceeding 1.0m² in area 150mm or less</t>
  </si>
  <si>
    <t>2700/26</t>
  </si>
  <si>
    <t>Raise the level of SSE cover and frame in carriageway exceeding 1.0m² but not exceeding 2.0m² in area  150mm or less</t>
  </si>
  <si>
    <t>2700/27</t>
  </si>
  <si>
    <t>Raise the level of SSE cover and frame in carriageway exceeding 2.0m² but not exceeding 3.0m² in area  150mm or less</t>
  </si>
  <si>
    <t>2700/28</t>
  </si>
  <si>
    <t>Raise the level of SSE cover and frame in carriageway not exceeding 0.25m² in area Exceeding 150mm but not exceeding 300mm in height</t>
  </si>
  <si>
    <t>2700/29</t>
  </si>
  <si>
    <t>Raise the level of SSE cover and frame in carriageway exceeding 0.25m² but not exceeding 0.5m² in area Exceeding 150mm but not exceeding 300mm in height</t>
  </si>
  <si>
    <t>2700/30</t>
  </si>
  <si>
    <t>Raise the level of SSE cover and frame in carriageway exceeding 0.5m² but not exceeding 1.0m² in area Exceeding 150mm but not exceeding 300mm in height</t>
  </si>
  <si>
    <t>2700/31</t>
  </si>
  <si>
    <t>Raise the level of SSE cover and frame in carriageway exceeding 1.0m² but not exceeding 2.0m² in area Exceeding 150mm but not exceeding 300mm in height</t>
  </si>
  <si>
    <t>2700/32</t>
  </si>
  <si>
    <t>Raise the level of SSE cover and frame in carriageway exceeding 2.0m² but not exceeding 3.0m² in area Exceeding 150mm but not exceeding 300mm in height</t>
  </si>
  <si>
    <t>Brittish Telecom Footway</t>
  </si>
  <si>
    <t>2700/33</t>
  </si>
  <si>
    <t>Raise the level of BT cover and frame in footway not exceeding 0.25m² in area 150mm or less</t>
  </si>
  <si>
    <t>2700/34</t>
  </si>
  <si>
    <t>Raise the level of BT cover and frame in footway exceeding 0.25m² but not exceeding 0.50m² in area 150mm or less</t>
  </si>
  <si>
    <t>2700/35</t>
  </si>
  <si>
    <t>Raise the level of BT cover and frame in footway exceeding 0.5m² but not exceeding 1.0m² in area  150mm or less</t>
  </si>
  <si>
    <t>2700/36</t>
  </si>
  <si>
    <t>Raise the level of BT cover and frame in footway exceeding 1.00m² but not exceeding 2.00m² in area  150mm or less</t>
  </si>
  <si>
    <t>2700/37</t>
  </si>
  <si>
    <t>Raise the level of BT cover and frame in footway exceeding 2.00m² but not exceeding 3.00m² in area  150mm or less</t>
  </si>
  <si>
    <t>2700/38</t>
  </si>
  <si>
    <t>Raise the level of BT cover and frame in footway not exceeding 0.25m² in area Exceeding 150mm but not 300mm in height</t>
  </si>
  <si>
    <t>2700/39</t>
  </si>
  <si>
    <t>Raise the level of BT cover and frame in footway exceeding 0.25m² but not exceeding 0.50m² in area Exceeding 150mm but not 300mm in height</t>
  </si>
  <si>
    <t>2700/40</t>
  </si>
  <si>
    <t>Raise the level of BT cover and frame in footway exceeding 0.5m² but not exceeding 1.0m² in area  Exceeding 150mm but not 300mm in height</t>
  </si>
  <si>
    <t>2700/41</t>
  </si>
  <si>
    <t>Raise the level of BT cover and frame in footway exceeding 1.00m² but not exceeding 2.00m² in area  Exceeding 150mm but not 300mm in height</t>
  </si>
  <si>
    <t>2700/42</t>
  </si>
  <si>
    <t>Raise the level of BT cover and frame in footway exceeding 2.00m² but not exceeding 3.00m² in area  Exceeding 150mm but not 300mm in height</t>
  </si>
  <si>
    <t>British Telecom Carriageway</t>
  </si>
  <si>
    <t>2700/43</t>
  </si>
  <si>
    <t>Raise the level of BT cover and frame in carriageway not exceeding 0.25m² in area 150mm or less</t>
  </si>
  <si>
    <t>2700/44</t>
  </si>
  <si>
    <t>Raise the level of BT cover and frame in carriageway exceeding 0.25m² but not exceeding 0.5m² in area 150mm or less</t>
  </si>
  <si>
    <t>2700/45</t>
  </si>
  <si>
    <t>Raise the level of BT cover and frame in carriageway exceeding 0.5m² but not exceeding 1.0m² in area 150mm or less</t>
  </si>
  <si>
    <t>2700/46</t>
  </si>
  <si>
    <t>Raise the level of BT cover and frame in carriageway exceeding 1.0m² but not exceeding 2.0m² in area  150mm or less</t>
  </si>
  <si>
    <t>2700/47</t>
  </si>
  <si>
    <t>Raise the level of BT cover and frame in carriageway exceeding 2.0m² but not exceeding 3.0m² in area  150mm or less</t>
  </si>
  <si>
    <t>2700/48</t>
  </si>
  <si>
    <t>Raise the level of BT cover and frame in carriageway not exceeding 0.25m² in area Exceeding 150mm but not exceeding 300mm in height</t>
  </si>
  <si>
    <t>2700/49</t>
  </si>
  <si>
    <t>Raise the level of BT cover and frame in carriageway exceeding 0.25m² but not exceeding 0.5m² in area Exceeding 150mm but not exceeding 300mm in height</t>
  </si>
  <si>
    <t>2700/50</t>
  </si>
  <si>
    <t>Raise the level of BT cover and frame in carriageway exceeding 0.5m² but not exceeding 1.0m² in area Exceeding 150mm but not exceeding 300mm in height</t>
  </si>
  <si>
    <t>2700/51</t>
  </si>
  <si>
    <t>Raise the level of BT cover and frame in carriageway exceeding 1.0m² but not exceeding 2.0m² in area Exceeding 150mm but not exceeding 300mm in height</t>
  </si>
  <si>
    <t>2700/52</t>
  </si>
  <si>
    <t>Raise the level of BT cover and frame in carriageway exceeding 2.0m² but not exceeding 3.0m² in area Exceeding 150mm but not exceeding 300mm in height</t>
  </si>
  <si>
    <t>Virgin Media Footway</t>
  </si>
  <si>
    <t>2700/53</t>
  </si>
  <si>
    <t>Raise the level of Virgin Media cover and frame in footway not exceeding 0.25m² in area 150mm or less</t>
  </si>
  <si>
    <t>2700/54</t>
  </si>
  <si>
    <t>Raise the level of Virgin Media cover and frame in footway exceeding 0.25m² but not exceeding 0.50m² in area 150mm or less</t>
  </si>
  <si>
    <t>2700/55</t>
  </si>
  <si>
    <t>Raise the level of Virgin Media cover and frame in footway exceeding 0.5m² but not exceeding 1.0m² in area  150mm or less</t>
  </si>
  <si>
    <t>2700/56</t>
  </si>
  <si>
    <t>Raise the level of Virgin Media cover and frame in footway exceeding 1.00m² but not exceeding 2.00m² in area  150mm or less</t>
  </si>
  <si>
    <t>2700/57</t>
  </si>
  <si>
    <t>Raise the level of Virgin Media cover and frame in footway exceeding 2.00m² but not exceeding 3.00m² in area  150mm or less</t>
  </si>
  <si>
    <t>2700/58</t>
  </si>
  <si>
    <t>Raise the level of Virgin Media cover and frame in footway not exceeding 0.25m² in area Exceeding 150mm but not 300mm in height</t>
  </si>
  <si>
    <t>2700/59</t>
  </si>
  <si>
    <t>Raise the level of Virgin Media cover and frame in footway exceeding 0.25m² but not exceeding 0.50m² in area Exceeding 150mm but not 300mm in height</t>
  </si>
  <si>
    <t>2700/60</t>
  </si>
  <si>
    <t>Raise the level of Virgin Media cover and frame in footway exceeding 0.5m² but not exceeding 1.0m² in area  Exceeding 150mm but not 300mm in height</t>
  </si>
  <si>
    <t>2700/61</t>
  </si>
  <si>
    <t>Raise the level of Virgin Media cover and frame in footway exceeding 1.00m² but not exceeding 2.00m² in area  Exceeding 150mm but not 300mm in height</t>
  </si>
  <si>
    <t>2700/62</t>
  </si>
  <si>
    <t>Raise the level of Virgin Media cover and frame in footway exceeding 2.00m² but not exceeding 3.00m² in area  Exceeding 150mm but not 300mm in height</t>
  </si>
  <si>
    <t>Virgin Media Carriageway</t>
  </si>
  <si>
    <t>2700/63</t>
  </si>
  <si>
    <t>Raise the level of Virgin Media cover and frame in carriageway not exceeding 0.25m² in area 150mm or less</t>
  </si>
  <si>
    <t>2700/64</t>
  </si>
  <si>
    <t>Raise the level of Virgin Media cover and frame in carriageway exceeding 0.25m² but not exceeding 0.5m² in area 150mm or less</t>
  </si>
  <si>
    <t>2700/65</t>
  </si>
  <si>
    <t>Raise the level of Virgin Media cover and frame in carriageway exceeding 0.5m² but not exceeding 1.0m² in area 150mm or less</t>
  </si>
  <si>
    <t>2700/66</t>
  </si>
  <si>
    <t>Raise the level of Virgin Media cover and frame in carriageway exceeding 1.0m² but not exceeding 2.0m² in area  150mm or less</t>
  </si>
  <si>
    <t>2700/67</t>
  </si>
  <si>
    <t>Raise the level of Virgin Media cover and frame in carriageway exceeding 2.0m² but not exceeding 3.0m² in area  150mm or less</t>
  </si>
  <si>
    <t>2700/68</t>
  </si>
  <si>
    <t>Raise the level of Virgin Media cover and frame in carriageway not exceeding 0.25m² in area Exceeding 150mm but not exceeding 300mm in height</t>
  </si>
  <si>
    <t>2700/69</t>
  </si>
  <si>
    <t>Raise the level of Virgin Media cover and frame in carriageway exceeding 0.25m² but not exceeding 0.5m² in area Exceeding 150mm but not exceeding 300mm in height</t>
  </si>
  <si>
    <t>2700/70</t>
  </si>
  <si>
    <t>Raise the level of Virgin Media cover and frame in carriageway exceeding 0.5m² but not exceeding 1.0m² in area Exceeding 150mm but not exceeding 300mm in height</t>
  </si>
  <si>
    <t>2700/71</t>
  </si>
  <si>
    <t>Raise the level of Virgin Media cover and frame in carriageway exceeding 1.0m² but not exceeding 2.0m² in area Exceeding 150mm but not exceeding 300mm in height</t>
  </si>
  <si>
    <t>2700/72</t>
  </si>
  <si>
    <t>Raise the level of Virgin Media cover and frame in carriageway exceeding 2.0m² but not exceeding 3.0m² in area Exceeding 150mm but not exceeding 300mm in height</t>
  </si>
  <si>
    <t>Scottish Gas Network Footway</t>
  </si>
  <si>
    <t>2700/73</t>
  </si>
  <si>
    <t>Raise the level of SGN cover and frame in footway not exceeding 0.25m² in area 150mm or less</t>
  </si>
  <si>
    <t>2700/74</t>
  </si>
  <si>
    <t>Raise the level of SGN cover and frame in footway exceeding 0.25m² but not exceeding 0.50m² in area 150mm or less</t>
  </si>
  <si>
    <t>2700/75</t>
  </si>
  <si>
    <t>Raise the level of SGN cover and frame in footway exceeding 0.5m² but not exceeding 1.0m² in area  150mm or less</t>
  </si>
  <si>
    <t>2700/76</t>
  </si>
  <si>
    <t>Raise the level of SGN cover and frame in footway exceeding 1.00m² but not exceeding 2.00m² in area  150mm or less</t>
  </si>
  <si>
    <t>2700/77</t>
  </si>
  <si>
    <t>Raise the level of SGN cover and frame in footway exceeding 2.00m² but not exceeding 3.00m² in area  150mm or less</t>
  </si>
  <si>
    <t>2700/78</t>
  </si>
  <si>
    <t>Raise the level of SGN cover and frame in footway not exceeding 0.25m² in area Exceeding 150mm but not 300mm in height</t>
  </si>
  <si>
    <t>2700/79</t>
  </si>
  <si>
    <t>Raise the level of SGN cover and frame in footway exceeding 0.25m² but not exceeding 0.50m² in area Exceeding 150mm but not 300mm in height</t>
  </si>
  <si>
    <t>2700/80</t>
  </si>
  <si>
    <t>Raise the level of SGN cover and frame in footway exceeding 0.5m² but not exceeding 1.0m² in area  Exceeding 150mm but not 300mm in height</t>
  </si>
  <si>
    <t>2700/81</t>
  </si>
  <si>
    <t>Raise the level of SGN cover and frame in footway exceeding 1.00m² but not exceeding 2.00m² in area  Exceeding 150mm but not 300mm in height</t>
  </si>
  <si>
    <t>2700/82</t>
  </si>
  <si>
    <t>Raise the level of SGN cover and frame in footway exceeding 2.00m² but not exceeding 3.00m² in area  Exceeding 150mm but not 300mm in height</t>
  </si>
  <si>
    <t>Scottish Gas Network Carriageway</t>
  </si>
  <si>
    <t>2700/83</t>
  </si>
  <si>
    <t>Raise the level of SGN cover and frame in carriageway not exceeding 0.25m² in area 150mm or less</t>
  </si>
  <si>
    <t>2700/84</t>
  </si>
  <si>
    <t>Raise the level of SGN cover and frame in carriageway exceeding 0.25m² but not exceeding 0.5m² in area 150mm or less</t>
  </si>
  <si>
    <t>2700/85</t>
  </si>
  <si>
    <t>Raise the level of SGN cover and frame in carriageway exceeding 0.5m² but not exceeding 1.0m² in area 150mm or less</t>
  </si>
  <si>
    <t>2700/86</t>
  </si>
  <si>
    <t>Raise the level of SGN cover and frame in carriageway exceeding 1.0m² but not exceeding 2.0m² in area  150mm or less</t>
  </si>
  <si>
    <t>2700/87</t>
  </si>
  <si>
    <t>Raise the level of SGN cover and frame in carriageway exceeding 2.0m² but not exceeding 3.0m² in area  150mm or less</t>
  </si>
  <si>
    <t>2700/88</t>
  </si>
  <si>
    <t>Raise the level of SGN cover and frame in carriageway not exceeding 0.25m² in area Exceeding 150mm but not exceeding 300mm in height</t>
  </si>
  <si>
    <t>2700/89</t>
  </si>
  <si>
    <t>Raise the level of SGN cover and frame in carriageway exceeding 0.25m² but not exceeding 0.5m² in area Exceeding 150mm but not exceeding 300mm in height</t>
  </si>
  <si>
    <t>2700/90</t>
  </si>
  <si>
    <t>Raise the level of SGN cover and frame in carriageway exceeding 0.5m² but not exceeding 1.0m² in area Exceeding 150mm but not exceeding 300mm in height</t>
  </si>
  <si>
    <t>2700/91</t>
  </si>
  <si>
    <t>Raise the level of SGN cover and frame in carriageway exceeding 1.0m² but not exceeding 2.0m² in area Exceeding 150mm but not exceeding 300mm in height</t>
  </si>
  <si>
    <t>2700/92</t>
  </si>
  <si>
    <t>Raise the level of SGN cover and frame in carriageway exceeding 2.0m² but not exceeding 3.0m² in area Exceeding 150mm but not exceeding 300mm in height</t>
  </si>
  <si>
    <t>Private Network Footway</t>
  </si>
  <si>
    <t>2700/93</t>
  </si>
  <si>
    <t>Raise the level of Private Network cover and frame in footway not exceeding 0.25m² in area 150mm or less</t>
  </si>
  <si>
    <t>2700/94</t>
  </si>
  <si>
    <t>Raise the level of Private Network cover and frame in footway exceeding 0.25m² but not exceeding 0.50m² in area 150mm or less</t>
  </si>
  <si>
    <t>2700/95</t>
  </si>
  <si>
    <t>Raise the level of Private Network cover and frame in footway exceeding 0.5m² but not exceeding 1.0m² in area  150mm or less</t>
  </si>
  <si>
    <t>2700/96</t>
  </si>
  <si>
    <t>Raise the level of Private Network cover and frame in footway exceeding 1.00m² but not exceeding 2.00m² in area  150mm or less</t>
  </si>
  <si>
    <t>2700/97</t>
  </si>
  <si>
    <t>Raise the level of Private Network cover and frame in footway exceeding 2.00m² but not exceeding 3.00m² in area  150mm or less</t>
  </si>
  <si>
    <t>2700/98</t>
  </si>
  <si>
    <t>Raise the level of Private Network cover and frame in footway not exceeding 0.25m² in area Exceeding 150mm but not 300mm in height</t>
  </si>
  <si>
    <t>2700/99</t>
  </si>
  <si>
    <t>Raise the level of Private Network cover and frame in footway exceeding 0.25m² but not exceeding 0.50m² in area Exceeding 150mm but not 300mm in height</t>
  </si>
  <si>
    <t>2700/100</t>
  </si>
  <si>
    <t>Raise the level of Private Network cover and frame in footway exceeding 0.5m² but not exceeding 1.0m² in area  Exceeding 150mm but not 300mm in height</t>
  </si>
  <si>
    <t>2700/101</t>
  </si>
  <si>
    <t>Raise the level of Private Network cover and frame in footway exceeding 1.00m² but not exceeding 2.00m² in area  Exceeding 150mm but not 300mm in height</t>
  </si>
  <si>
    <t>2700/102</t>
  </si>
  <si>
    <t>Raise the level of Private Network cover and frame in footway exceeding 2.00m² but not exceeding 3.00m² in area  Exceeding 150mm but not 300mm in height</t>
  </si>
  <si>
    <t>Private Network Carriageway</t>
  </si>
  <si>
    <t>2700/103</t>
  </si>
  <si>
    <t>Raise the level of Private Network cover and frame in carriageway not exceeding 0.25m² in area 150mm or less</t>
  </si>
  <si>
    <t>2700/104</t>
  </si>
  <si>
    <t>Raise the level of Private Network cover and frame in carriageway exceeding 0.25m² but not exceeding 0.5m² in area 150mm or less</t>
  </si>
  <si>
    <t>2700/105</t>
  </si>
  <si>
    <t>Raise the level of Private Network cover and frame in carriageway exceeding 0.5m² but not exceeding 1.0m² in area 150mm or less</t>
  </si>
  <si>
    <t>2700/106</t>
  </si>
  <si>
    <t>Raise the level of Private Network cover and frame in carriageway exceeding 1.0m² but not exceeding 2.0m² in area  150mm or less</t>
  </si>
  <si>
    <t>2700/107</t>
  </si>
  <si>
    <t>Raise the level of Private Network cover and frame in carriageway exceeding 2.0m² but not exceeding 3.0m² in area  150mm or less</t>
  </si>
  <si>
    <t>2700/108</t>
  </si>
  <si>
    <t>Raise the level of Private Network cover and frame in carriageway not exceeding 0.25m² in area Exceeding 150mm but not exceeding 300mm in height</t>
  </si>
  <si>
    <t>2700/109</t>
  </si>
  <si>
    <t>Raise the level of Private Network cover and frame in carriageway exceeding 0.25m² but not exceeding 0.5m² in area Exceeding 150mm but not exceeding 300mm in height</t>
  </si>
  <si>
    <t>2700/110</t>
  </si>
  <si>
    <t>Raise the level of Private Network cover and frame in carriageway exceeding 0.5m² but not exceeding 1.0m² in area Exceeding 150mm but not exceeding 300mm in height</t>
  </si>
  <si>
    <t>2700/111</t>
  </si>
  <si>
    <t>Raise the level of Private Network cover and frame in carriageway exceeding 1.0m² but not exceeding 2.0m² in area Exceeding 150mm but not exceeding 300mm in height</t>
  </si>
  <si>
    <t>2700/112</t>
  </si>
  <si>
    <t>Raise the level of Private Network cover and frame in carriageway exceeding 2.0m² but not exceeding 3.0m² in area Exceeding 150mm but not exceeding 300mm in height</t>
  </si>
  <si>
    <t>Lower</t>
  </si>
  <si>
    <t>2700/113</t>
  </si>
  <si>
    <t>Lower the level of Scottish Water cover and frame in footway not exceeding 0.25m² in area 150mm or less in height</t>
  </si>
  <si>
    <t>2700/114</t>
  </si>
  <si>
    <t>Lower the level of Scottish Water cover and frame in footway exceeding 0.25m² but not exceeding 0.50m² in area 150mm or less in height</t>
  </si>
  <si>
    <t>2700/115</t>
  </si>
  <si>
    <t>Lower the level of Scottish Water cover and frame in footway exceeding 0.50m² but not exceeding 1.0m² in area 150mm or less in height</t>
  </si>
  <si>
    <t>2700/116</t>
  </si>
  <si>
    <t>Lower the level of Scottish Water cover and frame in footway not exceeding 0.25m² in area Exceeding 150mm but not exceeding 300mm in height</t>
  </si>
  <si>
    <t>2700/117</t>
  </si>
  <si>
    <t xml:space="preserve">Lower the level of Scottish Water cover and frame in footway exceeding 0.25m² in area but not exceeding 0.5m² in area 150mm but not exceeding 300mm in height </t>
  </si>
  <si>
    <t>2700/118</t>
  </si>
  <si>
    <t xml:space="preserve">Lower the level of Scottish Water cover and frame in footway exceeding 0.50m² in area but not exceeding 1.0m² in area 150mm but not exceeding 300mm in height </t>
  </si>
  <si>
    <t>2700/119</t>
  </si>
  <si>
    <t>Lower the level of Scottish Water cover and frame in carriageway not exceeding 0.25m² in area 150mm or less</t>
  </si>
  <si>
    <t>2700/120</t>
  </si>
  <si>
    <t>Lower the level of Scottish Water cover and frame in carriageway not  exceeding 0.25m² but not exceeding 0.50m²  in area 150mm or less in height</t>
  </si>
  <si>
    <t>2700/121</t>
  </si>
  <si>
    <t>Lower the level of Scottish Water cover and frame in carriageway not  exceeding 0.50m² but not exceeding 1.00m² in area 150mm or less in height</t>
  </si>
  <si>
    <t>2700/122</t>
  </si>
  <si>
    <t>Lower the level of Scottish Water cover and frame in carriageway not exceeding 0.25m²  in area Exceeding 150mm but not exceeding 300mm in height</t>
  </si>
  <si>
    <t>2700/123</t>
  </si>
  <si>
    <t>Lower the level of Scottish Water cover and frame in carriageway not exceeding 0.25m² but not exceeding 0.50m² in area Exceeding 150mm but not exceeding 300mm in height</t>
  </si>
  <si>
    <t>2700/124</t>
  </si>
  <si>
    <t>Lower the level of Scottish Water cover and frame in carriageway not 1.0m² min in area Exceeding 150mm but not exceeding 300mm in height</t>
  </si>
  <si>
    <t>2700/125</t>
  </si>
  <si>
    <t>Lower the level of SSE cover and frame in footway not exceeding 0.25m² in area 150mm or less</t>
  </si>
  <si>
    <t>2700/126</t>
  </si>
  <si>
    <t>Lower the level of SSE cover and frame in footway exceeding 0.25m² but not exceeding 0.50m² in area 150mm or less</t>
  </si>
  <si>
    <t>2700/127</t>
  </si>
  <si>
    <t>Lower the level of SSE cover and frame in footway exceeding 0.5m² but not exceeding 1.0m² in area  150mm or less</t>
  </si>
  <si>
    <t>2700/128</t>
  </si>
  <si>
    <t>Lower the level of SSE cover and frame in footway exceeding 1.00m² but not exceeding 2.00m² in area  150mm or less</t>
  </si>
  <si>
    <t>2700/129</t>
  </si>
  <si>
    <t>Lower the level of SSE cover and frame in footway exceeding 2.00m² but not exceeding 3.00m² in area  150mm or less</t>
  </si>
  <si>
    <t>2700/130</t>
  </si>
  <si>
    <t>Lower the level of SSE cover and frame in footway not exceeding 0.25m² in area Exceeding 150mm but not 300mm in height</t>
  </si>
  <si>
    <t>2700/131</t>
  </si>
  <si>
    <t>Lower the level of SSE cover and frame in footway exceeding 0.25m² but not exceeding 0.50m² in area Exceeding 150mm but not 300mm in height</t>
  </si>
  <si>
    <t>2700/132</t>
  </si>
  <si>
    <t>Lower the level of SSE cover and frame in footway exceeding 0.5m² but not exceeding 1.0m² in area  Exceeding 150mm but not 300mm in height</t>
  </si>
  <si>
    <t>2700/133</t>
  </si>
  <si>
    <t>Lower the level of SSE cover and frame in footway exceeding 1.00m² but not exceeding 2.00m² in area  Exceeding 150mm but not 300mm in height</t>
  </si>
  <si>
    <t>2700/134</t>
  </si>
  <si>
    <t>Lower the level of SSE cover and frame in footway exceeding 2.00m² but not exceeding 3.00m² in area  Exceeding 150mm but not 300mm in height</t>
  </si>
  <si>
    <t>2700/135</t>
  </si>
  <si>
    <t>Lower the level of SSE cover and frame in carriageway not exceeding 0.25m² in area 150mm or less</t>
  </si>
  <si>
    <t>2700/136</t>
  </si>
  <si>
    <t>Lower the level of SSE cover and frame in carriageway exceeding 0.25m² but not exceeding 0.5m² in area 150mm or less</t>
  </si>
  <si>
    <t>2700/137</t>
  </si>
  <si>
    <t>Lower the level of SSE cover and frame in carriageway exceeding 0.5m² but not exceeding 1.0m² in area 150mm or less</t>
  </si>
  <si>
    <t>2700/138</t>
  </si>
  <si>
    <t>Lower the level of SSE cover and frame in carriageway exceeding 1.0m² but not exceeding 2.0m² in area  150mm or less</t>
  </si>
  <si>
    <t>2700/139</t>
  </si>
  <si>
    <t>Lower the level of SSE cover and frame in carriageway exceeding 2.0m² but not exceeding 3.0m² in area  150mm or less</t>
  </si>
  <si>
    <t>2700/140</t>
  </si>
  <si>
    <t>Lower the level of SSE cover and frame in carriageway not exceeding 0.25m² in area Exceeding 150mm but not exceeding 300mm in height</t>
  </si>
  <si>
    <t>2700/141</t>
  </si>
  <si>
    <t>Lower the level of SSE cover and frame in carriageway exceeding 0.25m² but not exceeding 0.5m² in area Exceeding 150mm but not exceeding 300mm in height</t>
  </si>
  <si>
    <t>2700/142</t>
  </si>
  <si>
    <t>Lower the level of SSE cover and frame in carriageway exceeding 0.5m² but not exceeding 1.0m² in area Exceeding 150mm but not exceeding 300mm in height</t>
  </si>
  <si>
    <t>2700/143</t>
  </si>
  <si>
    <t>Lower the level of SSE cover and frame in carriageway exceeding 1.0m² but not exceeding 2.0m² in area Exceeding 150mm but not exceeding 300mm in height</t>
  </si>
  <si>
    <t>2700/144</t>
  </si>
  <si>
    <t>Lower the level of SSE cover and frame in carriageway exceeding 2.0m² but not exceeding 3.0m² in area Exceeding 150mm but not exceeding 300mm in height</t>
  </si>
  <si>
    <t>2700/145</t>
  </si>
  <si>
    <t>Lower the level of BT cover and frame in footway not exceeding 0.25m² in area 150mm or less</t>
  </si>
  <si>
    <t>2700/146</t>
  </si>
  <si>
    <t>Lower the level of BT cover and frame in footway exceeding 0.25m² but not exceeding 0.50m² in area 150mm or less</t>
  </si>
  <si>
    <t>2700/147</t>
  </si>
  <si>
    <t>Lower the level of BT cover and frame in footway exceeding 0.5m² but not exceeding 1.0m² in area  150mm or less</t>
  </si>
  <si>
    <t>2700/148</t>
  </si>
  <si>
    <t>Lower the level of BT cover and frame in footway exceeding 1.00m² but not exceeding 2.00m² in area  150mm or less</t>
  </si>
  <si>
    <t>2700/149</t>
  </si>
  <si>
    <t>Lower the level of BT cover and frame in footway exceeding 2.00m² but not exceeding 3.00m² in area  150mm or less</t>
  </si>
  <si>
    <t>2700/150</t>
  </si>
  <si>
    <t>Lower the level of BT cover and frame in footway not exceeding 0.25m² in area Exceeding 150mm but not 300mm in height</t>
  </si>
  <si>
    <t>2700/151</t>
  </si>
  <si>
    <t>Lower the level of BT cover and frame in footway exceeding 0.25m² but not exceeding 0.50m² in area Exceeding 150mm but not 300mm in height</t>
  </si>
  <si>
    <t>2700/152</t>
  </si>
  <si>
    <t>Lower the level of BT cover and frame in footway exceeding 0.5m² but not exceeding 1.0m² in area  Exceeding 150mm but not 300mm in height</t>
  </si>
  <si>
    <t>2700/153</t>
  </si>
  <si>
    <t>Lower the level of BT cover and frame in footway exceeding 1.00m² but not exceeding 2.00m² in area  Exceeding 150mm but not 300mm in height</t>
  </si>
  <si>
    <t>2700/154</t>
  </si>
  <si>
    <t>Lower the level of BT cover and frame in footway exceeding 2.00m² but not exceeding 3.00m² in area  Exceeding 150mm but not 300mm in height</t>
  </si>
  <si>
    <t>2700/155</t>
  </si>
  <si>
    <t>Lower the level of BT cover and frame in carriageway not exceeding 0.25m² in area 150mm or less</t>
  </si>
  <si>
    <t>2700/156</t>
  </si>
  <si>
    <t>Lower the level of BT cover and frame in carriageway exceeding 0.25m² but not exceeding 0.5m² in area 150mm or less</t>
  </si>
  <si>
    <t>2700/157</t>
  </si>
  <si>
    <t>Lower the level of BT cover and frame in carriageway exceeding 0.5m² but not exceeding 1.0m² in area 150mm or less</t>
  </si>
  <si>
    <t>2700/158</t>
  </si>
  <si>
    <t>Lower the level of BT cover and frame in carriageway exceeding 1.0m² but not exceeding 2.0m² in area  150mm or less</t>
  </si>
  <si>
    <t>2700/159</t>
  </si>
  <si>
    <t>Lower the level of BT cover and frame in carriageway exceeding 2.0m² but not exceeding 3.0m² in area  150mm or less</t>
  </si>
  <si>
    <t>2700/160</t>
  </si>
  <si>
    <t>Lower the level of BT cover and frame in carriageway not exceeding 0.25m² in area Exceeding 150mm but not exceeding 300mm in height</t>
  </si>
  <si>
    <t>2700/161</t>
  </si>
  <si>
    <t>Lower the level of BT cover and frame in carriageway exceeding 0.25m² but not exceeding 0.5m² in area Exceeding 150mm but not exceeding 300mm in height</t>
  </si>
  <si>
    <t>2700/162</t>
  </si>
  <si>
    <t>Lower the level of BT cover and frame in carriageway exceeding 0.5m² but not exceeding 1.0m² in area Exceeding 150mm but not exceeding 300mm in height</t>
  </si>
  <si>
    <t>2700/163</t>
  </si>
  <si>
    <t>Lower the level of BT cover and frame in carriageway exceeding 1.0m² but not exceeding 2.0m² in area Exceeding 150mm but not exceeding 300mm in height</t>
  </si>
  <si>
    <t>2700/164</t>
  </si>
  <si>
    <t>Lower the level of BT cover and frame in carriageway exceeding 2.0m² but not exceeding 3.0m² in area Exceeding 150mm but not exceeding 300mm in height</t>
  </si>
  <si>
    <t>2700/165</t>
  </si>
  <si>
    <t>Lower the level of Virgin Media cover and frame in footway not exceeding 0.25m² in area 150mm or less</t>
  </si>
  <si>
    <t>2700/166</t>
  </si>
  <si>
    <t>Lower the level of Virgin Media cover and frame in footway exceeding 0.25m² but not exceeding 0.50m² in area 150mm or less</t>
  </si>
  <si>
    <t>2700/167</t>
  </si>
  <si>
    <t>Lower the level of Virgin Media cover and frame in footway exceeding 0.5m² but not exceeding 1.0m² in area  150mm or less</t>
  </si>
  <si>
    <t>2700/168</t>
  </si>
  <si>
    <t>Lower the level of Virgin Media cover and frame in footway exceeding 1.00m² but not exceeding 2.00m² in area  150mm or less</t>
  </si>
  <si>
    <t>2700/169</t>
  </si>
  <si>
    <t>Lower the level of Virgin Media cover and frame in footway exceeding 2.00m² but not exceeding 3.00m² in area  150mm or less</t>
  </si>
  <si>
    <t>2700/170</t>
  </si>
  <si>
    <t>Lower the level of Virgin Media cover and frame in footway not exceeding 0.25m² in area Exceeding 150mm but not 300mm in height</t>
  </si>
  <si>
    <t>2700/171</t>
  </si>
  <si>
    <t>Lower the level of Virgin Media cover and frame in footway exceeding 0.25m² but not exceeding 0.50m² in area Exceeding 150mm but not 300mm in height</t>
  </si>
  <si>
    <t>2700/172</t>
  </si>
  <si>
    <t>Lower the level of Virgin Media cover and frame in footway exceeding 0.5m² but not exceeding 1.0m² in area  Exceeding 150mm but not 300mm in height</t>
  </si>
  <si>
    <t>2700/173</t>
  </si>
  <si>
    <t>Lower the level of Virgin Media cover and frame in footway exceeding 1.00m² but not exceeding 2.00m² in area  Exceeding 150mm but not 300mm in height</t>
  </si>
  <si>
    <t>2700/174</t>
  </si>
  <si>
    <t>Lower the level of Virgin Media cover and frame in footway exceeding 2.00m² but not exceeding 3.00m² in area  Exceeding 150mm but not 300mm in height</t>
  </si>
  <si>
    <t>2700/175</t>
  </si>
  <si>
    <t>Lower the level of Virgin Media cover and frame in carriageway not exceeding 0.25m² in area 150mm or less</t>
  </si>
  <si>
    <t>2700/176</t>
  </si>
  <si>
    <t>Lower the level of Virgin Media cover and frame in carriageway exceeding 0.25m² but not exceeding 0.5m² in area 150mm or less</t>
  </si>
  <si>
    <t>2700/177</t>
  </si>
  <si>
    <t>Lower the level of Virgin Media cover and frame in carriageway exceeding 0.5m² but not exceeding 1.0m² in area 150mm or less</t>
  </si>
  <si>
    <t>2700/178</t>
  </si>
  <si>
    <t>Lower the level of Virgin Media cover and frame in carriageway exceeding 1.0m² but not exceeding 2.0m² in area  150mm or less</t>
  </si>
  <si>
    <t>2700/179</t>
  </si>
  <si>
    <t>Lower the level of Virgin Media cover and frame in carriageway exceeding 2.0m² but not exceeding 3.0m² in area  150mm or less</t>
  </si>
  <si>
    <t>2700/180</t>
  </si>
  <si>
    <t>Lower the level of Virgin Media cover and frame in carriageway not exceeding 0.25m² in area Exceeding 150mm but not exceeding 300mm in height</t>
  </si>
  <si>
    <t>2700/181</t>
  </si>
  <si>
    <t>Lower the level of Virgin Media cover and frame in carriageway exceeding 0.25m² but not exceeding 0.5m² in area Exceeding 150mm but not exceeding 300mm in height</t>
  </si>
  <si>
    <t>2700/182</t>
  </si>
  <si>
    <t>Lower the level of Virgin Media cover and frame in carriageway exceeding 0.5m² but not exceeding 1.0m² in area Exceeding 150mm but not exceeding 300mm in height</t>
  </si>
  <si>
    <t>2700/183</t>
  </si>
  <si>
    <t>Lower the level of Virgin Media cover and frame in carriageway exceeding 1.0m² but not exceeding 2.0m² in area Exceeding 150mm but not exceeding 300mm in height</t>
  </si>
  <si>
    <t>2700/184</t>
  </si>
  <si>
    <t>Lower the level of Virgin Media cover and frame in carriageway exceeding 2.0m² but not exceeding 3.0m² in area Exceeding 150mm but not exceeding 300mm in height</t>
  </si>
  <si>
    <t>2700/185</t>
  </si>
  <si>
    <t>Lower the level of SGN cover and frame in footway not exceeding 0.25m² in area 150mm or less</t>
  </si>
  <si>
    <t>2700/186</t>
  </si>
  <si>
    <t>Lower the level of SGN cover and frame in footway exceeding 0.25m² but not exceeding 0.50m² in area 150mm or less</t>
  </si>
  <si>
    <t>2700/187</t>
  </si>
  <si>
    <t>Lower the level of SGN cover and frame in footway exceeding 0.5m² but not exceeding 1.0m² in area  150mm or less</t>
  </si>
  <si>
    <t>2700/188</t>
  </si>
  <si>
    <t>Lower the level of SGN cover and frame in footway exceeding 1.00m² but not exceeding 2.00m² in area  150mm or less</t>
  </si>
  <si>
    <t>2700/189</t>
  </si>
  <si>
    <t>Lower the level of SGN cover and frame in footway exceeding 2.00m² but not exceeding 3.00m² in area  150mm or less</t>
  </si>
  <si>
    <t>2700/190</t>
  </si>
  <si>
    <t>Lower the level of SGN cover and frame in footway not exceeding 0.25m² in area Exceeding 150mm but not 300mm in height</t>
  </si>
  <si>
    <t>2700/191</t>
  </si>
  <si>
    <t>Lower the level of SGN cover and frame in footway exceeding 0.25m² but not exceeding 0.50m² in area Exceeding 150mm but not 300mm in height</t>
  </si>
  <si>
    <t>2700/192</t>
  </si>
  <si>
    <t>Lower the level of SGN cover and frame in footway exceeding 0.5m² but not exceeding 1.0m² in area  Exceeding 150mm but not 300mm in height</t>
  </si>
  <si>
    <t>2700/193</t>
  </si>
  <si>
    <t>Lower the level of SGN cover and frame in footway exceeding 1.00m² but not exceeding 2.00m² in area  Exceeding 150mm but not 300mm in height</t>
  </si>
  <si>
    <t>2700/194</t>
  </si>
  <si>
    <t>Lower the level of SGN cover and frame in footway exceeding 2.00m² but not exceeding 3.00m² in area  Exceeding 150mm but not 300mm in height</t>
  </si>
  <si>
    <t>2700/195</t>
  </si>
  <si>
    <t>Lower the level of SGN cover and frame in carriageway not exceeding 0.25m² in area 150mm or less</t>
  </si>
  <si>
    <t>2700/196</t>
  </si>
  <si>
    <t>Lower the level of SGN cover and frame in carriageway exceeding 0.25m² but not exceeding 0.5m² in area 150mm or less</t>
  </si>
  <si>
    <t>2700/197</t>
  </si>
  <si>
    <t>Lower the level of SGN cover and frame in carriageway exceeding 0.5m² but not exceeding 1.0m² in area 150mm or less</t>
  </si>
  <si>
    <t>2700/198</t>
  </si>
  <si>
    <t>Lower the level of SGN cover and frame in carriageway exceeding 1.0m² but not exceeding 2.0m² in area  150mm or less</t>
  </si>
  <si>
    <t>2700/199</t>
  </si>
  <si>
    <t>Lower the level of SGN cover and frame in carriageway exceeding 2.0m² but not exceeding 3.0m² in area  150mm or less</t>
  </si>
  <si>
    <t>2700/200</t>
  </si>
  <si>
    <t>Lower the level of SGN cover and frame in carriageway not exceeding 0.25m² in area Exceeding 150mm but not exceeding 300mm in height</t>
  </si>
  <si>
    <t>2700/201</t>
  </si>
  <si>
    <t>Lower the level of SGN cover and frame in carriageway exceeding 0.25m² but not exceeding 0.5m² in area Exceeding 150mm but not exceeding 300mm in height</t>
  </si>
  <si>
    <t>2700/202</t>
  </si>
  <si>
    <t>Lower the level of SGN cover and frame in carriageway exceeding 0.5m² but not exceeding 1.0m² in area Exceeding 150mm but not exceeding 300mm in height</t>
  </si>
  <si>
    <t>2700/203</t>
  </si>
  <si>
    <t>Lower the level of SGN cover and frame in carriageway exceeding 1.0m² but not exceeding 2.0m² in area Exceeding 150mm but not exceeding 300mm in height</t>
  </si>
  <si>
    <t>2700/204</t>
  </si>
  <si>
    <t>Lower the level of SGN cover and frame in carriageway exceeding 2.0m² but not exceeding 3.0m² in area Exceeding 150mm but not exceeding 300mm in height</t>
  </si>
  <si>
    <t>2700/205</t>
  </si>
  <si>
    <t>Lower the level of Private Network cover and frame in footway not exceeding 0.25m² in area 150mm or less</t>
  </si>
  <si>
    <t>2700/206</t>
  </si>
  <si>
    <t>Lower the level of Private Network cover and frame in footway exceeding 0.25m² but not exceeding 0.50m² in area 150mm or less</t>
  </si>
  <si>
    <t>2700/207</t>
  </si>
  <si>
    <t>Lower the level of Private Network cover and frame in footway exceeding 0.5m² but not exceeding 1.0m² in area  150mm or less</t>
  </si>
  <si>
    <t>2700/208</t>
  </si>
  <si>
    <t>Lower the level of Private Network cover and frame in footway exceeding 1.00m² but not exceeding 2.00m² in area  150mm or less</t>
  </si>
  <si>
    <t>2700/209</t>
  </si>
  <si>
    <t>Lower the level of Private Network cover and frame in footway exceeding 2.00m² but not exceeding 3.00m² in area  150mm or less</t>
  </si>
  <si>
    <t>2700/210</t>
  </si>
  <si>
    <t>Lower the level of Private Network cover and frame in footway not exceeding 0.25m² in area Exceeding 150mm but not 300mm in height</t>
  </si>
  <si>
    <t>2700/211</t>
  </si>
  <si>
    <t>Lower the level of Private Network cover and frame in footway exceeding 0.25m² but not exceeding 0.50m² in area Exceeding 150mm but not 300mm in height</t>
  </si>
  <si>
    <t>2700/212</t>
  </si>
  <si>
    <t>Lower the level of Private Network cover and frame in footway exceeding 0.5m² but not exceeding 1.0m² in area  Exceeding 150mm but not 300mm in height</t>
  </si>
  <si>
    <t>2700/213</t>
  </si>
  <si>
    <t>Lower the level of Private Network cover and frame in footway exceeding 1.00m² but not exceeding 2.00m² in area  Exceeding 150mm but not 300mm in height</t>
  </si>
  <si>
    <t>2700/214</t>
  </si>
  <si>
    <t>Lower the level of Private Network cover and frame in footway exceeding 2.00m² but not exceeding 3.00m² in area  Exceeding 150mm but not 300mm in height</t>
  </si>
  <si>
    <t>2700/215</t>
  </si>
  <si>
    <t>Lower the level of Private Network cover and frame in carriageway not exceeding 0.25m² in area 150mm or less</t>
  </si>
  <si>
    <t>2700/216</t>
  </si>
  <si>
    <t>Lower the level of Private Network cover and frame in carriageway exceeding 0.25m² but not exceeding 0.5m² in area 150mm or less</t>
  </si>
  <si>
    <t>2700/217</t>
  </si>
  <si>
    <t>Lower the level of Private Network cover and frame in carriageway exceeding 0.5m² but not exceeding 1.0m² in area 150mm or less</t>
  </si>
  <si>
    <t>2700/218</t>
  </si>
  <si>
    <t>Lower the level of Private Network cover and frame in carriageway exceeding 1.0m² but not exceeding 2.0m² in area  150mm or less</t>
  </si>
  <si>
    <t>2700/219</t>
  </si>
  <si>
    <t>Lower the level of Private Network cover and frame in carriageway exceeding 2.0m² but not exceeding 3.0m² in area  150mm or less</t>
  </si>
  <si>
    <t>2700/220</t>
  </si>
  <si>
    <t>Lower the level of Private Network cover and frame in carriageway not exceeding 0.25m² in area Exceeding 150mm but not exceeding 300mm in height</t>
  </si>
  <si>
    <t>2700/221</t>
  </si>
  <si>
    <t>Lower the level of Private Network cover and frame in carriageway exceeding 0.25m² but not exceeding 0.5m² in area Exceeding 150mm but not exceeding 300mm in height</t>
  </si>
  <si>
    <t>2700/222</t>
  </si>
  <si>
    <t>Lower the level of Private Network cover and frame in carriageway exceeding 0.5m² but not exceeding 1.0m² in area Exceeding 150mm but not exceeding 300mm in height</t>
  </si>
  <si>
    <t>2700/223</t>
  </si>
  <si>
    <t>Lower the level of Private Network cover and frame in carriageway exceeding 1.0m² but not exceeding 2.0m² in area Exceeding 150mm but not exceeding 300mm in height</t>
  </si>
  <si>
    <t>2700/224</t>
  </si>
  <si>
    <t>Lower the level of Private Network cover and frame in carriageway exceeding 2.0m² but not exceeding 3.0m² in area Exceeding 150mm but not exceeding 300mm in height</t>
  </si>
  <si>
    <t>Provisional Sum</t>
  </si>
  <si>
    <t>2700/225</t>
  </si>
  <si>
    <t>Allow the Provisional Sum of £…......... For Goods/Materials/Service to be be Excuted/Supplied by Main Contractor</t>
  </si>
  <si>
    <t>Sum</t>
  </si>
  <si>
    <t>Allow the Provisional Sum of £…......... For Goods/Materials/Service in Series 1200 to be be Excuted/Supplied by Main Contractor</t>
  </si>
  <si>
    <t>Allow the Provisional Sum of £…......... For Goods/Materials/Service in Series 3000 to be be Excuted/Supplied by Main Contractor</t>
  </si>
  <si>
    <t>TOTAL FOR SERIES 2700</t>
  </si>
  <si>
    <t>SERIES 2700:BERR 85/2</t>
  </si>
  <si>
    <t>SERIES 2700: SUM OF RATES</t>
  </si>
  <si>
    <t>SERIES 3000: LANDSCAPE AND ECOLOGY</t>
  </si>
  <si>
    <t>Ground Preparation and Cultivation</t>
  </si>
  <si>
    <t>&lt;25</t>
  </si>
  <si>
    <t>25 - 100</t>
  </si>
  <si>
    <t>&gt;100</t>
  </si>
  <si>
    <t>30/001</t>
  </si>
  <si>
    <t>Vegetation clarance to surfaces sloping  at 10 degree or less to the horizontal</t>
  </si>
  <si>
    <t>30/002</t>
  </si>
  <si>
    <t>Vegetation clarance to surfaces sloping  more than 10 degrees</t>
  </si>
  <si>
    <t>Seeding and Turfing</t>
  </si>
  <si>
    <t>30/003</t>
  </si>
  <si>
    <t>Grass seeding by conventional sowing to surfaces sloping at 10 degrees or less to the horizontal</t>
  </si>
  <si>
    <t>30/004</t>
  </si>
  <si>
    <t>Grass seeding by conventional sowing to surfaces sloping  more than 10 degrees</t>
  </si>
  <si>
    <t>30/005</t>
  </si>
  <si>
    <t>Turfing to surfaces sloping at 10 degrees or less to the horizontal</t>
  </si>
  <si>
    <t>30/006</t>
  </si>
  <si>
    <t>Turfing to surfaces sloping  more than 10 degrees</t>
  </si>
  <si>
    <t>30/007</t>
  </si>
  <si>
    <t>Wildflower seeding by conventional sowing to surfaces sloping at 10 degrees or less to the horizontal</t>
  </si>
  <si>
    <t>30/008</t>
  </si>
  <si>
    <t>Wildflower seeding by conventional sowing to surfaces sloping  more than 10 degrees</t>
  </si>
  <si>
    <t>Maintenace of Established Trees and Shrubs</t>
  </si>
  <si>
    <t>5 - 40</t>
  </si>
  <si>
    <t>&gt;40</t>
  </si>
  <si>
    <t>30/009</t>
  </si>
  <si>
    <t>Hedging cutting max stem size 100mm Dia. various species at edge of road/footway boundary</t>
  </si>
  <si>
    <t>30/010</t>
  </si>
  <si>
    <t>Maintenace of trees in urban streets  various types of species with max 100mm dia stem cutting at edge of road/footway boundary</t>
  </si>
  <si>
    <t>TOTAL FOR SERIES 3000</t>
  </si>
  <si>
    <t>SERIES 3000:BERR 85/2</t>
  </si>
  <si>
    <t>SERIES 6400:  TIME BAND AND AREA BAND ADJUSTMENT TO SCHEDULE OF RATES AND PRICES</t>
  </si>
  <si>
    <t>Rates</t>
  </si>
  <si>
    <t>Time Band Adjustment to Schedule of Rates and Prices</t>
  </si>
  <si>
    <t>Working Days under each time band</t>
  </si>
  <si>
    <t>UNIT</t>
  </si>
  <si>
    <t>Works Total Cost From Summary Page</t>
  </si>
  <si>
    <t>Works Duration (Days)</t>
  </si>
  <si>
    <t>Value = 1 day</t>
  </si>
  <si>
    <t>64/001</t>
  </si>
  <si>
    <t>Percentage addition to rates and prices for Operations ordered to be executed between the hours of 09:30 hrs  to 15:00hrs  Monday to Friday</t>
  </si>
  <si>
    <t>SUB-TOTAL</t>
  </si>
  <si>
    <t>64/002</t>
  </si>
  <si>
    <t>Percentage addition to rates and prices for Operations ordered to be executed in Time Band 16:00hrs  to 20:00hrs  Monday to Friday</t>
  </si>
  <si>
    <t>64/003</t>
  </si>
  <si>
    <t>Percentage addition to rates and prices for Operations ordered to be executed in Time Band 20:00hrs  to 06:00hrs  Monday to Friday</t>
  </si>
  <si>
    <t>64/004</t>
  </si>
  <si>
    <t>Percentage addition to rates and prices for Operations ordered to be executed in Time Band 00:00 to 24:00 Saturday</t>
  </si>
  <si>
    <t>64/005</t>
  </si>
  <si>
    <t>Percentage addition to rates and prices for Operations ordered to be executed in Time Band 00:00 to 24:00 Sunday</t>
  </si>
  <si>
    <t>TIME BAND ADJUSTMENT TO SCHEDULE OF RATES AND PRICES</t>
  </si>
  <si>
    <t>Area  Band Adjustment to Schedule of Rates and Prices</t>
  </si>
  <si>
    <t>64/006</t>
  </si>
  <si>
    <t>Percentage addition to rates and prices for operations to be executed within area 1 of Perth and Kinross council to Drawing ref Appendix 6400/1</t>
  </si>
  <si>
    <t>64/007</t>
  </si>
  <si>
    <t>Percentage addition to rates and prices for operations to be executed within area 2 of Perth and Kinross council to Drawing ref Appendix 6400/1</t>
  </si>
  <si>
    <t>64/009</t>
  </si>
  <si>
    <t>Percentage addition to rates and prices for operations to be executed within area 1 of Angus Council to Drawing ref 6400/3</t>
  </si>
  <si>
    <t>64/010</t>
  </si>
  <si>
    <t>Percentage addition to rates and prices for operations to be executed within area 2 of Angus Council to Drawing ref 6400/3</t>
  </si>
  <si>
    <t>64/011</t>
  </si>
  <si>
    <t>Percentage addition to rates and prices for operations to be executed within Dundee City  Council area to Drawing ref 6400/2</t>
  </si>
  <si>
    <t>AREA BAND ADJUSTMENT TO SCHEDULE OF RATES AND PRICES</t>
  </si>
  <si>
    <t>PLEASE NOTE! TARMAC DO NOT WANT TO BE CONSIDERED FOR ANY PATCHING PROJECTS</t>
  </si>
  <si>
    <t>SUMMARY SUM OF RATES FOR LOTS 1,2,3</t>
  </si>
  <si>
    <t xml:space="preserve"> 
Newlay Civil Engineering</t>
  </si>
  <si>
    <t xml:space="preserve">
Tarmac Limited</t>
  </si>
  <si>
    <t>SERIES 400:  SAFETY FENCES &amp; GUARDRAILS</t>
  </si>
  <si>
    <t>SERIES 500:  DRAINAGE &amp; DUCTS</t>
  </si>
  <si>
    <t>SERIES 600:  EARTHWORKS</t>
  </si>
  <si>
    <t>SERIES 1200: TRAFFIC SIGNS &amp; MARKINGS</t>
  </si>
  <si>
    <t>Total</t>
  </si>
  <si>
    <t>SERIES 6400:  TIME BAND ADJUSTMENT TO SCHEDULE OF RATES AND PRICES*</t>
  </si>
  <si>
    <t>SERIES 6400:  AREA BAND ADJUSTMENT TO SCHEDULE OF RATES AND PRICES*</t>
  </si>
  <si>
    <t>Insert 1 when applies</t>
  </si>
  <si>
    <t>LOT 1</t>
  </si>
  <si>
    <t>TOTAL</t>
  </si>
  <si>
    <t>LOT 2</t>
  </si>
  <si>
    <t>LOT 3</t>
  </si>
  <si>
    <t>Percentage addition to rates and prices for operations to be executed within area 1 of Perth and Kinross council to Drawing ref 6400/1</t>
  </si>
  <si>
    <t>BERR INDICES - BASE RATE</t>
  </si>
  <si>
    <t>85/1</t>
  </si>
  <si>
    <t>85/2</t>
  </si>
  <si>
    <t>BERR INDICES - CURRENT RATE 85/1</t>
  </si>
  <si>
    <t>BERR INDICES - CURRENT RATE 85/2</t>
  </si>
  <si>
    <t>BERR INDICES - 85/1 PROJECT TOTAL</t>
  </si>
  <si>
    <t>BERR INDICES - 85/2 PROJECT TOTAL</t>
  </si>
  <si>
    <t>BERR INDICE Total</t>
  </si>
  <si>
    <t>Project Value</t>
  </si>
  <si>
    <t>TAYSIDE CONTRACTS - AVE RATES</t>
  </si>
  <si>
    <t>Total Project Value</t>
  </si>
  <si>
    <t>AVERAGE RATES CALCULATIONS USING 20% RULE</t>
  </si>
  <si>
    <t>No OF TENDERERS CONSIDERED</t>
  </si>
  <si>
    <t>1st 20%</t>
  </si>
  <si>
    <t>2nd 20%</t>
  </si>
  <si>
    <t>3rd 20%</t>
  </si>
  <si>
    <t>4th 20%</t>
  </si>
  <si>
    <t>John Mcgeady</t>
  </si>
  <si>
    <t>TC</t>
  </si>
  <si>
    <t>AVERAGE</t>
  </si>
  <si>
    <t>TOP RANGE</t>
  </si>
  <si>
    <t>BTM RANGE</t>
  </si>
  <si>
    <t>Only input data in Yellow Cells.</t>
  </si>
  <si>
    <t>THE AVERAGE PRICE IS</t>
  </si>
  <si>
    <t>This is the maximum price that this job can be awarded to Tayside Contracts.</t>
  </si>
  <si>
    <t>Tayside Contracts Price is</t>
  </si>
  <si>
    <t xml:space="preserve">Average Price is </t>
  </si>
  <si>
    <t xml:space="preserve">% at which work to be awarded is </t>
  </si>
  <si>
    <t>However if the result in cell H29 is greater than 100% then the work can be awarded to</t>
  </si>
  <si>
    <t>Tayside contracts at their actual price.</t>
  </si>
  <si>
    <t>SERIES 2700: AVERAGE SUM</t>
  </si>
  <si>
    <t>NO OF CONTRACTORS IN AVERAGE</t>
  </si>
  <si>
    <t>Design</t>
  </si>
  <si>
    <t>Final</t>
  </si>
  <si>
    <t>Sort</t>
  </si>
  <si>
    <t>SERIES 3000: SUM OF RATES</t>
  </si>
  <si>
    <t>SERIES 3000: AVERAGE SUM</t>
  </si>
  <si>
    <t>SERIES 1100: FOOTWAYS AND PAVED AREAS</t>
  </si>
  <si>
    <t>nb If G24 returns "#DIV/0!" then manually enter cell B18</t>
  </si>
  <si>
    <t>SERIES 1100: AVERAGE SUM</t>
  </si>
  <si>
    <t>SERIES 100: AVERAGE SUM</t>
  </si>
  <si>
    <t>SERIES 200: AVERAGE SUM</t>
  </si>
  <si>
    <t>SERIES 200: BERR 85/2</t>
  </si>
  <si>
    <t>SERIES 300: AVERAGE SUM</t>
  </si>
  <si>
    <t>SERIES 400: AVERAGE SUM</t>
  </si>
  <si>
    <t>SERIES 500: AVERAGE SUM</t>
  </si>
  <si>
    <t>SERIES 600: AVERAGE SUM</t>
  </si>
  <si>
    <t>SERIES 700: AVERAGE SUM</t>
  </si>
  <si>
    <t>SERIES 1200: AVERAGE SUM</t>
  </si>
  <si>
    <t>Days</t>
  </si>
  <si>
    <t>Percentage addition to rates and prices for operations to be executed within Dundee City Council area to Drawing ref 6400/2</t>
  </si>
  <si>
    <t xml:space="preserve">  </t>
  </si>
  <si>
    <t>Base May 22</t>
  </si>
  <si>
    <t>BERR INDICES - RATE 85/1</t>
  </si>
  <si>
    <t>BERR INDICES - RATE 85/2</t>
  </si>
  <si>
    <t>BERR INDICES</t>
  </si>
  <si>
    <t>TC Project Value</t>
  </si>
  <si>
    <t>Number of Contractors</t>
  </si>
  <si>
    <t>Average Project Value</t>
  </si>
  <si>
    <t>Lot 2</t>
  </si>
  <si>
    <t>Series 6400 Total</t>
  </si>
  <si>
    <t>AREAS</t>
  </si>
  <si>
    <t>Area 1</t>
  </si>
  <si>
    <t>Area 3</t>
  </si>
  <si>
    <t>Area 2</t>
  </si>
  <si>
    <t>Area 4</t>
  </si>
  <si>
    <t>Area 5</t>
  </si>
  <si>
    <t>Area 6</t>
  </si>
  <si>
    <t>Area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</si>
</sst>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quot;£&quot;#,##0.00"/>
    <numFmt numFmtId="165" formatCode="_(&quot;$&quot;* #,##0.00_);_(&quot;$&quot;* \(#,##0.00\);_(&quot;$&quot;* &quot;-&quot;??_);_(@_)"/>
    <numFmt numFmtId="166" formatCode="#,##0.00_ ;\-#,##0.00\ "/>
    <numFmt numFmtId="167" formatCode="0.0%"/>
    <numFmt numFmtId="168" formatCode="0.00000%"/>
  </numFmts>
  <fonts count="78" x14ac:knownFonts="1">
    <font>
      <sz val="10"/>
      <name val="Arial"/>
    </font>
    <font>
      <sz val="11"/>
      <color theme="1"/>
      <name val="Calibri"/>
      <family val="2"/>
      <scheme val="minor"/>
    </font>
    <font>
      <sz val="11"/>
      <color theme="1"/>
      <name val="Calibri"/>
      <family val="2"/>
      <scheme val="minor"/>
    </font>
    <font>
      <sz val="11"/>
      <color indexed="8"/>
      <name val="Calibri"/>
      <family val="2"/>
    </font>
    <font>
      <sz val="11"/>
      <color indexed="8"/>
      <name val="Calibri"/>
      <family val="2"/>
    </font>
    <font>
      <sz val="10"/>
      <name val="Arial"/>
      <family val="2"/>
    </font>
    <font>
      <b/>
      <sz val="10"/>
      <name val="Arial"/>
      <family val="2"/>
    </font>
    <font>
      <sz val="8"/>
      <name val="Arial"/>
      <family val="2"/>
    </font>
    <font>
      <sz val="12"/>
      <name val="Arial"/>
      <family val="2"/>
    </font>
    <font>
      <b/>
      <sz val="12"/>
      <name val="Arial"/>
      <family val="2"/>
    </font>
    <font>
      <b/>
      <i/>
      <sz val="10"/>
      <name val="Arial"/>
      <family val="2"/>
    </font>
    <font>
      <sz val="10"/>
      <color indexed="8"/>
      <name val="Arial"/>
      <family val="2"/>
    </font>
    <font>
      <sz val="10"/>
      <color indexed="8"/>
      <name val="Calibri"/>
      <family val="2"/>
    </font>
    <font>
      <sz val="10"/>
      <name val="Arial"/>
      <family val="2"/>
    </font>
    <font>
      <sz val="12"/>
      <color indexed="8"/>
      <name val="Arial"/>
      <family val="2"/>
    </font>
    <font>
      <sz val="11"/>
      <color indexed="8"/>
      <name val="Calibri"/>
      <family val="2"/>
    </font>
    <font>
      <vertAlign val="superscrip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indexed="8"/>
      <name val="Arial"/>
      <family val="2"/>
    </font>
    <font>
      <b/>
      <sz val="12"/>
      <color indexed="8"/>
      <name val="Calibri"/>
      <family val="2"/>
    </font>
    <font>
      <i/>
      <sz val="10"/>
      <color indexed="8"/>
      <name val="Arial"/>
      <family val="2"/>
    </font>
    <font>
      <sz val="10"/>
      <name val="Times New Roman"/>
      <family val="1"/>
    </font>
    <font>
      <i/>
      <sz val="10"/>
      <name val="Arial"/>
      <family val="2"/>
    </font>
    <font>
      <sz val="10"/>
      <color indexed="10"/>
      <name val="Arial"/>
      <family val="2"/>
    </font>
    <font>
      <b/>
      <sz val="10"/>
      <color indexed="8"/>
      <name val="Arial"/>
      <family val="2"/>
    </font>
    <font>
      <sz val="11"/>
      <name val="Arial"/>
      <family val="2"/>
    </font>
    <font>
      <b/>
      <u/>
      <sz val="12"/>
      <name val="Arial"/>
      <family val="2"/>
    </font>
    <font>
      <b/>
      <sz val="11"/>
      <name val="Arial"/>
      <family val="2"/>
    </font>
    <font>
      <b/>
      <i/>
      <sz val="11"/>
      <name val="Arial"/>
      <family val="2"/>
    </font>
    <font>
      <b/>
      <sz val="10"/>
      <color indexed="8"/>
      <name val="Calibri"/>
      <family val="2"/>
    </font>
    <font>
      <sz val="10"/>
      <name val="Arial"/>
      <family val="2"/>
    </font>
    <font>
      <b/>
      <sz val="10"/>
      <color indexed="10"/>
      <name val="Arial"/>
      <family val="2"/>
    </font>
    <font>
      <sz val="8"/>
      <name val="Arial"/>
      <family val="2"/>
    </font>
    <font>
      <sz val="11"/>
      <color theme="1"/>
      <name val="Calibri"/>
      <family val="2"/>
      <scheme val="minor"/>
    </font>
    <font>
      <sz val="10"/>
      <color theme="1"/>
      <name val="Arial"/>
      <family val="2"/>
    </font>
    <font>
      <sz val="16"/>
      <name val="Arial"/>
      <family val="2"/>
    </font>
    <font>
      <sz val="10"/>
      <name val="Arial"/>
      <family val="2"/>
    </font>
    <font>
      <u/>
      <sz val="10"/>
      <color indexed="12"/>
      <name val="Arial"/>
      <family val="2"/>
    </font>
    <font>
      <sz val="11"/>
      <color rgb="FF9C6500"/>
      <name val="Calibri"/>
      <family val="2"/>
      <scheme val="minor"/>
    </font>
    <font>
      <sz val="12"/>
      <color theme="1"/>
      <name val="Arial"/>
      <family val="2"/>
    </font>
    <font>
      <b/>
      <sz val="10"/>
      <color rgb="FFFF0000"/>
      <name val="Arial"/>
      <family val="2"/>
    </font>
    <font>
      <sz val="10"/>
      <name val="Calibri"/>
      <family val="2"/>
    </font>
    <font>
      <sz val="10"/>
      <color rgb="FF000000"/>
      <name val="Arial"/>
      <family val="2"/>
    </font>
    <font>
      <b/>
      <i/>
      <sz val="10"/>
      <color indexed="8"/>
      <name val="Arial"/>
      <family val="2"/>
    </font>
    <font>
      <sz val="10"/>
      <color rgb="FFFF0000"/>
      <name val="Arial"/>
      <family val="2"/>
    </font>
    <font>
      <b/>
      <sz val="12"/>
      <name val="Times New Roman"/>
      <family val="1"/>
    </font>
    <font>
      <b/>
      <sz val="11"/>
      <color indexed="8"/>
      <name val="Arial"/>
      <family val="2"/>
    </font>
    <font>
      <b/>
      <i/>
      <sz val="12"/>
      <name val="Arial"/>
      <family val="2"/>
    </font>
    <font>
      <b/>
      <sz val="9"/>
      <name val="Arial"/>
      <family val="2"/>
    </font>
    <font>
      <sz val="14"/>
      <name val="Arial"/>
      <family val="2"/>
    </font>
    <font>
      <b/>
      <sz val="14"/>
      <name val="Arial"/>
      <family val="2"/>
    </font>
    <font>
      <b/>
      <sz val="14"/>
      <color indexed="12"/>
      <name val="Arial"/>
      <family val="2"/>
    </font>
    <font>
      <sz val="10"/>
      <name val="Calibri"/>
      <family val="2"/>
      <scheme val="minor"/>
    </font>
    <font>
      <b/>
      <sz val="10"/>
      <color indexed="8"/>
      <name val="Calibri"/>
      <family val="2"/>
      <scheme val="minor"/>
    </font>
    <font>
      <sz val="10"/>
      <color indexed="8"/>
      <name val="Calibri"/>
      <family val="2"/>
      <scheme val="minor"/>
    </font>
    <font>
      <b/>
      <sz val="10"/>
      <name val="Calibri"/>
      <family val="2"/>
      <scheme val="minor"/>
    </font>
    <font>
      <b/>
      <i/>
      <sz val="10"/>
      <name val="Calibri"/>
      <family val="2"/>
      <scheme val="minor"/>
    </font>
    <font>
      <sz val="11"/>
      <name val="Calibri"/>
      <family val="2"/>
      <scheme val="minor"/>
    </font>
    <font>
      <b/>
      <u/>
      <sz val="11"/>
      <name val="Calibri"/>
      <family val="2"/>
      <scheme val="minor"/>
    </font>
    <font>
      <b/>
      <sz val="11"/>
      <color indexed="8"/>
      <name val="Calibri"/>
      <family val="2"/>
      <scheme val="minor"/>
    </font>
    <font>
      <b/>
      <sz val="11"/>
      <name val="Calibri"/>
      <family val="2"/>
      <scheme val="minor"/>
    </font>
    <font>
      <b/>
      <i/>
      <sz val="11"/>
      <name val="Calibri"/>
      <family val="2"/>
      <scheme val="minor"/>
    </font>
    <font>
      <sz val="8"/>
      <name val="Arial"/>
      <family val="2"/>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C1E1FF"/>
        <bgColor indexed="64"/>
      </patternFill>
    </fill>
    <fill>
      <patternFill patternType="solid">
        <fgColor rgb="FFEBF5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indexed="43"/>
        <bgColor indexed="64"/>
      </patternFill>
    </fill>
    <fill>
      <patternFill patternType="solid">
        <fgColor theme="9" tint="0.39997558519241921"/>
        <bgColor indexed="64"/>
      </patternFill>
    </fill>
    <fill>
      <patternFill patternType="solid">
        <fgColor theme="3" tint="0.79998168889431442"/>
        <bgColor indexed="64"/>
      </patternFill>
    </fill>
  </fills>
  <borders count="3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style="thin">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double">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110">
    <xf numFmtId="0" fontId="0" fillId="0" borderId="0"/>
    <xf numFmtId="0" fontId="15" fillId="2" borderId="0" applyNumberFormat="0" applyBorder="0" applyAlignment="0" applyProtection="0"/>
    <xf numFmtId="0" fontId="3" fillId="2" borderId="0" applyNumberFormat="0" applyBorder="0" applyAlignment="0" applyProtection="0"/>
    <xf numFmtId="0" fontId="15" fillId="3" borderId="0" applyNumberFormat="0" applyBorder="0" applyAlignment="0" applyProtection="0"/>
    <xf numFmtId="0" fontId="3" fillId="3" borderId="0" applyNumberFormat="0" applyBorder="0" applyAlignment="0" applyProtection="0"/>
    <xf numFmtId="0" fontId="15" fillId="4" borderId="0" applyNumberFormat="0" applyBorder="0" applyAlignment="0" applyProtection="0"/>
    <xf numFmtId="0" fontId="3" fillId="4"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6" borderId="0" applyNumberFormat="0" applyBorder="0" applyAlignment="0" applyProtection="0"/>
    <xf numFmtId="0" fontId="3" fillId="6" borderId="0" applyNumberFormat="0" applyBorder="0" applyAlignment="0" applyProtection="0"/>
    <xf numFmtId="0" fontId="15" fillId="7" borderId="0" applyNumberFormat="0" applyBorder="0" applyAlignment="0" applyProtection="0"/>
    <xf numFmtId="0" fontId="3" fillId="7"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9" borderId="0" applyNumberFormat="0" applyBorder="0" applyAlignment="0" applyProtection="0"/>
    <xf numFmtId="0" fontId="3" fillId="9" borderId="0" applyNumberFormat="0" applyBorder="0" applyAlignment="0" applyProtection="0"/>
    <xf numFmtId="0" fontId="15" fillId="10" borderId="0" applyNumberFormat="0" applyBorder="0" applyAlignment="0" applyProtection="0"/>
    <xf numFmtId="0" fontId="3" fillId="10" borderId="0" applyNumberFormat="0" applyBorder="0" applyAlignment="0" applyProtection="0"/>
    <xf numFmtId="0" fontId="15" fillId="5" borderId="0" applyNumberFormat="0" applyBorder="0" applyAlignment="0" applyProtection="0"/>
    <xf numFmtId="0" fontId="3" fillId="5" borderId="0" applyNumberFormat="0" applyBorder="0" applyAlignment="0" applyProtection="0"/>
    <xf numFmtId="0" fontId="15" fillId="8" borderId="0" applyNumberFormat="0" applyBorder="0" applyAlignment="0" applyProtection="0"/>
    <xf numFmtId="0" fontId="3" fillId="8" borderId="0" applyNumberFormat="0" applyBorder="0" applyAlignment="0" applyProtection="0"/>
    <xf numFmtId="0" fontId="15" fillId="11" borderId="0" applyNumberFormat="0" applyBorder="0" applyAlignment="0" applyProtection="0"/>
    <xf numFmtId="0" fontId="3" fillId="11"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9" borderId="0" applyNumberFormat="0" applyBorder="0" applyAlignment="0" applyProtection="0"/>
    <xf numFmtId="0" fontId="18" fillId="3" borderId="0" applyNumberFormat="0" applyBorder="0" applyAlignment="0" applyProtection="0"/>
    <xf numFmtId="0" fontId="19" fillId="20" borderId="1" applyNumberFormat="0" applyAlignment="0" applyProtection="0"/>
    <xf numFmtId="0" fontId="20" fillId="21" borderId="2" applyNumberFormat="0" applyAlignment="0" applyProtection="0"/>
    <xf numFmtId="43" fontId="13" fillId="0" borderId="0" applyFont="0" applyFill="0" applyBorder="0" applyAlignment="0" applyProtection="0"/>
    <xf numFmtId="43" fontId="5" fillId="0" borderId="0" applyFont="0" applyFill="0" applyBorder="0" applyAlignment="0" applyProtection="0"/>
    <xf numFmtId="44" fontId="13" fillId="0" borderId="0" applyFont="0" applyFill="0" applyBorder="0" applyAlignment="0" applyProtection="0"/>
    <xf numFmtId="44" fontId="5" fillId="0" borderId="0" applyFont="0" applyFill="0" applyBorder="0" applyAlignment="0" applyProtection="0"/>
    <xf numFmtId="44" fontId="4" fillId="0" borderId="0" applyFont="0" applyFill="0" applyBorder="0" applyAlignment="0" applyProtection="0"/>
    <xf numFmtId="44" fontId="3" fillId="0" borderId="0" applyFont="0" applyFill="0" applyBorder="0" applyAlignment="0" applyProtection="0"/>
    <xf numFmtId="44" fontId="45" fillId="0" borderId="0" applyFont="0" applyFill="0" applyBorder="0" applyAlignment="0" applyProtection="0"/>
    <xf numFmtId="44" fontId="5" fillId="0" borderId="0" applyFont="0" applyFill="0" applyBorder="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7" borderId="1" applyNumberFormat="0" applyAlignment="0" applyProtection="0"/>
    <xf numFmtId="0" fontId="27" fillId="0" borderId="6" applyNumberFormat="0" applyFill="0" applyAlignment="0" applyProtection="0"/>
    <xf numFmtId="0" fontId="28" fillId="22" borderId="0" applyNumberFormat="0" applyBorder="0" applyAlignment="0" applyProtection="0"/>
    <xf numFmtId="0" fontId="48" fillId="0" borderId="0"/>
    <xf numFmtId="0" fontId="5" fillId="0" borderId="0"/>
    <xf numFmtId="0" fontId="5"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 fillId="0" borderId="0"/>
    <xf numFmtId="0" fontId="15" fillId="0" borderId="0"/>
    <xf numFmtId="0" fontId="15" fillId="23" borderId="7" applyNumberFormat="0" applyFont="0" applyAlignment="0" applyProtection="0"/>
    <xf numFmtId="0" fontId="3" fillId="23" borderId="7" applyNumberFormat="0" applyFont="0" applyAlignment="0" applyProtection="0"/>
    <xf numFmtId="0" fontId="29" fillId="20" borderId="8" applyNumberFormat="0" applyAlignment="0" applyProtection="0"/>
    <xf numFmtId="9" fontId="4" fillId="0" borderId="0" applyFont="0" applyFill="0" applyBorder="0" applyAlignment="0" applyProtection="0"/>
    <xf numFmtId="9" fontId="3"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30" fillId="0" borderId="0" applyNumberFormat="0" applyFill="0" applyBorder="0" applyAlignment="0" applyProtection="0"/>
    <xf numFmtId="0" fontId="31" fillId="0" borderId="9" applyNumberFormat="0" applyFill="0" applyAlignment="0" applyProtection="0"/>
    <xf numFmtId="0" fontId="32" fillId="0" borderId="0" applyNumberFormat="0" applyFill="0" applyBorder="0" applyAlignment="0" applyProtection="0"/>
    <xf numFmtId="43" fontId="51" fillId="0" borderId="0" applyFont="0" applyFill="0" applyBorder="0" applyAlignment="0" applyProtection="0"/>
    <xf numFmtId="44" fontId="5" fillId="0" borderId="0" applyFont="0" applyFill="0" applyBorder="0" applyAlignment="0" applyProtection="0"/>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65" fontId="51" fillId="0" borderId="0" applyFont="0" applyFill="0" applyBorder="0" applyAlignment="0" applyProtection="0"/>
    <xf numFmtId="0" fontId="53" fillId="27" borderId="0" applyNumberFormat="0" applyBorder="0" applyAlignment="0" applyProtection="0"/>
    <xf numFmtId="0" fontId="54" fillId="0" borderId="0"/>
    <xf numFmtId="0" fontId="5"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43" fontId="5" fillId="0" borderId="0" applyFont="0" applyFill="0" applyBorder="0" applyAlignment="0" applyProtection="0"/>
    <xf numFmtId="44" fontId="5" fillId="0" borderId="0" applyFont="0" applyFill="0" applyBorder="0" applyAlignment="0" applyProtection="0"/>
    <xf numFmtId="165" fontId="5" fillId="0" borderId="0" applyFont="0" applyFill="0" applyBorder="0" applyAlignment="0" applyProtection="0"/>
    <xf numFmtId="0" fontId="1" fillId="0" borderId="0"/>
  </cellStyleXfs>
  <cellXfs count="1110">
    <xf numFmtId="0" fontId="0" fillId="0" borderId="0" xfId="0"/>
    <xf numFmtId="0" fontId="8" fillId="0" borderId="0" xfId="0" applyFont="1" applyAlignment="1">
      <alignment horizontal="left"/>
    </xf>
    <xf numFmtId="0" fontId="0" fillId="0" borderId="0" xfId="0" applyAlignment="1">
      <alignment horizontal="left"/>
    </xf>
    <xf numFmtId="0" fontId="9" fillId="0" borderId="0" xfId="0" applyFont="1" applyAlignment="1">
      <alignment horizontal="left"/>
    </xf>
    <xf numFmtId="0" fontId="40" fillId="0" borderId="0" xfId="58" applyFont="1"/>
    <xf numFmtId="0" fontId="5" fillId="0" borderId="0" xfId="0" applyFont="1"/>
    <xf numFmtId="0" fontId="39" fillId="0" borderId="0" xfId="68" applyFont="1" applyAlignment="1">
      <alignment horizontal="center" wrapText="1"/>
    </xf>
    <xf numFmtId="0" fontId="8" fillId="0" borderId="0" xfId="0" applyFont="1"/>
    <xf numFmtId="0" fontId="0" fillId="0" borderId="0" xfId="0" applyAlignment="1">
      <alignment horizontal="center"/>
    </xf>
    <xf numFmtId="2" fontId="8" fillId="0" borderId="0" xfId="0" applyNumberFormat="1" applyFont="1" applyAlignment="1">
      <alignment horizontal="center"/>
    </xf>
    <xf numFmtId="2" fontId="0" fillId="0" borderId="0" xfId="0" applyNumberFormat="1" applyAlignment="1">
      <alignment horizontal="center"/>
    </xf>
    <xf numFmtId="0" fontId="5" fillId="0" borderId="10" xfId="0" applyFont="1" applyBorder="1" applyAlignment="1" applyProtection="1">
      <alignment horizontal="center" wrapText="1"/>
      <protection locked="0"/>
    </xf>
    <xf numFmtId="0" fontId="5" fillId="0" borderId="10" xfId="0" applyFont="1" applyBorder="1" applyAlignment="1">
      <alignment horizontal="center" wrapText="1"/>
    </xf>
    <xf numFmtId="0" fontId="5" fillId="0" borderId="10" xfId="0" applyFont="1" applyBorder="1" applyAlignment="1">
      <alignment horizontal="center" vertical="top" wrapText="1"/>
    </xf>
    <xf numFmtId="0" fontId="5" fillId="0" borderId="10" xfId="0" applyFont="1" applyBorder="1" applyAlignment="1">
      <alignment vertical="top" wrapText="1"/>
    </xf>
    <xf numFmtId="0" fontId="6" fillId="0" borderId="10" xfId="0" applyFont="1" applyBorder="1" applyAlignment="1" applyProtection="1">
      <alignment horizontal="center" wrapText="1"/>
      <protection locked="0"/>
    </xf>
    <xf numFmtId="0" fontId="11" fillId="0" borderId="10" xfId="68" applyFont="1" applyBorder="1" applyAlignment="1">
      <alignment horizontal="center" vertical="top" wrapText="1"/>
    </xf>
    <xf numFmtId="0" fontId="11" fillId="0" borderId="10" xfId="68" applyFont="1" applyBorder="1" applyAlignment="1">
      <alignment vertical="top" wrapText="1"/>
    </xf>
    <xf numFmtId="0" fontId="39" fillId="0" borderId="10" xfId="68" applyFont="1" applyBorder="1" applyAlignment="1">
      <alignment horizontal="center" wrapText="1"/>
    </xf>
    <xf numFmtId="0" fontId="39" fillId="0" borderId="10" xfId="68" applyFont="1" applyBorder="1" applyAlignment="1">
      <alignment vertical="top" wrapText="1"/>
    </xf>
    <xf numFmtId="0" fontId="6" fillId="0" borderId="0" xfId="0" applyFont="1"/>
    <xf numFmtId="0" fontId="9" fillId="0" borderId="0" xfId="0" applyFont="1" applyAlignment="1">
      <alignment horizontal="left" vertical="top"/>
    </xf>
    <xf numFmtId="0" fontId="9" fillId="0" borderId="0" xfId="0" applyFont="1" applyAlignment="1">
      <alignment horizontal="left" vertical="top" wrapText="1"/>
    </xf>
    <xf numFmtId="2" fontId="9" fillId="0" borderId="0" xfId="0" applyNumberFormat="1" applyFont="1" applyAlignment="1">
      <alignment horizontal="center"/>
    </xf>
    <xf numFmtId="43" fontId="5" fillId="0" borderId="10" xfId="41" applyFont="1" applyFill="1" applyBorder="1" applyAlignment="1">
      <alignment horizontal="center"/>
    </xf>
    <xf numFmtId="0" fontId="5" fillId="0" borderId="10" xfId="0" applyFont="1" applyBorder="1"/>
    <xf numFmtId="0" fontId="39" fillId="0" borderId="10" xfId="68" applyFont="1" applyBorder="1" applyAlignment="1">
      <alignment horizontal="center" vertical="top" wrapText="1"/>
    </xf>
    <xf numFmtId="0" fontId="5" fillId="0" borderId="10" xfId="0" applyFont="1" applyBorder="1" applyAlignment="1">
      <alignment horizontal="left" vertical="top" wrapText="1"/>
    </xf>
    <xf numFmtId="49" fontId="46" fillId="0" borderId="10" xfId="0" applyNumberFormat="1" applyFont="1" applyBorder="1" applyAlignment="1">
      <alignment horizontal="center"/>
    </xf>
    <xf numFmtId="0" fontId="0" fillId="0" borderId="10" xfId="0" applyBorder="1" applyAlignment="1">
      <alignment horizontal="center"/>
    </xf>
    <xf numFmtId="0" fontId="6" fillId="0" borderId="10" xfId="0" applyFont="1" applyBorder="1" applyAlignment="1">
      <alignment horizontal="left" vertical="top" wrapText="1"/>
    </xf>
    <xf numFmtId="164" fontId="0" fillId="0" borderId="10" xfId="0" applyNumberFormat="1" applyBorder="1" applyAlignment="1">
      <alignment horizontal="center"/>
    </xf>
    <xf numFmtId="0" fontId="9" fillId="0" borderId="10" xfId="0" applyFont="1" applyBorder="1" applyAlignment="1">
      <alignment horizontal="left"/>
    </xf>
    <xf numFmtId="0" fontId="8" fillId="0" borderId="10" xfId="0" applyFont="1" applyBorder="1" applyAlignment="1">
      <alignment horizontal="left"/>
    </xf>
    <xf numFmtId="0" fontId="8" fillId="0" borderId="10" xfId="0" applyFont="1" applyBorder="1" applyAlignment="1">
      <alignment horizontal="center"/>
    </xf>
    <xf numFmtId="2" fontId="8" fillId="0" borderId="10" xfId="0" applyNumberFormat="1" applyFont="1" applyBorder="1" applyAlignment="1">
      <alignment horizontal="center"/>
    </xf>
    <xf numFmtId="0" fontId="9" fillId="0" borderId="10" xfId="0" applyFont="1" applyBorder="1" applyAlignment="1">
      <alignment horizontal="center"/>
    </xf>
    <xf numFmtId="0" fontId="0" fillId="0" borderId="10" xfId="0" applyBorder="1" applyAlignment="1">
      <alignment horizontal="left"/>
    </xf>
    <xf numFmtId="2" fontId="0" fillId="0" borderId="10" xfId="0" applyNumberFormat="1" applyBorder="1" applyAlignment="1">
      <alignment horizontal="center"/>
    </xf>
    <xf numFmtId="0" fontId="0" fillId="0" borderId="10" xfId="0" applyBorder="1"/>
    <xf numFmtId="0" fontId="5" fillId="0" borderId="10" xfId="0" applyFont="1" applyBorder="1" applyAlignment="1">
      <alignment horizontal="justify" vertical="top" wrapText="1"/>
    </xf>
    <xf numFmtId="0" fontId="6" fillId="0" borderId="10" xfId="0" applyFont="1" applyBorder="1" applyAlignment="1">
      <alignment horizontal="justify" vertical="top" wrapText="1"/>
    </xf>
    <xf numFmtId="0" fontId="5" fillId="0" borderId="10" xfId="0" applyFont="1" applyBorder="1" applyAlignment="1">
      <alignment wrapText="1"/>
    </xf>
    <xf numFmtId="0" fontId="5" fillId="28" borderId="10" xfId="0" applyFont="1" applyFill="1" applyBorder="1" applyAlignment="1">
      <alignment horizontal="center" vertical="top" wrapText="1"/>
    </xf>
    <xf numFmtId="0" fontId="6" fillId="28" borderId="10" xfId="0" applyFont="1" applyFill="1" applyBorder="1" applyAlignment="1" applyProtection="1">
      <alignment horizontal="center" wrapText="1"/>
      <protection locked="0"/>
    </xf>
    <xf numFmtId="0" fontId="6" fillId="28" borderId="10" xfId="0" applyFont="1" applyFill="1" applyBorder="1" applyAlignment="1">
      <alignment horizontal="left" vertical="top" wrapText="1"/>
    </xf>
    <xf numFmtId="0" fontId="0" fillId="28" borderId="10" xfId="0" applyFill="1" applyBorder="1" applyAlignment="1">
      <alignment horizontal="center"/>
    </xf>
    <xf numFmtId="2" fontId="0" fillId="28" borderId="10" xfId="0" applyNumberFormat="1" applyFill="1" applyBorder="1" applyAlignment="1">
      <alignment horizontal="center"/>
    </xf>
    <xf numFmtId="0" fontId="0" fillId="0" borderId="10" xfId="0" applyBorder="1" applyAlignment="1">
      <alignment horizontal="center" vertical="center"/>
    </xf>
    <xf numFmtId="0" fontId="5" fillId="0" borderId="10" xfId="0" applyFont="1" applyBorder="1" applyAlignment="1">
      <alignment horizontal="center" vertical="center"/>
    </xf>
    <xf numFmtId="44" fontId="6" fillId="28" borderId="10" xfId="42" applyFont="1" applyFill="1" applyBorder="1" applyAlignment="1">
      <alignment horizontal="center"/>
    </xf>
    <xf numFmtId="2" fontId="0" fillId="0" borderId="10" xfId="0" applyNumberFormat="1" applyBorder="1" applyAlignment="1">
      <alignment horizontal="center" vertical="center"/>
    </xf>
    <xf numFmtId="0" fontId="42" fillId="0" borderId="0" xfId="58" applyFont="1"/>
    <xf numFmtId="0" fontId="5" fillId="29" borderId="10" xfId="0" applyFont="1" applyFill="1" applyBorder="1" applyAlignment="1">
      <alignment horizontal="center" vertical="top" wrapText="1"/>
    </xf>
    <xf numFmtId="0" fontId="6" fillId="29" borderId="10" xfId="0" applyFont="1" applyFill="1" applyBorder="1" applyAlignment="1" applyProtection="1">
      <alignment horizontal="center" wrapText="1"/>
      <protection locked="0"/>
    </xf>
    <xf numFmtId="0" fontId="5" fillId="29" borderId="10" xfId="0" applyFont="1" applyFill="1" applyBorder="1" applyAlignment="1">
      <alignment vertical="top" wrapText="1"/>
    </xf>
    <xf numFmtId="0" fontId="6" fillId="0" borderId="10" xfId="0" applyFont="1" applyBorder="1"/>
    <xf numFmtId="0" fontId="6" fillId="29" borderId="10" xfId="0" applyFont="1" applyFill="1" applyBorder="1" applyAlignment="1">
      <alignment horizontal="left" vertical="top" wrapText="1"/>
    </xf>
    <xf numFmtId="0" fontId="0" fillId="29" borderId="10" xfId="0" applyFill="1" applyBorder="1" applyAlignment="1">
      <alignment horizontal="center"/>
    </xf>
    <xf numFmtId="49" fontId="46" fillId="29" borderId="10" xfId="0" applyNumberFormat="1" applyFont="1" applyFill="1" applyBorder="1" applyAlignment="1">
      <alignment horizontal="center"/>
    </xf>
    <xf numFmtId="2" fontId="0" fillId="29" borderId="10" xfId="0" applyNumberFormat="1" applyFill="1" applyBorder="1" applyAlignment="1">
      <alignment horizontal="center"/>
    </xf>
    <xf numFmtId="0" fontId="6" fillId="28" borderId="10" xfId="0" applyFont="1" applyFill="1" applyBorder="1" applyAlignment="1">
      <alignment horizontal="right"/>
    </xf>
    <xf numFmtId="0" fontId="5" fillId="28" borderId="10" xfId="0" applyFont="1" applyFill="1" applyBorder="1" applyAlignment="1">
      <alignment vertical="top" wrapText="1"/>
    </xf>
    <xf numFmtId="2" fontId="55" fillId="0" borderId="10" xfId="68" applyNumberFormat="1" applyFont="1" applyBorder="1" applyAlignment="1">
      <alignment horizontal="center" vertical="center" wrapText="1"/>
    </xf>
    <xf numFmtId="0" fontId="55" fillId="0" borderId="10" xfId="68" applyFont="1" applyBorder="1" applyAlignment="1">
      <alignment horizontal="center" vertical="center" wrapText="1"/>
    </xf>
    <xf numFmtId="0" fontId="6" fillId="29" borderId="10" xfId="0" applyFont="1" applyFill="1" applyBorder="1" applyAlignment="1">
      <alignment horizontal="justify" vertical="top" wrapText="1"/>
    </xf>
    <xf numFmtId="0" fontId="6" fillId="30" borderId="10" xfId="0" applyFont="1" applyFill="1" applyBorder="1" applyAlignment="1">
      <alignment horizontal="center"/>
    </xf>
    <xf numFmtId="0" fontId="6" fillId="30" borderId="10" xfId="0" applyFont="1" applyFill="1" applyBorder="1" applyAlignment="1">
      <alignment horizontal="right" wrapText="1"/>
    </xf>
    <xf numFmtId="0" fontId="6" fillId="31" borderId="10" xfId="0" applyFont="1" applyFill="1" applyBorder="1" applyAlignment="1">
      <alignment horizontal="center"/>
    </xf>
    <xf numFmtId="0" fontId="6" fillId="31" borderId="10" xfId="0" applyFont="1" applyFill="1" applyBorder="1" applyAlignment="1">
      <alignment horizontal="right" wrapText="1"/>
    </xf>
    <xf numFmtId="0" fontId="62" fillId="32" borderId="0" xfId="58" applyFont="1" applyFill="1" applyAlignment="1">
      <alignment horizontal="right" vertical="top" wrapText="1"/>
    </xf>
    <xf numFmtId="0" fontId="40" fillId="29" borderId="0" xfId="58" applyFont="1" applyFill="1"/>
    <xf numFmtId="0" fontId="43" fillId="29" borderId="0" xfId="58" applyFont="1" applyFill="1" applyAlignment="1">
      <alignment horizontal="right" vertical="top" wrapText="1"/>
    </xf>
    <xf numFmtId="0" fontId="40" fillId="29" borderId="0" xfId="58" applyFont="1" applyFill="1" applyAlignment="1">
      <alignment horizontal="center" vertical="top"/>
    </xf>
    <xf numFmtId="0" fontId="42" fillId="29" borderId="0" xfId="58" applyFont="1" applyFill="1" applyAlignment="1">
      <alignment vertical="top" wrapText="1"/>
    </xf>
    <xf numFmtId="0" fontId="40" fillId="29" borderId="15" xfId="58" applyFont="1" applyFill="1" applyBorder="1" applyAlignment="1">
      <alignment horizontal="center" vertical="top"/>
    </xf>
    <xf numFmtId="0" fontId="42" fillId="29" borderId="15" xfId="58" applyFont="1" applyFill="1" applyBorder="1" applyAlignment="1">
      <alignment vertical="top" wrapText="1"/>
    </xf>
    <xf numFmtId="0" fontId="6" fillId="33" borderId="10" xfId="0" applyFont="1" applyFill="1" applyBorder="1" applyAlignment="1">
      <alignment horizontal="center"/>
    </xf>
    <xf numFmtId="0" fontId="6" fillId="33" borderId="10" xfId="0" applyFont="1" applyFill="1" applyBorder="1" applyAlignment="1">
      <alignment horizontal="right" wrapText="1"/>
    </xf>
    <xf numFmtId="0" fontId="59" fillId="0" borderId="10" xfId="68" applyFont="1" applyBorder="1" applyAlignment="1">
      <alignment horizontal="center" vertical="center" wrapText="1"/>
    </xf>
    <xf numFmtId="0" fontId="6" fillId="29" borderId="10" xfId="68" applyFont="1" applyFill="1" applyBorder="1" applyAlignment="1">
      <alignment horizontal="center" vertical="center" wrapText="1"/>
    </xf>
    <xf numFmtId="0" fontId="0" fillId="29" borderId="10" xfId="0" applyFill="1" applyBorder="1" applyAlignment="1">
      <alignment horizontal="justify" vertical="top" wrapText="1"/>
    </xf>
    <xf numFmtId="0" fontId="6" fillId="33" borderId="14" xfId="0" applyFont="1" applyFill="1" applyBorder="1"/>
    <xf numFmtId="0" fontId="0" fillId="0" borderId="0" xfId="0" applyAlignment="1">
      <alignment wrapText="1"/>
    </xf>
    <xf numFmtId="0" fontId="6" fillId="33" borderId="13" xfId="0" applyFont="1" applyFill="1" applyBorder="1"/>
    <xf numFmtId="164" fontId="5" fillId="0" borderId="10" xfId="58" applyNumberFormat="1" applyBorder="1" applyAlignment="1">
      <alignment horizontal="center"/>
    </xf>
    <xf numFmtId="2" fontId="5" fillId="0" borderId="10" xfId="58" applyNumberFormat="1" applyBorder="1" applyAlignment="1">
      <alignment horizontal="center"/>
    </xf>
    <xf numFmtId="0" fontId="5" fillId="0" borderId="10" xfId="58" applyBorder="1"/>
    <xf numFmtId="49" fontId="46" fillId="29" borderId="10" xfId="58" applyNumberFormat="1" applyFont="1" applyFill="1" applyBorder="1" applyAlignment="1">
      <alignment horizontal="center"/>
    </xf>
    <xf numFmtId="0" fontId="6" fillId="33" borderId="12" xfId="0" applyFont="1" applyFill="1" applyBorder="1"/>
    <xf numFmtId="49" fontId="46" fillId="28" borderId="10" xfId="58" applyNumberFormat="1" applyFont="1" applyFill="1" applyBorder="1" applyAlignment="1">
      <alignment horizontal="center"/>
    </xf>
    <xf numFmtId="9" fontId="5" fillId="0" borderId="10" xfId="58" applyNumberFormat="1" applyBorder="1" applyAlignment="1">
      <alignment horizontal="center" vertical="center"/>
    </xf>
    <xf numFmtId="9" fontId="59" fillId="0" borderId="10" xfId="0" applyNumberFormat="1" applyFont="1" applyBorder="1" applyAlignment="1">
      <alignment horizontal="center" vertical="center"/>
    </xf>
    <xf numFmtId="0" fontId="40" fillId="28" borderId="10" xfId="58" applyFont="1" applyFill="1" applyBorder="1" applyAlignment="1">
      <alignment horizontal="center" vertical="top" wrapText="1"/>
    </xf>
    <xf numFmtId="0" fontId="41" fillId="28" borderId="10" xfId="58" applyFont="1" applyFill="1" applyBorder="1" applyAlignment="1">
      <alignment horizontal="left" vertical="top" wrapText="1"/>
    </xf>
    <xf numFmtId="0" fontId="40" fillId="0" borderId="10" xfId="58" applyFont="1" applyBorder="1" applyAlignment="1">
      <alignment horizontal="center" vertical="top" wrapText="1"/>
    </xf>
    <xf numFmtId="0" fontId="40" fillId="0" borderId="10" xfId="58" applyFont="1" applyBorder="1" applyAlignment="1">
      <alignment horizontal="left" vertical="top" wrapText="1"/>
    </xf>
    <xf numFmtId="0" fontId="42" fillId="0" borderId="10" xfId="58" applyFont="1" applyBorder="1" applyAlignment="1">
      <alignment horizontal="left" vertical="top" wrapText="1"/>
    </xf>
    <xf numFmtId="0" fontId="61" fillId="0" borderId="10" xfId="68" applyFont="1" applyBorder="1" applyAlignment="1">
      <alignment horizontal="left"/>
    </xf>
    <xf numFmtId="0" fontId="40" fillId="0" borderId="10" xfId="58" applyFont="1" applyBorder="1" applyAlignment="1">
      <alignment horizontal="center" vertical="top"/>
    </xf>
    <xf numFmtId="0" fontId="40" fillId="0" borderId="10" xfId="58" applyFont="1" applyBorder="1" applyAlignment="1">
      <alignment horizontal="right" vertical="top" wrapText="1"/>
    </xf>
    <xf numFmtId="0" fontId="40" fillId="29" borderId="10" xfId="58" applyFont="1" applyFill="1" applyBorder="1" applyAlignment="1">
      <alignment horizontal="center" vertical="top"/>
    </xf>
    <xf numFmtId="0" fontId="43" fillId="29" borderId="10" xfId="58" applyFont="1" applyFill="1" applyBorder="1" applyAlignment="1">
      <alignment horizontal="right" vertical="top" wrapText="1"/>
    </xf>
    <xf numFmtId="0" fontId="40" fillId="29" borderId="10" xfId="58" applyFont="1" applyFill="1" applyBorder="1" applyAlignment="1">
      <alignment horizontal="right" vertical="top" wrapText="1"/>
    </xf>
    <xf numFmtId="44" fontId="40" fillId="0" borderId="10" xfId="43" applyFont="1" applyFill="1" applyBorder="1" applyAlignment="1">
      <alignment horizontal="center"/>
    </xf>
    <xf numFmtId="0" fontId="6" fillId="0" borderId="10" xfId="0" applyFont="1" applyBorder="1" applyAlignment="1">
      <alignment horizontal="center" vertical="center"/>
    </xf>
    <xf numFmtId="0" fontId="6" fillId="30" borderId="12" xfId="0" applyFont="1" applyFill="1" applyBorder="1"/>
    <xf numFmtId="0" fontId="6" fillId="30" borderId="13" xfId="0" applyFont="1" applyFill="1" applyBorder="1"/>
    <xf numFmtId="0" fontId="6" fillId="30" borderId="14" xfId="0" applyFont="1" applyFill="1" applyBorder="1"/>
    <xf numFmtId="0" fontId="6" fillId="28" borderId="12" xfId="0" applyFont="1" applyFill="1" applyBorder="1"/>
    <xf numFmtId="0" fontId="6" fillId="28" borderId="13" xfId="0" applyFont="1" applyFill="1" applyBorder="1"/>
    <xf numFmtId="0" fontId="6" fillId="28" borderId="14" xfId="0" applyFont="1" applyFill="1" applyBorder="1"/>
    <xf numFmtId="0" fontId="39" fillId="35" borderId="10" xfId="68" applyFont="1" applyFill="1" applyBorder="1" applyAlignment="1">
      <alignment horizontal="center" wrapText="1"/>
    </xf>
    <xf numFmtId="0" fontId="0" fillId="35" borderId="10" xfId="0" applyFill="1" applyBorder="1" applyAlignment="1">
      <alignment horizontal="center"/>
    </xf>
    <xf numFmtId="0" fontId="0" fillId="35" borderId="10" xfId="0" applyFill="1" applyBorder="1"/>
    <xf numFmtId="0" fontId="0" fillId="35" borderId="10" xfId="0" applyFill="1" applyBorder="1" applyAlignment="1">
      <alignment horizontal="center" vertical="center"/>
    </xf>
    <xf numFmtId="0" fontId="5" fillId="35" borderId="10" xfId="58" applyFill="1" applyBorder="1"/>
    <xf numFmtId="44" fontId="6" fillId="30" borderId="10" xfId="42" applyFont="1" applyFill="1" applyBorder="1" applyAlignment="1">
      <alignment horizontal="center"/>
    </xf>
    <xf numFmtId="0" fontId="5" fillId="0" borderId="10" xfId="0" applyFont="1" applyBorder="1" applyAlignment="1">
      <alignment horizontal="center" vertical="center" wrapText="1"/>
    </xf>
    <xf numFmtId="44" fontId="6" fillId="33" borderId="10" xfId="0" applyNumberFormat="1" applyFont="1" applyFill="1" applyBorder="1"/>
    <xf numFmtId="44" fontId="6" fillId="30" borderId="13" xfId="0" applyNumberFormat="1" applyFont="1" applyFill="1" applyBorder="1"/>
    <xf numFmtId="44" fontId="6" fillId="30" borderId="14" xfId="0" applyNumberFormat="1" applyFont="1" applyFill="1" applyBorder="1"/>
    <xf numFmtId="2" fontId="6" fillId="29" borderId="10" xfId="68" applyNumberFormat="1" applyFont="1" applyFill="1" applyBorder="1" applyAlignment="1">
      <alignment horizontal="center" vertical="center" wrapText="1"/>
    </xf>
    <xf numFmtId="0" fontId="6" fillId="28" borderId="13" xfId="0" applyFont="1" applyFill="1" applyBorder="1" applyAlignment="1">
      <alignment vertical="center" wrapText="1"/>
    </xf>
    <xf numFmtId="44" fontId="6" fillId="28" borderId="14" xfId="0" applyNumberFormat="1" applyFont="1" applyFill="1" applyBorder="1" applyAlignment="1">
      <alignment vertical="center" wrapText="1"/>
    </xf>
    <xf numFmtId="166" fontId="5" fillId="36" borderId="10" xfId="68" applyNumberFormat="1" applyFont="1" applyFill="1" applyBorder="1" applyAlignment="1">
      <alignment horizontal="center" vertical="center" wrapText="1"/>
    </xf>
    <xf numFmtId="9" fontId="0" fillId="35" borderId="10" xfId="0" applyNumberFormat="1" applyFill="1" applyBorder="1" applyAlignment="1">
      <alignment horizontal="center" vertical="center"/>
    </xf>
    <xf numFmtId="2" fontId="0" fillId="35" borderId="10" xfId="0" applyNumberFormat="1" applyFill="1" applyBorder="1" applyAlignment="1">
      <alignment horizontal="center" vertical="center"/>
    </xf>
    <xf numFmtId="9" fontId="5" fillId="35" borderId="10" xfId="58" applyNumberFormat="1" applyFill="1" applyBorder="1" applyAlignment="1">
      <alignment horizontal="center" vertical="center"/>
    </xf>
    <xf numFmtId="0" fontId="42" fillId="37" borderId="13" xfId="0" applyFont="1" applyFill="1" applyBorder="1" applyAlignment="1">
      <alignment vertical="center" wrapText="1"/>
    </xf>
    <xf numFmtId="164" fontId="42" fillId="37" borderId="10" xfId="0" applyNumberFormat="1" applyFont="1" applyFill="1" applyBorder="1" applyAlignment="1">
      <alignment horizontal="center" vertical="center"/>
    </xf>
    <xf numFmtId="167" fontId="0" fillId="0" borderId="10" xfId="0" applyNumberFormat="1" applyBorder="1" applyAlignment="1">
      <alignment horizontal="center" vertical="center"/>
    </xf>
    <xf numFmtId="167" fontId="5" fillId="0" borderId="10" xfId="58" applyNumberFormat="1" applyBorder="1" applyAlignment="1">
      <alignment horizontal="center" vertical="center"/>
    </xf>
    <xf numFmtId="167" fontId="5" fillId="26" borderId="10" xfId="58" applyNumberFormat="1" applyFill="1" applyBorder="1" applyAlignment="1">
      <alignment horizontal="center" vertical="center"/>
    </xf>
    <xf numFmtId="167" fontId="5" fillId="26" borderId="10" xfId="0" applyNumberFormat="1" applyFont="1" applyFill="1" applyBorder="1" applyAlignment="1">
      <alignment horizontal="center" vertical="center"/>
    </xf>
    <xf numFmtId="0" fontId="42" fillId="31" borderId="0" xfId="58" applyFont="1" applyFill="1" applyAlignment="1">
      <alignment vertical="top" wrapText="1"/>
    </xf>
    <xf numFmtId="17" fontId="42" fillId="31" borderId="0" xfId="58" applyNumberFormat="1" applyFont="1" applyFill="1" applyAlignment="1">
      <alignment vertical="top" wrapText="1"/>
    </xf>
    <xf numFmtId="17" fontId="42" fillId="0" borderId="0" xfId="58" applyNumberFormat="1" applyFont="1"/>
    <xf numFmtId="0" fontId="40" fillId="31" borderId="0" xfId="58" applyFont="1" applyFill="1" applyAlignment="1">
      <alignment horizontal="center" vertical="top"/>
    </xf>
    <xf numFmtId="0" fontId="62" fillId="31" borderId="0" xfId="58" applyFont="1" applyFill="1" applyAlignment="1">
      <alignment horizontal="right" vertical="top" wrapText="1"/>
    </xf>
    <xf numFmtId="0" fontId="63" fillId="29" borderId="15" xfId="58" applyFont="1" applyFill="1" applyBorder="1" applyAlignment="1">
      <alignment vertical="top" wrapText="1"/>
    </xf>
    <xf numFmtId="0" fontId="0" fillId="36" borderId="10" xfId="0" applyFill="1" applyBorder="1" applyAlignment="1">
      <alignment horizontal="center" vertical="center"/>
    </xf>
    <xf numFmtId="0" fontId="40" fillId="36" borderId="10" xfId="58" applyFont="1" applyFill="1" applyBorder="1" applyAlignment="1">
      <alignment horizontal="center" vertical="center"/>
    </xf>
    <xf numFmtId="0" fontId="5" fillId="36" borderId="10" xfId="58" applyFill="1" applyBorder="1" applyAlignment="1">
      <alignment horizontal="center" vertical="center" wrapText="1"/>
    </xf>
    <xf numFmtId="2" fontId="50" fillId="0" borderId="0" xfId="0" applyNumberFormat="1" applyFont="1" applyProtection="1">
      <protection locked="0"/>
    </xf>
    <xf numFmtId="2" fontId="0" fillId="0" borderId="0" xfId="0" applyNumberFormat="1" applyProtection="1">
      <protection locked="0"/>
    </xf>
    <xf numFmtId="2" fontId="0" fillId="0" borderId="0" xfId="0" applyNumberFormat="1" applyAlignment="1" applyProtection="1">
      <alignment horizontal="center"/>
      <protection locked="0"/>
    </xf>
    <xf numFmtId="2" fontId="8" fillId="0" borderId="0" xfId="0" applyNumberFormat="1" applyFont="1" applyProtection="1">
      <protection locked="0"/>
    </xf>
    <xf numFmtId="2" fontId="8" fillId="0" borderId="0" xfId="0" applyNumberFormat="1" applyFont="1" applyAlignment="1" applyProtection="1">
      <alignment horizontal="center"/>
      <protection locked="0"/>
    </xf>
    <xf numFmtId="2" fontId="8" fillId="38" borderId="10" xfId="0" applyNumberFormat="1" applyFont="1" applyFill="1" applyBorder="1" applyAlignment="1" applyProtection="1">
      <alignment horizontal="center"/>
      <protection locked="0"/>
    </xf>
    <xf numFmtId="2" fontId="8" fillId="0" borderId="20" xfId="0" applyNumberFormat="1" applyFont="1" applyBorder="1" applyAlignment="1">
      <alignment horizontal="center"/>
    </xf>
    <xf numFmtId="2" fontId="8" fillId="0" borderId="21" xfId="0" applyNumberFormat="1" applyFont="1" applyBorder="1" applyAlignment="1" applyProtection="1">
      <alignment horizontal="center"/>
      <protection locked="0"/>
    </xf>
    <xf numFmtId="2" fontId="8" fillId="0" borderId="20" xfId="0" applyNumberFormat="1" applyFont="1" applyBorder="1"/>
    <xf numFmtId="2" fontId="8" fillId="0" borderId="0" xfId="0" applyNumberFormat="1" applyFont="1"/>
    <xf numFmtId="2" fontId="8" fillId="0" borderId="22" xfId="0" applyNumberFormat="1" applyFont="1" applyBorder="1" applyAlignment="1">
      <alignment horizontal="center"/>
    </xf>
    <xf numFmtId="164" fontId="64" fillId="38" borderId="10" xfId="0" applyNumberFormat="1" applyFont="1" applyFill="1" applyBorder="1" applyProtection="1">
      <protection locked="0"/>
    </xf>
    <xf numFmtId="2" fontId="8" fillId="0" borderId="23" xfId="0" applyNumberFormat="1" applyFont="1" applyBorder="1"/>
    <xf numFmtId="2" fontId="8" fillId="0" borderId="23" xfId="0" applyNumberFormat="1" applyFont="1" applyBorder="1" applyAlignment="1">
      <alignment horizontal="center"/>
    </xf>
    <xf numFmtId="2" fontId="8" fillId="0" borderId="24" xfId="0" applyNumberFormat="1" applyFont="1" applyBorder="1" applyAlignment="1">
      <alignment horizontal="center"/>
    </xf>
    <xf numFmtId="2" fontId="8" fillId="0" borderId="25" xfId="0" applyNumberFormat="1" applyFont="1" applyBorder="1" applyAlignment="1">
      <alignment horizontal="center"/>
    </xf>
    <xf numFmtId="2" fontId="8" fillId="0" borderId="10" xfId="0" applyNumberFormat="1" applyFont="1" applyBorder="1"/>
    <xf numFmtId="2" fontId="8" fillId="0" borderId="26" xfId="0" applyNumberFormat="1" applyFont="1" applyBorder="1" applyAlignment="1">
      <alignment horizontal="center"/>
    </xf>
    <xf numFmtId="164" fontId="8" fillId="0" borderId="10" xfId="0" applyNumberFormat="1" applyFont="1" applyBorder="1" applyAlignment="1" applyProtection="1">
      <alignment horizontal="center"/>
      <protection locked="0"/>
    </xf>
    <xf numFmtId="2" fontId="8" fillId="0" borderId="27" xfId="0" applyNumberFormat="1" applyFont="1" applyBorder="1" applyAlignment="1">
      <alignment horizontal="center"/>
    </xf>
    <xf numFmtId="164" fontId="8" fillId="0" borderId="28" xfId="0" applyNumberFormat="1" applyFont="1" applyBorder="1" applyAlignment="1" applyProtection="1">
      <alignment horizontal="center"/>
      <protection locked="0"/>
    </xf>
    <xf numFmtId="2" fontId="8" fillId="0" borderId="28" xfId="0" applyNumberFormat="1" applyFont="1" applyBorder="1"/>
    <xf numFmtId="2" fontId="8" fillId="0" borderId="28" xfId="0" applyNumberFormat="1" applyFont="1" applyBorder="1" applyAlignment="1">
      <alignment horizontal="center"/>
    </xf>
    <xf numFmtId="2" fontId="8" fillId="0" borderId="29" xfId="0" applyNumberFormat="1" applyFont="1" applyBorder="1" applyAlignment="1">
      <alignment horizontal="center"/>
    </xf>
    <xf numFmtId="2" fontId="8" fillId="0" borderId="21" xfId="0" applyNumberFormat="1" applyFont="1" applyBorder="1" applyAlignment="1">
      <alignment horizontal="center"/>
    </xf>
    <xf numFmtId="164" fontId="8" fillId="0" borderId="21" xfId="0" applyNumberFormat="1" applyFont="1" applyBorder="1" applyAlignment="1">
      <alignment horizontal="center"/>
    </xf>
    <xf numFmtId="2" fontId="8" fillId="0" borderId="21" xfId="0" applyNumberFormat="1" applyFont="1" applyBorder="1"/>
    <xf numFmtId="2" fontId="8" fillId="0" borderId="30" xfId="0" applyNumberFormat="1" applyFont="1" applyBorder="1" applyAlignment="1">
      <alignment horizontal="center"/>
    </xf>
    <xf numFmtId="164" fontId="8" fillId="0" borderId="30" xfId="0" applyNumberFormat="1" applyFont="1" applyBorder="1" applyAlignment="1">
      <alignment horizontal="center"/>
    </xf>
    <xf numFmtId="2" fontId="8" fillId="0" borderId="30" xfId="0" applyNumberFormat="1" applyFont="1" applyBorder="1"/>
    <xf numFmtId="2" fontId="8" fillId="0" borderId="31" xfId="0" applyNumberFormat="1" applyFont="1" applyBorder="1"/>
    <xf numFmtId="164" fontId="8" fillId="0" borderId="31" xfId="0" applyNumberFormat="1" applyFont="1" applyBorder="1"/>
    <xf numFmtId="164" fontId="8" fillId="0" borderId="31" xfId="0" applyNumberFormat="1" applyFont="1" applyBorder="1" applyAlignment="1">
      <alignment horizontal="center"/>
    </xf>
    <xf numFmtId="2" fontId="8" fillId="0" borderId="22" xfId="0" applyNumberFormat="1" applyFont="1" applyBorder="1"/>
    <xf numFmtId="164" fontId="8" fillId="0" borderId="23" xfId="0" applyNumberFormat="1" applyFont="1" applyBorder="1" applyAlignment="1">
      <alignment horizontal="center"/>
    </xf>
    <xf numFmtId="164" fontId="8" fillId="0" borderId="24" xfId="0" applyNumberFormat="1" applyFont="1" applyBorder="1" applyAlignment="1">
      <alignment horizontal="center"/>
    </xf>
    <xf numFmtId="2" fontId="8" fillId="0" borderId="27" xfId="0" applyNumberFormat="1" applyFont="1" applyBorder="1"/>
    <xf numFmtId="164" fontId="8" fillId="0" borderId="28" xfId="0" applyNumberFormat="1" applyFont="1" applyBorder="1" applyAlignment="1">
      <alignment horizontal="center"/>
    </xf>
    <xf numFmtId="164" fontId="8" fillId="0" borderId="29" xfId="0" applyNumberFormat="1" applyFont="1" applyBorder="1" applyAlignment="1">
      <alignment horizontal="center"/>
    </xf>
    <xf numFmtId="2" fontId="65" fillId="0" borderId="0" xfId="0" applyNumberFormat="1" applyFont="1"/>
    <xf numFmtId="2" fontId="0" fillId="0" borderId="0" xfId="0" applyNumberFormat="1"/>
    <xf numFmtId="2" fontId="50" fillId="0" borderId="0" xfId="0" applyNumberFormat="1" applyFont="1"/>
    <xf numFmtId="2" fontId="9" fillId="0" borderId="32" xfId="0" applyNumberFormat="1" applyFont="1" applyBorder="1" applyAlignment="1">
      <alignment horizontal="left"/>
    </xf>
    <xf numFmtId="2" fontId="50" fillId="0" borderId="32" xfId="0" applyNumberFormat="1" applyFont="1" applyBorder="1" applyAlignment="1">
      <alignment horizontal="center"/>
    </xf>
    <xf numFmtId="164" fontId="50" fillId="0" borderId="32" xfId="0" applyNumberFormat="1" applyFont="1" applyBorder="1" applyAlignment="1">
      <alignment horizontal="center"/>
    </xf>
    <xf numFmtId="0" fontId="50" fillId="0" borderId="0" xfId="0" applyFont="1"/>
    <xf numFmtId="2" fontId="65" fillId="0" borderId="0" xfId="0" applyNumberFormat="1" applyFont="1" applyAlignment="1">
      <alignment horizontal="left"/>
    </xf>
    <xf numFmtId="2" fontId="65" fillId="0" borderId="0" xfId="0" applyNumberFormat="1" applyFont="1" applyAlignment="1">
      <alignment horizontal="center"/>
    </xf>
    <xf numFmtId="2" fontId="65" fillId="0" borderId="0" xfId="0" applyNumberFormat="1" applyFont="1" applyAlignment="1">
      <alignment horizontal="left" wrapText="1"/>
    </xf>
    <xf numFmtId="2" fontId="65" fillId="0" borderId="0" xfId="0" applyNumberFormat="1" applyFont="1" applyAlignment="1">
      <alignment horizontal="center" wrapText="1"/>
    </xf>
    <xf numFmtId="168" fontId="66" fillId="0" borderId="0" xfId="0" applyNumberFormat="1" applyFont="1"/>
    <xf numFmtId="0" fontId="40" fillId="31" borderId="0" xfId="58" applyFont="1" applyFill="1"/>
    <xf numFmtId="0" fontId="44" fillId="28" borderId="10" xfId="0" applyFont="1" applyFill="1" applyBorder="1" applyAlignment="1">
      <alignment horizontal="center" wrapText="1"/>
    </xf>
    <xf numFmtId="44" fontId="40" fillId="35" borderId="10" xfId="43" applyFont="1" applyFill="1" applyBorder="1" applyAlignment="1" applyProtection="1">
      <alignment horizontal="center"/>
    </xf>
    <xf numFmtId="44" fontId="40" fillId="0" borderId="10" xfId="43" applyFont="1" applyBorder="1" applyAlignment="1" applyProtection="1">
      <alignment horizontal="center"/>
    </xf>
    <xf numFmtId="44" fontId="40" fillId="35" borderId="10" xfId="42" applyFont="1" applyFill="1" applyBorder="1" applyAlignment="1" applyProtection="1">
      <alignment horizontal="center"/>
    </xf>
    <xf numFmtId="44" fontId="40" fillId="0" borderId="10" xfId="42" applyFont="1" applyFill="1" applyBorder="1" applyAlignment="1" applyProtection="1">
      <alignment horizontal="center"/>
    </xf>
    <xf numFmtId="44" fontId="42" fillId="29" borderId="10" xfId="42" applyFont="1" applyFill="1" applyBorder="1" applyAlignment="1" applyProtection="1">
      <alignment horizontal="center"/>
    </xf>
    <xf numFmtId="0" fontId="42" fillId="29" borderId="0" xfId="58" applyFont="1" applyFill="1" applyAlignment="1">
      <alignment horizontal="center" wrapText="1"/>
    </xf>
    <xf numFmtId="44" fontId="42" fillId="29" borderId="11" xfId="43" applyFont="1" applyFill="1" applyBorder="1" applyAlignment="1" applyProtection="1">
      <alignment horizontal="center"/>
    </xf>
    <xf numFmtId="0" fontId="42" fillId="29" borderId="15" xfId="58" applyFont="1" applyFill="1" applyBorder="1" applyAlignment="1">
      <alignment horizontal="center" wrapText="1"/>
    </xf>
    <xf numFmtId="44" fontId="40" fillId="29" borderId="17" xfId="43" applyFont="1" applyFill="1" applyBorder="1" applyAlignment="1" applyProtection="1">
      <alignment horizontal="center"/>
    </xf>
    <xf numFmtId="44" fontId="40" fillId="0" borderId="10" xfId="43" applyFont="1" applyFill="1" applyBorder="1" applyAlignment="1" applyProtection="1">
      <alignment horizontal="center"/>
    </xf>
    <xf numFmtId="44" fontId="40" fillId="29" borderId="15" xfId="43" applyFont="1" applyFill="1" applyBorder="1" applyAlignment="1" applyProtection="1">
      <alignment horizontal="center"/>
    </xf>
    <xf numFmtId="44" fontId="42" fillId="26" borderId="10" xfId="43" applyFont="1" applyFill="1" applyBorder="1" applyAlignment="1" applyProtection="1">
      <alignment horizontal="center"/>
    </xf>
    <xf numFmtId="0" fontId="42" fillId="31" borderId="0" xfId="58" applyFont="1" applyFill="1" applyAlignment="1">
      <alignment horizontal="center" wrapText="1"/>
    </xf>
    <xf numFmtId="0" fontId="40" fillId="31" borderId="0" xfId="43" applyNumberFormat="1" applyFont="1" applyFill="1" applyBorder="1" applyAlignment="1" applyProtection="1">
      <alignment horizontal="center"/>
    </xf>
    <xf numFmtId="0" fontId="0" fillId="31" borderId="0" xfId="0" applyFill="1"/>
    <xf numFmtId="10" fontId="42" fillId="39" borderId="0" xfId="58" applyNumberFormat="1" applyFont="1" applyFill="1"/>
    <xf numFmtId="44" fontId="40" fillId="0" borderId="0" xfId="43" applyFont="1" applyAlignment="1" applyProtection="1">
      <alignment horizontal="center"/>
    </xf>
    <xf numFmtId="44" fontId="40" fillId="0" borderId="0" xfId="43" quotePrefix="1" applyFont="1" applyAlignment="1" applyProtection="1">
      <alignment horizontal="center"/>
    </xf>
    <xf numFmtId="44" fontId="40" fillId="29" borderId="11" xfId="43" applyFont="1" applyFill="1" applyBorder="1" applyAlignment="1" applyProtection="1">
      <alignment horizontal="center"/>
    </xf>
    <xf numFmtId="10" fontId="62" fillId="39" borderId="0" xfId="58" applyNumberFormat="1" applyFont="1" applyFill="1" applyAlignment="1">
      <alignment horizontal="right" vertical="top" wrapText="1"/>
    </xf>
    <xf numFmtId="44" fontId="9" fillId="31" borderId="11" xfId="43" applyFont="1" applyFill="1" applyBorder="1" applyAlignment="1" applyProtection="1">
      <alignment horizontal="center"/>
    </xf>
    <xf numFmtId="44" fontId="9" fillId="32" borderId="11" xfId="43" applyFont="1" applyFill="1" applyBorder="1" applyAlignment="1" applyProtection="1">
      <alignment horizontal="center"/>
    </xf>
    <xf numFmtId="0" fontId="62" fillId="33" borderId="0" xfId="58" applyFont="1" applyFill="1" applyAlignment="1">
      <alignment horizontal="right" vertical="top" wrapText="1"/>
    </xf>
    <xf numFmtId="44" fontId="9" fillId="33" borderId="18" xfId="43" applyFont="1" applyFill="1" applyBorder="1" applyAlignment="1" applyProtection="1">
      <alignment horizontal="center"/>
    </xf>
    <xf numFmtId="44" fontId="9" fillId="33" borderId="11" xfId="43" applyFont="1" applyFill="1" applyBorder="1" applyAlignment="1" applyProtection="1">
      <alignment horizontal="center"/>
    </xf>
    <xf numFmtId="0" fontId="0" fillId="33" borderId="10" xfId="0" applyFill="1" applyBorder="1"/>
    <xf numFmtId="0" fontId="59" fillId="0" borderId="13" xfId="0" applyFont="1" applyBorder="1" applyAlignment="1">
      <alignment horizontal="center" wrapText="1"/>
    </xf>
    <xf numFmtId="44" fontId="6" fillId="29" borderId="10" xfId="68" applyNumberFormat="1" applyFont="1" applyFill="1" applyBorder="1" applyAlignment="1">
      <alignment horizontal="center" vertical="center" wrapText="1"/>
    </xf>
    <xf numFmtId="0" fontId="6" fillId="29" borderId="10" xfId="0" applyFont="1" applyFill="1" applyBorder="1" applyAlignment="1">
      <alignment horizontal="center" vertical="center" wrapText="1"/>
    </xf>
    <xf numFmtId="164" fontId="39" fillId="31" borderId="10" xfId="0" applyNumberFormat="1" applyFont="1" applyFill="1" applyBorder="1" applyAlignment="1">
      <alignment horizontal="center"/>
    </xf>
    <xf numFmtId="0" fontId="70" fillId="0" borderId="0" xfId="0" applyFont="1" applyAlignment="1" applyProtection="1">
      <alignment horizontal="left"/>
      <protection hidden="1"/>
    </xf>
    <xf numFmtId="0" fontId="67" fillId="0" borderId="0" xfId="0" applyFont="1" applyAlignment="1" applyProtection="1">
      <alignment horizontal="left"/>
      <protection hidden="1"/>
    </xf>
    <xf numFmtId="0" fontId="67" fillId="0" borderId="0" xfId="0" applyFont="1" applyAlignment="1" applyProtection="1">
      <alignment horizontal="center"/>
      <protection hidden="1"/>
    </xf>
    <xf numFmtId="0" fontId="67" fillId="0" borderId="0" xfId="0" applyFont="1" applyProtection="1">
      <protection hidden="1"/>
    </xf>
    <xf numFmtId="0" fontId="68" fillId="0" borderId="0" xfId="0" applyFont="1" applyAlignment="1" applyProtection="1">
      <alignment horizontal="center" vertical="top" wrapText="1"/>
      <protection hidden="1"/>
    </xf>
    <xf numFmtId="0" fontId="68" fillId="0" borderId="0" xfId="0" applyFont="1" applyAlignment="1" applyProtection="1">
      <alignment vertical="top" wrapText="1"/>
      <protection hidden="1"/>
    </xf>
    <xf numFmtId="0" fontId="69" fillId="0" borderId="0" xfId="0" applyFont="1" applyProtection="1">
      <protection hidden="1"/>
    </xf>
    <xf numFmtId="0" fontId="68" fillId="0" borderId="0" xfId="0" applyFont="1" applyAlignment="1" applyProtection="1">
      <alignment horizontal="center"/>
      <protection hidden="1"/>
    </xf>
    <xf numFmtId="0" fontId="68" fillId="35" borderId="0" xfId="0" applyFont="1" applyFill="1" applyAlignment="1" applyProtection="1">
      <alignment horizontal="center" wrapText="1"/>
      <protection hidden="1"/>
    </xf>
    <xf numFmtId="0" fontId="69" fillId="0" borderId="0" xfId="0" applyFont="1" applyAlignment="1" applyProtection="1">
      <alignment horizontal="center" vertical="top" wrapText="1"/>
      <protection hidden="1"/>
    </xf>
    <xf numFmtId="0" fontId="69" fillId="0" borderId="0" xfId="0" applyFont="1" applyAlignment="1" applyProtection="1">
      <alignment vertical="top" wrapText="1"/>
      <protection hidden="1"/>
    </xf>
    <xf numFmtId="0" fontId="69" fillId="0" borderId="0" xfId="0" applyFont="1" applyAlignment="1" applyProtection="1">
      <alignment horizontal="center" wrapText="1"/>
      <protection hidden="1"/>
    </xf>
    <xf numFmtId="0" fontId="69" fillId="0" borderId="0" xfId="0" applyFont="1" applyAlignment="1" applyProtection="1">
      <alignment horizontal="center"/>
      <protection hidden="1"/>
    </xf>
    <xf numFmtId="0" fontId="69" fillId="35" borderId="0" xfId="0" applyFont="1" applyFill="1" applyAlignment="1" applyProtection="1">
      <alignment horizontal="center"/>
      <protection hidden="1"/>
    </xf>
    <xf numFmtId="0" fontId="67" fillId="28" borderId="10" xfId="0" applyFont="1" applyFill="1" applyBorder="1" applyAlignment="1" applyProtection="1">
      <alignment horizontal="center" vertical="top" wrapText="1"/>
      <protection hidden="1"/>
    </xf>
    <xf numFmtId="0" fontId="70" fillId="28" borderId="10" xfId="0" applyFont="1" applyFill="1" applyBorder="1" applyAlignment="1" applyProtection="1">
      <alignment vertical="top" wrapText="1"/>
      <protection hidden="1"/>
    </xf>
    <xf numFmtId="0" fontId="70" fillId="28" borderId="10" xfId="0" applyFont="1" applyFill="1" applyBorder="1" applyAlignment="1" applyProtection="1">
      <alignment horizontal="center" wrapText="1"/>
      <protection hidden="1"/>
    </xf>
    <xf numFmtId="0" fontId="67" fillId="28" borderId="10" xfId="0" applyFont="1" applyFill="1" applyBorder="1" applyAlignment="1" applyProtection="1">
      <alignment horizontal="center" wrapText="1"/>
      <protection hidden="1"/>
    </xf>
    <xf numFmtId="0" fontId="69" fillId="28" borderId="10" xfId="0" applyFont="1" applyFill="1" applyBorder="1" applyAlignment="1" applyProtection="1">
      <alignment horizontal="center"/>
      <protection hidden="1"/>
    </xf>
    <xf numFmtId="0" fontId="67" fillId="0" borderId="10" xfId="0" applyFont="1" applyBorder="1" applyAlignment="1" applyProtection="1">
      <alignment horizontal="center" vertical="top" wrapText="1"/>
      <protection hidden="1"/>
    </xf>
    <xf numFmtId="0" fontId="67" fillId="0" borderId="10" xfId="0" applyFont="1" applyBorder="1" applyAlignment="1" applyProtection="1">
      <alignment vertical="top" wrapText="1"/>
      <protection hidden="1"/>
    </xf>
    <xf numFmtId="0" fontId="67" fillId="0" borderId="10" xfId="0" applyFont="1" applyBorder="1" applyAlignment="1" applyProtection="1">
      <alignment horizontal="center" wrapText="1"/>
      <protection hidden="1"/>
    </xf>
    <xf numFmtId="0" fontId="67" fillId="35" borderId="10" xfId="0" applyFont="1" applyFill="1" applyBorder="1" applyAlignment="1" applyProtection="1">
      <alignment horizontal="center" wrapText="1"/>
      <protection hidden="1"/>
    </xf>
    <xf numFmtId="164" fontId="69" fillId="35" borderId="10" xfId="0" applyNumberFormat="1" applyFont="1" applyFill="1" applyBorder="1" applyAlignment="1" applyProtection="1">
      <alignment horizontal="center"/>
      <protection hidden="1"/>
    </xf>
    <xf numFmtId="44" fontId="67" fillId="35" borderId="10" xfId="42" applyFont="1" applyFill="1" applyBorder="1" applyAlignment="1" applyProtection="1">
      <alignment horizontal="center"/>
      <protection hidden="1"/>
    </xf>
    <xf numFmtId="0" fontId="70" fillId="0" borderId="10" xfId="0" applyFont="1" applyBorder="1" applyAlignment="1" applyProtection="1">
      <alignment vertical="top" wrapText="1"/>
      <protection hidden="1"/>
    </xf>
    <xf numFmtId="0" fontId="67" fillId="29" borderId="10" xfId="0" applyFont="1" applyFill="1" applyBorder="1" applyAlignment="1" applyProtection="1">
      <alignment horizontal="center" vertical="top" wrapText="1"/>
      <protection hidden="1"/>
    </xf>
    <xf numFmtId="0" fontId="70" fillId="29" borderId="10" xfId="0" applyFont="1" applyFill="1" applyBorder="1" applyAlignment="1" applyProtection="1">
      <alignment vertical="top" wrapText="1"/>
      <protection hidden="1"/>
    </xf>
    <xf numFmtId="0" fontId="67" fillId="29" borderId="10" xfId="0" applyFont="1" applyFill="1" applyBorder="1" applyAlignment="1" applyProtection="1">
      <alignment horizontal="center" wrapText="1"/>
      <protection hidden="1"/>
    </xf>
    <xf numFmtId="0" fontId="71" fillId="29" borderId="10" xfId="0" applyFont="1" applyFill="1" applyBorder="1" applyAlignment="1" applyProtection="1">
      <alignment vertical="top" wrapText="1"/>
      <protection hidden="1"/>
    </xf>
    <xf numFmtId="0" fontId="67" fillId="29" borderId="10" xfId="0" applyFont="1" applyFill="1" applyBorder="1" applyAlignment="1" applyProtection="1">
      <alignment vertical="top" wrapText="1"/>
      <protection hidden="1"/>
    </xf>
    <xf numFmtId="0" fontId="67" fillId="0" borderId="10" xfId="0" applyFont="1" applyBorder="1" applyProtection="1">
      <protection hidden="1"/>
    </xf>
    <xf numFmtId="0" fontId="67" fillId="0" borderId="10" xfId="0" applyFont="1" applyBorder="1" applyAlignment="1" applyProtection="1">
      <alignment horizontal="center"/>
      <protection hidden="1"/>
    </xf>
    <xf numFmtId="0" fontId="67" fillId="29" borderId="10" xfId="0" applyFont="1" applyFill="1" applyBorder="1" applyAlignment="1" applyProtection="1">
      <alignment horizontal="center"/>
      <protection hidden="1"/>
    </xf>
    <xf numFmtId="0" fontId="70" fillId="29" borderId="10" xfId="0" applyFont="1" applyFill="1" applyBorder="1" applyProtection="1">
      <protection hidden="1"/>
    </xf>
    <xf numFmtId="0" fontId="67" fillId="0" borderId="10" xfId="0" applyFont="1" applyBorder="1" applyAlignment="1" applyProtection="1">
      <alignment horizontal="center" vertical="top"/>
      <protection hidden="1"/>
    </xf>
    <xf numFmtId="0" fontId="67" fillId="28" borderId="10" xfId="0" applyFont="1" applyFill="1" applyBorder="1" applyAlignment="1" applyProtection="1">
      <alignment horizontal="center" vertical="top"/>
      <protection hidden="1"/>
    </xf>
    <xf numFmtId="0" fontId="67" fillId="29" borderId="10" xfId="0" applyFont="1" applyFill="1" applyBorder="1" applyAlignment="1" applyProtection="1">
      <alignment horizontal="center" vertical="top"/>
      <protection hidden="1"/>
    </xf>
    <xf numFmtId="0" fontId="70" fillId="28" borderId="10" xfId="0" applyFont="1" applyFill="1" applyBorder="1" applyAlignment="1" applyProtection="1">
      <alignment horizontal="center"/>
      <protection hidden="1"/>
    </xf>
    <xf numFmtId="0" fontId="70" fillId="28" borderId="10" xfId="0" applyFont="1" applyFill="1" applyBorder="1" applyAlignment="1" applyProtection="1">
      <alignment horizontal="right" wrapText="1"/>
      <protection hidden="1"/>
    </xf>
    <xf numFmtId="0" fontId="70" fillId="28" borderId="12" xfId="0" applyFont="1" applyFill="1" applyBorder="1" applyProtection="1">
      <protection hidden="1"/>
    </xf>
    <xf numFmtId="0" fontId="70" fillId="28" borderId="13" xfId="0" applyFont="1" applyFill="1" applyBorder="1" applyProtection="1">
      <protection hidden="1"/>
    </xf>
    <xf numFmtId="0" fontId="70" fillId="28" borderId="10" xfId="0" applyFont="1" applyFill="1" applyBorder="1" applyProtection="1">
      <protection hidden="1"/>
    </xf>
    <xf numFmtId="0" fontId="70" fillId="30" borderId="10" xfId="0" applyFont="1" applyFill="1" applyBorder="1" applyAlignment="1" applyProtection="1">
      <alignment horizontal="center"/>
      <protection hidden="1"/>
    </xf>
    <xf numFmtId="0" fontId="70" fillId="30" borderId="10" xfId="0" applyFont="1" applyFill="1" applyBorder="1" applyAlignment="1" applyProtection="1">
      <alignment horizontal="right" wrapText="1"/>
      <protection hidden="1"/>
    </xf>
    <xf numFmtId="0" fontId="70" fillId="30" borderId="12" xfId="0" applyFont="1" applyFill="1" applyBorder="1" applyProtection="1">
      <protection hidden="1"/>
    </xf>
    <xf numFmtId="0" fontId="70" fillId="30" borderId="13" xfId="0" applyFont="1" applyFill="1" applyBorder="1" applyProtection="1">
      <protection hidden="1"/>
    </xf>
    <xf numFmtId="0" fontId="70" fillId="30" borderId="10" xfId="0" applyFont="1" applyFill="1" applyBorder="1" applyProtection="1">
      <protection hidden="1"/>
    </xf>
    <xf numFmtId="44" fontId="70" fillId="30" borderId="10" xfId="0" applyNumberFormat="1" applyFont="1" applyFill="1" applyBorder="1" applyProtection="1">
      <protection hidden="1"/>
    </xf>
    <xf numFmtId="0" fontId="70" fillId="33" borderId="10" xfId="0" applyFont="1" applyFill="1" applyBorder="1" applyAlignment="1" applyProtection="1">
      <alignment horizontal="center"/>
      <protection hidden="1"/>
    </xf>
    <xf numFmtId="0" fontId="70" fillId="33" borderId="10" xfId="0" applyFont="1" applyFill="1" applyBorder="1" applyAlignment="1" applyProtection="1">
      <alignment horizontal="right" wrapText="1"/>
      <protection hidden="1"/>
    </xf>
    <xf numFmtId="0" fontId="70" fillId="33" borderId="12" xfId="0" applyFont="1" applyFill="1" applyBorder="1" applyProtection="1">
      <protection hidden="1"/>
    </xf>
    <xf numFmtId="0" fontId="70" fillId="33" borderId="13" xfId="0" applyFont="1" applyFill="1" applyBorder="1" applyProtection="1">
      <protection hidden="1"/>
    </xf>
    <xf numFmtId="0" fontId="70" fillId="33" borderId="10" xfId="0" applyFont="1" applyFill="1" applyBorder="1" applyProtection="1">
      <protection hidden="1"/>
    </xf>
    <xf numFmtId="0" fontId="70" fillId="31" borderId="10" xfId="0" applyFont="1" applyFill="1" applyBorder="1" applyAlignment="1" applyProtection="1">
      <alignment horizontal="center"/>
      <protection hidden="1"/>
    </xf>
    <xf numFmtId="0" fontId="70" fillId="31" borderId="10" xfId="0" applyFont="1" applyFill="1" applyBorder="1" applyAlignment="1" applyProtection="1">
      <alignment horizontal="right" wrapText="1"/>
      <protection hidden="1"/>
    </xf>
    <xf numFmtId="0" fontId="70" fillId="31" borderId="12" xfId="0" applyFont="1" applyFill="1" applyBorder="1" applyProtection="1">
      <protection hidden="1"/>
    </xf>
    <xf numFmtId="0" fontId="70" fillId="31" borderId="14" xfId="0" applyFont="1" applyFill="1" applyBorder="1" applyProtection="1">
      <protection hidden="1"/>
    </xf>
    <xf numFmtId="164" fontId="68" fillId="31" borderId="10" xfId="0" applyNumberFormat="1" applyFont="1" applyFill="1" applyBorder="1" applyAlignment="1" applyProtection="1">
      <alignment horizontal="center"/>
      <protection hidden="1"/>
    </xf>
    <xf numFmtId="164" fontId="68" fillId="31" borderId="14" xfId="0" applyNumberFormat="1" applyFont="1" applyFill="1" applyBorder="1" applyAlignment="1" applyProtection="1">
      <alignment horizontal="center"/>
      <protection hidden="1"/>
    </xf>
    <xf numFmtId="0" fontId="68" fillId="31" borderId="10" xfId="0" applyFont="1" applyFill="1" applyBorder="1" applyAlignment="1" applyProtection="1">
      <alignment horizontal="center"/>
      <protection hidden="1"/>
    </xf>
    <xf numFmtId="0" fontId="70" fillId="28" borderId="10" xfId="0" applyFont="1" applyFill="1" applyBorder="1" applyAlignment="1" applyProtection="1">
      <alignment horizontal="center" wrapText="1"/>
      <protection locked="0" hidden="1"/>
    </xf>
    <xf numFmtId="0" fontId="67" fillId="0" borderId="10" xfId="0" applyFont="1" applyBorder="1" applyAlignment="1" applyProtection="1">
      <alignment horizontal="center" wrapText="1"/>
      <protection locked="0" hidden="1"/>
    </xf>
    <xf numFmtId="0" fontId="70" fillId="0" borderId="10" xfId="0" applyFont="1" applyBorder="1" applyAlignment="1" applyProtection="1">
      <alignment horizontal="center" wrapText="1"/>
      <protection locked="0" hidden="1"/>
    </xf>
    <xf numFmtId="0" fontId="70" fillId="29" borderId="10" xfId="0" applyFont="1" applyFill="1" applyBorder="1" applyAlignment="1" applyProtection="1">
      <alignment horizontal="center" wrapText="1"/>
      <protection locked="0" hidden="1"/>
    </xf>
    <xf numFmtId="0" fontId="67" fillId="29" borderId="10" xfId="0" applyFont="1" applyFill="1" applyBorder="1" applyAlignment="1" applyProtection="1">
      <alignment horizontal="center" wrapText="1"/>
      <protection locked="0" hidden="1"/>
    </xf>
    <xf numFmtId="0" fontId="67" fillId="28" borderId="10" xfId="0" applyFont="1" applyFill="1" applyBorder="1" applyAlignment="1" applyProtection="1">
      <alignment horizontal="center" wrapText="1"/>
      <protection locked="0" hidden="1"/>
    </xf>
    <xf numFmtId="0" fontId="9"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center"/>
      <protection hidden="1"/>
    </xf>
    <xf numFmtId="0" fontId="14" fillId="0" borderId="0" xfId="0" applyFont="1" applyAlignment="1" applyProtection="1">
      <alignment horizontal="center"/>
      <protection hidden="1"/>
    </xf>
    <xf numFmtId="0" fontId="5" fillId="0" borderId="0" xfId="0" applyFont="1" applyAlignment="1" applyProtection="1">
      <alignment horizontal="center"/>
      <protection hidden="1"/>
    </xf>
    <xf numFmtId="0" fontId="5" fillId="0" borderId="0" xfId="0" applyFont="1" applyProtection="1">
      <protection hidden="1"/>
    </xf>
    <xf numFmtId="0" fontId="39" fillId="0" borderId="0" xfId="0" applyFont="1" applyAlignment="1" applyProtection="1">
      <alignment horizontal="center" vertical="top" wrapText="1"/>
      <protection hidden="1"/>
    </xf>
    <xf numFmtId="0" fontId="39" fillId="0" borderId="0" xfId="0" applyFont="1" applyAlignment="1" applyProtection="1">
      <alignment vertical="top" wrapText="1"/>
      <protection hidden="1"/>
    </xf>
    <xf numFmtId="0" fontId="39" fillId="0" borderId="0" xfId="0" applyFont="1" applyAlignment="1" applyProtection="1">
      <alignment horizontal="center" wrapText="1"/>
      <protection hidden="1"/>
    </xf>
    <xf numFmtId="0" fontId="39" fillId="0" borderId="0" xfId="68" applyFont="1" applyAlignment="1" applyProtection="1">
      <alignment horizontal="center" wrapText="1"/>
      <protection hidden="1"/>
    </xf>
    <xf numFmtId="0" fontId="12" fillId="0" borderId="0" xfId="0" applyFont="1" applyProtection="1">
      <protection hidden="1"/>
    </xf>
    <xf numFmtId="0" fontId="44" fillId="0" borderId="0" xfId="0" applyFont="1" applyAlignment="1" applyProtection="1">
      <alignment horizontal="center"/>
      <protection hidden="1"/>
    </xf>
    <xf numFmtId="0" fontId="11" fillId="0" borderId="0" xfId="0" applyFont="1" applyAlignment="1" applyProtection="1">
      <alignment horizontal="center" vertical="top" wrapText="1"/>
      <protection hidden="1"/>
    </xf>
    <xf numFmtId="0" fontId="11" fillId="0" borderId="0" xfId="0" applyFont="1" applyAlignment="1" applyProtection="1">
      <alignment vertical="top" wrapText="1"/>
      <protection hidden="1"/>
    </xf>
    <xf numFmtId="0" fontId="11" fillId="0" borderId="0" xfId="0" applyFont="1" applyAlignment="1" applyProtection="1">
      <alignment horizontal="center" wrapText="1"/>
      <protection hidden="1"/>
    </xf>
    <xf numFmtId="0" fontId="12" fillId="0" borderId="0" xfId="0" applyFont="1" applyAlignment="1" applyProtection="1">
      <alignment horizontal="center"/>
      <protection hidden="1"/>
    </xf>
    <xf numFmtId="0" fontId="12" fillId="35" borderId="0" xfId="0" applyFont="1" applyFill="1" applyAlignment="1" applyProtection="1">
      <alignment horizontal="center"/>
      <protection hidden="1"/>
    </xf>
    <xf numFmtId="0" fontId="5"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vertical="top" wrapText="1"/>
      <protection hidden="1"/>
    </xf>
    <xf numFmtId="0" fontId="6" fillId="28" borderId="10" xfId="0" applyFont="1" applyFill="1" applyBorder="1" applyAlignment="1" applyProtection="1">
      <alignment horizontal="center" wrapText="1"/>
      <protection hidden="1"/>
    </xf>
    <xf numFmtId="0" fontId="5" fillId="28" borderId="10" xfId="0" applyFont="1" applyFill="1" applyBorder="1" applyAlignment="1" applyProtection="1">
      <alignment horizontal="center" wrapText="1"/>
      <protection hidden="1"/>
    </xf>
    <xf numFmtId="0" fontId="11" fillId="28" borderId="10" xfId="0" applyFont="1" applyFill="1" applyBorder="1" applyAlignment="1" applyProtection="1">
      <alignment horizontal="center"/>
      <protection hidden="1"/>
    </xf>
    <xf numFmtId="0" fontId="5" fillId="0" borderId="10" xfId="0" applyFont="1" applyBorder="1" applyAlignment="1" applyProtection="1">
      <alignment horizontal="center" vertical="top" wrapText="1"/>
      <protection hidden="1"/>
    </xf>
    <xf numFmtId="0" fontId="5" fillId="0" borderId="10" xfId="0" applyFont="1" applyBorder="1" applyAlignment="1" applyProtection="1">
      <alignment vertical="top" wrapText="1"/>
      <protection hidden="1"/>
    </xf>
    <xf numFmtId="0" fontId="5" fillId="0" borderId="10" xfId="0" applyFont="1" applyBorder="1" applyAlignment="1" applyProtection="1">
      <alignment horizontal="center" wrapText="1"/>
      <protection hidden="1"/>
    </xf>
    <xf numFmtId="0" fontId="5" fillId="35" borderId="10" xfId="0" applyFont="1" applyFill="1" applyBorder="1" applyAlignment="1" applyProtection="1">
      <alignment horizontal="center" wrapText="1"/>
      <protection hidden="1"/>
    </xf>
    <xf numFmtId="0" fontId="11" fillId="0" borderId="10" xfId="0" applyFont="1" applyBorder="1" applyAlignment="1" applyProtection="1">
      <alignment horizontal="center"/>
      <protection hidden="1"/>
    </xf>
    <xf numFmtId="0" fontId="11" fillId="35" borderId="10" xfId="0" applyFont="1" applyFill="1" applyBorder="1" applyAlignment="1" applyProtection="1">
      <alignment horizontal="center"/>
      <protection hidden="1"/>
    </xf>
    <xf numFmtId="0" fontId="11" fillId="0" borderId="10" xfId="58" applyFont="1" applyBorder="1" applyAlignment="1" applyProtection="1">
      <alignment horizontal="center"/>
      <protection hidden="1"/>
    </xf>
    <xf numFmtId="164" fontId="11" fillId="35" borderId="10" xfId="0" applyNumberFormat="1" applyFont="1" applyFill="1" applyBorder="1" applyAlignment="1" applyProtection="1">
      <alignment horizontal="center"/>
      <protection hidden="1"/>
    </xf>
    <xf numFmtId="44" fontId="0" fillId="35" borderId="10" xfId="42" applyFont="1" applyFill="1" applyBorder="1" applyAlignment="1" applyProtection="1">
      <alignment horizontal="center"/>
      <protection hidden="1"/>
    </xf>
    <xf numFmtId="164" fontId="11" fillId="0" borderId="10" xfId="0" applyNumberFormat="1" applyFont="1" applyBorder="1" applyAlignment="1" applyProtection="1">
      <alignment horizontal="center"/>
      <protection hidden="1"/>
    </xf>
    <xf numFmtId="44" fontId="0" fillId="0" borderId="10" xfId="42" applyFont="1" applyFill="1" applyBorder="1" applyAlignment="1" applyProtection="1">
      <alignment horizontal="center"/>
      <protection hidden="1"/>
    </xf>
    <xf numFmtId="164" fontId="11" fillId="35" borderId="10" xfId="58" applyNumberFormat="1" applyFont="1" applyFill="1" applyBorder="1" applyAlignment="1" applyProtection="1">
      <alignment horizontal="center"/>
      <protection hidden="1"/>
    </xf>
    <xf numFmtId="164" fontId="11" fillId="0" borderId="10" xfId="58" applyNumberFormat="1" applyFont="1" applyBorder="1" applyAlignment="1" applyProtection="1">
      <alignment horizontal="center"/>
      <protection hidden="1"/>
    </xf>
    <xf numFmtId="0" fontId="6" fillId="0" borderId="10" xfId="0" applyFont="1" applyBorder="1" applyAlignment="1" applyProtection="1">
      <alignment vertical="top" wrapText="1"/>
      <protection hidden="1"/>
    </xf>
    <xf numFmtId="0" fontId="6" fillId="0" borderId="10" xfId="0" applyFont="1" applyBorder="1" applyAlignment="1" applyProtection="1">
      <alignment horizontal="center" wrapText="1"/>
      <protection hidden="1"/>
    </xf>
    <xf numFmtId="0" fontId="5" fillId="29" borderId="10" xfId="0" applyFont="1" applyFill="1" applyBorder="1" applyAlignment="1" applyProtection="1">
      <alignment horizontal="center" vertical="top" wrapText="1"/>
      <protection hidden="1"/>
    </xf>
    <xf numFmtId="0" fontId="6" fillId="29" borderId="10" xfId="0" applyFont="1" applyFill="1" applyBorder="1" applyAlignment="1" applyProtection="1">
      <alignment vertical="top" wrapText="1"/>
      <protection hidden="1"/>
    </xf>
    <xf numFmtId="0" fontId="6" fillId="29" borderId="10" xfId="0" applyFont="1" applyFill="1" applyBorder="1" applyAlignment="1" applyProtection="1">
      <alignment horizontal="center" wrapText="1"/>
      <protection hidden="1"/>
    </xf>
    <xf numFmtId="0" fontId="5" fillId="29" borderId="10" xfId="0" applyFont="1" applyFill="1" applyBorder="1" applyAlignment="1" applyProtection="1">
      <alignment horizontal="center" wrapText="1"/>
      <protection hidden="1"/>
    </xf>
    <xf numFmtId="164" fontId="38" fillId="0" borderId="10" xfId="0" applyNumberFormat="1" applyFont="1" applyBorder="1" applyAlignment="1" applyProtection="1">
      <alignment horizontal="center"/>
      <protection hidden="1"/>
    </xf>
    <xf numFmtId="164" fontId="38" fillId="35" borderId="10" xfId="0" applyNumberFormat="1" applyFont="1" applyFill="1" applyBorder="1" applyAlignment="1" applyProtection="1">
      <alignment horizontal="center"/>
      <protection hidden="1"/>
    </xf>
    <xf numFmtId="164" fontId="38" fillId="35" borderId="10" xfId="58" applyNumberFormat="1" applyFont="1" applyFill="1" applyBorder="1" applyAlignment="1" applyProtection="1">
      <alignment horizontal="center"/>
      <protection hidden="1"/>
    </xf>
    <xf numFmtId="164" fontId="38" fillId="0" borderId="10" xfId="58" applyNumberFormat="1" applyFont="1" applyBorder="1" applyAlignment="1" applyProtection="1">
      <alignment horizontal="center"/>
      <protection hidden="1"/>
    </xf>
    <xf numFmtId="164" fontId="11" fillId="0" borderId="10" xfId="107" applyNumberFormat="1" applyFont="1" applyFill="1" applyBorder="1" applyAlignment="1" applyProtection="1">
      <alignment horizontal="center"/>
      <protection hidden="1"/>
    </xf>
    <xf numFmtId="164" fontId="11" fillId="35" borderId="10" xfId="43" applyNumberFormat="1" applyFont="1" applyFill="1" applyBorder="1" applyAlignment="1" applyProtection="1">
      <alignment horizontal="center"/>
      <protection hidden="1"/>
    </xf>
    <xf numFmtId="164" fontId="11" fillId="0" borderId="10" xfId="43" applyNumberFormat="1" applyFont="1" applyFill="1" applyBorder="1" applyAlignment="1" applyProtection="1">
      <alignment horizontal="center"/>
      <protection hidden="1"/>
    </xf>
    <xf numFmtId="164" fontId="11" fillId="35" borderId="10" xfId="107" applyNumberFormat="1" applyFont="1" applyFill="1" applyBorder="1" applyAlignment="1" applyProtection="1">
      <alignment horizontal="center"/>
      <protection hidden="1"/>
    </xf>
    <xf numFmtId="0" fontId="10" fillId="29" borderId="10" xfId="0" applyFont="1" applyFill="1" applyBorder="1" applyAlignment="1" applyProtection="1">
      <alignment vertical="top" wrapText="1"/>
      <protection hidden="1"/>
    </xf>
    <xf numFmtId="0" fontId="5" fillId="29" borderId="10" xfId="0" applyFont="1" applyFill="1" applyBorder="1" applyAlignment="1" applyProtection="1">
      <alignment vertical="top" wrapText="1"/>
      <protection hidden="1"/>
    </xf>
    <xf numFmtId="0" fontId="5" fillId="0" borderId="10" xfId="0" applyFont="1" applyBorder="1" applyProtection="1">
      <protection hidden="1"/>
    </xf>
    <xf numFmtId="0" fontId="5" fillId="0" borderId="10" xfId="0" applyFont="1" applyBorder="1" applyAlignment="1" applyProtection="1">
      <alignment horizontal="center"/>
      <protection hidden="1"/>
    </xf>
    <xf numFmtId="0" fontId="5" fillId="29" borderId="10" xfId="0" applyFont="1" applyFill="1" applyBorder="1" applyAlignment="1" applyProtection="1">
      <alignment horizontal="center"/>
      <protection hidden="1"/>
    </xf>
    <xf numFmtId="0" fontId="6" fillId="29" borderId="10" xfId="0" applyFont="1" applyFill="1" applyBorder="1" applyProtection="1">
      <protection hidden="1"/>
    </xf>
    <xf numFmtId="0" fontId="5" fillId="0" borderId="10" xfId="0" applyFont="1" applyBorder="1" applyAlignment="1" applyProtection="1">
      <alignment horizontal="center" vertical="top"/>
      <protection hidden="1"/>
    </xf>
    <xf numFmtId="0" fontId="5" fillId="28" borderId="10" xfId="0" applyFont="1" applyFill="1" applyBorder="1" applyAlignment="1" applyProtection="1">
      <alignment horizontal="center" vertical="top"/>
      <protection hidden="1"/>
    </xf>
    <xf numFmtId="0" fontId="5" fillId="29" borderId="10" xfId="0" applyFont="1" applyFill="1" applyBorder="1" applyAlignment="1" applyProtection="1">
      <alignment horizontal="center" vertical="top"/>
      <protection hidden="1"/>
    </xf>
    <xf numFmtId="0" fontId="6" fillId="28" borderId="10" xfId="0" applyFont="1" applyFill="1" applyBorder="1" applyAlignment="1" applyProtection="1">
      <alignment horizontal="center"/>
      <protection hidden="1"/>
    </xf>
    <xf numFmtId="0" fontId="6" fillId="28" borderId="10" xfId="0" applyFont="1" applyFill="1" applyBorder="1" applyAlignment="1" applyProtection="1">
      <alignment horizontal="right" wrapText="1"/>
      <protection hidden="1"/>
    </xf>
    <xf numFmtId="0" fontId="6" fillId="28" borderId="12" xfId="0" applyFont="1" applyFill="1" applyBorder="1" applyProtection="1">
      <protection hidden="1"/>
    </xf>
    <xf numFmtId="0" fontId="6" fillId="28" borderId="13" xfId="0" applyFont="1" applyFill="1" applyBorder="1" applyProtection="1">
      <protection hidden="1"/>
    </xf>
    <xf numFmtId="0" fontId="6" fillId="28" borderId="10" xfId="0" applyFont="1" applyFill="1" applyBorder="1" applyProtection="1">
      <protection hidden="1"/>
    </xf>
    <xf numFmtId="0" fontId="6" fillId="30" borderId="10" xfId="0" applyFont="1" applyFill="1" applyBorder="1" applyAlignment="1" applyProtection="1">
      <alignment horizontal="center"/>
      <protection hidden="1"/>
    </xf>
    <xf numFmtId="0" fontId="6" fillId="30" borderId="10" xfId="0" applyFont="1" applyFill="1" applyBorder="1" applyAlignment="1" applyProtection="1">
      <alignment horizontal="right" wrapText="1"/>
      <protection hidden="1"/>
    </xf>
    <xf numFmtId="0" fontId="6" fillId="30" borderId="12" xfId="0" applyFont="1" applyFill="1" applyBorder="1" applyProtection="1">
      <protection hidden="1"/>
    </xf>
    <xf numFmtId="0" fontId="6" fillId="30" borderId="13" xfId="0" applyFont="1" applyFill="1" applyBorder="1" applyProtection="1">
      <protection hidden="1"/>
    </xf>
    <xf numFmtId="0" fontId="6" fillId="30" borderId="10" xfId="0" applyFont="1" applyFill="1" applyBorder="1" applyProtection="1">
      <protection hidden="1"/>
    </xf>
    <xf numFmtId="44" fontId="6" fillId="30" borderId="10" xfId="0" applyNumberFormat="1" applyFont="1" applyFill="1" applyBorder="1" applyProtection="1">
      <protection hidden="1"/>
    </xf>
    <xf numFmtId="0" fontId="6" fillId="33" borderId="10" xfId="0" applyFont="1" applyFill="1" applyBorder="1" applyAlignment="1" applyProtection="1">
      <alignment horizontal="center"/>
      <protection hidden="1"/>
    </xf>
    <xf numFmtId="0" fontId="6" fillId="33" borderId="10" xfId="0" applyFont="1" applyFill="1" applyBorder="1" applyAlignment="1" applyProtection="1">
      <alignment horizontal="right" wrapText="1"/>
      <protection hidden="1"/>
    </xf>
    <xf numFmtId="0" fontId="6" fillId="33" borderId="12" xfId="0" applyFont="1" applyFill="1" applyBorder="1" applyProtection="1">
      <protection hidden="1"/>
    </xf>
    <xf numFmtId="0" fontId="6" fillId="33" borderId="13" xfId="0" applyFont="1" applyFill="1" applyBorder="1" applyProtection="1">
      <protection hidden="1"/>
    </xf>
    <xf numFmtId="0" fontId="6" fillId="33" borderId="10" xfId="0" applyFont="1" applyFill="1" applyBorder="1" applyProtection="1">
      <protection hidden="1"/>
    </xf>
    <xf numFmtId="164" fontId="39" fillId="33" borderId="10" xfId="0" applyNumberFormat="1" applyFont="1" applyFill="1" applyBorder="1" applyAlignment="1" applyProtection="1">
      <alignment horizontal="center"/>
      <protection hidden="1"/>
    </xf>
    <xf numFmtId="0" fontId="70" fillId="31" borderId="10" xfId="0" applyFont="1" applyFill="1" applyBorder="1" applyProtection="1">
      <protection hidden="1"/>
    </xf>
    <xf numFmtId="164" fontId="39" fillId="31" borderId="10" xfId="0" applyNumberFormat="1" applyFont="1" applyFill="1" applyBorder="1" applyAlignment="1" applyProtection="1">
      <alignment horizontal="center"/>
      <protection hidden="1"/>
    </xf>
    <xf numFmtId="0" fontId="11" fillId="0" borderId="0" xfId="0" applyFont="1" applyAlignment="1" applyProtection="1">
      <alignment horizontal="center"/>
      <protection hidden="1"/>
    </xf>
    <xf numFmtId="2" fontId="39" fillId="31" borderId="10" xfId="0" applyNumberFormat="1" applyFont="1" applyFill="1" applyBorder="1" applyAlignment="1" applyProtection="1">
      <alignment horizontal="center"/>
      <protection hidden="1"/>
    </xf>
    <xf numFmtId="0" fontId="11" fillId="0" borderId="10" xfId="68" applyFont="1" applyBorder="1" applyAlignment="1">
      <alignment horizontal="center" vertical="center" wrapText="1"/>
    </xf>
    <xf numFmtId="1" fontId="39" fillId="31" borderId="10" xfId="0" applyNumberFormat="1" applyFont="1" applyFill="1" applyBorder="1" applyAlignment="1">
      <alignment horizontal="center"/>
    </xf>
    <xf numFmtId="0" fontId="6" fillId="31" borderId="12" xfId="0" applyFont="1" applyFill="1" applyBorder="1"/>
    <xf numFmtId="0" fontId="6" fillId="31" borderId="13" xfId="0" applyFont="1" applyFill="1" applyBorder="1"/>
    <xf numFmtId="164" fontId="39" fillId="31" borderId="14" xfId="0" applyNumberFormat="1" applyFont="1" applyFill="1" applyBorder="1" applyAlignment="1">
      <alignment horizontal="center"/>
    </xf>
    <xf numFmtId="0" fontId="6" fillId="28" borderId="14" xfId="0" applyFont="1" applyFill="1" applyBorder="1" applyAlignment="1">
      <alignment vertical="center" wrapText="1"/>
    </xf>
    <xf numFmtId="0" fontId="39" fillId="0" borderId="0" xfId="0" applyFont="1" applyAlignment="1" applyProtection="1">
      <alignment horizontal="center"/>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0" fillId="0" borderId="0" xfId="0" applyAlignment="1">
      <alignment horizontal="center" vertical="center"/>
    </xf>
    <xf numFmtId="0" fontId="33" fillId="0" borderId="0" xfId="68" applyFont="1" applyAlignment="1" applyProtection="1">
      <alignment horizontal="left"/>
      <protection hidden="1"/>
    </xf>
    <xf numFmtId="0" fontId="34" fillId="0" borderId="0" xfId="68" applyFont="1" applyAlignment="1" applyProtection="1">
      <alignment horizontal="left"/>
      <protection hidden="1"/>
    </xf>
    <xf numFmtId="0" fontId="34" fillId="0" borderId="0" xfId="68" applyFont="1" applyAlignment="1" applyProtection="1">
      <alignment horizontal="center"/>
      <protection hidden="1"/>
    </xf>
    <xf numFmtId="2" fontId="34" fillId="0" borderId="0" xfId="68" applyNumberFormat="1" applyFont="1" applyAlignment="1" applyProtection="1">
      <alignment horizontal="center"/>
      <protection hidden="1"/>
    </xf>
    <xf numFmtId="0" fontId="39" fillId="0" borderId="0" xfId="68" applyFont="1" applyAlignment="1" applyProtection="1">
      <alignment horizontal="center" vertical="top" wrapText="1"/>
      <protection hidden="1"/>
    </xf>
    <xf numFmtId="0" fontId="39" fillId="0" borderId="0" xfId="68" applyFont="1" applyAlignment="1" applyProtection="1">
      <alignment vertical="top" wrapText="1"/>
      <protection hidden="1"/>
    </xf>
    <xf numFmtId="0" fontId="11" fillId="0" borderId="0" xfId="68" applyFont="1" applyAlignment="1" applyProtection="1">
      <alignment vertical="top" wrapText="1"/>
      <protection hidden="1"/>
    </xf>
    <xf numFmtId="0" fontId="11" fillId="0" borderId="0" xfId="68" applyFont="1" applyAlignment="1" applyProtection="1">
      <alignment horizontal="center" vertical="top" wrapText="1"/>
      <protection hidden="1"/>
    </xf>
    <xf numFmtId="0" fontId="11" fillId="0" borderId="0" xfId="68" applyFont="1" applyAlignment="1" applyProtection="1">
      <alignment horizontal="center" wrapText="1"/>
      <protection hidden="1"/>
    </xf>
    <xf numFmtId="0" fontId="44" fillId="35" borderId="0" xfId="0" applyFont="1" applyFill="1" applyAlignment="1" applyProtection="1">
      <alignment horizontal="center"/>
      <protection hidden="1"/>
    </xf>
    <xf numFmtId="0" fontId="39" fillId="35" borderId="0" xfId="0" applyFont="1" applyFill="1" applyAlignment="1" applyProtection="1">
      <alignment horizontal="center"/>
      <protection hidden="1"/>
    </xf>
    <xf numFmtId="0" fontId="39" fillId="35" borderId="0" xfId="68" applyFont="1" applyFill="1" applyAlignment="1" applyProtection="1">
      <alignment horizontal="center" wrapText="1"/>
      <protection hidden="1"/>
    </xf>
    <xf numFmtId="2" fontId="46" fillId="0" borderId="0" xfId="68" applyNumberFormat="1" applyFont="1" applyAlignment="1" applyProtection="1">
      <alignment horizontal="center" wrapText="1"/>
      <protection hidden="1"/>
    </xf>
    <xf numFmtId="49" fontId="46" fillId="0" borderId="0" xfId="68" applyNumberFormat="1" applyFont="1" applyAlignment="1" applyProtection="1">
      <alignment horizontal="center" wrapText="1"/>
      <protection hidden="1"/>
    </xf>
    <xf numFmtId="2" fontId="46" fillId="35" borderId="0" xfId="68" applyNumberFormat="1" applyFont="1" applyFill="1" applyAlignment="1" applyProtection="1">
      <alignment horizontal="center" wrapText="1"/>
      <protection hidden="1"/>
    </xf>
    <xf numFmtId="0" fontId="11" fillId="28" borderId="10" xfId="68" applyFont="1" applyFill="1" applyBorder="1" applyAlignment="1" applyProtection="1">
      <alignment horizontal="center" vertical="top" wrapText="1"/>
      <protection hidden="1"/>
    </xf>
    <xf numFmtId="0" fontId="39" fillId="28" borderId="10" xfId="68" applyFont="1" applyFill="1" applyBorder="1" applyAlignment="1" applyProtection="1">
      <alignment vertical="top" wrapText="1"/>
      <protection hidden="1"/>
    </xf>
    <xf numFmtId="0" fontId="5" fillId="28" borderId="10" xfId="0" applyFont="1" applyFill="1" applyBorder="1" applyAlignment="1" applyProtection="1">
      <alignment horizontal="center" wrapText="1"/>
      <protection locked="0" hidden="1"/>
    </xf>
    <xf numFmtId="164" fontId="55" fillId="28" borderId="10" xfId="105" applyNumberFormat="1" applyFont="1" applyFill="1" applyBorder="1" applyAlignment="1" applyProtection="1">
      <alignment horizontal="center" wrapText="1"/>
      <protection hidden="1"/>
    </xf>
    <xf numFmtId="164" fontId="55" fillId="28" borderId="10" xfId="105" quotePrefix="1" applyNumberFormat="1" applyFont="1" applyFill="1" applyBorder="1" applyAlignment="1" applyProtection="1">
      <alignment horizontal="center" wrapText="1"/>
      <protection hidden="1"/>
    </xf>
    <xf numFmtId="43" fontId="5" fillId="28" borderId="10" xfId="41" applyFont="1" applyFill="1" applyBorder="1" applyAlignment="1" applyProtection="1">
      <alignment horizontal="center"/>
      <protection hidden="1"/>
    </xf>
    <xf numFmtId="0" fontId="11" fillId="0" borderId="10" xfId="68" applyFont="1" applyBorder="1" applyAlignment="1" applyProtection="1">
      <alignment horizontal="center" vertical="top" wrapText="1"/>
      <protection hidden="1"/>
    </xf>
    <xf numFmtId="0" fontId="11" fillId="0" borderId="10" xfId="68" applyFont="1" applyBorder="1" applyAlignment="1" applyProtection="1">
      <alignment vertical="top" wrapText="1"/>
      <protection hidden="1"/>
    </xf>
    <xf numFmtId="0" fontId="5" fillId="0" borderId="10" xfId="0" applyFont="1" applyBorder="1" applyAlignment="1" applyProtection="1">
      <alignment horizontal="center" wrapText="1"/>
      <protection locked="0" hidden="1"/>
    </xf>
    <xf numFmtId="164" fontId="11" fillId="35" borderId="10" xfId="105" applyNumberFormat="1" applyFont="1" applyFill="1" applyBorder="1" applyAlignment="1" applyProtection="1">
      <alignment horizontal="center" wrapText="1"/>
      <protection hidden="1"/>
    </xf>
    <xf numFmtId="43" fontId="5" fillId="35" borderId="10" xfId="41" applyFont="1" applyFill="1" applyBorder="1" applyAlignment="1" applyProtection="1">
      <alignment horizontal="center"/>
      <protection hidden="1"/>
    </xf>
    <xf numFmtId="164" fontId="11" fillId="0" borderId="10" xfId="105" applyNumberFormat="1" applyFont="1" applyBorder="1" applyAlignment="1" applyProtection="1">
      <alignment horizontal="center" wrapText="1"/>
      <protection hidden="1"/>
    </xf>
    <xf numFmtId="164" fontId="11" fillId="35" borderId="10" xfId="68" applyNumberFormat="1" applyFont="1" applyFill="1" applyBorder="1" applyAlignment="1" applyProtection="1">
      <alignment horizontal="center" wrapText="1"/>
      <protection hidden="1"/>
    </xf>
    <xf numFmtId="43" fontId="5" fillId="0" borderId="10" xfId="41" applyFont="1" applyFill="1" applyBorder="1" applyAlignment="1" applyProtection="1">
      <alignment horizontal="center"/>
      <protection hidden="1"/>
    </xf>
    <xf numFmtId="44" fontId="0" fillId="35" borderId="10" xfId="43" applyFont="1" applyFill="1" applyBorder="1" applyAlignment="1" applyProtection="1">
      <alignment horizontal="center"/>
      <protection hidden="1"/>
    </xf>
    <xf numFmtId="0" fontId="11" fillId="0" borderId="10" xfId="105" quotePrefix="1" applyFont="1" applyBorder="1" applyAlignment="1" applyProtection="1">
      <alignment horizontal="center" wrapText="1"/>
      <protection hidden="1"/>
    </xf>
    <xf numFmtId="44" fontId="0" fillId="0" borderId="10" xfId="43" applyFont="1" applyFill="1" applyBorder="1" applyAlignment="1" applyProtection="1">
      <alignment horizontal="center"/>
      <protection hidden="1"/>
    </xf>
    <xf numFmtId="0" fontId="11" fillId="0" borderId="10" xfId="68" applyFont="1" applyBorder="1" applyAlignment="1" applyProtection="1">
      <alignment horizontal="center" wrapText="1"/>
      <protection hidden="1"/>
    </xf>
    <xf numFmtId="2" fontId="11" fillId="35" borderId="10" xfId="105" applyNumberFormat="1" applyFont="1" applyFill="1" applyBorder="1" applyAlignment="1" applyProtection="1">
      <alignment horizontal="center" wrapText="1"/>
      <protection hidden="1"/>
    </xf>
    <xf numFmtId="2" fontId="11" fillId="0" borderId="10" xfId="105" applyNumberFormat="1" applyFont="1" applyBorder="1" applyAlignment="1" applyProtection="1">
      <alignment horizontal="center" wrapText="1"/>
      <protection hidden="1"/>
    </xf>
    <xf numFmtId="0" fontId="11" fillId="28" borderId="10" xfId="68" applyFont="1" applyFill="1" applyBorder="1" applyAlignment="1" applyProtection="1">
      <alignment horizontal="center" wrapText="1"/>
      <protection hidden="1"/>
    </xf>
    <xf numFmtId="2" fontId="11" fillId="28" borderId="10" xfId="105" applyNumberFormat="1" applyFont="1" applyFill="1" applyBorder="1" applyAlignment="1" applyProtection="1">
      <alignment horizontal="center" wrapText="1"/>
      <protection hidden="1"/>
    </xf>
    <xf numFmtId="0" fontId="11" fillId="29" borderId="10" xfId="68" applyFont="1" applyFill="1" applyBorder="1" applyAlignment="1" applyProtection="1">
      <alignment horizontal="center" vertical="top" wrapText="1"/>
      <protection hidden="1"/>
    </xf>
    <xf numFmtId="0" fontId="58" fillId="29" borderId="10" xfId="68" applyFont="1" applyFill="1" applyBorder="1" applyAlignment="1" applyProtection="1">
      <alignment vertical="top" wrapText="1"/>
      <protection hidden="1"/>
    </xf>
    <xf numFmtId="0" fontId="39" fillId="29" borderId="10" xfId="68" applyFont="1" applyFill="1" applyBorder="1" applyAlignment="1" applyProtection="1">
      <alignment horizontal="center" wrapText="1"/>
      <protection hidden="1"/>
    </xf>
    <xf numFmtId="2" fontId="46" fillId="29" borderId="10" xfId="105" applyNumberFormat="1" applyFont="1" applyFill="1" applyBorder="1" applyAlignment="1" applyProtection="1">
      <alignment horizontal="center" wrapText="1"/>
      <protection hidden="1"/>
    </xf>
    <xf numFmtId="49" fontId="46" fillId="29" borderId="10" xfId="105" applyNumberFormat="1" applyFont="1" applyFill="1" applyBorder="1" applyAlignment="1" applyProtection="1">
      <alignment horizontal="center" wrapText="1"/>
      <protection hidden="1"/>
    </xf>
    <xf numFmtId="0" fontId="35" fillId="29" borderId="10" xfId="68" applyFont="1" applyFill="1" applyBorder="1" applyAlignment="1" applyProtection="1">
      <alignment vertical="top" wrapText="1"/>
      <protection hidden="1"/>
    </xf>
    <xf numFmtId="44" fontId="0" fillId="29" borderId="10" xfId="43" applyFont="1" applyFill="1" applyBorder="1" applyAlignment="1" applyProtection="1">
      <alignment horizontal="center"/>
      <protection hidden="1"/>
    </xf>
    <xf numFmtId="164" fontId="11" fillId="29" borderId="10" xfId="105" applyNumberFormat="1" applyFont="1" applyFill="1" applyBorder="1" applyAlignment="1" applyProtection="1">
      <alignment horizontal="center" wrapText="1"/>
      <protection hidden="1"/>
    </xf>
    <xf numFmtId="2" fontId="46" fillId="35" borderId="10" xfId="105" applyNumberFormat="1" applyFont="1" applyFill="1" applyBorder="1" applyAlignment="1" applyProtection="1">
      <alignment horizontal="center" wrapText="1"/>
      <protection hidden="1"/>
    </xf>
    <xf numFmtId="49" fontId="46" fillId="35" borderId="10" xfId="105"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wrapText="1"/>
      <protection hidden="1"/>
    </xf>
    <xf numFmtId="49" fontId="46" fillId="0" borderId="10" xfId="105" applyNumberFormat="1" applyFont="1" applyBorder="1" applyAlignment="1" applyProtection="1">
      <alignment horizontal="center" wrapText="1"/>
      <protection hidden="1"/>
    </xf>
    <xf numFmtId="0" fontId="5" fillId="0" borderId="10" xfId="68" applyFont="1" applyBorder="1" applyAlignment="1" applyProtection="1">
      <alignment vertical="top" wrapText="1"/>
      <protection hidden="1"/>
    </xf>
    <xf numFmtId="43" fontId="5" fillId="29" borderId="10" xfId="41" applyFont="1" applyFill="1" applyBorder="1" applyAlignment="1" applyProtection="1">
      <alignment horizontal="center"/>
      <protection hidden="1"/>
    </xf>
    <xf numFmtId="43" fontId="6" fillId="29" borderId="10" xfId="41" applyFont="1" applyFill="1" applyBorder="1" applyAlignment="1" applyProtection="1">
      <alignment horizontal="center"/>
      <protection hidden="1"/>
    </xf>
    <xf numFmtId="43" fontId="6" fillId="35" borderId="10" xfId="41" applyFont="1" applyFill="1" applyBorder="1" applyAlignment="1" applyProtection="1">
      <alignment horizontal="center"/>
      <protection hidden="1"/>
    </xf>
    <xf numFmtId="43" fontId="6" fillId="0" borderId="10" xfId="41" applyFont="1" applyFill="1" applyBorder="1" applyAlignment="1" applyProtection="1">
      <alignment horizontal="center"/>
      <protection hidden="1"/>
    </xf>
    <xf numFmtId="2" fontId="46" fillId="29" borderId="10" xfId="68" applyNumberFormat="1" applyFont="1" applyFill="1" applyBorder="1" applyAlignment="1" applyProtection="1">
      <alignment horizontal="center" wrapText="1"/>
      <protection hidden="1"/>
    </xf>
    <xf numFmtId="2" fontId="46" fillId="29" borderId="10" xfId="0" applyNumberFormat="1" applyFont="1" applyFill="1" applyBorder="1" applyAlignment="1" applyProtection="1">
      <alignment horizontal="center" wrapText="1"/>
      <protection hidden="1"/>
    </xf>
    <xf numFmtId="2" fontId="46" fillId="29" borderId="10" xfId="58" applyNumberFormat="1" applyFont="1" applyFill="1" applyBorder="1" applyAlignment="1" applyProtection="1">
      <alignment horizontal="center" wrapText="1"/>
      <protection hidden="1"/>
    </xf>
    <xf numFmtId="2" fontId="5" fillId="35" borderId="10" xfId="0" applyNumberFormat="1" applyFont="1" applyFill="1" applyBorder="1" applyAlignment="1" applyProtection="1">
      <alignment horizontal="center" wrapText="1"/>
      <protection hidden="1"/>
    </xf>
    <xf numFmtId="2" fontId="5" fillId="0" borderId="10" xfId="58" applyNumberFormat="1" applyBorder="1" applyAlignment="1" applyProtection="1">
      <alignment horizontal="center" wrapText="1"/>
      <protection hidden="1"/>
    </xf>
    <xf numFmtId="2" fontId="5" fillId="0" borderId="10" xfId="0" applyNumberFormat="1" applyFont="1" applyBorder="1" applyAlignment="1" applyProtection="1">
      <alignment horizontal="center" wrapText="1"/>
      <protection hidden="1"/>
    </xf>
    <xf numFmtId="2" fontId="5" fillId="35" borderId="10" xfId="58" applyNumberFormat="1" applyFill="1" applyBorder="1" applyAlignment="1" applyProtection="1">
      <alignment horizontal="center" wrapText="1"/>
      <protection hidden="1"/>
    </xf>
    <xf numFmtId="0" fontId="10" fillId="0" borderId="10" xfId="0" applyFont="1" applyBorder="1" applyAlignment="1" applyProtection="1">
      <alignment vertical="top" wrapText="1"/>
      <protection hidden="1"/>
    </xf>
    <xf numFmtId="0" fontId="5" fillId="29" borderId="10" xfId="68" applyFont="1" applyFill="1" applyBorder="1" applyAlignment="1" applyProtection="1">
      <alignment horizontal="center" vertical="top" wrapText="1"/>
      <protection hidden="1"/>
    </xf>
    <xf numFmtId="0" fontId="39" fillId="29" borderId="10" xfId="68" applyFont="1" applyFill="1" applyBorder="1" applyAlignment="1" applyProtection="1">
      <alignment vertical="top" wrapText="1"/>
      <protection hidden="1"/>
    </xf>
    <xf numFmtId="164" fontId="46" fillId="29" borderId="10" xfId="105" applyNumberFormat="1" applyFont="1" applyFill="1" applyBorder="1" applyAlignment="1" applyProtection="1">
      <alignment horizontal="center" wrapText="1"/>
      <protection hidden="1"/>
    </xf>
    <xf numFmtId="0" fontId="5" fillId="0" borderId="10" xfId="68" applyFont="1" applyBorder="1" applyAlignment="1" applyProtection="1">
      <alignment horizontal="center" vertical="top" wrapText="1"/>
      <protection hidden="1"/>
    </xf>
    <xf numFmtId="0" fontId="10" fillId="28" borderId="10" xfId="0" applyFont="1" applyFill="1" applyBorder="1" applyAlignment="1" applyProtection="1">
      <alignment vertical="top" wrapText="1"/>
      <protection hidden="1"/>
    </xf>
    <xf numFmtId="2" fontId="46" fillId="28" borderId="10" xfId="105" applyNumberFormat="1" applyFont="1" applyFill="1" applyBorder="1" applyAlignment="1" applyProtection="1">
      <alignment horizontal="center" wrapText="1"/>
      <protection hidden="1"/>
    </xf>
    <xf numFmtId="49" fontId="46" fillId="28" borderId="10" xfId="105" applyNumberFormat="1" applyFont="1" applyFill="1" applyBorder="1" applyAlignment="1" applyProtection="1">
      <alignment horizontal="center" wrapText="1"/>
      <protection hidden="1"/>
    </xf>
    <xf numFmtId="164" fontId="5" fillId="35" borderId="10" xfId="105" applyNumberFormat="1" applyFont="1" applyFill="1" applyBorder="1" applyAlignment="1" applyProtection="1">
      <alignment horizontal="center" wrapText="1"/>
      <protection hidden="1"/>
    </xf>
    <xf numFmtId="164" fontId="5" fillId="0" borderId="10" xfId="105" applyNumberFormat="1" applyFont="1" applyBorder="1" applyAlignment="1" applyProtection="1">
      <alignment horizontal="center" wrapText="1"/>
      <protection hidden="1"/>
    </xf>
    <xf numFmtId="0" fontId="39" fillId="0" borderId="10" xfId="68" applyFont="1" applyBorder="1" applyAlignment="1" applyProtection="1">
      <alignment horizontal="center" wrapText="1"/>
      <protection hidden="1"/>
    </xf>
    <xf numFmtId="0" fontId="11" fillId="35" borderId="10" xfId="105" applyFont="1" applyFill="1" applyBorder="1" applyAlignment="1" applyProtection="1">
      <alignment vertical="top" wrapText="1"/>
      <protection hidden="1"/>
    </xf>
    <xf numFmtId="0" fontId="11" fillId="0" borderId="10" xfId="105" applyFont="1" applyBorder="1" applyAlignment="1" applyProtection="1">
      <alignment vertical="top" wrapText="1"/>
      <protection hidden="1"/>
    </xf>
    <xf numFmtId="0" fontId="11" fillId="24" borderId="0" xfId="68" applyFont="1" applyFill="1" applyAlignment="1" applyProtection="1">
      <alignment vertical="top" wrapText="1"/>
      <protection hidden="1"/>
    </xf>
    <xf numFmtId="0" fontId="11" fillId="0" borderId="10" xfId="68" applyFont="1" applyBorder="1" applyAlignment="1" applyProtection="1">
      <alignment horizontal="center"/>
      <protection hidden="1"/>
    </xf>
    <xf numFmtId="0" fontId="11" fillId="0" borderId="10" xfId="68" applyFont="1" applyBorder="1" applyAlignment="1" applyProtection="1">
      <alignment vertical="top"/>
      <protection hidden="1"/>
    </xf>
    <xf numFmtId="2" fontId="11" fillId="35" borderId="10" xfId="105" applyNumberFormat="1" applyFont="1" applyFill="1" applyBorder="1" applyAlignment="1" applyProtection="1">
      <alignment horizontal="center"/>
      <protection hidden="1"/>
    </xf>
    <xf numFmtId="2" fontId="11" fillId="0" borderId="10" xfId="105" applyNumberFormat="1" applyFont="1" applyBorder="1" applyAlignment="1" applyProtection="1">
      <alignment horizontal="center"/>
      <protection hidden="1"/>
    </xf>
    <xf numFmtId="0" fontId="11" fillId="0" borderId="0" xfId="68" applyFont="1" applyProtection="1">
      <protection hidden="1"/>
    </xf>
    <xf numFmtId="0" fontId="39" fillId="28" borderId="10" xfId="68" applyFont="1" applyFill="1" applyBorder="1" applyAlignment="1" applyProtection="1">
      <alignment horizontal="center" wrapText="1"/>
      <protection hidden="1"/>
    </xf>
    <xf numFmtId="0" fontId="39" fillId="0" borderId="10" xfId="68" applyFont="1" applyBorder="1" applyAlignment="1" applyProtection="1">
      <alignment vertical="top" wrapText="1"/>
      <protection hidden="1"/>
    </xf>
    <xf numFmtId="17" fontId="5" fillId="0" borderId="10" xfId="0" applyNumberFormat="1" applyFont="1" applyBorder="1" applyAlignment="1" applyProtection="1">
      <alignment horizontal="center" vertical="top" wrapText="1"/>
      <protection hidden="1"/>
    </xf>
    <xf numFmtId="164" fontId="11" fillId="0" borderId="10" xfId="68" applyNumberFormat="1" applyFont="1" applyBorder="1" applyAlignment="1" applyProtection="1">
      <alignment horizontal="center" wrapText="1"/>
      <protection hidden="1"/>
    </xf>
    <xf numFmtId="0" fontId="39" fillId="28" borderId="10" xfId="68" applyFont="1" applyFill="1" applyBorder="1" applyAlignment="1" applyProtection="1">
      <alignment horizontal="center"/>
      <protection hidden="1"/>
    </xf>
    <xf numFmtId="0" fontId="39" fillId="28" borderId="10" xfId="68" applyFont="1" applyFill="1" applyBorder="1" applyAlignment="1" applyProtection="1">
      <alignment horizontal="right"/>
      <protection hidden="1"/>
    </xf>
    <xf numFmtId="0" fontId="39" fillId="28" borderId="10" xfId="68" applyFont="1" applyFill="1" applyBorder="1" applyProtection="1">
      <protection hidden="1"/>
    </xf>
    <xf numFmtId="0" fontId="39" fillId="28" borderId="14" xfId="68" applyFont="1" applyFill="1" applyBorder="1" applyAlignment="1" applyProtection="1">
      <alignment horizontal="center"/>
      <protection hidden="1"/>
    </xf>
    <xf numFmtId="44" fontId="6" fillId="28" borderId="10" xfId="42" applyFont="1" applyFill="1" applyBorder="1" applyAlignment="1" applyProtection="1">
      <alignment horizontal="center"/>
      <protection hidden="1"/>
    </xf>
    <xf numFmtId="44" fontId="6" fillId="30" borderId="10" xfId="42" applyFont="1" applyFill="1" applyBorder="1" applyAlignment="1" applyProtection="1">
      <alignment horizontal="center"/>
      <protection hidden="1"/>
    </xf>
    <xf numFmtId="44" fontId="6" fillId="33" borderId="10" xfId="0" applyNumberFormat="1" applyFont="1" applyFill="1" applyBorder="1" applyProtection="1">
      <protection hidden="1"/>
    </xf>
    <xf numFmtId="0" fontId="6" fillId="31" borderId="10" xfId="0" applyFont="1" applyFill="1" applyBorder="1" applyAlignment="1" applyProtection="1">
      <alignment horizontal="center"/>
      <protection hidden="1"/>
    </xf>
    <xf numFmtId="0" fontId="6" fillId="31" borderId="10" xfId="0" applyFont="1" applyFill="1" applyBorder="1" applyAlignment="1" applyProtection="1">
      <alignment horizontal="right" wrapText="1"/>
      <protection hidden="1"/>
    </xf>
    <xf numFmtId="0" fontId="6" fillId="31" borderId="10" xfId="0" applyFont="1" applyFill="1" applyBorder="1" applyProtection="1">
      <protection hidden="1"/>
    </xf>
    <xf numFmtId="0" fontId="11" fillId="0" borderId="0" xfId="68" applyFont="1" applyAlignment="1" applyProtection="1">
      <alignment horizontal="center"/>
      <protection hidden="1"/>
    </xf>
    <xf numFmtId="1" fontId="39" fillId="31" borderId="10" xfId="0" applyNumberFormat="1" applyFont="1" applyFill="1" applyBorder="1" applyAlignment="1" applyProtection="1">
      <alignment horizontal="center"/>
      <protection hidden="1"/>
    </xf>
    <xf numFmtId="0" fontId="11" fillId="0" borderId="0" xfId="68" applyFont="1" applyAlignment="1" applyProtection="1">
      <alignment vertical="top"/>
      <protection hidden="1"/>
    </xf>
    <xf numFmtId="0" fontId="39" fillId="35" borderId="0" xfId="0" applyFont="1" applyFill="1" applyAlignment="1" applyProtection="1">
      <alignment wrapText="1"/>
      <protection hidden="1"/>
    </xf>
    <xf numFmtId="0" fontId="11" fillId="0" borderId="10" xfId="68" applyFont="1" applyBorder="1" applyAlignment="1" applyProtection="1">
      <alignment horizontal="center" wrapText="1"/>
      <protection locked="0" hidden="1"/>
    </xf>
    <xf numFmtId="0" fontId="11" fillId="28" borderId="10" xfId="68" applyFont="1" applyFill="1" applyBorder="1" applyAlignment="1" applyProtection="1">
      <alignment horizontal="center" wrapText="1"/>
      <protection locked="0" hidden="1"/>
    </xf>
    <xf numFmtId="0" fontId="39" fillId="29" borderId="10" xfId="68" applyFont="1" applyFill="1" applyBorder="1" applyAlignment="1" applyProtection="1">
      <alignment horizontal="center" wrapText="1"/>
      <protection locked="0" hidden="1"/>
    </xf>
    <xf numFmtId="0" fontId="5" fillId="29" borderId="10" xfId="0" applyFont="1" applyFill="1" applyBorder="1" applyAlignment="1" applyProtection="1">
      <alignment horizontal="center" wrapText="1"/>
      <protection locked="0" hidden="1"/>
    </xf>
    <xf numFmtId="0" fontId="6" fillId="29" borderId="10" xfId="0" applyFont="1" applyFill="1" applyBorder="1" applyAlignment="1" applyProtection="1">
      <alignment horizontal="center" wrapText="1"/>
      <protection locked="0" hidden="1"/>
    </xf>
    <xf numFmtId="0" fontId="6" fillId="0" borderId="10" xfId="0" applyFont="1" applyBorder="1" applyAlignment="1" applyProtection="1">
      <alignment horizontal="center" wrapText="1"/>
      <protection locked="0" hidden="1"/>
    </xf>
    <xf numFmtId="0" fontId="6" fillId="28" borderId="10" xfId="0" applyFont="1" applyFill="1" applyBorder="1" applyAlignment="1" applyProtection="1">
      <alignment horizontal="center" wrapText="1"/>
      <protection locked="0" hidden="1"/>
    </xf>
    <xf numFmtId="0" fontId="39" fillId="0" borderId="10" xfId="68" applyFont="1" applyBorder="1" applyAlignment="1" applyProtection="1">
      <alignment horizontal="center" wrapText="1"/>
      <protection locked="0" hidden="1"/>
    </xf>
    <xf numFmtId="0" fontId="11" fillId="0" borderId="10" xfId="68" applyFont="1" applyBorder="1" applyAlignment="1" applyProtection="1">
      <alignment horizontal="center"/>
      <protection locked="0" hidden="1"/>
    </xf>
    <xf numFmtId="0" fontId="35" fillId="28" borderId="10" xfId="68" applyFont="1" applyFill="1" applyBorder="1" applyAlignment="1" applyProtection="1">
      <alignment horizontal="center" wrapText="1"/>
      <protection locked="0" hidden="1"/>
    </xf>
    <xf numFmtId="0" fontId="35" fillId="0" borderId="10" xfId="68" applyFont="1" applyBorder="1" applyAlignment="1" applyProtection="1">
      <alignment horizontal="center" wrapText="1"/>
      <protection locked="0" hidden="1"/>
    </xf>
    <xf numFmtId="44" fontId="6" fillId="31" borderId="10" xfId="0" applyNumberFormat="1" applyFont="1" applyFill="1" applyBorder="1" applyProtection="1">
      <protection hidden="1"/>
    </xf>
    <xf numFmtId="1" fontId="6" fillId="31" borderId="10" xfId="0" applyNumberFormat="1" applyFont="1" applyFill="1" applyBorder="1" applyAlignment="1" applyProtection="1">
      <alignment horizontal="center"/>
      <protection hidden="1"/>
    </xf>
    <xf numFmtId="0" fontId="11" fillId="35" borderId="0" xfId="68" applyFont="1" applyFill="1" applyAlignment="1" applyProtection="1">
      <alignment horizontal="center" wrapText="1"/>
      <protection hidden="1"/>
    </xf>
    <xf numFmtId="0" fontId="39" fillId="35" borderId="10" xfId="68" applyFont="1" applyFill="1" applyBorder="1" applyAlignment="1" applyProtection="1">
      <alignment horizontal="center" wrapText="1"/>
      <protection hidden="1"/>
    </xf>
    <xf numFmtId="0" fontId="39" fillId="29" borderId="10" xfId="68" applyFont="1" applyFill="1" applyBorder="1" applyAlignment="1" applyProtection="1">
      <alignment horizontal="center" vertical="center" wrapText="1"/>
      <protection hidden="1"/>
    </xf>
    <xf numFmtId="2" fontId="46" fillId="29" borderId="10" xfId="105" applyNumberFormat="1" applyFont="1" applyFill="1" applyBorder="1" applyAlignment="1" applyProtection="1">
      <alignment horizontal="center" vertical="center" wrapText="1"/>
      <protection hidden="1"/>
    </xf>
    <xf numFmtId="49" fontId="46" fillId="29" borderId="10" xfId="105" quotePrefix="1" applyNumberFormat="1" applyFont="1" applyFill="1" applyBorder="1" applyAlignment="1" applyProtection="1">
      <alignment horizontal="center" vertical="center" wrapText="1"/>
      <protection hidden="1"/>
    </xf>
    <xf numFmtId="0" fontId="39" fillId="0" borderId="10" xfId="68" applyFont="1" applyBorder="1" applyAlignment="1" applyProtection="1">
      <alignment horizontal="center" vertical="center" wrapText="1"/>
      <protection hidden="1"/>
    </xf>
    <xf numFmtId="2" fontId="46" fillId="35" borderId="10" xfId="105" applyNumberFormat="1" applyFont="1" applyFill="1" applyBorder="1" applyAlignment="1" applyProtection="1">
      <alignment horizontal="center" vertical="center" wrapText="1"/>
      <protection hidden="1"/>
    </xf>
    <xf numFmtId="49" fontId="46" fillId="35" borderId="10" xfId="105" applyNumberFormat="1" applyFont="1" applyFill="1" applyBorder="1" applyAlignment="1" applyProtection="1">
      <alignment horizontal="center" vertical="center" wrapText="1"/>
      <protection hidden="1"/>
    </xf>
    <xf numFmtId="0" fontId="39" fillId="35" borderId="10" xfId="68"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center" wrapText="1"/>
      <protection hidden="1"/>
    </xf>
    <xf numFmtId="164" fontId="11" fillId="35" borderId="10" xfId="105" applyNumberFormat="1" applyFont="1" applyFill="1" applyBorder="1" applyAlignment="1" applyProtection="1">
      <alignment horizontal="center" vertical="center" wrapText="1"/>
      <protection hidden="1"/>
    </xf>
    <xf numFmtId="44" fontId="0" fillId="35" borderId="10" xfId="42" applyFont="1" applyFill="1" applyBorder="1" applyAlignment="1" applyProtection="1">
      <alignment horizontal="center" vertical="center"/>
      <protection hidden="1"/>
    </xf>
    <xf numFmtId="43" fontId="5" fillId="35" borderId="10" xfId="40" applyFont="1" applyFill="1" applyBorder="1" applyAlignment="1" applyProtection="1">
      <alignment horizontal="center" vertical="center"/>
      <protection hidden="1"/>
    </xf>
    <xf numFmtId="2" fontId="46" fillId="35" borderId="10" xfId="68" applyNumberFormat="1" applyFont="1" applyFill="1" applyBorder="1" applyAlignment="1" applyProtection="1">
      <alignment horizontal="center" vertical="center" wrapText="1"/>
      <protection hidden="1"/>
    </xf>
    <xf numFmtId="0" fontId="11" fillId="29" borderId="10" xfId="68" applyFont="1" applyFill="1" applyBorder="1" applyAlignment="1" applyProtection="1">
      <alignment horizontal="center" vertical="center" wrapText="1"/>
      <protection hidden="1"/>
    </xf>
    <xf numFmtId="44" fontId="0" fillId="29" borderId="10" xfId="42" applyFont="1" applyFill="1" applyBorder="1" applyAlignment="1" applyProtection="1">
      <alignment horizontal="center" vertical="center"/>
      <protection hidden="1"/>
    </xf>
    <xf numFmtId="164" fontId="5" fillId="35" borderId="10" xfId="105" applyNumberFormat="1" applyFont="1" applyFill="1" applyBorder="1" applyAlignment="1" applyProtection="1">
      <alignment horizontal="center" vertical="center" wrapText="1"/>
      <protection hidden="1"/>
    </xf>
    <xf numFmtId="0" fontId="11" fillId="0" borderId="10" xfId="68" applyFont="1" applyBorder="1" applyAlignment="1" applyProtection="1">
      <alignment horizontal="center" vertical="top"/>
      <protection hidden="1"/>
    </xf>
    <xf numFmtId="0" fontId="11" fillId="0" borderId="10" xfId="68" applyFont="1" applyBorder="1" applyAlignment="1" applyProtection="1">
      <alignment horizontal="center" vertical="center"/>
      <protection hidden="1"/>
    </xf>
    <xf numFmtId="0" fontId="11" fillId="35" borderId="10" xfId="105" applyFont="1" applyFill="1" applyBorder="1" applyAlignment="1" applyProtection="1">
      <alignment horizontal="center" vertical="center"/>
      <protection hidden="1"/>
    </xf>
    <xf numFmtId="0" fontId="11" fillId="28" borderId="10" xfId="68" applyFont="1" applyFill="1" applyBorder="1" applyAlignment="1" applyProtection="1">
      <alignment horizontal="center" vertical="top"/>
      <protection hidden="1"/>
    </xf>
    <xf numFmtId="0" fontId="58" fillId="28" borderId="10" xfId="68" applyFont="1" applyFill="1" applyBorder="1" applyAlignment="1" applyProtection="1">
      <alignment vertical="top" wrapText="1"/>
      <protection hidden="1"/>
    </xf>
    <xf numFmtId="0" fontId="11" fillId="28" borderId="10" xfId="68" applyFont="1" applyFill="1" applyBorder="1" applyAlignment="1" applyProtection="1">
      <alignment horizontal="center" vertical="center"/>
      <protection hidden="1"/>
    </xf>
    <xf numFmtId="0" fontId="11" fillId="28" borderId="10" xfId="105" applyFont="1" applyFill="1" applyBorder="1" applyAlignment="1" applyProtection="1">
      <alignment horizontal="center" vertical="center"/>
      <protection hidden="1"/>
    </xf>
    <xf numFmtId="44" fontId="0" fillId="28" borderId="10" xfId="42" applyFont="1" applyFill="1" applyBorder="1" applyAlignment="1" applyProtection="1">
      <alignment horizontal="center" vertical="center"/>
      <protection hidden="1"/>
    </xf>
    <xf numFmtId="0" fontId="55" fillId="35" borderId="10" xfId="105" applyFont="1" applyFill="1" applyBorder="1" applyAlignment="1" applyProtection="1">
      <alignment horizontal="center" vertical="center"/>
      <protection hidden="1"/>
    </xf>
    <xf numFmtId="164" fontId="55" fillId="35" borderId="10" xfId="105" applyNumberFormat="1" applyFont="1" applyFill="1" applyBorder="1" applyAlignment="1" applyProtection="1">
      <alignment horizontal="center" vertical="center"/>
      <protection hidden="1"/>
    </xf>
    <xf numFmtId="164" fontId="46" fillId="35" borderId="10" xfId="105" applyNumberFormat="1" applyFont="1" applyFill="1" applyBorder="1" applyAlignment="1" applyProtection="1">
      <alignment horizontal="center" vertical="center" wrapText="1"/>
      <protection hidden="1"/>
    </xf>
    <xf numFmtId="0" fontId="11" fillId="35" borderId="10" xfId="68" applyFont="1" applyFill="1" applyBorder="1" applyAlignment="1" applyProtection="1">
      <alignment horizontal="center" vertical="center"/>
      <protection hidden="1"/>
    </xf>
    <xf numFmtId="0" fontId="6" fillId="0" borderId="10" xfId="0" applyFont="1" applyBorder="1" applyProtection="1">
      <protection hidden="1"/>
    </xf>
    <xf numFmtId="0" fontId="0" fillId="0" borderId="10" xfId="0" applyBorder="1" applyAlignment="1" applyProtection="1">
      <alignment wrapText="1"/>
      <protection hidden="1"/>
    </xf>
    <xf numFmtId="164" fontId="11" fillId="35" borderId="10" xfId="105" applyNumberFormat="1" applyFont="1" applyFill="1" applyBorder="1" applyAlignment="1" applyProtection="1">
      <alignment horizontal="center" vertical="center"/>
      <protection hidden="1"/>
    </xf>
    <xf numFmtId="0" fontId="6" fillId="30" borderId="14" xfId="0" applyFont="1" applyFill="1" applyBorder="1" applyAlignment="1" applyProtection="1">
      <alignment horizontal="center"/>
      <protection hidden="1"/>
    </xf>
    <xf numFmtId="0" fontId="6" fillId="33" borderId="14" xfId="0" applyFont="1" applyFill="1" applyBorder="1" applyAlignment="1" applyProtection="1">
      <alignment horizontal="center"/>
      <protection hidden="1"/>
    </xf>
    <xf numFmtId="2" fontId="11" fillId="0" borderId="0" xfId="68" applyNumberFormat="1" applyFont="1" applyAlignment="1" applyProtection="1">
      <alignment horizontal="center" wrapText="1"/>
      <protection hidden="1"/>
    </xf>
    <xf numFmtId="2" fontId="46" fillId="28" borderId="10" xfId="68" applyNumberFormat="1" applyFont="1" applyFill="1" applyBorder="1" applyAlignment="1" applyProtection="1">
      <alignment horizontal="center" wrapText="1"/>
      <protection hidden="1"/>
    </xf>
    <xf numFmtId="49" fontId="46" fillId="28" borderId="10" xfId="68" quotePrefix="1" applyNumberFormat="1" applyFont="1" applyFill="1" applyBorder="1" applyAlignment="1" applyProtection="1">
      <alignment horizontal="center" wrapText="1"/>
      <protection hidden="1"/>
    </xf>
    <xf numFmtId="49" fontId="46" fillId="28" borderId="10" xfId="105" quotePrefix="1" applyNumberFormat="1" applyFont="1" applyFill="1" applyBorder="1" applyAlignment="1" applyProtection="1">
      <alignment horizontal="center" wrapText="1"/>
      <protection hidden="1"/>
    </xf>
    <xf numFmtId="2" fontId="46" fillId="0" borderId="10" xfId="68" applyNumberFormat="1" applyFont="1" applyBorder="1" applyAlignment="1" applyProtection="1">
      <alignment horizontal="center" wrapText="1"/>
      <protection hidden="1"/>
    </xf>
    <xf numFmtId="49" fontId="46" fillId="0" borderId="10" xfId="68" applyNumberFormat="1" applyFont="1" applyBorder="1" applyAlignment="1" applyProtection="1">
      <alignment horizontal="center" wrapText="1"/>
      <protection hidden="1"/>
    </xf>
    <xf numFmtId="2" fontId="46" fillId="35" borderId="10" xfId="68" applyNumberFormat="1" applyFont="1" applyFill="1" applyBorder="1" applyAlignment="1" applyProtection="1">
      <alignment horizontal="center" wrapText="1"/>
      <protection hidden="1"/>
    </xf>
    <xf numFmtId="2" fontId="46" fillId="0" borderId="10" xfId="105" applyNumberFormat="1" applyFont="1" applyBorder="1" applyAlignment="1" applyProtection="1">
      <alignment horizontal="center" vertical="center" wrapText="1"/>
      <protection hidden="1"/>
    </xf>
    <xf numFmtId="49" fontId="46" fillId="0" borderId="10" xfId="105" applyNumberFormat="1" applyFont="1" applyBorder="1" applyAlignment="1" applyProtection="1">
      <alignment horizontal="center" vertical="center" wrapText="1"/>
      <protection hidden="1"/>
    </xf>
    <xf numFmtId="2" fontId="46" fillId="0" borderId="10" xfId="68"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wrapText="1"/>
      <protection hidden="1"/>
    </xf>
    <xf numFmtId="44" fontId="0" fillId="0" borderId="10" xfId="42" applyFont="1" applyFill="1" applyBorder="1" applyAlignment="1" applyProtection="1">
      <alignment horizontal="center" vertical="center"/>
      <protection hidden="1"/>
    </xf>
    <xf numFmtId="43" fontId="5" fillId="0" borderId="10" xfId="40" applyFont="1" applyFill="1" applyBorder="1" applyAlignment="1" applyProtection="1">
      <alignment horizontal="center" vertical="center"/>
      <protection hidden="1"/>
    </xf>
    <xf numFmtId="2" fontId="46" fillId="29" borderId="10" xfId="68" applyNumberFormat="1" applyFont="1" applyFill="1" applyBorder="1" applyAlignment="1" applyProtection="1">
      <alignment horizontal="center" vertical="center" wrapText="1"/>
      <protection hidden="1"/>
    </xf>
    <xf numFmtId="164" fontId="5" fillId="0" borderId="10" xfId="105" applyNumberFormat="1" applyFont="1" applyBorder="1" applyAlignment="1" applyProtection="1">
      <alignment horizontal="center" vertical="center" wrapText="1"/>
      <protection hidden="1"/>
    </xf>
    <xf numFmtId="0" fontId="11" fillId="0" borderId="10" xfId="105" applyFont="1" applyBorder="1" applyAlignment="1" applyProtection="1">
      <alignment horizontal="center" vertical="center"/>
      <protection hidden="1"/>
    </xf>
    <xf numFmtId="0" fontId="55" fillId="0" borderId="10" xfId="105" applyFont="1" applyBorder="1" applyAlignment="1" applyProtection="1">
      <alignment horizontal="center" vertical="center"/>
      <protection hidden="1"/>
    </xf>
    <xf numFmtId="164" fontId="55" fillId="0" borderId="10" xfId="105" applyNumberFormat="1" applyFont="1" applyBorder="1" applyAlignment="1" applyProtection="1">
      <alignment horizontal="center" vertical="center"/>
      <protection hidden="1"/>
    </xf>
    <xf numFmtId="164" fontId="49" fillId="35" borderId="10" xfId="105" applyNumberFormat="1" applyFont="1" applyFill="1" applyBorder="1" applyAlignment="1" applyProtection="1">
      <alignment horizontal="center" vertical="center" wrapText="1"/>
      <protection hidden="1"/>
    </xf>
    <xf numFmtId="164" fontId="46" fillId="0" borderId="10" xfId="105" applyNumberFormat="1" applyFont="1" applyBorder="1" applyAlignment="1" applyProtection="1">
      <alignment horizontal="center" vertical="center" wrapText="1"/>
      <protection hidden="1"/>
    </xf>
    <xf numFmtId="164" fontId="11" fillId="0" borderId="10" xfId="105" applyNumberFormat="1" applyFont="1" applyBorder="1" applyAlignment="1" applyProtection="1">
      <alignment horizontal="center" vertical="center"/>
      <protection hidden="1"/>
    </xf>
    <xf numFmtId="164" fontId="11" fillId="0" borderId="10" xfId="68" applyNumberFormat="1" applyFont="1" applyBorder="1" applyAlignment="1" applyProtection="1">
      <alignment horizontal="center"/>
      <protection hidden="1"/>
    </xf>
    <xf numFmtId="0" fontId="39" fillId="28" borderId="14" xfId="68" applyFont="1" applyFill="1" applyBorder="1" applyProtection="1">
      <protection hidden="1"/>
    </xf>
    <xf numFmtId="0" fontId="11" fillId="0" borderId="10" xfId="68" applyFont="1" applyBorder="1" applyAlignment="1" applyProtection="1">
      <alignment horizontal="center" vertical="center" wrapText="1"/>
      <protection locked="0" hidden="1"/>
    </xf>
    <xf numFmtId="0" fontId="11" fillId="29" borderId="10" xfId="68" applyFont="1" applyFill="1" applyBorder="1" applyAlignment="1" applyProtection="1">
      <alignment horizontal="center" vertical="center" wrapText="1"/>
      <protection locked="0" hidden="1"/>
    </xf>
    <xf numFmtId="0" fontId="11" fillId="0" borderId="10" xfId="68" applyFont="1" applyBorder="1" applyAlignment="1" applyProtection="1">
      <alignment horizontal="center" vertical="center"/>
      <protection locked="0" hidden="1"/>
    </xf>
    <xf numFmtId="0" fontId="11" fillId="28" borderId="10" xfId="68" applyFont="1" applyFill="1" applyBorder="1" applyAlignment="1" applyProtection="1">
      <alignment horizontal="center" vertical="center"/>
      <protection locked="0" hidden="1"/>
    </xf>
    <xf numFmtId="0" fontId="39" fillId="29" borderId="10" xfId="68" applyFont="1" applyFill="1" applyBorder="1" applyAlignment="1" applyProtection="1">
      <alignment horizontal="center" vertical="center" wrapText="1"/>
      <protection locked="0" hidden="1"/>
    </xf>
    <xf numFmtId="0" fontId="39" fillId="0" borderId="10" xfId="68" applyFont="1" applyBorder="1" applyAlignment="1" applyProtection="1">
      <alignment horizontal="center" vertical="top" wrapText="1"/>
      <protection hidden="1"/>
    </xf>
    <xf numFmtId="0" fontId="0" fillId="0" borderId="0" xfId="0" applyProtection="1">
      <protection hidden="1"/>
    </xf>
    <xf numFmtId="0" fontId="5" fillId="0" borderId="10" xfId="0" applyFont="1" applyBorder="1" applyAlignment="1" applyProtection="1">
      <alignment horizontal="left" vertical="top" wrapText="1"/>
      <protection hidden="1"/>
    </xf>
    <xf numFmtId="0" fontId="46" fillId="0" borderId="10" xfId="0" applyFont="1" applyBorder="1" applyAlignment="1" applyProtection="1">
      <alignment horizontal="center"/>
      <protection hidden="1"/>
    </xf>
    <xf numFmtId="49" fontId="46" fillId="0" borderId="10" xfId="0" applyNumberFormat="1" applyFont="1" applyBorder="1" applyAlignment="1" applyProtection="1">
      <alignment horizontal="center"/>
      <protection hidden="1"/>
    </xf>
    <xf numFmtId="0" fontId="46" fillId="35" borderId="10" xfId="0" applyFont="1" applyFill="1" applyBorder="1" applyAlignment="1" applyProtection="1">
      <alignment horizontal="center"/>
      <protection hidden="1"/>
    </xf>
    <xf numFmtId="0" fontId="0" fillId="0" borderId="10" xfId="0" applyBorder="1" applyAlignment="1" applyProtection="1">
      <alignment horizontal="center"/>
      <protection hidden="1"/>
    </xf>
    <xf numFmtId="0" fontId="6" fillId="28" borderId="10" xfId="0" applyFont="1" applyFill="1" applyBorder="1" applyAlignment="1" applyProtection="1">
      <alignment horizontal="left" vertical="top" wrapText="1"/>
      <protection hidden="1"/>
    </xf>
    <xf numFmtId="0" fontId="46" fillId="28" borderId="10" xfId="0" applyFont="1" applyFill="1" applyBorder="1" applyAlignment="1" applyProtection="1">
      <alignment horizontal="center"/>
      <protection hidden="1"/>
    </xf>
    <xf numFmtId="49" fontId="46" fillId="28" borderId="10" xfId="0" applyNumberFormat="1" applyFont="1" applyFill="1" applyBorder="1" applyAlignment="1" applyProtection="1">
      <alignment horizontal="center"/>
      <protection hidden="1"/>
    </xf>
    <xf numFmtId="0" fontId="46" fillId="28" borderId="10" xfId="58" applyFont="1" applyFill="1" applyBorder="1" applyAlignment="1" applyProtection="1">
      <alignment horizontal="center"/>
      <protection hidden="1"/>
    </xf>
    <xf numFmtId="49" fontId="46" fillId="28" borderId="10" xfId="58" applyNumberFormat="1" applyFont="1" applyFill="1" applyBorder="1" applyAlignment="1" applyProtection="1">
      <alignment horizontal="center"/>
      <protection hidden="1"/>
    </xf>
    <xf numFmtId="0" fontId="0" fillId="28" borderId="10" xfId="0" applyFill="1" applyBorder="1" applyAlignment="1" applyProtection="1">
      <alignment horizontal="center"/>
      <protection hidden="1"/>
    </xf>
    <xf numFmtId="0" fontId="0" fillId="35" borderId="10" xfId="0" applyFill="1" applyBorder="1" applyAlignment="1" applyProtection="1">
      <alignment horizontal="center"/>
      <protection hidden="1"/>
    </xf>
    <xf numFmtId="0" fontId="5" fillId="0" borderId="10" xfId="58" applyBorder="1" applyAlignment="1" applyProtection="1">
      <alignment horizontal="center"/>
      <protection hidden="1"/>
    </xf>
    <xf numFmtId="0" fontId="5" fillId="35" borderId="10" xfId="58" applyFill="1" applyBorder="1" applyAlignment="1" applyProtection="1">
      <alignment horizontal="center"/>
      <protection hidden="1"/>
    </xf>
    <xf numFmtId="164" fontId="0" fillId="35" borderId="10" xfId="0" applyNumberFormat="1" applyFill="1" applyBorder="1" applyAlignment="1" applyProtection="1">
      <alignment horizontal="center"/>
      <protection hidden="1"/>
    </xf>
    <xf numFmtId="164" fontId="5" fillId="0" borderId="10" xfId="58" applyNumberFormat="1" applyBorder="1" applyAlignment="1" applyProtection="1">
      <alignment horizontal="center"/>
      <protection hidden="1"/>
    </xf>
    <xf numFmtId="164" fontId="5" fillId="35" borderId="10" xfId="0" applyNumberFormat="1" applyFont="1" applyFill="1" applyBorder="1" applyAlignment="1" applyProtection="1">
      <alignment horizontal="center"/>
      <protection hidden="1"/>
    </xf>
    <xf numFmtId="164" fontId="0" fillId="0" borderId="10" xfId="0" applyNumberFormat="1" applyBorder="1" applyAlignment="1" applyProtection="1">
      <alignment horizontal="center"/>
      <protection hidden="1"/>
    </xf>
    <xf numFmtId="164" fontId="5" fillId="35" borderId="10" xfId="58" applyNumberFormat="1" applyFill="1" applyBorder="1" applyAlignment="1" applyProtection="1">
      <alignment horizontal="center"/>
      <protection hidden="1"/>
    </xf>
    <xf numFmtId="44" fontId="0" fillId="28" borderId="10" xfId="42" applyFont="1" applyFill="1" applyBorder="1" applyAlignment="1" applyProtection="1">
      <alignment horizontal="center"/>
      <protection hidden="1"/>
    </xf>
    <xf numFmtId="0" fontId="6" fillId="28" borderId="10" xfId="0" applyFont="1" applyFill="1" applyBorder="1" applyAlignment="1" applyProtection="1">
      <alignment horizontal="center" vertical="top" wrapText="1"/>
      <protection hidden="1"/>
    </xf>
    <xf numFmtId="0" fontId="6" fillId="28" borderId="10" xfId="0" applyFont="1" applyFill="1" applyBorder="1" applyAlignment="1" applyProtection="1">
      <alignment wrapText="1"/>
      <protection hidden="1"/>
    </xf>
    <xf numFmtId="0" fontId="6" fillId="28" borderId="14" xfId="0" applyFont="1" applyFill="1" applyBorder="1" applyAlignment="1" applyProtection="1">
      <alignment horizontal="center" wrapText="1"/>
      <protection hidden="1"/>
    </xf>
    <xf numFmtId="44" fontId="6" fillId="30" borderId="13" xfId="0" applyNumberFormat="1" applyFont="1" applyFill="1" applyBorder="1" applyProtection="1">
      <protection hidden="1"/>
    </xf>
    <xf numFmtId="44" fontId="6" fillId="30" borderId="14" xfId="0" applyNumberFormat="1" applyFont="1" applyFill="1" applyBorder="1" applyProtection="1">
      <protection hidden="1"/>
    </xf>
    <xf numFmtId="0" fontId="6" fillId="33" borderId="14" xfId="0" applyFont="1" applyFill="1" applyBorder="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6" fillId="29" borderId="10" xfId="0" applyFont="1" applyFill="1" applyBorder="1" applyAlignment="1" applyProtection="1">
      <alignment horizontal="left" vertical="top" wrapText="1"/>
      <protection hidden="1"/>
    </xf>
    <xf numFmtId="0" fontId="0" fillId="29" borderId="10" xfId="0" applyFill="1" applyBorder="1" applyAlignment="1" applyProtection="1">
      <alignment horizontal="center"/>
      <protection hidden="1"/>
    </xf>
    <xf numFmtId="49" fontId="46" fillId="29" borderId="10" xfId="0" applyNumberFormat="1" applyFont="1" applyFill="1" applyBorder="1" applyAlignment="1" applyProtection="1">
      <alignment horizontal="center"/>
      <protection hidden="1"/>
    </xf>
    <xf numFmtId="49" fontId="46" fillId="29" borderId="10" xfId="58" applyNumberFormat="1" applyFont="1" applyFill="1" applyBorder="1" applyAlignment="1" applyProtection="1">
      <alignment horizontal="center"/>
      <protection hidden="1"/>
    </xf>
    <xf numFmtId="2" fontId="0" fillId="29" borderId="10" xfId="0" applyNumberFormat="1" applyFill="1" applyBorder="1" applyAlignment="1" applyProtection="1">
      <alignment horizontal="center"/>
      <protection hidden="1"/>
    </xf>
    <xf numFmtId="2" fontId="38" fillId="35" borderId="10" xfId="0" applyNumberFormat="1" applyFont="1" applyFill="1" applyBorder="1" applyAlignment="1" applyProtection="1">
      <alignment horizontal="center"/>
      <protection hidden="1"/>
    </xf>
    <xf numFmtId="2" fontId="38" fillId="0" borderId="10" xfId="58" applyNumberFormat="1" applyFont="1" applyBorder="1" applyAlignment="1" applyProtection="1">
      <alignment horizontal="center"/>
      <protection hidden="1"/>
    </xf>
    <xf numFmtId="2" fontId="38" fillId="0" borderId="10" xfId="0" applyNumberFormat="1" applyFont="1" applyBorder="1" applyAlignment="1" applyProtection="1">
      <alignment horizontal="center"/>
      <protection hidden="1"/>
    </xf>
    <xf numFmtId="2" fontId="38" fillId="35" borderId="10" xfId="58" applyNumberFormat="1" applyFont="1" applyFill="1" applyBorder="1" applyAlignment="1" applyProtection="1">
      <alignment horizontal="center"/>
      <protection hidden="1"/>
    </xf>
    <xf numFmtId="44" fontId="0" fillId="29" borderId="10" xfId="42" applyFont="1" applyFill="1" applyBorder="1" applyAlignment="1" applyProtection="1">
      <alignment horizontal="center"/>
      <protection hidden="1"/>
    </xf>
    <xf numFmtId="0" fontId="6" fillId="0" borderId="10" xfId="0" applyFont="1" applyBorder="1" applyAlignment="1" applyProtection="1">
      <alignment horizontal="left" vertical="top" wrapText="1"/>
      <protection hidden="1"/>
    </xf>
    <xf numFmtId="0" fontId="0" fillId="0" borderId="10" xfId="0" applyBorder="1" applyAlignment="1" applyProtection="1">
      <alignment horizontal="left"/>
      <protection hidden="1"/>
    </xf>
    <xf numFmtId="0" fontId="5" fillId="0" borderId="10" xfId="0" applyFont="1" applyBorder="1" applyAlignment="1" applyProtection="1">
      <alignment horizontal="left" wrapText="1"/>
      <protection hidden="1"/>
    </xf>
    <xf numFmtId="2" fontId="0" fillId="35" borderId="10" xfId="0" applyNumberFormat="1" applyFill="1" applyBorder="1" applyAlignment="1" applyProtection="1">
      <alignment horizontal="center"/>
      <protection hidden="1"/>
    </xf>
    <xf numFmtId="2" fontId="5" fillId="0" borderId="10" xfId="58" applyNumberFormat="1" applyBorder="1" applyAlignment="1" applyProtection="1">
      <alignment horizontal="center"/>
      <protection hidden="1"/>
    </xf>
    <xf numFmtId="2" fontId="0" fillId="0" borderId="10" xfId="0" applyNumberFormat="1" applyBorder="1" applyAlignment="1" applyProtection="1">
      <alignment horizontal="center"/>
      <protection hidden="1"/>
    </xf>
    <xf numFmtId="2" fontId="5" fillId="35" borderId="10" xfId="58" applyNumberFormat="1" applyFill="1" applyBorder="1" applyAlignment="1" applyProtection="1">
      <alignment horizontal="center"/>
      <protection hidden="1"/>
    </xf>
    <xf numFmtId="0" fontId="6" fillId="29" borderId="10" xfId="0" applyFont="1" applyFill="1" applyBorder="1" applyAlignment="1" applyProtection="1">
      <alignment horizontal="left"/>
      <protection hidden="1"/>
    </xf>
    <xf numFmtId="164" fontId="0" fillId="29" borderId="10" xfId="0" applyNumberFormat="1" applyFill="1" applyBorder="1" applyAlignment="1" applyProtection="1">
      <alignment horizontal="center"/>
      <protection hidden="1"/>
    </xf>
    <xf numFmtId="164" fontId="5" fillId="29" borderId="10" xfId="58" applyNumberFormat="1" applyFill="1" applyBorder="1" applyAlignment="1" applyProtection="1">
      <alignment horizontal="center"/>
      <protection hidden="1"/>
    </xf>
    <xf numFmtId="0" fontId="0" fillId="29" borderId="10" xfId="0" applyFill="1" applyBorder="1" applyAlignment="1" applyProtection="1">
      <alignment horizontal="left"/>
      <protection hidden="1"/>
    </xf>
    <xf numFmtId="164" fontId="0" fillId="28" borderId="10" xfId="0" applyNumberFormat="1" applyFill="1" applyBorder="1" applyAlignment="1" applyProtection="1">
      <alignment horizontal="center"/>
      <protection hidden="1"/>
    </xf>
    <xf numFmtId="164" fontId="5" fillId="28" borderId="10" xfId="58" applyNumberFormat="1" applyFill="1" applyBorder="1" applyAlignment="1" applyProtection="1">
      <alignment horizontal="center"/>
      <protection hidden="1"/>
    </xf>
    <xf numFmtId="164" fontId="5" fillId="0" borderId="0" xfId="58" applyNumberFormat="1" applyAlignment="1" applyProtection="1">
      <alignment horizontal="center"/>
      <protection hidden="1"/>
    </xf>
    <xf numFmtId="0" fontId="5" fillId="28" borderId="10" xfId="58" applyFill="1" applyBorder="1" applyAlignment="1" applyProtection="1">
      <alignment horizontal="center" vertical="top" wrapText="1"/>
      <protection hidden="1"/>
    </xf>
    <xf numFmtId="0" fontId="6" fillId="28" borderId="10" xfId="58" applyFont="1" applyFill="1" applyBorder="1" applyAlignment="1" applyProtection="1">
      <alignment horizontal="left" vertical="top" wrapText="1"/>
      <protection hidden="1"/>
    </xf>
    <xf numFmtId="0" fontId="5" fillId="28" borderId="10" xfId="58" applyFill="1" applyBorder="1" applyAlignment="1" applyProtection="1">
      <alignment horizontal="center" wrapText="1"/>
      <protection hidden="1"/>
    </xf>
    <xf numFmtId="2" fontId="0" fillId="28" borderId="10" xfId="0" applyNumberFormat="1" applyFill="1" applyBorder="1" applyAlignment="1" applyProtection="1">
      <alignment horizontal="center"/>
      <protection hidden="1"/>
    </xf>
    <xf numFmtId="0" fontId="5" fillId="0" borderId="10" xfId="0" applyFont="1" applyBorder="1" applyAlignment="1" applyProtection="1">
      <alignment horizontal="left"/>
      <protection hidden="1"/>
    </xf>
    <xf numFmtId="2" fontId="46" fillId="28" borderId="10" xfId="0" applyNumberFormat="1" applyFont="1" applyFill="1" applyBorder="1" applyAlignment="1" applyProtection="1">
      <alignment horizontal="center"/>
      <protection hidden="1"/>
    </xf>
    <xf numFmtId="2" fontId="46" fillId="28" borderId="10" xfId="58" applyNumberFormat="1" applyFont="1" applyFill="1" applyBorder="1" applyAlignment="1" applyProtection="1">
      <alignment horizontal="center"/>
      <protection hidden="1"/>
    </xf>
    <xf numFmtId="2" fontId="38" fillId="28" borderId="10" xfId="0" applyNumberFormat="1" applyFont="1" applyFill="1" applyBorder="1" applyAlignment="1" applyProtection="1">
      <alignment horizontal="center"/>
      <protection hidden="1"/>
    </xf>
    <xf numFmtId="0" fontId="6" fillId="0" borderId="10" xfId="0" applyFont="1" applyBorder="1" applyAlignment="1" applyProtection="1">
      <alignment horizontal="center" vertical="top" wrapText="1"/>
      <protection hidden="1"/>
    </xf>
    <xf numFmtId="0" fontId="6" fillId="35" borderId="10" xfId="0" applyFont="1" applyFill="1" applyBorder="1" applyAlignment="1" applyProtection="1">
      <alignment horizontal="center" vertical="top" wrapText="1"/>
      <protection hidden="1"/>
    </xf>
    <xf numFmtId="0" fontId="5" fillId="35" borderId="10" xfId="0" applyFont="1" applyFill="1" applyBorder="1" applyAlignment="1" applyProtection="1">
      <alignment horizontal="center" vertical="top" wrapText="1"/>
      <protection hidden="1"/>
    </xf>
    <xf numFmtId="2" fontId="5" fillId="28" borderId="10" xfId="58" applyNumberFormat="1" applyFill="1" applyBorder="1" applyAlignment="1" applyProtection="1">
      <alignment horizontal="center"/>
      <protection hidden="1"/>
    </xf>
    <xf numFmtId="2" fontId="46" fillId="35" borderId="10" xfId="0" applyNumberFormat="1" applyFont="1" applyFill="1" applyBorder="1" applyAlignment="1" applyProtection="1">
      <alignment horizontal="center"/>
      <protection hidden="1"/>
    </xf>
    <xf numFmtId="49" fontId="46" fillId="35" borderId="10" xfId="0" applyNumberFormat="1" applyFont="1" applyFill="1" applyBorder="1" applyAlignment="1" applyProtection="1">
      <alignment horizontal="center"/>
      <protection hidden="1"/>
    </xf>
    <xf numFmtId="2" fontId="46" fillId="0" borderId="10" xfId="58" applyNumberFormat="1" applyFont="1" applyBorder="1" applyAlignment="1" applyProtection="1">
      <alignment horizontal="center"/>
      <protection hidden="1"/>
    </xf>
    <xf numFmtId="49" fontId="46" fillId="0" borderId="10" xfId="58" applyNumberFormat="1" applyFont="1" applyBorder="1" applyAlignment="1" applyProtection="1">
      <alignment horizontal="center"/>
      <protection hidden="1"/>
    </xf>
    <xf numFmtId="2" fontId="46" fillId="0" borderId="10" xfId="0" applyNumberFormat="1" applyFont="1" applyBorder="1" applyAlignment="1" applyProtection="1">
      <alignment horizontal="center"/>
      <protection hidden="1"/>
    </xf>
    <xf numFmtId="2" fontId="46" fillId="35" borderId="10" xfId="58" applyNumberFormat="1" applyFont="1" applyFill="1" applyBorder="1" applyAlignment="1" applyProtection="1">
      <alignment horizontal="center"/>
      <protection hidden="1"/>
    </xf>
    <xf numFmtId="49" fontId="46" fillId="35" borderId="10" xfId="58" applyNumberFormat="1" applyFont="1" applyFill="1" applyBorder="1" applyAlignment="1" applyProtection="1">
      <alignment horizontal="center"/>
      <protection hidden="1"/>
    </xf>
    <xf numFmtId="0" fontId="0" fillId="0" borderId="10" xfId="0" applyBorder="1" applyProtection="1">
      <protection hidden="1"/>
    </xf>
    <xf numFmtId="2" fontId="5" fillId="35" borderId="10" xfId="0" applyNumberFormat="1" applyFont="1" applyFill="1" applyBorder="1" applyAlignment="1" applyProtection="1">
      <alignment horizontal="center"/>
      <protection hidden="1"/>
    </xf>
    <xf numFmtId="49" fontId="5" fillId="35" borderId="10" xfId="0" applyNumberFormat="1" applyFont="1" applyFill="1" applyBorder="1" applyAlignment="1" applyProtection="1">
      <alignment horizontal="center"/>
      <protection hidden="1"/>
    </xf>
    <xf numFmtId="2" fontId="49" fillId="35" borderId="10" xfId="58" applyNumberFormat="1" applyFont="1" applyFill="1" applyBorder="1" applyAlignment="1" applyProtection="1">
      <alignment horizontal="center"/>
      <protection hidden="1"/>
    </xf>
    <xf numFmtId="49" fontId="49" fillId="35" borderId="10" xfId="58" applyNumberFormat="1" applyFont="1" applyFill="1" applyBorder="1" applyAlignment="1" applyProtection="1">
      <alignment horizontal="center"/>
      <protection hidden="1"/>
    </xf>
    <xf numFmtId="2" fontId="46" fillId="29" borderId="10" xfId="0" applyNumberFormat="1" applyFont="1" applyFill="1" applyBorder="1" applyAlignment="1" applyProtection="1">
      <alignment horizontal="center"/>
      <protection hidden="1"/>
    </xf>
    <xf numFmtId="2" fontId="46" fillId="29" borderId="10" xfId="58" applyNumberFormat="1" applyFont="1" applyFill="1" applyBorder="1" applyAlignment="1" applyProtection="1">
      <alignment horizontal="center"/>
      <protection hidden="1"/>
    </xf>
    <xf numFmtId="2" fontId="38" fillId="29" borderId="10" xfId="0" applyNumberFormat="1" applyFont="1" applyFill="1" applyBorder="1" applyAlignment="1" applyProtection="1">
      <alignment horizontal="center"/>
      <protection hidden="1"/>
    </xf>
    <xf numFmtId="2" fontId="5" fillId="0" borderId="10" xfId="0" applyNumberFormat="1" applyFont="1" applyBorder="1" applyAlignment="1" applyProtection="1">
      <alignment horizontal="center"/>
      <protection hidden="1"/>
    </xf>
    <xf numFmtId="0" fontId="5" fillId="28" borderId="10" xfId="0" applyFont="1" applyFill="1" applyBorder="1" applyAlignment="1" applyProtection="1">
      <alignment horizontal="center" vertical="center" wrapText="1"/>
      <protection hidden="1"/>
    </xf>
    <xf numFmtId="0" fontId="6" fillId="28" borderId="10" xfId="0" applyFont="1" applyFill="1" applyBorder="1" applyAlignment="1" applyProtection="1">
      <alignment horizontal="left" vertical="center" wrapText="1"/>
      <protection hidden="1"/>
    </xf>
    <xf numFmtId="0" fontId="0" fillId="28" borderId="10" xfId="0" applyFill="1" applyBorder="1" applyAlignment="1" applyProtection="1">
      <alignment horizontal="center" vertical="center"/>
      <protection hidden="1"/>
    </xf>
    <xf numFmtId="164" fontId="55" fillId="28" borderId="10" xfId="0" applyNumberFormat="1" applyFont="1" applyFill="1" applyBorder="1" applyAlignment="1" applyProtection="1">
      <alignment horizontal="center" vertical="center"/>
      <protection hidden="1"/>
    </xf>
    <xf numFmtId="164" fontId="55" fillId="28" borderId="10" xfId="58" applyNumberFormat="1" applyFont="1" applyFill="1" applyBorder="1" applyAlignment="1" applyProtection="1">
      <alignment horizontal="center" vertical="center"/>
      <protection hidden="1"/>
    </xf>
    <xf numFmtId="43" fontId="5" fillId="28" borderId="10" xfId="41"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protection hidden="1"/>
    </xf>
    <xf numFmtId="0" fontId="57" fillId="0" borderId="10" xfId="88" applyFont="1" applyBorder="1" applyAlignment="1" applyProtection="1">
      <alignment horizontal="left" vertical="top" wrapText="1"/>
      <protection hidden="1"/>
    </xf>
    <xf numFmtId="0" fontId="9" fillId="0" borderId="10" xfId="0" applyFont="1" applyBorder="1" applyAlignment="1" applyProtection="1">
      <alignment horizontal="left"/>
      <protection hidden="1"/>
    </xf>
    <xf numFmtId="0" fontId="8" fillId="0" borderId="10" xfId="0" applyFont="1" applyBorder="1" applyAlignment="1" applyProtection="1">
      <alignment horizontal="left"/>
      <protection hidden="1"/>
    </xf>
    <xf numFmtId="0" fontId="8" fillId="0" borderId="10" xfId="0" applyFont="1" applyBorder="1" applyAlignment="1" applyProtection="1">
      <alignment horizontal="center"/>
      <protection hidden="1"/>
    </xf>
    <xf numFmtId="2" fontId="8" fillId="0" borderId="10" xfId="0" applyNumberFormat="1" applyFont="1" applyBorder="1" applyAlignment="1" applyProtection="1">
      <alignment horizontal="center"/>
      <protection hidden="1"/>
    </xf>
    <xf numFmtId="0" fontId="9" fillId="0" borderId="10" xfId="0" applyFont="1" applyBorder="1" applyAlignment="1" applyProtection="1">
      <alignment horizontal="center"/>
      <protection hidden="1"/>
    </xf>
    <xf numFmtId="0" fontId="8" fillId="0" borderId="0" xfId="0" applyFont="1" applyProtection="1">
      <protection hidden="1"/>
    </xf>
    <xf numFmtId="0" fontId="0" fillId="35" borderId="10" xfId="0" applyFill="1" applyBorder="1" applyProtection="1">
      <protection hidden="1"/>
    </xf>
    <xf numFmtId="0" fontId="5" fillId="0" borderId="10" xfId="58" applyBorder="1" applyProtection="1">
      <protection hidden="1"/>
    </xf>
    <xf numFmtId="0" fontId="5" fillId="35" borderId="10" xfId="58" applyFill="1" applyBorder="1" applyProtection="1">
      <protection hidden="1"/>
    </xf>
    <xf numFmtId="0" fontId="6" fillId="0" borderId="0" xfId="0" applyFont="1" applyProtection="1">
      <protection hidden="1"/>
    </xf>
    <xf numFmtId="0" fontId="6" fillId="28" borderId="10" xfId="0" applyFont="1" applyFill="1" applyBorder="1" applyAlignment="1" applyProtection="1">
      <alignment horizontal="right"/>
      <protection hidden="1"/>
    </xf>
    <xf numFmtId="0" fontId="6" fillId="28" borderId="14" xfId="0" applyFont="1" applyFill="1" applyBorder="1" applyProtection="1">
      <protection hidden="1"/>
    </xf>
    <xf numFmtId="0" fontId="6" fillId="30" borderId="14" xfId="0" applyFont="1" applyFill="1" applyBorder="1" applyProtection="1">
      <protection hidden="1"/>
    </xf>
    <xf numFmtId="0" fontId="0" fillId="0" borderId="10" xfId="0" applyBorder="1" applyAlignment="1" applyProtection="1">
      <alignment horizontal="center"/>
      <protection locked="0" hidden="1"/>
    </xf>
    <xf numFmtId="0" fontId="5" fillId="28" borderId="10" xfId="0" applyFont="1" applyFill="1" applyBorder="1" applyAlignment="1" applyProtection="1">
      <alignment horizontal="center" vertical="center" wrapText="1"/>
      <protection locked="0" hidden="1"/>
    </xf>
    <xf numFmtId="44" fontId="39" fillId="31" borderId="10" xfId="0" applyNumberFormat="1" applyFont="1" applyFill="1" applyBorder="1" applyAlignment="1" applyProtection="1">
      <alignment horizontal="center"/>
      <protection hidden="1"/>
    </xf>
    <xf numFmtId="44" fontId="8" fillId="0" borderId="0" xfId="42" applyFont="1" applyFill="1" applyBorder="1" applyAlignment="1" applyProtection="1">
      <alignment horizontal="center"/>
      <protection hidden="1"/>
    </xf>
    <xf numFmtId="0" fontId="9" fillId="0" borderId="0" xfId="0" applyFont="1" applyAlignment="1" applyProtection="1">
      <alignment horizontal="center"/>
      <protection hidden="1"/>
    </xf>
    <xf numFmtId="44" fontId="39" fillId="0" borderId="10" xfId="42" applyFont="1" applyFill="1" applyBorder="1" applyAlignment="1" applyProtection="1">
      <alignment horizontal="center" vertical="top" wrapText="1"/>
      <protection hidden="1"/>
    </xf>
    <xf numFmtId="0" fontId="6" fillId="0" borderId="10" xfId="0" applyFont="1" applyBorder="1" applyAlignment="1" applyProtection="1">
      <alignment horizontal="left"/>
      <protection hidden="1"/>
    </xf>
    <xf numFmtId="0" fontId="0" fillId="28" borderId="10" xfId="0" applyFill="1" applyBorder="1" applyProtection="1">
      <protection hidden="1"/>
    </xf>
    <xf numFmtId="44" fontId="46" fillId="28" borderId="10" xfId="107" applyFont="1" applyFill="1" applyBorder="1" applyAlignment="1" applyProtection="1">
      <alignment horizontal="center"/>
      <protection hidden="1"/>
    </xf>
    <xf numFmtId="49" fontId="46" fillId="28" borderId="10" xfId="107" applyNumberFormat="1" applyFont="1" applyFill="1" applyBorder="1" applyAlignment="1" applyProtection="1">
      <alignment horizontal="center"/>
      <protection hidden="1"/>
    </xf>
    <xf numFmtId="44" fontId="46" fillId="28" borderId="10" xfId="43" applyFont="1" applyFill="1" applyBorder="1" applyAlignment="1" applyProtection="1">
      <alignment horizontal="center"/>
      <protection hidden="1"/>
    </xf>
    <xf numFmtId="49" fontId="46" fillId="28" borderId="10" xfId="43" applyNumberFormat="1" applyFont="1" applyFill="1" applyBorder="1" applyAlignment="1" applyProtection="1">
      <alignment horizontal="center"/>
      <protection hidden="1"/>
    </xf>
    <xf numFmtId="44" fontId="38" fillId="28" borderId="10" xfId="42" applyFont="1" applyFill="1" applyBorder="1" applyAlignment="1" applyProtection="1">
      <alignment horizontal="center"/>
      <protection hidden="1"/>
    </xf>
    <xf numFmtId="44" fontId="46" fillId="0" borderId="10" xfId="107" applyFont="1" applyFill="1" applyBorder="1" applyAlignment="1" applyProtection="1">
      <alignment horizontal="center"/>
      <protection hidden="1"/>
    </xf>
    <xf numFmtId="49" fontId="46" fillId="0" borderId="10" xfId="107" applyNumberFormat="1" applyFont="1" applyFill="1" applyBorder="1" applyAlignment="1" applyProtection="1">
      <alignment horizontal="center"/>
      <protection hidden="1"/>
    </xf>
    <xf numFmtId="44" fontId="46" fillId="35" borderId="10" xfId="43" applyFont="1" applyFill="1" applyBorder="1" applyAlignment="1" applyProtection="1">
      <alignment horizontal="center"/>
      <protection hidden="1"/>
    </xf>
    <xf numFmtId="49" fontId="46" fillId="35" borderId="10" xfId="43" applyNumberFormat="1" applyFont="1" applyFill="1" applyBorder="1" applyAlignment="1" applyProtection="1">
      <alignment horizontal="center"/>
      <protection hidden="1"/>
    </xf>
    <xf numFmtId="44" fontId="46" fillId="0" borderId="10" xfId="43" applyFont="1" applyFill="1" applyBorder="1" applyAlignment="1" applyProtection="1">
      <alignment horizontal="center"/>
      <protection hidden="1"/>
    </xf>
    <xf numFmtId="49" fontId="46" fillId="0" borderId="10" xfId="43" applyNumberFormat="1" applyFont="1" applyFill="1" applyBorder="1" applyAlignment="1" applyProtection="1">
      <alignment horizontal="center"/>
      <protection hidden="1"/>
    </xf>
    <xf numFmtId="44" fontId="46" fillId="35" borderId="10" xfId="107" applyFont="1" applyFill="1" applyBorder="1" applyAlignment="1" applyProtection="1">
      <alignment horizontal="center"/>
      <protection hidden="1"/>
    </xf>
    <xf numFmtId="49" fontId="46" fillId="35" borderId="10" xfId="107" applyNumberFormat="1" applyFont="1" applyFill="1" applyBorder="1" applyAlignment="1" applyProtection="1">
      <alignment horizontal="center"/>
      <protection hidden="1"/>
    </xf>
    <xf numFmtId="44" fontId="38" fillId="0" borderId="10" xfId="42" applyFont="1" applyFill="1" applyBorder="1" applyAlignment="1" applyProtection="1">
      <alignment horizontal="center"/>
      <protection hidden="1"/>
    </xf>
    <xf numFmtId="44" fontId="5" fillId="0" borderId="10" xfId="107" applyFont="1" applyFill="1" applyBorder="1" applyAlignment="1" applyProtection="1">
      <alignment horizontal="center"/>
      <protection hidden="1"/>
    </xf>
    <xf numFmtId="44" fontId="5" fillId="35" borderId="10" xfId="107" applyFont="1" applyFill="1" applyBorder="1" applyAlignment="1" applyProtection="1">
      <alignment horizontal="center"/>
      <protection hidden="1"/>
    </xf>
    <xf numFmtId="44" fontId="5" fillId="35" borderId="10" xfId="43" applyFont="1" applyFill="1" applyBorder="1" applyAlignment="1" applyProtection="1">
      <alignment horizontal="center"/>
      <protection hidden="1"/>
    </xf>
    <xf numFmtId="44" fontId="5" fillId="0" borderId="10" xfId="43" applyFont="1" applyFill="1" applyBorder="1" applyAlignment="1" applyProtection="1">
      <alignment horizontal="center"/>
      <protection hidden="1"/>
    </xf>
    <xf numFmtId="44" fontId="5" fillId="0" borderId="10" xfId="42" applyFont="1" applyFill="1" applyBorder="1" applyAlignment="1" applyProtection="1">
      <alignment horizontal="center"/>
      <protection hidden="1"/>
    </xf>
    <xf numFmtId="0" fontId="5" fillId="25" borderId="10" xfId="0" applyFont="1" applyFill="1" applyBorder="1" applyAlignment="1" applyProtection="1">
      <alignment horizontal="center" vertical="top" wrapText="1"/>
      <protection hidden="1"/>
    </xf>
    <xf numFmtId="0" fontId="5" fillId="25" borderId="10" xfId="0" applyFont="1" applyFill="1" applyBorder="1" applyAlignment="1" applyProtection="1">
      <alignment horizontal="left" vertical="top" wrapText="1"/>
      <protection hidden="1"/>
    </xf>
    <xf numFmtId="44" fontId="0" fillId="25" borderId="10" xfId="42" applyFont="1" applyFill="1" applyBorder="1" applyAlignment="1" applyProtection="1">
      <alignment horizontal="center"/>
      <protection hidden="1"/>
    </xf>
    <xf numFmtId="44" fontId="5" fillId="25" borderId="10" xfId="107" applyFont="1" applyFill="1" applyBorder="1" applyAlignment="1" applyProtection="1">
      <alignment horizontal="center"/>
      <protection hidden="1"/>
    </xf>
    <xf numFmtId="44" fontId="0" fillId="25" borderId="10" xfId="43" applyFont="1" applyFill="1" applyBorder="1" applyAlignment="1" applyProtection="1">
      <alignment horizontal="center"/>
      <protection hidden="1"/>
    </xf>
    <xf numFmtId="44" fontId="5" fillId="25" borderId="10" xfId="43" applyFont="1" applyFill="1" applyBorder="1" applyAlignment="1" applyProtection="1">
      <alignment horizontal="center"/>
      <protection hidden="1"/>
    </xf>
    <xf numFmtId="0" fontId="0" fillId="24" borderId="0" xfId="0" applyFill="1" applyProtection="1">
      <protection hidden="1"/>
    </xf>
    <xf numFmtId="44" fontId="38" fillId="35" borderId="10" xfId="43" applyFont="1" applyFill="1" applyBorder="1" applyAlignment="1" applyProtection="1">
      <alignment horizontal="center"/>
      <protection hidden="1"/>
    </xf>
    <xf numFmtId="44" fontId="38" fillId="0" borderId="10" xfId="107" applyFont="1" applyFill="1" applyBorder="1" applyAlignment="1" applyProtection="1">
      <alignment horizontal="center"/>
      <protection hidden="1"/>
    </xf>
    <xf numFmtId="44" fontId="38" fillId="0" borderId="10" xfId="43" applyFont="1" applyFill="1" applyBorder="1" applyAlignment="1" applyProtection="1">
      <alignment horizontal="center"/>
      <protection hidden="1"/>
    </xf>
    <xf numFmtId="44" fontId="38" fillId="35" borderId="10" xfId="107" applyFont="1" applyFill="1" applyBorder="1" applyAlignment="1" applyProtection="1">
      <alignment horizontal="center"/>
      <protection hidden="1"/>
    </xf>
    <xf numFmtId="0" fontId="5" fillId="0" borderId="10" xfId="0" applyFont="1" applyBorder="1" applyAlignment="1" applyProtection="1">
      <alignment horizontal="justify" vertical="top" wrapText="1"/>
      <protection hidden="1"/>
    </xf>
    <xf numFmtId="0" fontId="6" fillId="28" borderId="10" xfId="0" applyFont="1" applyFill="1" applyBorder="1" applyAlignment="1" applyProtection="1">
      <alignment horizontal="justify" vertical="top" wrapText="1"/>
      <protection hidden="1"/>
    </xf>
    <xf numFmtId="44" fontId="5" fillId="25" borderId="10" xfId="42" applyFont="1" applyFill="1" applyBorder="1" applyAlignment="1" applyProtection="1">
      <alignment horizontal="center"/>
      <protection hidden="1"/>
    </xf>
    <xf numFmtId="44" fontId="5" fillId="35" borderId="10" xfId="42" applyFont="1" applyFill="1" applyBorder="1" applyAlignment="1" applyProtection="1">
      <alignment horizontal="center"/>
      <protection hidden="1"/>
    </xf>
    <xf numFmtId="0" fontId="5" fillId="25" borderId="10" xfId="0" applyFont="1" applyFill="1" applyBorder="1" applyAlignment="1" applyProtection="1">
      <alignment horizontal="justify" vertical="top" wrapText="1"/>
      <protection hidden="1"/>
    </xf>
    <xf numFmtId="0" fontId="6" fillId="28" borderId="10" xfId="0" applyFont="1" applyFill="1" applyBorder="1" applyAlignment="1" applyProtection="1">
      <alignment horizontal="right" vertical="top" wrapText="1"/>
      <protection hidden="1"/>
    </xf>
    <xf numFmtId="0" fontId="6" fillId="28" borderId="12" xfId="0" applyFont="1" applyFill="1" applyBorder="1" applyAlignment="1" applyProtection="1">
      <alignment wrapText="1"/>
      <protection hidden="1"/>
    </xf>
    <xf numFmtId="0" fontId="6" fillId="28" borderId="13" xfId="0" applyFont="1" applyFill="1" applyBorder="1" applyAlignment="1" applyProtection="1">
      <alignment wrapText="1"/>
      <protection hidden="1"/>
    </xf>
    <xf numFmtId="0" fontId="6" fillId="28" borderId="14" xfId="0" applyFont="1" applyFill="1" applyBorder="1" applyAlignment="1" applyProtection="1">
      <alignment wrapText="1"/>
      <protection hidden="1"/>
    </xf>
    <xf numFmtId="164" fontId="6" fillId="30" borderId="10" xfId="42" applyNumberFormat="1" applyFont="1" applyFill="1" applyBorder="1" applyAlignment="1" applyProtection="1">
      <alignment horizontal="center"/>
      <protection hidden="1"/>
    </xf>
    <xf numFmtId="0" fontId="6" fillId="31" borderId="12" xfId="0" applyFont="1" applyFill="1" applyBorder="1" applyProtection="1">
      <protection hidden="1"/>
    </xf>
    <xf numFmtId="0" fontId="6" fillId="31" borderId="13" xfId="0" applyFont="1" applyFill="1" applyBorder="1" applyProtection="1">
      <protection hidden="1"/>
    </xf>
    <xf numFmtId="164" fontId="39" fillId="31" borderId="14" xfId="0" applyNumberFormat="1" applyFont="1" applyFill="1" applyBorder="1" applyAlignment="1" applyProtection="1">
      <alignment horizontal="center"/>
      <protection hidden="1"/>
    </xf>
    <xf numFmtId="44" fontId="0" fillId="0" borderId="0" xfId="42" applyFont="1" applyFill="1" applyBorder="1" applyAlignment="1" applyProtection="1">
      <alignment horizontal="center"/>
      <protection hidden="1"/>
    </xf>
    <xf numFmtId="0" fontId="5" fillId="25" borderId="10" xfId="0" applyFont="1" applyFill="1" applyBorder="1" applyAlignment="1" applyProtection="1">
      <alignment horizontal="center" wrapText="1"/>
      <protection hidden="1"/>
    </xf>
    <xf numFmtId="0" fontId="6" fillId="0" borderId="0" xfId="0" applyFont="1" applyAlignment="1" applyProtection="1">
      <alignment horizontal="left"/>
      <protection hidden="1"/>
    </xf>
    <xf numFmtId="0" fontId="5" fillId="0" borderId="0" xfId="0" applyFont="1" applyAlignment="1" applyProtection="1">
      <alignment horizontal="left"/>
      <protection hidden="1"/>
    </xf>
    <xf numFmtId="2" fontId="5" fillId="0" borderId="0" xfId="0" applyNumberFormat="1" applyFont="1" applyAlignment="1" applyProtection="1">
      <alignment horizontal="center"/>
      <protection hidden="1"/>
    </xf>
    <xf numFmtId="0" fontId="6" fillId="0" borderId="0" xfId="0" applyFont="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5" fillId="35" borderId="0" xfId="0" applyFont="1" applyFill="1" applyAlignment="1" applyProtection="1">
      <alignment horizontal="center"/>
      <protection hidden="1"/>
    </xf>
    <xf numFmtId="0" fontId="5" fillId="28" borderId="10" xfId="0" applyFont="1" applyFill="1" applyBorder="1" applyAlignment="1" applyProtection="1">
      <alignment horizontal="center"/>
      <protection hidden="1"/>
    </xf>
    <xf numFmtId="0" fontId="5" fillId="34" borderId="10" xfId="0" applyFont="1" applyFill="1" applyBorder="1" applyAlignment="1" applyProtection="1">
      <alignment horizontal="center" vertical="top" wrapText="1"/>
      <protection hidden="1"/>
    </xf>
    <xf numFmtId="0" fontId="6" fillId="34" borderId="10" xfId="0" applyFont="1" applyFill="1" applyBorder="1" applyAlignment="1" applyProtection="1">
      <alignment horizontal="right" wrapText="1"/>
      <protection hidden="1"/>
    </xf>
    <xf numFmtId="0" fontId="6" fillId="34" borderId="10" xfId="0" applyFont="1" applyFill="1" applyBorder="1" applyAlignment="1" applyProtection="1">
      <alignment horizontal="center" wrapText="1"/>
      <protection hidden="1"/>
    </xf>
    <xf numFmtId="0" fontId="5" fillId="34" borderId="10" xfId="0" applyFont="1" applyFill="1" applyBorder="1" applyAlignment="1" applyProtection="1">
      <alignment horizontal="center"/>
      <protection hidden="1"/>
    </xf>
    <xf numFmtId="44" fontId="5" fillId="34" borderId="0" xfId="0" applyNumberFormat="1" applyFont="1" applyFill="1" applyAlignment="1" applyProtection="1">
      <alignment horizontal="left"/>
      <protection hidden="1"/>
    </xf>
    <xf numFmtId="2" fontId="46" fillId="34" borderId="10" xfId="58" applyNumberFormat="1" applyFont="1" applyFill="1" applyBorder="1" applyAlignment="1" applyProtection="1">
      <alignment horizontal="center"/>
      <protection hidden="1"/>
    </xf>
    <xf numFmtId="49" fontId="46" fillId="34" borderId="10" xfId="58" applyNumberFormat="1" applyFont="1" applyFill="1" applyBorder="1" applyAlignment="1" applyProtection="1">
      <alignment horizontal="center"/>
      <protection hidden="1"/>
    </xf>
    <xf numFmtId="2" fontId="46" fillId="34" borderId="10" xfId="0" applyNumberFormat="1" applyFont="1" applyFill="1" applyBorder="1" applyAlignment="1" applyProtection="1">
      <alignment horizontal="center"/>
      <protection hidden="1"/>
    </xf>
    <xf numFmtId="49" fontId="46" fillId="34" borderId="10" xfId="0" applyNumberFormat="1" applyFont="1" applyFill="1" applyBorder="1" applyAlignment="1" applyProtection="1">
      <alignment horizontal="center"/>
      <protection hidden="1"/>
    </xf>
    <xf numFmtId="2" fontId="38" fillId="34" borderId="10" xfId="0" applyNumberFormat="1" applyFont="1" applyFill="1" applyBorder="1" applyAlignment="1" applyProtection="1">
      <alignment horizontal="center"/>
      <protection hidden="1"/>
    </xf>
    <xf numFmtId="0" fontId="5" fillId="35" borderId="10" xfId="0" applyFont="1" applyFill="1" applyBorder="1" applyAlignment="1" applyProtection="1">
      <alignment horizontal="center"/>
      <protection hidden="1"/>
    </xf>
    <xf numFmtId="44" fontId="5" fillId="0" borderId="0" xfId="0" applyNumberFormat="1" applyFont="1" applyAlignment="1" applyProtection="1">
      <alignment horizontal="left"/>
      <protection hidden="1"/>
    </xf>
    <xf numFmtId="43" fontId="5" fillId="0" borderId="10" xfId="40" applyFont="1" applyFill="1" applyBorder="1" applyAlignment="1" applyProtection="1">
      <alignment horizontal="center"/>
      <protection hidden="1"/>
    </xf>
    <xf numFmtId="164" fontId="5" fillId="28" borderId="10" xfId="0" applyNumberFormat="1" applyFont="1" applyFill="1" applyBorder="1" applyAlignment="1" applyProtection="1">
      <alignment horizontal="center"/>
      <protection hidden="1"/>
    </xf>
    <xf numFmtId="43" fontId="5" fillId="28" borderId="10" xfId="40" applyFont="1" applyFill="1" applyBorder="1" applyAlignment="1" applyProtection="1">
      <alignment horizontal="center"/>
      <protection hidden="1"/>
    </xf>
    <xf numFmtId="43" fontId="5" fillId="29" borderId="10" xfId="40" applyFont="1" applyFill="1" applyBorder="1" applyAlignment="1" applyProtection="1">
      <alignment horizontal="center"/>
      <protection hidden="1"/>
    </xf>
    <xf numFmtId="44" fontId="5" fillId="31" borderId="0" xfId="0" applyNumberFormat="1" applyFont="1" applyFill="1" applyAlignment="1" applyProtection="1">
      <alignment horizontal="left"/>
      <protection hidden="1"/>
    </xf>
    <xf numFmtId="44" fontId="6" fillId="31" borderId="10" xfId="42" applyFont="1" applyFill="1" applyBorder="1" applyAlignment="1" applyProtection="1">
      <alignment horizontal="center"/>
      <protection hidden="1"/>
    </xf>
    <xf numFmtId="0" fontId="5" fillId="24" borderId="0" xfId="0" applyFont="1" applyFill="1" applyAlignment="1" applyProtection="1">
      <alignment horizontal="left"/>
      <protection hidden="1"/>
    </xf>
    <xf numFmtId="0" fontId="5" fillId="35" borderId="10" xfId="0" applyFont="1" applyFill="1" applyBorder="1" applyAlignment="1" applyProtection="1">
      <alignment horizontal="left"/>
      <protection hidden="1"/>
    </xf>
    <xf numFmtId="164" fontId="5" fillId="35" borderId="10" xfId="0" applyNumberFormat="1" applyFont="1" applyFill="1" applyBorder="1" applyAlignment="1" applyProtection="1">
      <alignment horizontal="left"/>
      <protection hidden="1"/>
    </xf>
    <xf numFmtId="0" fontId="55" fillId="29" borderId="10" xfId="58" applyFont="1" applyFill="1" applyBorder="1" applyAlignment="1" applyProtection="1">
      <alignment horizontal="center"/>
      <protection hidden="1"/>
    </xf>
    <xf numFmtId="0" fontId="55" fillId="29" borderId="10" xfId="0" applyFont="1" applyFill="1" applyBorder="1" applyAlignment="1" applyProtection="1">
      <alignment horizontal="center"/>
      <protection hidden="1"/>
    </xf>
    <xf numFmtId="0" fontId="6" fillId="29" borderId="10" xfId="0" applyFont="1" applyFill="1" applyBorder="1" applyAlignment="1" applyProtection="1">
      <alignment horizontal="center" vertical="top" wrapText="1"/>
      <protection hidden="1"/>
    </xf>
    <xf numFmtId="44" fontId="6" fillId="29" borderId="10" xfId="42" applyFont="1" applyFill="1" applyBorder="1" applyAlignment="1" applyProtection="1">
      <alignment horizontal="center"/>
      <protection hidden="1"/>
    </xf>
    <xf numFmtId="164" fontId="5" fillId="29" borderId="10" xfId="0" applyNumberFormat="1" applyFont="1" applyFill="1" applyBorder="1" applyAlignment="1" applyProtection="1">
      <alignment horizontal="center"/>
      <protection hidden="1"/>
    </xf>
    <xf numFmtId="0" fontId="5" fillId="29" borderId="10" xfId="0" applyFont="1" applyFill="1" applyBorder="1" applyAlignment="1" applyProtection="1">
      <alignment horizontal="left" vertical="top" wrapText="1"/>
      <protection hidden="1"/>
    </xf>
    <xf numFmtId="44" fontId="5" fillId="34" borderId="10" xfId="0" applyNumberFormat="1" applyFont="1" applyFill="1" applyBorder="1" applyAlignment="1" applyProtection="1">
      <alignment horizontal="left"/>
      <protection hidden="1"/>
    </xf>
    <xf numFmtId="0" fontId="6" fillId="0" borderId="10" xfId="0" applyFont="1" applyBorder="1" applyAlignment="1" applyProtection="1">
      <alignment horizontal="center"/>
      <protection hidden="1"/>
    </xf>
    <xf numFmtId="0" fontId="6" fillId="0" borderId="10" xfId="0" applyFont="1" applyBorder="1" applyAlignment="1" applyProtection="1">
      <alignment horizontal="right" wrapText="1"/>
      <protection hidden="1"/>
    </xf>
    <xf numFmtId="0" fontId="6" fillId="0" borderId="16" xfId="0" applyFont="1" applyBorder="1" applyProtection="1">
      <protection hidden="1"/>
    </xf>
    <xf numFmtId="164" fontId="5" fillId="0" borderId="16" xfId="58" applyNumberFormat="1" applyBorder="1" applyAlignment="1" applyProtection="1">
      <alignment horizontal="center"/>
      <protection hidden="1"/>
    </xf>
    <xf numFmtId="43" fontId="5" fillId="0" borderId="16" xfId="40" applyFont="1" applyFill="1" applyBorder="1" applyAlignment="1" applyProtection="1">
      <alignment horizontal="center"/>
      <protection hidden="1"/>
    </xf>
    <xf numFmtId="49" fontId="46" fillId="28" borderId="10" xfId="0" quotePrefix="1" applyNumberFormat="1" applyFont="1" applyFill="1" applyBorder="1" applyAlignment="1" applyProtection="1">
      <alignment horizontal="center"/>
      <protection hidden="1"/>
    </xf>
    <xf numFmtId="49" fontId="46" fillId="28" borderId="10" xfId="58" quotePrefix="1" applyNumberFormat="1" applyFont="1" applyFill="1" applyBorder="1" applyAlignment="1" applyProtection="1">
      <alignment horizontal="center"/>
      <protection hidden="1"/>
    </xf>
    <xf numFmtId="0" fontId="38" fillId="28" borderId="10" xfId="0" applyFont="1" applyFill="1" applyBorder="1" applyAlignment="1" applyProtection="1">
      <alignment horizontal="center"/>
      <protection hidden="1"/>
    </xf>
    <xf numFmtId="0" fontId="46" fillId="29" borderId="10" xfId="0" applyFont="1" applyFill="1" applyBorder="1" applyAlignment="1" applyProtection="1">
      <alignment horizontal="center"/>
      <protection hidden="1"/>
    </xf>
    <xf numFmtId="0" fontId="46" fillId="29" borderId="10" xfId="58" applyFont="1" applyFill="1" applyBorder="1" applyAlignment="1" applyProtection="1">
      <alignment horizontal="center"/>
      <protection hidden="1"/>
    </xf>
    <xf numFmtId="164" fontId="55" fillId="29" borderId="10" xfId="0" quotePrefix="1" applyNumberFormat="1" applyFont="1" applyFill="1" applyBorder="1" applyAlignment="1" applyProtection="1">
      <alignment horizontal="center"/>
      <protection hidden="1"/>
    </xf>
    <xf numFmtId="164" fontId="55" fillId="29" borderId="10" xfId="0" applyNumberFormat="1" applyFont="1" applyFill="1" applyBorder="1" applyAlignment="1" applyProtection="1">
      <alignment horizontal="center"/>
      <protection hidden="1"/>
    </xf>
    <xf numFmtId="164" fontId="55" fillId="29" borderId="10" xfId="58" quotePrefix="1" applyNumberFormat="1" applyFont="1" applyFill="1" applyBorder="1" applyAlignment="1" applyProtection="1">
      <alignment horizontal="center"/>
      <protection hidden="1"/>
    </xf>
    <xf numFmtId="164" fontId="55" fillId="29" borderId="10" xfId="58" applyNumberFormat="1" applyFont="1" applyFill="1" applyBorder="1" applyAlignment="1" applyProtection="1">
      <alignment horizontal="center"/>
      <protection hidden="1"/>
    </xf>
    <xf numFmtId="0" fontId="57" fillId="0" borderId="10" xfId="0" applyFont="1" applyBorder="1" applyAlignment="1" applyProtection="1">
      <alignment vertical="center" wrapText="1"/>
      <protection hidden="1"/>
    </xf>
    <xf numFmtId="164" fontId="5" fillId="34" borderId="10" xfId="0" applyNumberFormat="1" applyFont="1" applyFill="1" applyBorder="1" applyAlignment="1" applyProtection="1">
      <alignment horizontal="left"/>
      <protection hidden="1"/>
    </xf>
    <xf numFmtId="0" fontId="60" fillId="0" borderId="10" xfId="0" applyFont="1" applyBorder="1" applyAlignment="1" applyProtection="1">
      <alignment horizontal="left" wrapText="1"/>
      <protection hidden="1"/>
    </xf>
    <xf numFmtId="164" fontId="5" fillId="29" borderId="10" xfId="0" applyNumberFormat="1" applyFont="1" applyFill="1" applyBorder="1" applyAlignment="1" applyProtection="1">
      <alignment horizontal="center" wrapText="1"/>
      <protection hidden="1"/>
    </xf>
    <xf numFmtId="164" fontId="5" fillId="0" borderId="10" xfId="0" applyNumberFormat="1" applyFont="1" applyBorder="1" applyAlignment="1" applyProtection="1">
      <alignment horizontal="center" wrapText="1"/>
      <protection hidden="1"/>
    </xf>
    <xf numFmtId="9" fontId="5" fillId="35" borderId="10" xfId="0" applyNumberFormat="1" applyFont="1" applyFill="1" applyBorder="1" applyAlignment="1" applyProtection="1">
      <alignment horizontal="center"/>
      <protection hidden="1"/>
    </xf>
    <xf numFmtId="9" fontId="5" fillId="0" borderId="10" xfId="58" applyNumberFormat="1" applyBorder="1" applyAlignment="1" applyProtection="1">
      <alignment horizontal="center"/>
      <protection hidden="1"/>
    </xf>
    <xf numFmtId="9" fontId="5" fillId="0" borderId="10" xfId="0" applyNumberFormat="1" applyFont="1" applyBorder="1" applyAlignment="1" applyProtection="1">
      <alignment horizontal="center"/>
      <protection hidden="1"/>
    </xf>
    <xf numFmtId="9" fontId="5" fillId="35" borderId="10" xfId="58" applyNumberFormat="1" applyFill="1" applyBorder="1" applyAlignment="1" applyProtection="1">
      <alignment horizontal="center"/>
      <protection hidden="1"/>
    </xf>
    <xf numFmtId="0" fontId="6" fillId="34" borderId="10" xfId="0" applyFont="1" applyFill="1" applyBorder="1" applyAlignment="1" applyProtection="1">
      <alignment horizontal="center"/>
      <protection hidden="1"/>
    </xf>
    <xf numFmtId="0" fontId="6" fillId="34" borderId="10" xfId="0" applyFont="1" applyFill="1" applyBorder="1" applyProtection="1">
      <protection hidden="1"/>
    </xf>
    <xf numFmtId="44" fontId="6" fillId="34" borderId="10" xfId="42" applyFont="1" applyFill="1" applyBorder="1" applyAlignment="1" applyProtection="1">
      <alignment horizontal="center"/>
      <protection hidden="1"/>
    </xf>
    <xf numFmtId="164" fontId="6" fillId="34" borderId="10" xfId="42" applyNumberFormat="1" applyFont="1" applyFill="1" applyBorder="1" applyAlignment="1" applyProtection="1">
      <alignment horizontal="center"/>
      <protection hidden="1"/>
    </xf>
    <xf numFmtId="44" fontId="39" fillId="33" borderId="10" xfId="0" applyNumberFormat="1" applyFont="1" applyFill="1" applyBorder="1" applyAlignment="1" applyProtection="1">
      <alignment horizontal="center"/>
      <protection hidden="1"/>
    </xf>
    <xf numFmtId="0" fontId="5" fillId="0" borderId="10" xfId="0" applyFont="1" applyBorder="1" applyAlignment="1" applyProtection="1">
      <alignment horizontal="center"/>
      <protection locked="0" hidden="1"/>
    </xf>
    <xf numFmtId="164" fontId="5" fillId="0" borderId="10" xfId="0" applyNumberFormat="1" applyFont="1" applyBorder="1" applyAlignment="1" applyProtection="1">
      <alignment horizontal="center" wrapText="1"/>
      <protection locked="0" hidden="1"/>
    </xf>
    <xf numFmtId="0" fontId="6" fillId="31" borderId="10" xfId="0" applyFont="1" applyFill="1" applyBorder="1" applyProtection="1">
      <protection locked="0" hidden="1"/>
    </xf>
    <xf numFmtId="0" fontId="6" fillId="34" borderId="10" xfId="0" applyFont="1" applyFill="1" applyBorder="1" applyAlignment="1" applyProtection="1">
      <alignment horizontal="center" wrapText="1"/>
      <protection locked="0" hidden="1"/>
    </xf>
    <xf numFmtId="0" fontId="6" fillId="0" borderId="16" xfId="0" applyFont="1" applyBorder="1" applyProtection="1">
      <protection locked="0" hidden="1"/>
    </xf>
    <xf numFmtId="2" fontId="8" fillId="0" borderId="0" xfId="0" applyNumberFormat="1" applyFont="1" applyAlignment="1" applyProtection="1">
      <alignment horizontal="center"/>
      <protection hidden="1"/>
    </xf>
    <xf numFmtId="0" fontId="39" fillId="35" borderId="0" xfId="68" applyFont="1" applyFill="1" applyAlignment="1" applyProtection="1">
      <alignment horizontal="center" vertical="top" wrapText="1"/>
      <protection hidden="1"/>
    </xf>
    <xf numFmtId="2" fontId="39" fillId="0" borderId="0" xfId="68" applyNumberFormat="1" applyFont="1" applyAlignment="1" applyProtection="1">
      <alignment horizontal="center" vertical="top" wrapText="1"/>
      <protection hidden="1"/>
    </xf>
    <xf numFmtId="0" fontId="11" fillId="35" borderId="10" xfId="68" applyFont="1" applyFill="1" applyBorder="1" applyAlignment="1" applyProtection="1">
      <alignment horizontal="center" wrapText="1"/>
      <protection hidden="1"/>
    </xf>
    <xf numFmtId="2" fontId="11" fillId="0" borderId="10" xfId="68" applyNumberFormat="1" applyFont="1" applyBorder="1" applyAlignment="1" applyProtection="1">
      <alignment horizontal="center" vertical="top" wrapText="1"/>
      <protection hidden="1"/>
    </xf>
    <xf numFmtId="0" fontId="5" fillId="0" borderId="10" xfId="0" applyFont="1" applyBorder="1" applyAlignment="1" applyProtection="1">
      <alignment wrapText="1"/>
      <protection hidden="1"/>
    </xf>
    <xf numFmtId="0" fontId="5" fillId="35" borderId="10" xfId="0" applyFont="1" applyFill="1" applyBorder="1" applyAlignment="1" applyProtection="1">
      <alignment wrapText="1"/>
      <protection hidden="1"/>
    </xf>
    <xf numFmtId="0" fontId="38" fillId="0" borderId="10" xfId="0" applyFont="1" applyBorder="1" applyAlignment="1" applyProtection="1">
      <alignment horizontal="center" wrapText="1"/>
      <protection hidden="1"/>
    </xf>
    <xf numFmtId="0" fontId="5" fillId="28" borderId="10" xfId="0" applyFont="1" applyFill="1" applyBorder="1" applyAlignment="1" applyProtection="1">
      <alignment vertical="top" wrapText="1"/>
      <protection hidden="1"/>
    </xf>
    <xf numFmtId="0" fontId="5" fillId="28" borderId="10" xfId="0" applyFont="1" applyFill="1" applyBorder="1" applyAlignment="1" applyProtection="1">
      <alignment wrapText="1"/>
      <protection hidden="1"/>
    </xf>
    <xf numFmtId="0" fontId="38" fillId="28" borderId="10" xfId="0" applyFont="1" applyFill="1" applyBorder="1" applyAlignment="1" applyProtection="1">
      <alignment horizontal="center" wrapText="1"/>
      <protection hidden="1"/>
    </xf>
    <xf numFmtId="0" fontId="5" fillId="29" borderId="10" xfId="0" applyFont="1" applyFill="1" applyBorder="1" applyAlignment="1" applyProtection="1">
      <alignment wrapText="1"/>
      <protection hidden="1"/>
    </xf>
    <xf numFmtId="0" fontId="38" fillId="29" borderId="10" xfId="0" applyFont="1" applyFill="1" applyBorder="1" applyAlignment="1" applyProtection="1">
      <alignment horizontal="center" wrapText="1"/>
      <protection hidden="1"/>
    </xf>
    <xf numFmtId="0" fontId="0" fillId="34" borderId="10" xfId="0" applyFill="1" applyBorder="1" applyAlignment="1" applyProtection="1">
      <alignment horizontal="center"/>
      <protection hidden="1"/>
    </xf>
    <xf numFmtId="2" fontId="46" fillId="35" borderId="10" xfId="0" applyNumberFormat="1" applyFont="1" applyFill="1" applyBorder="1" applyProtection="1">
      <protection hidden="1"/>
    </xf>
    <xf numFmtId="49" fontId="46" fillId="35" borderId="10" xfId="0" applyNumberFormat="1" applyFont="1" applyFill="1" applyBorder="1" applyProtection="1">
      <protection hidden="1"/>
    </xf>
    <xf numFmtId="2" fontId="46" fillId="0" borderId="10" xfId="58" applyNumberFormat="1" applyFont="1" applyBorder="1" applyProtection="1">
      <protection hidden="1"/>
    </xf>
    <xf numFmtId="49" fontId="46" fillId="0" borderId="10" xfId="58" applyNumberFormat="1" applyFont="1" applyBorder="1" applyProtection="1">
      <protection hidden="1"/>
    </xf>
    <xf numFmtId="2" fontId="46" fillId="0" borderId="10" xfId="0" applyNumberFormat="1" applyFont="1" applyBorder="1" applyProtection="1">
      <protection hidden="1"/>
    </xf>
    <xf numFmtId="49" fontId="46" fillId="0" borderId="10" xfId="0" applyNumberFormat="1" applyFont="1" applyBorder="1" applyProtection="1">
      <protection hidden="1"/>
    </xf>
    <xf numFmtId="2" fontId="46" fillId="35" borderId="10" xfId="58" applyNumberFormat="1" applyFont="1" applyFill="1" applyBorder="1" applyProtection="1">
      <protection hidden="1"/>
    </xf>
    <xf numFmtId="49" fontId="46" fillId="35" borderId="10" xfId="58" applyNumberFormat="1" applyFont="1" applyFill="1" applyBorder="1" applyProtection="1">
      <protection hidden="1"/>
    </xf>
    <xf numFmtId="0" fontId="38" fillId="0" borderId="10" xfId="0" applyFont="1" applyBorder="1" applyAlignment="1" applyProtection="1">
      <alignment wrapText="1"/>
      <protection hidden="1"/>
    </xf>
    <xf numFmtId="164" fontId="46" fillId="29" borderId="10" xfId="0" applyNumberFormat="1" applyFont="1" applyFill="1" applyBorder="1" applyAlignment="1" applyProtection="1">
      <alignment horizontal="center"/>
      <protection hidden="1"/>
    </xf>
    <xf numFmtId="164" fontId="46" fillId="29" borderId="10" xfId="58" applyNumberFormat="1" applyFont="1" applyFill="1" applyBorder="1" applyAlignment="1" applyProtection="1">
      <alignment horizontal="center"/>
      <protection hidden="1"/>
    </xf>
    <xf numFmtId="164" fontId="46" fillId="28" borderId="10" xfId="0" applyNumberFormat="1" applyFont="1" applyFill="1" applyBorder="1" applyAlignment="1" applyProtection="1">
      <alignment horizontal="center"/>
      <protection hidden="1"/>
    </xf>
    <xf numFmtId="164" fontId="46" fillId="28" borderId="10" xfId="58" applyNumberFormat="1" applyFont="1" applyFill="1" applyBorder="1" applyAlignment="1" applyProtection="1">
      <alignment horizontal="center"/>
      <protection hidden="1"/>
    </xf>
    <xf numFmtId="164" fontId="46" fillId="35" borderId="10" xfId="0" applyNumberFormat="1" applyFont="1" applyFill="1" applyBorder="1" applyAlignment="1" applyProtection="1">
      <alignment horizontal="center"/>
      <protection hidden="1"/>
    </xf>
    <xf numFmtId="164" fontId="46" fillId="0" borderId="10" xfId="58" applyNumberFormat="1" applyFont="1" applyBorder="1" applyAlignment="1" applyProtection="1">
      <alignment horizontal="center"/>
      <protection hidden="1"/>
    </xf>
    <xf numFmtId="164" fontId="46" fillId="0" borderId="10" xfId="0" applyNumberFormat="1" applyFont="1" applyBorder="1" applyAlignment="1" applyProtection="1">
      <alignment horizontal="center"/>
      <protection hidden="1"/>
    </xf>
    <xf numFmtId="164" fontId="46" fillId="35" borderId="10" xfId="58" applyNumberFormat="1" applyFont="1" applyFill="1" applyBorder="1" applyAlignment="1" applyProtection="1">
      <alignment horizontal="center"/>
      <protection hidden="1"/>
    </xf>
    <xf numFmtId="164" fontId="0" fillId="35" borderId="10" xfId="0" applyNumberFormat="1" applyFill="1" applyBorder="1" applyProtection="1">
      <protection hidden="1"/>
    </xf>
    <xf numFmtId="164" fontId="5" fillId="35" borderId="10" xfId="58" applyNumberFormat="1" applyFill="1" applyBorder="1" applyProtection="1">
      <protection hidden="1"/>
    </xf>
    <xf numFmtId="164" fontId="5" fillId="0" borderId="10" xfId="58" applyNumberFormat="1" applyBorder="1" applyProtection="1">
      <protection hidden="1"/>
    </xf>
    <xf numFmtId="164" fontId="5" fillId="35" borderId="10" xfId="0" applyNumberFormat="1" applyFont="1" applyFill="1" applyBorder="1" applyAlignment="1" applyProtection="1">
      <alignment wrapText="1"/>
      <protection hidden="1"/>
    </xf>
    <xf numFmtId="164" fontId="5" fillId="35" borderId="10" xfId="58" applyNumberFormat="1" applyFill="1" applyBorder="1" applyAlignment="1" applyProtection="1">
      <alignment wrapText="1"/>
      <protection hidden="1"/>
    </xf>
    <xf numFmtId="164" fontId="0" fillId="0" borderId="10" xfId="0" applyNumberFormat="1" applyBorder="1" applyProtection="1">
      <protection hidden="1"/>
    </xf>
    <xf numFmtId="164" fontId="5" fillId="35" borderId="10" xfId="0" applyNumberFormat="1" applyFont="1" applyFill="1" applyBorder="1" applyProtection="1">
      <protection hidden="1"/>
    </xf>
    <xf numFmtId="164" fontId="49" fillId="35" borderId="10" xfId="58" applyNumberFormat="1" applyFont="1" applyFill="1" applyBorder="1" applyAlignment="1" applyProtection="1">
      <alignment horizontal="center"/>
      <protection hidden="1"/>
    </xf>
    <xf numFmtId="0" fontId="5" fillId="28" borderId="10" xfId="0" applyFont="1" applyFill="1" applyBorder="1" applyAlignment="1" applyProtection="1">
      <alignment horizontal="left" vertical="top" wrapText="1"/>
      <protection hidden="1"/>
    </xf>
    <xf numFmtId="164" fontId="5" fillId="34" borderId="0" xfId="0" applyNumberFormat="1" applyFont="1" applyFill="1" applyAlignment="1" applyProtection="1">
      <alignment horizontal="left"/>
      <protection hidden="1"/>
    </xf>
    <xf numFmtId="164" fontId="5" fillId="0" borderId="10" xfId="0" applyNumberFormat="1" applyFont="1" applyBorder="1" applyAlignment="1" applyProtection="1">
      <alignment horizontal="left"/>
      <protection hidden="1"/>
    </xf>
    <xf numFmtId="44" fontId="68" fillId="33" borderId="10" xfId="0" applyNumberFormat="1" applyFont="1" applyFill="1" applyBorder="1" applyAlignment="1" applyProtection="1">
      <alignment horizontal="center"/>
      <protection hidden="1"/>
    </xf>
    <xf numFmtId="44" fontId="68" fillId="31" borderId="10" xfId="0" applyNumberFormat="1" applyFont="1" applyFill="1" applyBorder="1" applyAlignment="1" applyProtection="1">
      <alignment horizontal="center"/>
      <protection hidden="1"/>
    </xf>
    <xf numFmtId="44" fontId="39" fillId="28" borderId="10" xfId="68" applyNumberFormat="1" applyFont="1" applyFill="1" applyBorder="1" applyProtection="1">
      <protection hidden="1"/>
    </xf>
    <xf numFmtId="0" fontId="5" fillId="25" borderId="10" xfId="0" applyFont="1" applyFill="1" applyBorder="1" applyAlignment="1" applyProtection="1">
      <alignment horizontal="center" wrapText="1"/>
      <protection locked="0" hidden="1"/>
    </xf>
    <xf numFmtId="0" fontId="0" fillId="0" borderId="10" xfId="0" applyBorder="1" applyProtection="1">
      <protection locked="0" hidden="1"/>
    </xf>
    <xf numFmtId="0" fontId="5" fillId="0" borderId="10" xfId="0" applyFont="1" applyBorder="1" applyAlignment="1" applyProtection="1">
      <alignment wrapText="1"/>
      <protection locked="0" hidden="1"/>
    </xf>
    <xf numFmtId="0" fontId="0" fillId="29" borderId="10" xfId="0" applyFill="1" applyBorder="1" applyAlignment="1" applyProtection="1">
      <alignment horizontal="center"/>
      <protection locked="0" hidden="1"/>
    </xf>
    <xf numFmtId="0" fontId="9" fillId="0" borderId="0" xfId="0" applyFont="1" applyAlignment="1" applyProtection="1">
      <alignment horizontal="left" vertical="center"/>
      <protection hidden="1"/>
    </xf>
    <xf numFmtId="0" fontId="8" fillId="0" borderId="0" xfId="0" applyFont="1" applyAlignment="1" applyProtection="1">
      <alignment horizontal="center" vertical="center"/>
      <protection hidden="1"/>
    </xf>
    <xf numFmtId="0" fontId="8" fillId="0" borderId="0" xfId="0" applyFont="1" applyAlignment="1" applyProtection="1">
      <alignment horizontal="left" vertical="center"/>
      <protection hidden="1"/>
    </xf>
    <xf numFmtId="0" fontId="9" fillId="0" borderId="0" xfId="0" applyFont="1" applyAlignment="1" applyProtection="1">
      <alignment horizontal="center" vertical="center"/>
      <protection hidden="1"/>
    </xf>
    <xf numFmtId="0" fontId="39" fillId="0" borderId="0" xfId="0" applyFont="1" applyAlignment="1" applyProtection="1">
      <alignment horizontal="center" vertical="center"/>
      <protection hidden="1"/>
    </xf>
    <xf numFmtId="0" fontId="39" fillId="0" borderId="0" xfId="105" applyFont="1" applyAlignment="1" applyProtection="1">
      <alignment horizontal="center" vertical="center" wrapText="1"/>
      <protection hidden="1"/>
    </xf>
    <xf numFmtId="0" fontId="39" fillId="0" borderId="0" xfId="105" applyFont="1" applyAlignment="1" applyProtection="1">
      <alignment vertical="top" wrapText="1"/>
      <protection hidden="1"/>
    </xf>
    <xf numFmtId="0" fontId="39" fillId="35" borderId="0" xfId="105" applyFont="1" applyFill="1" applyAlignment="1" applyProtection="1">
      <alignment horizontal="center" vertical="center" wrapText="1"/>
      <protection hidden="1"/>
    </xf>
    <xf numFmtId="0" fontId="39" fillId="0" borderId="10" xfId="105" applyFont="1" applyBorder="1" applyAlignment="1" applyProtection="1">
      <alignment horizontal="center" vertical="center" wrapText="1"/>
      <protection hidden="1"/>
    </xf>
    <xf numFmtId="0" fontId="39" fillId="0" borderId="10" xfId="105" applyFont="1" applyBorder="1" applyAlignment="1" applyProtection="1">
      <alignment vertical="top" wrapText="1"/>
      <protection hidden="1"/>
    </xf>
    <xf numFmtId="0" fontId="39" fillId="35"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horizontal="center" vertical="center" wrapText="1"/>
      <protection hidden="1"/>
    </xf>
    <xf numFmtId="0" fontId="39" fillId="28" borderId="10" xfId="105" applyFont="1" applyFill="1" applyBorder="1" applyAlignment="1" applyProtection="1">
      <alignment vertical="top" wrapText="1"/>
      <protection hidden="1"/>
    </xf>
    <xf numFmtId="0" fontId="0" fillId="0" borderId="10" xfId="0" applyBorder="1" applyAlignment="1" applyProtection="1">
      <alignment horizontal="center" vertical="center"/>
      <protection hidden="1"/>
    </xf>
    <xf numFmtId="0" fontId="0" fillId="35" borderId="10" xfId="0" applyFill="1" applyBorder="1" applyAlignment="1" applyProtection="1">
      <alignment vertical="center"/>
      <protection hidden="1"/>
    </xf>
    <xf numFmtId="0" fontId="0" fillId="0" borderId="10" xfId="0" applyBorder="1" applyAlignment="1" applyProtection="1">
      <alignment vertical="center"/>
      <protection hidden="1"/>
    </xf>
    <xf numFmtId="0" fontId="0" fillId="29" borderId="10" xfId="0" applyFill="1" applyBorder="1" applyAlignment="1" applyProtection="1">
      <alignment horizontal="center" vertical="center"/>
      <protection hidden="1"/>
    </xf>
    <xf numFmtId="0" fontId="6" fillId="29" borderId="10" xfId="0" applyFont="1" applyFill="1" applyBorder="1" applyAlignment="1" applyProtection="1">
      <alignment horizontal="left" wrapText="1"/>
      <protection hidden="1"/>
    </xf>
    <xf numFmtId="0" fontId="55" fillId="29" borderId="10" xfId="0" applyFont="1" applyFill="1" applyBorder="1" applyAlignment="1" applyProtection="1">
      <alignment horizontal="center" vertical="center"/>
      <protection hidden="1"/>
    </xf>
    <xf numFmtId="16" fontId="55" fillId="29" borderId="10" xfId="0" quotePrefix="1" applyNumberFormat="1" applyFont="1" applyFill="1" applyBorder="1" applyAlignment="1" applyProtection="1">
      <alignment horizontal="center" vertical="center"/>
      <protection hidden="1"/>
    </xf>
    <xf numFmtId="0" fontId="0" fillId="35" borderId="10" xfId="0" applyFill="1" applyBorder="1" applyAlignment="1" applyProtection="1">
      <alignment horizontal="center" vertical="center"/>
      <protection hidden="1"/>
    </xf>
    <xf numFmtId="0" fontId="5" fillId="0" borderId="10" xfId="0" applyFont="1" applyBorder="1" applyAlignment="1" applyProtection="1">
      <alignment horizontal="center" vertical="center" wrapText="1"/>
      <protection hidden="1"/>
    </xf>
    <xf numFmtId="164" fontId="5" fillId="35" borderId="10" xfId="0" applyNumberFormat="1" applyFont="1" applyFill="1" applyBorder="1" applyAlignment="1" applyProtection="1">
      <alignment horizontal="center" vertical="center"/>
      <protection hidden="1"/>
    </xf>
    <xf numFmtId="44" fontId="5" fillId="35" borderId="10" xfId="43" applyFont="1" applyFill="1" applyBorder="1" applyAlignment="1" applyProtection="1">
      <alignment horizontal="center" vertical="center"/>
      <protection hidden="1"/>
    </xf>
    <xf numFmtId="164" fontId="5" fillId="0" borderId="10" xfId="0" applyNumberFormat="1" applyFont="1" applyBorder="1" applyAlignment="1" applyProtection="1">
      <alignment horizontal="center" vertical="center"/>
      <protection hidden="1"/>
    </xf>
    <xf numFmtId="44" fontId="5" fillId="0" borderId="10" xfId="43" applyFont="1" applyFill="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9" borderId="10" xfId="0" applyFont="1" applyFill="1" applyBorder="1" applyAlignment="1" applyProtection="1">
      <alignment horizontal="center" vertical="center"/>
      <protection hidden="1"/>
    </xf>
    <xf numFmtId="164" fontId="55" fillId="29" borderId="10" xfId="0" applyNumberFormat="1" applyFont="1" applyFill="1" applyBorder="1" applyAlignment="1" applyProtection="1">
      <alignment horizontal="center" vertical="center"/>
      <protection hidden="1"/>
    </xf>
    <xf numFmtId="164" fontId="55" fillId="29" borderId="10" xfId="0" quotePrefix="1" applyNumberFormat="1" applyFont="1" applyFill="1" applyBorder="1" applyAlignment="1" applyProtection="1">
      <alignment horizontal="center" vertical="center"/>
      <protection hidden="1"/>
    </xf>
    <xf numFmtId="44" fontId="5" fillId="29" borderId="10" xfId="43" applyFont="1" applyFill="1" applyBorder="1" applyAlignment="1" applyProtection="1">
      <alignment horizontal="center" vertical="center"/>
      <protection hidden="1"/>
    </xf>
    <xf numFmtId="0" fontId="6" fillId="0" borderId="10" xfId="0" applyFont="1" applyBorder="1" applyAlignment="1" applyProtection="1">
      <alignment horizontal="center" vertical="center" wrapText="1"/>
      <protection hidden="1"/>
    </xf>
    <xf numFmtId="43" fontId="5" fillId="35" borderId="10" xfId="41" applyFont="1" applyFill="1" applyBorder="1" applyAlignment="1" applyProtection="1">
      <alignment horizontal="center" vertical="center"/>
      <protection hidden="1"/>
    </xf>
    <xf numFmtId="43" fontId="5" fillId="0" borderId="10" xfId="41" applyFont="1" applyFill="1" applyBorder="1" applyAlignment="1" applyProtection="1">
      <alignment horizontal="center" vertical="center"/>
      <protection hidden="1"/>
    </xf>
    <xf numFmtId="164" fontId="0" fillId="35" borderId="10" xfId="0" applyNumberFormat="1" applyFill="1" applyBorder="1" applyAlignment="1" applyProtection="1">
      <alignment horizontal="center" vertical="center"/>
      <protection hidden="1"/>
    </xf>
    <xf numFmtId="164" fontId="0" fillId="0" borderId="10" xfId="0" applyNumberFormat="1" applyBorder="1" applyAlignment="1" applyProtection="1">
      <alignment horizontal="center" vertical="center"/>
      <protection hidden="1"/>
    </xf>
    <xf numFmtId="0" fontId="5"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left" wrapText="1"/>
      <protection hidden="1"/>
    </xf>
    <xf numFmtId="164" fontId="59" fillId="35" borderId="10" xfId="0" applyNumberFormat="1" applyFont="1" applyFill="1" applyBorder="1" applyAlignment="1" applyProtection="1">
      <alignment horizontal="center" vertical="center"/>
      <protection hidden="1"/>
    </xf>
    <xf numFmtId="164" fontId="59" fillId="35" borderId="10" xfId="0" quotePrefix="1" applyNumberFormat="1" applyFont="1" applyFill="1" applyBorder="1" applyAlignment="1" applyProtection="1">
      <alignment horizontal="center" vertical="center"/>
      <protection hidden="1"/>
    </xf>
    <xf numFmtId="164" fontId="59" fillId="0" borderId="10" xfId="0" applyNumberFormat="1" applyFont="1" applyBorder="1" applyAlignment="1" applyProtection="1">
      <alignment horizontal="center" vertical="center"/>
      <protection hidden="1"/>
    </xf>
    <xf numFmtId="164" fontId="59" fillId="0" borderId="10" xfId="0" quotePrefix="1" applyNumberFormat="1" applyFont="1" applyBorder="1" applyAlignment="1" applyProtection="1">
      <alignment horizontal="center" vertical="center"/>
      <protection hidden="1"/>
    </xf>
    <xf numFmtId="164" fontId="5" fillId="28" borderId="10" xfId="0" applyNumberFormat="1" applyFont="1" applyFill="1" applyBorder="1" applyAlignment="1" applyProtection="1">
      <alignment horizontal="center" vertical="center"/>
      <protection hidden="1"/>
    </xf>
    <xf numFmtId="44" fontId="5" fillId="28" borderId="10" xfId="43" applyFont="1" applyFill="1" applyBorder="1" applyAlignment="1" applyProtection="1">
      <alignment horizontal="center" vertical="center"/>
      <protection hidden="1"/>
    </xf>
    <xf numFmtId="164" fontId="5" fillId="29" borderId="10" xfId="0" applyNumberFormat="1" applyFont="1" applyFill="1" applyBorder="1" applyAlignment="1" applyProtection="1">
      <alignment horizontal="center" vertical="center"/>
      <protection hidden="1"/>
    </xf>
    <xf numFmtId="43" fontId="5" fillId="29" borderId="10" xfId="41" applyFont="1" applyFill="1" applyBorder="1" applyAlignment="1" applyProtection="1">
      <alignment horizontal="center" vertical="center"/>
      <protection hidden="1"/>
    </xf>
    <xf numFmtId="164" fontId="49" fillId="35" borderId="10" xfId="0" applyNumberFormat="1" applyFont="1" applyFill="1" applyBorder="1" applyAlignment="1" applyProtection="1">
      <alignment horizontal="center" vertical="center"/>
      <protection hidden="1"/>
    </xf>
    <xf numFmtId="0" fontId="5" fillId="25" borderId="10" xfId="0" applyFont="1" applyFill="1" applyBorder="1" applyAlignment="1" applyProtection="1">
      <alignment horizontal="center" vertical="center" wrapText="1"/>
      <protection hidden="1"/>
    </xf>
    <xf numFmtId="164" fontId="5" fillId="25" borderId="10" xfId="0" applyNumberFormat="1" applyFont="1" applyFill="1" applyBorder="1" applyAlignment="1" applyProtection="1">
      <alignment horizontal="center" vertical="center"/>
      <protection hidden="1"/>
    </xf>
    <xf numFmtId="16" fontId="5" fillId="0" borderId="10" xfId="0" applyNumberFormat="1" applyFont="1" applyBorder="1" applyAlignment="1" applyProtection="1">
      <alignment horizontal="center" vertical="center" wrapText="1"/>
      <protection hidden="1"/>
    </xf>
    <xf numFmtId="0" fontId="5" fillId="0" borderId="10" xfId="0" applyFont="1" applyBorder="1" applyAlignment="1" applyProtection="1">
      <alignment horizontal="right" wrapText="1"/>
      <protection hidden="1"/>
    </xf>
    <xf numFmtId="164" fontId="38" fillId="28" borderId="10" xfId="0" applyNumberFormat="1" applyFont="1" applyFill="1" applyBorder="1" applyAlignment="1" applyProtection="1">
      <alignment horizontal="center" vertical="center"/>
      <protection hidden="1"/>
    </xf>
    <xf numFmtId="0" fontId="38" fillId="28" borderId="10" xfId="0" applyFont="1" applyFill="1" applyBorder="1" applyAlignment="1" applyProtection="1">
      <alignment horizontal="center" vertical="center"/>
      <protection hidden="1"/>
    </xf>
    <xf numFmtId="164" fontId="38" fillId="35" borderId="10" xfId="0" applyNumberFormat="1" applyFont="1" applyFill="1" applyBorder="1" applyAlignment="1" applyProtection="1">
      <alignment horizontal="center" vertical="center"/>
      <protection hidden="1"/>
    </xf>
    <xf numFmtId="0" fontId="38" fillId="35" borderId="10" xfId="0" applyFont="1" applyFill="1" applyBorder="1" applyAlignment="1" applyProtection="1">
      <alignment horizontal="center" vertical="center"/>
      <protection hidden="1"/>
    </xf>
    <xf numFmtId="164" fontId="38" fillId="0" borderId="10" xfId="0" applyNumberFormat="1" applyFont="1" applyBorder="1" applyAlignment="1" applyProtection="1">
      <alignment horizontal="center" vertical="center"/>
      <protection hidden="1"/>
    </xf>
    <xf numFmtId="0" fontId="38" fillId="0" borderId="10" xfId="0" applyFont="1" applyBorder="1" applyAlignment="1" applyProtection="1">
      <alignment horizontal="center" vertical="center"/>
      <protection hidden="1"/>
    </xf>
    <xf numFmtId="164" fontId="46" fillId="29" borderId="10" xfId="0" applyNumberFormat="1" applyFont="1" applyFill="1" applyBorder="1" applyAlignment="1" applyProtection="1">
      <alignment horizontal="center" vertical="center"/>
      <protection hidden="1"/>
    </xf>
    <xf numFmtId="0" fontId="38" fillId="29" borderId="10" xfId="0" applyFont="1" applyFill="1" applyBorder="1" applyAlignment="1" applyProtection="1">
      <alignment horizontal="center" vertical="center"/>
      <protection hidden="1"/>
    </xf>
    <xf numFmtId="0" fontId="0" fillId="25" borderId="10" xfId="0" applyFill="1" applyBorder="1" applyAlignment="1" applyProtection="1">
      <alignment horizontal="center" vertical="center"/>
      <protection hidden="1"/>
    </xf>
    <xf numFmtId="49" fontId="46" fillId="29" borderId="10" xfId="0" applyNumberFormat="1" applyFont="1" applyFill="1" applyBorder="1" applyAlignment="1" applyProtection="1">
      <alignment horizontal="center" vertical="center"/>
      <protection hidden="1"/>
    </xf>
    <xf numFmtId="49" fontId="46" fillId="35" borderId="10" xfId="0" applyNumberFormat="1" applyFont="1" applyFill="1" applyBorder="1" applyAlignment="1" applyProtection="1">
      <alignment horizontal="center" vertical="center"/>
      <protection hidden="1"/>
    </xf>
    <xf numFmtId="49" fontId="46" fillId="0" borderId="10" xfId="0" applyNumberFormat="1" applyFont="1" applyBorder="1" applyAlignment="1" applyProtection="1">
      <alignment horizontal="center" vertical="center"/>
      <protection hidden="1"/>
    </xf>
    <xf numFmtId="0" fontId="5" fillId="25" borderId="10" xfId="0" applyFont="1" applyFill="1" applyBorder="1" applyAlignment="1" applyProtection="1">
      <alignment horizontal="center" vertical="center"/>
      <protection hidden="1"/>
    </xf>
    <xf numFmtId="0" fontId="0" fillId="28" borderId="10" xfId="0" applyFill="1" applyBorder="1" applyAlignment="1" applyProtection="1">
      <alignment vertical="center"/>
      <protection hidden="1"/>
    </xf>
    <xf numFmtId="44" fontId="6" fillId="28" borderId="10" xfId="43" applyFont="1" applyFill="1" applyBorder="1" applyAlignment="1" applyProtection="1">
      <alignment horizontal="center"/>
      <protection hidden="1"/>
    </xf>
    <xf numFmtId="44" fontId="6" fillId="30" borderId="10" xfId="43" applyFont="1" applyFill="1" applyBorder="1" applyAlignment="1" applyProtection="1">
      <alignment horizontal="center"/>
      <protection hidden="1"/>
    </xf>
    <xf numFmtId="0" fontId="5" fillId="0" borderId="10" xfId="0" applyFont="1" applyBorder="1" applyAlignment="1" applyProtection="1">
      <alignment horizontal="center" vertical="center" wrapText="1"/>
      <protection locked="0" hidden="1"/>
    </xf>
    <xf numFmtId="0" fontId="5" fillId="0" borderId="10" xfId="0" applyFont="1" applyBorder="1" applyAlignment="1" applyProtection="1">
      <alignment horizontal="center" vertical="center"/>
      <protection locked="0" hidden="1"/>
    </xf>
    <xf numFmtId="0" fontId="5" fillId="29" borderId="10" xfId="0" applyFont="1" applyFill="1" applyBorder="1" applyAlignment="1" applyProtection="1">
      <alignment horizontal="center" vertical="center"/>
      <protection locked="0" hidden="1"/>
    </xf>
    <xf numFmtId="0" fontId="5" fillId="29" borderId="10" xfId="0" applyFont="1" applyFill="1" applyBorder="1" applyAlignment="1" applyProtection="1">
      <alignment horizontal="center" vertical="center" wrapText="1"/>
      <protection locked="0" hidden="1"/>
    </xf>
    <xf numFmtId="0" fontId="5" fillId="25" borderId="10" xfId="0" applyFont="1" applyFill="1" applyBorder="1" applyAlignment="1" applyProtection="1">
      <alignment horizontal="center" vertical="center" wrapText="1"/>
      <protection locked="0" hidden="1"/>
    </xf>
    <xf numFmtId="0" fontId="5" fillId="0" borderId="10" xfId="0" applyFont="1" applyBorder="1" applyProtection="1">
      <protection locked="0" hidden="1"/>
    </xf>
    <xf numFmtId="2" fontId="0" fillId="0" borderId="0" xfId="0" applyNumberFormat="1" applyAlignment="1" applyProtection="1">
      <alignment horizontal="center"/>
      <protection hidden="1"/>
    </xf>
    <xf numFmtId="164" fontId="0" fillId="28" borderId="10" xfId="0" applyNumberFormat="1" applyFill="1" applyBorder="1" applyProtection="1">
      <protection hidden="1"/>
    </xf>
    <xf numFmtId="164" fontId="5" fillId="29" borderId="10" xfId="58" applyNumberFormat="1" applyFill="1" applyBorder="1" applyProtection="1">
      <protection hidden="1"/>
    </xf>
    <xf numFmtId="0" fontId="0" fillId="25" borderId="10" xfId="0" applyFill="1" applyBorder="1" applyAlignment="1" applyProtection="1">
      <alignment horizontal="center"/>
      <protection hidden="1"/>
    </xf>
    <xf numFmtId="0" fontId="0" fillId="29" borderId="10" xfId="0" applyFill="1" applyBorder="1" applyAlignment="1" applyProtection="1">
      <alignment horizontal="center" vertical="top" wrapText="1"/>
      <protection hidden="1"/>
    </xf>
    <xf numFmtId="0" fontId="0" fillId="29" borderId="10" xfId="0" applyFill="1" applyBorder="1" applyAlignment="1" applyProtection="1">
      <alignment horizontal="center" wrapText="1"/>
      <protection hidden="1"/>
    </xf>
    <xf numFmtId="0" fontId="0" fillId="0" borderId="10" xfId="0" applyBorder="1" applyAlignment="1" applyProtection="1">
      <alignment horizontal="center" vertical="top" wrapText="1"/>
      <protection hidden="1"/>
    </xf>
    <xf numFmtId="0" fontId="0" fillId="0" borderId="10" xfId="0" applyBorder="1" applyAlignment="1" applyProtection="1">
      <alignment horizontal="center" wrapText="1"/>
      <protection hidden="1"/>
    </xf>
    <xf numFmtId="0" fontId="0" fillId="0" borderId="10" xfId="0" applyBorder="1" applyAlignment="1" applyProtection="1">
      <alignment horizontal="left" vertical="top" wrapText="1"/>
      <protection hidden="1"/>
    </xf>
    <xf numFmtId="0" fontId="0" fillId="25" borderId="10" xfId="0" applyFill="1" applyBorder="1" applyAlignment="1" applyProtection="1">
      <alignment horizontal="left" vertical="top" wrapText="1"/>
      <protection hidden="1"/>
    </xf>
    <xf numFmtId="0" fontId="0" fillId="25" borderId="10" xfId="0" applyFill="1" applyBorder="1" applyAlignment="1" applyProtection="1">
      <alignment horizontal="center" wrapText="1"/>
      <protection hidden="1"/>
    </xf>
    <xf numFmtId="0" fontId="6" fillId="28" borderId="10" xfId="0" applyFont="1" applyFill="1" applyBorder="1" applyAlignment="1" applyProtection="1">
      <alignment horizontal="left"/>
      <protection hidden="1"/>
    </xf>
    <xf numFmtId="0" fontId="55" fillId="28" borderId="10" xfId="58" applyFont="1" applyFill="1" applyBorder="1" applyAlignment="1" applyProtection="1">
      <alignment horizontal="center" vertical="center"/>
      <protection hidden="1"/>
    </xf>
    <xf numFmtId="44" fontId="5" fillId="0" borderId="10" xfId="0" applyNumberFormat="1" applyFont="1" applyBorder="1" applyAlignment="1" applyProtection="1">
      <alignment horizontal="center"/>
      <protection hidden="1"/>
    </xf>
    <xf numFmtId="44" fontId="5" fillId="35" borderId="10" xfId="0" applyNumberFormat="1" applyFont="1" applyFill="1" applyBorder="1" applyAlignment="1" applyProtection="1">
      <alignment horizontal="center"/>
      <protection hidden="1"/>
    </xf>
    <xf numFmtId="0" fontId="39" fillId="31" borderId="10" xfId="0" applyFont="1" applyFill="1" applyBorder="1" applyAlignment="1" applyProtection="1">
      <alignment horizontal="center"/>
      <protection hidden="1"/>
    </xf>
    <xf numFmtId="44" fontId="5" fillId="35" borderId="10" xfId="58" applyNumberFormat="1" applyFill="1" applyBorder="1" applyProtection="1">
      <protection hidden="1"/>
    </xf>
    <xf numFmtId="44" fontId="5" fillId="29" borderId="10" xfId="58" applyNumberFormat="1" applyFill="1" applyBorder="1" applyProtection="1">
      <protection hidden="1"/>
    </xf>
    <xf numFmtId="44" fontId="0" fillId="29" borderId="10" xfId="0" applyNumberFormat="1" applyFill="1" applyBorder="1" applyAlignment="1" applyProtection="1">
      <alignment horizontal="center"/>
      <protection hidden="1"/>
    </xf>
    <xf numFmtId="44" fontId="0" fillId="35" borderId="10" xfId="0" applyNumberFormat="1" applyFill="1" applyBorder="1" applyAlignment="1" applyProtection="1">
      <alignment horizontal="center"/>
      <protection hidden="1"/>
    </xf>
    <xf numFmtId="44" fontId="55" fillId="28" borderId="10" xfId="58" applyNumberFormat="1" applyFont="1" applyFill="1" applyBorder="1" applyAlignment="1" applyProtection="1">
      <alignment horizontal="center" vertical="center"/>
      <protection hidden="1"/>
    </xf>
    <xf numFmtId="0" fontId="0" fillId="29" borderId="10" xfId="0" applyFill="1" applyBorder="1" applyAlignment="1" applyProtection="1">
      <alignment horizontal="center" wrapText="1"/>
      <protection locked="0" hidden="1"/>
    </xf>
    <xf numFmtId="0" fontId="0" fillId="0" borderId="10" xfId="0" applyBorder="1" applyAlignment="1" applyProtection="1">
      <alignment horizontal="center" wrapText="1"/>
      <protection locked="0" hidden="1"/>
    </xf>
    <xf numFmtId="0" fontId="0" fillId="25" borderId="10" xfId="0" applyFill="1" applyBorder="1" applyAlignment="1" applyProtection="1">
      <alignment horizontal="center" wrapText="1"/>
      <protection locked="0" hidden="1"/>
    </xf>
    <xf numFmtId="0" fontId="0" fillId="28" borderId="10" xfId="0" applyFill="1" applyBorder="1" applyAlignment="1" applyProtection="1">
      <alignment horizontal="center"/>
      <protection locked="0" hidden="1"/>
    </xf>
    <xf numFmtId="164" fontId="0" fillId="0" borderId="10" xfId="0" applyNumberFormat="1" applyBorder="1" applyAlignment="1" applyProtection="1">
      <alignment horizontal="center"/>
      <protection locked="0" hidden="1"/>
    </xf>
    <xf numFmtId="0" fontId="9" fillId="0" borderId="0" xfId="0" applyFont="1" applyProtection="1">
      <protection hidden="1"/>
    </xf>
    <xf numFmtId="0" fontId="39" fillId="0" borderId="10" xfId="105" applyFont="1" applyBorder="1" applyAlignment="1" applyProtection="1">
      <alignment horizontal="center" vertical="top" wrapText="1"/>
      <protection hidden="1"/>
    </xf>
    <xf numFmtId="0" fontId="39" fillId="0" borderId="10" xfId="105" applyFont="1" applyBorder="1" applyAlignment="1" applyProtection="1">
      <alignment horizontal="center" wrapText="1"/>
      <protection hidden="1"/>
    </xf>
    <xf numFmtId="0" fontId="39" fillId="35" borderId="10" xfId="105" applyFont="1" applyFill="1" applyBorder="1" applyAlignment="1" applyProtection="1">
      <alignment horizontal="center" wrapText="1"/>
      <protection hidden="1"/>
    </xf>
    <xf numFmtId="49" fontId="46" fillId="28" borderId="10" xfId="0" applyNumberFormat="1" applyFont="1" applyFill="1" applyBorder="1" applyAlignment="1" applyProtection="1">
      <alignment horizontal="center" vertical="center"/>
      <protection hidden="1"/>
    </xf>
    <xf numFmtId="49" fontId="38" fillId="28" borderId="10" xfId="0" applyNumberFormat="1" applyFont="1" applyFill="1" applyBorder="1" applyAlignment="1" applyProtection="1">
      <alignment horizontal="center" vertical="center"/>
      <protection hidden="1"/>
    </xf>
    <xf numFmtId="44" fontId="0" fillId="35" borderId="10" xfId="43" applyFont="1" applyFill="1" applyBorder="1" applyAlignment="1" applyProtection="1">
      <alignment horizontal="center" vertical="center"/>
      <protection hidden="1"/>
    </xf>
    <xf numFmtId="164" fontId="0" fillId="0" borderId="10" xfId="0" applyNumberFormat="1" applyBorder="1" applyAlignment="1" applyProtection="1">
      <alignment vertical="center"/>
      <protection hidden="1"/>
    </xf>
    <xf numFmtId="44" fontId="0" fillId="0" borderId="10" xfId="43" applyFont="1" applyFill="1" applyBorder="1" applyAlignment="1" applyProtection="1">
      <alignment horizontal="center" vertical="center"/>
      <protection hidden="1"/>
    </xf>
    <xf numFmtId="164" fontId="0" fillId="35" borderId="10" xfId="0" applyNumberFormat="1" applyFill="1" applyBorder="1" applyAlignment="1" applyProtection="1">
      <alignment vertical="center"/>
      <protection hidden="1"/>
    </xf>
    <xf numFmtId="0" fontId="9" fillId="0" borderId="0" xfId="0" applyFont="1" applyAlignment="1" applyProtection="1">
      <alignment horizontal="left" vertical="top"/>
      <protection hidden="1"/>
    </xf>
    <xf numFmtId="0" fontId="9" fillId="0" borderId="0" xfId="0" applyFont="1" applyAlignment="1" applyProtection="1">
      <alignment horizontal="left" vertical="top" wrapText="1"/>
      <protection hidden="1"/>
    </xf>
    <xf numFmtId="2" fontId="9" fillId="0" borderId="0" xfId="0" applyNumberFormat="1" applyFont="1" applyAlignment="1" applyProtection="1">
      <alignment horizontal="center"/>
      <protection hidden="1"/>
    </xf>
    <xf numFmtId="0" fontId="59" fillId="0" borderId="10" xfId="68" applyFont="1" applyBorder="1" applyAlignment="1" applyProtection="1">
      <alignment horizontal="center" vertical="center" wrapText="1"/>
      <protection hidden="1"/>
    </xf>
    <xf numFmtId="2" fontId="55" fillId="0" borderId="10" xfId="68" applyNumberFormat="1" applyFont="1" applyBorder="1" applyAlignment="1" applyProtection="1">
      <alignment horizontal="center" vertical="center" wrapText="1"/>
      <protection hidden="1"/>
    </xf>
    <xf numFmtId="0" fontId="55" fillId="0" borderId="10" xfId="68" applyFont="1" applyBorder="1" applyAlignment="1" applyProtection="1">
      <alignment horizontal="center" vertical="center" wrapText="1"/>
      <protection hidden="1"/>
    </xf>
    <xf numFmtId="0" fontId="59" fillId="0" borderId="13" xfId="0" applyFont="1" applyBorder="1" applyAlignment="1" applyProtection="1">
      <alignment horizontal="center" wrapText="1"/>
      <protection hidden="1"/>
    </xf>
    <xf numFmtId="2" fontId="0" fillId="0" borderId="10" xfId="0" applyNumberFormat="1" applyBorder="1" applyAlignment="1" applyProtection="1">
      <alignment horizontal="center" vertical="center"/>
      <protection hidden="1"/>
    </xf>
    <xf numFmtId="0" fontId="6" fillId="29" borderId="10" xfId="0" applyFont="1" applyFill="1" applyBorder="1" applyAlignment="1" applyProtection="1">
      <alignment horizontal="justify" vertical="top" wrapText="1"/>
      <protection hidden="1"/>
    </xf>
    <xf numFmtId="0" fontId="6" fillId="29" borderId="10" xfId="68" applyFont="1" applyFill="1" applyBorder="1" applyAlignment="1" applyProtection="1">
      <alignment horizontal="center" vertical="center" wrapText="1"/>
      <protection hidden="1"/>
    </xf>
    <xf numFmtId="2" fontId="6" fillId="29" borderId="10" xfId="68" applyNumberFormat="1" applyFont="1" applyFill="1" applyBorder="1" applyAlignment="1" applyProtection="1">
      <alignment horizontal="center" vertical="center" wrapText="1"/>
      <protection hidden="1"/>
    </xf>
    <xf numFmtId="0" fontId="0" fillId="0" borderId="0" xfId="0" applyAlignment="1" applyProtection="1">
      <alignment wrapText="1"/>
      <protection hidden="1"/>
    </xf>
    <xf numFmtId="44" fontId="6" fillId="29" borderId="10" xfId="68" applyNumberFormat="1" applyFont="1" applyFill="1" applyBorder="1" applyAlignment="1" applyProtection="1">
      <alignment horizontal="center" vertical="center" wrapText="1"/>
      <protection hidden="1"/>
    </xf>
    <xf numFmtId="2" fontId="0" fillId="36" borderId="10" xfId="0" applyNumberFormat="1" applyFill="1" applyBorder="1" applyAlignment="1" applyProtection="1">
      <alignment horizontal="center" vertical="center" wrapText="1"/>
      <protection hidden="1"/>
    </xf>
    <xf numFmtId="166" fontId="5" fillId="36" borderId="10" xfId="68" applyNumberFormat="1" applyFont="1" applyFill="1" applyBorder="1" applyAlignment="1" applyProtection="1">
      <alignment horizontal="center" vertical="center" wrapText="1"/>
      <protection hidden="1"/>
    </xf>
    <xf numFmtId="0" fontId="0" fillId="29" borderId="10" xfId="0" applyFill="1" applyBorder="1" applyAlignment="1" applyProtection="1">
      <alignment horizontal="justify" vertical="top" wrapText="1"/>
      <protection hidden="1"/>
    </xf>
    <xf numFmtId="9" fontId="0" fillId="35" borderId="10" xfId="0" applyNumberFormat="1" applyFill="1" applyBorder="1" applyAlignment="1" applyProtection="1">
      <alignment horizontal="center" vertical="center"/>
      <protection hidden="1"/>
    </xf>
    <xf numFmtId="9" fontId="59" fillId="0" borderId="10" xfId="0" applyNumberFormat="1" applyFont="1" applyBorder="1" applyAlignment="1" applyProtection="1">
      <alignment horizontal="center" vertical="center"/>
      <protection hidden="1"/>
    </xf>
    <xf numFmtId="9" fontId="5" fillId="35" borderId="10" xfId="58" applyNumberFormat="1" applyFill="1" applyBorder="1" applyAlignment="1" applyProtection="1">
      <alignment horizontal="center" vertical="center"/>
      <protection hidden="1"/>
    </xf>
    <xf numFmtId="9" fontId="5" fillId="0" borderId="10" xfId="58" applyNumberFormat="1" applyBorder="1" applyAlignment="1" applyProtection="1">
      <alignment horizontal="center" vertical="center"/>
      <protection hidden="1"/>
    </xf>
    <xf numFmtId="0" fontId="6" fillId="28" borderId="13" xfId="0" applyFont="1" applyFill="1" applyBorder="1" applyAlignment="1" applyProtection="1">
      <alignment vertical="center" wrapText="1"/>
      <protection hidden="1"/>
    </xf>
    <xf numFmtId="0" fontId="6" fillId="28" borderId="14" xfId="0" applyFont="1" applyFill="1" applyBorder="1" applyAlignment="1" applyProtection="1">
      <alignment vertical="center" wrapText="1"/>
      <protection hidden="1"/>
    </xf>
    <xf numFmtId="44" fontId="6" fillId="28" borderId="14" xfId="0" applyNumberFormat="1" applyFont="1" applyFill="1" applyBorder="1" applyAlignment="1" applyProtection="1">
      <alignment vertical="center" wrapText="1"/>
      <protection hidden="1"/>
    </xf>
    <xf numFmtId="2" fontId="0" fillId="35" borderId="10" xfId="0" applyNumberFormat="1" applyFill="1" applyBorder="1" applyAlignment="1" applyProtection="1">
      <alignment horizontal="center" vertical="center"/>
      <protection hidden="1"/>
    </xf>
    <xf numFmtId="0" fontId="42" fillId="37" borderId="13" xfId="0" applyFont="1" applyFill="1" applyBorder="1" applyAlignment="1" applyProtection="1">
      <alignment vertical="center" wrapText="1"/>
      <protection hidden="1"/>
    </xf>
    <xf numFmtId="164" fontId="42" fillId="37" borderId="10" xfId="0" applyNumberFormat="1" applyFont="1" applyFill="1" applyBorder="1" applyAlignment="1" applyProtection="1">
      <alignment horizontal="center" vertical="center"/>
      <protection hidden="1"/>
    </xf>
    <xf numFmtId="0" fontId="6" fillId="29" borderId="10" xfId="0" applyFont="1" applyFill="1" applyBorder="1" applyAlignment="1" applyProtection="1">
      <alignment horizontal="center" vertical="center" wrapText="1"/>
      <protection hidden="1"/>
    </xf>
    <xf numFmtId="0" fontId="6" fillId="0" borderId="10" xfId="0" applyFont="1" applyBorder="1" applyAlignment="1" applyProtection="1">
      <alignment horizontal="justify" vertical="top" wrapText="1"/>
      <protection hidden="1"/>
    </xf>
    <xf numFmtId="167" fontId="0" fillId="0" borderId="10" xfId="0" applyNumberFormat="1" applyBorder="1" applyAlignment="1" applyProtection="1">
      <alignment horizontal="center" vertical="center"/>
      <protection hidden="1"/>
    </xf>
    <xf numFmtId="167" fontId="5" fillId="0" borderId="10" xfId="58" applyNumberFormat="1" applyBorder="1" applyAlignment="1" applyProtection="1">
      <alignment horizontal="center" vertical="center"/>
      <protection hidden="1"/>
    </xf>
    <xf numFmtId="167" fontId="5" fillId="26" borderId="10" xfId="58" applyNumberFormat="1" applyFill="1" applyBorder="1" applyAlignment="1" applyProtection="1">
      <alignment horizontal="center" vertical="center"/>
      <protection hidden="1"/>
    </xf>
    <xf numFmtId="167" fontId="5" fillId="26" borderId="10" xfId="0" applyNumberFormat="1"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6" fillId="28" borderId="12" xfId="0" applyFont="1" applyFill="1" applyBorder="1" applyAlignment="1" applyProtection="1">
      <alignment horizontal="right" vertical="center" wrapText="1"/>
      <protection hidden="1"/>
    </xf>
    <xf numFmtId="0" fontId="5" fillId="0" borderId="33" xfId="0" applyFont="1" applyBorder="1" applyProtection="1">
      <protection hidden="1"/>
    </xf>
    <xf numFmtId="0" fontId="5" fillId="0" borderId="33" xfId="0" applyFont="1" applyBorder="1" applyAlignment="1" applyProtection="1">
      <alignment wrapText="1"/>
      <protection hidden="1"/>
    </xf>
    <xf numFmtId="0" fontId="5" fillId="0" borderId="33" xfId="0" applyFont="1" applyBorder="1" applyAlignment="1" applyProtection="1">
      <alignment horizontal="center" wrapText="1"/>
      <protection hidden="1"/>
    </xf>
    <xf numFmtId="0" fontId="5" fillId="0" borderId="33" xfId="0" applyFont="1" applyBorder="1" applyAlignment="1" applyProtection="1">
      <alignment horizontal="center" vertical="center"/>
      <protection hidden="1"/>
    </xf>
    <xf numFmtId="167" fontId="0" fillId="0" borderId="33" xfId="0" applyNumberFormat="1" applyBorder="1" applyAlignment="1" applyProtection="1">
      <alignment horizontal="center" vertical="center"/>
      <protection hidden="1"/>
    </xf>
    <xf numFmtId="0" fontId="6" fillId="28" borderId="12" xfId="0" applyFont="1" applyFill="1" applyBorder="1" applyAlignment="1" applyProtection="1">
      <alignment vertical="center" wrapText="1"/>
      <protection hidden="1"/>
    </xf>
    <xf numFmtId="2" fontId="0" fillId="36" borderId="10" xfId="0" applyNumberFormat="1" applyFill="1" applyBorder="1" applyAlignment="1" applyProtection="1">
      <alignment horizontal="center" vertical="center" wrapText="1"/>
      <protection locked="0" hidden="1"/>
    </xf>
    <xf numFmtId="166" fontId="5" fillId="36" borderId="10" xfId="68" applyNumberFormat="1" applyFont="1" applyFill="1" applyBorder="1" applyAlignment="1" applyProtection="1">
      <alignment horizontal="center" vertical="center" wrapText="1"/>
      <protection locked="0" hidden="1"/>
    </xf>
    <xf numFmtId="167" fontId="66" fillId="0" borderId="0" xfId="0" applyNumberFormat="1" applyFont="1"/>
    <xf numFmtId="164" fontId="0" fillId="0" borderId="33" xfId="0" applyNumberFormat="1" applyBorder="1" applyAlignment="1" applyProtection="1">
      <alignment horizontal="center"/>
      <protection locked="0" hidden="1"/>
    </xf>
    <xf numFmtId="44" fontId="0" fillId="0" borderId="10" xfId="0" applyNumberFormat="1" applyBorder="1"/>
    <xf numFmtId="1" fontId="0" fillId="0" borderId="10" xfId="0" applyNumberFormat="1" applyBorder="1"/>
    <xf numFmtId="0" fontId="0" fillId="0" borderId="0" xfId="0" applyProtection="1">
      <protection locked="0" hidden="1"/>
    </xf>
    <xf numFmtId="0" fontId="72" fillId="28" borderId="35" xfId="58" applyFont="1" applyFill="1" applyBorder="1" applyAlignment="1" applyProtection="1">
      <alignment horizontal="center" vertical="center" wrapText="1"/>
      <protection hidden="1"/>
    </xf>
    <xf numFmtId="0" fontId="73" fillId="28" borderId="34" xfId="58" applyFont="1" applyFill="1" applyBorder="1" applyAlignment="1" applyProtection="1">
      <alignment horizontal="left" vertical="center" wrapText="1"/>
      <protection hidden="1"/>
    </xf>
    <xf numFmtId="0" fontId="74" fillId="28" borderId="35" xfId="0" applyFont="1" applyFill="1" applyBorder="1" applyAlignment="1" applyProtection="1">
      <alignment horizontal="center" vertical="center" wrapText="1"/>
      <protection hidden="1"/>
    </xf>
    <xf numFmtId="0" fontId="72" fillId="0" borderId="36" xfId="0" applyFont="1" applyBorder="1" applyAlignment="1" applyProtection="1">
      <alignment vertical="center"/>
      <protection hidden="1"/>
    </xf>
    <xf numFmtId="0" fontId="72" fillId="0" borderId="0" xfId="0" applyFont="1" applyAlignment="1" applyProtection="1">
      <alignment vertical="center"/>
      <protection hidden="1"/>
    </xf>
    <xf numFmtId="0" fontId="72" fillId="0" borderId="35" xfId="58" applyFont="1" applyBorder="1" applyAlignment="1" applyProtection="1">
      <alignment horizontal="center" vertical="center" wrapText="1"/>
      <protection hidden="1"/>
    </xf>
    <xf numFmtId="0" fontId="72" fillId="0" borderId="34" xfId="58" applyFont="1" applyBorder="1" applyAlignment="1" applyProtection="1">
      <alignment horizontal="left" vertical="center" wrapText="1"/>
      <protection hidden="1"/>
    </xf>
    <xf numFmtId="44" fontId="75" fillId="35" borderId="35" xfId="43" applyFont="1" applyFill="1" applyBorder="1" applyAlignment="1" applyProtection="1">
      <alignment horizontal="center" vertical="center"/>
      <protection hidden="1"/>
    </xf>
    <xf numFmtId="0" fontId="75" fillId="0" borderId="34" xfId="58" applyFont="1" applyBorder="1" applyAlignment="1" applyProtection="1">
      <alignment horizontal="left" vertical="center" wrapText="1"/>
      <protection hidden="1"/>
    </xf>
    <xf numFmtId="44" fontId="72" fillId="35" borderId="35" xfId="42" applyFont="1" applyFill="1" applyBorder="1" applyAlignment="1" applyProtection="1">
      <alignment horizontal="center" vertical="center"/>
      <protection hidden="1"/>
    </xf>
    <xf numFmtId="0" fontId="74" fillId="0" borderId="34" xfId="68" applyFont="1" applyBorder="1" applyAlignment="1" applyProtection="1">
      <alignment horizontal="left" vertical="center"/>
      <protection hidden="1"/>
    </xf>
    <xf numFmtId="0" fontId="72" fillId="0" borderId="35" xfId="58" applyFont="1" applyBorder="1" applyAlignment="1" applyProtection="1">
      <alignment horizontal="center" vertical="center"/>
      <protection hidden="1"/>
    </xf>
    <xf numFmtId="0" fontId="72" fillId="0" borderId="34" xfId="58" applyFont="1" applyBorder="1" applyAlignment="1" applyProtection="1">
      <alignment horizontal="right" vertical="center" wrapText="1"/>
      <protection hidden="1"/>
    </xf>
    <xf numFmtId="0" fontId="76" fillId="0" borderId="34" xfId="58" applyFont="1" applyBorder="1" applyAlignment="1" applyProtection="1">
      <alignment horizontal="right" vertical="center" wrapText="1"/>
      <protection hidden="1"/>
    </xf>
    <xf numFmtId="44" fontId="75" fillId="0" borderId="35" xfId="42" applyFont="1" applyFill="1" applyBorder="1" applyAlignment="1" applyProtection="1">
      <alignment horizontal="center" vertical="center"/>
      <protection hidden="1"/>
    </xf>
    <xf numFmtId="0" fontId="72" fillId="29" borderId="35" xfId="58" applyFont="1" applyFill="1" applyBorder="1" applyAlignment="1" applyProtection="1">
      <alignment horizontal="center" vertical="center"/>
      <protection hidden="1"/>
    </xf>
    <xf numFmtId="0" fontId="75" fillId="29" borderId="34" xfId="58" applyFont="1" applyFill="1" applyBorder="1" applyAlignment="1" applyProtection="1">
      <alignment vertical="center" wrapText="1"/>
      <protection hidden="1"/>
    </xf>
    <xf numFmtId="0" fontId="75" fillId="29" borderId="34" xfId="58" applyFont="1" applyFill="1" applyBorder="1" applyAlignment="1" applyProtection="1">
      <alignment horizontal="center" vertical="center" wrapText="1"/>
      <protection hidden="1"/>
    </xf>
    <xf numFmtId="44" fontId="72" fillId="29" borderId="35" xfId="43" applyFont="1" applyFill="1" applyBorder="1" applyAlignment="1" applyProtection="1">
      <alignment horizontal="center" vertical="center"/>
      <protection hidden="1"/>
    </xf>
    <xf numFmtId="44" fontId="72" fillId="0" borderId="0" xfId="43" applyFont="1" applyFill="1" applyBorder="1" applyAlignment="1" applyProtection="1">
      <alignment horizontal="center" vertical="center"/>
      <protection hidden="1"/>
    </xf>
    <xf numFmtId="0" fontId="72" fillId="36" borderId="34" xfId="0" applyFont="1" applyFill="1" applyBorder="1" applyAlignment="1" applyProtection="1">
      <alignment horizontal="center" vertical="center"/>
      <protection hidden="1"/>
    </xf>
    <xf numFmtId="0" fontId="75" fillId="0" borderId="34" xfId="0" applyFont="1" applyBorder="1" applyAlignment="1" applyProtection="1">
      <alignment vertical="center"/>
      <protection hidden="1"/>
    </xf>
    <xf numFmtId="44" fontId="72" fillId="26" borderId="35" xfId="43" applyFont="1" applyFill="1" applyBorder="1" applyAlignment="1" applyProtection="1">
      <alignment horizontal="center" vertical="center"/>
      <protection hidden="1"/>
    </xf>
    <xf numFmtId="0" fontId="72" fillId="0" borderId="34" xfId="0" applyFont="1" applyBorder="1" applyAlignment="1" applyProtection="1">
      <alignment vertical="center" wrapText="1"/>
      <protection hidden="1"/>
    </xf>
    <xf numFmtId="0" fontId="72" fillId="36" borderId="34" xfId="58" applyFont="1" applyFill="1" applyBorder="1" applyAlignment="1" applyProtection="1">
      <alignment horizontal="center" vertical="center"/>
      <protection hidden="1"/>
    </xf>
    <xf numFmtId="44" fontId="75" fillId="29" borderId="35" xfId="43" applyFont="1" applyFill="1" applyBorder="1" applyAlignment="1" applyProtection="1">
      <alignment horizontal="center" vertical="center"/>
      <protection hidden="1"/>
    </xf>
    <xf numFmtId="0" fontId="72" fillId="36" borderId="34" xfId="58" applyFont="1" applyFill="1" applyBorder="1" applyAlignment="1" applyProtection="1">
      <alignment horizontal="center" vertical="center" wrapText="1"/>
      <protection hidden="1"/>
    </xf>
    <xf numFmtId="0" fontId="72" fillId="29" borderId="35" xfId="58" applyFont="1" applyFill="1" applyBorder="1" applyAlignment="1" applyProtection="1">
      <alignment vertical="center"/>
      <protection hidden="1"/>
    </xf>
    <xf numFmtId="0" fontId="76" fillId="29" borderId="34" xfId="58" applyFont="1" applyFill="1" applyBorder="1" applyAlignment="1" applyProtection="1">
      <alignment horizontal="right" vertical="center" wrapText="1"/>
      <protection hidden="1"/>
    </xf>
    <xf numFmtId="0" fontId="76" fillId="29" borderId="34" xfId="58" applyFont="1" applyFill="1" applyBorder="1" applyAlignment="1" applyProtection="1">
      <alignment horizontal="right" vertical="center"/>
      <protection hidden="1"/>
    </xf>
    <xf numFmtId="0" fontId="72" fillId="0" borderId="35" xfId="0" applyFont="1" applyBorder="1" applyAlignment="1" applyProtection="1">
      <alignment vertical="center"/>
      <protection hidden="1"/>
    </xf>
    <xf numFmtId="0" fontId="72" fillId="0" borderId="34" xfId="0" applyFont="1" applyBorder="1" applyAlignment="1" applyProtection="1">
      <alignment vertical="center"/>
      <protection hidden="1"/>
    </xf>
    <xf numFmtId="0" fontId="72" fillId="40" borderId="35" xfId="58" applyFont="1" applyFill="1" applyBorder="1" applyAlignment="1" applyProtection="1">
      <alignment horizontal="center" vertical="center"/>
      <protection hidden="1"/>
    </xf>
    <xf numFmtId="0" fontId="75" fillId="40" borderId="34" xfId="58" applyFont="1" applyFill="1" applyBorder="1" applyAlignment="1" applyProtection="1">
      <alignment vertical="center" wrapText="1"/>
      <protection hidden="1"/>
    </xf>
    <xf numFmtId="17" fontId="75" fillId="40" borderId="34" xfId="58" applyNumberFormat="1" applyFont="1" applyFill="1" applyBorder="1" applyAlignment="1" applyProtection="1">
      <alignment vertical="center" wrapText="1"/>
      <protection hidden="1"/>
    </xf>
    <xf numFmtId="17" fontId="75" fillId="40" borderId="34" xfId="58" applyNumberFormat="1" applyFont="1" applyFill="1" applyBorder="1" applyAlignment="1" applyProtection="1">
      <alignment horizontal="center" vertical="center" wrapText="1"/>
      <protection hidden="1"/>
    </xf>
    <xf numFmtId="0" fontId="72" fillId="40" borderId="35" xfId="58" applyFont="1" applyFill="1" applyBorder="1" applyAlignment="1" applyProtection="1">
      <alignment vertical="center"/>
      <protection hidden="1"/>
    </xf>
    <xf numFmtId="0" fontId="75" fillId="40" borderId="34" xfId="58" applyFont="1" applyFill="1" applyBorder="1" applyAlignment="1" applyProtection="1">
      <alignment vertical="center"/>
      <protection hidden="1"/>
    </xf>
    <xf numFmtId="17" fontId="75" fillId="40" borderId="34" xfId="58" applyNumberFormat="1" applyFont="1" applyFill="1" applyBorder="1" applyAlignment="1" applyProtection="1">
      <alignment vertical="center"/>
      <protection hidden="1"/>
    </xf>
    <xf numFmtId="0" fontId="72" fillId="40" borderId="34" xfId="43" applyNumberFormat="1" applyFont="1" applyFill="1" applyBorder="1" applyAlignment="1" applyProtection="1">
      <alignment horizontal="center" vertical="center"/>
      <protection hidden="1"/>
    </xf>
    <xf numFmtId="0" fontId="72" fillId="40" borderId="34" xfId="58" applyFont="1" applyFill="1" applyBorder="1" applyAlignment="1" applyProtection="1">
      <alignment vertical="center"/>
      <protection hidden="1"/>
    </xf>
    <xf numFmtId="44" fontId="72" fillId="40" borderId="35" xfId="43" applyFont="1" applyFill="1" applyBorder="1" applyAlignment="1" applyProtection="1">
      <alignment horizontal="center" vertical="center"/>
      <protection hidden="1"/>
    </xf>
    <xf numFmtId="44" fontId="72" fillId="40" borderId="35" xfId="43" quotePrefix="1" applyFont="1" applyFill="1" applyBorder="1" applyAlignment="1" applyProtection="1">
      <alignment horizontal="center" vertical="center"/>
      <protection hidden="1"/>
    </xf>
    <xf numFmtId="0" fontId="76" fillId="40" borderId="34" xfId="58" applyFont="1" applyFill="1" applyBorder="1" applyAlignment="1" applyProtection="1">
      <alignment horizontal="right" vertical="center" wrapText="1"/>
      <protection hidden="1"/>
    </xf>
    <xf numFmtId="0" fontId="76" fillId="40" borderId="34" xfId="58" applyFont="1" applyFill="1" applyBorder="1" applyAlignment="1" applyProtection="1">
      <alignment horizontal="right" vertical="center"/>
      <protection hidden="1"/>
    </xf>
    <xf numFmtId="44" fontId="75" fillId="40" borderId="35" xfId="43" applyFont="1" applyFill="1" applyBorder="1" applyAlignment="1" applyProtection="1">
      <alignment horizontal="center" vertical="center"/>
      <protection hidden="1"/>
    </xf>
    <xf numFmtId="0" fontId="72" fillId="0" borderId="35" xfId="58" applyFont="1" applyBorder="1" applyAlignment="1" applyProtection="1">
      <alignment vertical="center"/>
      <protection hidden="1"/>
    </xf>
    <xf numFmtId="0" fontId="76" fillId="0" borderId="34" xfId="58" applyFont="1" applyBorder="1" applyAlignment="1" applyProtection="1">
      <alignment horizontal="right" vertical="center"/>
      <protection hidden="1"/>
    </xf>
    <xf numFmtId="44" fontId="72" fillId="0" borderId="35" xfId="43" applyFont="1" applyFill="1" applyBorder="1" applyAlignment="1" applyProtection="1">
      <alignment horizontal="center" vertical="center"/>
      <protection hidden="1"/>
    </xf>
    <xf numFmtId="0" fontId="76" fillId="32" borderId="35"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wrapText="1"/>
      <protection hidden="1"/>
    </xf>
    <xf numFmtId="0" fontId="76" fillId="32" borderId="34" xfId="58" applyFont="1" applyFill="1" applyBorder="1" applyAlignment="1" applyProtection="1">
      <alignment horizontal="right" vertical="center"/>
      <protection hidden="1"/>
    </xf>
    <xf numFmtId="44" fontId="75" fillId="32" borderId="35" xfId="43" quotePrefix="1" applyFont="1" applyFill="1" applyBorder="1" applyAlignment="1" applyProtection="1">
      <alignment horizontal="center" vertical="center"/>
      <protection hidden="1"/>
    </xf>
    <xf numFmtId="44" fontId="75" fillId="32" borderId="35" xfId="43" applyFont="1" applyFill="1" applyBorder="1" applyAlignment="1" applyProtection="1">
      <alignment horizontal="center" vertical="center"/>
      <protection hidden="1"/>
    </xf>
    <xf numFmtId="44" fontId="75" fillId="0" borderId="35" xfId="43" applyFont="1" applyFill="1" applyBorder="1" applyAlignment="1" applyProtection="1">
      <alignment horizontal="center" vertical="center"/>
      <protection hidden="1"/>
    </xf>
    <xf numFmtId="0" fontId="72" fillId="33" borderId="35" xfId="0" applyFont="1" applyFill="1" applyBorder="1" applyAlignment="1" applyProtection="1">
      <alignment vertical="center"/>
      <protection hidden="1"/>
    </xf>
    <xf numFmtId="0" fontId="76" fillId="33" borderId="34" xfId="58" applyFont="1" applyFill="1" applyBorder="1" applyAlignment="1" applyProtection="1">
      <alignment horizontal="right" vertical="center" wrapText="1"/>
      <protection hidden="1"/>
    </xf>
    <xf numFmtId="0" fontId="76" fillId="33" borderId="34" xfId="58" applyFont="1" applyFill="1" applyBorder="1" applyAlignment="1" applyProtection="1">
      <alignment horizontal="right" vertical="center"/>
      <protection hidden="1"/>
    </xf>
    <xf numFmtId="44" fontId="75" fillId="33" borderId="35" xfId="43" applyFont="1" applyFill="1" applyBorder="1" applyAlignment="1" applyProtection="1">
      <alignment horizontal="center" vertical="center"/>
      <protection hidden="1"/>
    </xf>
    <xf numFmtId="1" fontId="75" fillId="33" borderId="35" xfId="43" applyNumberFormat="1" applyFont="1" applyFill="1" applyBorder="1" applyAlignment="1" applyProtection="1">
      <alignment horizontal="center" vertical="center"/>
      <protection hidden="1"/>
    </xf>
    <xf numFmtId="10" fontId="75" fillId="39" borderId="35" xfId="58" applyNumberFormat="1" applyFont="1" applyFill="1" applyBorder="1" applyAlignment="1" applyProtection="1">
      <alignment vertical="center"/>
      <protection locked="0"/>
    </xf>
    <xf numFmtId="17" fontId="75" fillId="39" borderId="35" xfId="58" applyNumberFormat="1" applyFont="1" applyFill="1" applyBorder="1" applyAlignment="1" applyProtection="1">
      <alignment horizontal="center" vertical="center" wrapText="1"/>
      <protection locked="0"/>
    </xf>
    <xf numFmtId="164" fontId="6" fillId="30" borderId="10" xfId="0" applyNumberFormat="1" applyFont="1" applyFill="1" applyBorder="1" applyProtection="1">
      <protection hidden="1"/>
    </xf>
    <xf numFmtId="44" fontId="75" fillId="0" borderId="35" xfId="43" quotePrefix="1" applyFont="1" applyFill="1" applyBorder="1" applyAlignment="1" applyProtection="1">
      <alignment horizontal="center" vertical="center"/>
      <protection hidden="1"/>
    </xf>
    <xf numFmtId="0" fontId="39" fillId="0" borderId="0" xfId="0" applyFont="1" applyAlignment="1" applyProtection="1">
      <alignment horizontal="center"/>
      <protection hidden="1"/>
    </xf>
    <xf numFmtId="0" fontId="44" fillId="35" borderId="0" xfId="0" applyFont="1" applyFill="1" applyAlignment="1" applyProtection="1">
      <alignment horizontal="center" vertical="center" wrapText="1"/>
      <protection hidden="1"/>
    </xf>
    <xf numFmtId="0" fontId="44" fillId="0" borderId="0" xfId="0" applyFont="1" applyAlignment="1" applyProtection="1">
      <alignment horizontal="center" vertical="center" wrapText="1"/>
      <protection hidden="1"/>
    </xf>
    <xf numFmtId="0" fontId="68" fillId="0" borderId="0" xfId="0" applyFont="1" applyAlignment="1" applyProtection="1">
      <alignment horizontal="center" wrapText="1"/>
      <protection hidden="1"/>
    </xf>
    <xf numFmtId="0" fontId="68" fillId="35" borderId="0" xfId="0" applyFont="1" applyFill="1" applyAlignment="1" applyProtection="1">
      <alignment horizontal="center" vertical="center" wrapText="1"/>
      <protection hidden="1"/>
    </xf>
    <xf numFmtId="0" fontId="39" fillId="0" borderId="0" xfId="0" applyFont="1" applyAlignment="1" applyProtection="1">
      <alignment horizontal="center" wrapText="1"/>
      <protection hidden="1"/>
    </xf>
    <xf numFmtId="0" fontId="39" fillId="35" borderId="0" xfId="0" applyFont="1" applyFill="1" applyAlignment="1" applyProtection="1">
      <alignment horizontal="center" wrapText="1"/>
      <protection hidden="1"/>
    </xf>
    <xf numFmtId="0" fontId="39" fillId="35" borderId="12" xfId="68" applyFont="1" applyFill="1" applyBorder="1" applyAlignment="1" applyProtection="1">
      <alignment horizontal="center" wrapText="1"/>
      <protection hidden="1"/>
    </xf>
    <xf numFmtId="0" fontId="39" fillId="35" borderId="13" xfId="68" applyFont="1" applyFill="1" applyBorder="1" applyAlignment="1" applyProtection="1">
      <alignment horizontal="center" wrapText="1"/>
      <protection hidden="1"/>
    </xf>
    <xf numFmtId="0" fontId="39" fillId="35" borderId="14" xfId="68" applyFont="1" applyFill="1" applyBorder="1" applyAlignment="1" applyProtection="1">
      <alignment horizontal="center" wrapText="1"/>
      <protection hidden="1"/>
    </xf>
    <xf numFmtId="0" fontId="39" fillId="0" borderId="12" xfId="0" applyFont="1" applyBorder="1" applyAlignment="1" applyProtection="1">
      <alignment horizontal="center" wrapText="1"/>
      <protection hidden="1"/>
    </xf>
    <xf numFmtId="0" fontId="39" fillId="0" borderId="13" xfId="0" applyFont="1" applyBorder="1" applyAlignment="1" applyProtection="1">
      <alignment horizontal="center" wrapText="1"/>
      <protection hidden="1"/>
    </xf>
    <xf numFmtId="0" fontId="39" fillId="0" borderId="14" xfId="0" applyFont="1" applyBorder="1" applyAlignment="1" applyProtection="1">
      <alignment horizontal="center" wrapText="1"/>
      <protection hidden="1"/>
    </xf>
    <xf numFmtId="0" fontId="39" fillId="35" borderId="12" xfId="0" applyFont="1" applyFill="1" applyBorder="1" applyAlignment="1" applyProtection="1">
      <alignment horizontal="center" wrapText="1"/>
      <protection hidden="1"/>
    </xf>
    <xf numFmtId="0" fontId="39" fillId="35" borderId="13" xfId="0" applyFont="1" applyFill="1" applyBorder="1" applyAlignment="1" applyProtection="1">
      <alignment horizontal="center" wrapText="1"/>
      <protection hidden="1"/>
    </xf>
    <xf numFmtId="0" fontId="39" fillId="35" borderId="14" xfId="0" applyFont="1" applyFill="1" applyBorder="1" applyAlignment="1" applyProtection="1">
      <alignment horizontal="center" wrapText="1"/>
      <protection hidden="1"/>
    </xf>
    <xf numFmtId="0" fontId="39" fillId="35" borderId="12" xfId="68" applyFont="1" applyFill="1" applyBorder="1" applyAlignment="1">
      <alignment horizontal="center" wrapText="1"/>
    </xf>
    <xf numFmtId="0" fontId="39" fillId="35" borderId="13" xfId="68" applyFont="1" applyFill="1" applyBorder="1" applyAlignment="1">
      <alignment horizontal="center" wrapText="1"/>
    </xf>
    <xf numFmtId="0" fontId="39" fillId="35" borderId="14" xfId="68" applyFont="1" applyFill="1" applyBorder="1" applyAlignment="1">
      <alignment horizontal="center" wrapText="1"/>
    </xf>
    <xf numFmtId="0" fontId="39" fillId="0" borderId="10" xfId="0" applyFont="1" applyBorder="1" applyAlignment="1">
      <alignment horizontal="center"/>
    </xf>
    <xf numFmtId="0" fontId="39" fillId="0" borderId="12" xfId="0" applyFont="1" applyBorder="1" applyAlignment="1">
      <alignment horizont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39" fillId="35" borderId="12" xfId="0" applyFont="1" applyFill="1" applyBorder="1" applyAlignment="1">
      <alignment horizontal="center" wrapText="1"/>
    </xf>
    <xf numFmtId="0" fontId="39" fillId="35" borderId="13" xfId="0" applyFont="1" applyFill="1" applyBorder="1" applyAlignment="1">
      <alignment horizontal="center" wrapText="1"/>
    </xf>
    <xf numFmtId="0" fontId="39" fillId="35" borderId="14" xfId="0" applyFont="1" applyFill="1" applyBorder="1" applyAlignment="1">
      <alignment horizontal="center" wrapText="1"/>
    </xf>
    <xf numFmtId="0" fontId="39" fillId="0" borderId="10" xfId="0" applyFont="1" applyBorder="1" applyAlignment="1" applyProtection="1">
      <alignment horizontal="center"/>
      <protection hidden="1"/>
    </xf>
    <xf numFmtId="44" fontId="39" fillId="0" borderId="0" xfId="42" applyFont="1" applyFill="1" applyBorder="1" applyAlignment="1" applyProtection="1">
      <alignment horizontal="center"/>
      <protection hidden="1"/>
    </xf>
    <xf numFmtId="0" fontId="39" fillId="0" borderId="10" xfId="0" applyFont="1" applyBorder="1" applyAlignment="1" applyProtection="1">
      <alignment horizontal="center" wrapText="1"/>
      <protection hidden="1"/>
    </xf>
    <xf numFmtId="0" fontId="39" fillId="35" borderId="10" xfId="0" applyFont="1" applyFill="1" applyBorder="1" applyAlignment="1" applyProtection="1">
      <alignment horizontal="center" wrapText="1"/>
      <protection hidden="1"/>
    </xf>
    <xf numFmtId="0" fontId="39" fillId="35" borderId="0" xfId="68" applyFont="1" applyFill="1" applyAlignment="1" applyProtection="1">
      <alignment horizontal="center" wrapText="1"/>
      <protection hidden="1"/>
    </xf>
    <xf numFmtId="0" fontId="39" fillId="0" borderId="0" xfId="0" applyFont="1" applyAlignment="1" applyProtection="1">
      <alignment horizontal="center" vertical="center"/>
      <protection hidden="1"/>
    </xf>
    <xf numFmtId="0" fontId="39" fillId="35" borderId="0" xfId="105" applyFont="1" applyFill="1" applyAlignment="1" applyProtection="1">
      <alignment horizontal="center" vertical="center" wrapText="1"/>
      <protection hidden="1"/>
    </xf>
    <xf numFmtId="0" fontId="39" fillId="0" borderId="0" xfId="105" applyFont="1" applyAlignment="1" applyProtection="1">
      <alignment horizontal="center" vertical="center" wrapText="1"/>
      <protection hidden="1"/>
    </xf>
    <xf numFmtId="0" fontId="9" fillId="0" borderId="0" xfId="0" applyFont="1" applyAlignment="1" applyProtection="1">
      <alignment horizontal="left" wrapText="1"/>
      <protection hidden="1"/>
    </xf>
    <xf numFmtId="0" fontId="39" fillId="0" borderId="0" xfId="68" applyFont="1" applyAlignment="1" applyProtection="1">
      <alignment horizontal="center" wrapText="1"/>
      <protection hidden="1"/>
    </xf>
    <xf numFmtId="0" fontId="9" fillId="0" borderId="19" xfId="58" applyFont="1" applyBorder="1" applyAlignment="1" applyProtection="1">
      <alignment horizontal="center"/>
      <protection hidden="1"/>
    </xf>
    <xf numFmtId="0" fontId="9" fillId="0" borderId="0" xfId="58" applyFont="1" applyAlignment="1" applyProtection="1">
      <alignment horizontal="center"/>
      <protection hidden="1"/>
    </xf>
    <xf numFmtId="0" fontId="39" fillId="35" borderId="10" xfId="105" applyFont="1" applyFill="1" applyBorder="1" applyAlignment="1" applyProtection="1">
      <alignment horizontal="center" wrapText="1"/>
      <protection hidden="1"/>
    </xf>
    <xf numFmtId="0" fontId="11" fillId="0" borderId="10" xfId="68" applyFont="1" applyBorder="1" applyAlignment="1" applyProtection="1">
      <alignment horizontal="center" vertical="center" wrapText="1"/>
      <protection hidden="1"/>
    </xf>
    <xf numFmtId="0" fontId="6" fillId="28" borderId="12" xfId="0" applyFont="1" applyFill="1" applyBorder="1" applyAlignment="1" applyProtection="1">
      <alignment horizontal="right" vertical="center" wrapText="1"/>
      <protection hidden="1"/>
    </xf>
    <xf numFmtId="0" fontId="6" fillId="28" borderId="13" xfId="0" applyFont="1" applyFill="1" applyBorder="1" applyAlignment="1" applyProtection="1">
      <alignment horizontal="right" vertical="center" wrapText="1"/>
      <protection hidden="1"/>
    </xf>
    <xf numFmtId="0" fontId="6" fillId="28" borderId="14" xfId="0" applyFont="1" applyFill="1" applyBorder="1" applyAlignment="1" applyProtection="1">
      <alignment horizontal="right" vertical="center" wrapText="1"/>
      <protection hidden="1"/>
    </xf>
    <xf numFmtId="0" fontId="42" fillId="37" borderId="12" xfId="0" applyFont="1" applyFill="1" applyBorder="1" applyAlignment="1" applyProtection="1">
      <alignment horizontal="right" vertical="center" wrapText="1"/>
      <protection hidden="1"/>
    </xf>
    <xf numFmtId="0" fontId="42" fillId="37" borderId="13" xfId="0" applyFont="1" applyFill="1" applyBorder="1" applyAlignment="1" applyProtection="1">
      <alignment horizontal="right" vertical="center" wrapText="1"/>
      <protection hidden="1"/>
    </xf>
    <xf numFmtId="0" fontId="6" fillId="28" borderId="12" xfId="0" applyFont="1" applyFill="1" applyBorder="1" applyAlignment="1">
      <alignment horizontal="right" vertical="center" wrapText="1"/>
    </xf>
    <xf numFmtId="0" fontId="6" fillId="28" borderId="13" xfId="0" applyFont="1" applyFill="1" applyBorder="1" applyAlignment="1">
      <alignment horizontal="right" vertical="center" wrapText="1"/>
    </xf>
    <xf numFmtId="0" fontId="42" fillId="37" borderId="12" xfId="0" applyFont="1" applyFill="1" applyBorder="1" applyAlignment="1">
      <alignment horizontal="right" vertical="center" wrapText="1"/>
    </xf>
    <xf numFmtId="0" fontId="42" fillId="37" borderId="13" xfId="0" applyFont="1" applyFill="1" applyBorder="1" applyAlignment="1">
      <alignment horizontal="right" vertical="center" wrapText="1"/>
    </xf>
    <xf numFmtId="0" fontId="6" fillId="28" borderId="14" xfId="0" applyFont="1" applyFill="1" applyBorder="1" applyAlignment="1">
      <alignment horizontal="right" vertical="center" wrapText="1"/>
    </xf>
    <xf numFmtId="0" fontId="39" fillId="0" borderId="0" xfId="0" applyFont="1" applyAlignment="1">
      <alignment horizontal="center"/>
    </xf>
    <xf numFmtId="0" fontId="11" fillId="0" borderId="10" xfId="68" applyFont="1" applyBorder="1" applyAlignment="1">
      <alignment horizontal="center" vertical="center" wrapText="1"/>
    </xf>
    <xf numFmtId="0" fontId="6" fillId="29" borderId="12" xfId="68" applyFont="1" applyFill="1" applyBorder="1" applyAlignment="1" applyProtection="1">
      <alignment horizontal="center" vertical="center" wrapText="1"/>
      <protection hidden="1"/>
    </xf>
    <xf numFmtId="0" fontId="6" fillId="29" borderId="13" xfId="68" applyFont="1" applyFill="1" applyBorder="1" applyAlignment="1" applyProtection="1">
      <alignment horizontal="center" vertical="center" wrapText="1"/>
      <protection hidden="1"/>
    </xf>
    <xf numFmtId="0" fontId="6" fillId="29" borderId="14" xfId="68" applyFont="1" applyFill="1" applyBorder="1" applyAlignment="1" applyProtection="1">
      <alignment horizontal="center" vertical="center" wrapText="1"/>
      <protection hidden="1"/>
    </xf>
    <xf numFmtId="0" fontId="6" fillId="0" borderId="10" xfId="0" applyFont="1" applyBorder="1" applyAlignment="1">
      <alignment horizontal="center" vertical="center"/>
    </xf>
    <xf numFmtId="0" fontId="42" fillId="0" borderId="10" xfId="58" applyFont="1" applyBorder="1" applyAlignment="1">
      <alignment horizontal="center" vertical="center" wrapText="1"/>
    </xf>
    <xf numFmtId="0" fontId="75" fillId="0" borderId="35" xfId="0" applyFont="1" applyBorder="1" applyAlignment="1" applyProtection="1">
      <alignment horizontal="center" vertical="center"/>
      <protection hidden="1"/>
    </xf>
    <xf numFmtId="0" fontId="75" fillId="0" borderId="35" xfId="58" applyFont="1" applyBorder="1" applyAlignment="1" applyProtection="1">
      <alignment horizontal="center" vertical="center" wrapText="1"/>
      <protection hidden="1"/>
    </xf>
    <xf numFmtId="2" fontId="65" fillId="0" borderId="0" xfId="0" applyNumberFormat="1" applyFont="1" applyAlignment="1">
      <alignment horizontal="center" wrapText="1"/>
    </xf>
  </cellXfs>
  <cellStyles count="110">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2" xfId="26" builtinId="36" customBuiltin="1"/>
    <cellStyle name="60% - Accent3" xfId="27" builtinId="40" customBuiltin="1"/>
    <cellStyle name="60% - Accent4" xfId="28" builtinId="44" customBuiltin="1"/>
    <cellStyle name="60% - Accent5" xfId="29" builtinId="48" customBuiltin="1"/>
    <cellStyle name="60%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Bad" xfId="37" builtinId="27" customBuiltin="1"/>
    <cellStyle name="Calculation" xfId="38" builtinId="22" customBuiltin="1"/>
    <cellStyle name="Check Cell" xfId="39" builtinId="23" customBuiltin="1"/>
    <cellStyle name="Comma" xfId="40" builtinId="3"/>
    <cellStyle name="Comma 2" xfId="41" xr:uid="{00000000-0005-0000-0000-000028000000}"/>
    <cellStyle name="Comma 2 2" xfId="90" xr:uid="{9F9D6667-FC91-4D94-935F-E5D467A32893}"/>
    <cellStyle name="Comma 3" xfId="80" xr:uid="{A0CD1F52-2595-42B0-8039-D8F605F8709E}"/>
    <cellStyle name="Comma 3 2" xfId="106" xr:uid="{36052D75-6BAA-42A9-946B-E25201B3D2D7}"/>
    <cellStyle name="Comma 4" xfId="89" xr:uid="{4EAA99B5-44B7-4A62-8E23-BA79F74EBFCD}"/>
    <cellStyle name="Currency" xfId="42" builtinId="4"/>
    <cellStyle name="Currency 2" xfId="43" xr:uid="{00000000-0005-0000-0000-00002A000000}"/>
    <cellStyle name="Currency 2 2" xfId="81" xr:uid="{B99A7ABE-E74A-4449-8498-61E2E80A0991}"/>
    <cellStyle name="Currency 2 2 2" xfId="107" xr:uid="{554D5C2A-5104-4DC9-9591-67648F243E90}"/>
    <cellStyle name="Currency 2 3" xfId="92" xr:uid="{EC1A13BC-CE81-4B49-8D0B-4ACFD2394925}"/>
    <cellStyle name="Currency 3" xfId="44" xr:uid="{00000000-0005-0000-0000-00002B000000}"/>
    <cellStyle name="Currency 3 2" xfId="45" xr:uid="{00000000-0005-0000-0000-00002C000000}"/>
    <cellStyle name="Currency 3 2 2" xfId="94" xr:uid="{73EB07E3-2D1D-4372-853B-48302DA9F724}"/>
    <cellStyle name="Currency 3 3" xfId="93" xr:uid="{6AB62E3C-83FC-424E-B956-90DB30CEBF30}"/>
    <cellStyle name="Currency 4" xfId="46" xr:uid="{00000000-0005-0000-0000-00002D000000}"/>
    <cellStyle name="Currency 4 2" xfId="47" xr:uid="{00000000-0005-0000-0000-00002E000000}"/>
    <cellStyle name="Currency 4 2 2" xfId="96" xr:uid="{A5BF7A17-EC51-4C60-8FAA-2479C50D14AA}"/>
    <cellStyle name="Currency 4 3" xfId="95" xr:uid="{3568AE64-86C0-4ACB-81EE-448FFEA2C66D}"/>
    <cellStyle name="Currency 5" xfId="84" xr:uid="{89E07130-FB16-4399-81A0-6986B695B59D}"/>
    <cellStyle name="Currency 5 2" xfId="108" xr:uid="{C53B4284-EAEA-42CB-84EA-07E666B6A4E0}"/>
    <cellStyle name="Currency 6" xfId="91" xr:uid="{FCD5ABAA-F896-4223-806E-FE35BD0B99E9}"/>
    <cellStyle name="Explanatory Text" xfId="48" builtinId="53" customBuiltin="1"/>
    <cellStyle name="Good" xfId="49" builtinId="26" customBuiltin="1"/>
    <cellStyle name="Heading 1" xfId="50" builtinId="16" customBuiltin="1"/>
    <cellStyle name="Heading 2" xfId="51" builtinId="17" customBuiltin="1"/>
    <cellStyle name="Heading 3" xfId="52" builtinId="18" customBuiltin="1"/>
    <cellStyle name="Heading 4" xfId="53" builtinId="19" customBuiltin="1"/>
    <cellStyle name="Hyperlink 2" xfId="82" xr:uid="{E92736AE-95A0-46E0-AE30-BDBD41E2A088}"/>
    <cellStyle name="Hyperlink 3" xfId="83" xr:uid="{B95944B6-F8E3-4DA1-A617-A3F43CF9A726}"/>
    <cellStyle name="Input" xfId="54" builtinId="20" customBuiltin="1"/>
    <cellStyle name="Linked Cell" xfId="55" builtinId="24" customBuiltin="1"/>
    <cellStyle name="Neutral" xfId="56" builtinId="28" customBuiltin="1"/>
    <cellStyle name="Neutral 2" xfId="85" xr:uid="{D2EF215E-2615-41C2-9917-200094B2800B}"/>
    <cellStyle name="Normal" xfId="0" builtinId="0"/>
    <cellStyle name="Normal 2" xfId="57" xr:uid="{00000000-0005-0000-0000-000039000000}"/>
    <cellStyle name="Normal 2 2" xfId="58" xr:uid="{00000000-0005-0000-0000-00003A000000}"/>
    <cellStyle name="Normal 2 2 2" xfId="59" xr:uid="{00000000-0005-0000-0000-00003B000000}"/>
    <cellStyle name="Normal 2 3" xfId="60" xr:uid="{00000000-0005-0000-0000-00003C000000}"/>
    <cellStyle name="Normal 2 3 2" xfId="61" xr:uid="{00000000-0005-0000-0000-00003D000000}"/>
    <cellStyle name="Normal 2 3 2 2" xfId="62" xr:uid="{00000000-0005-0000-0000-00003E000000}"/>
    <cellStyle name="Normal 2 3 2 2 2" xfId="100" xr:uid="{A5D0892D-B345-45C1-BB99-71BA97613ECC}"/>
    <cellStyle name="Normal 2 3 2 3" xfId="99" xr:uid="{F6AE1356-A35F-47F4-88B1-26E1822B5693}"/>
    <cellStyle name="Normal 2 3 3" xfId="63" xr:uid="{00000000-0005-0000-0000-00003F000000}"/>
    <cellStyle name="Normal 2 3 3 2" xfId="101" xr:uid="{420404AD-DCF5-4A41-8F61-8097DADF0411}"/>
    <cellStyle name="Normal 2 3 4" xfId="98" xr:uid="{2C4BDD28-F48C-413B-98CA-A1D9AA9220BC}"/>
    <cellStyle name="Normal 2 4" xfId="64" xr:uid="{00000000-0005-0000-0000-000040000000}"/>
    <cellStyle name="Normal 2 4 2" xfId="65" xr:uid="{00000000-0005-0000-0000-000041000000}"/>
    <cellStyle name="Normal 2 4 2 2" xfId="103" xr:uid="{E9999691-633B-43B7-AA40-CCB78F779A86}"/>
    <cellStyle name="Normal 2 4 3" xfId="102" xr:uid="{CD01E405-181B-4EC6-AFEF-25D8FD1DE717}"/>
    <cellStyle name="Normal 2 5" xfId="66" xr:uid="{00000000-0005-0000-0000-000042000000}"/>
    <cellStyle name="Normal 2 5 2" xfId="104" xr:uid="{FBD4B073-B842-4DC9-B236-14A8197819E3}"/>
    <cellStyle name="Normal 2 6" xfId="86" xr:uid="{92CE4508-4F5E-415B-8CC7-E6DDCD1BE3D2}"/>
    <cellStyle name="Normal 2 7" xfId="97" xr:uid="{CCBF2244-6612-46B5-B071-22E1B19AB926}"/>
    <cellStyle name="Normal 3" xfId="67" xr:uid="{00000000-0005-0000-0000-000043000000}"/>
    <cellStyle name="Normal 3 6" xfId="87" xr:uid="{55D3AA12-5662-4A1B-9DA0-25798EA14641}"/>
    <cellStyle name="Normal 4" xfId="88" xr:uid="{4C5F8B0F-DBA4-4E96-83FB-539C8CF3E7C5}"/>
    <cellStyle name="Normal 4 2" xfId="109" xr:uid="{7BBC485A-96C3-431E-918C-4EF2BBD33019}"/>
    <cellStyle name="Normal_SCHEDULE C - PRICING SCHEDULE (lot 10)" xfId="68" xr:uid="{00000000-0005-0000-0000-000044000000}"/>
    <cellStyle name="Normal_SCHEDULE C - PRICING SCHEDULE (lot 10) 2" xfId="105" xr:uid="{EFE47195-E10D-497C-A149-9F3D9A7D2912}"/>
    <cellStyle name="Note" xfId="69" builtinId="10" customBuiltin="1"/>
    <cellStyle name="Note 2" xfId="70" xr:uid="{00000000-0005-0000-0000-000046000000}"/>
    <cellStyle name="Output" xfId="71" builtinId="21" customBuiltin="1"/>
    <cellStyle name="Percent 2" xfId="72" xr:uid="{00000000-0005-0000-0000-000048000000}"/>
    <cellStyle name="Percent 2 2" xfId="73" xr:uid="{00000000-0005-0000-0000-000049000000}"/>
    <cellStyle name="Percent 3" xfId="74" xr:uid="{00000000-0005-0000-0000-00004A000000}"/>
    <cellStyle name="Percent 3 2" xfId="75" xr:uid="{00000000-0005-0000-0000-00004B000000}"/>
    <cellStyle name="Percent 4" xfId="76" xr:uid="{00000000-0005-0000-0000-00004C000000}"/>
    <cellStyle name="Title" xfId="77" builtinId="15" customBuiltin="1"/>
    <cellStyle name="Total" xfId="78" builtinId="25" customBuiltin="1"/>
    <cellStyle name="Warning Text" xfId="79" builtinId="11" customBuiltin="1"/>
  </cellStyles>
  <dxfs count="0"/>
  <tableStyles count="0" defaultTableStyle="TableStyleMedium9" defaultPivotStyle="PivotStyleLight16"/>
  <colors>
    <mruColors>
      <color rgb="FFEBF5FF"/>
      <color rgb="FFC4C5FC"/>
      <color rgb="FFC1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123826</xdr:colOff>
      <xdr:row>69</xdr:row>
      <xdr:rowOff>123825</xdr:rowOff>
    </xdr:to>
    <xdr:sp macro="" textlink="">
      <xdr:nvSpPr>
        <xdr:cNvPr id="4" name="TextBox 3">
          <a:extLst>
            <a:ext uri="{FF2B5EF4-FFF2-40B4-BE49-F238E27FC236}">
              <a16:creationId xmlns:a16="http://schemas.microsoft.com/office/drawing/2014/main" id="{51357017-1C68-4566-9874-12944FD86866}"/>
            </a:ext>
          </a:extLst>
        </xdr:cNvPr>
        <xdr:cNvSpPr txBox="1"/>
      </xdr:nvSpPr>
      <xdr:spPr>
        <a:xfrm>
          <a:off x="0" y="0"/>
          <a:ext cx="11096626" cy="1129665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0" u="sng" strike="noStrike" kern="0" cap="none" spc="0" normalizeH="0" baseline="0" noProof="0">
              <a:ln>
                <a:noFill/>
              </a:ln>
              <a:solidFill>
                <a:sysClr val="windowText" lastClr="000000"/>
              </a:solidFill>
              <a:effectLst/>
              <a:uLnTx/>
              <a:uFillTx/>
              <a:latin typeface="Calibri" panose="020F0502020204030204"/>
              <a:ea typeface="+mn-ea"/>
              <a:cs typeface="+mn-cs"/>
            </a:rPr>
            <a:t>Do's and Dont's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inset quanities only in series 100 to 3000</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Hide unwanted cells, do not delete as they will corupt the formulas</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100,200,300,400,500,600,700,1100,2700. contractor can not taken forward to into comparssion unless you undertake mini competion.</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If no offer appears in Series 1200 or 3000, do not discount contractor from tender process becuase these series were not asked to be priced within lot 3 (carriageway resurfacing) of pricing schedule. The highest value from 1200 &amp; 3000 series, will be automatically inserted into Series 2700 as a provisional sum. The total from series 1200 &amp; 3000 are shown in summary page if they apply but are not counted unless inserted into series 2700 like below. Please note this is for fair comparrsion and if the winning contractor has a lesser value in series 1200&amp;3000, then insert that value into series 2700, so the summary sheet caluclates. If the winning contractor has no offer in series 2700 you will have to ask if they will honour that price for series 1200 &amp; 3000 if they apply.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automatically calclated as long as master spreadsheet is updated (access may be granted from master user). If berr is not updating due to access issues, please speak to Ross Greszczuk or Willie Mahoney for latest Berr. TC project agents to insert manualy berr value given by Client if link to masterspead does not work.</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Berr is applied upfront and not retropectively.  on acceptance of works, the contractor is accepting berr rate at date of issue. gennerally 4-6 weeks before start date.</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only insert figures into peach coloured cells, must fill works duration (days) cells for summary page to work.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Series 6400 inset the number of working days for for applicable time bands. example below of 7 day project under restricted working Monday to Sunday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rPr>
            <a:t>- When sending document to contractor, hide other contractors rates and costs, then PDF document before sending to contractor.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0</xdr:col>
      <xdr:colOff>182879</xdr:colOff>
      <xdr:row>36</xdr:row>
      <xdr:rowOff>112397</xdr:rowOff>
    </xdr:from>
    <xdr:to>
      <xdr:col>9</xdr:col>
      <xdr:colOff>421135</xdr:colOff>
      <xdr:row>64</xdr:row>
      <xdr:rowOff>83821</xdr:rowOff>
    </xdr:to>
    <xdr:pic>
      <xdr:nvPicPr>
        <xdr:cNvPr id="7" name="Picture 6">
          <a:extLst>
            <a:ext uri="{FF2B5EF4-FFF2-40B4-BE49-F238E27FC236}">
              <a16:creationId xmlns:a16="http://schemas.microsoft.com/office/drawing/2014/main" id="{ACB1DF93-6B0B-4C85-9AAB-061C7DBB92CA}"/>
            </a:ext>
          </a:extLst>
        </xdr:cNvPr>
        <xdr:cNvPicPr>
          <a:picLocks noChangeAspect="1"/>
        </xdr:cNvPicPr>
      </xdr:nvPicPr>
      <xdr:blipFill>
        <a:blip xmlns:r="http://schemas.openxmlformats.org/officeDocument/2006/relationships" r:embed="rId1"/>
        <a:stretch>
          <a:fillRect/>
        </a:stretch>
      </xdr:blipFill>
      <xdr:spPr>
        <a:xfrm>
          <a:off x="182879" y="6147437"/>
          <a:ext cx="5724656" cy="4665344"/>
        </a:xfrm>
        <a:prstGeom prst="rect">
          <a:avLst/>
        </a:prstGeom>
      </xdr:spPr>
    </xdr:pic>
    <xdr:clientData/>
  </xdr:twoCellAnchor>
  <xdr:twoCellAnchor editAs="oneCell">
    <xdr:from>
      <xdr:col>0</xdr:col>
      <xdr:colOff>266699</xdr:colOff>
      <xdr:row>10</xdr:row>
      <xdr:rowOff>57150</xdr:rowOff>
    </xdr:from>
    <xdr:to>
      <xdr:col>11</xdr:col>
      <xdr:colOff>188534</xdr:colOff>
      <xdr:row>17</xdr:row>
      <xdr:rowOff>85725</xdr:rowOff>
    </xdr:to>
    <xdr:pic>
      <xdr:nvPicPr>
        <xdr:cNvPr id="8" name="Picture 7">
          <a:extLst>
            <a:ext uri="{FF2B5EF4-FFF2-40B4-BE49-F238E27FC236}">
              <a16:creationId xmlns:a16="http://schemas.microsoft.com/office/drawing/2014/main" id="{294FBA19-8B89-BC1D-4AE6-DF8A091A158B}"/>
            </a:ext>
          </a:extLst>
        </xdr:cNvPr>
        <xdr:cNvPicPr>
          <a:picLocks noChangeAspect="1"/>
        </xdr:cNvPicPr>
      </xdr:nvPicPr>
      <xdr:blipFill>
        <a:blip xmlns:r="http://schemas.openxmlformats.org/officeDocument/2006/relationships" r:embed="rId2"/>
        <a:stretch>
          <a:fillRect/>
        </a:stretch>
      </xdr:blipFill>
      <xdr:spPr>
        <a:xfrm>
          <a:off x="266699" y="1676400"/>
          <a:ext cx="6627435" cy="1162050"/>
        </a:xfrm>
        <a:prstGeom prst="rect">
          <a:avLst/>
        </a:prstGeom>
      </xdr:spPr>
    </xdr:pic>
    <xdr:clientData/>
  </xdr:twoCellAnchor>
  <xdr:twoCellAnchor editAs="oneCell">
    <xdr:from>
      <xdr:col>0</xdr:col>
      <xdr:colOff>200024</xdr:colOff>
      <xdr:row>16</xdr:row>
      <xdr:rowOff>135256</xdr:rowOff>
    </xdr:from>
    <xdr:to>
      <xdr:col>12</xdr:col>
      <xdr:colOff>482047</xdr:colOff>
      <xdr:row>30</xdr:row>
      <xdr:rowOff>125730</xdr:rowOff>
    </xdr:to>
    <xdr:pic>
      <xdr:nvPicPr>
        <xdr:cNvPr id="9" name="Picture 8">
          <a:extLst>
            <a:ext uri="{FF2B5EF4-FFF2-40B4-BE49-F238E27FC236}">
              <a16:creationId xmlns:a16="http://schemas.microsoft.com/office/drawing/2014/main" id="{D9655411-2D91-F78F-137C-320B9D4E7352}"/>
            </a:ext>
          </a:extLst>
        </xdr:cNvPr>
        <xdr:cNvPicPr>
          <a:picLocks noChangeAspect="1"/>
        </xdr:cNvPicPr>
      </xdr:nvPicPr>
      <xdr:blipFill>
        <a:blip xmlns:r="http://schemas.openxmlformats.org/officeDocument/2006/relationships" r:embed="rId3"/>
        <a:stretch>
          <a:fillRect/>
        </a:stretch>
      </xdr:blipFill>
      <xdr:spPr>
        <a:xfrm>
          <a:off x="200024" y="2817496"/>
          <a:ext cx="7597223" cy="233743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ke McAllister" id="{FBEF7CCF-6BF2-478F-A435-DFBA2C12502E}" userId="S::jake.mcallister@dundeecity.gov.uk::fb3eaeb7-b66f-42a0-920f-c1f11afbd1f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01" dT="2024-12-13T15:12:58.72" personId="{FBEF7CCF-6BF2-478F-A435-DFBA2C12502E}" id="{7822604F-3E9E-4373-861E-B7732FDA3F87}">
    <text>Area has been multiplied up to equate to 40mm thickeness</text>
  </threadedComment>
</ThreadedComments>
</file>

<file path=xl/threadedComments/threadedComment2.xml><?xml version="1.0" encoding="utf-8"?>
<ThreadedComments xmlns="http://schemas.microsoft.com/office/spreadsheetml/2018/threadedcomments" xmlns:x="http://schemas.openxmlformats.org/spreadsheetml/2006/main">
  <threadedComment ref="C66" dT="2025-04-07T14:32:09.35" personId="{FBEF7CCF-6BF2-478F-A435-DFBA2C12502E}" id="{75D900C4-471A-477A-9665-A46B2206B211}">
    <text xml:space="preserve">ATV service cover replacements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4.bin"/><Relationship Id="rId4" Type="http://schemas.microsoft.com/office/2017/10/relationships/threadedComment" Target="../threadedComments/threadedComment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0.bin"/><Relationship Id="rId4" Type="http://schemas.microsoft.com/office/2017/10/relationships/threadedComment" Target="../threadedComments/threadedComment2.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93688-BCF8-4186-B6C2-511F73663C35}">
  <sheetPr codeName="Sheet1">
    <tabColor rgb="FF7030A0"/>
    <pageSetUpPr fitToPage="1"/>
  </sheetPr>
  <dimension ref="A1:Q444"/>
  <sheetViews>
    <sheetView zoomScale="70" zoomScaleNormal="70" workbookViewId="0"/>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50"/>
      <c r="H2" s="1050"/>
      <c r="I2" s="1050"/>
      <c r="J2" s="1050"/>
      <c r="K2" s="1050"/>
      <c r="L2" s="1050"/>
      <c r="M2" s="1050"/>
      <c r="N2" s="1050"/>
      <c r="O2" s="1050"/>
      <c r="P2" s="1050"/>
    </row>
    <row r="3" spans="1:17" s="304" customFormat="1" ht="15" customHeight="1" x14ac:dyDescent="0.2">
      <c r="A3" s="300" t="s">
        <v>1</v>
      </c>
      <c r="B3" s="301" t="s">
        <v>2</v>
      </c>
      <c r="C3" s="302" t="s">
        <v>3</v>
      </c>
      <c r="D3" s="379" t="s">
        <v>4</v>
      </c>
      <c r="E3" s="379"/>
      <c r="F3" s="379"/>
      <c r="G3" s="1050"/>
      <c r="H3" s="1050"/>
      <c r="I3" s="1050"/>
      <c r="J3" s="1050"/>
      <c r="K3" s="1050"/>
      <c r="L3" s="379"/>
      <c r="M3" s="379"/>
      <c r="N3" s="379"/>
      <c r="O3" s="379"/>
      <c r="P3" s="379"/>
      <c r="Q3" s="303"/>
    </row>
    <row r="4" spans="1:17" s="304" customFormat="1" ht="39.4" customHeight="1" x14ac:dyDescent="0.2">
      <c r="A4" s="300"/>
      <c r="B4" s="301"/>
      <c r="C4" s="302"/>
      <c r="D4" s="305"/>
      <c r="E4" s="1051" t="s">
        <v>5</v>
      </c>
      <c r="F4" s="1051"/>
      <c r="G4" s="1052" t="s">
        <v>6</v>
      </c>
      <c r="H4" s="1052"/>
      <c r="I4" s="1051" t="s">
        <v>7</v>
      </c>
      <c r="J4" s="1051"/>
      <c r="K4" s="1052" t="s">
        <v>8</v>
      </c>
      <c r="L4" s="1052"/>
      <c r="M4" s="1051" t="s">
        <v>9</v>
      </c>
      <c r="N4" s="1051"/>
      <c r="O4" s="1052" t="s">
        <v>10</v>
      </c>
      <c r="P4" s="1052"/>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Input'!C8</f>
        <v>1</v>
      </c>
      <c r="D8" s="318" t="s">
        <v>1</v>
      </c>
      <c r="E8" s="323">
        <v>120</v>
      </c>
      <c r="F8" s="324">
        <f>C8*E8</f>
        <v>120</v>
      </c>
      <c r="G8" s="325">
        <v>100</v>
      </c>
      <c r="H8" s="326">
        <f>C8*G8</f>
        <v>100</v>
      </c>
      <c r="I8" s="323">
        <v>0.01</v>
      </c>
      <c r="J8" s="324">
        <f>C8*I8</f>
        <v>0.01</v>
      </c>
      <c r="K8" s="325">
        <v>200</v>
      </c>
      <c r="L8" s="326">
        <f>C8*K8</f>
        <v>200</v>
      </c>
      <c r="M8" s="327">
        <v>500</v>
      </c>
      <c r="N8" s="324">
        <f>C8*M8</f>
        <v>500</v>
      </c>
      <c r="O8" s="328">
        <v>500</v>
      </c>
      <c r="P8" s="326">
        <f>C8*O8</f>
        <v>500</v>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Input'!C10</f>
        <v>5</v>
      </c>
      <c r="D10" s="318" t="s">
        <v>18</v>
      </c>
      <c r="E10" s="323">
        <v>100</v>
      </c>
      <c r="F10" s="324">
        <f t="shared" ref="F10" si="0">C10*E10</f>
        <v>500</v>
      </c>
      <c r="G10" s="325">
        <v>20</v>
      </c>
      <c r="H10" s="326">
        <f t="shared" ref="H10" si="1">C10*G10</f>
        <v>100</v>
      </c>
      <c r="I10" s="323">
        <v>41.9</v>
      </c>
      <c r="J10" s="324">
        <f t="shared" ref="J10" si="2">C10*I10</f>
        <v>209.5</v>
      </c>
      <c r="K10" s="325">
        <v>50</v>
      </c>
      <c r="L10" s="326">
        <f t="shared" ref="L10" si="3">C10*K10</f>
        <v>250</v>
      </c>
      <c r="M10" s="327">
        <v>250</v>
      </c>
      <c r="N10" s="324">
        <f t="shared" ref="N10" si="4">C10*M10</f>
        <v>1250</v>
      </c>
      <c r="O10" s="328">
        <v>100</v>
      </c>
      <c r="P10" s="326">
        <f t="shared" ref="P10" si="5">C10*O10</f>
        <v>500</v>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Input'!C12</f>
        <v>1</v>
      </c>
      <c r="D12" s="318" t="s">
        <v>1</v>
      </c>
      <c r="E12" s="323">
        <v>120</v>
      </c>
      <c r="F12" s="324">
        <f t="shared" ref="F12" si="6">C12*E12</f>
        <v>120</v>
      </c>
      <c r="G12" s="325">
        <v>100</v>
      </c>
      <c r="H12" s="326">
        <f t="shared" ref="H12" si="7">C12*G12</f>
        <v>100</v>
      </c>
      <c r="I12" s="323">
        <v>0.01</v>
      </c>
      <c r="J12" s="324">
        <f t="shared" ref="J12" si="8">C12*I12</f>
        <v>0.01</v>
      </c>
      <c r="K12" s="325">
        <v>100</v>
      </c>
      <c r="L12" s="326">
        <f t="shared" ref="L12" si="9">C12*K12</f>
        <v>100</v>
      </c>
      <c r="M12" s="327">
        <v>500</v>
      </c>
      <c r="N12" s="324">
        <f t="shared" ref="N12" si="10">C12*M12</f>
        <v>500</v>
      </c>
      <c r="O12" s="328">
        <v>500</v>
      </c>
      <c r="P12" s="326">
        <f t="shared" ref="P12" si="11">C12*O12</f>
        <v>500</v>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Input'!C14</f>
        <v>0</v>
      </c>
      <c r="D14" s="318" t="s">
        <v>1</v>
      </c>
      <c r="E14" s="323">
        <v>120</v>
      </c>
      <c r="F14" s="324">
        <f t="shared" ref="F14" si="12">C14*E14</f>
        <v>0</v>
      </c>
      <c r="G14" s="325">
        <v>100</v>
      </c>
      <c r="H14" s="326">
        <f t="shared" ref="H14" si="13">C14*G14</f>
        <v>0</v>
      </c>
      <c r="I14" s="323">
        <v>287.63</v>
      </c>
      <c r="J14" s="324">
        <f t="shared" ref="J14" si="14">C14*I14</f>
        <v>0</v>
      </c>
      <c r="K14" s="325">
        <v>0</v>
      </c>
      <c r="L14" s="326">
        <f t="shared" ref="L14" si="15">C14*K14</f>
        <v>0</v>
      </c>
      <c r="M14" s="327">
        <v>500</v>
      </c>
      <c r="N14" s="324">
        <f t="shared" ref="N14" si="16">C14*M14</f>
        <v>0</v>
      </c>
      <c r="O14" s="328">
        <v>150</v>
      </c>
      <c r="P14" s="326">
        <f t="shared" ref="P14" si="17">C14*O14</f>
        <v>0</v>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Input'!C16</f>
        <v>0</v>
      </c>
      <c r="D16" s="318" t="s">
        <v>18</v>
      </c>
      <c r="E16" s="323">
        <v>100</v>
      </c>
      <c r="F16" s="324">
        <f t="shared" ref="F16" si="18">C16*E16</f>
        <v>0</v>
      </c>
      <c r="G16" s="325">
        <v>10</v>
      </c>
      <c r="H16" s="326">
        <f t="shared" ref="H16" si="19">C16*G16</f>
        <v>0</v>
      </c>
      <c r="I16" s="323">
        <v>0.01</v>
      </c>
      <c r="J16" s="324">
        <f t="shared" ref="J16" si="20">C16*I16</f>
        <v>0</v>
      </c>
      <c r="K16" s="325">
        <v>0</v>
      </c>
      <c r="L16" s="326">
        <f t="shared" ref="L16" si="21">C16*K16</f>
        <v>0</v>
      </c>
      <c r="M16" s="327">
        <v>50</v>
      </c>
      <c r="N16" s="324">
        <f t="shared" ref="N16" si="22">C16*M16</f>
        <v>0</v>
      </c>
      <c r="O16" s="328">
        <v>25</v>
      </c>
      <c r="P16" s="326">
        <f t="shared" ref="P16" si="23">C16*O16</f>
        <v>0</v>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Input'!C18</f>
        <v>0</v>
      </c>
      <c r="D18" s="318" t="s">
        <v>1</v>
      </c>
      <c r="E18" s="323">
        <v>120</v>
      </c>
      <c r="F18" s="324">
        <f t="shared" ref="F18:F32" si="24">C18*E18</f>
        <v>0</v>
      </c>
      <c r="G18" s="325">
        <v>100</v>
      </c>
      <c r="H18" s="326">
        <f t="shared" ref="H18:H80" si="25">C18*G18</f>
        <v>0</v>
      </c>
      <c r="I18" s="323">
        <v>287.63</v>
      </c>
      <c r="J18" s="324">
        <f t="shared" ref="J18:J80" si="26">C18*I18</f>
        <v>0</v>
      </c>
      <c r="K18" s="325">
        <v>0</v>
      </c>
      <c r="L18" s="326">
        <f t="shared" ref="L18:L80" si="27">C18*K18</f>
        <v>0</v>
      </c>
      <c r="M18" s="327">
        <v>500</v>
      </c>
      <c r="N18" s="324">
        <f t="shared" ref="N18:N80" si="28">C18*M18</f>
        <v>0</v>
      </c>
      <c r="O18" s="328">
        <v>150</v>
      </c>
      <c r="P18" s="326">
        <f t="shared" ref="P18:P80" si="29">C18*O18</f>
        <v>0</v>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Input'!C22</f>
        <v>0</v>
      </c>
      <c r="D22" s="318" t="s">
        <v>30</v>
      </c>
      <c r="E22" s="323">
        <v>217.8</v>
      </c>
      <c r="F22" s="324">
        <f t="shared" si="24"/>
        <v>0</v>
      </c>
      <c r="G22" s="325">
        <v>10</v>
      </c>
      <c r="H22" s="326">
        <f t="shared" si="25"/>
        <v>0</v>
      </c>
      <c r="I22" s="323">
        <v>6.95</v>
      </c>
      <c r="J22" s="324">
        <f t="shared" si="26"/>
        <v>0</v>
      </c>
      <c r="K22" s="325">
        <v>25</v>
      </c>
      <c r="L22" s="326">
        <f t="shared" si="27"/>
        <v>0</v>
      </c>
      <c r="M22" s="327">
        <v>55</v>
      </c>
      <c r="N22" s="324">
        <f t="shared" si="28"/>
        <v>0</v>
      </c>
      <c r="O22" s="328">
        <v>57.499999999999993</v>
      </c>
      <c r="P22" s="326">
        <f t="shared" si="29"/>
        <v>0</v>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Input'!C24</f>
        <v>0</v>
      </c>
      <c r="D24" s="318" t="s">
        <v>30</v>
      </c>
      <c r="E24" s="323">
        <v>217.8</v>
      </c>
      <c r="F24" s="324">
        <f t="shared" si="24"/>
        <v>0</v>
      </c>
      <c r="G24" s="325">
        <v>10</v>
      </c>
      <c r="H24" s="326">
        <f t="shared" si="25"/>
        <v>0</v>
      </c>
      <c r="I24" s="323">
        <v>18.45</v>
      </c>
      <c r="J24" s="324">
        <f t="shared" si="26"/>
        <v>0</v>
      </c>
      <c r="K24" s="325">
        <v>75</v>
      </c>
      <c r="L24" s="326">
        <f t="shared" si="27"/>
        <v>0</v>
      </c>
      <c r="M24" s="327">
        <v>55</v>
      </c>
      <c r="N24" s="324">
        <f t="shared" si="28"/>
        <v>0</v>
      </c>
      <c r="O24" s="328">
        <v>57.499999999999993</v>
      </c>
      <c r="P24" s="326">
        <f t="shared" si="29"/>
        <v>0</v>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Input'!C30</f>
        <v>0</v>
      </c>
      <c r="D30" s="318" t="s">
        <v>18</v>
      </c>
      <c r="E30" s="323">
        <v>629.20000000000005</v>
      </c>
      <c r="F30" s="324">
        <f t="shared" si="24"/>
        <v>0</v>
      </c>
      <c r="G30" s="339">
        <v>795</v>
      </c>
      <c r="H30" s="326">
        <f t="shared" si="25"/>
        <v>0</v>
      </c>
      <c r="I30" s="340">
        <v>173.74</v>
      </c>
      <c r="J30" s="324">
        <f t="shared" si="26"/>
        <v>0</v>
      </c>
      <c r="K30" s="341">
        <v>100</v>
      </c>
      <c r="L30" s="326">
        <f t="shared" si="27"/>
        <v>0</v>
      </c>
      <c r="M30" s="342">
        <v>467.5</v>
      </c>
      <c r="N30" s="324">
        <f t="shared" si="28"/>
        <v>0</v>
      </c>
      <c r="O30" s="339">
        <v>488.74999999999994</v>
      </c>
      <c r="P30" s="326">
        <f t="shared" si="29"/>
        <v>0</v>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Input'!C32</f>
        <v>0</v>
      </c>
      <c r="D32" s="318" t="s">
        <v>18</v>
      </c>
      <c r="E32" s="323">
        <v>629.20000000000005</v>
      </c>
      <c r="F32" s="324">
        <f t="shared" si="24"/>
        <v>0</v>
      </c>
      <c r="G32" s="339">
        <v>795</v>
      </c>
      <c r="H32" s="326">
        <f t="shared" si="25"/>
        <v>0</v>
      </c>
      <c r="I32" s="340">
        <v>173.74</v>
      </c>
      <c r="J32" s="324">
        <f t="shared" si="26"/>
        <v>0</v>
      </c>
      <c r="K32" s="341">
        <v>100</v>
      </c>
      <c r="L32" s="326">
        <f t="shared" si="27"/>
        <v>0</v>
      </c>
      <c r="M32" s="342">
        <v>467.5</v>
      </c>
      <c r="N32" s="324">
        <f t="shared" si="28"/>
        <v>0</v>
      </c>
      <c r="O32" s="339">
        <v>488.74999999999994</v>
      </c>
      <c r="P32" s="326">
        <f t="shared" si="29"/>
        <v>0</v>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Input'!C34</f>
        <v>0</v>
      </c>
      <c r="D34" s="318" t="s">
        <v>18</v>
      </c>
      <c r="E34" s="323">
        <v>629.20000000000005</v>
      </c>
      <c r="F34" s="324">
        <f t="shared" ref="F34:F96" si="30">C34*E34</f>
        <v>0</v>
      </c>
      <c r="G34" s="339">
        <v>795</v>
      </c>
      <c r="H34" s="326">
        <f t="shared" si="25"/>
        <v>0</v>
      </c>
      <c r="I34" s="340">
        <v>173.74</v>
      </c>
      <c r="J34" s="324">
        <f t="shared" si="26"/>
        <v>0</v>
      </c>
      <c r="K34" s="341">
        <v>100</v>
      </c>
      <c r="L34" s="326">
        <f t="shared" si="27"/>
        <v>0</v>
      </c>
      <c r="M34" s="342">
        <v>467.5</v>
      </c>
      <c r="N34" s="324">
        <f t="shared" si="28"/>
        <v>0</v>
      </c>
      <c r="O34" s="339">
        <v>488.74999999999994</v>
      </c>
      <c r="P34" s="326">
        <f t="shared" si="29"/>
        <v>0</v>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Input'!C36</f>
        <v>0</v>
      </c>
      <c r="D36" s="318" t="s">
        <v>18</v>
      </c>
      <c r="E36" s="323">
        <v>629.20000000000005</v>
      </c>
      <c r="F36" s="324">
        <f t="shared" si="30"/>
        <v>0</v>
      </c>
      <c r="G36" s="339">
        <v>795</v>
      </c>
      <c r="H36" s="326">
        <f t="shared" si="25"/>
        <v>0</v>
      </c>
      <c r="I36" s="340">
        <v>173.74</v>
      </c>
      <c r="J36" s="324">
        <f t="shared" si="26"/>
        <v>0</v>
      </c>
      <c r="K36" s="341">
        <v>100</v>
      </c>
      <c r="L36" s="326">
        <f t="shared" si="27"/>
        <v>0</v>
      </c>
      <c r="M36" s="342">
        <v>467.5</v>
      </c>
      <c r="N36" s="324">
        <f t="shared" si="28"/>
        <v>0</v>
      </c>
      <c r="O36" s="339">
        <v>488.74999999999994</v>
      </c>
      <c r="P36" s="326">
        <f t="shared" si="29"/>
        <v>0</v>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Input'!C38</f>
        <v>0</v>
      </c>
      <c r="D38" s="318" t="s">
        <v>45</v>
      </c>
      <c r="E38" s="323">
        <v>0.3</v>
      </c>
      <c r="F38" s="324">
        <f t="shared" si="30"/>
        <v>0</v>
      </c>
      <c r="G38" s="339">
        <v>5</v>
      </c>
      <c r="H38" s="326">
        <f t="shared" si="25"/>
        <v>0</v>
      </c>
      <c r="I38" s="340">
        <v>0.59</v>
      </c>
      <c r="J38" s="324">
        <f t="shared" si="26"/>
        <v>0</v>
      </c>
      <c r="K38" s="341">
        <v>2</v>
      </c>
      <c r="L38" s="326">
        <f t="shared" si="27"/>
        <v>0</v>
      </c>
      <c r="M38" s="342">
        <v>1.1000000000000001</v>
      </c>
      <c r="N38" s="324">
        <f t="shared" si="28"/>
        <v>0</v>
      </c>
      <c r="O38" s="339">
        <v>1.1499999999999999</v>
      </c>
      <c r="P38" s="326">
        <f t="shared" si="29"/>
        <v>0</v>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Input'!C40</f>
        <v>0</v>
      </c>
      <c r="D40" s="318" t="s">
        <v>18</v>
      </c>
      <c r="E40" s="323">
        <v>629.20000000000005</v>
      </c>
      <c r="F40" s="324">
        <f t="shared" si="30"/>
        <v>0</v>
      </c>
      <c r="G40" s="339">
        <v>220</v>
      </c>
      <c r="H40" s="326">
        <f t="shared" si="25"/>
        <v>0</v>
      </c>
      <c r="I40" s="340">
        <v>308.02</v>
      </c>
      <c r="J40" s="324">
        <f t="shared" si="26"/>
        <v>0</v>
      </c>
      <c r="K40" s="341">
        <v>240</v>
      </c>
      <c r="L40" s="326">
        <f t="shared" si="27"/>
        <v>0</v>
      </c>
      <c r="M40" s="342">
        <v>220</v>
      </c>
      <c r="N40" s="324">
        <f t="shared" si="28"/>
        <v>0</v>
      </c>
      <c r="O40" s="339">
        <v>229.99999999999997</v>
      </c>
      <c r="P40" s="326">
        <f t="shared" si="29"/>
        <v>0</v>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Input'!C44</f>
        <v>0</v>
      </c>
      <c r="D44" s="318" t="s">
        <v>51</v>
      </c>
      <c r="E44" s="323">
        <v>2.42</v>
      </c>
      <c r="F44" s="324">
        <f t="shared" si="30"/>
        <v>0</v>
      </c>
      <c r="G44" s="339">
        <v>50</v>
      </c>
      <c r="H44" s="326">
        <f t="shared" si="25"/>
        <v>0</v>
      </c>
      <c r="I44" s="340">
        <v>0.02</v>
      </c>
      <c r="J44" s="324">
        <f t="shared" si="26"/>
        <v>0</v>
      </c>
      <c r="K44" s="341">
        <v>125</v>
      </c>
      <c r="L44" s="326">
        <f t="shared" si="27"/>
        <v>0</v>
      </c>
      <c r="M44" s="342">
        <v>467.5</v>
      </c>
      <c r="N44" s="324">
        <f t="shared" si="28"/>
        <v>0</v>
      </c>
      <c r="O44" s="339">
        <v>488.74999999999994</v>
      </c>
      <c r="P44" s="326">
        <f t="shared" si="29"/>
        <v>0</v>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Input'!C46</f>
        <v>0</v>
      </c>
      <c r="D46" s="318" t="s">
        <v>51</v>
      </c>
      <c r="E46" s="323">
        <v>2.42</v>
      </c>
      <c r="F46" s="324">
        <f t="shared" si="30"/>
        <v>0</v>
      </c>
      <c r="G46" s="339">
        <v>50</v>
      </c>
      <c r="H46" s="326">
        <f t="shared" si="25"/>
        <v>0</v>
      </c>
      <c r="I46" s="340">
        <v>0.02</v>
      </c>
      <c r="J46" s="324">
        <f t="shared" si="26"/>
        <v>0</v>
      </c>
      <c r="K46" s="341">
        <v>50</v>
      </c>
      <c r="L46" s="326">
        <f t="shared" si="27"/>
        <v>0</v>
      </c>
      <c r="M46" s="342">
        <v>11</v>
      </c>
      <c r="N46" s="324">
        <f t="shared" si="28"/>
        <v>0</v>
      </c>
      <c r="O46" s="339">
        <v>11.5</v>
      </c>
      <c r="P46" s="326">
        <f t="shared" si="29"/>
        <v>0</v>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Input'!C48</f>
        <v>0</v>
      </c>
      <c r="D48" s="318" t="s">
        <v>51</v>
      </c>
      <c r="E48" s="323">
        <v>30.25</v>
      </c>
      <c r="F48" s="324">
        <f t="shared" si="30"/>
        <v>0</v>
      </c>
      <c r="G48" s="339">
        <v>50</v>
      </c>
      <c r="H48" s="326">
        <f t="shared" si="25"/>
        <v>0</v>
      </c>
      <c r="I48" s="340">
        <v>0.02</v>
      </c>
      <c r="J48" s="324">
        <f t="shared" si="26"/>
        <v>0</v>
      </c>
      <c r="K48" s="341">
        <v>50</v>
      </c>
      <c r="L48" s="326">
        <f t="shared" si="27"/>
        <v>0</v>
      </c>
      <c r="M48" s="342">
        <v>16.5</v>
      </c>
      <c r="N48" s="324">
        <f t="shared" si="28"/>
        <v>0</v>
      </c>
      <c r="O48" s="339">
        <v>17.25</v>
      </c>
      <c r="P48" s="326">
        <f t="shared" si="29"/>
        <v>0</v>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Input'!C50</f>
        <v>0</v>
      </c>
      <c r="D50" s="318" t="s">
        <v>51</v>
      </c>
      <c r="E50" s="323">
        <v>30.25</v>
      </c>
      <c r="F50" s="324">
        <f t="shared" si="30"/>
        <v>0</v>
      </c>
      <c r="G50" s="339">
        <v>50</v>
      </c>
      <c r="H50" s="326">
        <f t="shared" si="25"/>
        <v>0</v>
      </c>
      <c r="I50" s="340">
        <v>0.02</v>
      </c>
      <c r="J50" s="324">
        <f t="shared" si="26"/>
        <v>0</v>
      </c>
      <c r="K50" s="341">
        <v>50</v>
      </c>
      <c r="L50" s="326">
        <f t="shared" si="27"/>
        <v>0</v>
      </c>
      <c r="M50" s="342">
        <v>16.5</v>
      </c>
      <c r="N50" s="324">
        <f t="shared" si="28"/>
        <v>0</v>
      </c>
      <c r="O50" s="339">
        <v>17.25</v>
      </c>
      <c r="P50" s="326">
        <f t="shared" si="29"/>
        <v>0</v>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Input'!C52</f>
        <v>0</v>
      </c>
      <c r="D52" s="318" t="s">
        <v>51</v>
      </c>
      <c r="E52" s="323">
        <v>2.42</v>
      </c>
      <c r="F52" s="324">
        <f t="shared" si="30"/>
        <v>0</v>
      </c>
      <c r="G52" s="339">
        <v>50</v>
      </c>
      <c r="H52" s="326">
        <f t="shared" si="25"/>
        <v>0</v>
      </c>
      <c r="I52" s="340">
        <v>0.02</v>
      </c>
      <c r="J52" s="324">
        <f t="shared" si="26"/>
        <v>0</v>
      </c>
      <c r="K52" s="341">
        <v>75</v>
      </c>
      <c r="L52" s="326">
        <f t="shared" si="27"/>
        <v>0</v>
      </c>
      <c r="M52" s="342">
        <v>1.1000000000000001</v>
      </c>
      <c r="N52" s="324">
        <f t="shared" si="28"/>
        <v>0</v>
      </c>
      <c r="O52" s="339">
        <v>1.1499999999999999</v>
      </c>
      <c r="P52" s="326">
        <f t="shared" si="29"/>
        <v>0</v>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Input'!C54</f>
        <v>0</v>
      </c>
      <c r="D54" s="318" t="s">
        <v>51</v>
      </c>
      <c r="E54" s="323">
        <v>2.42</v>
      </c>
      <c r="F54" s="324">
        <f t="shared" si="30"/>
        <v>0</v>
      </c>
      <c r="G54" s="339">
        <v>50</v>
      </c>
      <c r="H54" s="326">
        <f t="shared" si="25"/>
        <v>0</v>
      </c>
      <c r="I54" s="340">
        <v>0.02</v>
      </c>
      <c r="J54" s="324">
        <f t="shared" si="26"/>
        <v>0</v>
      </c>
      <c r="K54" s="341">
        <v>75</v>
      </c>
      <c r="L54" s="326">
        <f t="shared" si="27"/>
        <v>0</v>
      </c>
      <c r="M54" s="342">
        <v>22</v>
      </c>
      <c r="N54" s="324">
        <f t="shared" si="28"/>
        <v>0</v>
      </c>
      <c r="O54" s="339">
        <v>23</v>
      </c>
      <c r="P54" s="326">
        <f t="shared" si="29"/>
        <v>0</v>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Input'!C56</f>
        <v>0</v>
      </c>
      <c r="D56" s="318" t="s">
        <v>51</v>
      </c>
      <c r="E56" s="323">
        <v>60.5</v>
      </c>
      <c r="F56" s="324">
        <f t="shared" si="30"/>
        <v>0</v>
      </c>
      <c r="G56" s="339">
        <v>50</v>
      </c>
      <c r="H56" s="326">
        <f t="shared" si="25"/>
        <v>0</v>
      </c>
      <c r="I56" s="340">
        <v>0.02</v>
      </c>
      <c r="J56" s="324">
        <f t="shared" si="26"/>
        <v>0</v>
      </c>
      <c r="K56" s="341">
        <v>80</v>
      </c>
      <c r="L56" s="326">
        <f t="shared" si="27"/>
        <v>0</v>
      </c>
      <c r="M56" s="342">
        <v>22</v>
      </c>
      <c r="N56" s="324">
        <f t="shared" si="28"/>
        <v>0</v>
      </c>
      <c r="O56" s="339">
        <v>23</v>
      </c>
      <c r="P56" s="326">
        <f t="shared" si="29"/>
        <v>0</v>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Input'!C58</f>
        <v>0</v>
      </c>
      <c r="D58" s="318" t="s">
        <v>30</v>
      </c>
      <c r="E58" s="323">
        <v>2.42</v>
      </c>
      <c r="F58" s="324">
        <f t="shared" si="30"/>
        <v>0</v>
      </c>
      <c r="G58" s="339">
        <v>50</v>
      </c>
      <c r="H58" s="326">
        <f t="shared" si="25"/>
        <v>0</v>
      </c>
      <c r="I58" s="340">
        <v>0.02</v>
      </c>
      <c r="J58" s="324">
        <f t="shared" si="26"/>
        <v>0</v>
      </c>
      <c r="K58" s="341">
        <v>120</v>
      </c>
      <c r="L58" s="326">
        <f t="shared" si="27"/>
        <v>0</v>
      </c>
      <c r="M58" s="342">
        <v>22</v>
      </c>
      <c r="N58" s="324">
        <f t="shared" si="28"/>
        <v>0</v>
      </c>
      <c r="O58" s="339">
        <v>23</v>
      </c>
      <c r="P58" s="326">
        <f t="shared" si="29"/>
        <v>0</v>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Input'!C62</f>
        <v>1</v>
      </c>
      <c r="D62" s="318" t="s">
        <v>1</v>
      </c>
      <c r="E62" s="323">
        <v>393.25</v>
      </c>
      <c r="F62" s="324">
        <f t="shared" si="30"/>
        <v>393.25</v>
      </c>
      <c r="G62" s="339">
        <v>495</v>
      </c>
      <c r="H62" s="326">
        <f t="shared" si="25"/>
        <v>495</v>
      </c>
      <c r="I62" s="340">
        <v>55.02</v>
      </c>
      <c r="J62" s="324">
        <f t="shared" si="26"/>
        <v>55.02</v>
      </c>
      <c r="K62" s="341">
        <v>250</v>
      </c>
      <c r="L62" s="326">
        <f t="shared" si="27"/>
        <v>250</v>
      </c>
      <c r="M62" s="342">
        <v>401.5</v>
      </c>
      <c r="N62" s="324">
        <f t="shared" si="28"/>
        <v>401.5</v>
      </c>
      <c r="O62" s="339">
        <v>419.74999999999994</v>
      </c>
      <c r="P62" s="326">
        <f t="shared" si="29"/>
        <v>419.74999999999994</v>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Input'!C64</f>
        <v>5</v>
      </c>
      <c r="D64" s="318" t="s">
        <v>18</v>
      </c>
      <c r="E64" s="323">
        <v>121</v>
      </c>
      <c r="F64" s="324">
        <f t="shared" si="30"/>
        <v>605</v>
      </c>
      <c r="G64" s="339">
        <v>500</v>
      </c>
      <c r="H64" s="326">
        <f t="shared" si="25"/>
        <v>2500</v>
      </c>
      <c r="I64" s="340">
        <v>440.02</v>
      </c>
      <c r="J64" s="324">
        <f t="shared" si="26"/>
        <v>2200.1</v>
      </c>
      <c r="K64" s="341">
        <v>100</v>
      </c>
      <c r="L64" s="326">
        <f t="shared" si="27"/>
        <v>500</v>
      </c>
      <c r="M64" s="342">
        <v>110</v>
      </c>
      <c r="N64" s="324">
        <f t="shared" si="28"/>
        <v>550</v>
      </c>
      <c r="O64" s="339">
        <v>114.99999999999999</v>
      </c>
      <c r="P64" s="326">
        <f t="shared" si="29"/>
        <v>574.99999999999989</v>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Input'!C66</f>
        <v>1</v>
      </c>
      <c r="D66" s="318" t="s">
        <v>73</v>
      </c>
      <c r="E66" s="323">
        <v>393.25</v>
      </c>
      <c r="F66" s="324">
        <f t="shared" si="30"/>
        <v>393.25</v>
      </c>
      <c r="G66" s="339">
        <v>495</v>
      </c>
      <c r="H66" s="326">
        <f t="shared" si="25"/>
        <v>495</v>
      </c>
      <c r="I66" s="340">
        <v>55.02</v>
      </c>
      <c r="J66" s="324">
        <f t="shared" si="26"/>
        <v>55.02</v>
      </c>
      <c r="K66" s="341">
        <v>200</v>
      </c>
      <c r="L66" s="326">
        <f t="shared" si="27"/>
        <v>200</v>
      </c>
      <c r="M66" s="342">
        <v>401.5</v>
      </c>
      <c r="N66" s="324">
        <f t="shared" si="28"/>
        <v>401.5</v>
      </c>
      <c r="O66" s="339">
        <v>419.74999999999994</v>
      </c>
      <c r="P66" s="326">
        <f t="shared" si="29"/>
        <v>419.74999999999994</v>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Input'!C70</f>
        <v>0</v>
      </c>
      <c r="D70" s="318" t="s">
        <v>1</v>
      </c>
      <c r="E70" s="323">
        <v>477.95</v>
      </c>
      <c r="F70" s="324">
        <f t="shared" si="30"/>
        <v>0</v>
      </c>
      <c r="G70" s="339">
        <v>495</v>
      </c>
      <c r="H70" s="326">
        <f t="shared" si="25"/>
        <v>0</v>
      </c>
      <c r="I70" s="340">
        <v>55.02</v>
      </c>
      <c r="J70" s="324">
        <f t="shared" si="26"/>
        <v>0</v>
      </c>
      <c r="K70" s="341">
        <v>300</v>
      </c>
      <c r="L70" s="326">
        <f t="shared" si="27"/>
        <v>0</v>
      </c>
      <c r="M70" s="342">
        <v>544.5</v>
      </c>
      <c r="N70" s="324">
        <f t="shared" si="28"/>
        <v>0</v>
      </c>
      <c r="O70" s="339">
        <v>569.25</v>
      </c>
      <c r="P70" s="326">
        <f t="shared" si="29"/>
        <v>0</v>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Input'!C72</f>
        <v>0</v>
      </c>
      <c r="D72" s="318" t="s">
        <v>18</v>
      </c>
      <c r="E72" s="323">
        <v>121</v>
      </c>
      <c r="F72" s="324">
        <f t="shared" si="30"/>
        <v>0</v>
      </c>
      <c r="G72" s="339">
        <v>495</v>
      </c>
      <c r="H72" s="326">
        <f t="shared" si="25"/>
        <v>0</v>
      </c>
      <c r="I72" s="340">
        <v>550.02</v>
      </c>
      <c r="J72" s="324">
        <f t="shared" si="26"/>
        <v>0</v>
      </c>
      <c r="K72" s="341">
        <v>125</v>
      </c>
      <c r="L72" s="326">
        <f t="shared" si="27"/>
        <v>0</v>
      </c>
      <c r="M72" s="342">
        <v>110</v>
      </c>
      <c r="N72" s="324">
        <f t="shared" si="28"/>
        <v>0</v>
      </c>
      <c r="O72" s="339">
        <v>114.99999999999999</v>
      </c>
      <c r="P72" s="326">
        <f t="shared" si="29"/>
        <v>0</v>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Input'!C74</f>
        <v>0</v>
      </c>
      <c r="D74" s="318" t="s">
        <v>73</v>
      </c>
      <c r="E74" s="323">
        <v>477.95</v>
      </c>
      <c r="F74" s="324">
        <f t="shared" si="30"/>
        <v>0</v>
      </c>
      <c r="G74" s="339">
        <v>495</v>
      </c>
      <c r="H74" s="326">
        <f t="shared" si="25"/>
        <v>0</v>
      </c>
      <c r="I74" s="340">
        <v>55.02</v>
      </c>
      <c r="J74" s="324">
        <f t="shared" si="26"/>
        <v>0</v>
      </c>
      <c r="K74" s="341">
        <v>200</v>
      </c>
      <c r="L74" s="326">
        <f t="shared" si="27"/>
        <v>0</v>
      </c>
      <c r="M74" s="342">
        <v>214.5</v>
      </c>
      <c r="N74" s="324">
        <f t="shared" si="28"/>
        <v>0</v>
      </c>
      <c r="O74" s="339">
        <v>224.24999999999997</v>
      </c>
      <c r="P74" s="326">
        <f t="shared" si="29"/>
        <v>0</v>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Input'!C78</f>
        <v>0</v>
      </c>
      <c r="D78" s="318" t="s">
        <v>1</v>
      </c>
      <c r="E78" s="323">
        <v>665.5</v>
      </c>
      <c r="F78" s="324">
        <f t="shared" si="30"/>
        <v>0</v>
      </c>
      <c r="G78" s="339">
        <v>1500</v>
      </c>
      <c r="H78" s="326">
        <f t="shared" si="25"/>
        <v>0</v>
      </c>
      <c r="I78" s="340">
        <v>110.02</v>
      </c>
      <c r="J78" s="324">
        <f t="shared" si="26"/>
        <v>0</v>
      </c>
      <c r="K78" s="341">
        <v>350</v>
      </c>
      <c r="L78" s="326">
        <f t="shared" si="27"/>
        <v>0</v>
      </c>
      <c r="M78" s="342">
        <v>544.5</v>
      </c>
      <c r="N78" s="324">
        <f t="shared" si="28"/>
        <v>0</v>
      </c>
      <c r="O78" s="339">
        <v>569.25</v>
      </c>
      <c r="P78" s="326">
        <f t="shared" si="29"/>
        <v>0</v>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Input'!C80</f>
        <v>0</v>
      </c>
      <c r="D80" s="318" t="s">
        <v>18</v>
      </c>
      <c r="E80" s="323">
        <v>181.5</v>
      </c>
      <c r="F80" s="324">
        <f t="shared" si="30"/>
        <v>0</v>
      </c>
      <c r="G80" s="339">
        <v>795</v>
      </c>
      <c r="H80" s="326">
        <f t="shared" si="25"/>
        <v>0</v>
      </c>
      <c r="I80" s="340">
        <v>1100.02</v>
      </c>
      <c r="J80" s="324">
        <f t="shared" si="26"/>
        <v>0</v>
      </c>
      <c r="K80" s="341">
        <v>150</v>
      </c>
      <c r="L80" s="326">
        <f t="shared" si="27"/>
        <v>0</v>
      </c>
      <c r="M80" s="342">
        <v>110</v>
      </c>
      <c r="N80" s="324">
        <f t="shared" si="28"/>
        <v>0</v>
      </c>
      <c r="O80" s="339">
        <v>114.99999999999999</v>
      </c>
      <c r="P80" s="326">
        <f t="shared" si="29"/>
        <v>0</v>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Input'!C82</f>
        <v>0</v>
      </c>
      <c r="D82" s="318" t="s">
        <v>73</v>
      </c>
      <c r="E82" s="323">
        <v>665.5</v>
      </c>
      <c r="F82" s="324">
        <f t="shared" si="30"/>
        <v>0</v>
      </c>
      <c r="G82" s="339">
        <v>1500</v>
      </c>
      <c r="H82" s="326">
        <f t="shared" ref="H82:H142" si="31">C82*G82</f>
        <v>0</v>
      </c>
      <c r="I82" s="340">
        <v>110.02</v>
      </c>
      <c r="J82" s="324">
        <f t="shared" ref="J82:J142" si="32">C82*I82</f>
        <v>0</v>
      </c>
      <c r="K82" s="341">
        <v>250</v>
      </c>
      <c r="L82" s="326">
        <f t="shared" ref="L82:L142" si="33">C82*K82</f>
        <v>0</v>
      </c>
      <c r="M82" s="342">
        <v>544.5</v>
      </c>
      <c r="N82" s="324">
        <f t="shared" ref="N82:N142" si="34">C82*M82</f>
        <v>0</v>
      </c>
      <c r="O82" s="339">
        <v>569.25</v>
      </c>
      <c r="P82" s="326">
        <f t="shared" ref="P82:P142" si="35">C82*O82</f>
        <v>0</v>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Input'!C88</f>
        <v>0</v>
      </c>
      <c r="D88" s="318" t="s">
        <v>1</v>
      </c>
      <c r="E88" s="323">
        <v>272.25</v>
      </c>
      <c r="F88" s="324">
        <f t="shared" si="30"/>
        <v>0</v>
      </c>
      <c r="G88" s="339">
        <v>495</v>
      </c>
      <c r="H88" s="326">
        <f t="shared" si="31"/>
        <v>0</v>
      </c>
      <c r="I88" s="340">
        <v>2.2599999999999998</v>
      </c>
      <c r="J88" s="324">
        <f t="shared" si="32"/>
        <v>0</v>
      </c>
      <c r="K88" s="341">
        <v>75</v>
      </c>
      <c r="L88" s="326">
        <f t="shared" si="33"/>
        <v>0</v>
      </c>
      <c r="M88" s="342">
        <v>280.5</v>
      </c>
      <c r="N88" s="324">
        <f t="shared" si="34"/>
        <v>0</v>
      </c>
      <c r="O88" s="339">
        <v>293.25</v>
      </c>
      <c r="P88" s="326">
        <f t="shared" si="35"/>
        <v>0</v>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Input'!C90</f>
        <v>0</v>
      </c>
      <c r="D90" s="318" t="s">
        <v>18</v>
      </c>
      <c r="E90" s="323">
        <v>12.1</v>
      </c>
      <c r="F90" s="324">
        <f t="shared" si="30"/>
        <v>0</v>
      </c>
      <c r="G90" s="339">
        <v>795</v>
      </c>
      <c r="H90" s="326">
        <f t="shared" si="31"/>
        <v>0</v>
      </c>
      <c r="I90" s="340">
        <v>9</v>
      </c>
      <c r="J90" s="324">
        <f t="shared" si="32"/>
        <v>0</v>
      </c>
      <c r="K90" s="341">
        <v>50</v>
      </c>
      <c r="L90" s="326">
        <f t="shared" si="33"/>
        <v>0</v>
      </c>
      <c r="M90" s="342">
        <v>110</v>
      </c>
      <c r="N90" s="324">
        <f t="shared" si="34"/>
        <v>0</v>
      </c>
      <c r="O90" s="339">
        <v>114.99999999999999</v>
      </c>
      <c r="P90" s="326">
        <f t="shared" si="35"/>
        <v>0</v>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Input'!C92</f>
        <v>0</v>
      </c>
      <c r="D92" s="318" t="s">
        <v>1</v>
      </c>
      <c r="E92" s="323">
        <v>272.25</v>
      </c>
      <c r="F92" s="324">
        <f t="shared" si="30"/>
        <v>0</v>
      </c>
      <c r="G92" s="339">
        <v>495</v>
      </c>
      <c r="H92" s="326">
        <f t="shared" si="31"/>
        <v>0</v>
      </c>
      <c r="I92" s="340">
        <v>2.2599999999999998</v>
      </c>
      <c r="J92" s="324">
        <f t="shared" si="32"/>
        <v>0</v>
      </c>
      <c r="K92" s="341">
        <v>50</v>
      </c>
      <c r="L92" s="326">
        <f t="shared" si="33"/>
        <v>0</v>
      </c>
      <c r="M92" s="342">
        <v>280.5</v>
      </c>
      <c r="N92" s="324">
        <f t="shared" si="34"/>
        <v>0</v>
      </c>
      <c r="O92" s="339">
        <v>293.25</v>
      </c>
      <c r="P92" s="326">
        <f t="shared" si="35"/>
        <v>0</v>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Input'!C96</f>
        <v>0</v>
      </c>
      <c r="D96" s="318" t="s">
        <v>1</v>
      </c>
      <c r="E96" s="323">
        <v>272.25</v>
      </c>
      <c r="F96" s="324">
        <f t="shared" si="30"/>
        <v>0</v>
      </c>
      <c r="G96" s="339">
        <v>495</v>
      </c>
      <c r="H96" s="326">
        <f t="shared" si="31"/>
        <v>0</v>
      </c>
      <c r="I96" s="340">
        <v>17.989999999999998</v>
      </c>
      <c r="J96" s="324">
        <f t="shared" si="32"/>
        <v>0</v>
      </c>
      <c r="K96" s="341">
        <v>100</v>
      </c>
      <c r="L96" s="326">
        <f t="shared" si="33"/>
        <v>0</v>
      </c>
      <c r="M96" s="342">
        <v>280.5</v>
      </c>
      <c r="N96" s="324">
        <f t="shared" si="34"/>
        <v>0</v>
      </c>
      <c r="O96" s="339">
        <v>293.25</v>
      </c>
      <c r="P96" s="326">
        <f t="shared" si="35"/>
        <v>0</v>
      </c>
    </row>
    <row r="97" spans="1:16" x14ac:dyDescent="0.2">
      <c r="A97" s="316"/>
      <c r="B97" s="317"/>
      <c r="C97" s="318"/>
      <c r="D97" s="318"/>
      <c r="E97" s="323"/>
      <c r="F97" s="323"/>
      <c r="G97" s="339"/>
      <c r="H97" s="325"/>
      <c r="I97" s="340"/>
      <c r="J97" s="323"/>
      <c r="K97" s="341"/>
      <c r="L97" s="325"/>
      <c r="M97" s="342"/>
      <c r="N97" s="327"/>
      <c r="O97" s="339"/>
      <c r="P97" s="328"/>
    </row>
    <row r="98" spans="1:16" ht="39.75" customHeight="1" x14ac:dyDescent="0.2">
      <c r="A98" s="316" t="s">
        <v>92</v>
      </c>
      <c r="B98" s="317" t="s">
        <v>93</v>
      </c>
      <c r="C98" s="318">
        <f>'Series 100 Input'!C98</f>
        <v>0</v>
      </c>
      <c r="D98" s="318" t="s">
        <v>18</v>
      </c>
      <c r="E98" s="323">
        <v>12.1</v>
      </c>
      <c r="F98" s="324">
        <f t="shared" ref="F98:F160" si="36">C98*E98</f>
        <v>0</v>
      </c>
      <c r="G98" s="339">
        <v>795</v>
      </c>
      <c r="H98" s="326">
        <f t="shared" si="31"/>
        <v>0</v>
      </c>
      <c r="I98" s="340">
        <v>35.96</v>
      </c>
      <c r="J98" s="324">
        <f t="shared" si="32"/>
        <v>0</v>
      </c>
      <c r="K98" s="341">
        <v>50</v>
      </c>
      <c r="L98" s="326">
        <f t="shared" si="33"/>
        <v>0</v>
      </c>
      <c r="M98" s="342">
        <v>110</v>
      </c>
      <c r="N98" s="324">
        <f t="shared" si="34"/>
        <v>0</v>
      </c>
      <c r="O98" s="339">
        <v>114.99999999999999</v>
      </c>
      <c r="P98" s="326">
        <f t="shared" si="35"/>
        <v>0</v>
      </c>
    </row>
    <row r="99" spans="1:16" x14ac:dyDescent="0.2">
      <c r="A99" s="316"/>
      <c r="B99" s="317"/>
      <c r="C99" s="318"/>
      <c r="D99" s="318"/>
      <c r="E99" s="323"/>
      <c r="F99" s="323"/>
      <c r="G99" s="339"/>
      <c r="H99" s="325"/>
      <c r="I99" s="340"/>
      <c r="J99" s="323"/>
      <c r="K99" s="341"/>
      <c r="L99" s="325"/>
      <c r="M99" s="342"/>
      <c r="N99" s="327"/>
      <c r="O99" s="339"/>
      <c r="P99" s="328"/>
    </row>
    <row r="100" spans="1:16" ht="38.25" x14ac:dyDescent="0.2">
      <c r="A100" s="316" t="s">
        <v>94</v>
      </c>
      <c r="B100" s="317" t="s">
        <v>95</v>
      </c>
      <c r="C100" s="318">
        <f>'Series 100 Input'!C100</f>
        <v>0</v>
      </c>
      <c r="D100" s="318" t="s">
        <v>1</v>
      </c>
      <c r="E100" s="323">
        <v>272.25</v>
      </c>
      <c r="F100" s="324">
        <f t="shared" si="36"/>
        <v>0</v>
      </c>
      <c r="G100" s="339">
        <v>495</v>
      </c>
      <c r="H100" s="326">
        <f t="shared" si="31"/>
        <v>0</v>
      </c>
      <c r="I100" s="340">
        <v>17.989999999999998</v>
      </c>
      <c r="J100" s="324">
        <f t="shared" si="32"/>
        <v>0</v>
      </c>
      <c r="K100" s="341">
        <v>50</v>
      </c>
      <c r="L100" s="326">
        <f t="shared" si="33"/>
        <v>0</v>
      </c>
      <c r="M100" s="342">
        <v>280.5</v>
      </c>
      <c r="N100" s="324">
        <f t="shared" si="34"/>
        <v>0</v>
      </c>
      <c r="O100" s="339">
        <v>293.25</v>
      </c>
      <c r="P100" s="326">
        <f t="shared" si="35"/>
        <v>0</v>
      </c>
    </row>
    <row r="101" spans="1:16" x14ac:dyDescent="0.2">
      <c r="A101" s="316"/>
      <c r="B101" s="317"/>
      <c r="C101" s="318"/>
      <c r="D101" s="318"/>
      <c r="E101" s="323"/>
      <c r="F101" s="323"/>
      <c r="G101" s="339"/>
      <c r="H101" s="325"/>
      <c r="I101" s="340"/>
      <c r="J101" s="323"/>
      <c r="K101" s="341"/>
      <c r="L101" s="325"/>
      <c r="M101" s="342"/>
      <c r="N101" s="327"/>
      <c r="O101" s="339"/>
      <c r="P101" s="328"/>
    </row>
    <row r="102" spans="1:16" x14ac:dyDescent="0.2">
      <c r="A102" s="331"/>
      <c r="B102" s="332" t="s">
        <v>96</v>
      </c>
      <c r="C102" s="334"/>
      <c r="D102" s="334"/>
      <c r="E102" s="334"/>
      <c r="F102" s="334"/>
      <c r="G102" s="334"/>
      <c r="H102" s="334"/>
      <c r="I102" s="334"/>
      <c r="J102" s="334"/>
      <c r="K102" s="334"/>
      <c r="L102" s="334"/>
      <c r="M102" s="334"/>
      <c r="N102" s="334"/>
      <c r="O102" s="334"/>
      <c r="P102" s="334"/>
    </row>
    <row r="103" spans="1:16" x14ac:dyDescent="0.2">
      <c r="A103" s="331"/>
      <c r="B103" s="332"/>
      <c r="C103" s="334"/>
      <c r="D103" s="334"/>
      <c r="E103" s="334"/>
      <c r="F103" s="334"/>
      <c r="G103" s="334"/>
      <c r="H103" s="334"/>
      <c r="I103" s="334"/>
      <c r="J103" s="334"/>
      <c r="K103" s="334"/>
      <c r="L103" s="334"/>
      <c r="M103" s="334"/>
      <c r="N103" s="334"/>
      <c r="O103" s="334"/>
      <c r="P103" s="334"/>
    </row>
    <row r="104" spans="1:16" x14ac:dyDescent="0.2">
      <c r="A104" s="331"/>
      <c r="B104" s="332" t="s">
        <v>97</v>
      </c>
      <c r="C104" s="334"/>
      <c r="D104" s="334"/>
      <c r="E104" s="334"/>
      <c r="F104" s="334"/>
      <c r="G104" s="334"/>
      <c r="H104" s="334"/>
      <c r="I104" s="334"/>
      <c r="J104" s="334"/>
      <c r="K104" s="334"/>
      <c r="L104" s="334"/>
      <c r="M104" s="334"/>
      <c r="N104" s="334"/>
      <c r="O104" s="334"/>
      <c r="P104" s="334"/>
    </row>
    <row r="105" spans="1:16" x14ac:dyDescent="0.2">
      <c r="A105" s="316"/>
      <c r="B105" s="317"/>
      <c r="C105" s="318"/>
      <c r="D105" s="318"/>
      <c r="E105" s="323"/>
      <c r="F105" s="323"/>
      <c r="G105" s="339"/>
      <c r="H105" s="325"/>
      <c r="I105" s="340"/>
      <c r="J105" s="323"/>
      <c r="K105" s="341"/>
      <c r="L105" s="325"/>
      <c r="M105" s="342"/>
      <c r="N105" s="327"/>
      <c r="O105" s="339"/>
      <c r="P105" s="328"/>
    </row>
    <row r="106" spans="1:16" ht="38.25" x14ac:dyDescent="0.2">
      <c r="A106" s="316" t="s">
        <v>98</v>
      </c>
      <c r="B106" s="317" t="s">
        <v>99</v>
      </c>
      <c r="C106" s="318">
        <f>'Series 100 Input'!C106</f>
        <v>0</v>
      </c>
      <c r="D106" s="318" t="s">
        <v>1</v>
      </c>
      <c r="E106" s="323">
        <v>272.25</v>
      </c>
      <c r="F106" s="324">
        <f t="shared" si="36"/>
        <v>0</v>
      </c>
      <c r="G106" s="339">
        <v>495</v>
      </c>
      <c r="H106" s="326">
        <f t="shared" si="31"/>
        <v>0</v>
      </c>
      <c r="I106" s="340">
        <v>100.49</v>
      </c>
      <c r="J106" s="324">
        <f t="shared" si="32"/>
        <v>0</v>
      </c>
      <c r="K106" s="341">
        <v>200</v>
      </c>
      <c r="L106" s="326">
        <f t="shared" si="33"/>
        <v>0</v>
      </c>
      <c r="M106" s="342">
        <v>280.5</v>
      </c>
      <c r="N106" s="324">
        <f t="shared" si="34"/>
        <v>0</v>
      </c>
      <c r="O106" s="339">
        <v>293.25</v>
      </c>
      <c r="P106" s="326">
        <f t="shared" si="35"/>
        <v>0</v>
      </c>
    </row>
    <row r="107" spans="1:16" x14ac:dyDescent="0.2">
      <c r="A107" s="316"/>
      <c r="B107" s="317"/>
      <c r="C107" s="318"/>
      <c r="D107" s="318"/>
      <c r="E107" s="323"/>
      <c r="F107" s="323"/>
      <c r="G107" s="339"/>
      <c r="H107" s="325"/>
      <c r="I107" s="340"/>
      <c r="J107" s="323"/>
      <c r="K107" s="341"/>
      <c r="L107" s="325"/>
      <c r="M107" s="342"/>
      <c r="N107" s="327"/>
      <c r="O107" s="339"/>
      <c r="P107" s="328"/>
    </row>
    <row r="108" spans="1:16" ht="40.5" customHeight="1" x14ac:dyDescent="0.2">
      <c r="A108" s="316" t="s">
        <v>100</v>
      </c>
      <c r="B108" s="317" t="s">
        <v>101</v>
      </c>
      <c r="C108" s="318">
        <f>'Series 100 Input'!C108</f>
        <v>0</v>
      </c>
      <c r="D108" s="318" t="s">
        <v>18</v>
      </c>
      <c r="E108" s="323">
        <v>18.149999999999999</v>
      </c>
      <c r="F108" s="324">
        <f t="shared" si="36"/>
        <v>0</v>
      </c>
      <c r="G108" s="339">
        <v>795</v>
      </c>
      <c r="H108" s="326">
        <f t="shared" si="31"/>
        <v>0</v>
      </c>
      <c r="I108" s="340">
        <v>530.96</v>
      </c>
      <c r="J108" s="324">
        <f t="shared" si="32"/>
        <v>0</v>
      </c>
      <c r="K108" s="341">
        <v>125</v>
      </c>
      <c r="L108" s="326">
        <f t="shared" si="33"/>
        <v>0</v>
      </c>
      <c r="M108" s="342">
        <v>110</v>
      </c>
      <c r="N108" s="324">
        <f t="shared" si="34"/>
        <v>0</v>
      </c>
      <c r="O108" s="339">
        <v>114.99999999999999</v>
      </c>
      <c r="P108" s="326">
        <f t="shared" si="35"/>
        <v>0</v>
      </c>
    </row>
    <row r="109" spans="1:16" x14ac:dyDescent="0.2">
      <c r="A109" s="316"/>
      <c r="B109" s="317"/>
      <c r="C109" s="318"/>
      <c r="D109" s="318"/>
      <c r="E109" s="323"/>
      <c r="F109" s="323"/>
      <c r="G109" s="339"/>
      <c r="H109" s="325"/>
      <c r="I109" s="340"/>
      <c r="J109" s="323"/>
      <c r="K109" s="341"/>
      <c r="L109" s="325"/>
      <c r="M109" s="342"/>
      <c r="N109" s="327"/>
      <c r="O109" s="339"/>
      <c r="P109" s="328"/>
    </row>
    <row r="110" spans="1:16" ht="38.25" x14ac:dyDescent="0.2">
      <c r="A110" s="316" t="s">
        <v>103</v>
      </c>
      <c r="B110" s="317" t="s">
        <v>104</v>
      </c>
      <c r="C110" s="318">
        <f>'Series 100 Input'!C110</f>
        <v>0</v>
      </c>
      <c r="D110" s="318" t="s">
        <v>1</v>
      </c>
      <c r="E110" s="323">
        <v>272.25</v>
      </c>
      <c r="F110" s="324">
        <f t="shared" si="36"/>
        <v>0</v>
      </c>
      <c r="G110" s="339">
        <v>495</v>
      </c>
      <c r="H110" s="326">
        <f t="shared" si="31"/>
        <v>0</v>
      </c>
      <c r="I110" s="340">
        <v>100.49</v>
      </c>
      <c r="J110" s="324">
        <f t="shared" si="32"/>
        <v>0</v>
      </c>
      <c r="K110" s="341">
        <v>100</v>
      </c>
      <c r="L110" s="326">
        <f t="shared" si="33"/>
        <v>0</v>
      </c>
      <c r="M110" s="342">
        <v>280.5</v>
      </c>
      <c r="N110" s="324">
        <f t="shared" si="34"/>
        <v>0</v>
      </c>
      <c r="O110" s="339">
        <v>293.25</v>
      </c>
      <c r="P110" s="326">
        <f t="shared" si="35"/>
        <v>0</v>
      </c>
    </row>
    <row r="111" spans="1:16" x14ac:dyDescent="0.2">
      <c r="A111" s="316"/>
      <c r="B111" s="317"/>
      <c r="C111" s="318"/>
      <c r="D111" s="318"/>
      <c r="E111" s="323"/>
      <c r="F111" s="323"/>
      <c r="G111" s="339"/>
      <c r="H111" s="325"/>
      <c r="I111" s="340"/>
      <c r="J111" s="323"/>
      <c r="K111" s="341"/>
      <c r="L111" s="325"/>
      <c r="M111" s="342"/>
      <c r="N111" s="327"/>
      <c r="O111" s="339"/>
      <c r="P111" s="328"/>
    </row>
    <row r="112" spans="1:16"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Input'!C114</f>
        <v>0</v>
      </c>
      <c r="D114" s="318" t="s">
        <v>1</v>
      </c>
      <c r="E114" s="323">
        <v>387.2</v>
      </c>
      <c r="F114" s="324">
        <f t="shared" si="36"/>
        <v>0</v>
      </c>
      <c r="G114" s="339">
        <v>495</v>
      </c>
      <c r="H114" s="326">
        <f t="shared" si="31"/>
        <v>0</v>
      </c>
      <c r="I114" s="340">
        <v>100.49</v>
      </c>
      <c r="J114" s="324">
        <f t="shared" si="32"/>
        <v>0</v>
      </c>
      <c r="K114" s="341">
        <v>250</v>
      </c>
      <c r="L114" s="326">
        <f t="shared" si="33"/>
        <v>0</v>
      </c>
      <c r="M114" s="342">
        <v>280.5</v>
      </c>
      <c r="N114" s="324">
        <f t="shared" si="34"/>
        <v>0</v>
      </c>
      <c r="O114" s="339">
        <v>293.25</v>
      </c>
      <c r="P114" s="326">
        <f t="shared" si="35"/>
        <v>0</v>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Input'!C116</f>
        <v>0</v>
      </c>
      <c r="D116" s="318" t="s">
        <v>18</v>
      </c>
      <c r="E116" s="323">
        <v>24.2</v>
      </c>
      <c r="F116" s="324">
        <f t="shared" si="36"/>
        <v>0</v>
      </c>
      <c r="G116" s="339">
        <v>795</v>
      </c>
      <c r="H116" s="326">
        <f t="shared" si="31"/>
        <v>0</v>
      </c>
      <c r="I116" s="340">
        <v>530.96</v>
      </c>
      <c r="J116" s="324">
        <f t="shared" si="32"/>
        <v>0</v>
      </c>
      <c r="K116" s="341">
        <v>125</v>
      </c>
      <c r="L116" s="326">
        <f t="shared" si="33"/>
        <v>0</v>
      </c>
      <c r="M116" s="342">
        <v>110</v>
      </c>
      <c r="N116" s="324">
        <f t="shared" si="34"/>
        <v>0</v>
      </c>
      <c r="O116" s="339">
        <v>114.99999999999999</v>
      </c>
      <c r="P116" s="326">
        <f t="shared" si="35"/>
        <v>0</v>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Input'!C118</f>
        <v>0</v>
      </c>
      <c r="D118" s="318" t="s">
        <v>1</v>
      </c>
      <c r="E118" s="323">
        <v>387.2</v>
      </c>
      <c r="F118" s="324">
        <f t="shared" si="36"/>
        <v>0</v>
      </c>
      <c r="G118" s="339">
        <v>495</v>
      </c>
      <c r="H118" s="326">
        <f t="shared" si="31"/>
        <v>0</v>
      </c>
      <c r="I118" s="340">
        <v>100.49</v>
      </c>
      <c r="J118" s="324">
        <f t="shared" si="32"/>
        <v>0</v>
      </c>
      <c r="K118" s="341">
        <v>100</v>
      </c>
      <c r="L118" s="326">
        <f t="shared" si="33"/>
        <v>0</v>
      </c>
      <c r="M118" s="342">
        <v>280.5</v>
      </c>
      <c r="N118" s="324">
        <f t="shared" si="34"/>
        <v>0</v>
      </c>
      <c r="O118" s="339">
        <v>293.25</v>
      </c>
      <c r="P118" s="326">
        <f t="shared" si="35"/>
        <v>0</v>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Input'!C122</f>
        <v>0</v>
      </c>
      <c r="D122" s="318" t="s">
        <v>1</v>
      </c>
      <c r="E122" s="323">
        <v>272.25</v>
      </c>
      <c r="F122" s="324">
        <f t="shared" si="36"/>
        <v>0</v>
      </c>
      <c r="G122" s="339">
        <v>495</v>
      </c>
      <c r="H122" s="326">
        <f t="shared" si="31"/>
        <v>0</v>
      </c>
      <c r="I122" s="340">
        <v>2.2599999999999998</v>
      </c>
      <c r="J122" s="324">
        <f t="shared" si="32"/>
        <v>0</v>
      </c>
      <c r="K122" s="341">
        <v>75</v>
      </c>
      <c r="L122" s="326">
        <f t="shared" si="33"/>
        <v>0</v>
      </c>
      <c r="M122" s="342">
        <v>214.5</v>
      </c>
      <c r="N122" s="324">
        <f t="shared" si="34"/>
        <v>0</v>
      </c>
      <c r="O122" s="339">
        <v>224.24999999999997</v>
      </c>
      <c r="P122" s="326">
        <f t="shared" si="35"/>
        <v>0</v>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Input'!C124</f>
        <v>0</v>
      </c>
      <c r="D124" s="318" t="s">
        <v>18</v>
      </c>
      <c r="E124" s="323">
        <v>18.149999999999999</v>
      </c>
      <c r="F124" s="324">
        <f t="shared" si="36"/>
        <v>0</v>
      </c>
      <c r="G124" s="339">
        <v>795</v>
      </c>
      <c r="H124" s="326">
        <f t="shared" si="31"/>
        <v>0</v>
      </c>
      <c r="I124" s="340">
        <v>9</v>
      </c>
      <c r="J124" s="324">
        <f t="shared" si="32"/>
        <v>0</v>
      </c>
      <c r="K124" s="341">
        <v>50</v>
      </c>
      <c r="L124" s="326">
        <f t="shared" si="33"/>
        <v>0</v>
      </c>
      <c r="M124" s="342">
        <v>55</v>
      </c>
      <c r="N124" s="324">
        <f t="shared" si="34"/>
        <v>0</v>
      </c>
      <c r="O124" s="339">
        <v>57.499999999999993</v>
      </c>
      <c r="P124" s="326">
        <f t="shared" si="35"/>
        <v>0</v>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Input'!C126</f>
        <v>0</v>
      </c>
      <c r="D126" s="318" t="s">
        <v>1</v>
      </c>
      <c r="E126" s="323">
        <v>272.25</v>
      </c>
      <c r="F126" s="324">
        <f t="shared" si="36"/>
        <v>0</v>
      </c>
      <c r="G126" s="339">
        <v>495</v>
      </c>
      <c r="H126" s="326">
        <f t="shared" si="31"/>
        <v>0</v>
      </c>
      <c r="I126" s="340">
        <v>2.2599999999999998</v>
      </c>
      <c r="J126" s="324">
        <f t="shared" si="32"/>
        <v>0</v>
      </c>
      <c r="K126" s="341">
        <v>50</v>
      </c>
      <c r="L126" s="326">
        <f t="shared" si="33"/>
        <v>0</v>
      </c>
      <c r="M126" s="342">
        <v>214.5</v>
      </c>
      <c r="N126" s="324">
        <f t="shared" si="34"/>
        <v>0</v>
      </c>
      <c r="O126" s="339">
        <v>224.24999999999997</v>
      </c>
      <c r="P126" s="326">
        <f t="shared" si="35"/>
        <v>0</v>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Input'!C130</f>
        <v>0</v>
      </c>
      <c r="D130" s="318" t="s">
        <v>1</v>
      </c>
      <c r="E130" s="323">
        <v>272.25</v>
      </c>
      <c r="F130" s="324">
        <f t="shared" si="36"/>
        <v>0</v>
      </c>
      <c r="G130" s="339">
        <v>495</v>
      </c>
      <c r="H130" s="326">
        <f t="shared" si="31"/>
        <v>0</v>
      </c>
      <c r="I130" s="340">
        <v>100.49</v>
      </c>
      <c r="J130" s="324">
        <f t="shared" si="32"/>
        <v>0</v>
      </c>
      <c r="K130" s="341">
        <v>150</v>
      </c>
      <c r="L130" s="326">
        <f t="shared" si="33"/>
        <v>0</v>
      </c>
      <c r="M130" s="342">
        <v>280.5</v>
      </c>
      <c r="N130" s="324">
        <f t="shared" si="34"/>
        <v>0</v>
      </c>
      <c r="O130" s="339">
        <v>293.25</v>
      </c>
      <c r="P130" s="326">
        <f t="shared" si="35"/>
        <v>0</v>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Input'!C132</f>
        <v>0</v>
      </c>
      <c r="D132" s="318" t="s">
        <v>18</v>
      </c>
      <c r="E132" s="323">
        <v>18.149999999999999</v>
      </c>
      <c r="F132" s="324">
        <f t="shared" si="36"/>
        <v>0</v>
      </c>
      <c r="G132" s="339">
        <v>795</v>
      </c>
      <c r="H132" s="326">
        <f t="shared" si="31"/>
        <v>0</v>
      </c>
      <c r="I132" s="340">
        <v>530.96</v>
      </c>
      <c r="J132" s="324">
        <f t="shared" si="32"/>
        <v>0</v>
      </c>
      <c r="K132" s="341">
        <v>50</v>
      </c>
      <c r="L132" s="326">
        <f t="shared" si="33"/>
        <v>0</v>
      </c>
      <c r="M132" s="342">
        <v>110</v>
      </c>
      <c r="N132" s="324">
        <f t="shared" si="34"/>
        <v>0</v>
      </c>
      <c r="O132" s="339">
        <v>114.99999999999999</v>
      </c>
      <c r="P132" s="326">
        <f t="shared" si="35"/>
        <v>0</v>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Input'!C134</f>
        <v>0</v>
      </c>
      <c r="D134" s="318" t="s">
        <v>1</v>
      </c>
      <c r="E134" s="323">
        <v>272.25</v>
      </c>
      <c r="F134" s="324">
        <f t="shared" si="36"/>
        <v>0</v>
      </c>
      <c r="G134" s="339">
        <v>495</v>
      </c>
      <c r="H134" s="326">
        <f t="shared" si="31"/>
        <v>0</v>
      </c>
      <c r="I134" s="340">
        <v>100.49</v>
      </c>
      <c r="J134" s="324">
        <f t="shared" si="32"/>
        <v>0</v>
      </c>
      <c r="K134" s="341">
        <v>100</v>
      </c>
      <c r="L134" s="326">
        <f t="shared" si="33"/>
        <v>0</v>
      </c>
      <c r="M134" s="342">
        <v>280.5</v>
      </c>
      <c r="N134" s="324">
        <f t="shared" si="34"/>
        <v>0</v>
      </c>
      <c r="O134" s="339">
        <v>293.25</v>
      </c>
      <c r="P134" s="326">
        <f t="shared" si="35"/>
        <v>0</v>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Input'!C138</f>
        <v>0</v>
      </c>
      <c r="D138" s="318" t="s">
        <v>1</v>
      </c>
      <c r="E138" s="323">
        <v>272.25</v>
      </c>
      <c r="F138" s="324">
        <f t="shared" si="36"/>
        <v>0</v>
      </c>
      <c r="G138" s="339">
        <v>495</v>
      </c>
      <c r="H138" s="326">
        <f t="shared" si="31"/>
        <v>0</v>
      </c>
      <c r="I138" s="340">
        <v>35.96</v>
      </c>
      <c r="J138" s="324">
        <f t="shared" si="32"/>
        <v>0</v>
      </c>
      <c r="K138" s="341">
        <v>75</v>
      </c>
      <c r="L138" s="326">
        <f t="shared" si="33"/>
        <v>0</v>
      </c>
      <c r="M138" s="342">
        <v>214.5</v>
      </c>
      <c r="N138" s="324">
        <f t="shared" si="34"/>
        <v>0</v>
      </c>
      <c r="O138" s="339">
        <v>224.24999999999997</v>
      </c>
      <c r="P138" s="326">
        <f t="shared" si="35"/>
        <v>0</v>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Input'!C140</f>
        <v>0</v>
      </c>
      <c r="D140" s="318" t="s">
        <v>18</v>
      </c>
      <c r="E140" s="323">
        <v>14.52</v>
      </c>
      <c r="F140" s="324">
        <f t="shared" si="36"/>
        <v>0</v>
      </c>
      <c r="G140" s="339">
        <v>795</v>
      </c>
      <c r="H140" s="326">
        <f t="shared" si="31"/>
        <v>0</v>
      </c>
      <c r="I140" s="340">
        <v>71.91</v>
      </c>
      <c r="J140" s="324">
        <f t="shared" si="32"/>
        <v>0</v>
      </c>
      <c r="K140" s="341">
        <v>50</v>
      </c>
      <c r="L140" s="326">
        <f t="shared" si="33"/>
        <v>0</v>
      </c>
      <c r="M140" s="342">
        <v>55</v>
      </c>
      <c r="N140" s="324">
        <f t="shared" si="34"/>
        <v>0</v>
      </c>
      <c r="O140" s="339">
        <v>57.499999999999993</v>
      </c>
      <c r="P140" s="326">
        <f t="shared" si="35"/>
        <v>0</v>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Input'!C142</f>
        <v>0</v>
      </c>
      <c r="D142" s="318" t="s">
        <v>1</v>
      </c>
      <c r="E142" s="323">
        <v>272.25</v>
      </c>
      <c r="F142" s="324">
        <f t="shared" si="36"/>
        <v>0</v>
      </c>
      <c r="G142" s="339">
        <v>495</v>
      </c>
      <c r="H142" s="326">
        <f t="shared" si="31"/>
        <v>0</v>
      </c>
      <c r="I142" s="340">
        <v>35.96</v>
      </c>
      <c r="J142" s="324">
        <f t="shared" si="32"/>
        <v>0</v>
      </c>
      <c r="K142" s="341">
        <v>50</v>
      </c>
      <c r="L142" s="326">
        <f t="shared" si="33"/>
        <v>0</v>
      </c>
      <c r="M142" s="342">
        <v>214.5</v>
      </c>
      <c r="N142" s="324">
        <f t="shared" si="34"/>
        <v>0</v>
      </c>
      <c r="O142" s="339">
        <v>224.24999999999997</v>
      </c>
      <c r="P142" s="326">
        <f t="shared" si="35"/>
        <v>0</v>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Input'!C148</f>
        <v>0</v>
      </c>
      <c r="D148" s="318" t="s">
        <v>1</v>
      </c>
      <c r="E148" s="323">
        <v>272.25</v>
      </c>
      <c r="F148" s="324">
        <f t="shared" si="36"/>
        <v>0</v>
      </c>
      <c r="G148" s="339">
        <v>495</v>
      </c>
      <c r="H148" s="326">
        <f t="shared" ref="H148:H206" si="37">C148*G148</f>
        <v>0</v>
      </c>
      <c r="I148" s="340">
        <v>35.96</v>
      </c>
      <c r="J148" s="324">
        <f t="shared" ref="J148:J206" si="38">C148*I148</f>
        <v>0</v>
      </c>
      <c r="K148" s="341">
        <v>150</v>
      </c>
      <c r="L148" s="326">
        <f t="shared" ref="L148:L206" si="39">C148*K148</f>
        <v>0</v>
      </c>
      <c r="M148" s="342">
        <v>214.5</v>
      </c>
      <c r="N148" s="324">
        <f t="shared" ref="N148:N206" si="40">C148*M148</f>
        <v>0</v>
      </c>
      <c r="O148" s="339">
        <v>224.24999999999997</v>
      </c>
      <c r="P148" s="326">
        <f t="shared" ref="P148:P206" si="41">C148*O148</f>
        <v>0</v>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Input'!C150</f>
        <v>0</v>
      </c>
      <c r="D150" s="318" t="s">
        <v>18</v>
      </c>
      <c r="E150" s="323">
        <v>12.1</v>
      </c>
      <c r="F150" s="324">
        <f t="shared" si="36"/>
        <v>0</v>
      </c>
      <c r="G150" s="339">
        <v>795</v>
      </c>
      <c r="H150" s="326">
        <f t="shared" si="37"/>
        <v>0</v>
      </c>
      <c r="I150" s="340">
        <v>71.91</v>
      </c>
      <c r="J150" s="324">
        <f t="shared" si="38"/>
        <v>0</v>
      </c>
      <c r="K150" s="341">
        <v>50</v>
      </c>
      <c r="L150" s="326">
        <f t="shared" si="39"/>
        <v>0</v>
      </c>
      <c r="M150" s="342">
        <v>55</v>
      </c>
      <c r="N150" s="324">
        <f t="shared" si="40"/>
        <v>0</v>
      </c>
      <c r="O150" s="339">
        <v>57.499999999999993</v>
      </c>
      <c r="P150" s="326">
        <f t="shared" si="41"/>
        <v>0</v>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Input'!C152</f>
        <v>0</v>
      </c>
      <c r="D152" s="318" t="s">
        <v>1</v>
      </c>
      <c r="E152" s="323">
        <v>272.25</v>
      </c>
      <c r="F152" s="324">
        <f t="shared" si="36"/>
        <v>0</v>
      </c>
      <c r="G152" s="339">
        <v>495</v>
      </c>
      <c r="H152" s="326">
        <f t="shared" si="37"/>
        <v>0</v>
      </c>
      <c r="I152" s="340">
        <v>35.96</v>
      </c>
      <c r="J152" s="324">
        <f t="shared" si="38"/>
        <v>0</v>
      </c>
      <c r="K152" s="341">
        <v>75</v>
      </c>
      <c r="L152" s="326">
        <f t="shared" si="39"/>
        <v>0</v>
      </c>
      <c r="M152" s="342">
        <v>214.5</v>
      </c>
      <c r="N152" s="324">
        <f t="shared" si="40"/>
        <v>0</v>
      </c>
      <c r="O152" s="339">
        <v>224.24999999999997</v>
      </c>
      <c r="P152" s="326">
        <f t="shared" si="41"/>
        <v>0</v>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Input'!C156</f>
        <v>0</v>
      </c>
      <c r="D156" s="318" t="s">
        <v>1</v>
      </c>
      <c r="E156" s="323">
        <v>272.25</v>
      </c>
      <c r="F156" s="324">
        <f t="shared" si="36"/>
        <v>0</v>
      </c>
      <c r="G156" s="339">
        <v>495</v>
      </c>
      <c r="H156" s="326">
        <f t="shared" si="37"/>
        <v>0</v>
      </c>
      <c r="I156" s="340">
        <v>35.96</v>
      </c>
      <c r="J156" s="324">
        <f t="shared" si="38"/>
        <v>0</v>
      </c>
      <c r="K156" s="341">
        <v>150</v>
      </c>
      <c r="L156" s="326">
        <f t="shared" si="39"/>
        <v>0</v>
      </c>
      <c r="M156" s="342">
        <v>214.5</v>
      </c>
      <c r="N156" s="324">
        <f t="shared" si="40"/>
        <v>0</v>
      </c>
      <c r="O156" s="339">
        <v>224.24999999999997</v>
      </c>
      <c r="P156" s="326">
        <f t="shared" si="41"/>
        <v>0</v>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Input'!C158</f>
        <v>0</v>
      </c>
      <c r="D158" s="318" t="s">
        <v>18</v>
      </c>
      <c r="E158" s="323">
        <v>12.1</v>
      </c>
      <c r="F158" s="324">
        <f t="shared" si="36"/>
        <v>0</v>
      </c>
      <c r="G158" s="339">
        <v>795</v>
      </c>
      <c r="H158" s="326">
        <f t="shared" si="37"/>
        <v>0</v>
      </c>
      <c r="I158" s="340">
        <v>71.91</v>
      </c>
      <c r="J158" s="324">
        <f t="shared" si="38"/>
        <v>0</v>
      </c>
      <c r="K158" s="341">
        <v>50</v>
      </c>
      <c r="L158" s="326">
        <f t="shared" si="39"/>
        <v>0</v>
      </c>
      <c r="M158" s="342">
        <v>55</v>
      </c>
      <c r="N158" s="324">
        <f t="shared" si="40"/>
        <v>0</v>
      </c>
      <c r="O158" s="339">
        <v>57.499999999999993</v>
      </c>
      <c r="P158" s="326">
        <f t="shared" si="41"/>
        <v>0</v>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Input'!C160</f>
        <v>0</v>
      </c>
      <c r="D160" s="318" t="s">
        <v>1</v>
      </c>
      <c r="E160" s="323">
        <v>272.25</v>
      </c>
      <c r="F160" s="324">
        <f t="shared" si="36"/>
        <v>0</v>
      </c>
      <c r="G160" s="339">
        <v>495</v>
      </c>
      <c r="H160" s="326">
        <f t="shared" si="37"/>
        <v>0</v>
      </c>
      <c r="I160" s="340">
        <v>35.96</v>
      </c>
      <c r="J160" s="324">
        <f t="shared" si="38"/>
        <v>0</v>
      </c>
      <c r="K160" s="341">
        <v>75</v>
      </c>
      <c r="L160" s="326">
        <f t="shared" si="39"/>
        <v>0</v>
      </c>
      <c r="M160" s="342">
        <v>214.5</v>
      </c>
      <c r="N160" s="324">
        <f t="shared" si="40"/>
        <v>0</v>
      </c>
      <c r="O160" s="339">
        <v>224.24999999999997</v>
      </c>
      <c r="P160" s="326">
        <f t="shared" si="41"/>
        <v>0</v>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Input'!C164</f>
        <v>0</v>
      </c>
      <c r="D164" s="318" t="s">
        <v>1</v>
      </c>
      <c r="E164" s="323">
        <v>272.25</v>
      </c>
      <c r="F164" s="324">
        <f t="shared" ref="F164:F226" si="42">C164*E164</f>
        <v>0</v>
      </c>
      <c r="G164" s="339">
        <v>495</v>
      </c>
      <c r="H164" s="326">
        <f t="shared" si="37"/>
        <v>0</v>
      </c>
      <c r="I164" s="340">
        <v>35.96</v>
      </c>
      <c r="J164" s="324">
        <f t="shared" si="38"/>
        <v>0</v>
      </c>
      <c r="K164" s="341">
        <v>150</v>
      </c>
      <c r="L164" s="326">
        <f t="shared" si="39"/>
        <v>0</v>
      </c>
      <c r="M164" s="342">
        <v>214.5</v>
      </c>
      <c r="N164" s="324">
        <f t="shared" si="40"/>
        <v>0</v>
      </c>
      <c r="O164" s="339">
        <v>224.24999999999997</v>
      </c>
      <c r="P164" s="326">
        <f t="shared" si="41"/>
        <v>0</v>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Input'!C166</f>
        <v>0</v>
      </c>
      <c r="D166" s="318" t="s">
        <v>18</v>
      </c>
      <c r="E166" s="323">
        <v>12.1</v>
      </c>
      <c r="F166" s="324">
        <f t="shared" si="42"/>
        <v>0</v>
      </c>
      <c r="G166" s="339">
        <v>795</v>
      </c>
      <c r="H166" s="326">
        <f t="shared" si="37"/>
        <v>0</v>
      </c>
      <c r="I166" s="340">
        <v>71.91</v>
      </c>
      <c r="J166" s="324">
        <f t="shared" si="38"/>
        <v>0</v>
      </c>
      <c r="K166" s="341">
        <v>50</v>
      </c>
      <c r="L166" s="326">
        <f t="shared" si="39"/>
        <v>0</v>
      </c>
      <c r="M166" s="342">
        <v>55</v>
      </c>
      <c r="N166" s="324">
        <f t="shared" si="40"/>
        <v>0</v>
      </c>
      <c r="O166" s="339">
        <v>57.499999999999993</v>
      </c>
      <c r="P166" s="326">
        <f t="shared" si="41"/>
        <v>0</v>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Input'!C168</f>
        <v>0</v>
      </c>
      <c r="D168" s="318" t="s">
        <v>1</v>
      </c>
      <c r="E168" s="323">
        <v>272.25</v>
      </c>
      <c r="F168" s="324">
        <f t="shared" si="42"/>
        <v>0</v>
      </c>
      <c r="G168" s="339">
        <v>495</v>
      </c>
      <c r="H168" s="326">
        <f t="shared" si="37"/>
        <v>0</v>
      </c>
      <c r="I168" s="340">
        <v>35.96</v>
      </c>
      <c r="J168" s="324">
        <f t="shared" si="38"/>
        <v>0</v>
      </c>
      <c r="K168" s="341">
        <v>75</v>
      </c>
      <c r="L168" s="326">
        <f t="shared" si="39"/>
        <v>0</v>
      </c>
      <c r="M168" s="342">
        <v>214.5</v>
      </c>
      <c r="N168" s="324">
        <f t="shared" si="40"/>
        <v>0</v>
      </c>
      <c r="O168" s="339">
        <v>224.24999999999997</v>
      </c>
      <c r="P168" s="326">
        <f t="shared" si="41"/>
        <v>0</v>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Input'!C170</f>
        <v>0</v>
      </c>
      <c r="D170" s="318"/>
      <c r="E170" s="323"/>
      <c r="F170" s="324">
        <f t="shared" si="42"/>
        <v>0</v>
      </c>
      <c r="G170" s="339"/>
      <c r="H170" s="326">
        <f t="shared" si="37"/>
        <v>0</v>
      </c>
      <c r="I170" s="340"/>
      <c r="J170" s="324">
        <f t="shared" si="38"/>
        <v>0</v>
      </c>
      <c r="K170" s="341"/>
      <c r="L170" s="326">
        <f t="shared" si="39"/>
        <v>0</v>
      </c>
      <c r="M170" s="342"/>
      <c r="N170" s="324">
        <f t="shared" si="40"/>
        <v>0</v>
      </c>
      <c r="O170" s="339"/>
      <c r="P170" s="326">
        <f t="shared" si="41"/>
        <v>0</v>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Input'!C176</f>
        <v>0</v>
      </c>
      <c r="D176" s="318" t="s">
        <v>1</v>
      </c>
      <c r="E176" s="323">
        <v>121</v>
      </c>
      <c r="F176" s="324">
        <f t="shared" si="42"/>
        <v>0</v>
      </c>
      <c r="G176" s="339">
        <v>495</v>
      </c>
      <c r="H176" s="326">
        <f t="shared" si="37"/>
        <v>0</v>
      </c>
      <c r="I176" s="340">
        <v>17.989999999999998</v>
      </c>
      <c r="J176" s="324">
        <f t="shared" si="38"/>
        <v>0</v>
      </c>
      <c r="K176" s="341">
        <v>100</v>
      </c>
      <c r="L176" s="326">
        <f t="shared" si="39"/>
        <v>0</v>
      </c>
      <c r="M176" s="342">
        <v>236.5</v>
      </c>
      <c r="N176" s="324">
        <f t="shared" si="40"/>
        <v>0</v>
      </c>
      <c r="O176" s="339">
        <v>247.24999999999997</v>
      </c>
      <c r="P176" s="326">
        <f t="shared" si="41"/>
        <v>0</v>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Input'!C178</f>
        <v>0</v>
      </c>
      <c r="D178" s="318" t="s">
        <v>18</v>
      </c>
      <c r="E178" s="323">
        <v>629.20000000000005</v>
      </c>
      <c r="F178" s="324">
        <f t="shared" si="42"/>
        <v>0</v>
      </c>
      <c r="G178" s="339">
        <v>795</v>
      </c>
      <c r="H178" s="326">
        <f t="shared" si="37"/>
        <v>0</v>
      </c>
      <c r="I178" s="340">
        <v>575.24</v>
      </c>
      <c r="J178" s="324">
        <f t="shared" si="38"/>
        <v>0</v>
      </c>
      <c r="K178" s="341">
        <v>300</v>
      </c>
      <c r="L178" s="326">
        <f t="shared" si="39"/>
        <v>0</v>
      </c>
      <c r="M178" s="342">
        <v>5.5</v>
      </c>
      <c r="N178" s="324">
        <f t="shared" si="40"/>
        <v>0</v>
      </c>
      <c r="O178" s="339">
        <v>5.75</v>
      </c>
      <c r="P178" s="326">
        <f t="shared" si="41"/>
        <v>0</v>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Input'!C180</f>
        <v>0</v>
      </c>
      <c r="D180" s="318" t="s">
        <v>1</v>
      </c>
      <c r="E180" s="323">
        <v>121</v>
      </c>
      <c r="F180" s="324">
        <f t="shared" si="42"/>
        <v>0</v>
      </c>
      <c r="G180" s="339">
        <v>495</v>
      </c>
      <c r="H180" s="326">
        <f t="shared" si="37"/>
        <v>0</v>
      </c>
      <c r="I180" s="340">
        <v>17.989999999999998</v>
      </c>
      <c r="J180" s="324">
        <f t="shared" si="38"/>
        <v>0</v>
      </c>
      <c r="K180" s="341">
        <v>75</v>
      </c>
      <c r="L180" s="326">
        <f t="shared" si="39"/>
        <v>0</v>
      </c>
      <c r="M180" s="342">
        <v>236.5</v>
      </c>
      <c r="N180" s="324">
        <f t="shared" si="40"/>
        <v>0</v>
      </c>
      <c r="O180" s="339">
        <v>247.24999999999997</v>
      </c>
      <c r="P180" s="326">
        <f t="shared" si="41"/>
        <v>0</v>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Input'!C184</f>
        <v>0</v>
      </c>
      <c r="D184" s="318" t="s">
        <v>1</v>
      </c>
      <c r="E184" s="323">
        <v>121</v>
      </c>
      <c r="F184" s="324">
        <f t="shared" si="42"/>
        <v>0</v>
      </c>
      <c r="G184" s="339">
        <v>495</v>
      </c>
      <c r="H184" s="326">
        <f t="shared" si="37"/>
        <v>0</v>
      </c>
      <c r="I184" s="340">
        <v>17.989999999999998</v>
      </c>
      <c r="J184" s="324">
        <f t="shared" si="38"/>
        <v>0</v>
      </c>
      <c r="K184" s="341">
        <v>100</v>
      </c>
      <c r="L184" s="326">
        <f t="shared" si="39"/>
        <v>0</v>
      </c>
      <c r="M184" s="342">
        <v>236.5</v>
      </c>
      <c r="N184" s="324">
        <f t="shared" si="40"/>
        <v>0</v>
      </c>
      <c r="O184" s="339">
        <v>247.24999999999997</v>
      </c>
      <c r="P184" s="326">
        <f t="shared" si="41"/>
        <v>0</v>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Input'!C186</f>
        <v>0</v>
      </c>
      <c r="D186" s="318" t="s">
        <v>18</v>
      </c>
      <c r="E186" s="323">
        <v>629.20000000000005</v>
      </c>
      <c r="F186" s="324">
        <f t="shared" si="42"/>
        <v>0</v>
      </c>
      <c r="G186" s="339">
        <v>795</v>
      </c>
      <c r="H186" s="326">
        <f t="shared" si="37"/>
        <v>0</v>
      </c>
      <c r="I186" s="340">
        <v>575.24</v>
      </c>
      <c r="J186" s="324">
        <f t="shared" si="38"/>
        <v>0</v>
      </c>
      <c r="K186" s="341">
        <v>300</v>
      </c>
      <c r="L186" s="326">
        <f t="shared" si="39"/>
        <v>0</v>
      </c>
      <c r="M186" s="342">
        <v>5.5</v>
      </c>
      <c r="N186" s="324">
        <f t="shared" si="40"/>
        <v>0</v>
      </c>
      <c r="O186" s="339">
        <v>5.75</v>
      </c>
      <c r="P186" s="326">
        <f t="shared" si="41"/>
        <v>0</v>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Input'!C188</f>
        <v>0</v>
      </c>
      <c r="D188" s="318" t="s">
        <v>1</v>
      </c>
      <c r="E188" s="323">
        <v>121</v>
      </c>
      <c r="F188" s="324">
        <f t="shared" si="42"/>
        <v>0</v>
      </c>
      <c r="G188" s="339">
        <v>495</v>
      </c>
      <c r="H188" s="326">
        <f t="shared" si="37"/>
        <v>0</v>
      </c>
      <c r="I188" s="340">
        <v>17.989999999999998</v>
      </c>
      <c r="J188" s="324">
        <f t="shared" si="38"/>
        <v>0</v>
      </c>
      <c r="K188" s="341">
        <v>75</v>
      </c>
      <c r="L188" s="326">
        <f t="shared" si="39"/>
        <v>0</v>
      </c>
      <c r="M188" s="342">
        <v>236.5</v>
      </c>
      <c r="N188" s="324">
        <f t="shared" si="40"/>
        <v>0</v>
      </c>
      <c r="O188" s="339">
        <v>247.24999999999997</v>
      </c>
      <c r="P188" s="326">
        <f t="shared" si="41"/>
        <v>0</v>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Input'!C192</f>
        <v>0</v>
      </c>
      <c r="D192" s="318" t="s">
        <v>1</v>
      </c>
      <c r="E192" s="323">
        <v>121</v>
      </c>
      <c r="F192" s="324">
        <f t="shared" si="42"/>
        <v>0</v>
      </c>
      <c r="G192" s="339">
        <v>495</v>
      </c>
      <c r="H192" s="326">
        <f t="shared" si="37"/>
        <v>0</v>
      </c>
      <c r="I192" s="340">
        <v>82.51</v>
      </c>
      <c r="J192" s="324">
        <f t="shared" si="38"/>
        <v>0</v>
      </c>
      <c r="K192" s="341">
        <v>185</v>
      </c>
      <c r="L192" s="326">
        <f t="shared" si="39"/>
        <v>0</v>
      </c>
      <c r="M192" s="342">
        <v>236.5</v>
      </c>
      <c r="N192" s="324">
        <f t="shared" si="40"/>
        <v>0</v>
      </c>
      <c r="O192" s="339">
        <v>247.24999999999997</v>
      </c>
      <c r="P192" s="326">
        <f t="shared" si="41"/>
        <v>0</v>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Input'!C194</f>
        <v>0</v>
      </c>
      <c r="D194" s="318" t="s">
        <v>18</v>
      </c>
      <c r="E194" s="323">
        <v>629.20000000000005</v>
      </c>
      <c r="F194" s="324">
        <f t="shared" si="42"/>
        <v>0</v>
      </c>
      <c r="G194" s="339">
        <v>795</v>
      </c>
      <c r="H194" s="326">
        <f t="shared" si="37"/>
        <v>0</v>
      </c>
      <c r="I194" s="340">
        <v>495.01</v>
      </c>
      <c r="J194" s="324">
        <f t="shared" si="38"/>
        <v>0</v>
      </c>
      <c r="K194" s="341">
        <v>300</v>
      </c>
      <c r="L194" s="326">
        <f t="shared" si="39"/>
        <v>0</v>
      </c>
      <c r="M194" s="342">
        <v>5.5</v>
      </c>
      <c r="N194" s="324">
        <f t="shared" si="40"/>
        <v>0</v>
      </c>
      <c r="O194" s="339">
        <v>5.75</v>
      </c>
      <c r="P194" s="326">
        <f t="shared" si="41"/>
        <v>0</v>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Input'!C196</f>
        <v>0</v>
      </c>
      <c r="D196" s="318" t="s">
        <v>1</v>
      </c>
      <c r="E196" s="323">
        <v>121</v>
      </c>
      <c r="F196" s="324">
        <f t="shared" si="42"/>
        <v>0</v>
      </c>
      <c r="G196" s="339">
        <v>495</v>
      </c>
      <c r="H196" s="326">
        <f t="shared" si="37"/>
        <v>0</v>
      </c>
      <c r="I196" s="340">
        <v>82.51</v>
      </c>
      <c r="J196" s="324">
        <f t="shared" si="38"/>
        <v>0</v>
      </c>
      <c r="K196" s="341">
        <v>100</v>
      </c>
      <c r="L196" s="326">
        <f t="shared" si="39"/>
        <v>0</v>
      </c>
      <c r="M196" s="342">
        <v>236.5</v>
      </c>
      <c r="N196" s="324">
        <f t="shared" si="40"/>
        <v>0</v>
      </c>
      <c r="O196" s="339">
        <v>247.24999999999997</v>
      </c>
      <c r="P196" s="326">
        <f t="shared" si="41"/>
        <v>0</v>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Input'!C202</f>
        <v>0</v>
      </c>
      <c r="D202" s="318" t="s">
        <v>1</v>
      </c>
      <c r="E202" s="323">
        <v>302.5</v>
      </c>
      <c r="F202" s="324">
        <f t="shared" si="42"/>
        <v>0</v>
      </c>
      <c r="G202" s="339">
        <v>495</v>
      </c>
      <c r="H202" s="326">
        <f t="shared" si="37"/>
        <v>0</v>
      </c>
      <c r="I202" s="340">
        <v>71.900000000000006</v>
      </c>
      <c r="J202" s="324">
        <f t="shared" si="38"/>
        <v>0</v>
      </c>
      <c r="K202" s="341">
        <v>150</v>
      </c>
      <c r="L202" s="326">
        <f t="shared" si="39"/>
        <v>0</v>
      </c>
      <c r="M202" s="342">
        <v>192.5</v>
      </c>
      <c r="N202" s="324">
        <f t="shared" si="40"/>
        <v>0</v>
      </c>
      <c r="O202" s="339">
        <v>201.24999999999997</v>
      </c>
      <c r="P202" s="326">
        <f t="shared" si="41"/>
        <v>0</v>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Input'!C204</f>
        <v>0</v>
      </c>
      <c r="D204" s="318" t="s">
        <v>18</v>
      </c>
      <c r="E204" s="323">
        <v>42.35</v>
      </c>
      <c r="F204" s="324">
        <f t="shared" si="42"/>
        <v>0</v>
      </c>
      <c r="G204" s="339">
        <v>995</v>
      </c>
      <c r="H204" s="326">
        <f t="shared" si="37"/>
        <v>0</v>
      </c>
      <c r="I204" s="340">
        <v>104.91</v>
      </c>
      <c r="J204" s="324">
        <f t="shared" si="38"/>
        <v>0</v>
      </c>
      <c r="K204" s="341">
        <v>50</v>
      </c>
      <c r="L204" s="326">
        <f t="shared" si="39"/>
        <v>0</v>
      </c>
      <c r="M204" s="342">
        <v>110</v>
      </c>
      <c r="N204" s="324">
        <f t="shared" si="40"/>
        <v>0</v>
      </c>
      <c r="O204" s="339">
        <v>114.99999999999999</v>
      </c>
      <c r="P204" s="326">
        <f t="shared" si="41"/>
        <v>0</v>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Input'!C206</f>
        <v>0</v>
      </c>
      <c r="D206" s="318" t="s">
        <v>1</v>
      </c>
      <c r="E206" s="323">
        <v>302.5</v>
      </c>
      <c r="F206" s="324">
        <f t="shared" si="42"/>
        <v>0</v>
      </c>
      <c r="G206" s="339">
        <v>495</v>
      </c>
      <c r="H206" s="326">
        <f t="shared" si="37"/>
        <v>0</v>
      </c>
      <c r="I206" s="340">
        <v>71.900000000000006</v>
      </c>
      <c r="J206" s="324">
        <f t="shared" si="38"/>
        <v>0</v>
      </c>
      <c r="K206" s="341">
        <v>75</v>
      </c>
      <c r="L206" s="326">
        <f t="shared" si="39"/>
        <v>0</v>
      </c>
      <c r="M206" s="342">
        <v>192.5</v>
      </c>
      <c r="N206" s="324">
        <f t="shared" si="40"/>
        <v>0</v>
      </c>
      <c r="O206" s="339">
        <v>201.24999999999997</v>
      </c>
      <c r="P206" s="326">
        <f t="shared" si="41"/>
        <v>0</v>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Input'!C210</f>
        <v>0</v>
      </c>
      <c r="D210" s="318" t="s">
        <v>1</v>
      </c>
      <c r="E210" s="323">
        <v>302.5</v>
      </c>
      <c r="F210" s="324">
        <f t="shared" si="42"/>
        <v>0</v>
      </c>
      <c r="G210" s="339">
        <v>495</v>
      </c>
      <c r="H210" s="326">
        <f t="shared" ref="H210:H272" si="43">C210*G210</f>
        <v>0</v>
      </c>
      <c r="I210" s="340">
        <v>71.900000000000006</v>
      </c>
      <c r="J210" s="324">
        <f t="shared" ref="J210:J272" si="44">C210*I210</f>
        <v>0</v>
      </c>
      <c r="K210" s="341">
        <v>150</v>
      </c>
      <c r="L210" s="326">
        <f t="shared" ref="L210:L272" si="45">C210*K210</f>
        <v>0</v>
      </c>
      <c r="M210" s="342">
        <v>192.5</v>
      </c>
      <c r="N210" s="324">
        <f t="shared" ref="N210:N272" si="46">C210*M210</f>
        <v>0</v>
      </c>
      <c r="O210" s="339">
        <v>201.24999999999997</v>
      </c>
      <c r="P210" s="326">
        <f t="shared" ref="P210:P272" si="47">C210*O210</f>
        <v>0</v>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Input'!C212</f>
        <v>0</v>
      </c>
      <c r="D212" s="318" t="s">
        <v>18</v>
      </c>
      <c r="E212" s="323">
        <v>42.35</v>
      </c>
      <c r="F212" s="324">
        <f t="shared" si="42"/>
        <v>0</v>
      </c>
      <c r="G212" s="339">
        <v>995</v>
      </c>
      <c r="H212" s="326">
        <f t="shared" si="43"/>
        <v>0</v>
      </c>
      <c r="I212" s="340">
        <v>104.91</v>
      </c>
      <c r="J212" s="324">
        <f t="shared" si="44"/>
        <v>0</v>
      </c>
      <c r="K212" s="341">
        <v>50</v>
      </c>
      <c r="L212" s="326">
        <f t="shared" si="45"/>
        <v>0</v>
      </c>
      <c r="M212" s="342">
        <v>110</v>
      </c>
      <c r="N212" s="324">
        <f t="shared" si="46"/>
        <v>0</v>
      </c>
      <c r="O212" s="339">
        <v>114.99999999999999</v>
      </c>
      <c r="P212" s="326">
        <f t="shared" si="47"/>
        <v>0</v>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Input'!C214</f>
        <v>0</v>
      </c>
      <c r="D214" s="318" t="s">
        <v>1</v>
      </c>
      <c r="E214" s="323">
        <v>302.5</v>
      </c>
      <c r="F214" s="324">
        <f t="shared" si="42"/>
        <v>0</v>
      </c>
      <c r="G214" s="339">
        <v>495</v>
      </c>
      <c r="H214" s="326">
        <f t="shared" si="43"/>
        <v>0</v>
      </c>
      <c r="I214" s="340">
        <v>71.900000000000006</v>
      </c>
      <c r="J214" s="324">
        <f t="shared" si="44"/>
        <v>0</v>
      </c>
      <c r="K214" s="341">
        <v>75</v>
      </c>
      <c r="L214" s="326">
        <f t="shared" si="45"/>
        <v>0</v>
      </c>
      <c r="M214" s="342">
        <v>192.5</v>
      </c>
      <c r="N214" s="324">
        <f t="shared" si="46"/>
        <v>0</v>
      </c>
      <c r="O214" s="339">
        <v>201.24999999999997</v>
      </c>
      <c r="P214" s="326">
        <f t="shared" si="47"/>
        <v>0</v>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Input'!C218</f>
        <v>0</v>
      </c>
      <c r="D218" s="318" t="s">
        <v>1</v>
      </c>
      <c r="E218" s="323">
        <v>302.5</v>
      </c>
      <c r="F218" s="324">
        <f t="shared" si="42"/>
        <v>0</v>
      </c>
      <c r="G218" s="339">
        <v>495</v>
      </c>
      <c r="H218" s="326">
        <f t="shared" si="43"/>
        <v>0</v>
      </c>
      <c r="I218" s="340">
        <v>82.51</v>
      </c>
      <c r="J218" s="324">
        <f t="shared" si="44"/>
        <v>0</v>
      </c>
      <c r="K218" s="341">
        <v>285</v>
      </c>
      <c r="L218" s="326">
        <f t="shared" si="45"/>
        <v>0</v>
      </c>
      <c r="M218" s="342">
        <v>192.5</v>
      </c>
      <c r="N218" s="324">
        <f t="shared" si="46"/>
        <v>0</v>
      </c>
      <c r="O218" s="339">
        <v>201.24999999999997</v>
      </c>
      <c r="P218" s="326">
        <f t="shared" si="47"/>
        <v>0</v>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Input'!C220</f>
        <v>0</v>
      </c>
      <c r="D220" s="318" t="s">
        <v>18</v>
      </c>
      <c r="E220" s="323">
        <v>42.35</v>
      </c>
      <c r="F220" s="324">
        <f t="shared" si="42"/>
        <v>0</v>
      </c>
      <c r="G220" s="339">
        <v>995</v>
      </c>
      <c r="H220" s="326">
        <f t="shared" si="43"/>
        <v>0</v>
      </c>
      <c r="I220" s="340">
        <v>495.01</v>
      </c>
      <c r="J220" s="324">
        <f t="shared" si="44"/>
        <v>0</v>
      </c>
      <c r="K220" s="341">
        <v>50</v>
      </c>
      <c r="L220" s="326">
        <f t="shared" si="45"/>
        <v>0</v>
      </c>
      <c r="M220" s="342">
        <v>110</v>
      </c>
      <c r="N220" s="324">
        <f t="shared" si="46"/>
        <v>0</v>
      </c>
      <c r="O220" s="339">
        <v>114.99999999999999</v>
      </c>
      <c r="P220" s="326">
        <f t="shared" si="47"/>
        <v>0</v>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Input'!C222</f>
        <v>0</v>
      </c>
      <c r="D222" s="318" t="s">
        <v>1</v>
      </c>
      <c r="E222" s="323">
        <v>302.5</v>
      </c>
      <c r="F222" s="324">
        <f t="shared" si="42"/>
        <v>0</v>
      </c>
      <c r="G222" s="339">
        <v>495</v>
      </c>
      <c r="H222" s="326">
        <f t="shared" si="43"/>
        <v>0</v>
      </c>
      <c r="I222" s="340">
        <v>82.51</v>
      </c>
      <c r="J222" s="324">
        <f t="shared" si="44"/>
        <v>0</v>
      </c>
      <c r="K222" s="341">
        <v>125</v>
      </c>
      <c r="L222" s="326">
        <f t="shared" si="45"/>
        <v>0</v>
      </c>
      <c r="M222" s="342">
        <v>192.5</v>
      </c>
      <c r="N222" s="324">
        <f t="shared" si="46"/>
        <v>0</v>
      </c>
      <c r="O222" s="339">
        <v>201.24999999999997</v>
      </c>
      <c r="P222" s="326">
        <f t="shared" si="47"/>
        <v>0</v>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Input'!C224</f>
        <v>0</v>
      </c>
      <c r="D224" s="318" t="s">
        <v>1</v>
      </c>
      <c r="E224" s="323">
        <v>18.149999999999999</v>
      </c>
      <c r="F224" s="324">
        <f t="shared" si="42"/>
        <v>0</v>
      </c>
      <c r="G224" s="339">
        <v>395</v>
      </c>
      <c r="H224" s="326">
        <f t="shared" si="43"/>
        <v>0</v>
      </c>
      <c r="I224" s="340">
        <v>0.59</v>
      </c>
      <c r="J224" s="324">
        <f t="shared" si="44"/>
        <v>0</v>
      </c>
      <c r="K224" s="341">
        <v>50</v>
      </c>
      <c r="L224" s="326">
        <f t="shared" si="45"/>
        <v>0</v>
      </c>
      <c r="M224" s="342">
        <v>16.5</v>
      </c>
      <c r="N224" s="324">
        <f t="shared" si="46"/>
        <v>0</v>
      </c>
      <c r="O224" s="339">
        <v>17.25</v>
      </c>
      <c r="P224" s="326">
        <f t="shared" si="47"/>
        <v>0</v>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Input'!C226</f>
        <v>0</v>
      </c>
      <c r="D226" s="318" t="s">
        <v>18</v>
      </c>
      <c r="E226" s="323">
        <v>18.149999999999999</v>
      </c>
      <c r="F226" s="324">
        <f t="shared" si="42"/>
        <v>0</v>
      </c>
      <c r="G226" s="339">
        <v>250</v>
      </c>
      <c r="H226" s="326">
        <f t="shared" si="43"/>
        <v>0</v>
      </c>
      <c r="I226" s="340">
        <v>495.01</v>
      </c>
      <c r="J226" s="324">
        <f t="shared" si="44"/>
        <v>0</v>
      </c>
      <c r="K226" s="341">
        <v>10</v>
      </c>
      <c r="L226" s="326">
        <f t="shared" si="45"/>
        <v>0</v>
      </c>
      <c r="M226" s="342">
        <v>11</v>
      </c>
      <c r="N226" s="324">
        <f t="shared" si="46"/>
        <v>0</v>
      </c>
      <c r="O226" s="339">
        <v>11.5</v>
      </c>
      <c r="P226" s="326">
        <f t="shared" si="47"/>
        <v>0</v>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Input'!C228</f>
        <v>0</v>
      </c>
      <c r="D228" s="318" t="s">
        <v>1</v>
      </c>
      <c r="E228" s="323">
        <v>18.149999999999999</v>
      </c>
      <c r="F228" s="324">
        <f t="shared" ref="F228:F290" si="48">C228*E228</f>
        <v>0</v>
      </c>
      <c r="G228" s="339">
        <v>250</v>
      </c>
      <c r="H228" s="326">
        <f t="shared" si="43"/>
        <v>0</v>
      </c>
      <c r="I228" s="340">
        <v>0.59</v>
      </c>
      <c r="J228" s="324">
        <f t="shared" si="44"/>
        <v>0</v>
      </c>
      <c r="K228" s="341">
        <v>10</v>
      </c>
      <c r="L228" s="326">
        <f t="shared" si="45"/>
        <v>0</v>
      </c>
      <c r="M228" s="342">
        <v>16.5</v>
      </c>
      <c r="N228" s="324">
        <f t="shared" si="46"/>
        <v>0</v>
      </c>
      <c r="O228" s="339">
        <v>17.25</v>
      </c>
      <c r="P228" s="326">
        <f t="shared" si="47"/>
        <v>0</v>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Input'!C230</f>
        <v>0</v>
      </c>
      <c r="D230" s="318" t="s">
        <v>1</v>
      </c>
      <c r="E230" s="323">
        <v>121</v>
      </c>
      <c r="F230" s="324">
        <f t="shared" si="48"/>
        <v>0</v>
      </c>
      <c r="G230" s="339">
        <v>140</v>
      </c>
      <c r="H230" s="326">
        <f t="shared" si="43"/>
        <v>0</v>
      </c>
      <c r="I230" s="340">
        <v>0.59</v>
      </c>
      <c r="J230" s="324">
        <f t="shared" si="44"/>
        <v>0</v>
      </c>
      <c r="K230" s="341">
        <v>500</v>
      </c>
      <c r="L230" s="326">
        <f t="shared" si="45"/>
        <v>0</v>
      </c>
      <c r="M230" s="342">
        <v>220</v>
      </c>
      <c r="N230" s="324">
        <f t="shared" si="46"/>
        <v>0</v>
      </c>
      <c r="O230" s="339">
        <v>229.99999999999997</v>
      </c>
      <c r="P230" s="326">
        <f t="shared" si="47"/>
        <v>0</v>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Input'!C232</f>
        <v>0</v>
      </c>
      <c r="D232" s="318" t="s">
        <v>18</v>
      </c>
      <c r="E232" s="323">
        <v>72.599999999999994</v>
      </c>
      <c r="F232" s="324">
        <f t="shared" si="48"/>
        <v>0</v>
      </c>
      <c r="G232" s="339">
        <v>295</v>
      </c>
      <c r="H232" s="326">
        <f t="shared" si="43"/>
        <v>0</v>
      </c>
      <c r="I232" s="340">
        <v>638.01</v>
      </c>
      <c r="J232" s="324">
        <f t="shared" si="44"/>
        <v>0</v>
      </c>
      <c r="K232" s="341">
        <v>125</v>
      </c>
      <c r="L232" s="326">
        <f t="shared" si="45"/>
        <v>0</v>
      </c>
      <c r="M232" s="342">
        <v>22</v>
      </c>
      <c r="N232" s="324">
        <f t="shared" si="46"/>
        <v>0</v>
      </c>
      <c r="O232" s="339">
        <v>23</v>
      </c>
      <c r="P232" s="326">
        <f t="shared" si="47"/>
        <v>0</v>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Input'!C234</f>
        <v>0</v>
      </c>
      <c r="D234" s="318" t="s">
        <v>1</v>
      </c>
      <c r="E234" s="323">
        <v>121</v>
      </c>
      <c r="F234" s="324">
        <f t="shared" si="48"/>
        <v>0</v>
      </c>
      <c r="G234" s="339">
        <v>150</v>
      </c>
      <c r="H234" s="326">
        <f t="shared" si="43"/>
        <v>0</v>
      </c>
      <c r="I234" s="340">
        <v>0.59</v>
      </c>
      <c r="J234" s="324">
        <f t="shared" si="44"/>
        <v>0</v>
      </c>
      <c r="K234" s="341">
        <v>100</v>
      </c>
      <c r="L234" s="326">
        <f t="shared" si="45"/>
        <v>0</v>
      </c>
      <c r="M234" s="342">
        <v>22</v>
      </c>
      <c r="N234" s="324">
        <f t="shared" si="46"/>
        <v>0</v>
      </c>
      <c r="O234" s="339">
        <v>23</v>
      </c>
      <c r="P234" s="326">
        <f t="shared" si="47"/>
        <v>0</v>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Input'!C236</f>
        <v>0</v>
      </c>
      <c r="D236" s="318" t="s">
        <v>18</v>
      </c>
      <c r="E236" s="323">
        <v>411.4</v>
      </c>
      <c r="F236" s="324">
        <f t="shared" si="48"/>
        <v>0</v>
      </c>
      <c r="G236" s="339">
        <v>495</v>
      </c>
      <c r="H236" s="326">
        <f t="shared" si="43"/>
        <v>0</v>
      </c>
      <c r="I236" s="340">
        <v>215.72</v>
      </c>
      <c r="J236" s="324">
        <f t="shared" si="44"/>
        <v>0</v>
      </c>
      <c r="K236" s="341">
        <v>250</v>
      </c>
      <c r="L236" s="326">
        <f t="shared" si="45"/>
        <v>0</v>
      </c>
      <c r="M236" s="342">
        <v>291.5</v>
      </c>
      <c r="N236" s="324">
        <f t="shared" si="46"/>
        <v>0</v>
      </c>
      <c r="O236" s="339">
        <v>304.75</v>
      </c>
      <c r="P236" s="326">
        <f t="shared" si="47"/>
        <v>0</v>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Input'!C238</f>
        <v>0</v>
      </c>
      <c r="D238" s="318" t="s">
        <v>18</v>
      </c>
      <c r="E238" s="323">
        <v>629.20000000000005</v>
      </c>
      <c r="F238" s="324">
        <f t="shared" si="48"/>
        <v>0</v>
      </c>
      <c r="G238" s="339">
        <v>495</v>
      </c>
      <c r="H238" s="326">
        <f t="shared" si="43"/>
        <v>0</v>
      </c>
      <c r="I238" s="340">
        <v>862.85</v>
      </c>
      <c r="J238" s="324">
        <f t="shared" si="44"/>
        <v>0</v>
      </c>
      <c r="K238" s="341">
        <v>400</v>
      </c>
      <c r="L238" s="326">
        <f t="shared" si="45"/>
        <v>0</v>
      </c>
      <c r="M238" s="342">
        <v>324.5</v>
      </c>
      <c r="N238" s="324">
        <f t="shared" si="46"/>
        <v>0</v>
      </c>
      <c r="O238" s="339">
        <v>339.25</v>
      </c>
      <c r="P238" s="326">
        <f t="shared" si="47"/>
        <v>0</v>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Input'!C242</f>
        <v>0</v>
      </c>
      <c r="D242" s="318" t="s">
        <v>1</v>
      </c>
      <c r="E242" s="323">
        <v>242</v>
      </c>
      <c r="F242" s="324">
        <f t="shared" si="48"/>
        <v>0</v>
      </c>
      <c r="G242" s="339">
        <v>100</v>
      </c>
      <c r="H242" s="326">
        <f t="shared" si="43"/>
        <v>0</v>
      </c>
      <c r="I242" s="340">
        <v>82.51</v>
      </c>
      <c r="J242" s="324">
        <f t="shared" si="44"/>
        <v>0</v>
      </c>
      <c r="K242" s="341">
        <v>150</v>
      </c>
      <c r="L242" s="326">
        <f t="shared" si="45"/>
        <v>0</v>
      </c>
      <c r="M242" s="342">
        <v>357.5</v>
      </c>
      <c r="N242" s="324">
        <f t="shared" si="46"/>
        <v>0</v>
      </c>
      <c r="O242" s="339">
        <v>373.74999999999994</v>
      </c>
      <c r="P242" s="326">
        <f t="shared" si="47"/>
        <v>0</v>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Input'!C244</f>
        <v>0</v>
      </c>
      <c r="D244" s="318" t="s">
        <v>18</v>
      </c>
      <c r="E244" s="323">
        <v>484</v>
      </c>
      <c r="F244" s="324">
        <f t="shared" si="48"/>
        <v>0</v>
      </c>
      <c r="G244" s="339">
        <v>100</v>
      </c>
      <c r="H244" s="326">
        <f t="shared" si="43"/>
        <v>0</v>
      </c>
      <c r="I244" s="340">
        <v>495.01</v>
      </c>
      <c r="J244" s="324">
        <f t="shared" si="44"/>
        <v>0</v>
      </c>
      <c r="K244" s="341">
        <v>350</v>
      </c>
      <c r="L244" s="326">
        <f t="shared" si="45"/>
        <v>0</v>
      </c>
      <c r="M244" s="342">
        <v>110</v>
      </c>
      <c r="N244" s="324">
        <f t="shared" si="46"/>
        <v>0</v>
      </c>
      <c r="O244" s="339">
        <v>114.99999999999999</v>
      </c>
      <c r="P244" s="326">
        <f t="shared" si="47"/>
        <v>0</v>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Input'!C246</f>
        <v>0</v>
      </c>
      <c r="D246" s="318" t="s">
        <v>1</v>
      </c>
      <c r="E246" s="323">
        <v>242</v>
      </c>
      <c r="F246" s="324">
        <f t="shared" si="48"/>
        <v>0</v>
      </c>
      <c r="G246" s="339">
        <v>100</v>
      </c>
      <c r="H246" s="326">
        <f t="shared" si="43"/>
        <v>0</v>
      </c>
      <c r="I246" s="340">
        <v>82.51</v>
      </c>
      <c r="J246" s="324">
        <f t="shared" si="44"/>
        <v>0</v>
      </c>
      <c r="K246" s="341">
        <v>150</v>
      </c>
      <c r="L246" s="326">
        <f t="shared" si="45"/>
        <v>0</v>
      </c>
      <c r="M246" s="342">
        <v>357.5</v>
      </c>
      <c r="N246" s="324">
        <f t="shared" si="46"/>
        <v>0</v>
      </c>
      <c r="O246" s="339">
        <v>373.74999999999994</v>
      </c>
      <c r="P246" s="326">
        <f t="shared" si="47"/>
        <v>0</v>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Input'!C248</f>
        <v>0</v>
      </c>
      <c r="D248" s="318" t="s">
        <v>1</v>
      </c>
      <c r="E248" s="323">
        <v>242</v>
      </c>
      <c r="F248" s="324">
        <f t="shared" si="48"/>
        <v>0</v>
      </c>
      <c r="G248" s="339">
        <v>100</v>
      </c>
      <c r="H248" s="326">
        <f t="shared" si="43"/>
        <v>0</v>
      </c>
      <c r="I248" s="340">
        <v>82.51</v>
      </c>
      <c r="J248" s="324">
        <f t="shared" si="44"/>
        <v>0</v>
      </c>
      <c r="K248" s="341">
        <v>150</v>
      </c>
      <c r="L248" s="326">
        <f t="shared" si="45"/>
        <v>0</v>
      </c>
      <c r="M248" s="342">
        <v>357.5</v>
      </c>
      <c r="N248" s="324">
        <f t="shared" si="46"/>
        <v>0</v>
      </c>
      <c r="O248" s="339">
        <v>373.74999999999994</v>
      </c>
      <c r="P248" s="326">
        <f t="shared" si="47"/>
        <v>0</v>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Input'!C250</f>
        <v>0</v>
      </c>
      <c r="D250" s="318" t="s">
        <v>18</v>
      </c>
      <c r="E250" s="323">
        <v>484</v>
      </c>
      <c r="F250" s="324">
        <f t="shared" si="48"/>
        <v>0</v>
      </c>
      <c r="G250" s="339">
        <v>100</v>
      </c>
      <c r="H250" s="326">
        <f t="shared" si="43"/>
        <v>0</v>
      </c>
      <c r="I250" s="340">
        <v>495.01</v>
      </c>
      <c r="J250" s="324">
        <f t="shared" si="44"/>
        <v>0</v>
      </c>
      <c r="K250" s="341">
        <v>350</v>
      </c>
      <c r="L250" s="326">
        <f t="shared" si="45"/>
        <v>0</v>
      </c>
      <c r="M250" s="342">
        <v>110</v>
      </c>
      <c r="N250" s="324">
        <f t="shared" si="46"/>
        <v>0</v>
      </c>
      <c r="O250" s="339">
        <v>114.99999999999999</v>
      </c>
      <c r="P250" s="326">
        <f t="shared" si="47"/>
        <v>0</v>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Input'!C252</f>
        <v>0</v>
      </c>
      <c r="D252" s="318" t="s">
        <v>1</v>
      </c>
      <c r="E252" s="323">
        <v>242</v>
      </c>
      <c r="F252" s="324">
        <f t="shared" si="48"/>
        <v>0</v>
      </c>
      <c r="G252" s="339">
        <v>100</v>
      </c>
      <c r="H252" s="326">
        <f t="shared" si="43"/>
        <v>0</v>
      </c>
      <c r="I252" s="340">
        <v>82.51</v>
      </c>
      <c r="J252" s="324">
        <f t="shared" si="44"/>
        <v>0</v>
      </c>
      <c r="K252" s="341">
        <v>150</v>
      </c>
      <c r="L252" s="326">
        <f t="shared" si="45"/>
        <v>0</v>
      </c>
      <c r="M252" s="342">
        <v>357.5</v>
      </c>
      <c r="N252" s="324">
        <f t="shared" si="46"/>
        <v>0</v>
      </c>
      <c r="O252" s="339">
        <v>373.74999999999994</v>
      </c>
      <c r="P252" s="326">
        <f t="shared" si="47"/>
        <v>0</v>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Input'!C254</f>
        <v>0</v>
      </c>
      <c r="D254" s="318" t="s">
        <v>1</v>
      </c>
      <c r="E254" s="323">
        <v>181.5</v>
      </c>
      <c r="F254" s="324">
        <f t="shared" si="48"/>
        <v>0</v>
      </c>
      <c r="G254" s="339">
        <v>100</v>
      </c>
      <c r="H254" s="326">
        <f t="shared" si="43"/>
        <v>0</v>
      </c>
      <c r="I254" s="340">
        <v>265.48</v>
      </c>
      <c r="J254" s="324">
        <f t="shared" si="44"/>
        <v>0</v>
      </c>
      <c r="K254" s="341">
        <v>280</v>
      </c>
      <c r="L254" s="326">
        <f t="shared" si="45"/>
        <v>0</v>
      </c>
      <c r="M254" s="342">
        <v>165</v>
      </c>
      <c r="N254" s="324">
        <f t="shared" si="46"/>
        <v>0</v>
      </c>
      <c r="O254" s="339">
        <v>172.5</v>
      </c>
      <c r="P254" s="326">
        <f t="shared" si="47"/>
        <v>0</v>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Input'!C256</f>
        <v>0</v>
      </c>
      <c r="D256" s="318" t="s">
        <v>1</v>
      </c>
      <c r="E256" s="323">
        <v>36.299999999999997</v>
      </c>
      <c r="F256" s="324">
        <f t="shared" si="48"/>
        <v>0</v>
      </c>
      <c r="G256" s="339">
        <v>100</v>
      </c>
      <c r="H256" s="326">
        <f t="shared" si="43"/>
        <v>0</v>
      </c>
      <c r="I256" s="340">
        <v>530.95000000000005</v>
      </c>
      <c r="J256" s="324">
        <f t="shared" si="44"/>
        <v>0</v>
      </c>
      <c r="K256" s="341">
        <v>180</v>
      </c>
      <c r="L256" s="326">
        <f t="shared" si="45"/>
        <v>0</v>
      </c>
      <c r="M256" s="342">
        <v>165</v>
      </c>
      <c r="N256" s="324">
        <f t="shared" si="46"/>
        <v>0</v>
      </c>
      <c r="O256" s="339">
        <v>172.5</v>
      </c>
      <c r="P256" s="326">
        <f t="shared" si="47"/>
        <v>0</v>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Input'!C260</f>
        <v>0</v>
      </c>
      <c r="D260" s="318" t="s">
        <v>1</v>
      </c>
      <c r="E260" s="323">
        <v>272.25</v>
      </c>
      <c r="F260" s="324">
        <f t="shared" si="48"/>
        <v>0</v>
      </c>
      <c r="G260" s="339">
        <v>495</v>
      </c>
      <c r="H260" s="326">
        <f t="shared" si="43"/>
        <v>0</v>
      </c>
      <c r="I260" s="340">
        <v>17.98</v>
      </c>
      <c r="J260" s="324">
        <f t="shared" si="44"/>
        <v>0</v>
      </c>
      <c r="K260" s="341">
        <v>50</v>
      </c>
      <c r="L260" s="326">
        <f t="shared" si="45"/>
        <v>0</v>
      </c>
      <c r="M260" s="342">
        <v>192.5</v>
      </c>
      <c r="N260" s="324">
        <f t="shared" si="46"/>
        <v>0</v>
      </c>
      <c r="O260" s="339">
        <v>201.24999999999997</v>
      </c>
      <c r="P260" s="326">
        <f t="shared" si="47"/>
        <v>0</v>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Input'!C262</f>
        <v>0</v>
      </c>
      <c r="D262" s="318" t="s">
        <v>18</v>
      </c>
      <c r="E262" s="323">
        <v>48.4</v>
      </c>
      <c r="F262" s="324">
        <f t="shared" si="48"/>
        <v>0</v>
      </c>
      <c r="G262" s="339">
        <v>250</v>
      </c>
      <c r="H262" s="326">
        <f t="shared" si="43"/>
        <v>0</v>
      </c>
      <c r="I262" s="340">
        <v>35.950000000000003</v>
      </c>
      <c r="J262" s="324">
        <f t="shared" si="44"/>
        <v>0</v>
      </c>
      <c r="K262" s="341">
        <v>25</v>
      </c>
      <c r="L262" s="326">
        <f t="shared" si="45"/>
        <v>0</v>
      </c>
      <c r="M262" s="342">
        <v>110</v>
      </c>
      <c r="N262" s="324">
        <f t="shared" si="46"/>
        <v>0</v>
      </c>
      <c r="O262" s="339">
        <v>114.99999999999999</v>
      </c>
      <c r="P262" s="326">
        <f t="shared" si="47"/>
        <v>0</v>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Input'!C264</f>
        <v>0</v>
      </c>
      <c r="D264" s="318" t="s">
        <v>1</v>
      </c>
      <c r="E264" s="323">
        <v>272.25</v>
      </c>
      <c r="F264" s="324">
        <f t="shared" si="48"/>
        <v>0</v>
      </c>
      <c r="G264" s="339">
        <v>495</v>
      </c>
      <c r="H264" s="326">
        <f t="shared" si="43"/>
        <v>0</v>
      </c>
      <c r="I264" s="340">
        <v>17.98</v>
      </c>
      <c r="J264" s="324">
        <f t="shared" si="44"/>
        <v>0</v>
      </c>
      <c r="K264" s="341">
        <v>50</v>
      </c>
      <c r="L264" s="326">
        <f t="shared" si="45"/>
        <v>0</v>
      </c>
      <c r="M264" s="342">
        <v>192.5</v>
      </c>
      <c r="N264" s="324">
        <f t="shared" si="46"/>
        <v>0</v>
      </c>
      <c r="O264" s="339">
        <v>201.24999999999997</v>
      </c>
      <c r="P264" s="326">
        <f t="shared" si="47"/>
        <v>0</v>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Input'!C266</f>
        <v>0</v>
      </c>
      <c r="D266" s="318" t="s">
        <v>1</v>
      </c>
      <c r="E266" s="323">
        <v>272.25</v>
      </c>
      <c r="F266" s="324">
        <f t="shared" si="48"/>
        <v>0</v>
      </c>
      <c r="G266" s="339">
        <v>495</v>
      </c>
      <c r="H266" s="326">
        <f t="shared" si="43"/>
        <v>0</v>
      </c>
      <c r="I266" s="340">
        <v>17.98</v>
      </c>
      <c r="J266" s="324">
        <f t="shared" si="44"/>
        <v>0</v>
      </c>
      <c r="K266" s="341">
        <v>75</v>
      </c>
      <c r="L266" s="326">
        <f t="shared" si="45"/>
        <v>0</v>
      </c>
      <c r="M266" s="342">
        <v>214.5</v>
      </c>
      <c r="N266" s="324">
        <f t="shared" si="46"/>
        <v>0</v>
      </c>
      <c r="O266" s="339">
        <v>224.24999999999997</v>
      </c>
      <c r="P266" s="326">
        <f t="shared" si="47"/>
        <v>0</v>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Input'!C268</f>
        <v>0</v>
      </c>
      <c r="D268" s="318" t="s">
        <v>18</v>
      </c>
      <c r="E268" s="323">
        <v>48.4</v>
      </c>
      <c r="F268" s="324">
        <f t="shared" si="48"/>
        <v>0</v>
      </c>
      <c r="G268" s="339">
        <v>250</v>
      </c>
      <c r="H268" s="326">
        <f t="shared" si="43"/>
        <v>0</v>
      </c>
      <c r="I268" s="340">
        <v>68.95</v>
      </c>
      <c r="J268" s="324">
        <f t="shared" si="44"/>
        <v>0</v>
      </c>
      <c r="K268" s="341">
        <v>50</v>
      </c>
      <c r="L268" s="326">
        <f t="shared" si="45"/>
        <v>0</v>
      </c>
      <c r="M268" s="342">
        <v>110</v>
      </c>
      <c r="N268" s="324">
        <f t="shared" si="46"/>
        <v>0</v>
      </c>
      <c r="O268" s="339">
        <v>114.99999999999999</v>
      </c>
      <c r="P268" s="326">
        <f t="shared" si="47"/>
        <v>0</v>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Input'!C270</f>
        <v>0</v>
      </c>
      <c r="D270" s="318" t="s">
        <v>1</v>
      </c>
      <c r="E270" s="323">
        <v>272.25</v>
      </c>
      <c r="F270" s="324">
        <f t="shared" si="48"/>
        <v>0</v>
      </c>
      <c r="G270" s="339">
        <v>495</v>
      </c>
      <c r="H270" s="326">
        <f t="shared" si="43"/>
        <v>0</v>
      </c>
      <c r="I270" s="340">
        <v>17.98</v>
      </c>
      <c r="J270" s="324">
        <f t="shared" si="44"/>
        <v>0</v>
      </c>
      <c r="K270" s="341">
        <v>50</v>
      </c>
      <c r="L270" s="326">
        <f t="shared" si="45"/>
        <v>0</v>
      </c>
      <c r="M270" s="342">
        <v>214.5</v>
      </c>
      <c r="N270" s="324">
        <f t="shared" si="46"/>
        <v>0</v>
      </c>
      <c r="O270" s="339">
        <v>224.24999999999997</v>
      </c>
      <c r="P270" s="326">
        <f t="shared" si="47"/>
        <v>0</v>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Input'!C272</f>
        <v>0</v>
      </c>
      <c r="D272" s="318" t="s">
        <v>1</v>
      </c>
      <c r="E272" s="323">
        <v>272.25</v>
      </c>
      <c r="F272" s="324">
        <f t="shared" si="48"/>
        <v>0</v>
      </c>
      <c r="G272" s="339">
        <v>495</v>
      </c>
      <c r="H272" s="326">
        <f t="shared" si="43"/>
        <v>0</v>
      </c>
      <c r="I272" s="340">
        <v>17.98</v>
      </c>
      <c r="J272" s="324">
        <f t="shared" si="44"/>
        <v>0</v>
      </c>
      <c r="K272" s="341">
        <v>75</v>
      </c>
      <c r="L272" s="326">
        <f t="shared" si="45"/>
        <v>0</v>
      </c>
      <c r="M272" s="342">
        <v>214.5</v>
      </c>
      <c r="N272" s="324">
        <f t="shared" si="46"/>
        <v>0</v>
      </c>
      <c r="O272" s="339">
        <v>224.24999999999997</v>
      </c>
      <c r="P272" s="326">
        <f t="shared" si="47"/>
        <v>0</v>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Input'!C274</f>
        <v>0</v>
      </c>
      <c r="D274" s="318" t="s">
        <v>18</v>
      </c>
      <c r="E274" s="323">
        <v>48.4</v>
      </c>
      <c r="F274" s="324">
        <f t="shared" si="48"/>
        <v>0</v>
      </c>
      <c r="G274" s="339">
        <v>250</v>
      </c>
      <c r="H274" s="326">
        <f t="shared" ref="H274:H336" si="49">C274*G274</f>
        <v>0</v>
      </c>
      <c r="I274" s="340">
        <v>68.95</v>
      </c>
      <c r="J274" s="324">
        <f t="shared" ref="J274:J336" si="50">C274*I274</f>
        <v>0</v>
      </c>
      <c r="K274" s="341">
        <v>25</v>
      </c>
      <c r="L274" s="326">
        <f t="shared" ref="L274:L336" si="51">C274*K274</f>
        <v>0</v>
      </c>
      <c r="M274" s="342">
        <v>110</v>
      </c>
      <c r="N274" s="324">
        <f t="shared" ref="N274:N336" si="52">C274*M274</f>
        <v>0</v>
      </c>
      <c r="O274" s="339">
        <v>114.99999999999999</v>
      </c>
      <c r="P274" s="326">
        <f t="shared" ref="P274:P336" si="53">C274*O274</f>
        <v>0</v>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Input'!C276</f>
        <v>0</v>
      </c>
      <c r="D276" s="318" t="s">
        <v>1</v>
      </c>
      <c r="E276" s="323">
        <v>272.25</v>
      </c>
      <c r="F276" s="324">
        <f t="shared" si="48"/>
        <v>0</v>
      </c>
      <c r="G276" s="339">
        <v>495</v>
      </c>
      <c r="H276" s="326">
        <f t="shared" si="49"/>
        <v>0</v>
      </c>
      <c r="I276" s="340">
        <v>17.98</v>
      </c>
      <c r="J276" s="324">
        <f t="shared" si="50"/>
        <v>0</v>
      </c>
      <c r="K276" s="341">
        <v>50</v>
      </c>
      <c r="L276" s="326">
        <f t="shared" si="51"/>
        <v>0</v>
      </c>
      <c r="M276" s="342">
        <v>214.5</v>
      </c>
      <c r="N276" s="324">
        <f t="shared" si="52"/>
        <v>0</v>
      </c>
      <c r="O276" s="339">
        <v>224.24999999999997</v>
      </c>
      <c r="P276" s="326">
        <f t="shared" si="53"/>
        <v>0</v>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Input'!C278</f>
        <v>0</v>
      </c>
      <c r="D278" s="318" t="s">
        <v>1</v>
      </c>
      <c r="E278" s="323">
        <v>411.4</v>
      </c>
      <c r="F278" s="324">
        <f t="shared" si="48"/>
        <v>0</v>
      </c>
      <c r="G278" s="339">
        <v>500</v>
      </c>
      <c r="H278" s="326">
        <f t="shared" si="49"/>
        <v>0</v>
      </c>
      <c r="I278" s="340">
        <v>575.23</v>
      </c>
      <c r="J278" s="324">
        <f t="shared" si="50"/>
        <v>0</v>
      </c>
      <c r="K278" s="341">
        <v>50</v>
      </c>
      <c r="L278" s="326">
        <f t="shared" si="51"/>
        <v>0</v>
      </c>
      <c r="M278" s="342">
        <v>55</v>
      </c>
      <c r="N278" s="324">
        <f t="shared" si="52"/>
        <v>0</v>
      </c>
      <c r="O278" s="339">
        <v>57.499999999999993</v>
      </c>
      <c r="P278" s="326">
        <f t="shared" si="53"/>
        <v>0</v>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Input'!C284</f>
        <v>0</v>
      </c>
      <c r="D284" s="318" t="s">
        <v>1</v>
      </c>
      <c r="E284" s="323">
        <v>272.25</v>
      </c>
      <c r="F284" s="324">
        <f t="shared" si="48"/>
        <v>0</v>
      </c>
      <c r="G284" s="339">
        <v>250</v>
      </c>
      <c r="H284" s="326">
        <f t="shared" si="49"/>
        <v>0</v>
      </c>
      <c r="I284" s="340">
        <v>118.45</v>
      </c>
      <c r="J284" s="324">
        <f t="shared" si="50"/>
        <v>0</v>
      </c>
      <c r="K284" s="341">
        <v>150</v>
      </c>
      <c r="L284" s="326">
        <f t="shared" si="51"/>
        <v>0</v>
      </c>
      <c r="M284" s="342">
        <v>236.5</v>
      </c>
      <c r="N284" s="324">
        <f t="shared" si="52"/>
        <v>0</v>
      </c>
      <c r="O284" s="339">
        <v>247.24999999999997</v>
      </c>
      <c r="P284" s="326">
        <f t="shared" si="53"/>
        <v>0</v>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Input'!C286</f>
        <v>0</v>
      </c>
      <c r="D286" s="318" t="s">
        <v>18</v>
      </c>
      <c r="E286" s="323">
        <v>24.2</v>
      </c>
      <c r="F286" s="324">
        <f t="shared" si="48"/>
        <v>0</v>
      </c>
      <c r="G286" s="339">
        <v>250</v>
      </c>
      <c r="H286" s="326">
        <f t="shared" si="49"/>
        <v>0</v>
      </c>
      <c r="I286" s="340">
        <v>566.9</v>
      </c>
      <c r="J286" s="324">
        <f t="shared" si="50"/>
        <v>0</v>
      </c>
      <c r="K286" s="341">
        <v>50</v>
      </c>
      <c r="L286" s="326">
        <f t="shared" si="51"/>
        <v>0</v>
      </c>
      <c r="M286" s="342">
        <v>110</v>
      </c>
      <c r="N286" s="324">
        <f t="shared" si="52"/>
        <v>0</v>
      </c>
      <c r="O286" s="339">
        <v>114.99999999999999</v>
      </c>
      <c r="P286" s="326">
        <f t="shared" si="53"/>
        <v>0</v>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Input'!C288</f>
        <v>0</v>
      </c>
      <c r="D288" s="318" t="s">
        <v>1</v>
      </c>
      <c r="E288" s="323">
        <v>272.25</v>
      </c>
      <c r="F288" s="324">
        <f t="shared" si="48"/>
        <v>0</v>
      </c>
      <c r="G288" s="339">
        <v>250</v>
      </c>
      <c r="H288" s="326">
        <f t="shared" si="49"/>
        <v>0</v>
      </c>
      <c r="I288" s="340">
        <v>118.45</v>
      </c>
      <c r="J288" s="324">
        <f t="shared" si="50"/>
        <v>0</v>
      </c>
      <c r="K288" s="341">
        <v>75</v>
      </c>
      <c r="L288" s="326">
        <f t="shared" si="51"/>
        <v>0</v>
      </c>
      <c r="M288" s="342">
        <v>236.5</v>
      </c>
      <c r="N288" s="324">
        <f t="shared" si="52"/>
        <v>0</v>
      </c>
      <c r="O288" s="339">
        <v>247.24999999999997</v>
      </c>
      <c r="P288" s="326">
        <f t="shared" si="53"/>
        <v>0</v>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Input'!C290</f>
        <v>0</v>
      </c>
      <c r="D290" s="318" t="s">
        <v>1</v>
      </c>
      <c r="E290" s="323"/>
      <c r="F290" s="324">
        <f t="shared" si="48"/>
        <v>0</v>
      </c>
      <c r="G290" s="339"/>
      <c r="H290" s="326">
        <f t="shared" si="49"/>
        <v>0</v>
      </c>
      <c r="I290" s="340"/>
      <c r="J290" s="324">
        <f t="shared" si="50"/>
        <v>0</v>
      </c>
      <c r="K290" s="341"/>
      <c r="L290" s="326">
        <f t="shared" si="51"/>
        <v>0</v>
      </c>
      <c r="M290" s="342"/>
      <c r="N290" s="324">
        <f t="shared" si="52"/>
        <v>0</v>
      </c>
      <c r="O290" s="339">
        <v>224.24999999999997</v>
      </c>
      <c r="P290" s="326">
        <f t="shared" si="53"/>
        <v>0</v>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Input'!C292</f>
        <v>0</v>
      </c>
      <c r="D292" s="318" t="s">
        <v>18</v>
      </c>
      <c r="E292" s="323"/>
      <c r="F292" s="324">
        <f t="shared" ref="F292:F354" si="54">C292*E292</f>
        <v>0</v>
      </c>
      <c r="G292" s="339"/>
      <c r="H292" s="326">
        <f t="shared" si="49"/>
        <v>0</v>
      </c>
      <c r="I292" s="340"/>
      <c r="J292" s="324">
        <f t="shared" si="50"/>
        <v>0</v>
      </c>
      <c r="K292" s="341"/>
      <c r="L292" s="326">
        <f t="shared" si="51"/>
        <v>0</v>
      </c>
      <c r="M292" s="342"/>
      <c r="N292" s="324">
        <f t="shared" si="52"/>
        <v>0</v>
      </c>
      <c r="O292" s="339">
        <v>114.99999999999999</v>
      </c>
      <c r="P292" s="326">
        <f t="shared" si="53"/>
        <v>0</v>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Input'!C294</f>
        <v>0</v>
      </c>
      <c r="D294" s="318" t="s">
        <v>1</v>
      </c>
      <c r="E294" s="323"/>
      <c r="F294" s="324">
        <f t="shared" si="54"/>
        <v>0</v>
      </c>
      <c r="G294" s="339"/>
      <c r="H294" s="326">
        <f t="shared" si="49"/>
        <v>0</v>
      </c>
      <c r="I294" s="340"/>
      <c r="J294" s="324">
        <f t="shared" si="50"/>
        <v>0</v>
      </c>
      <c r="K294" s="341"/>
      <c r="L294" s="326">
        <f t="shared" si="51"/>
        <v>0</v>
      </c>
      <c r="M294" s="342"/>
      <c r="N294" s="324">
        <f t="shared" si="52"/>
        <v>0</v>
      </c>
      <c r="O294" s="339">
        <v>224.24999999999997</v>
      </c>
      <c r="P294" s="326">
        <f t="shared" si="53"/>
        <v>0</v>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Input'!C296</f>
        <v>0</v>
      </c>
      <c r="D296" s="318" t="s">
        <v>1</v>
      </c>
      <c r="E296" s="323"/>
      <c r="F296" s="324">
        <f t="shared" si="54"/>
        <v>0</v>
      </c>
      <c r="G296" s="339"/>
      <c r="H296" s="326">
        <f t="shared" si="49"/>
        <v>0</v>
      </c>
      <c r="I296" s="340"/>
      <c r="J296" s="324">
        <f t="shared" si="50"/>
        <v>0</v>
      </c>
      <c r="K296" s="341"/>
      <c r="L296" s="326">
        <f t="shared" si="51"/>
        <v>0</v>
      </c>
      <c r="M296" s="342"/>
      <c r="N296" s="324">
        <f t="shared" si="52"/>
        <v>0</v>
      </c>
      <c r="O296" s="339">
        <v>247.24999999999997</v>
      </c>
      <c r="P296" s="326">
        <f t="shared" si="53"/>
        <v>0</v>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Input'!C298</f>
        <v>0</v>
      </c>
      <c r="D298" s="318" t="s">
        <v>18</v>
      </c>
      <c r="E298" s="323"/>
      <c r="F298" s="324">
        <f t="shared" si="54"/>
        <v>0</v>
      </c>
      <c r="G298" s="339"/>
      <c r="H298" s="326">
        <f t="shared" si="49"/>
        <v>0</v>
      </c>
      <c r="I298" s="340"/>
      <c r="J298" s="324">
        <f t="shared" si="50"/>
        <v>0</v>
      </c>
      <c r="K298" s="341"/>
      <c r="L298" s="326">
        <f t="shared" si="51"/>
        <v>0</v>
      </c>
      <c r="M298" s="342"/>
      <c r="N298" s="324">
        <f t="shared" si="52"/>
        <v>0</v>
      </c>
      <c r="O298" s="339">
        <v>114.99999999999999</v>
      </c>
      <c r="P298" s="326">
        <f t="shared" si="53"/>
        <v>0</v>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Input'!C300</f>
        <v>0</v>
      </c>
      <c r="D300" s="318" t="s">
        <v>1</v>
      </c>
      <c r="E300" s="323"/>
      <c r="F300" s="324">
        <f t="shared" si="54"/>
        <v>0</v>
      </c>
      <c r="G300" s="339"/>
      <c r="H300" s="326">
        <f t="shared" si="49"/>
        <v>0</v>
      </c>
      <c r="I300" s="340"/>
      <c r="J300" s="324">
        <f t="shared" si="50"/>
        <v>0</v>
      </c>
      <c r="K300" s="341"/>
      <c r="L300" s="326">
        <f t="shared" si="51"/>
        <v>0</v>
      </c>
      <c r="M300" s="342"/>
      <c r="N300" s="324">
        <f t="shared" si="52"/>
        <v>0</v>
      </c>
      <c r="O300" s="339">
        <v>247.24999999999997</v>
      </c>
      <c r="P300" s="326">
        <f t="shared" si="53"/>
        <v>0</v>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Input'!C302</f>
        <v>0</v>
      </c>
      <c r="D302" s="318" t="s">
        <v>1</v>
      </c>
      <c r="E302" s="323"/>
      <c r="F302" s="324">
        <f t="shared" si="54"/>
        <v>0</v>
      </c>
      <c r="G302" s="339"/>
      <c r="H302" s="326">
        <f t="shared" si="49"/>
        <v>0</v>
      </c>
      <c r="I302" s="340"/>
      <c r="J302" s="324">
        <f t="shared" si="50"/>
        <v>0</v>
      </c>
      <c r="K302" s="341"/>
      <c r="L302" s="326">
        <f t="shared" si="51"/>
        <v>0</v>
      </c>
      <c r="M302" s="342"/>
      <c r="N302" s="324">
        <f t="shared" si="52"/>
        <v>0</v>
      </c>
      <c r="O302" s="339">
        <v>224.24999999999997</v>
      </c>
      <c r="P302" s="326">
        <f t="shared" si="53"/>
        <v>0</v>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Input'!C304</f>
        <v>0</v>
      </c>
      <c r="D304" s="318" t="s">
        <v>18</v>
      </c>
      <c r="E304" s="323"/>
      <c r="F304" s="324">
        <f t="shared" si="54"/>
        <v>0</v>
      </c>
      <c r="G304" s="339"/>
      <c r="H304" s="326">
        <f t="shared" si="49"/>
        <v>0</v>
      </c>
      <c r="I304" s="340"/>
      <c r="J304" s="324">
        <f t="shared" si="50"/>
        <v>0</v>
      </c>
      <c r="K304" s="341"/>
      <c r="L304" s="326">
        <f t="shared" si="51"/>
        <v>0</v>
      </c>
      <c r="M304" s="342"/>
      <c r="N304" s="324">
        <f t="shared" si="52"/>
        <v>0</v>
      </c>
      <c r="O304" s="339">
        <v>114.99999999999999</v>
      </c>
      <c r="P304" s="326">
        <f t="shared" si="53"/>
        <v>0</v>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Input'!C306</f>
        <v>0</v>
      </c>
      <c r="D306" s="318" t="s">
        <v>1</v>
      </c>
      <c r="E306" s="323"/>
      <c r="F306" s="324">
        <f t="shared" si="54"/>
        <v>0</v>
      </c>
      <c r="G306" s="339"/>
      <c r="H306" s="326">
        <f t="shared" si="49"/>
        <v>0</v>
      </c>
      <c r="I306" s="340"/>
      <c r="J306" s="324">
        <f t="shared" si="50"/>
        <v>0</v>
      </c>
      <c r="K306" s="341"/>
      <c r="L306" s="326">
        <f t="shared" si="51"/>
        <v>0</v>
      </c>
      <c r="M306" s="342"/>
      <c r="N306" s="324">
        <f t="shared" si="52"/>
        <v>0</v>
      </c>
      <c r="O306" s="339">
        <v>224.24999999999997</v>
      </c>
      <c r="P306" s="326">
        <f t="shared" si="53"/>
        <v>0</v>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Input'!C312</f>
        <v>0</v>
      </c>
      <c r="D312" s="318" t="s">
        <v>1</v>
      </c>
      <c r="E312" s="323">
        <v>272.25</v>
      </c>
      <c r="F312" s="324">
        <f t="shared" si="54"/>
        <v>0</v>
      </c>
      <c r="G312" s="339">
        <v>250</v>
      </c>
      <c r="H312" s="326">
        <f t="shared" si="49"/>
        <v>0</v>
      </c>
      <c r="I312" s="340">
        <v>118.45</v>
      </c>
      <c r="J312" s="324">
        <f t="shared" si="50"/>
        <v>0</v>
      </c>
      <c r="K312" s="341">
        <v>150</v>
      </c>
      <c r="L312" s="326">
        <f t="shared" si="51"/>
        <v>0</v>
      </c>
      <c r="M312" s="342">
        <v>214.5</v>
      </c>
      <c r="N312" s="324">
        <f t="shared" si="52"/>
        <v>0</v>
      </c>
      <c r="O312" s="339">
        <v>224.24999999999997</v>
      </c>
      <c r="P312" s="326">
        <f t="shared" si="53"/>
        <v>0</v>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Input'!C314</f>
        <v>0</v>
      </c>
      <c r="D314" s="318" t="s">
        <v>18</v>
      </c>
      <c r="E314" s="323">
        <v>24.2</v>
      </c>
      <c r="F314" s="324">
        <f t="shared" si="54"/>
        <v>0</v>
      </c>
      <c r="G314" s="339">
        <v>250</v>
      </c>
      <c r="H314" s="326">
        <f t="shared" si="49"/>
        <v>0</v>
      </c>
      <c r="I314" s="340">
        <v>566.9</v>
      </c>
      <c r="J314" s="324">
        <f t="shared" si="50"/>
        <v>0</v>
      </c>
      <c r="K314" s="341">
        <v>50</v>
      </c>
      <c r="L314" s="326">
        <f t="shared" si="51"/>
        <v>0</v>
      </c>
      <c r="M314" s="342">
        <v>110</v>
      </c>
      <c r="N314" s="324">
        <f t="shared" si="52"/>
        <v>0</v>
      </c>
      <c r="O314" s="339">
        <v>114.99999999999999</v>
      </c>
      <c r="P314" s="326">
        <f t="shared" si="53"/>
        <v>0</v>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Input'!C316</f>
        <v>0</v>
      </c>
      <c r="D316" s="318" t="s">
        <v>1</v>
      </c>
      <c r="E316" s="323">
        <v>272.25</v>
      </c>
      <c r="F316" s="324">
        <f t="shared" si="54"/>
        <v>0</v>
      </c>
      <c r="G316" s="339">
        <v>250</v>
      </c>
      <c r="H316" s="326">
        <f t="shared" si="49"/>
        <v>0</v>
      </c>
      <c r="I316" s="340">
        <v>118.45</v>
      </c>
      <c r="J316" s="324">
        <f t="shared" si="50"/>
        <v>0</v>
      </c>
      <c r="K316" s="341">
        <v>75</v>
      </c>
      <c r="L316" s="326">
        <f t="shared" si="51"/>
        <v>0</v>
      </c>
      <c r="M316" s="342">
        <v>214.5</v>
      </c>
      <c r="N316" s="324">
        <f t="shared" si="52"/>
        <v>0</v>
      </c>
      <c r="O316" s="339">
        <v>224.24999999999997</v>
      </c>
      <c r="P316" s="326">
        <f t="shared" si="53"/>
        <v>0</v>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Input'!C320</f>
        <v>0</v>
      </c>
      <c r="D320" s="318" t="s">
        <v>1</v>
      </c>
      <c r="E320" s="323">
        <v>272.25</v>
      </c>
      <c r="F320" s="324">
        <f t="shared" si="54"/>
        <v>0</v>
      </c>
      <c r="G320" s="339">
        <v>150</v>
      </c>
      <c r="H320" s="326">
        <f t="shared" si="49"/>
        <v>0</v>
      </c>
      <c r="I320" s="340">
        <v>118.45</v>
      </c>
      <c r="J320" s="324">
        <f t="shared" si="50"/>
        <v>0</v>
      </c>
      <c r="K320" s="341">
        <v>150</v>
      </c>
      <c r="L320" s="326">
        <f t="shared" si="51"/>
        <v>0</v>
      </c>
      <c r="M320" s="342">
        <v>236.5</v>
      </c>
      <c r="N320" s="324">
        <f t="shared" si="52"/>
        <v>0</v>
      </c>
      <c r="O320" s="339">
        <v>247.24999999999997</v>
      </c>
      <c r="P320" s="326">
        <f t="shared" si="53"/>
        <v>0</v>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Input'!C322</f>
        <v>0</v>
      </c>
      <c r="D322" s="318" t="s">
        <v>18</v>
      </c>
      <c r="E322" s="323">
        <v>24.2</v>
      </c>
      <c r="F322" s="324">
        <f t="shared" si="54"/>
        <v>0</v>
      </c>
      <c r="G322" s="339">
        <v>250</v>
      </c>
      <c r="H322" s="326">
        <f t="shared" si="49"/>
        <v>0</v>
      </c>
      <c r="I322" s="340">
        <v>566.9</v>
      </c>
      <c r="J322" s="324">
        <f t="shared" si="50"/>
        <v>0</v>
      </c>
      <c r="K322" s="341">
        <v>50</v>
      </c>
      <c r="L322" s="326">
        <f t="shared" si="51"/>
        <v>0</v>
      </c>
      <c r="M322" s="342">
        <v>110</v>
      </c>
      <c r="N322" s="324">
        <f t="shared" si="52"/>
        <v>0</v>
      </c>
      <c r="O322" s="339">
        <v>114.99999999999999</v>
      </c>
      <c r="P322" s="326">
        <f t="shared" si="53"/>
        <v>0</v>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Input'!C324</f>
        <v>0</v>
      </c>
      <c r="D324" s="318" t="s">
        <v>1</v>
      </c>
      <c r="E324" s="323">
        <v>272.25</v>
      </c>
      <c r="F324" s="324">
        <f t="shared" si="54"/>
        <v>0</v>
      </c>
      <c r="G324" s="339">
        <v>150</v>
      </c>
      <c r="H324" s="326">
        <f t="shared" si="49"/>
        <v>0</v>
      </c>
      <c r="I324" s="340">
        <v>118.45</v>
      </c>
      <c r="J324" s="324">
        <f t="shared" si="50"/>
        <v>0</v>
      </c>
      <c r="K324" s="341">
        <v>75</v>
      </c>
      <c r="L324" s="326">
        <f t="shared" si="51"/>
        <v>0</v>
      </c>
      <c r="M324" s="342">
        <v>236.5</v>
      </c>
      <c r="N324" s="324">
        <f t="shared" si="52"/>
        <v>0</v>
      </c>
      <c r="O324" s="339">
        <v>247.24999999999997</v>
      </c>
      <c r="P324" s="326">
        <f t="shared" si="53"/>
        <v>0</v>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Input'!C328</f>
        <v>0</v>
      </c>
      <c r="D328" s="318" t="s">
        <v>1</v>
      </c>
      <c r="E328" s="323">
        <v>272.25</v>
      </c>
      <c r="F328" s="324">
        <f t="shared" si="54"/>
        <v>0</v>
      </c>
      <c r="G328" s="339">
        <v>250</v>
      </c>
      <c r="H328" s="326">
        <f t="shared" si="49"/>
        <v>0</v>
      </c>
      <c r="I328" s="340">
        <v>118.45</v>
      </c>
      <c r="J328" s="324">
        <f t="shared" si="50"/>
        <v>0</v>
      </c>
      <c r="K328" s="341">
        <v>150</v>
      </c>
      <c r="L328" s="326">
        <f t="shared" si="51"/>
        <v>0</v>
      </c>
      <c r="M328" s="342">
        <v>214.5</v>
      </c>
      <c r="N328" s="324">
        <f t="shared" si="52"/>
        <v>0</v>
      </c>
      <c r="O328" s="339">
        <v>224.24999999999997</v>
      </c>
      <c r="P328" s="326">
        <f t="shared" si="53"/>
        <v>0</v>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Input'!C330</f>
        <v>0</v>
      </c>
      <c r="D330" s="318" t="s">
        <v>18</v>
      </c>
      <c r="E330" s="323">
        <v>24.2</v>
      </c>
      <c r="F330" s="324">
        <f t="shared" si="54"/>
        <v>0</v>
      </c>
      <c r="G330" s="339">
        <v>495</v>
      </c>
      <c r="H330" s="326">
        <f t="shared" si="49"/>
        <v>0</v>
      </c>
      <c r="I330" s="340">
        <v>566.9</v>
      </c>
      <c r="J330" s="324">
        <f t="shared" si="50"/>
        <v>0</v>
      </c>
      <c r="K330" s="341">
        <v>50</v>
      </c>
      <c r="L330" s="326">
        <f t="shared" si="51"/>
        <v>0</v>
      </c>
      <c r="M330" s="342">
        <v>110</v>
      </c>
      <c r="N330" s="324">
        <f t="shared" si="52"/>
        <v>0</v>
      </c>
      <c r="O330" s="339">
        <v>114.99999999999999</v>
      </c>
      <c r="P330" s="326">
        <f t="shared" si="53"/>
        <v>0</v>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Input'!C332</f>
        <v>0</v>
      </c>
      <c r="D332" s="318" t="s">
        <v>1</v>
      </c>
      <c r="E332" s="323">
        <v>272.25</v>
      </c>
      <c r="F332" s="324">
        <f t="shared" si="54"/>
        <v>0</v>
      </c>
      <c r="G332" s="339">
        <v>250</v>
      </c>
      <c r="H332" s="326">
        <f t="shared" si="49"/>
        <v>0</v>
      </c>
      <c r="I332" s="340">
        <v>118.45</v>
      </c>
      <c r="J332" s="324">
        <f t="shared" si="50"/>
        <v>0</v>
      </c>
      <c r="K332" s="341">
        <v>75</v>
      </c>
      <c r="L332" s="326">
        <f t="shared" si="51"/>
        <v>0</v>
      </c>
      <c r="M332" s="342">
        <v>214.5</v>
      </c>
      <c r="N332" s="324">
        <f t="shared" si="52"/>
        <v>0</v>
      </c>
      <c r="O332" s="339">
        <v>224.24999999999997</v>
      </c>
      <c r="P332" s="326">
        <f t="shared" si="53"/>
        <v>0</v>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Input'!C336</f>
        <v>0</v>
      </c>
      <c r="D336" s="318" t="s">
        <v>1</v>
      </c>
      <c r="E336" s="323">
        <v>272.25</v>
      </c>
      <c r="F336" s="324">
        <f t="shared" si="54"/>
        <v>0</v>
      </c>
      <c r="G336" s="339">
        <v>795</v>
      </c>
      <c r="H336" s="326">
        <f t="shared" si="49"/>
        <v>0</v>
      </c>
      <c r="I336" s="340">
        <v>118.45</v>
      </c>
      <c r="J336" s="324">
        <f t="shared" si="50"/>
        <v>0</v>
      </c>
      <c r="K336" s="341">
        <v>185</v>
      </c>
      <c r="L336" s="326">
        <f t="shared" si="51"/>
        <v>0</v>
      </c>
      <c r="M336" s="342">
        <v>236.5</v>
      </c>
      <c r="N336" s="324">
        <f t="shared" si="52"/>
        <v>0</v>
      </c>
      <c r="O336" s="339">
        <v>247.24999999999997</v>
      </c>
      <c r="P336" s="326">
        <f t="shared" si="53"/>
        <v>0</v>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Input'!C338</f>
        <v>0</v>
      </c>
      <c r="D338" s="318" t="s">
        <v>18</v>
      </c>
      <c r="E338" s="323">
        <v>36.299999999999997</v>
      </c>
      <c r="F338" s="324">
        <f t="shared" si="54"/>
        <v>0</v>
      </c>
      <c r="G338" s="339">
        <v>495</v>
      </c>
      <c r="H338" s="326">
        <f t="shared" ref="H338:H400" si="55">C338*G338</f>
        <v>0</v>
      </c>
      <c r="I338" s="340">
        <v>566.9</v>
      </c>
      <c r="J338" s="324">
        <f t="shared" ref="J338:J400" si="56">C338*I338</f>
        <v>0</v>
      </c>
      <c r="K338" s="341">
        <v>50</v>
      </c>
      <c r="L338" s="326">
        <f t="shared" ref="L338:L400" si="57">C338*K338</f>
        <v>0</v>
      </c>
      <c r="M338" s="342">
        <v>110</v>
      </c>
      <c r="N338" s="324">
        <f t="shared" ref="N338:N400" si="58">C338*M338</f>
        <v>0</v>
      </c>
      <c r="O338" s="339">
        <v>114.99999999999999</v>
      </c>
      <c r="P338" s="326">
        <f t="shared" ref="P338:P400" si="59">C338*O338</f>
        <v>0</v>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Input'!C340</f>
        <v>0</v>
      </c>
      <c r="D340" s="318" t="s">
        <v>1</v>
      </c>
      <c r="E340" s="323">
        <v>272.25</v>
      </c>
      <c r="F340" s="324">
        <f t="shared" si="54"/>
        <v>0</v>
      </c>
      <c r="G340" s="339">
        <v>795</v>
      </c>
      <c r="H340" s="326">
        <f t="shared" si="55"/>
        <v>0</v>
      </c>
      <c r="I340" s="340">
        <v>118.45</v>
      </c>
      <c r="J340" s="324">
        <f t="shared" si="56"/>
        <v>0</v>
      </c>
      <c r="K340" s="341">
        <v>100</v>
      </c>
      <c r="L340" s="326">
        <f t="shared" si="57"/>
        <v>0</v>
      </c>
      <c r="M340" s="342">
        <v>236.5</v>
      </c>
      <c r="N340" s="324">
        <f t="shared" si="58"/>
        <v>0</v>
      </c>
      <c r="O340" s="339">
        <v>247.24999999999997</v>
      </c>
      <c r="P340" s="326">
        <f t="shared" si="59"/>
        <v>0</v>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Input'!C342</f>
        <v>0</v>
      </c>
      <c r="D342" s="318" t="s">
        <v>1</v>
      </c>
      <c r="E342" s="323">
        <v>272.25</v>
      </c>
      <c r="F342" s="324">
        <f t="shared" si="54"/>
        <v>0</v>
      </c>
      <c r="G342" s="339">
        <v>250</v>
      </c>
      <c r="H342" s="326">
        <f t="shared" si="55"/>
        <v>0</v>
      </c>
      <c r="I342" s="340">
        <v>118.45</v>
      </c>
      <c r="J342" s="324">
        <f t="shared" si="56"/>
        <v>0</v>
      </c>
      <c r="K342" s="341">
        <v>200</v>
      </c>
      <c r="L342" s="326">
        <f t="shared" si="57"/>
        <v>0</v>
      </c>
      <c r="M342" s="342">
        <v>236.5</v>
      </c>
      <c r="N342" s="324">
        <f t="shared" si="58"/>
        <v>0</v>
      </c>
      <c r="O342" s="339">
        <v>247.24999999999997</v>
      </c>
      <c r="P342" s="326">
        <f t="shared" si="59"/>
        <v>0</v>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Input'!C344</f>
        <v>0</v>
      </c>
      <c r="D344" s="318" t="s">
        <v>18</v>
      </c>
      <c r="E344" s="323">
        <v>54.45</v>
      </c>
      <c r="F344" s="324">
        <f t="shared" si="54"/>
        <v>0</v>
      </c>
      <c r="G344" s="339">
        <v>250</v>
      </c>
      <c r="H344" s="326">
        <f t="shared" si="55"/>
        <v>0</v>
      </c>
      <c r="I344" s="340">
        <v>566.9</v>
      </c>
      <c r="J344" s="324">
        <f t="shared" si="56"/>
        <v>0</v>
      </c>
      <c r="K344" s="341">
        <v>75</v>
      </c>
      <c r="L344" s="326">
        <f t="shared" si="57"/>
        <v>0</v>
      </c>
      <c r="M344" s="342">
        <v>110</v>
      </c>
      <c r="N344" s="324">
        <f t="shared" si="58"/>
        <v>0</v>
      </c>
      <c r="O344" s="339">
        <v>114.99999999999999</v>
      </c>
      <c r="P344" s="326">
        <f t="shared" si="59"/>
        <v>0</v>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Input'!C346</f>
        <v>0</v>
      </c>
      <c r="D346" s="318" t="s">
        <v>1</v>
      </c>
      <c r="E346" s="323">
        <v>272.25</v>
      </c>
      <c r="F346" s="324">
        <f t="shared" si="54"/>
        <v>0</v>
      </c>
      <c r="G346" s="339">
        <v>250</v>
      </c>
      <c r="H346" s="326">
        <f t="shared" si="55"/>
        <v>0</v>
      </c>
      <c r="I346" s="340">
        <v>118.45</v>
      </c>
      <c r="J346" s="324">
        <f t="shared" si="56"/>
        <v>0</v>
      </c>
      <c r="K346" s="341">
        <v>125</v>
      </c>
      <c r="L346" s="326">
        <f t="shared" si="57"/>
        <v>0</v>
      </c>
      <c r="M346" s="342">
        <v>236.5</v>
      </c>
      <c r="N346" s="324">
        <f t="shared" si="58"/>
        <v>0</v>
      </c>
      <c r="O346" s="339">
        <v>247.24999999999997</v>
      </c>
      <c r="P346" s="326">
        <f t="shared" si="59"/>
        <v>0</v>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Input'!C348</f>
        <v>0</v>
      </c>
      <c r="D348" s="318" t="s">
        <v>1</v>
      </c>
      <c r="E348" s="323">
        <v>423.5</v>
      </c>
      <c r="F348" s="324">
        <f t="shared" si="54"/>
        <v>0</v>
      </c>
      <c r="G348" s="339">
        <v>250</v>
      </c>
      <c r="H348" s="326">
        <f t="shared" si="55"/>
        <v>0</v>
      </c>
      <c r="I348" s="340">
        <v>118.45</v>
      </c>
      <c r="J348" s="324">
        <f t="shared" si="56"/>
        <v>0</v>
      </c>
      <c r="K348" s="341">
        <v>350</v>
      </c>
      <c r="L348" s="326">
        <f t="shared" si="57"/>
        <v>0</v>
      </c>
      <c r="M348" s="342">
        <v>236.5</v>
      </c>
      <c r="N348" s="324">
        <f t="shared" si="58"/>
        <v>0</v>
      </c>
      <c r="O348" s="339">
        <v>247.24999999999997</v>
      </c>
      <c r="P348" s="326">
        <f t="shared" si="59"/>
        <v>0</v>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Input'!C350</f>
        <v>0</v>
      </c>
      <c r="D350" s="318" t="s">
        <v>18</v>
      </c>
      <c r="E350" s="323">
        <v>72.599999999999994</v>
      </c>
      <c r="F350" s="324">
        <f t="shared" si="54"/>
        <v>0</v>
      </c>
      <c r="G350" s="339">
        <v>250</v>
      </c>
      <c r="H350" s="326">
        <f t="shared" si="55"/>
        <v>0</v>
      </c>
      <c r="I350" s="340">
        <v>786.9</v>
      </c>
      <c r="J350" s="324">
        <f t="shared" si="56"/>
        <v>0</v>
      </c>
      <c r="K350" s="341">
        <v>75</v>
      </c>
      <c r="L350" s="326">
        <f t="shared" si="57"/>
        <v>0</v>
      </c>
      <c r="M350" s="342">
        <v>110</v>
      </c>
      <c r="N350" s="324">
        <f t="shared" si="58"/>
        <v>0</v>
      </c>
      <c r="O350" s="339">
        <v>114.99999999999999</v>
      </c>
      <c r="P350" s="326">
        <f t="shared" si="59"/>
        <v>0</v>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Input'!C352</f>
        <v>0</v>
      </c>
      <c r="D352" s="318" t="s">
        <v>1</v>
      </c>
      <c r="E352" s="323">
        <v>423.5</v>
      </c>
      <c r="F352" s="324">
        <f t="shared" si="54"/>
        <v>0</v>
      </c>
      <c r="G352" s="339">
        <v>250</v>
      </c>
      <c r="H352" s="326">
        <f t="shared" si="55"/>
        <v>0</v>
      </c>
      <c r="I352" s="340">
        <v>118.45</v>
      </c>
      <c r="J352" s="324">
        <f t="shared" si="56"/>
        <v>0</v>
      </c>
      <c r="K352" s="341">
        <v>150</v>
      </c>
      <c r="L352" s="326">
        <f t="shared" si="57"/>
        <v>0</v>
      </c>
      <c r="M352" s="342">
        <v>236.5</v>
      </c>
      <c r="N352" s="324">
        <f t="shared" si="58"/>
        <v>0</v>
      </c>
      <c r="O352" s="339">
        <v>247.24999999999997</v>
      </c>
      <c r="P352" s="326">
        <f t="shared" si="59"/>
        <v>0</v>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Input'!C354</f>
        <v>0</v>
      </c>
      <c r="D354" s="318" t="s">
        <v>1</v>
      </c>
      <c r="E354" s="323">
        <v>423.5</v>
      </c>
      <c r="F354" s="324">
        <f t="shared" si="54"/>
        <v>0</v>
      </c>
      <c r="G354" s="339">
        <v>250</v>
      </c>
      <c r="H354" s="326">
        <f t="shared" si="55"/>
        <v>0</v>
      </c>
      <c r="I354" s="340">
        <v>118.45</v>
      </c>
      <c r="J354" s="324">
        <f t="shared" si="56"/>
        <v>0</v>
      </c>
      <c r="K354" s="341">
        <v>380</v>
      </c>
      <c r="L354" s="326">
        <f t="shared" si="57"/>
        <v>0</v>
      </c>
      <c r="M354" s="342">
        <v>236.5</v>
      </c>
      <c r="N354" s="324">
        <f t="shared" si="58"/>
        <v>0</v>
      </c>
      <c r="O354" s="339">
        <v>247.24999999999997</v>
      </c>
      <c r="P354" s="326">
        <f t="shared" si="59"/>
        <v>0</v>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Input'!C356</f>
        <v>0</v>
      </c>
      <c r="D356" s="318" t="s">
        <v>18</v>
      </c>
      <c r="E356" s="323">
        <v>84.7</v>
      </c>
      <c r="F356" s="324">
        <f t="shared" ref="F356:F418" si="60">C356*E356</f>
        <v>0</v>
      </c>
      <c r="G356" s="339">
        <v>250</v>
      </c>
      <c r="H356" s="326">
        <f t="shared" si="55"/>
        <v>0</v>
      </c>
      <c r="I356" s="340">
        <v>786.9</v>
      </c>
      <c r="J356" s="324">
        <f t="shared" si="56"/>
        <v>0</v>
      </c>
      <c r="K356" s="341">
        <v>100</v>
      </c>
      <c r="L356" s="326">
        <f t="shared" si="57"/>
        <v>0</v>
      </c>
      <c r="M356" s="342">
        <v>110</v>
      </c>
      <c r="N356" s="324">
        <f t="shared" si="58"/>
        <v>0</v>
      </c>
      <c r="O356" s="339">
        <v>114.99999999999999</v>
      </c>
      <c r="P356" s="326">
        <f t="shared" si="59"/>
        <v>0</v>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Input'!C358</f>
        <v>0</v>
      </c>
      <c r="D358" s="318" t="s">
        <v>1</v>
      </c>
      <c r="E358" s="323">
        <v>423.5</v>
      </c>
      <c r="F358" s="324">
        <f t="shared" si="60"/>
        <v>0</v>
      </c>
      <c r="G358" s="339">
        <v>250</v>
      </c>
      <c r="H358" s="326">
        <f t="shared" si="55"/>
        <v>0</v>
      </c>
      <c r="I358" s="340">
        <v>118.45</v>
      </c>
      <c r="J358" s="324">
        <f t="shared" si="56"/>
        <v>0</v>
      </c>
      <c r="K358" s="341">
        <v>200</v>
      </c>
      <c r="L358" s="326">
        <f t="shared" si="57"/>
        <v>0</v>
      </c>
      <c r="M358" s="342">
        <v>236.5</v>
      </c>
      <c r="N358" s="324">
        <f t="shared" si="58"/>
        <v>0</v>
      </c>
      <c r="O358" s="339">
        <v>247.24999999999997</v>
      </c>
      <c r="P358" s="326">
        <f t="shared" si="59"/>
        <v>0</v>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Input'!C362</f>
        <v>0</v>
      </c>
      <c r="D362" s="318" t="s">
        <v>1</v>
      </c>
      <c r="E362" s="323">
        <v>423.5</v>
      </c>
      <c r="F362" s="324">
        <f t="shared" si="60"/>
        <v>0</v>
      </c>
      <c r="G362" s="339">
        <v>450</v>
      </c>
      <c r="H362" s="326">
        <f t="shared" si="55"/>
        <v>0</v>
      </c>
      <c r="I362" s="340">
        <v>118.45</v>
      </c>
      <c r="J362" s="324">
        <f t="shared" si="56"/>
        <v>0</v>
      </c>
      <c r="K362" s="341">
        <v>150</v>
      </c>
      <c r="L362" s="326">
        <f t="shared" si="57"/>
        <v>0</v>
      </c>
      <c r="M362" s="342">
        <v>236.5</v>
      </c>
      <c r="N362" s="324">
        <f t="shared" si="58"/>
        <v>0</v>
      </c>
      <c r="O362" s="339">
        <v>247.24999999999997</v>
      </c>
      <c r="P362" s="326">
        <f t="shared" si="59"/>
        <v>0</v>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Input'!C364</f>
        <v>0</v>
      </c>
      <c r="D364" s="318" t="s">
        <v>18</v>
      </c>
      <c r="E364" s="323">
        <v>48.4</v>
      </c>
      <c r="F364" s="324">
        <f t="shared" si="60"/>
        <v>0</v>
      </c>
      <c r="G364" s="339">
        <v>450</v>
      </c>
      <c r="H364" s="326">
        <f t="shared" si="55"/>
        <v>0</v>
      </c>
      <c r="I364" s="340">
        <v>566.9</v>
      </c>
      <c r="J364" s="324">
        <f t="shared" si="56"/>
        <v>0</v>
      </c>
      <c r="K364" s="341">
        <v>50</v>
      </c>
      <c r="L364" s="326">
        <f t="shared" si="57"/>
        <v>0</v>
      </c>
      <c r="M364" s="342">
        <v>110</v>
      </c>
      <c r="N364" s="324">
        <f t="shared" si="58"/>
        <v>0</v>
      </c>
      <c r="O364" s="339">
        <v>114.99999999999999</v>
      </c>
      <c r="P364" s="326">
        <f t="shared" si="59"/>
        <v>0</v>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Input'!C366</f>
        <v>0</v>
      </c>
      <c r="D366" s="318" t="s">
        <v>1</v>
      </c>
      <c r="E366" s="323">
        <v>423.5</v>
      </c>
      <c r="F366" s="324">
        <f t="shared" si="60"/>
        <v>0</v>
      </c>
      <c r="G366" s="339">
        <v>450</v>
      </c>
      <c r="H366" s="326">
        <f t="shared" si="55"/>
        <v>0</v>
      </c>
      <c r="I366" s="340">
        <v>118.45</v>
      </c>
      <c r="J366" s="324">
        <f t="shared" si="56"/>
        <v>0</v>
      </c>
      <c r="K366" s="341">
        <v>50</v>
      </c>
      <c r="L366" s="326">
        <f t="shared" si="57"/>
        <v>0</v>
      </c>
      <c r="M366" s="342">
        <v>236.5</v>
      </c>
      <c r="N366" s="324">
        <f t="shared" si="58"/>
        <v>0</v>
      </c>
      <c r="O366" s="339">
        <v>247.24999999999997</v>
      </c>
      <c r="P366" s="326">
        <f t="shared" si="59"/>
        <v>0</v>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Input'!C368</f>
        <v>0</v>
      </c>
      <c r="D368" s="318" t="s">
        <v>1</v>
      </c>
      <c r="E368" s="323">
        <v>423.5</v>
      </c>
      <c r="F368" s="324">
        <f t="shared" si="60"/>
        <v>0</v>
      </c>
      <c r="G368" s="339">
        <v>450</v>
      </c>
      <c r="H368" s="326">
        <f t="shared" si="55"/>
        <v>0</v>
      </c>
      <c r="I368" s="340">
        <v>118.45</v>
      </c>
      <c r="J368" s="324">
        <f t="shared" si="56"/>
        <v>0</v>
      </c>
      <c r="K368" s="341">
        <v>150</v>
      </c>
      <c r="L368" s="326">
        <f t="shared" si="57"/>
        <v>0</v>
      </c>
      <c r="M368" s="342">
        <v>236.5</v>
      </c>
      <c r="N368" s="324">
        <f t="shared" si="58"/>
        <v>0</v>
      </c>
      <c r="O368" s="339">
        <v>247.24999999999997</v>
      </c>
      <c r="P368" s="326">
        <f t="shared" si="59"/>
        <v>0</v>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Input'!C370</f>
        <v>0</v>
      </c>
      <c r="D370" s="318" t="s">
        <v>18</v>
      </c>
      <c r="E370" s="323">
        <v>48.4</v>
      </c>
      <c r="F370" s="324">
        <f t="shared" si="60"/>
        <v>0</v>
      </c>
      <c r="G370" s="339">
        <v>450</v>
      </c>
      <c r="H370" s="326">
        <f t="shared" si="55"/>
        <v>0</v>
      </c>
      <c r="I370" s="340">
        <v>566.9</v>
      </c>
      <c r="J370" s="324">
        <f t="shared" si="56"/>
        <v>0</v>
      </c>
      <c r="K370" s="341">
        <v>50</v>
      </c>
      <c r="L370" s="326">
        <f t="shared" si="57"/>
        <v>0</v>
      </c>
      <c r="M370" s="342">
        <v>110</v>
      </c>
      <c r="N370" s="324">
        <f t="shared" si="58"/>
        <v>0</v>
      </c>
      <c r="O370" s="339">
        <v>114.99999999999999</v>
      </c>
      <c r="P370" s="326">
        <f t="shared" si="59"/>
        <v>0</v>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Input'!C372</f>
        <v>0</v>
      </c>
      <c r="D372" s="318" t="s">
        <v>1</v>
      </c>
      <c r="E372" s="323">
        <v>423.5</v>
      </c>
      <c r="F372" s="324">
        <f t="shared" si="60"/>
        <v>0</v>
      </c>
      <c r="G372" s="339">
        <v>450</v>
      </c>
      <c r="H372" s="326">
        <f t="shared" si="55"/>
        <v>0</v>
      </c>
      <c r="I372" s="340">
        <v>118.45</v>
      </c>
      <c r="J372" s="324">
        <f t="shared" si="56"/>
        <v>0</v>
      </c>
      <c r="K372" s="341">
        <v>50</v>
      </c>
      <c r="L372" s="326">
        <f t="shared" si="57"/>
        <v>0</v>
      </c>
      <c r="M372" s="342">
        <v>236.5</v>
      </c>
      <c r="N372" s="324">
        <f t="shared" si="58"/>
        <v>0</v>
      </c>
      <c r="O372" s="339">
        <v>247.24999999999997</v>
      </c>
      <c r="P372" s="326">
        <f t="shared" si="59"/>
        <v>0</v>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Input'!C374</f>
        <v>0</v>
      </c>
      <c r="D374" s="318" t="s">
        <v>1</v>
      </c>
      <c r="E374" s="323">
        <v>423.5</v>
      </c>
      <c r="F374" s="324">
        <f t="shared" si="60"/>
        <v>0</v>
      </c>
      <c r="G374" s="339">
        <v>450</v>
      </c>
      <c r="H374" s="326">
        <f t="shared" si="55"/>
        <v>0</v>
      </c>
      <c r="I374" s="340">
        <v>118.45</v>
      </c>
      <c r="J374" s="324">
        <f t="shared" si="56"/>
        <v>0</v>
      </c>
      <c r="K374" s="341">
        <v>175</v>
      </c>
      <c r="L374" s="326">
        <f t="shared" si="57"/>
        <v>0</v>
      </c>
      <c r="M374" s="342">
        <v>236.5</v>
      </c>
      <c r="N374" s="324">
        <f t="shared" si="58"/>
        <v>0</v>
      </c>
      <c r="O374" s="339">
        <v>247.24999999999997</v>
      </c>
      <c r="P374" s="326">
        <f t="shared" si="59"/>
        <v>0</v>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Input'!C376</f>
        <v>0</v>
      </c>
      <c r="D376" s="318" t="s">
        <v>18</v>
      </c>
      <c r="E376" s="323">
        <v>48.4</v>
      </c>
      <c r="F376" s="324">
        <f t="shared" si="60"/>
        <v>0</v>
      </c>
      <c r="G376" s="339">
        <v>450</v>
      </c>
      <c r="H376" s="326">
        <f t="shared" si="55"/>
        <v>0</v>
      </c>
      <c r="I376" s="340">
        <v>786.9</v>
      </c>
      <c r="J376" s="324">
        <f t="shared" si="56"/>
        <v>0</v>
      </c>
      <c r="K376" s="341">
        <v>150</v>
      </c>
      <c r="L376" s="326">
        <f t="shared" si="57"/>
        <v>0</v>
      </c>
      <c r="M376" s="342">
        <v>110</v>
      </c>
      <c r="N376" s="324">
        <f t="shared" si="58"/>
        <v>0</v>
      </c>
      <c r="O376" s="339">
        <v>114.99999999999999</v>
      </c>
      <c r="P376" s="326">
        <f t="shared" si="59"/>
        <v>0</v>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Input'!C378</f>
        <v>0</v>
      </c>
      <c r="D378" s="318" t="s">
        <v>1</v>
      </c>
      <c r="E378" s="323">
        <v>423.5</v>
      </c>
      <c r="F378" s="324">
        <f t="shared" si="60"/>
        <v>0</v>
      </c>
      <c r="G378" s="339">
        <v>450</v>
      </c>
      <c r="H378" s="326">
        <f t="shared" si="55"/>
        <v>0</v>
      </c>
      <c r="I378" s="340">
        <v>118.45</v>
      </c>
      <c r="J378" s="324">
        <f t="shared" si="56"/>
        <v>0</v>
      </c>
      <c r="K378" s="341">
        <v>100</v>
      </c>
      <c r="L378" s="326">
        <f t="shared" si="57"/>
        <v>0</v>
      </c>
      <c r="M378" s="342">
        <v>236.5</v>
      </c>
      <c r="N378" s="324">
        <f t="shared" si="58"/>
        <v>0</v>
      </c>
      <c r="O378" s="339">
        <v>247.24999999999997</v>
      </c>
      <c r="P378" s="326">
        <f t="shared" si="59"/>
        <v>0</v>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Input'!C380</f>
        <v>0</v>
      </c>
      <c r="D380" s="318" t="s">
        <v>1</v>
      </c>
      <c r="E380" s="323">
        <v>423.5</v>
      </c>
      <c r="F380" s="324">
        <f t="shared" si="60"/>
        <v>0</v>
      </c>
      <c r="G380" s="339">
        <v>450</v>
      </c>
      <c r="H380" s="326">
        <f t="shared" si="55"/>
        <v>0</v>
      </c>
      <c r="I380" s="340">
        <v>118.45</v>
      </c>
      <c r="J380" s="324">
        <f t="shared" si="56"/>
        <v>0</v>
      </c>
      <c r="K380" s="341">
        <v>175</v>
      </c>
      <c r="L380" s="326">
        <f t="shared" si="57"/>
        <v>0</v>
      </c>
      <c r="M380" s="342">
        <v>236.5</v>
      </c>
      <c r="N380" s="324">
        <f t="shared" si="58"/>
        <v>0</v>
      </c>
      <c r="O380" s="339">
        <v>247.24999999999997</v>
      </c>
      <c r="P380" s="326">
        <f t="shared" si="59"/>
        <v>0</v>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Input'!C382</f>
        <v>0</v>
      </c>
      <c r="D382" s="318" t="s">
        <v>18</v>
      </c>
      <c r="E382" s="323">
        <v>48.4</v>
      </c>
      <c r="F382" s="324">
        <f t="shared" si="60"/>
        <v>0</v>
      </c>
      <c r="G382" s="339">
        <v>450</v>
      </c>
      <c r="H382" s="326">
        <f t="shared" si="55"/>
        <v>0</v>
      </c>
      <c r="I382" s="340">
        <v>786.9</v>
      </c>
      <c r="J382" s="324">
        <f t="shared" si="56"/>
        <v>0</v>
      </c>
      <c r="K382" s="341">
        <v>100</v>
      </c>
      <c r="L382" s="326">
        <f t="shared" si="57"/>
        <v>0</v>
      </c>
      <c r="M382" s="342">
        <v>110</v>
      </c>
      <c r="N382" s="324">
        <f t="shared" si="58"/>
        <v>0</v>
      </c>
      <c r="O382" s="339">
        <v>114.99999999999999</v>
      </c>
      <c r="P382" s="326">
        <f t="shared" si="59"/>
        <v>0</v>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Input'!C384</f>
        <v>0</v>
      </c>
      <c r="D384" s="318" t="s">
        <v>1</v>
      </c>
      <c r="E384" s="323">
        <v>423.5</v>
      </c>
      <c r="F384" s="324">
        <f t="shared" si="60"/>
        <v>0</v>
      </c>
      <c r="G384" s="339">
        <v>450</v>
      </c>
      <c r="H384" s="326">
        <f t="shared" si="55"/>
        <v>0</v>
      </c>
      <c r="I384" s="340">
        <v>118.45</v>
      </c>
      <c r="J384" s="324">
        <f t="shared" si="56"/>
        <v>0</v>
      </c>
      <c r="K384" s="341">
        <v>100</v>
      </c>
      <c r="L384" s="326">
        <f t="shared" si="57"/>
        <v>0</v>
      </c>
      <c r="M384" s="342">
        <v>236.5</v>
      </c>
      <c r="N384" s="324">
        <f t="shared" si="58"/>
        <v>0</v>
      </c>
      <c r="O384" s="339">
        <v>247.24999999999997</v>
      </c>
      <c r="P384" s="326">
        <f t="shared" si="59"/>
        <v>0</v>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Input'!C392</f>
        <v>0</v>
      </c>
      <c r="D392" s="318" t="s">
        <v>1</v>
      </c>
      <c r="E392" s="323">
        <v>121</v>
      </c>
      <c r="F392" s="324">
        <f t="shared" si="60"/>
        <v>0</v>
      </c>
      <c r="G392" s="339">
        <v>450</v>
      </c>
      <c r="H392" s="326">
        <f t="shared" si="55"/>
        <v>0</v>
      </c>
      <c r="I392" s="340">
        <v>2.2599999999999998</v>
      </c>
      <c r="J392" s="324">
        <f t="shared" si="56"/>
        <v>0</v>
      </c>
      <c r="K392" s="341">
        <v>50</v>
      </c>
      <c r="L392" s="326">
        <f t="shared" si="57"/>
        <v>0</v>
      </c>
      <c r="M392" s="342">
        <v>214.5</v>
      </c>
      <c r="N392" s="324">
        <f t="shared" si="58"/>
        <v>0</v>
      </c>
      <c r="O392" s="339">
        <v>247.24999999999997</v>
      </c>
      <c r="P392" s="326">
        <f t="shared" si="59"/>
        <v>0</v>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Input'!C394</f>
        <v>0</v>
      </c>
      <c r="D394" s="318" t="s">
        <v>18</v>
      </c>
      <c r="E394" s="323">
        <v>471.9</v>
      </c>
      <c r="F394" s="324">
        <f t="shared" si="60"/>
        <v>0</v>
      </c>
      <c r="G394" s="339">
        <v>450</v>
      </c>
      <c r="H394" s="326">
        <f t="shared" si="55"/>
        <v>0</v>
      </c>
      <c r="I394" s="340">
        <v>9</v>
      </c>
      <c r="J394" s="324">
        <f t="shared" si="56"/>
        <v>0</v>
      </c>
      <c r="K394" s="341">
        <v>25</v>
      </c>
      <c r="L394" s="326">
        <f t="shared" si="57"/>
        <v>0</v>
      </c>
      <c r="M394" s="342">
        <v>110</v>
      </c>
      <c r="N394" s="324">
        <f t="shared" si="58"/>
        <v>0</v>
      </c>
      <c r="O394" s="339">
        <v>5.75</v>
      </c>
      <c r="P394" s="326">
        <f t="shared" si="59"/>
        <v>0</v>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Input'!C396</f>
        <v>0</v>
      </c>
      <c r="D396" s="318" t="s">
        <v>1</v>
      </c>
      <c r="E396" s="323">
        <v>121</v>
      </c>
      <c r="F396" s="324">
        <f t="shared" si="60"/>
        <v>0</v>
      </c>
      <c r="G396" s="339">
        <v>450</v>
      </c>
      <c r="H396" s="326">
        <f t="shared" si="55"/>
        <v>0</v>
      </c>
      <c r="I396" s="340">
        <v>2.2599999999999998</v>
      </c>
      <c r="J396" s="324">
        <f t="shared" si="56"/>
        <v>0</v>
      </c>
      <c r="K396" s="341">
        <v>25</v>
      </c>
      <c r="L396" s="326">
        <f t="shared" si="57"/>
        <v>0</v>
      </c>
      <c r="M396" s="342">
        <v>214.5</v>
      </c>
      <c r="N396" s="324">
        <f t="shared" si="58"/>
        <v>0</v>
      </c>
      <c r="O396" s="339">
        <v>247.24999999999997</v>
      </c>
      <c r="P396" s="326">
        <f t="shared" si="59"/>
        <v>0</v>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Input'!C400</f>
        <v>0</v>
      </c>
      <c r="D400" s="318" t="s">
        <v>1</v>
      </c>
      <c r="E400" s="323">
        <v>121</v>
      </c>
      <c r="F400" s="324">
        <f t="shared" si="60"/>
        <v>0</v>
      </c>
      <c r="G400" s="339">
        <v>450</v>
      </c>
      <c r="H400" s="326">
        <f t="shared" si="55"/>
        <v>0</v>
      </c>
      <c r="I400" s="340">
        <v>2.2599999999999998</v>
      </c>
      <c r="J400" s="324">
        <f t="shared" si="56"/>
        <v>0</v>
      </c>
      <c r="K400" s="341">
        <v>50</v>
      </c>
      <c r="L400" s="326">
        <f t="shared" si="57"/>
        <v>0</v>
      </c>
      <c r="M400" s="342">
        <v>236.5</v>
      </c>
      <c r="N400" s="324">
        <f t="shared" si="58"/>
        <v>0</v>
      </c>
      <c r="O400" s="339">
        <v>247.24999999999997</v>
      </c>
      <c r="P400" s="326">
        <f t="shared" si="59"/>
        <v>0</v>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Input'!C402</f>
        <v>0</v>
      </c>
      <c r="D402" s="318" t="s">
        <v>18</v>
      </c>
      <c r="E402" s="323">
        <v>471.9</v>
      </c>
      <c r="F402" s="324">
        <f t="shared" si="60"/>
        <v>0</v>
      </c>
      <c r="G402" s="339">
        <v>450</v>
      </c>
      <c r="H402" s="326">
        <f t="shared" ref="H402:H438" si="61">C402*G402</f>
        <v>0</v>
      </c>
      <c r="I402" s="340">
        <v>9</v>
      </c>
      <c r="J402" s="324">
        <f t="shared" ref="J402:J438" si="62">C402*I402</f>
        <v>0</v>
      </c>
      <c r="K402" s="341">
        <v>25</v>
      </c>
      <c r="L402" s="326">
        <f t="shared" ref="L402:L438" si="63">C402*K402</f>
        <v>0</v>
      </c>
      <c r="M402" s="342">
        <v>110</v>
      </c>
      <c r="N402" s="324">
        <f t="shared" ref="N402:N438" si="64">C402*M402</f>
        <v>0</v>
      </c>
      <c r="O402" s="339">
        <v>5.75</v>
      </c>
      <c r="P402" s="326">
        <f t="shared" ref="P402:P438" si="65">C402*O402</f>
        <v>0</v>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Input'!C404</f>
        <v>0</v>
      </c>
      <c r="D404" s="318" t="s">
        <v>1</v>
      </c>
      <c r="E404" s="323">
        <v>121</v>
      </c>
      <c r="F404" s="324">
        <f t="shared" si="60"/>
        <v>0</v>
      </c>
      <c r="G404" s="339">
        <v>450</v>
      </c>
      <c r="H404" s="326">
        <f t="shared" si="61"/>
        <v>0</v>
      </c>
      <c r="I404" s="340">
        <v>2.2599999999999998</v>
      </c>
      <c r="J404" s="324">
        <f t="shared" si="62"/>
        <v>0</v>
      </c>
      <c r="K404" s="341">
        <v>25</v>
      </c>
      <c r="L404" s="326">
        <f t="shared" si="63"/>
        <v>0</v>
      </c>
      <c r="M404" s="342">
        <v>236.5</v>
      </c>
      <c r="N404" s="324">
        <f t="shared" si="64"/>
        <v>0</v>
      </c>
      <c r="O404" s="339">
        <v>247.24999999999997</v>
      </c>
      <c r="P404" s="326">
        <f t="shared" si="65"/>
        <v>0</v>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Input'!C408</f>
        <v>0</v>
      </c>
      <c r="D408" s="318" t="s">
        <v>1</v>
      </c>
      <c r="E408" s="323">
        <v>121</v>
      </c>
      <c r="F408" s="324">
        <f t="shared" si="60"/>
        <v>0</v>
      </c>
      <c r="G408" s="339">
        <v>450</v>
      </c>
      <c r="H408" s="326">
        <f t="shared" si="61"/>
        <v>0</v>
      </c>
      <c r="I408" s="340">
        <v>84.76</v>
      </c>
      <c r="J408" s="324">
        <f t="shared" si="62"/>
        <v>0</v>
      </c>
      <c r="K408" s="341">
        <v>75</v>
      </c>
      <c r="L408" s="326">
        <f t="shared" si="63"/>
        <v>0</v>
      </c>
      <c r="M408" s="342">
        <v>214.5</v>
      </c>
      <c r="N408" s="324">
        <f t="shared" si="64"/>
        <v>0</v>
      </c>
      <c r="O408" s="339">
        <v>247.24999999999997</v>
      </c>
      <c r="P408" s="326">
        <f t="shared" si="65"/>
        <v>0</v>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Input'!C410</f>
        <v>0</v>
      </c>
      <c r="D410" s="318" t="s">
        <v>18</v>
      </c>
      <c r="E410" s="323">
        <v>471.9</v>
      </c>
      <c r="F410" s="324">
        <f t="shared" si="60"/>
        <v>0</v>
      </c>
      <c r="G410" s="339">
        <v>450</v>
      </c>
      <c r="H410" s="326">
        <f t="shared" si="61"/>
        <v>0</v>
      </c>
      <c r="I410" s="340">
        <v>504</v>
      </c>
      <c r="J410" s="324">
        <f t="shared" si="62"/>
        <v>0</v>
      </c>
      <c r="K410" s="341">
        <v>50</v>
      </c>
      <c r="L410" s="326">
        <f t="shared" si="63"/>
        <v>0</v>
      </c>
      <c r="M410" s="342">
        <v>110</v>
      </c>
      <c r="N410" s="324">
        <f t="shared" si="64"/>
        <v>0</v>
      </c>
      <c r="O410" s="339">
        <v>5.75</v>
      </c>
      <c r="P410" s="326">
        <f t="shared" si="65"/>
        <v>0</v>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Input'!C412</f>
        <v>0</v>
      </c>
      <c r="D412" s="318" t="s">
        <v>1</v>
      </c>
      <c r="E412" s="323">
        <v>121</v>
      </c>
      <c r="F412" s="324">
        <f t="shared" si="60"/>
        <v>0</v>
      </c>
      <c r="G412" s="339">
        <v>450</v>
      </c>
      <c r="H412" s="326">
        <f t="shared" si="61"/>
        <v>0</v>
      </c>
      <c r="I412" s="340">
        <v>84.76</v>
      </c>
      <c r="J412" s="324">
        <f t="shared" si="62"/>
        <v>0</v>
      </c>
      <c r="K412" s="341">
        <v>50</v>
      </c>
      <c r="L412" s="326">
        <f t="shared" si="63"/>
        <v>0</v>
      </c>
      <c r="M412" s="342">
        <v>214.5</v>
      </c>
      <c r="N412" s="324">
        <f t="shared" si="64"/>
        <v>0</v>
      </c>
      <c r="O412" s="339">
        <v>247.24999999999997</v>
      </c>
      <c r="P412" s="326">
        <f t="shared" si="65"/>
        <v>0</v>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Input'!C418</f>
        <v>0</v>
      </c>
      <c r="D418" s="318" t="s">
        <v>1</v>
      </c>
      <c r="E418" s="323">
        <v>121</v>
      </c>
      <c r="F418" s="324">
        <f t="shared" si="60"/>
        <v>0</v>
      </c>
      <c r="G418" s="339">
        <v>450</v>
      </c>
      <c r="H418" s="326">
        <f t="shared" si="61"/>
        <v>0</v>
      </c>
      <c r="I418" s="340">
        <v>2.2599999999999998</v>
      </c>
      <c r="J418" s="324">
        <f t="shared" si="62"/>
        <v>0</v>
      </c>
      <c r="K418" s="341">
        <v>50</v>
      </c>
      <c r="L418" s="326">
        <f t="shared" si="63"/>
        <v>0</v>
      </c>
      <c r="M418" s="342">
        <v>236.5</v>
      </c>
      <c r="N418" s="324">
        <f t="shared" si="64"/>
        <v>0</v>
      </c>
      <c r="O418" s="339">
        <v>247.24999999999997</v>
      </c>
      <c r="P418" s="326">
        <f t="shared" si="65"/>
        <v>0</v>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Input'!C420</f>
        <v>0</v>
      </c>
      <c r="D420" s="318" t="s">
        <v>18</v>
      </c>
      <c r="E420" s="323">
        <v>471.9</v>
      </c>
      <c r="F420" s="324">
        <f t="shared" ref="F420:F438" si="66">C420*E420</f>
        <v>0</v>
      </c>
      <c r="G420" s="339">
        <v>450</v>
      </c>
      <c r="H420" s="326">
        <f t="shared" si="61"/>
        <v>0</v>
      </c>
      <c r="I420" s="340">
        <v>9</v>
      </c>
      <c r="J420" s="324">
        <f t="shared" si="62"/>
        <v>0</v>
      </c>
      <c r="K420" s="341">
        <v>25</v>
      </c>
      <c r="L420" s="326">
        <f t="shared" si="63"/>
        <v>0</v>
      </c>
      <c r="M420" s="342">
        <v>5.5</v>
      </c>
      <c r="N420" s="324">
        <f t="shared" si="64"/>
        <v>0</v>
      </c>
      <c r="O420" s="339">
        <v>5.75</v>
      </c>
      <c r="P420" s="326">
        <f t="shared" si="65"/>
        <v>0</v>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Input'!C422</f>
        <v>0</v>
      </c>
      <c r="D422" s="318" t="s">
        <v>1</v>
      </c>
      <c r="E422" s="323">
        <v>121</v>
      </c>
      <c r="F422" s="324">
        <f t="shared" si="66"/>
        <v>0</v>
      </c>
      <c r="G422" s="339">
        <v>450</v>
      </c>
      <c r="H422" s="326">
        <f t="shared" si="61"/>
        <v>0</v>
      </c>
      <c r="I422" s="340">
        <v>2.2599999999999998</v>
      </c>
      <c r="J422" s="324">
        <f t="shared" si="62"/>
        <v>0</v>
      </c>
      <c r="K422" s="341">
        <v>25</v>
      </c>
      <c r="L422" s="326">
        <f t="shared" si="63"/>
        <v>0</v>
      </c>
      <c r="M422" s="342">
        <v>236.5</v>
      </c>
      <c r="N422" s="324">
        <f t="shared" si="64"/>
        <v>0</v>
      </c>
      <c r="O422" s="339">
        <v>247.24999999999997</v>
      </c>
      <c r="P422" s="326">
        <f t="shared" si="65"/>
        <v>0</v>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Input'!C426</f>
        <v>0</v>
      </c>
      <c r="D426" s="318" t="s">
        <v>1</v>
      </c>
      <c r="E426" s="323">
        <v>121</v>
      </c>
      <c r="F426" s="324">
        <f t="shared" si="66"/>
        <v>0</v>
      </c>
      <c r="G426" s="339">
        <v>450</v>
      </c>
      <c r="H426" s="326">
        <f t="shared" si="61"/>
        <v>0</v>
      </c>
      <c r="I426" s="340">
        <v>2.2599999999999998</v>
      </c>
      <c r="J426" s="324">
        <f t="shared" si="62"/>
        <v>0</v>
      </c>
      <c r="K426" s="341">
        <v>50</v>
      </c>
      <c r="L426" s="326">
        <f t="shared" si="63"/>
        <v>0</v>
      </c>
      <c r="M426" s="342">
        <v>236.5</v>
      </c>
      <c r="N426" s="324">
        <f t="shared" si="64"/>
        <v>0</v>
      </c>
      <c r="O426" s="339">
        <v>247.24999999999997</v>
      </c>
      <c r="P426" s="326">
        <f t="shared" si="65"/>
        <v>0</v>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Input'!C428</f>
        <v>0</v>
      </c>
      <c r="D428" s="318" t="s">
        <v>18</v>
      </c>
      <c r="E428" s="323">
        <v>471.9</v>
      </c>
      <c r="F428" s="324">
        <f t="shared" si="66"/>
        <v>0</v>
      </c>
      <c r="G428" s="339">
        <v>450</v>
      </c>
      <c r="H428" s="326">
        <f t="shared" si="61"/>
        <v>0</v>
      </c>
      <c r="I428" s="340">
        <v>9</v>
      </c>
      <c r="J428" s="324">
        <f t="shared" si="62"/>
        <v>0</v>
      </c>
      <c r="K428" s="341">
        <v>25</v>
      </c>
      <c r="L428" s="326">
        <f t="shared" si="63"/>
        <v>0</v>
      </c>
      <c r="M428" s="342">
        <v>5.5</v>
      </c>
      <c r="N428" s="324">
        <f t="shared" si="64"/>
        <v>0</v>
      </c>
      <c r="O428" s="339">
        <v>5.75</v>
      </c>
      <c r="P428" s="326">
        <f t="shared" si="65"/>
        <v>0</v>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Input'!C430</f>
        <v>0</v>
      </c>
      <c r="D430" s="318" t="s">
        <v>1</v>
      </c>
      <c r="E430" s="323">
        <v>121</v>
      </c>
      <c r="F430" s="324">
        <f t="shared" si="66"/>
        <v>0</v>
      </c>
      <c r="G430" s="339">
        <v>450</v>
      </c>
      <c r="H430" s="326">
        <f t="shared" si="61"/>
        <v>0</v>
      </c>
      <c r="I430" s="340">
        <v>2.2599999999999998</v>
      </c>
      <c r="J430" s="324">
        <f t="shared" si="62"/>
        <v>0</v>
      </c>
      <c r="K430" s="341">
        <v>25</v>
      </c>
      <c r="L430" s="326">
        <f t="shared" si="63"/>
        <v>0</v>
      </c>
      <c r="M430" s="342">
        <v>236.5</v>
      </c>
      <c r="N430" s="324">
        <f t="shared" si="64"/>
        <v>0</v>
      </c>
      <c r="O430" s="339">
        <v>247.24999999999997</v>
      </c>
      <c r="P430" s="326">
        <f t="shared" si="65"/>
        <v>0</v>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Input'!C434</f>
        <v>0</v>
      </c>
      <c r="D434" s="318" t="s">
        <v>1</v>
      </c>
      <c r="E434" s="323">
        <v>121</v>
      </c>
      <c r="F434" s="324">
        <f t="shared" si="66"/>
        <v>0</v>
      </c>
      <c r="G434" s="339">
        <v>450</v>
      </c>
      <c r="H434" s="326">
        <f t="shared" si="61"/>
        <v>0</v>
      </c>
      <c r="I434" s="340">
        <v>84.76</v>
      </c>
      <c r="J434" s="324">
        <f t="shared" si="62"/>
        <v>0</v>
      </c>
      <c r="K434" s="341">
        <v>75</v>
      </c>
      <c r="L434" s="326">
        <f t="shared" si="63"/>
        <v>0</v>
      </c>
      <c r="M434" s="342">
        <v>236.5</v>
      </c>
      <c r="N434" s="324">
        <f t="shared" si="64"/>
        <v>0</v>
      </c>
      <c r="O434" s="339">
        <v>247.24999999999997</v>
      </c>
      <c r="P434" s="326">
        <f t="shared" si="65"/>
        <v>0</v>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Input'!C436</f>
        <v>0</v>
      </c>
      <c r="D436" s="318" t="s">
        <v>18</v>
      </c>
      <c r="E436" s="323">
        <v>471.9</v>
      </c>
      <c r="F436" s="324">
        <f t="shared" si="66"/>
        <v>0</v>
      </c>
      <c r="G436" s="339">
        <v>450</v>
      </c>
      <c r="H436" s="326">
        <f t="shared" si="61"/>
        <v>0</v>
      </c>
      <c r="I436" s="340">
        <v>504</v>
      </c>
      <c r="J436" s="324">
        <f t="shared" si="62"/>
        <v>0</v>
      </c>
      <c r="K436" s="341">
        <v>50</v>
      </c>
      <c r="L436" s="326">
        <f t="shared" si="63"/>
        <v>0</v>
      </c>
      <c r="M436" s="342">
        <v>5.5</v>
      </c>
      <c r="N436" s="324">
        <f t="shared" si="64"/>
        <v>0</v>
      </c>
      <c r="O436" s="339">
        <v>5.75</v>
      </c>
      <c r="P436" s="326">
        <f t="shared" si="65"/>
        <v>0</v>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Input'!C438</f>
        <v>0</v>
      </c>
      <c r="D438" s="318" t="s">
        <v>1</v>
      </c>
      <c r="E438" s="323">
        <v>121</v>
      </c>
      <c r="F438" s="324">
        <f t="shared" si="66"/>
        <v>0</v>
      </c>
      <c r="G438" s="339">
        <v>450</v>
      </c>
      <c r="H438" s="326">
        <f t="shared" si="61"/>
        <v>0</v>
      </c>
      <c r="I438" s="340">
        <v>84.76</v>
      </c>
      <c r="J438" s="324">
        <f t="shared" si="62"/>
        <v>0</v>
      </c>
      <c r="K438" s="341">
        <v>50</v>
      </c>
      <c r="L438" s="326">
        <f t="shared" si="63"/>
        <v>0</v>
      </c>
      <c r="M438" s="342">
        <v>236.5</v>
      </c>
      <c r="N438" s="324">
        <f t="shared" si="64"/>
        <v>0</v>
      </c>
      <c r="O438" s="339">
        <v>247.24999999999997</v>
      </c>
      <c r="P438" s="326">
        <f t="shared" si="65"/>
        <v>0</v>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362">
        <f>('Summary Design'!$E27*F442)</f>
        <v>265.96857</v>
      </c>
      <c r="G441" s="361"/>
      <c r="H441" s="362">
        <f>'Summary Design'!$E27*H442</f>
        <v>472.9162</v>
      </c>
      <c r="I441" s="361"/>
      <c r="J441" s="362">
        <f>'Summary Design'!$E27*J442</f>
        <v>314.40317479999999</v>
      </c>
      <c r="K441" s="361"/>
      <c r="L441" s="362">
        <f>'Summary Design'!$E27*L442</f>
        <v>187.17000000000002</v>
      </c>
      <c r="M441" s="361"/>
      <c r="N441" s="362">
        <f>'Summary Design'!$E27*N442</f>
        <v>449.58233999999999</v>
      </c>
      <c r="O441" s="361"/>
      <c r="P441" s="362">
        <f>'Summary Design'!$E27*P442</f>
        <v>363.67131000000001</v>
      </c>
    </row>
    <row r="442" spans="1:16" x14ac:dyDescent="0.2">
      <c r="A442" s="363"/>
      <c r="B442" s="364" t="s">
        <v>379</v>
      </c>
      <c r="C442" s="365"/>
      <c r="D442" s="366"/>
      <c r="E442" s="367"/>
      <c r="F442" s="368">
        <f>IF(COUNTIF(F8:F438,"No offer")&gt;0,"No Offer",SUM(F8:F438))</f>
        <v>2131.5</v>
      </c>
      <c r="G442" s="367"/>
      <c r="H442" s="368">
        <f t="shared" ref="H442" si="67">IF(COUNTIF(H8:H438,"No offer")&gt;0,"No Offer",SUM(H8:H438))</f>
        <v>3790</v>
      </c>
      <c r="I442" s="367"/>
      <c r="J442" s="368">
        <f t="shared" ref="J442" si="68">IF(COUNTIF(J8:J438,"No offer")&gt;0,"No Offer",SUM(J8:J438))</f>
        <v>2519.66</v>
      </c>
      <c r="K442" s="367"/>
      <c r="L442" s="368">
        <f t="shared" ref="L442" si="69">IF(COUNTIF(L8:L438,"No offer")&gt;0,"No Offer",SUM(L8:L438))</f>
        <v>1500</v>
      </c>
      <c r="M442" s="367"/>
      <c r="N442" s="368">
        <f t="shared" ref="N442" si="70">IF(COUNTIF(N8:N438,"No offer")&gt;0,"No Offer",SUM(N8:N438))</f>
        <v>3603</v>
      </c>
      <c r="O442" s="367"/>
      <c r="P442" s="368">
        <f t="shared" ref="P442" si="71">IF(COUNTIF(P8:P438,"No offer")&gt;0,"No Offer",SUM(P8:P438))</f>
        <v>2914.5</v>
      </c>
    </row>
    <row r="443" spans="1:16" x14ac:dyDescent="0.2">
      <c r="A443" s="281"/>
      <c r="B443" s="282" t="s">
        <v>4048</v>
      </c>
      <c r="C443" s="369"/>
      <c r="D443" s="369"/>
      <c r="E443" s="285"/>
      <c r="F443" s="370">
        <f>SUM(F442:P442)/F444</f>
        <v>2743.11</v>
      </c>
    </row>
    <row r="444" spans="1:16" x14ac:dyDescent="0.2">
      <c r="A444" s="281"/>
      <c r="B444" s="282" t="s">
        <v>4049</v>
      </c>
      <c r="C444" s="369"/>
      <c r="D444" s="369"/>
      <c r="E444" s="285"/>
      <c r="F444" s="372">
        <f>6-COUNTIF(F442:P442,"No offer")</f>
        <v>6</v>
      </c>
    </row>
  </sheetData>
  <sheetProtection algorithmName="SHA-512" hashValue="dP2YRATTNVuf5sYEsgGufud9iArAuUNHwv+Y3uKUDWpzQJhuZx6QNz8r70kfMIVPxHb1gybDIDj6ZfssRIlJYA==" saltValue="S8PS39hiN+Wcc6EQT7bYQA==" spinCount="100000" sheet="1" objects="1" scenarios="1" selectLockedCells="1" selectUnlockedCells="1"/>
  <mergeCells count="8">
    <mergeCell ref="G2:P2"/>
    <mergeCell ref="G3:K3"/>
    <mergeCell ref="E4:F4"/>
    <mergeCell ref="G4:H4"/>
    <mergeCell ref="I4:J4"/>
    <mergeCell ref="K4:L4"/>
    <mergeCell ref="M4:N4"/>
    <mergeCell ref="O4:P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C6370-164D-4EA0-8978-919F1081B83E}">
  <sheetPr codeName="Sheet11">
    <tabColor rgb="FF7030A0"/>
    <pageSetUpPr fitToPage="1"/>
  </sheetPr>
  <dimension ref="A1:Q444"/>
  <sheetViews>
    <sheetView zoomScale="70" zoomScaleNormal="70" workbookViewId="0">
      <selection activeCell="B4" sqref="B4"/>
    </sheetView>
  </sheetViews>
  <sheetFormatPr defaultColWidth="9.140625" defaultRowHeight="12.75" x14ac:dyDescent="0.2"/>
  <cols>
    <col min="1" max="1" width="7.140625" style="298" customWidth="1"/>
    <col min="2" max="2" width="64.28515625" style="299" customWidth="1"/>
    <col min="3" max="3" width="13" style="298" bestFit="1" customWidth="1"/>
    <col min="4" max="4" width="9.140625" style="298"/>
    <col min="5" max="5" width="12.5703125" style="298" customWidth="1"/>
    <col min="6" max="6" width="15.140625" style="298" customWidth="1"/>
    <col min="7" max="8" width="15.140625" style="371" customWidth="1"/>
    <col min="9" max="10" width="17.7109375" style="371" customWidth="1"/>
    <col min="11" max="16" width="18.7109375" style="371" customWidth="1"/>
    <col min="17" max="17" width="18.42578125" style="299" customWidth="1"/>
    <col min="18" max="16384" width="9.140625" style="299"/>
  </cols>
  <sheetData>
    <row r="1" spans="1:17" s="295" customFormat="1" ht="15.75" x14ac:dyDescent="0.25">
      <c r="A1" s="294" t="s">
        <v>0</v>
      </c>
      <c r="C1" s="296"/>
      <c r="G1" s="297"/>
      <c r="H1" s="297"/>
      <c r="I1" s="297"/>
      <c r="J1" s="297"/>
      <c r="K1" s="297"/>
      <c r="L1" s="297"/>
      <c r="M1" s="297"/>
      <c r="N1" s="297"/>
      <c r="O1" s="297"/>
      <c r="P1" s="297"/>
    </row>
    <row r="2" spans="1:17" ht="18" customHeight="1" x14ac:dyDescent="0.2">
      <c r="G2" s="1050"/>
      <c r="H2" s="1050"/>
      <c r="I2" s="1050"/>
      <c r="J2" s="1050"/>
      <c r="K2" s="1050"/>
      <c r="L2" s="1050"/>
      <c r="M2" s="1050"/>
      <c r="N2" s="1050"/>
      <c r="O2" s="1050"/>
      <c r="P2" s="1050"/>
    </row>
    <row r="3" spans="1:17" s="304" customFormat="1" ht="15" customHeight="1" x14ac:dyDescent="0.2">
      <c r="A3" s="300" t="s">
        <v>1</v>
      </c>
      <c r="B3" s="301" t="s">
        <v>2</v>
      </c>
      <c r="C3" s="302" t="s">
        <v>3</v>
      </c>
      <c r="D3" s="379" t="s">
        <v>4</v>
      </c>
      <c r="E3" s="379"/>
      <c r="F3" s="379"/>
      <c r="G3" s="1050"/>
      <c r="H3" s="1050"/>
      <c r="I3" s="1050"/>
      <c r="J3" s="1050"/>
      <c r="K3" s="1050"/>
      <c r="L3" s="379"/>
      <c r="M3" s="379"/>
      <c r="N3" s="379"/>
      <c r="O3" s="379"/>
      <c r="P3" s="379"/>
      <c r="Q3" s="303"/>
    </row>
    <row r="4" spans="1:17" s="304" customFormat="1" ht="39.4" customHeight="1" x14ac:dyDescent="0.2">
      <c r="A4" s="300"/>
      <c r="B4" s="301"/>
      <c r="C4" s="302"/>
      <c r="D4" s="305"/>
      <c r="E4" s="1051" t="s">
        <v>5</v>
      </c>
      <c r="F4" s="1051"/>
      <c r="G4" s="1052" t="s">
        <v>6</v>
      </c>
      <c r="H4" s="1052"/>
      <c r="I4" s="1051" t="s">
        <v>7</v>
      </c>
      <c r="J4" s="1051"/>
      <c r="K4" s="1052" t="s">
        <v>8</v>
      </c>
      <c r="L4" s="1052"/>
      <c r="M4" s="1051" t="s">
        <v>9</v>
      </c>
      <c r="N4" s="1051"/>
      <c r="O4" s="1052" t="s">
        <v>10</v>
      </c>
      <c r="P4" s="1052"/>
    </row>
    <row r="5" spans="1:17" s="304" customFormat="1" x14ac:dyDescent="0.2">
      <c r="A5" s="306"/>
      <c r="B5" s="307"/>
      <c r="C5" s="308"/>
      <c r="D5" s="309"/>
      <c r="E5" s="310"/>
      <c r="F5" s="310"/>
      <c r="G5" s="309"/>
      <c r="H5" s="309"/>
      <c r="I5" s="310"/>
      <c r="J5" s="310"/>
      <c r="K5" s="309"/>
      <c r="L5" s="309"/>
      <c r="M5" s="310"/>
      <c r="N5" s="310"/>
      <c r="O5" s="309"/>
      <c r="P5" s="309"/>
    </row>
    <row r="6" spans="1:17" x14ac:dyDescent="0.2">
      <c r="A6" s="311"/>
      <c r="B6" s="312" t="s">
        <v>11</v>
      </c>
      <c r="C6" s="313"/>
      <c r="D6" s="314"/>
      <c r="E6" s="315" t="s">
        <v>12</v>
      </c>
      <c r="F6" s="315" t="s">
        <v>13</v>
      </c>
      <c r="G6" s="315" t="s">
        <v>12</v>
      </c>
      <c r="H6" s="315" t="s">
        <v>13</v>
      </c>
      <c r="I6" s="315" t="s">
        <v>12</v>
      </c>
      <c r="J6" s="315" t="s">
        <v>13</v>
      </c>
      <c r="K6" s="315" t="s">
        <v>12</v>
      </c>
      <c r="L6" s="315" t="s">
        <v>13</v>
      </c>
      <c r="M6" s="315" t="s">
        <v>12</v>
      </c>
      <c r="N6" s="315" t="s">
        <v>13</v>
      </c>
      <c r="O6" s="315" t="s">
        <v>12</v>
      </c>
      <c r="P6" s="315" t="s">
        <v>13</v>
      </c>
    </row>
    <row r="7" spans="1:17" x14ac:dyDescent="0.2">
      <c r="A7" s="316"/>
      <c r="B7" s="317"/>
      <c r="C7" s="318"/>
      <c r="D7" s="318"/>
      <c r="E7" s="319"/>
      <c r="F7" s="319"/>
      <c r="G7" s="320"/>
      <c r="H7" s="320"/>
      <c r="I7" s="321"/>
      <c r="J7" s="321"/>
      <c r="K7" s="320"/>
      <c r="L7" s="320"/>
      <c r="M7" s="321"/>
      <c r="N7" s="321"/>
      <c r="O7" s="322"/>
      <c r="P7" s="322"/>
    </row>
    <row r="8" spans="1:17" ht="25.5" x14ac:dyDescent="0.2">
      <c r="A8" s="316" t="s">
        <v>14</v>
      </c>
      <c r="B8" s="317" t="s">
        <v>15</v>
      </c>
      <c r="C8" s="318">
        <f>'Series 100 Input'!H8</f>
        <v>0</v>
      </c>
      <c r="D8" s="318" t="s">
        <v>1</v>
      </c>
      <c r="E8" s="323">
        <v>120</v>
      </c>
      <c r="F8" s="324">
        <f>C8*E8</f>
        <v>0</v>
      </c>
      <c r="G8" s="325">
        <v>100</v>
      </c>
      <c r="H8" s="326">
        <f>C8*G8</f>
        <v>0</v>
      </c>
      <c r="I8" s="323">
        <v>0.01</v>
      </c>
      <c r="J8" s="324">
        <f>C8*I8</f>
        <v>0</v>
      </c>
      <c r="K8" s="325">
        <v>200</v>
      </c>
      <c r="L8" s="326">
        <f>C8*K8</f>
        <v>0</v>
      </c>
      <c r="M8" s="327">
        <v>500</v>
      </c>
      <c r="N8" s="324">
        <f>C8*M8</f>
        <v>0</v>
      </c>
      <c r="O8" s="328">
        <v>500</v>
      </c>
      <c r="P8" s="326">
        <f>C8*O8</f>
        <v>0</v>
      </c>
    </row>
    <row r="9" spans="1:17" x14ac:dyDescent="0.2">
      <c r="A9" s="316"/>
      <c r="B9" s="317"/>
      <c r="C9" s="318"/>
      <c r="D9" s="318"/>
      <c r="E9" s="323"/>
      <c r="F9" s="323"/>
      <c r="G9" s="325"/>
      <c r="H9" s="325"/>
      <c r="I9" s="323"/>
      <c r="J9" s="323"/>
      <c r="K9" s="325"/>
      <c r="L9" s="325"/>
      <c r="M9" s="327"/>
      <c r="N9" s="323"/>
      <c r="O9" s="328"/>
      <c r="P9" s="325"/>
    </row>
    <row r="10" spans="1:17" ht="25.5" x14ac:dyDescent="0.2">
      <c r="A10" s="316" t="s">
        <v>16</v>
      </c>
      <c r="B10" s="317" t="s">
        <v>17</v>
      </c>
      <c r="C10" s="318">
        <f>'Series 100 Input'!H10</f>
        <v>0</v>
      </c>
      <c r="D10" s="318" t="s">
        <v>18</v>
      </c>
      <c r="E10" s="323">
        <v>100</v>
      </c>
      <c r="F10" s="324">
        <f t="shared" ref="F10" si="0">C10*E10</f>
        <v>0</v>
      </c>
      <c r="G10" s="325">
        <v>20</v>
      </c>
      <c r="H10" s="326">
        <f t="shared" ref="H10" si="1">C10*G10</f>
        <v>0</v>
      </c>
      <c r="I10" s="323">
        <v>41.9</v>
      </c>
      <c r="J10" s="324">
        <f t="shared" ref="J10" si="2">C10*I10</f>
        <v>0</v>
      </c>
      <c r="K10" s="325">
        <v>50</v>
      </c>
      <c r="L10" s="326">
        <f t="shared" ref="L10" si="3">C10*K10</f>
        <v>0</v>
      </c>
      <c r="M10" s="327">
        <v>250</v>
      </c>
      <c r="N10" s="324">
        <f t="shared" ref="N10" si="4">C10*M10</f>
        <v>0</v>
      </c>
      <c r="O10" s="328">
        <v>100</v>
      </c>
      <c r="P10" s="326">
        <f t="shared" ref="P10" si="5">C10*O10</f>
        <v>0</v>
      </c>
    </row>
    <row r="11" spans="1:17" x14ac:dyDescent="0.2">
      <c r="A11" s="316"/>
      <c r="B11" s="317"/>
      <c r="C11" s="318"/>
      <c r="D11" s="318"/>
      <c r="E11" s="323"/>
      <c r="F11" s="323"/>
      <c r="G11" s="325"/>
      <c r="H11" s="325"/>
      <c r="I11" s="323"/>
      <c r="J11" s="323"/>
      <c r="K11" s="325"/>
      <c r="L11" s="325"/>
      <c r="M11" s="327"/>
      <c r="N11" s="323"/>
      <c r="O11" s="328"/>
      <c r="P11" s="325"/>
    </row>
    <row r="12" spans="1:17" ht="25.5" x14ac:dyDescent="0.2">
      <c r="A12" s="316" t="s">
        <v>19</v>
      </c>
      <c r="B12" s="317" t="s">
        <v>20</v>
      </c>
      <c r="C12" s="318">
        <f>'Series 100 Input'!H12</f>
        <v>0</v>
      </c>
      <c r="D12" s="318" t="s">
        <v>1</v>
      </c>
      <c r="E12" s="323">
        <v>120</v>
      </c>
      <c r="F12" s="324">
        <f t="shared" ref="F12" si="6">C12*E12</f>
        <v>0</v>
      </c>
      <c r="G12" s="325">
        <v>100</v>
      </c>
      <c r="H12" s="326">
        <f t="shared" ref="H12" si="7">C12*G12</f>
        <v>0</v>
      </c>
      <c r="I12" s="323">
        <v>0.01</v>
      </c>
      <c r="J12" s="324">
        <f t="shared" ref="J12" si="8">C12*I12</f>
        <v>0</v>
      </c>
      <c r="K12" s="325">
        <v>100</v>
      </c>
      <c r="L12" s="326">
        <f t="shared" ref="L12" si="9">C12*K12</f>
        <v>0</v>
      </c>
      <c r="M12" s="327">
        <v>500</v>
      </c>
      <c r="N12" s="324">
        <f t="shared" ref="N12" si="10">C12*M12</f>
        <v>0</v>
      </c>
      <c r="O12" s="328">
        <v>500</v>
      </c>
      <c r="P12" s="326">
        <f t="shared" ref="P12" si="11">C12*O12</f>
        <v>0</v>
      </c>
    </row>
    <row r="13" spans="1:17" x14ac:dyDescent="0.2">
      <c r="A13" s="316"/>
      <c r="B13" s="317"/>
      <c r="C13" s="318"/>
      <c r="D13" s="318"/>
      <c r="E13" s="323"/>
      <c r="F13" s="323"/>
      <c r="G13" s="325"/>
      <c r="H13" s="325"/>
      <c r="I13" s="323"/>
      <c r="J13" s="323"/>
      <c r="K13" s="325"/>
      <c r="L13" s="325"/>
      <c r="M13" s="327"/>
      <c r="N13" s="323"/>
      <c r="O13" s="328"/>
      <c r="P13" s="325"/>
    </row>
    <row r="14" spans="1:17" x14ac:dyDescent="0.2">
      <c r="A14" s="316" t="s">
        <v>21</v>
      </c>
      <c r="B14" s="317" t="s">
        <v>22</v>
      </c>
      <c r="C14" s="318">
        <f>'Series 100 Input'!H14</f>
        <v>0</v>
      </c>
      <c r="D14" s="318" t="s">
        <v>1</v>
      </c>
      <c r="E14" s="323">
        <v>120</v>
      </c>
      <c r="F14" s="324">
        <f t="shared" ref="F14" si="12">C14*E14</f>
        <v>0</v>
      </c>
      <c r="G14" s="325">
        <v>100</v>
      </c>
      <c r="H14" s="326">
        <f t="shared" ref="H14" si="13">C14*G14</f>
        <v>0</v>
      </c>
      <c r="I14" s="323">
        <v>287.63</v>
      </c>
      <c r="J14" s="324">
        <f t="shared" ref="J14" si="14">C14*I14</f>
        <v>0</v>
      </c>
      <c r="K14" s="325">
        <v>0</v>
      </c>
      <c r="L14" s="326">
        <f t="shared" ref="L14" si="15">C14*K14</f>
        <v>0</v>
      </c>
      <c r="M14" s="327">
        <v>500</v>
      </c>
      <c r="N14" s="324">
        <f t="shared" ref="N14" si="16">C14*M14</f>
        <v>0</v>
      </c>
      <c r="O14" s="328">
        <v>150</v>
      </c>
      <c r="P14" s="326">
        <f t="shared" ref="P14" si="17">C14*O14</f>
        <v>0</v>
      </c>
    </row>
    <row r="15" spans="1:17" x14ac:dyDescent="0.2">
      <c r="A15" s="316"/>
      <c r="B15" s="317"/>
      <c r="C15" s="318"/>
      <c r="D15" s="318"/>
      <c r="E15" s="323"/>
      <c r="F15" s="323"/>
      <c r="G15" s="325"/>
      <c r="H15" s="325"/>
      <c r="I15" s="323"/>
      <c r="J15" s="323"/>
      <c r="K15" s="325"/>
      <c r="L15" s="325"/>
      <c r="M15" s="327"/>
      <c r="N15" s="323"/>
      <c r="O15" s="328"/>
      <c r="P15" s="325"/>
    </row>
    <row r="16" spans="1:17" x14ac:dyDescent="0.2">
      <c r="A16" s="316" t="s">
        <v>23</v>
      </c>
      <c r="B16" s="317" t="s">
        <v>24</v>
      </c>
      <c r="C16" s="318">
        <f>'Series 100 Input'!H16</f>
        <v>0</v>
      </c>
      <c r="D16" s="318" t="s">
        <v>18</v>
      </c>
      <c r="E16" s="323">
        <v>100</v>
      </c>
      <c r="F16" s="324">
        <f t="shared" ref="F16" si="18">C16*E16</f>
        <v>0</v>
      </c>
      <c r="G16" s="325">
        <v>10</v>
      </c>
      <c r="H16" s="326">
        <f t="shared" ref="H16" si="19">C16*G16</f>
        <v>0</v>
      </c>
      <c r="I16" s="323">
        <v>0.01</v>
      </c>
      <c r="J16" s="324">
        <f t="shared" ref="J16" si="20">C16*I16</f>
        <v>0</v>
      </c>
      <c r="K16" s="325">
        <v>0</v>
      </c>
      <c r="L16" s="326">
        <f t="shared" ref="L16" si="21">C16*K16</f>
        <v>0</v>
      </c>
      <c r="M16" s="327">
        <v>50</v>
      </c>
      <c r="N16" s="324">
        <f t="shared" ref="N16" si="22">C16*M16</f>
        <v>0</v>
      </c>
      <c r="O16" s="328">
        <v>25</v>
      </c>
      <c r="P16" s="326">
        <f t="shared" ref="P16" si="23">C16*O16</f>
        <v>0</v>
      </c>
    </row>
    <row r="17" spans="1:16" x14ac:dyDescent="0.2">
      <c r="A17" s="316"/>
      <c r="B17" s="317"/>
      <c r="C17" s="318"/>
      <c r="D17" s="318"/>
      <c r="E17" s="323"/>
      <c r="F17" s="323"/>
      <c r="G17" s="325"/>
      <c r="H17" s="325"/>
      <c r="I17" s="323"/>
      <c r="J17" s="323"/>
      <c r="K17" s="325"/>
      <c r="L17" s="325"/>
      <c r="M17" s="327"/>
      <c r="N17" s="323"/>
      <c r="O17" s="328"/>
      <c r="P17" s="325"/>
    </row>
    <row r="18" spans="1:16" x14ac:dyDescent="0.2">
      <c r="A18" s="316" t="s">
        <v>25</v>
      </c>
      <c r="B18" s="317" t="s">
        <v>26</v>
      </c>
      <c r="C18" s="318">
        <f>'Series 100 Input'!H18</f>
        <v>0</v>
      </c>
      <c r="D18" s="318" t="s">
        <v>1</v>
      </c>
      <c r="E18" s="323">
        <v>120</v>
      </c>
      <c r="F18" s="324">
        <f t="shared" ref="F18:F32" si="24">C18*E18</f>
        <v>0</v>
      </c>
      <c r="G18" s="325">
        <v>100</v>
      </c>
      <c r="H18" s="326">
        <f t="shared" ref="H18:H80" si="25">C18*G18</f>
        <v>0</v>
      </c>
      <c r="I18" s="323">
        <v>287.63</v>
      </c>
      <c r="J18" s="324">
        <f t="shared" ref="J18:J80" si="26">C18*I18</f>
        <v>0</v>
      </c>
      <c r="K18" s="325">
        <v>0</v>
      </c>
      <c r="L18" s="326">
        <f t="shared" ref="L18:L80" si="27">C18*K18</f>
        <v>0</v>
      </c>
      <c r="M18" s="327">
        <v>500</v>
      </c>
      <c r="N18" s="324">
        <f t="shared" ref="N18:N80" si="28">C18*M18</f>
        <v>0</v>
      </c>
      <c r="O18" s="328">
        <v>150</v>
      </c>
      <c r="P18" s="326">
        <f t="shared" ref="P18:P80" si="29">C18*O18</f>
        <v>0</v>
      </c>
    </row>
    <row r="19" spans="1:16" x14ac:dyDescent="0.2">
      <c r="A19" s="316"/>
      <c r="B19" s="317"/>
      <c r="C19" s="318"/>
      <c r="D19" s="318"/>
      <c r="E19" s="323"/>
      <c r="F19" s="323"/>
      <c r="G19" s="325"/>
      <c r="H19" s="325"/>
      <c r="I19" s="323"/>
      <c r="J19" s="323"/>
      <c r="K19" s="325"/>
      <c r="L19" s="325"/>
      <c r="M19" s="327"/>
      <c r="N19" s="327"/>
      <c r="O19" s="328"/>
      <c r="P19" s="328"/>
    </row>
    <row r="20" spans="1:16" x14ac:dyDescent="0.2">
      <c r="A20" s="311"/>
      <c r="B20" s="312" t="s">
        <v>27</v>
      </c>
      <c r="C20" s="313"/>
      <c r="D20" s="314"/>
      <c r="E20" s="314"/>
      <c r="F20" s="314"/>
      <c r="G20" s="314"/>
      <c r="H20" s="314"/>
      <c r="I20" s="314"/>
      <c r="J20" s="314"/>
      <c r="K20" s="314"/>
      <c r="L20" s="314"/>
      <c r="M20" s="314"/>
      <c r="N20" s="314"/>
      <c r="O20" s="314"/>
      <c r="P20" s="314"/>
    </row>
    <row r="21" spans="1:16" x14ac:dyDescent="0.2">
      <c r="A21" s="316"/>
      <c r="B21" s="329"/>
      <c r="C21" s="330"/>
      <c r="D21" s="318"/>
      <c r="E21" s="323"/>
      <c r="F21" s="323"/>
      <c r="G21" s="325"/>
      <c r="H21" s="325"/>
      <c r="I21" s="323"/>
      <c r="J21" s="323"/>
      <c r="K21" s="325"/>
      <c r="L21" s="325"/>
      <c r="M21" s="327"/>
      <c r="N21" s="327"/>
      <c r="O21" s="328"/>
      <c r="P21" s="328"/>
    </row>
    <row r="22" spans="1:16" ht="25.5" x14ac:dyDescent="0.2">
      <c r="A22" s="316" t="s">
        <v>28</v>
      </c>
      <c r="B22" s="317" t="s">
        <v>29</v>
      </c>
      <c r="C22" s="318">
        <f>'Series 100 Input'!H22</f>
        <v>0</v>
      </c>
      <c r="D22" s="318" t="s">
        <v>30</v>
      </c>
      <c r="E22" s="323">
        <v>217.8</v>
      </c>
      <c r="F22" s="324">
        <f t="shared" si="24"/>
        <v>0</v>
      </c>
      <c r="G22" s="325">
        <v>10</v>
      </c>
      <c r="H22" s="326">
        <f t="shared" si="25"/>
        <v>0</v>
      </c>
      <c r="I22" s="323">
        <v>6.95</v>
      </c>
      <c r="J22" s="324">
        <f t="shared" si="26"/>
        <v>0</v>
      </c>
      <c r="K22" s="325">
        <v>25</v>
      </c>
      <c r="L22" s="326">
        <f t="shared" si="27"/>
        <v>0</v>
      </c>
      <c r="M22" s="327">
        <v>55</v>
      </c>
      <c r="N22" s="324">
        <f t="shared" si="28"/>
        <v>0</v>
      </c>
      <c r="O22" s="328">
        <v>57.499999999999993</v>
      </c>
      <c r="P22" s="326">
        <f t="shared" si="29"/>
        <v>0</v>
      </c>
    </row>
    <row r="23" spans="1:16" x14ac:dyDescent="0.2">
      <c r="A23" s="316"/>
      <c r="B23" s="329"/>
      <c r="C23" s="330"/>
      <c r="D23" s="318"/>
      <c r="E23" s="323"/>
      <c r="F23" s="323"/>
      <c r="G23" s="325"/>
      <c r="H23" s="325"/>
      <c r="I23" s="323"/>
      <c r="J23" s="323"/>
      <c r="K23" s="325"/>
      <c r="L23" s="325"/>
      <c r="M23" s="327"/>
      <c r="N23" s="327"/>
      <c r="O23" s="328"/>
      <c r="P23" s="328"/>
    </row>
    <row r="24" spans="1:16" x14ac:dyDescent="0.2">
      <c r="A24" s="316" t="s">
        <v>31</v>
      </c>
      <c r="B24" s="317" t="s">
        <v>32</v>
      </c>
      <c r="C24" s="318">
        <f>'Series 100 Input'!H24</f>
        <v>0</v>
      </c>
      <c r="D24" s="318" t="s">
        <v>30</v>
      </c>
      <c r="E24" s="323">
        <v>217.8</v>
      </c>
      <c r="F24" s="324">
        <f t="shared" si="24"/>
        <v>0</v>
      </c>
      <c r="G24" s="325">
        <v>10</v>
      </c>
      <c r="H24" s="326">
        <f t="shared" si="25"/>
        <v>0</v>
      </c>
      <c r="I24" s="323">
        <v>18.45</v>
      </c>
      <c r="J24" s="324">
        <f t="shared" si="26"/>
        <v>0</v>
      </c>
      <c r="K24" s="325">
        <v>75</v>
      </c>
      <c r="L24" s="326">
        <f t="shared" si="27"/>
        <v>0</v>
      </c>
      <c r="M24" s="327">
        <v>55</v>
      </c>
      <c r="N24" s="324">
        <f t="shared" si="28"/>
        <v>0</v>
      </c>
      <c r="O24" s="328">
        <v>57.499999999999993</v>
      </c>
      <c r="P24" s="326">
        <f t="shared" si="29"/>
        <v>0</v>
      </c>
    </row>
    <row r="25" spans="1:16" x14ac:dyDescent="0.2">
      <c r="A25" s="316"/>
      <c r="B25" s="329"/>
      <c r="C25" s="330"/>
      <c r="D25" s="318"/>
      <c r="E25" s="323"/>
      <c r="F25" s="323"/>
      <c r="G25" s="325"/>
      <c r="H25" s="325"/>
      <c r="I25" s="323"/>
      <c r="J25" s="323"/>
      <c r="K25" s="325"/>
      <c r="L25" s="325"/>
      <c r="M25" s="327"/>
      <c r="N25" s="327"/>
      <c r="O25" s="328"/>
      <c r="P25" s="328"/>
    </row>
    <row r="26" spans="1:16" x14ac:dyDescent="0.2">
      <c r="A26" s="311"/>
      <c r="B26" s="312" t="s">
        <v>33</v>
      </c>
      <c r="C26" s="313"/>
      <c r="D26" s="314"/>
      <c r="E26" s="314"/>
      <c r="F26" s="314"/>
      <c r="G26" s="314"/>
      <c r="H26" s="314"/>
      <c r="I26" s="314"/>
      <c r="J26" s="314"/>
      <c r="K26" s="314"/>
      <c r="L26" s="314"/>
      <c r="M26" s="314"/>
      <c r="N26" s="314"/>
      <c r="O26" s="314"/>
      <c r="P26" s="314"/>
    </row>
    <row r="27" spans="1:16" x14ac:dyDescent="0.2">
      <c r="A27" s="316"/>
      <c r="B27" s="329"/>
      <c r="C27" s="330"/>
      <c r="D27" s="318"/>
      <c r="E27" s="318"/>
      <c r="F27" s="318"/>
      <c r="G27" s="318"/>
      <c r="H27" s="318"/>
      <c r="I27" s="318"/>
      <c r="J27" s="318"/>
      <c r="K27" s="318"/>
      <c r="L27" s="318"/>
      <c r="M27" s="318"/>
      <c r="N27" s="318"/>
      <c r="O27" s="318"/>
      <c r="P27" s="318"/>
    </row>
    <row r="28" spans="1:16" x14ac:dyDescent="0.2">
      <c r="A28" s="331"/>
      <c r="B28" s="332" t="s">
        <v>34</v>
      </c>
      <c r="C28" s="333"/>
      <c r="D28" s="334"/>
      <c r="E28" s="334"/>
      <c r="F28" s="334"/>
      <c r="G28" s="334"/>
      <c r="H28" s="334"/>
      <c r="I28" s="334"/>
      <c r="J28" s="334"/>
      <c r="K28" s="334"/>
      <c r="L28" s="334"/>
      <c r="M28" s="334"/>
      <c r="N28" s="334"/>
      <c r="O28" s="334"/>
      <c r="P28" s="334"/>
    </row>
    <row r="29" spans="1:16" x14ac:dyDescent="0.2">
      <c r="A29" s="316"/>
      <c r="B29" s="317"/>
      <c r="C29" s="318"/>
      <c r="D29" s="318"/>
      <c r="E29" s="323"/>
      <c r="F29" s="323"/>
      <c r="G29" s="335"/>
      <c r="H29" s="325"/>
      <c r="I29" s="336"/>
      <c r="J29" s="323"/>
      <c r="K29" s="335"/>
      <c r="L29" s="325"/>
      <c r="M29" s="337"/>
      <c r="N29" s="327"/>
      <c r="O29" s="338"/>
      <c r="P29" s="328"/>
    </row>
    <row r="30" spans="1:16" ht="42.75" customHeight="1" x14ac:dyDescent="0.2">
      <c r="A30" s="316" t="s">
        <v>35</v>
      </c>
      <c r="B30" s="317" t="s">
        <v>36</v>
      </c>
      <c r="C30" s="318">
        <f>'Series 100 Input'!H30</f>
        <v>0</v>
      </c>
      <c r="D30" s="318" t="s">
        <v>18</v>
      </c>
      <c r="E30" s="323">
        <v>629.20000000000005</v>
      </c>
      <c r="F30" s="324">
        <f t="shared" si="24"/>
        <v>0</v>
      </c>
      <c r="G30" s="339">
        <v>795</v>
      </c>
      <c r="H30" s="326">
        <f t="shared" si="25"/>
        <v>0</v>
      </c>
      <c r="I30" s="340">
        <v>173.74</v>
      </c>
      <c r="J30" s="324">
        <f t="shared" si="26"/>
        <v>0</v>
      </c>
      <c r="K30" s="341">
        <v>100</v>
      </c>
      <c r="L30" s="326">
        <f t="shared" si="27"/>
        <v>0</v>
      </c>
      <c r="M30" s="342">
        <v>467.5</v>
      </c>
      <c r="N30" s="324">
        <f t="shared" si="28"/>
        <v>0</v>
      </c>
      <c r="O30" s="339">
        <v>488.74999999999994</v>
      </c>
      <c r="P30" s="326">
        <f t="shared" si="29"/>
        <v>0</v>
      </c>
    </row>
    <row r="31" spans="1:16" x14ac:dyDescent="0.2">
      <c r="A31" s="316"/>
      <c r="B31" s="317"/>
      <c r="C31" s="318"/>
      <c r="D31" s="318"/>
      <c r="E31" s="323"/>
      <c r="F31" s="323"/>
      <c r="G31" s="339"/>
      <c r="H31" s="325"/>
      <c r="I31" s="340"/>
      <c r="J31" s="323"/>
      <c r="K31" s="341"/>
      <c r="L31" s="325"/>
      <c r="M31" s="342"/>
      <c r="N31" s="327"/>
      <c r="O31" s="339"/>
      <c r="P31" s="328"/>
    </row>
    <row r="32" spans="1:16" ht="41.25" customHeight="1" x14ac:dyDescent="0.2">
      <c r="A32" s="316" t="s">
        <v>37</v>
      </c>
      <c r="B32" s="317" t="s">
        <v>38</v>
      </c>
      <c r="C32" s="318">
        <f>'Series 100 Input'!H32</f>
        <v>0</v>
      </c>
      <c r="D32" s="318" t="s">
        <v>18</v>
      </c>
      <c r="E32" s="323">
        <v>629.20000000000005</v>
      </c>
      <c r="F32" s="324">
        <f t="shared" si="24"/>
        <v>0</v>
      </c>
      <c r="G32" s="339">
        <v>795</v>
      </c>
      <c r="H32" s="326">
        <f t="shared" si="25"/>
        <v>0</v>
      </c>
      <c r="I32" s="340">
        <v>173.74</v>
      </c>
      <c r="J32" s="324">
        <f t="shared" si="26"/>
        <v>0</v>
      </c>
      <c r="K32" s="341">
        <v>100</v>
      </c>
      <c r="L32" s="326">
        <f t="shared" si="27"/>
        <v>0</v>
      </c>
      <c r="M32" s="342">
        <v>467.5</v>
      </c>
      <c r="N32" s="324">
        <f t="shared" si="28"/>
        <v>0</v>
      </c>
      <c r="O32" s="339">
        <v>488.74999999999994</v>
      </c>
      <c r="P32" s="326">
        <f t="shared" si="29"/>
        <v>0</v>
      </c>
    </row>
    <row r="33" spans="1:16" x14ac:dyDescent="0.2">
      <c r="A33" s="316"/>
      <c r="B33" s="317"/>
      <c r="C33" s="318"/>
      <c r="D33" s="318"/>
      <c r="E33" s="323"/>
      <c r="F33" s="323"/>
      <c r="G33" s="339"/>
      <c r="H33" s="325"/>
      <c r="I33" s="340"/>
      <c r="J33" s="323"/>
      <c r="K33" s="341"/>
      <c r="L33" s="325"/>
      <c r="M33" s="342"/>
      <c r="N33" s="327"/>
      <c r="O33" s="339"/>
      <c r="P33" s="328"/>
    </row>
    <row r="34" spans="1:16" ht="25.5" x14ac:dyDescent="0.2">
      <c r="A34" s="316" t="s">
        <v>39</v>
      </c>
      <c r="B34" s="317" t="s">
        <v>40</v>
      </c>
      <c r="C34" s="318">
        <f>'Series 100 Input'!H34</f>
        <v>0</v>
      </c>
      <c r="D34" s="318" t="s">
        <v>18</v>
      </c>
      <c r="E34" s="323">
        <v>629.20000000000005</v>
      </c>
      <c r="F34" s="324">
        <f t="shared" ref="F34:F96" si="30">C34*E34</f>
        <v>0</v>
      </c>
      <c r="G34" s="339">
        <v>795</v>
      </c>
      <c r="H34" s="326">
        <f t="shared" si="25"/>
        <v>0</v>
      </c>
      <c r="I34" s="340">
        <v>173.74</v>
      </c>
      <c r="J34" s="324">
        <f t="shared" si="26"/>
        <v>0</v>
      </c>
      <c r="K34" s="341">
        <v>100</v>
      </c>
      <c r="L34" s="326">
        <f t="shared" si="27"/>
        <v>0</v>
      </c>
      <c r="M34" s="342">
        <v>467.5</v>
      </c>
      <c r="N34" s="324">
        <f t="shared" si="28"/>
        <v>0</v>
      </c>
      <c r="O34" s="339">
        <v>488.74999999999994</v>
      </c>
      <c r="P34" s="326">
        <f t="shared" si="29"/>
        <v>0</v>
      </c>
    </row>
    <row r="35" spans="1:16" x14ac:dyDescent="0.2">
      <c r="A35" s="316"/>
      <c r="B35" s="317"/>
      <c r="C35" s="318"/>
      <c r="D35" s="318"/>
      <c r="E35" s="323"/>
      <c r="F35" s="323"/>
      <c r="G35" s="339"/>
      <c r="H35" s="325"/>
      <c r="I35" s="340"/>
      <c r="J35" s="323"/>
      <c r="K35" s="341"/>
      <c r="L35" s="325"/>
      <c r="M35" s="342"/>
      <c r="N35" s="327"/>
      <c r="O35" s="339"/>
      <c r="P35" s="328"/>
    </row>
    <row r="36" spans="1:16" ht="25.5" x14ac:dyDescent="0.2">
      <c r="A36" s="316" t="s">
        <v>41</v>
      </c>
      <c r="B36" s="317" t="s">
        <v>42</v>
      </c>
      <c r="C36" s="318">
        <f>'Series 100 Input'!H36</f>
        <v>0</v>
      </c>
      <c r="D36" s="318" t="s">
        <v>18</v>
      </c>
      <c r="E36" s="323">
        <v>629.20000000000005</v>
      </c>
      <c r="F36" s="324">
        <f t="shared" si="30"/>
        <v>0</v>
      </c>
      <c r="G36" s="339">
        <v>795</v>
      </c>
      <c r="H36" s="326">
        <f t="shared" si="25"/>
        <v>0</v>
      </c>
      <c r="I36" s="340">
        <v>173.74</v>
      </c>
      <c r="J36" s="324">
        <f t="shared" si="26"/>
        <v>0</v>
      </c>
      <c r="K36" s="341">
        <v>100</v>
      </c>
      <c r="L36" s="326">
        <f t="shared" si="27"/>
        <v>0</v>
      </c>
      <c r="M36" s="342">
        <v>467.5</v>
      </c>
      <c r="N36" s="324">
        <f t="shared" si="28"/>
        <v>0</v>
      </c>
      <c r="O36" s="339">
        <v>488.74999999999994</v>
      </c>
      <c r="P36" s="326">
        <f t="shared" si="29"/>
        <v>0</v>
      </c>
    </row>
    <row r="37" spans="1:16" x14ac:dyDescent="0.2">
      <c r="A37" s="316"/>
      <c r="B37" s="317"/>
      <c r="C37" s="318"/>
      <c r="D37" s="318"/>
      <c r="E37" s="323"/>
      <c r="F37" s="323"/>
      <c r="G37" s="339"/>
      <c r="H37" s="325"/>
      <c r="I37" s="340"/>
      <c r="J37" s="323"/>
      <c r="K37" s="341"/>
      <c r="L37" s="325"/>
      <c r="M37" s="342"/>
      <c r="N37" s="327"/>
      <c r="O37" s="339"/>
      <c r="P37" s="328"/>
    </row>
    <row r="38" spans="1:16" ht="25.5" x14ac:dyDescent="0.2">
      <c r="A38" s="316" t="s">
        <v>43</v>
      </c>
      <c r="B38" s="317" t="s">
        <v>44</v>
      </c>
      <c r="C38" s="318">
        <f>'Series 100 Input'!H38</f>
        <v>0</v>
      </c>
      <c r="D38" s="318" t="s">
        <v>45</v>
      </c>
      <c r="E38" s="323">
        <v>0.3</v>
      </c>
      <c r="F38" s="324">
        <f t="shared" si="30"/>
        <v>0</v>
      </c>
      <c r="G38" s="339">
        <v>5</v>
      </c>
      <c r="H38" s="326">
        <f t="shared" si="25"/>
        <v>0</v>
      </c>
      <c r="I38" s="340">
        <v>0.59</v>
      </c>
      <c r="J38" s="324">
        <f t="shared" si="26"/>
        <v>0</v>
      </c>
      <c r="K38" s="341">
        <v>2</v>
      </c>
      <c r="L38" s="326">
        <f t="shared" si="27"/>
        <v>0</v>
      </c>
      <c r="M38" s="342">
        <v>1.1000000000000001</v>
      </c>
      <c r="N38" s="324">
        <f t="shared" si="28"/>
        <v>0</v>
      </c>
      <c r="O38" s="339">
        <v>1.1499999999999999</v>
      </c>
      <c r="P38" s="326">
        <f t="shared" si="29"/>
        <v>0</v>
      </c>
    </row>
    <row r="39" spans="1:16" x14ac:dyDescent="0.2">
      <c r="A39" s="316"/>
      <c r="B39" s="317"/>
      <c r="C39" s="318"/>
      <c r="D39" s="318"/>
      <c r="E39" s="323"/>
      <c r="F39" s="323"/>
      <c r="G39" s="339"/>
      <c r="H39" s="325"/>
      <c r="I39" s="340"/>
      <c r="J39" s="323"/>
      <c r="K39" s="341"/>
      <c r="L39" s="325"/>
      <c r="M39" s="342"/>
      <c r="N39" s="327"/>
      <c r="O39" s="339"/>
      <c r="P39" s="328"/>
    </row>
    <row r="40" spans="1:16" ht="25.5" x14ac:dyDescent="0.2">
      <c r="A40" s="316" t="s">
        <v>46</v>
      </c>
      <c r="B40" s="317" t="s">
        <v>47</v>
      </c>
      <c r="C40" s="318">
        <f>'Series 100 Input'!H40</f>
        <v>0</v>
      </c>
      <c r="D40" s="318" t="s">
        <v>18</v>
      </c>
      <c r="E40" s="323">
        <v>629.20000000000005</v>
      </c>
      <c r="F40" s="324">
        <f t="shared" si="30"/>
        <v>0</v>
      </c>
      <c r="G40" s="339">
        <v>220</v>
      </c>
      <c r="H40" s="326">
        <f t="shared" si="25"/>
        <v>0</v>
      </c>
      <c r="I40" s="340">
        <v>308.02</v>
      </c>
      <c r="J40" s="324">
        <f t="shared" si="26"/>
        <v>0</v>
      </c>
      <c r="K40" s="341">
        <v>240</v>
      </c>
      <c r="L40" s="326">
        <f t="shared" si="27"/>
        <v>0</v>
      </c>
      <c r="M40" s="342">
        <v>220</v>
      </c>
      <c r="N40" s="324">
        <f t="shared" si="28"/>
        <v>0</v>
      </c>
      <c r="O40" s="339">
        <v>229.99999999999997</v>
      </c>
      <c r="P40" s="326">
        <f t="shared" si="29"/>
        <v>0</v>
      </c>
    </row>
    <row r="41" spans="1:16" x14ac:dyDescent="0.2">
      <c r="A41" s="316"/>
      <c r="B41" s="317"/>
      <c r="C41" s="318"/>
      <c r="D41" s="318"/>
      <c r="E41" s="323"/>
      <c r="F41" s="323"/>
      <c r="G41" s="339"/>
      <c r="H41" s="325"/>
      <c r="I41" s="340"/>
      <c r="J41" s="323"/>
      <c r="K41" s="341"/>
      <c r="L41" s="325"/>
      <c r="M41" s="342"/>
      <c r="N41" s="327"/>
      <c r="O41" s="339"/>
      <c r="P41" s="328"/>
    </row>
    <row r="42" spans="1:16" x14ac:dyDescent="0.2">
      <c r="A42" s="331"/>
      <c r="B42" s="332" t="s">
        <v>48</v>
      </c>
      <c r="C42" s="334"/>
      <c r="D42" s="334"/>
      <c r="E42" s="334"/>
      <c r="F42" s="334"/>
      <c r="G42" s="334"/>
      <c r="H42" s="334"/>
      <c r="I42" s="334"/>
      <c r="J42" s="334"/>
      <c r="K42" s="334"/>
      <c r="L42" s="334"/>
      <c r="M42" s="334"/>
      <c r="N42" s="334"/>
      <c r="O42" s="334"/>
      <c r="P42" s="334"/>
    </row>
    <row r="43" spans="1:16" x14ac:dyDescent="0.2">
      <c r="A43" s="316"/>
      <c r="B43" s="317"/>
      <c r="C43" s="318"/>
      <c r="D43" s="318"/>
      <c r="E43" s="323"/>
      <c r="F43" s="323"/>
      <c r="G43" s="339"/>
      <c r="H43" s="325"/>
      <c r="I43" s="340"/>
      <c r="J43" s="323"/>
      <c r="K43" s="341"/>
      <c r="L43" s="325"/>
      <c r="M43" s="342"/>
      <c r="N43" s="327"/>
      <c r="O43" s="339"/>
      <c r="P43" s="328"/>
    </row>
    <row r="44" spans="1:16" ht="38.25" x14ac:dyDescent="0.2">
      <c r="A44" s="316" t="s">
        <v>49</v>
      </c>
      <c r="B44" s="317" t="s">
        <v>50</v>
      </c>
      <c r="C44" s="318">
        <f>'Series 100 Input'!H44</f>
        <v>0</v>
      </c>
      <c r="D44" s="318" t="s">
        <v>51</v>
      </c>
      <c r="E44" s="323">
        <v>2.42</v>
      </c>
      <c r="F44" s="324">
        <f t="shared" si="30"/>
        <v>0</v>
      </c>
      <c r="G44" s="339">
        <v>50</v>
      </c>
      <c r="H44" s="326">
        <f t="shared" si="25"/>
        <v>0</v>
      </c>
      <c r="I44" s="340">
        <v>0.02</v>
      </c>
      <c r="J44" s="324">
        <f t="shared" si="26"/>
        <v>0</v>
      </c>
      <c r="K44" s="341">
        <v>125</v>
      </c>
      <c r="L44" s="326">
        <f t="shared" si="27"/>
        <v>0</v>
      </c>
      <c r="M44" s="342">
        <v>467.5</v>
      </c>
      <c r="N44" s="324">
        <f t="shared" si="28"/>
        <v>0</v>
      </c>
      <c r="O44" s="339">
        <v>488.74999999999994</v>
      </c>
      <c r="P44" s="326">
        <f t="shared" si="29"/>
        <v>0</v>
      </c>
    </row>
    <row r="45" spans="1:16" x14ac:dyDescent="0.2">
      <c r="A45" s="316"/>
      <c r="B45" s="317"/>
      <c r="C45" s="318"/>
      <c r="D45" s="318"/>
      <c r="E45" s="323"/>
      <c r="F45" s="323"/>
      <c r="G45" s="339"/>
      <c r="H45" s="325"/>
      <c r="I45" s="340"/>
      <c r="J45" s="323"/>
      <c r="K45" s="341"/>
      <c r="L45" s="325"/>
      <c r="M45" s="342"/>
      <c r="N45" s="327"/>
      <c r="O45" s="339"/>
      <c r="P45" s="328"/>
    </row>
    <row r="46" spans="1:16" ht="25.5" x14ac:dyDescent="0.2">
      <c r="A46" s="316" t="s">
        <v>52</v>
      </c>
      <c r="B46" s="317" t="s">
        <v>53</v>
      </c>
      <c r="C46" s="318">
        <f>'Series 100 Input'!H46</f>
        <v>0</v>
      </c>
      <c r="D46" s="318" t="s">
        <v>51</v>
      </c>
      <c r="E46" s="323">
        <v>2.42</v>
      </c>
      <c r="F46" s="324">
        <f t="shared" si="30"/>
        <v>0</v>
      </c>
      <c r="G46" s="339">
        <v>50</v>
      </c>
      <c r="H46" s="326">
        <f t="shared" si="25"/>
        <v>0</v>
      </c>
      <c r="I46" s="340">
        <v>0.02</v>
      </c>
      <c r="J46" s="324">
        <f t="shared" si="26"/>
        <v>0</v>
      </c>
      <c r="K46" s="341">
        <v>50</v>
      </c>
      <c r="L46" s="326">
        <f t="shared" si="27"/>
        <v>0</v>
      </c>
      <c r="M46" s="342">
        <v>11</v>
      </c>
      <c r="N46" s="324">
        <f t="shared" si="28"/>
        <v>0</v>
      </c>
      <c r="O46" s="339">
        <v>11.5</v>
      </c>
      <c r="P46" s="326">
        <f t="shared" si="29"/>
        <v>0</v>
      </c>
    </row>
    <row r="47" spans="1:16" x14ac:dyDescent="0.2">
      <c r="A47" s="316"/>
      <c r="B47" s="317"/>
      <c r="C47" s="318"/>
      <c r="D47" s="318"/>
      <c r="E47" s="323"/>
      <c r="F47" s="323"/>
      <c r="G47" s="339"/>
      <c r="H47" s="325"/>
      <c r="I47" s="340"/>
      <c r="J47" s="323"/>
      <c r="K47" s="341"/>
      <c r="L47" s="325"/>
      <c r="M47" s="342"/>
      <c r="N47" s="327"/>
      <c r="O47" s="339"/>
      <c r="P47" s="328"/>
    </row>
    <row r="48" spans="1:16" x14ac:dyDescent="0.2">
      <c r="A48" s="316" t="s">
        <v>54</v>
      </c>
      <c r="B48" s="317" t="s">
        <v>55</v>
      </c>
      <c r="C48" s="318">
        <f>'Series 100 Input'!H48</f>
        <v>0</v>
      </c>
      <c r="D48" s="318" t="s">
        <v>51</v>
      </c>
      <c r="E48" s="323">
        <v>30.25</v>
      </c>
      <c r="F48" s="324">
        <f t="shared" si="30"/>
        <v>0</v>
      </c>
      <c r="G48" s="339">
        <v>50</v>
      </c>
      <c r="H48" s="326">
        <f t="shared" si="25"/>
        <v>0</v>
      </c>
      <c r="I48" s="340">
        <v>0.02</v>
      </c>
      <c r="J48" s="324">
        <f t="shared" si="26"/>
        <v>0</v>
      </c>
      <c r="K48" s="341">
        <v>50</v>
      </c>
      <c r="L48" s="326">
        <f t="shared" si="27"/>
        <v>0</v>
      </c>
      <c r="M48" s="342">
        <v>16.5</v>
      </c>
      <c r="N48" s="324">
        <f t="shared" si="28"/>
        <v>0</v>
      </c>
      <c r="O48" s="339">
        <v>17.25</v>
      </c>
      <c r="P48" s="326">
        <f t="shared" si="29"/>
        <v>0</v>
      </c>
    </row>
    <row r="49" spans="1:16" x14ac:dyDescent="0.2">
      <c r="A49" s="316"/>
      <c r="B49" s="317"/>
      <c r="C49" s="318"/>
      <c r="D49" s="318"/>
      <c r="E49" s="323"/>
      <c r="F49" s="323"/>
      <c r="G49" s="339"/>
      <c r="H49" s="325"/>
      <c r="I49" s="340"/>
      <c r="J49" s="323"/>
      <c r="K49" s="341"/>
      <c r="L49" s="325"/>
      <c r="M49" s="342"/>
      <c r="N49" s="327"/>
      <c r="O49" s="339"/>
      <c r="P49" s="328"/>
    </row>
    <row r="50" spans="1:16" x14ac:dyDescent="0.2">
      <c r="A50" s="316" t="s">
        <v>56</v>
      </c>
      <c r="B50" s="317" t="s">
        <v>57</v>
      </c>
      <c r="C50" s="318">
        <f>'Series 100 Input'!H50</f>
        <v>0</v>
      </c>
      <c r="D50" s="318" t="s">
        <v>51</v>
      </c>
      <c r="E50" s="323">
        <v>30.25</v>
      </c>
      <c r="F50" s="324">
        <f t="shared" si="30"/>
        <v>0</v>
      </c>
      <c r="G50" s="339">
        <v>50</v>
      </c>
      <c r="H50" s="326">
        <f t="shared" si="25"/>
        <v>0</v>
      </c>
      <c r="I50" s="340">
        <v>0.02</v>
      </c>
      <c r="J50" s="324">
        <f t="shared" si="26"/>
        <v>0</v>
      </c>
      <c r="K50" s="341">
        <v>50</v>
      </c>
      <c r="L50" s="326">
        <f t="shared" si="27"/>
        <v>0</v>
      </c>
      <c r="M50" s="342">
        <v>16.5</v>
      </c>
      <c r="N50" s="324">
        <f t="shared" si="28"/>
        <v>0</v>
      </c>
      <c r="O50" s="339">
        <v>17.25</v>
      </c>
      <c r="P50" s="326">
        <f t="shared" si="29"/>
        <v>0</v>
      </c>
    </row>
    <row r="51" spans="1:16" x14ac:dyDescent="0.2">
      <c r="A51" s="316"/>
      <c r="B51" s="317"/>
      <c r="C51" s="318"/>
      <c r="D51" s="318"/>
      <c r="E51" s="323"/>
      <c r="F51" s="323"/>
      <c r="G51" s="339"/>
      <c r="H51" s="325"/>
      <c r="I51" s="340"/>
      <c r="J51" s="323"/>
      <c r="K51" s="341"/>
      <c r="L51" s="325"/>
      <c r="M51" s="342"/>
      <c r="N51" s="327"/>
      <c r="O51" s="339"/>
      <c r="P51" s="328"/>
    </row>
    <row r="52" spans="1:16" ht="25.5" x14ac:dyDescent="0.2">
      <c r="A52" s="316" t="s">
        <v>58</v>
      </c>
      <c r="B52" s="317" t="s">
        <v>59</v>
      </c>
      <c r="C52" s="318">
        <f>'Series 100 Input'!H52</f>
        <v>0</v>
      </c>
      <c r="D52" s="318" t="s">
        <v>51</v>
      </c>
      <c r="E52" s="323">
        <v>2.42</v>
      </c>
      <c r="F52" s="324">
        <f t="shared" si="30"/>
        <v>0</v>
      </c>
      <c r="G52" s="339">
        <v>50</v>
      </c>
      <c r="H52" s="326">
        <f t="shared" si="25"/>
        <v>0</v>
      </c>
      <c r="I52" s="340">
        <v>0.02</v>
      </c>
      <c r="J52" s="324">
        <f t="shared" si="26"/>
        <v>0</v>
      </c>
      <c r="K52" s="341">
        <v>75</v>
      </c>
      <c r="L52" s="326">
        <f t="shared" si="27"/>
        <v>0</v>
      </c>
      <c r="M52" s="342">
        <v>1.1000000000000001</v>
      </c>
      <c r="N52" s="324">
        <f t="shared" si="28"/>
        <v>0</v>
      </c>
      <c r="O52" s="339">
        <v>1.1499999999999999</v>
      </c>
      <c r="P52" s="326">
        <f t="shared" si="29"/>
        <v>0</v>
      </c>
    </row>
    <row r="53" spans="1:16" x14ac:dyDescent="0.2">
      <c r="A53" s="316"/>
      <c r="B53" s="317"/>
      <c r="C53" s="318"/>
      <c r="D53" s="318"/>
      <c r="E53" s="323"/>
      <c r="F53" s="323"/>
      <c r="G53" s="339"/>
      <c r="H53" s="325"/>
      <c r="I53" s="340"/>
      <c r="J53" s="323"/>
      <c r="K53" s="341"/>
      <c r="L53" s="325"/>
      <c r="M53" s="342"/>
      <c r="N53" s="327"/>
      <c r="O53" s="339"/>
      <c r="P53" s="328"/>
    </row>
    <row r="54" spans="1:16" ht="25.5" x14ac:dyDescent="0.2">
      <c r="A54" s="316" t="s">
        <v>60</v>
      </c>
      <c r="B54" s="317" t="s">
        <v>61</v>
      </c>
      <c r="C54" s="318">
        <f>'Series 100 Input'!H54</f>
        <v>0</v>
      </c>
      <c r="D54" s="318" t="s">
        <v>51</v>
      </c>
      <c r="E54" s="323">
        <v>2.42</v>
      </c>
      <c r="F54" s="324">
        <f t="shared" si="30"/>
        <v>0</v>
      </c>
      <c r="G54" s="339">
        <v>50</v>
      </c>
      <c r="H54" s="326">
        <f t="shared" si="25"/>
        <v>0</v>
      </c>
      <c r="I54" s="340">
        <v>0.02</v>
      </c>
      <c r="J54" s="324">
        <f t="shared" si="26"/>
        <v>0</v>
      </c>
      <c r="K54" s="341">
        <v>75</v>
      </c>
      <c r="L54" s="326">
        <f t="shared" si="27"/>
        <v>0</v>
      </c>
      <c r="M54" s="342">
        <v>22</v>
      </c>
      <c r="N54" s="324">
        <f t="shared" si="28"/>
        <v>0</v>
      </c>
      <c r="O54" s="339">
        <v>23</v>
      </c>
      <c r="P54" s="326">
        <f t="shared" si="29"/>
        <v>0</v>
      </c>
    </row>
    <row r="55" spans="1:16" x14ac:dyDescent="0.2">
      <c r="A55" s="316"/>
      <c r="B55" s="317"/>
      <c r="C55" s="318"/>
      <c r="D55" s="318"/>
      <c r="E55" s="323"/>
      <c r="F55" s="323"/>
      <c r="G55" s="339"/>
      <c r="H55" s="325"/>
      <c r="I55" s="340"/>
      <c r="J55" s="323"/>
      <c r="K55" s="341"/>
      <c r="L55" s="325"/>
      <c r="M55" s="342"/>
      <c r="N55" s="327"/>
      <c r="O55" s="339"/>
      <c r="P55" s="328"/>
    </row>
    <row r="56" spans="1:16" ht="25.5" x14ac:dyDescent="0.2">
      <c r="A56" s="316" t="s">
        <v>62</v>
      </c>
      <c r="B56" s="317" t="s">
        <v>63</v>
      </c>
      <c r="C56" s="318">
        <f>'Series 100 Input'!H56</f>
        <v>0</v>
      </c>
      <c r="D56" s="318" t="s">
        <v>51</v>
      </c>
      <c r="E56" s="323">
        <v>60.5</v>
      </c>
      <c r="F56" s="324">
        <f t="shared" si="30"/>
        <v>0</v>
      </c>
      <c r="G56" s="339">
        <v>50</v>
      </c>
      <c r="H56" s="326">
        <f t="shared" si="25"/>
        <v>0</v>
      </c>
      <c r="I56" s="340">
        <v>0.02</v>
      </c>
      <c r="J56" s="324">
        <f t="shared" si="26"/>
        <v>0</v>
      </c>
      <c r="K56" s="341">
        <v>80</v>
      </c>
      <c r="L56" s="326">
        <f t="shared" si="27"/>
        <v>0</v>
      </c>
      <c r="M56" s="342">
        <v>22</v>
      </c>
      <c r="N56" s="324">
        <f t="shared" si="28"/>
        <v>0</v>
      </c>
      <c r="O56" s="339">
        <v>23</v>
      </c>
      <c r="P56" s="326">
        <f t="shared" si="29"/>
        <v>0</v>
      </c>
    </row>
    <row r="57" spans="1:16" x14ac:dyDescent="0.2">
      <c r="A57" s="316"/>
      <c r="B57" s="317"/>
      <c r="C57" s="318"/>
      <c r="D57" s="318"/>
      <c r="E57" s="323"/>
      <c r="F57" s="323"/>
      <c r="G57" s="339"/>
      <c r="H57" s="325"/>
      <c r="I57" s="340"/>
      <c r="J57" s="323"/>
      <c r="K57" s="341"/>
      <c r="L57" s="325"/>
      <c r="M57" s="342"/>
      <c r="N57" s="327"/>
      <c r="O57" s="339"/>
      <c r="P57" s="328"/>
    </row>
    <row r="58" spans="1:16" ht="25.5" x14ac:dyDescent="0.2">
      <c r="A58" s="316" t="s">
        <v>64</v>
      </c>
      <c r="B58" s="317" t="s">
        <v>65</v>
      </c>
      <c r="C58" s="318">
        <f>'Series 100 Input'!H58</f>
        <v>0</v>
      </c>
      <c r="D58" s="318" t="s">
        <v>30</v>
      </c>
      <c r="E58" s="323">
        <v>2.42</v>
      </c>
      <c r="F58" s="324">
        <f t="shared" si="30"/>
        <v>0</v>
      </c>
      <c r="G58" s="339">
        <v>50</v>
      </c>
      <c r="H58" s="326">
        <f t="shared" si="25"/>
        <v>0</v>
      </c>
      <c r="I58" s="340">
        <v>0.02</v>
      </c>
      <c r="J58" s="324">
        <f t="shared" si="26"/>
        <v>0</v>
      </c>
      <c r="K58" s="341">
        <v>120</v>
      </c>
      <c r="L58" s="326">
        <f t="shared" si="27"/>
        <v>0</v>
      </c>
      <c r="M58" s="342">
        <v>22</v>
      </c>
      <c r="N58" s="324">
        <f t="shared" si="28"/>
        <v>0</v>
      </c>
      <c r="O58" s="339">
        <v>23</v>
      </c>
      <c r="P58" s="326">
        <f t="shared" si="29"/>
        <v>0</v>
      </c>
    </row>
    <row r="59" spans="1:16" x14ac:dyDescent="0.2">
      <c r="A59" s="316"/>
      <c r="B59" s="317"/>
      <c r="C59" s="318"/>
      <c r="D59" s="318"/>
      <c r="E59" s="323"/>
      <c r="F59" s="323"/>
      <c r="G59" s="339"/>
      <c r="H59" s="325"/>
      <c r="I59" s="340"/>
      <c r="J59" s="323"/>
      <c r="K59" s="341"/>
      <c r="L59" s="325"/>
      <c r="M59" s="342"/>
      <c r="N59" s="327"/>
      <c r="O59" s="339"/>
      <c r="P59" s="328"/>
    </row>
    <row r="60" spans="1:16" x14ac:dyDescent="0.2">
      <c r="A60" s="316"/>
      <c r="B60" s="329" t="s">
        <v>66</v>
      </c>
      <c r="C60" s="318"/>
      <c r="D60" s="318"/>
      <c r="E60" s="323"/>
      <c r="F60" s="324"/>
      <c r="G60" s="339"/>
      <c r="H60" s="326"/>
      <c r="I60" s="340"/>
      <c r="J60" s="324"/>
      <c r="K60" s="341"/>
      <c r="L60" s="326"/>
      <c r="M60" s="342"/>
      <c r="N60" s="324"/>
      <c r="O60" s="339"/>
      <c r="P60" s="326"/>
    </row>
    <row r="61" spans="1:16" x14ac:dyDescent="0.2">
      <c r="A61" s="316"/>
      <c r="B61" s="317"/>
      <c r="C61" s="318"/>
      <c r="D61" s="318"/>
      <c r="E61" s="323"/>
      <c r="F61" s="323"/>
      <c r="G61" s="339"/>
      <c r="H61" s="325"/>
      <c r="I61" s="340"/>
      <c r="J61" s="323"/>
      <c r="K61" s="341"/>
      <c r="L61" s="325"/>
      <c r="M61" s="342"/>
      <c r="N61" s="327"/>
      <c r="O61" s="339"/>
      <c r="P61" s="328"/>
    </row>
    <row r="62" spans="1:16" ht="25.5" x14ac:dyDescent="0.2">
      <c r="A62" s="316" t="s">
        <v>67</v>
      </c>
      <c r="B62" s="317" t="s">
        <v>68</v>
      </c>
      <c r="C62" s="318">
        <f>'Series 100 Input'!H62</f>
        <v>0</v>
      </c>
      <c r="D62" s="318" t="s">
        <v>1</v>
      </c>
      <c r="E62" s="323">
        <v>393.25</v>
      </c>
      <c r="F62" s="324">
        <f t="shared" si="30"/>
        <v>0</v>
      </c>
      <c r="G62" s="339">
        <v>495</v>
      </c>
      <c r="H62" s="326">
        <f t="shared" si="25"/>
        <v>0</v>
      </c>
      <c r="I62" s="340">
        <v>55.02</v>
      </c>
      <c r="J62" s="324">
        <f t="shared" si="26"/>
        <v>0</v>
      </c>
      <c r="K62" s="341">
        <v>250</v>
      </c>
      <c r="L62" s="326">
        <f t="shared" si="27"/>
        <v>0</v>
      </c>
      <c r="M62" s="342">
        <v>401.5</v>
      </c>
      <c r="N62" s="324">
        <f t="shared" si="28"/>
        <v>0</v>
      </c>
      <c r="O62" s="339">
        <v>419.74999999999994</v>
      </c>
      <c r="P62" s="326">
        <f t="shared" si="29"/>
        <v>0</v>
      </c>
    </row>
    <row r="63" spans="1:16" x14ac:dyDescent="0.2">
      <c r="A63" s="316"/>
      <c r="B63" s="317"/>
      <c r="C63" s="318"/>
      <c r="D63" s="318"/>
      <c r="E63" s="323"/>
      <c r="F63" s="323"/>
      <c r="G63" s="339"/>
      <c r="H63" s="325"/>
      <c r="I63" s="340"/>
      <c r="J63" s="323"/>
      <c r="K63" s="341"/>
      <c r="L63" s="325"/>
      <c r="M63" s="342"/>
      <c r="N63" s="327"/>
      <c r="O63" s="339"/>
      <c r="P63" s="328"/>
    </row>
    <row r="64" spans="1:16" ht="25.5" x14ac:dyDescent="0.2">
      <c r="A64" s="316" t="s">
        <v>69</v>
      </c>
      <c r="B64" s="317" t="s">
        <v>70</v>
      </c>
      <c r="C64" s="318">
        <f>'Series 100 Input'!H64</f>
        <v>0</v>
      </c>
      <c r="D64" s="318" t="s">
        <v>18</v>
      </c>
      <c r="E64" s="323">
        <v>121</v>
      </c>
      <c r="F64" s="324">
        <f t="shared" si="30"/>
        <v>0</v>
      </c>
      <c r="G64" s="339">
        <v>500</v>
      </c>
      <c r="H64" s="326">
        <f t="shared" si="25"/>
        <v>0</v>
      </c>
      <c r="I64" s="340">
        <v>440.02</v>
      </c>
      <c r="J64" s="324">
        <f t="shared" si="26"/>
        <v>0</v>
      </c>
      <c r="K64" s="341">
        <v>100</v>
      </c>
      <c r="L64" s="326">
        <f t="shared" si="27"/>
        <v>0</v>
      </c>
      <c r="M64" s="342">
        <v>110</v>
      </c>
      <c r="N64" s="324">
        <f t="shared" si="28"/>
        <v>0</v>
      </c>
      <c r="O64" s="339">
        <v>114.99999999999999</v>
      </c>
      <c r="P64" s="326">
        <f t="shared" si="29"/>
        <v>0</v>
      </c>
    </row>
    <row r="65" spans="1:16" x14ac:dyDescent="0.2">
      <c r="A65" s="316"/>
      <c r="B65" s="317"/>
      <c r="C65" s="318"/>
      <c r="D65" s="318"/>
      <c r="E65" s="323"/>
      <c r="F65" s="323"/>
      <c r="G65" s="339"/>
      <c r="H65" s="325"/>
      <c r="I65" s="340"/>
      <c r="J65" s="323"/>
      <c r="K65" s="341"/>
      <c r="L65" s="325"/>
      <c r="M65" s="342"/>
      <c r="N65" s="327"/>
      <c r="O65" s="339"/>
      <c r="P65" s="328"/>
    </row>
    <row r="66" spans="1:16" ht="25.5" x14ac:dyDescent="0.2">
      <c r="A66" s="316" t="s">
        <v>71</v>
      </c>
      <c r="B66" s="317" t="s">
        <v>72</v>
      </c>
      <c r="C66" s="318">
        <f>'Series 100 Input'!H66</f>
        <v>0</v>
      </c>
      <c r="D66" s="318" t="s">
        <v>73</v>
      </c>
      <c r="E66" s="323">
        <v>393.25</v>
      </c>
      <c r="F66" s="324">
        <f t="shared" si="30"/>
        <v>0</v>
      </c>
      <c r="G66" s="339">
        <v>495</v>
      </c>
      <c r="H66" s="326">
        <f t="shared" si="25"/>
        <v>0</v>
      </c>
      <c r="I66" s="340">
        <v>55.02</v>
      </c>
      <c r="J66" s="324">
        <f t="shared" si="26"/>
        <v>0</v>
      </c>
      <c r="K66" s="341">
        <v>200</v>
      </c>
      <c r="L66" s="326">
        <f t="shared" si="27"/>
        <v>0</v>
      </c>
      <c r="M66" s="342">
        <v>401.5</v>
      </c>
      <c r="N66" s="324">
        <f t="shared" si="28"/>
        <v>0</v>
      </c>
      <c r="O66" s="339">
        <v>419.74999999999994</v>
      </c>
      <c r="P66" s="326">
        <f t="shared" si="29"/>
        <v>0</v>
      </c>
    </row>
    <row r="67" spans="1:16" x14ac:dyDescent="0.2">
      <c r="A67" s="316"/>
      <c r="B67" s="317"/>
      <c r="C67" s="318"/>
      <c r="D67" s="318"/>
      <c r="E67" s="323"/>
      <c r="F67" s="323"/>
      <c r="G67" s="339"/>
      <c r="H67" s="325"/>
      <c r="I67" s="340"/>
      <c r="J67" s="323"/>
      <c r="K67" s="341"/>
      <c r="L67" s="325"/>
      <c r="M67" s="342"/>
      <c r="N67" s="327"/>
      <c r="O67" s="339"/>
      <c r="P67" s="328"/>
    </row>
    <row r="68" spans="1:16" x14ac:dyDescent="0.2">
      <c r="A68" s="316"/>
      <c r="B68" s="329" t="s">
        <v>74</v>
      </c>
      <c r="C68" s="318"/>
      <c r="D68" s="318"/>
      <c r="E68" s="323"/>
      <c r="F68" s="324"/>
      <c r="G68" s="339"/>
      <c r="H68" s="326"/>
      <c r="I68" s="340"/>
      <c r="J68" s="324"/>
      <c r="K68" s="341"/>
      <c r="L68" s="326"/>
      <c r="M68" s="342"/>
      <c r="N68" s="324"/>
      <c r="O68" s="339"/>
      <c r="P68" s="326"/>
    </row>
    <row r="69" spans="1:16" x14ac:dyDescent="0.2">
      <c r="A69" s="316"/>
      <c r="B69" s="317"/>
      <c r="C69" s="318"/>
      <c r="D69" s="318"/>
      <c r="E69" s="323"/>
      <c r="F69" s="323"/>
      <c r="G69" s="339"/>
      <c r="H69" s="325"/>
      <c r="I69" s="340"/>
      <c r="J69" s="323"/>
      <c r="K69" s="341"/>
      <c r="L69" s="325"/>
      <c r="M69" s="342"/>
      <c r="N69" s="327"/>
      <c r="O69" s="339"/>
      <c r="P69" s="328"/>
    </row>
    <row r="70" spans="1:16" ht="25.5" x14ac:dyDescent="0.2">
      <c r="A70" s="316" t="s">
        <v>75</v>
      </c>
      <c r="B70" s="317" t="s">
        <v>68</v>
      </c>
      <c r="C70" s="318">
        <f>'Series 100 Input'!H70</f>
        <v>0</v>
      </c>
      <c r="D70" s="318" t="s">
        <v>1</v>
      </c>
      <c r="E70" s="323">
        <v>477.95</v>
      </c>
      <c r="F70" s="324">
        <f t="shared" si="30"/>
        <v>0</v>
      </c>
      <c r="G70" s="339">
        <v>495</v>
      </c>
      <c r="H70" s="326">
        <f t="shared" si="25"/>
        <v>0</v>
      </c>
      <c r="I70" s="340">
        <v>55.02</v>
      </c>
      <c r="J70" s="324">
        <f t="shared" si="26"/>
        <v>0</v>
      </c>
      <c r="K70" s="341">
        <v>300</v>
      </c>
      <c r="L70" s="326">
        <f t="shared" si="27"/>
        <v>0</v>
      </c>
      <c r="M70" s="342">
        <v>544.5</v>
      </c>
      <c r="N70" s="324">
        <f t="shared" si="28"/>
        <v>0</v>
      </c>
      <c r="O70" s="339">
        <v>569.25</v>
      </c>
      <c r="P70" s="326">
        <f t="shared" si="29"/>
        <v>0</v>
      </c>
    </row>
    <row r="71" spans="1:16" x14ac:dyDescent="0.2">
      <c r="A71" s="316"/>
      <c r="B71" s="317"/>
      <c r="C71" s="318"/>
      <c r="D71" s="318"/>
      <c r="E71" s="323"/>
      <c r="F71" s="323"/>
      <c r="G71" s="339"/>
      <c r="H71" s="325"/>
      <c r="I71" s="340"/>
      <c r="J71" s="323"/>
      <c r="K71" s="341"/>
      <c r="L71" s="325"/>
      <c r="M71" s="342"/>
      <c r="N71" s="327"/>
      <c r="O71" s="339"/>
      <c r="P71" s="328"/>
    </row>
    <row r="72" spans="1:16" ht="25.5" x14ac:dyDescent="0.2">
      <c r="A72" s="316" t="s">
        <v>76</v>
      </c>
      <c r="B72" s="317" t="s">
        <v>70</v>
      </c>
      <c r="C72" s="318">
        <f>'Series 100 Input'!H72</f>
        <v>0</v>
      </c>
      <c r="D72" s="318" t="s">
        <v>18</v>
      </c>
      <c r="E72" s="323">
        <v>121</v>
      </c>
      <c r="F72" s="324">
        <f t="shared" si="30"/>
        <v>0</v>
      </c>
      <c r="G72" s="339">
        <v>495</v>
      </c>
      <c r="H72" s="326">
        <f t="shared" si="25"/>
        <v>0</v>
      </c>
      <c r="I72" s="340">
        <v>550.02</v>
      </c>
      <c r="J72" s="324">
        <f t="shared" si="26"/>
        <v>0</v>
      </c>
      <c r="K72" s="341">
        <v>125</v>
      </c>
      <c r="L72" s="326">
        <f t="shared" si="27"/>
        <v>0</v>
      </c>
      <c r="M72" s="342">
        <v>110</v>
      </c>
      <c r="N72" s="324">
        <f t="shared" si="28"/>
        <v>0</v>
      </c>
      <c r="O72" s="339">
        <v>114.99999999999999</v>
      </c>
      <c r="P72" s="326">
        <f t="shared" si="29"/>
        <v>0</v>
      </c>
    </row>
    <row r="73" spans="1:16" x14ac:dyDescent="0.2">
      <c r="A73" s="316"/>
      <c r="B73" s="317"/>
      <c r="C73" s="318"/>
      <c r="D73" s="318"/>
      <c r="E73" s="323"/>
      <c r="F73" s="323"/>
      <c r="G73" s="339"/>
      <c r="H73" s="325"/>
      <c r="I73" s="340"/>
      <c r="J73" s="323"/>
      <c r="K73" s="341"/>
      <c r="L73" s="325"/>
      <c r="M73" s="342"/>
      <c r="N73" s="327"/>
      <c r="O73" s="339"/>
      <c r="P73" s="328"/>
    </row>
    <row r="74" spans="1:16" ht="25.5" x14ac:dyDescent="0.2">
      <c r="A74" s="316" t="s">
        <v>77</v>
      </c>
      <c r="B74" s="317" t="s">
        <v>72</v>
      </c>
      <c r="C74" s="318">
        <f>'Series 100 Input'!H74</f>
        <v>0</v>
      </c>
      <c r="D74" s="318" t="s">
        <v>73</v>
      </c>
      <c r="E74" s="323">
        <v>477.95</v>
      </c>
      <c r="F74" s="324">
        <f t="shared" si="30"/>
        <v>0</v>
      </c>
      <c r="G74" s="339">
        <v>495</v>
      </c>
      <c r="H74" s="326">
        <f t="shared" si="25"/>
        <v>0</v>
      </c>
      <c r="I74" s="340">
        <v>55.02</v>
      </c>
      <c r="J74" s="324">
        <f t="shared" si="26"/>
        <v>0</v>
      </c>
      <c r="K74" s="341">
        <v>200</v>
      </c>
      <c r="L74" s="326">
        <f t="shared" si="27"/>
        <v>0</v>
      </c>
      <c r="M74" s="342">
        <v>214.5</v>
      </c>
      <c r="N74" s="324">
        <f t="shared" si="28"/>
        <v>0</v>
      </c>
      <c r="O74" s="339">
        <v>224.24999999999997</v>
      </c>
      <c r="P74" s="326">
        <f t="shared" si="29"/>
        <v>0</v>
      </c>
    </row>
    <row r="75" spans="1:16" x14ac:dyDescent="0.2">
      <c r="A75" s="316"/>
      <c r="B75" s="317"/>
      <c r="C75" s="318"/>
      <c r="D75" s="318"/>
      <c r="E75" s="323"/>
      <c r="F75" s="323"/>
      <c r="G75" s="339"/>
      <c r="H75" s="325"/>
      <c r="I75" s="340"/>
      <c r="J75" s="323"/>
      <c r="K75" s="341"/>
      <c r="L75" s="325"/>
      <c r="M75" s="342"/>
      <c r="N75" s="327"/>
      <c r="O75" s="339"/>
      <c r="P75" s="328"/>
    </row>
    <row r="76" spans="1:16" x14ac:dyDescent="0.2">
      <c r="A76" s="316"/>
      <c r="B76" s="329" t="s">
        <v>78</v>
      </c>
      <c r="C76" s="318"/>
      <c r="D76" s="318"/>
      <c r="E76" s="323"/>
      <c r="F76" s="324"/>
      <c r="G76" s="339"/>
      <c r="H76" s="326"/>
      <c r="I76" s="340"/>
      <c r="J76" s="324"/>
      <c r="K76" s="341"/>
      <c r="L76" s="326"/>
      <c r="M76" s="342"/>
      <c r="N76" s="324"/>
      <c r="O76" s="339"/>
      <c r="P76" s="326"/>
    </row>
    <row r="77" spans="1:16" x14ac:dyDescent="0.2">
      <c r="A77" s="316"/>
      <c r="B77" s="317"/>
      <c r="C77" s="318"/>
      <c r="D77" s="318"/>
      <c r="E77" s="323"/>
      <c r="F77" s="323"/>
      <c r="G77" s="339"/>
      <c r="H77" s="325"/>
      <c r="I77" s="340"/>
      <c r="J77" s="323"/>
      <c r="K77" s="341"/>
      <c r="L77" s="325"/>
      <c r="M77" s="342"/>
      <c r="N77" s="327"/>
      <c r="O77" s="339"/>
      <c r="P77" s="328"/>
    </row>
    <row r="78" spans="1:16" ht="25.5" x14ac:dyDescent="0.2">
      <c r="A78" s="316" t="s">
        <v>79</v>
      </c>
      <c r="B78" s="317" t="s">
        <v>68</v>
      </c>
      <c r="C78" s="318">
        <f>'Series 100 Input'!H78</f>
        <v>0</v>
      </c>
      <c r="D78" s="318" t="s">
        <v>1</v>
      </c>
      <c r="E78" s="323">
        <v>665.5</v>
      </c>
      <c r="F78" s="324">
        <f t="shared" si="30"/>
        <v>0</v>
      </c>
      <c r="G78" s="339">
        <v>1500</v>
      </c>
      <c r="H78" s="326">
        <f t="shared" si="25"/>
        <v>0</v>
      </c>
      <c r="I78" s="340">
        <v>110.02</v>
      </c>
      <c r="J78" s="324">
        <f t="shared" si="26"/>
        <v>0</v>
      </c>
      <c r="K78" s="341">
        <v>350</v>
      </c>
      <c r="L78" s="326">
        <f t="shared" si="27"/>
        <v>0</v>
      </c>
      <c r="M78" s="342">
        <v>544.5</v>
      </c>
      <c r="N78" s="324">
        <f t="shared" si="28"/>
        <v>0</v>
      </c>
      <c r="O78" s="339">
        <v>569.25</v>
      </c>
      <c r="P78" s="326">
        <f t="shared" si="29"/>
        <v>0</v>
      </c>
    </row>
    <row r="79" spans="1:16" x14ac:dyDescent="0.2">
      <c r="A79" s="316"/>
      <c r="B79" s="317"/>
      <c r="C79" s="318"/>
      <c r="D79" s="318"/>
      <c r="E79" s="323"/>
      <c r="F79" s="323"/>
      <c r="G79" s="339"/>
      <c r="H79" s="325"/>
      <c r="I79" s="340"/>
      <c r="J79" s="323"/>
      <c r="K79" s="341"/>
      <c r="L79" s="325"/>
      <c r="M79" s="342"/>
      <c r="N79" s="327"/>
      <c r="O79" s="339"/>
      <c r="P79" s="328"/>
    </row>
    <row r="80" spans="1:16" ht="25.5" x14ac:dyDescent="0.2">
      <c r="A80" s="316" t="s">
        <v>80</v>
      </c>
      <c r="B80" s="317" t="s">
        <v>70</v>
      </c>
      <c r="C80" s="318">
        <f>'Series 100 Input'!H80</f>
        <v>0</v>
      </c>
      <c r="D80" s="318" t="s">
        <v>18</v>
      </c>
      <c r="E80" s="323">
        <v>181.5</v>
      </c>
      <c r="F80" s="324">
        <f t="shared" si="30"/>
        <v>0</v>
      </c>
      <c r="G80" s="339">
        <v>795</v>
      </c>
      <c r="H80" s="326">
        <f t="shared" si="25"/>
        <v>0</v>
      </c>
      <c r="I80" s="340">
        <v>1100.02</v>
      </c>
      <c r="J80" s="324">
        <f t="shared" si="26"/>
        <v>0</v>
      </c>
      <c r="K80" s="341">
        <v>150</v>
      </c>
      <c r="L80" s="326">
        <f t="shared" si="27"/>
        <v>0</v>
      </c>
      <c r="M80" s="342">
        <v>110</v>
      </c>
      <c r="N80" s="324">
        <f t="shared" si="28"/>
        <v>0</v>
      </c>
      <c r="O80" s="339">
        <v>114.99999999999999</v>
      </c>
      <c r="P80" s="326">
        <f t="shared" si="29"/>
        <v>0</v>
      </c>
    </row>
    <row r="81" spans="1:16" x14ac:dyDescent="0.2">
      <c r="A81" s="316"/>
      <c r="B81" s="317"/>
      <c r="C81" s="318"/>
      <c r="D81" s="318"/>
      <c r="E81" s="323"/>
      <c r="F81" s="323"/>
      <c r="G81" s="339"/>
      <c r="H81" s="325"/>
      <c r="I81" s="340"/>
      <c r="J81" s="323"/>
      <c r="K81" s="341"/>
      <c r="L81" s="325"/>
      <c r="M81" s="342"/>
      <c r="N81" s="327"/>
      <c r="O81" s="339"/>
      <c r="P81" s="328"/>
    </row>
    <row r="82" spans="1:16" ht="25.5" x14ac:dyDescent="0.2">
      <c r="A82" s="316" t="s">
        <v>81</v>
      </c>
      <c r="B82" s="317" t="s">
        <v>72</v>
      </c>
      <c r="C82" s="318">
        <f>'Series 100 Input'!H82</f>
        <v>0</v>
      </c>
      <c r="D82" s="318" t="s">
        <v>73</v>
      </c>
      <c r="E82" s="323">
        <v>665.5</v>
      </c>
      <c r="F82" s="324">
        <f t="shared" si="30"/>
        <v>0</v>
      </c>
      <c r="G82" s="339">
        <v>1500</v>
      </c>
      <c r="H82" s="326">
        <f t="shared" ref="H82:H142" si="31">C82*G82</f>
        <v>0</v>
      </c>
      <c r="I82" s="340">
        <v>110.02</v>
      </c>
      <c r="J82" s="324">
        <f t="shared" ref="J82:J142" si="32">C82*I82</f>
        <v>0</v>
      </c>
      <c r="K82" s="341">
        <v>250</v>
      </c>
      <c r="L82" s="326">
        <f t="shared" ref="L82:L142" si="33">C82*K82</f>
        <v>0</v>
      </c>
      <c r="M82" s="342">
        <v>544.5</v>
      </c>
      <c r="N82" s="324">
        <f t="shared" ref="N82:N142" si="34">C82*M82</f>
        <v>0</v>
      </c>
      <c r="O82" s="339">
        <v>569.25</v>
      </c>
      <c r="P82" s="326">
        <f t="shared" ref="P82:P142" si="35">C82*O82</f>
        <v>0</v>
      </c>
    </row>
    <row r="83" spans="1:16" x14ac:dyDescent="0.2">
      <c r="A83" s="316"/>
      <c r="B83" s="317"/>
      <c r="C83" s="318"/>
      <c r="D83" s="318"/>
      <c r="E83" s="323"/>
      <c r="F83" s="323"/>
      <c r="G83" s="339"/>
      <c r="H83" s="325"/>
      <c r="I83" s="340"/>
      <c r="J83" s="323"/>
      <c r="K83" s="341"/>
      <c r="L83" s="325"/>
      <c r="M83" s="342"/>
      <c r="N83" s="327"/>
      <c r="O83" s="339"/>
      <c r="P83" s="328"/>
    </row>
    <row r="84" spans="1:16" x14ac:dyDescent="0.2">
      <c r="A84" s="331"/>
      <c r="B84" s="343" t="s">
        <v>82</v>
      </c>
      <c r="C84" s="334"/>
      <c r="D84" s="334"/>
      <c r="E84" s="334"/>
      <c r="F84" s="334"/>
      <c r="G84" s="334"/>
      <c r="H84" s="334"/>
      <c r="I84" s="334"/>
      <c r="J84" s="334"/>
      <c r="K84" s="334"/>
      <c r="L84" s="334"/>
      <c r="M84" s="334"/>
      <c r="N84" s="334"/>
      <c r="O84" s="334"/>
      <c r="P84" s="334"/>
    </row>
    <row r="85" spans="1:16" x14ac:dyDescent="0.2">
      <c r="A85" s="331"/>
      <c r="B85" s="343"/>
      <c r="C85" s="334"/>
      <c r="D85" s="334"/>
      <c r="E85" s="334"/>
      <c r="F85" s="334"/>
      <c r="G85" s="334"/>
      <c r="H85" s="334"/>
      <c r="I85" s="334"/>
      <c r="J85" s="334"/>
      <c r="K85" s="334"/>
      <c r="L85" s="334"/>
      <c r="M85" s="334"/>
      <c r="N85" s="334"/>
      <c r="O85" s="334"/>
      <c r="P85" s="334"/>
    </row>
    <row r="86" spans="1:16" x14ac:dyDescent="0.2">
      <c r="A86" s="331"/>
      <c r="B86" s="343" t="s">
        <v>83</v>
      </c>
      <c r="C86" s="334"/>
      <c r="D86" s="334"/>
      <c r="E86" s="334"/>
      <c r="F86" s="334"/>
      <c r="G86" s="334"/>
      <c r="H86" s="334"/>
      <c r="I86" s="334"/>
      <c r="J86" s="334"/>
      <c r="K86" s="334"/>
      <c r="L86" s="334"/>
      <c r="M86" s="334"/>
      <c r="N86" s="334"/>
      <c r="O86" s="334"/>
      <c r="P86" s="334"/>
    </row>
    <row r="87" spans="1:16" x14ac:dyDescent="0.2">
      <c r="A87" s="316"/>
      <c r="B87" s="317"/>
      <c r="C87" s="318"/>
      <c r="D87" s="318"/>
      <c r="E87" s="323"/>
      <c r="F87" s="323"/>
      <c r="G87" s="339"/>
      <c r="H87" s="325"/>
      <c r="I87" s="340"/>
      <c r="J87" s="323"/>
      <c r="K87" s="341"/>
      <c r="L87" s="325"/>
      <c r="M87" s="342"/>
      <c r="N87" s="327"/>
      <c r="O87" s="339"/>
      <c r="P87" s="328"/>
    </row>
    <row r="88" spans="1:16" ht="54" customHeight="1" x14ac:dyDescent="0.2">
      <c r="A88" s="316" t="s">
        <v>81</v>
      </c>
      <c r="B88" s="317" t="s">
        <v>84</v>
      </c>
      <c r="C88" s="318">
        <f>'Series 100 Input'!H88</f>
        <v>0</v>
      </c>
      <c r="D88" s="318" t="s">
        <v>1</v>
      </c>
      <c r="E88" s="323">
        <v>272.25</v>
      </c>
      <c r="F88" s="324">
        <f t="shared" si="30"/>
        <v>0</v>
      </c>
      <c r="G88" s="339">
        <v>495</v>
      </c>
      <c r="H88" s="326">
        <f t="shared" si="31"/>
        <v>0</v>
      </c>
      <c r="I88" s="340">
        <v>2.2599999999999998</v>
      </c>
      <c r="J88" s="324">
        <f t="shared" si="32"/>
        <v>0</v>
      </c>
      <c r="K88" s="341">
        <v>75</v>
      </c>
      <c r="L88" s="326">
        <f t="shared" si="33"/>
        <v>0</v>
      </c>
      <c r="M88" s="342">
        <v>280.5</v>
      </c>
      <c r="N88" s="324">
        <f t="shared" si="34"/>
        <v>0</v>
      </c>
      <c r="O88" s="339">
        <v>293.25</v>
      </c>
      <c r="P88" s="326">
        <f t="shared" si="35"/>
        <v>0</v>
      </c>
    </row>
    <row r="89" spans="1:16" x14ac:dyDescent="0.2">
      <c r="A89" s="316"/>
      <c r="B89" s="317"/>
      <c r="C89" s="318"/>
      <c r="D89" s="318"/>
      <c r="E89" s="323"/>
      <c r="F89" s="323"/>
      <c r="G89" s="339"/>
      <c r="H89" s="325"/>
      <c r="I89" s="340"/>
      <c r="J89" s="323"/>
      <c r="K89" s="341"/>
      <c r="L89" s="325"/>
      <c r="M89" s="342"/>
      <c r="N89" s="327"/>
      <c r="O89" s="339"/>
      <c r="P89" s="328"/>
    </row>
    <row r="90" spans="1:16" ht="42" customHeight="1" x14ac:dyDescent="0.2">
      <c r="A90" s="316" t="s">
        <v>85</v>
      </c>
      <c r="B90" s="317" t="s">
        <v>86</v>
      </c>
      <c r="C90" s="318">
        <f>'Series 100 Input'!H90</f>
        <v>0</v>
      </c>
      <c r="D90" s="318" t="s">
        <v>18</v>
      </c>
      <c r="E90" s="323">
        <v>12.1</v>
      </c>
      <c r="F90" s="324">
        <f t="shared" si="30"/>
        <v>0</v>
      </c>
      <c r="G90" s="339">
        <v>795</v>
      </c>
      <c r="H90" s="326">
        <f t="shared" si="31"/>
        <v>0</v>
      </c>
      <c r="I90" s="340">
        <v>9</v>
      </c>
      <c r="J90" s="324">
        <f t="shared" si="32"/>
        <v>0</v>
      </c>
      <c r="K90" s="341">
        <v>50</v>
      </c>
      <c r="L90" s="326">
        <f t="shared" si="33"/>
        <v>0</v>
      </c>
      <c r="M90" s="342">
        <v>110</v>
      </c>
      <c r="N90" s="324">
        <f t="shared" si="34"/>
        <v>0</v>
      </c>
      <c r="O90" s="339">
        <v>114.99999999999999</v>
      </c>
      <c r="P90" s="326">
        <f t="shared" si="35"/>
        <v>0</v>
      </c>
    </row>
    <row r="91" spans="1:16" x14ac:dyDescent="0.2">
      <c r="A91" s="316"/>
      <c r="B91" s="317"/>
      <c r="C91" s="318"/>
      <c r="D91" s="318"/>
      <c r="E91" s="323"/>
      <c r="F91" s="323"/>
      <c r="G91" s="339"/>
      <c r="H91" s="325"/>
      <c r="I91" s="340"/>
      <c r="J91" s="323"/>
      <c r="K91" s="341"/>
      <c r="L91" s="325"/>
      <c r="M91" s="342"/>
      <c r="N91" s="327"/>
      <c r="O91" s="339"/>
      <c r="P91" s="328"/>
    </row>
    <row r="92" spans="1:16" ht="42" customHeight="1" x14ac:dyDescent="0.2">
      <c r="A92" s="316" t="s">
        <v>87</v>
      </c>
      <c r="B92" s="317" t="s">
        <v>88</v>
      </c>
      <c r="C92" s="318">
        <f>'Series 100 Input'!H92</f>
        <v>0</v>
      </c>
      <c r="D92" s="318" t="s">
        <v>1</v>
      </c>
      <c r="E92" s="323">
        <v>272.25</v>
      </c>
      <c r="F92" s="324">
        <f t="shared" si="30"/>
        <v>0</v>
      </c>
      <c r="G92" s="339">
        <v>495</v>
      </c>
      <c r="H92" s="326">
        <f t="shared" si="31"/>
        <v>0</v>
      </c>
      <c r="I92" s="340">
        <v>2.2599999999999998</v>
      </c>
      <c r="J92" s="324">
        <f t="shared" si="32"/>
        <v>0</v>
      </c>
      <c r="K92" s="341">
        <v>50</v>
      </c>
      <c r="L92" s="326">
        <f t="shared" si="33"/>
        <v>0</v>
      </c>
      <c r="M92" s="342">
        <v>280.5</v>
      </c>
      <c r="N92" s="324">
        <f t="shared" si="34"/>
        <v>0</v>
      </c>
      <c r="O92" s="339">
        <v>293.25</v>
      </c>
      <c r="P92" s="326">
        <f t="shared" si="35"/>
        <v>0</v>
      </c>
    </row>
    <row r="93" spans="1:16" ht="12.95" customHeight="1" x14ac:dyDescent="0.2">
      <c r="A93" s="316"/>
      <c r="B93" s="317"/>
      <c r="C93" s="318"/>
      <c r="D93" s="318"/>
      <c r="E93" s="323"/>
      <c r="F93" s="323"/>
      <c r="G93" s="339"/>
      <c r="H93" s="325"/>
      <c r="I93" s="340"/>
      <c r="J93" s="323"/>
      <c r="K93" s="341"/>
      <c r="L93" s="325"/>
      <c r="M93" s="342"/>
      <c r="N93" s="327"/>
      <c r="O93" s="339"/>
      <c r="P93" s="328"/>
    </row>
    <row r="94" spans="1:16" ht="12.95" customHeight="1" x14ac:dyDescent="0.2">
      <c r="A94" s="331"/>
      <c r="B94" s="343" t="s">
        <v>89</v>
      </c>
      <c r="C94" s="334"/>
      <c r="D94" s="334"/>
      <c r="E94" s="334"/>
      <c r="F94" s="334"/>
      <c r="G94" s="334"/>
      <c r="H94" s="334"/>
      <c r="I94" s="334"/>
      <c r="J94" s="334"/>
      <c r="K94" s="334"/>
      <c r="L94" s="334"/>
      <c r="M94" s="334"/>
      <c r="N94" s="334"/>
      <c r="O94" s="334"/>
      <c r="P94" s="334"/>
    </row>
    <row r="95" spans="1:16" ht="12.95" customHeight="1" x14ac:dyDescent="0.2">
      <c r="A95" s="316"/>
      <c r="B95" s="317"/>
      <c r="C95" s="318"/>
      <c r="D95" s="318"/>
      <c r="E95" s="323"/>
      <c r="F95" s="323"/>
      <c r="G95" s="339"/>
      <c r="H95" s="325"/>
      <c r="I95" s="340"/>
      <c r="J95" s="323"/>
      <c r="K95" s="341"/>
      <c r="L95" s="325"/>
      <c r="M95" s="342"/>
      <c r="N95" s="327"/>
      <c r="O95" s="339"/>
      <c r="P95" s="328"/>
    </row>
    <row r="96" spans="1:16" ht="40.5" customHeight="1" x14ac:dyDescent="0.2">
      <c r="A96" s="316" t="s">
        <v>90</v>
      </c>
      <c r="B96" s="317" t="s">
        <v>91</v>
      </c>
      <c r="C96" s="318">
        <f>'Series 100 Input'!H96</f>
        <v>0</v>
      </c>
      <c r="D96" s="318" t="s">
        <v>1</v>
      </c>
      <c r="E96" s="323">
        <v>272.25</v>
      </c>
      <c r="F96" s="324">
        <f t="shared" si="30"/>
        <v>0</v>
      </c>
      <c r="G96" s="339">
        <v>495</v>
      </c>
      <c r="H96" s="326">
        <f t="shared" si="31"/>
        <v>0</v>
      </c>
      <c r="I96" s="340">
        <v>17.989999999999998</v>
      </c>
      <c r="J96" s="324">
        <f t="shared" si="32"/>
        <v>0</v>
      </c>
      <c r="K96" s="341">
        <v>100</v>
      </c>
      <c r="L96" s="326">
        <f t="shared" si="33"/>
        <v>0</v>
      </c>
      <c r="M96" s="342">
        <v>280.5</v>
      </c>
      <c r="N96" s="324">
        <f t="shared" si="34"/>
        <v>0</v>
      </c>
      <c r="O96" s="339">
        <v>293.25</v>
      </c>
      <c r="P96" s="326">
        <f t="shared" si="35"/>
        <v>0</v>
      </c>
    </row>
    <row r="97" spans="1:17" x14ac:dyDescent="0.2">
      <c r="A97" s="316"/>
      <c r="B97" s="317"/>
      <c r="C97" s="318"/>
      <c r="D97" s="318"/>
      <c r="E97" s="323"/>
      <c r="F97" s="323"/>
      <c r="G97" s="339"/>
      <c r="H97" s="325"/>
      <c r="I97" s="340"/>
      <c r="J97" s="323"/>
      <c r="K97" s="341"/>
      <c r="L97" s="325"/>
      <c r="M97" s="342"/>
      <c r="N97" s="327"/>
      <c r="O97" s="339"/>
      <c r="P97" s="328"/>
    </row>
    <row r="98" spans="1:17" ht="39.75" customHeight="1" x14ac:dyDescent="0.2">
      <c r="A98" s="316" t="s">
        <v>92</v>
      </c>
      <c r="B98" s="317" t="s">
        <v>93</v>
      </c>
      <c r="C98" s="318">
        <f>'Series 100 Input'!H98</f>
        <v>0</v>
      </c>
      <c r="D98" s="318" t="s">
        <v>18</v>
      </c>
      <c r="E98" s="323">
        <v>12.1</v>
      </c>
      <c r="F98" s="324">
        <f t="shared" ref="F98:F160" si="36">C98*E98</f>
        <v>0</v>
      </c>
      <c r="G98" s="339">
        <v>795</v>
      </c>
      <c r="H98" s="326">
        <f t="shared" si="31"/>
        <v>0</v>
      </c>
      <c r="I98" s="340">
        <v>35.96</v>
      </c>
      <c r="J98" s="324">
        <f t="shared" si="32"/>
        <v>0</v>
      </c>
      <c r="K98" s="341">
        <v>50</v>
      </c>
      <c r="L98" s="326">
        <f t="shared" si="33"/>
        <v>0</v>
      </c>
      <c r="M98" s="342">
        <v>110</v>
      </c>
      <c r="N98" s="324">
        <f t="shared" si="34"/>
        <v>0</v>
      </c>
      <c r="O98" s="339">
        <v>114.99999999999999</v>
      </c>
      <c r="P98" s="326">
        <f t="shared" si="35"/>
        <v>0</v>
      </c>
    </row>
    <row r="99" spans="1:17" x14ac:dyDescent="0.2">
      <c r="A99" s="316"/>
      <c r="B99" s="317"/>
      <c r="C99" s="318"/>
      <c r="D99" s="318"/>
      <c r="E99" s="323"/>
      <c r="F99" s="323"/>
      <c r="G99" s="339"/>
      <c r="H99" s="325"/>
      <c r="I99" s="340"/>
      <c r="J99" s="323"/>
      <c r="K99" s="341"/>
      <c r="L99" s="325"/>
      <c r="M99" s="342"/>
      <c r="N99" s="327"/>
      <c r="O99" s="339"/>
      <c r="P99" s="328"/>
    </row>
    <row r="100" spans="1:17" ht="38.25" x14ac:dyDescent="0.2">
      <c r="A100" s="316" t="s">
        <v>94</v>
      </c>
      <c r="B100" s="317" t="s">
        <v>95</v>
      </c>
      <c r="C100" s="318">
        <f>'Series 100 Input'!H100</f>
        <v>0</v>
      </c>
      <c r="D100" s="318" t="s">
        <v>1</v>
      </c>
      <c r="E100" s="323">
        <v>272.25</v>
      </c>
      <c r="F100" s="324">
        <f t="shared" si="36"/>
        <v>0</v>
      </c>
      <c r="G100" s="339">
        <v>495</v>
      </c>
      <c r="H100" s="326">
        <f t="shared" si="31"/>
        <v>0</v>
      </c>
      <c r="I100" s="340">
        <v>17.989999999999998</v>
      </c>
      <c r="J100" s="324">
        <f t="shared" si="32"/>
        <v>0</v>
      </c>
      <c r="K100" s="341">
        <v>50</v>
      </c>
      <c r="L100" s="326">
        <f t="shared" si="33"/>
        <v>0</v>
      </c>
      <c r="M100" s="342">
        <v>280.5</v>
      </c>
      <c r="N100" s="324">
        <f t="shared" si="34"/>
        <v>0</v>
      </c>
      <c r="O100" s="339">
        <v>293.25</v>
      </c>
      <c r="P100" s="326">
        <f t="shared" si="35"/>
        <v>0</v>
      </c>
    </row>
    <row r="101" spans="1:17" x14ac:dyDescent="0.2">
      <c r="A101" s="316"/>
      <c r="B101" s="317"/>
      <c r="C101" s="318"/>
      <c r="D101" s="318"/>
      <c r="E101" s="323"/>
      <c r="F101" s="323"/>
      <c r="G101" s="339"/>
      <c r="H101" s="325"/>
      <c r="I101" s="340"/>
      <c r="J101" s="323"/>
      <c r="K101" s="341"/>
      <c r="L101" s="325"/>
      <c r="M101" s="342"/>
      <c r="N101" s="327"/>
      <c r="O101" s="339"/>
      <c r="P101" s="328"/>
    </row>
    <row r="102" spans="1:17" x14ac:dyDescent="0.2">
      <c r="A102" s="331"/>
      <c r="B102" s="332" t="s">
        <v>96</v>
      </c>
      <c r="C102" s="334"/>
      <c r="D102" s="334"/>
      <c r="E102" s="334"/>
      <c r="F102" s="334"/>
      <c r="G102" s="334"/>
      <c r="H102" s="334"/>
      <c r="I102" s="334"/>
      <c r="J102" s="334"/>
      <c r="K102" s="334"/>
      <c r="L102" s="334"/>
      <c r="M102" s="334"/>
      <c r="N102" s="334"/>
      <c r="O102" s="334"/>
      <c r="P102" s="334"/>
    </row>
    <row r="103" spans="1:17" x14ac:dyDescent="0.2">
      <c r="A103" s="331"/>
      <c r="B103" s="332"/>
      <c r="C103" s="334"/>
      <c r="D103" s="334"/>
      <c r="E103" s="334"/>
      <c r="F103" s="334"/>
      <c r="G103" s="334"/>
      <c r="H103" s="334"/>
      <c r="I103" s="334"/>
      <c r="J103" s="334"/>
      <c r="K103" s="334"/>
      <c r="L103" s="334"/>
      <c r="M103" s="334"/>
      <c r="N103" s="334"/>
      <c r="O103" s="334"/>
      <c r="P103" s="334"/>
    </row>
    <row r="104" spans="1:17" x14ac:dyDescent="0.2">
      <c r="A104" s="331"/>
      <c r="B104" s="332" t="s">
        <v>97</v>
      </c>
      <c r="C104" s="334"/>
      <c r="D104" s="334"/>
      <c r="E104" s="334"/>
      <c r="F104" s="334"/>
      <c r="G104" s="334"/>
      <c r="H104" s="334"/>
      <c r="I104" s="334"/>
      <c r="J104" s="334"/>
      <c r="K104" s="334"/>
      <c r="L104" s="334"/>
      <c r="M104" s="334"/>
      <c r="N104" s="334"/>
      <c r="O104" s="334"/>
      <c r="P104" s="334"/>
    </row>
    <row r="105" spans="1:17" x14ac:dyDescent="0.2">
      <c r="A105" s="316"/>
      <c r="B105" s="317"/>
      <c r="C105" s="318"/>
      <c r="D105" s="318"/>
      <c r="E105" s="323"/>
      <c r="F105" s="323"/>
      <c r="G105" s="339"/>
      <c r="H105" s="325"/>
      <c r="I105" s="340"/>
      <c r="J105" s="323"/>
      <c r="K105" s="341"/>
      <c r="L105" s="325"/>
      <c r="M105" s="342"/>
      <c r="N105" s="327"/>
      <c r="O105" s="339"/>
      <c r="P105" s="328"/>
    </row>
    <row r="106" spans="1:17" ht="38.25" x14ac:dyDescent="0.2">
      <c r="A106" s="316" t="s">
        <v>98</v>
      </c>
      <c r="B106" s="317" t="s">
        <v>99</v>
      </c>
      <c r="C106" s="318">
        <f>'Series 100 Input'!H106</f>
        <v>0</v>
      </c>
      <c r="D106" s="318" t="s">
        <v>1</v>
      </c>
      <c r="E106" s="323">
        <v>272.25</v>
      </c>
      <c r="F106" s="324">
        <f t="shared" si="36"/>
        <v>0</v>
      </c>
      <c r="G106" s="339">
        <v>495</v>
      </c>
      <c r="H106" s="326">
        <f t="shared" si="31"/>
        <v>0</v>
      </c>
      <c r="I106" s="340">
        <v>100.49</v>
      </c>
      <c r="J106" s="324">
        <f t="shared" si="32"/>
        <v>0</v>
      </c>
      <c r="K106" s="341">
        <v>200</v>
      </c>
      <c r="L106" s="326">
        <f t="shared" si="33"/>
        <v>0</v>
      </c>
      <c r="M106" s="342">
        <v>280.5</v>
      </c>
      <c r="N106" s="324">
        <f t="shared" si="34"/>
        <v>0</v>
      </c>
      <c r="O106" s="339">
        <v>293.25</v>
      </c>
      <c r="P106" s="326">
        <f t="shared" si="35"/>
        <v>0</v>
      </c>
    </row>
    <row r="107" spans="1:17" x14ac:dyDescent="0.2">
      <c r="A107" s="316"/>
      <c r="B107" s="317"/>
      <c r="C107" s="318"/>
      <c r="D107" s="318"/>
      <c r="E107" s="323"/>
      <c r="F107" s="323"/>
      <c r="G107" s="339"/>
      <c r="H107" s="325"/>
      <c r="I107" s="340"/>
      <c r="J107" s="323"/>
      <c r="K107" s="341"/>
      <c r="L107" s="325"/>
      <c r="M107" s="342"/>
      <c r="N107" s="327"/>
      <c r="O107" s="339"/>
      <c r="P107" s="328"/>
    </row>
    <row r="108" spans="1:17" ht="40.5" customHeight="1" x14ac:dyDescent="0.2">
      <c r="A108" s="316" t="s">
        <v>100</v>
      </c>
      <c r="B108" s="317" t="s">
        <v>101</v>
      </c>
      <c r="C108" s="318">
        <f>'Series 100 Input'!H108</f>
        <v>0</v>
      </c>
      <c r="D108" s="318" t="s">
        <v>18</v>
      </c>
      <c r="E108" s="323">
        <v>18.149999999999999</v>
      </c>
      <c r="F108" s="324">
        <f t="shared" si="36"/>
        <v>0</v>
      </c>
      <c r="G108" s="339">
        <v>795</v>
      </c>
      <c r="H108" s="326">
        <f t="shared" si="31"/>
        <v>0</v>
      </c>
      <c r="I108" s="340">
        <v>530.96</v>
      </c>
      <c r="J108" s="324">
        <f t="shared" si="32"/>
        <v>0</v>
      </c>
      <c r="K108" s="341">
        <v>125</v>
      </c>
      <c r="L108" s="326">
        <f t="shared" si="33"/>
        <v>0</v>
      </c>
      <c r="M108" s="342">
        <v>110</v>
      </c>
      <c r="N108" s="324">
        <f t="shared" si="34"/>
        <v>0</v>
      </c>
      <c r="O108" s="339">
        <v>114.99999999999999</v>
      </c>
      <c r="P108" s="326">
        <f t="shared" si="35"/>
        <v>0</v>
      </c>
      <c r="Q108" s="299" t="s">
        <v>102</v>
      </c>
    </row>
    <row r="109" spans="1:17" x14ac:dyDescent="0.2">
      <c r="A109" s="316"/>
      <c r="B109" s="317"/>
      <c r="C109" s="318"/>
      <c r="D109" s="318"/>
      <c r="E109" s="323"/>
      <c r="F109" s="323"/>
      <c r="G109" s="339"/>
      <c r="H109" s="325"/>
      <c r="I109" s="340"/>
      <c r="J109" s="323"/>
      <c r="K109" s="341"/>
      <c r="L109" s="325"/>
      <c r="M109" s="342"/>
      <c r="N109" s="327"/>
      <c r="O109" s="339"/>
      <c r="P109" s="328"/>
    </row>
    <row r="110" spans="1:17" ht="38.25" x14ac:dyDescent="0.2">
      <c r="A110" s="316" t="s">
        <v>103</v>
      </c>
      <c r="B110" s="317" t="s">
        <v>104</v>
      </c>
      <c r="C110" s="318">
        <f>'Series 100 Input'!H110</f>
        <v>0</v>
      </c>
      <c r="D110" s="318" t="s">
        <v>1</v>
      </c>
      <c r="E110" s="323">
        <v>272.25</v>
      </c>
      <c r="F110" s="324">
        <f t="shared" si="36"/>
        <v>0</v>
      </c>
      <c r="G110" s="339">
        <v>495</v>
      </c>
      <c r="H110" s="326">
        <f t="shared" si="31"/>
        <v>0</v>
      </c>
      <c r="I110" s="340">
        <v>100.49</v>
      </c>
      <c r="J110" s="324">
        <f t="shared" si="32"/>
        <v>0</v>
      </c>
      <c r="K110" s="341">
        <v>100</v>
      </c>
      <c r="L110" s="326">
        <f t="shared" si="33"/>
        <v>0</v>
      </c>
      <c r="M110" s="342">
        <v>280.5</v>
      </c>
      <c r="N110" s="324">
        <f t="shared" si="34"/>
        <v>0</v>
      </c>
      <c r="O110" s="339">
        <v>293.25</v>
      </c>
      <c r="P110" s="326">
        <f t="shared" si="35"/>
        <v>0</v>
      </c>
    </row>
    <row r="111" spans="1:17" x14ac:dyDescent="0.2">
      <c r="A111" s="316"/>
      <c r="B111" s="317"/>
      <c r="C111" s="318"/>
      <c r="D111" s="318"/>
      <c r="E111" s="323"/>
      <c r="F111" s="323"/>
      <c r="G111" s="339"/>
      <c r="H111" s="325"/>
      <c r="I111" s="340"/>
      <c r="J111" s="323"/>
      <c r="K111" s="341"/>
      <c r="L111" s="325"/>
      <c r="M111" s="342"/>
      <c r="N111" s="327"/>
      <c r="O111" s="339"/>
      <c r="P111" s="328"/>
    </row>
    <row r="112" spans="1:17" x14ac:dyDescent="0.2">
      <c r="A112" s="331"/>
      <c r="B112" s="332" t="s">
        <v>105</v>
      </c>
      <c r="C112" s="334"/>
      <c r="D112" s="334"/>
      <c r="E112" s="334"/>
      <c r="F112" s="334"/>
      <c r="G112" s="334"/>
      <c r="H112" s="334"/>
      <c r="I112" s="334"/>
      <c r="J112" s="334"/>
      <c r="K112" s="334"/>
      <c r="L112" s="334"/>
      <c r="M112" s="334"/>
      <c r="N112" s="334"/>
      <c r="O112" s="334"/>
      <c r="P112" s="334"/>
    </row>
    <row r="113" spans="1:16" x14ac:dyDescent="0.2">
      <c r="A113" s="316"/>
      <c r="B113" s="317"/>
      <c r="C113" s="318"/>
      <c r="D113" s="318"/>
      <c r="E113" s="323"/>
      <c r="F113" s="323"/>
      <c r="G113" s="339"/>
      <c r="H113" s="325"/>
      <c r="I113" s="340"/>
      <c r="J113" s="323"/>
      <c r="K113" s="341"/>
      <c r="L113" s="325"/>
      <c r="M113" s="342"/>
      <c r="N113" s="327"/>
      <c r="O113" s="339"/>
      <c r="P113" s="328"/>
    </row>
    <row r="114" spans="1:16" ht="38.25" x14ac:dyDescent="0.2">
      <c r="A114" s="316" t="s">
        <v>106</v>
      </c>
      <c r="B114" s="317" t="s">
        <v>107</v>
      </c>
      <c r="C114" s="318">
        <f>'Series 100 Input'!H114</f>
        <v>0</v>
      </c>
      <c r="D114" s="318" t="s">
        <v>1</v>
      </c>
      <c r="E114" s="323">
        <v>387.2</v>
      </c>
      <c r="F114" s="324">
        <f t="shared" si="36"/>
        <v>0</v>
      </c>
      <c r="G114" s="339">
        <v>495</v>
      </c>
      <c r="H114" s="326">
        <f t="shared" si="31"/>
        <v>0</v>
      </c>
      <c r="I114" s="340">
        <v>100.49</v>
      </c>
      <c r="J114" s="324">
        <f t="shared" si="32"/>
        <v>0</v>
      </c>
      <c r="K114" s="341">
        <v>250</v>
      </c>
      <c r="L114" s="326">
        <f t="shared" si="33"/>
        <v>0</v>
      </c>
      <c r="M114" s="342">
        <v>280.5</v>
      </c>
      <c r="N114" s="324">
        <f t="shared" si="34"/>
        <v>0</v>
      </c>
      <c r="O114" s="339">
        <v>293.25</v>
      </c>
      <c r="P114" s="326">
        <f t="shared" si="35"/>
        <v>0</v>
      </c>
    </row>
    <row r="115" spans="1:16" x14ac:dyDescent="0.2">
      <c r="A115" s="316"/>
      <c r="B115" s="317"/>
      <c r="C115" s="318"/>
      <c r="D115" s="318"/>
      <c r="E115" s="323"/>
      <c r="F115" s="323"/>
      <c r="G115" s="339"/>
      <c r="H115" s="325"/>
      <c r="I115" s="340"/>
      <c r="J115" s="323"/>
      <c r="K115" s="341"/>
      <c r="L115" s="325"/>
      <c r="M115" s="342"/>
      <c r="N115" s="327"/>
      <c r="O115" s="339"/>
      <c r="P115" s="328"/>
    </row>
    <row r="116" spans="1:16" ht="38.25" x14ac:dyDescent="0.2">
      <c r="A116" s="316" t="s">
        <v>108</v>
      </c>
      <c r="B116" s="317" t="s">
        <v>109</v>
      </c>
      <c r="C116" s="318">
        <f>'Series 100 Input'!H116</f>
        <v>0</v>
      </c>
      <c r="D116" s="318" t="s">
        <v>18</v>
      </c>
      <c r="E116" s="323">
        <v>24.2</v>
      </c>
      <c r="F116" s="324">
        <f t="shared" si="36"/>
        <v>0</v>
      </c>
      <c r="G116" s="339">
        <v>795</v>
      </c>
      <c r="H116" s="326">
        <f t="shared" si="31"/>
        <v>0</v>
      </c>
      <c r="I116" s="340">
        <v>530.96</v>
      </c>
      <c r="J116" s="324">
        <f t="shared" si="32"/>
        <v>0</v>
      </c>
      <c r="K116" s="341">
        <v>125</v>
      </c>
      <c r="L116" s="326">
        <f t="shared" si="33"/>
        <v>0</v>
      </c>
      <c r="M116" s="342">
        <v>110</v>
      </c>
      <c r="N116" s="324">
        <f t="shared" si="34"/>
        <v>0</v>
      </c>
      <c r="O116" s="339">
        <v>114.99999999999999</v>
      </c>
      <c r="P116" s="326">
        <f t="shared" si="35"/>
        <v>0</v>
      </c>
    </row>
    <row r="117" spans="1:16" x14ac:dyDescent="0.2">
      <c r="A117" s="316"/>
      <c r="B117" s="317"/>
      <c r="C117" s="318"/>
      <c r="D117" s="318"/>
      <c r="E117" s="323"/>
      <c r="F117" s="323"/>
      <c r="G117" s="339"/>
      <c r="H117" s="325"/>
      <c r="I117" s="340"/>
      <c r="J117" s="323"/>
      <c r="K117" s="341"/>
      <c r="L117" s="325"/>
      <c r="M117" s="342"/>
      <c r="N117" s="327"/>
      <c r="O117" s="339"/>
      <c r="P117" s="328"/>
    </row>
    <row r="118" spans="1:16" ht="38.25" x14ac:dyDescent="0.2">
      <c r="A118" s="316" t="s">
        <v>110</v>
      </c>
      <c r="B118" s="317" t="s">
        <v>111</v>
      </c>
      <c r="C118" s="318">
        <f>'Series 100 Input'!H118</f>
        <v>0</v>
      </c>
      <c r="D118" s="318" t="s">
        <v>1</v>
      </c>
      <c r="E118" s="323">
        <v>387.2</v>
      </c>
      <c r="F118" s="324">
        <f t="shared" si="36"/>
        <v>0</v>
      </c>
      <c r="G118" s="339">
        <v>495</v>
      </c>
      <c r="H118" s="326">
        <f t="shared" si="31"/>
        <v>0</v>
      </c>
      <c r="I118" s="340">
        <v>100.49</v>
      </c>
      <c r="J118" s="324">
        <f t="shared" si="32"/>
        <v>0</v>
      </c>
      <c r="K118" s="341">
        <v>100</v>
      </c>
      <c r="L118" s="326">
        <f t="shared" si="33"/>
        <v>0</v>
      </c>
      <c r="M118" s="342">
        <v>280.5</v>
      </c>
      <c r="N118" s="324">
        <f t="shared" si="34"/>
        <v>0</v>
      </c>
      <c r="O118" s="339">
        <v>293.25</v>
      </c>
      <c r="P118" s="326">
        <f t="shared" si="35"/>
        <v>0</v>
      </c>
    </row>
    <row r="119" spans="1:16" x14ac:dyDescent="0.2">
      <c r="A119" s="316"/>
      <c r="B119" s="317"/>
      <c r="C119" s="318"/>
      <c r="D119" s="318"/>
      <c r="E119" s="323"/>
      <c r="F119" s="323"/>
      <c r="G119" s="339"/>
      <c r="H119" s="325"/>
      <c r="I119" s="340"/>
      <c r="J119" s="323"/>
      <c r="K119" s="341"/>
      <c r="L119" s="325"/>
      <c r="M119" s="342"/>
      <c r="N119" s="327"/>
      <c r="O119" s="339"/>
      <c r="P119" s="328"/>
    </row>
    <row r="120" spans="1:16" x14ac:dyDescent="0.2">
      <c r="A120" s="331"/>
      <c r="B120" s="332" t="s">
        <v>112</v>
      </c>
      <c r="C120" s="334"/>
      <c r="D120" s="334"/>
      <c r="E120" s="334"/>
      <c r="F120" s="334"/>
      <c r="G120" s="334"/>
      <c r="H120" s="334"/>
      <c r="I120" s="334"/>
      <c r="J120" s="334"/>
      <c r="K120" s="334"/>
      <c r="L120" s="334"/>
      <c r="M120" s="334"/>
      <c r="N120" s="334"/>
      <c r="O120" s="334"/>
      <c r="P120" s="334"/>
    </row>
    <row r="121" spans="1:16" x14ac:dyDescent="0.2">
      <c r="A121" s="316"/>
      <c r="B121" s="317"/>
      <c r="C121" s="318"/>
      <c r="D121" s="318"/>
      <c r="E121" s="323"/>
      <c r="F121" s="323"/>
      <c r="G121" s="339"/>
      <c r="H121" s="325"/>
      <c r="I121" s="340"/>
      <c r="J121" s="323"/>
      <c r="K121" s="341"/>
      <c r="L121" s="325"/>
      <c r="M121" s="342"/>
      <c r="N121" s="327"/>
      <c r="O121" s="339"/>
      <c r="P121" s="328"/>
    </row>
    <row r="122" spans="1:16" ht="38.25" x14ac:dyDescent="0.2">
      <c r="A122" s="316" t="s">
        <v>113</v>
      </c>
      <c r="B122" s="317" t="s">
        <v>114</v>
      </c>
      <c r="C122" s="318">
        <f>'Series 100 Input'!H122</f>
        <v>0</v>
      </c>
      <c r="D122" s="318" t="s">
        <v>1</v>
      </c>
      <c r="E122" s="323">
        <v>272.25</v>
      </c>
      <c r="F122" s="324">
        <f t="shared" si="36"/>
        <v>0</v>
      </c>
      <c r="G122" s="339">
        <v>495</v>
      </c>
      <c r="H122" s="326">
        <f t="shared" si="31"/>
        <v>0</v>
      </c>
      <c r="I122" s="340">
        <v>2.2599999999999998</v>
      </c>
      <c r="J122" s="324">
        <f t="shared" si="32"/>
        <v>0</v>
      </c>
      <c r="K122" s="341">
        <v>75</v>
      </c>
      <c r="L122" s="326">
        <f t="shared" si="33"/>
        <v>0</v>
      </c>
      <c r="M122" s="342">
        <v>214.5</v>
      </c>
      <c r="N122" s="324">
        <f t="shared" si="34"/>
        <v>0</v>
      </c>
      <c r="O122" s="339">
        <v>224.24999999999997</v>
      </c>
      <c r="P122" s="326">
        <f t="shared" si="35"/>
        <v>0</v>
      </c>
    </row>
    <row r="123" spans="1:16" x14ac:dyDescent="0.2">
      <c r="A123" s="316"/>
      <c r="B123" s="317"/>
      <c r="C123" s="318"/>
      <c r="D123" s="318"/>
      <c r="E123" s="323"/>
      <c r="F123" s="323"/>
      <c r="G123" s="339"/>
      <c r="H123" s="325"/>
      <c r="I123" s="340"/>
      <c r="J123" s="323"/>
      <c r="K123" s="341"/>
      <c r="L123" s="325"/>
      <c r="M123" s="342"/>
      <c r="N123" s="327"/>
      <c r="O123" s="339"/>
      <c r="P123" s="328"/>
    </row>
    <row r="124" spans="1:16" ht="38.25" x14ac:dyDescent="0.2">
      <c r="A124" s="316" t="s">
        <v>115</v>
      </c>
      <c r="B124" s="317" t="s">
        <v>116</v>
      </c>
      <c r="C124" s="318">
        <f>'Series 100 Input'!H124</f>
        <v>0</v>
      </c>
      <c r="D124" s="318" t="s">
        <v>18</v>
      </c>
      <c r="E124" s="323">
        <v>18.149999999999999</v>
      </c>
      <c r="F124" s="324">
        <f t="shared" si="36"/>
        <v>0</v>
      </c>
      <c r="G124" s="339">
        <v>795</v>
      </c>
      <c r="H124" s="326">
        <f t="shared" si="31"/>
        <v>0</v>
      </c>
      <c r="I124" s="340">
        <v>9</v>
      </c>
      <c r="J124" s="324">
        <f t="shared" si="32"/>
        <v>0</v>
      </c>
      <c r="K124" s="341">
        <v>50</v>
      </c>
      <c r="L124" s="326">
        <f t="shared" si="33"/>
        <v>0</v>
      </c>
      <c r="M124" s="342">
        <v>55</v>
      </c>
      <c r="N124" s="324">
        <f t="shared" si="34"/>
        <v>0</v>
      </c>
      <c r="O124" s="339">
        <v>57.499999999999993</v>
      </c>
      <c r="P124" s="326">
        <f t="shared" si="35"/>
        <v>0</v>
      </c>
    </row>
    <row r="125" spans="1:16" x14ac:dyDescent="0.2">
      <c r="A125" s="316"/>
      <c r="B125" s="317"/>
      <c r="C125" s="318"/>
      <c r="D125" s="318"/>
      <c r="E125" s="323"/>
      <c r="F125" s="323"/>
      <c r="G125" s="339"/>
      <c r="H125" s="325"/>
      <c r="I125" s="340"/>
      <c r="J125" s="323"/>
      <c r="K125" s="341"/>
      <c r="L125" s="325"/>
      <c r="M125" s="342"/>
      <c r="N125" s="327"/>
      <c r="O125" s="339"/>
      <c r="P125" s="328"/>
    </row>
    <row r="126" spans="1:16" ht="38.25" x14ac:dyDescent="0.2">
      <c r="A126" s="316" t="s">
        <v>117</v>
      </c>
      <c r="B126" s="317" t="s">
        <v>118</v>
      </c>
      <c r="C126" s="318">
        <f>'Series 100 Input'!H126</f>
        <v>0</v>
      </c>
      <c r="D126" s="318" t="s">
        <v>1</v>
      </c>
      <c r="E126" s="323">
        <v>272.25</v>
      </c>
      <c r="F126" s="324">
        <f t="shared" si="36"/>
        <v>0</v>
      </c>
      <c r="G126" s="339">
        <v>495</v>
      </c>
      <c r="H126" s="326">
        <f t="shared" si="31"/>
        <v>0</v>
      </c>
      <c r="I126" s="340">
        <v>2.2599999999999998</v>
      </c>
      <c r="J126" s="324">
        <f t="shared" si="32"/>
        <v>0</v>
      </c>
      <c r="K126" s="341">
        <v>50</v>
      </c>
      <c r="L126" s="326">
        <f t="shared" si="33"/>
        <v>0</v>
      </c>
      <c r="M126" s="342">
        <v>214.5</v>
      </c>
      <c r="N126" s="324">
        <f t="shared" si="34"/>
        <v>0</v>
      </c>
      <c r="O126" s="339">
        <v>224.24999999999997</v>
      </c>
      <c r="P126" s="326">
        <f t="shared" si="35"/>
        <v>0</v>
      </c>
    </row>
    <row r="127" spans="1:16" x14ac:dyDescent="0.2">
      <c r="A127" s="316"/>
      <c r="B127" s="317"/>
      <c r="C127" s="318"/>
      <c r="D127" s="318"/>
      <c r="E127" s="323"/>
      <c r="F127" s="323"/>
      <c r="G127" s="339"/>
      <c r="H127" s="325"/>
      <c r="I127" s="340"/>
      <c r="J127" s="323"/>
      <c r="K127" s="341"/>
      <c r="L127" s="325"/>
      <c r="M127" s="342"/>
      <c r="N127" s="327"/>
      <c r="O127" s="339"/>
      <c r="P127" s="328"/>
    </row>
    <row r="128" spans="1:16" x14ac:dyDescent="0.2">
      <c r="A128" s="331"/>
      <c r="B128" s="332" t="s">
        <v>119</v>
      </c>
      <c r="C128" s="334"/>
      <c r="D128" s="334"/>
      <c r="E128" s="334"/>
      <c r="F128" s="334"/>
      <c r="G128" s="334"/>
      <c r="H128" s="334"/>
      <c r="I128" s="334"/>
      <c r="J128" s="334"/>
      <c r="K128" s="334"/>
      <c r="L128" s="334"/>
      <c r="M128" s="334"/>
      <c r="N128" s="334"/>
      <c r="O128" s="334"/>
      <c r="P128" s="334"/>
    </row>
    <row r="129" spans="1:16" x14ac:dyDescent="0.2">
      <c r="A129" s="316"/>
      <c r="B129" s="329"/>
      <c r="C129" s="318"/>
      <c r="D129" s="318"/>
      <c r="E129" s="323"/>
      <c r="F129" s="323"/>
      <c r="G129" s="339"/>
      <c r="H129" s="325"/>
      <c r="I129" s="340"/>
      <c r="J129" s="323"/>
      <c r="K129" s="341"/>
      <c r="L129" s="325"/>
      <c r="M129" s="342"/>
      <c r="N129" s="327"/>
      <c r="O129" s="339"/>
      <c r="P129" s="328"/>
    </row>
    <row r="130" spans="1:16" ht="38.25" x14ac:dyDescent="0.2">
      <c r="A130" s="316" t="s">
        <v>120</v>
      </c>
      <c r="B130" s="317" t="s">
        <v>121</v>
      </c>
      <c r="C130" s="318">
        <f>'Series 100 Input'!H130</f>
        <v>0</v>
      </c>
      <c r="D130" s="318" t="s">
        <v>1</v>
      </c>
      <c r="E130" s="323">
        <v>272.25</v>
      </c>
      <c r="F130" s="324">
        <f t="shared" si="36"/>
        <v>0</v>
      </c>
      <c r="G130" s="339">
        <v>495</v>
      </c>
      <c r="H130" s="326">
        <f t="shared" si="31"/>
        <v>0</v>
      </c>
      <c r="I130" s="340">
        <v>100.49</v>
      </c>
      <c r="J130" s="324">
        <f t="shared" si="32"/>
        <v>0</v>
      </c>
      <c r="K130" s="341">
        <v>150</v>
      </c>
      <c r="L130" s="326">
        <f t="shared" si="33"/>
        <v>0</v>
      </c>
      <c r="M130" s="342">
        <v>280.5</v>
      </c>
      <c r="N130" s="324">
        <f t="shared" si="34"/>
        <v>0</v>
      </c>
      <c r="O130" s="339">
        <v>293.25</v>
      </c>
      <c r="P130" s="326">
        <f t="shared" si="35"/>
        <v>0</v>
      </c>
    </row>
    <row r="131" spans="1:16" x14ac:dyDescent="0.2">
      <c r="A131" s="316"/>
      <c r="B131" s="317"/>
      <c r="C131" s="318"/>
      <c r="D131" s="318"/>
      <c r="E131" s="323"/>
      <c r="F131" s="323"/>
      <c r="G131" s="339"/>
      <c r="H131" s="325"/>
      <c r="I131" s="340"/>
      <c r="J131" s="323"/>
      <c r="K131" s="341"/>
      <c r="L131" s="325"/>
      <c r="M131" s="342"/>
      <c r="N131" s="327"/>
      <c r="O131" s="339"/>
      <c r="P131" s="328"/>
    </row>
    <row r="132" spans="1:16" ht="38.25" x14ac:dyDescent="0.2">
      <c r="A132" s="316" t="s">
        <v>122</v>
      </c>
      <c r="B132" s="317" t="s">
        <v>123</v>
      </c>
      <c r="C132" s="318">
        <f>'Series 100 Input'!H132</f>
        <v>0</v>
      </c>
      <c r="D132" s="318" t="s">
        <v>18</v>
      </c>
      <c r="E132" s="323">
        <v>18.149999999999999</v>
      </c>
      <c r="F132" s="324">
        <f t="shared" si="36"/>
        <v>0</v>
      </c>
      <c r="G132" s="339">
        <v>795</v>
      </c>
      <c r="H132" s="326">
        <f t="shared" si="31"/>
        <v>0</v>
      </c>
      <c r="I132" s="340">
        <v>530.96</v>
      </c>
      <c r="J132" s="324">
        <f t="shared" si="32"/>
        <v>0</v>
      </c>
      <c r="K132" s="341">
        <v>50</v>
      </c>
      <c r="L132" s="326">
        <f t="shared" si="33"/>
        <v>0</v>
      </c>
      <c r="M132" s="342">
        <v>110</v>
      </c>
      <c r="N132" s="324">
        <f t="shared" si="34"/>
        <v>0</v>
      </c>
      <c r="O132" s="339">
        <v>114.99999999999999</v>
      </c>
      <c r="P132" s="326">
        <f t="shared" si="35"/>
        <v>0</v>
      </c>
    </row>
    <row r="133" spans="1:16" x14ac:dyDescent="0.2">
      <c r="A133" s="316"/>
      <c r="B133" s="317"/>
      <c r="C133" s="318"/>
      <c r="D133" s="318"/>
      <c r="E133" s="323"/>
      <c r="F133" s="323"/>
      <c r="G133" s="339"/>
      <c r="H133" s="325"/>
      <c r="I133" s="340"/>
      <c r="J133" s="323"/>
      <c r="K133" s="341"/>
      <c r="L133" s="325"/>
      <c r="M133" s="342"/>
      <c r="N133" s="327"/>
      <c r="O133" s="339"/>
      <c r="P133" s="328"/>
    </row>
    <row r="134" spans="1:16" ht="38.25" x14ac:dyDescent="0.2">
      <c r="A134" s="316" t="s">
        <v>124</v>
      </c>
      <c r="B134" s="317" t="s">
        <v>125</v>
      </c>
      <c r="C134" s="318">
        <f>'Series 100 Input'!H134</f>
        <v>0</v>
      </c>
      <c r="D134" s="318" t="s">
        <v>1</v>
      </c>
      <c r="E134" s="323">
        <v>272.25</v>
      </c>
      <c r="F134" s="324">
        <f t="shared" si="36"/>
        <v>0</v>
      </c>
      <c r="G134" s="339">
        <v>495</v>
      </c>
      <c r="H134" s="326">
        <f t="shared" si="31"/>
        <v>0</v>
      </c>
      <c r="I134" s="340">
        <v>100.49</v>
      </c>
      <c r="J134" s="324">
        <f t="shared" si="32"/>
        <v>0</v>
      </c>
      <c r="K134" s="341">
        <v>100</v>
      </c>
      <c r="L134" s="326">
        <f t="shared" si="33"/>
        <v>0</v>
      </c>
      <c r="M134" s="342">
        <v>280.5</v>
      </c>
      <c r="N134" s="324">
        <f t="shared" si="34"/>
        <v>0</v>
      </c>
      <c r="O134" s="339">
        <v>293.25</v>
      </c>
      <c r="P134" s="326">
        <f t="shared" si="35"/>
        <v>0</v>
      </c>
    </row>
    <row r="135" spans="1:16" x14ac:dyDescent="0.2">
      <c r="A135" s="316"/>
      <c r="B135" s="317"/>
      <c r="C135" s="318"/>
      <c r="D135" s="318"/>
      <c r="E135" s="323"/>
      <c r="F135" s="323"/>
      <c r="G135" s="339"/>
      <c r="H135" s="325"/>
      <c r="I135" s="340"/>
      <c r="J135" s="323"/>
      <c r="K135" s="341"/>
      <c r="L135" s="325"/>
      <c r="M135" s="342"/>
      <c r="N135" s="327"/>
      <c r="O135" s="339"/>
      <c r="P135" s="328"/>
    </row>
    <row r="136" spans="1:16" x14ac:dyDescent="0.2">
      <c r="A136" s="331"/>
      <c r="B136" s="332" t="s">
        <v>126</v>
      </c>
      <c r="C136" s="334"/>
      <c r="D136" s="334"/>
      <c r="E136" s="334"/>
      <c r="F136" s="334"/>
      <c r="G136" s="334"/>
      <c r="H136" s="334"/>
      <c r="I136" s="334"/>
      <c r="J136" s="334"/>
      <c r="K136" s="334"/>
      <c r="L136" s="334"/>
      <c r="M136" s="334"/>
      <c r="N136" s="334"/>
      <c r="O136" s="334"/>
      <c r="P136" s="334"/>
    </row>
    <row r="137" spans="1:16" x14ac:dyDescent="0.2">
      <c r="A137" s="316"/>
      <c r="B137" s="317"/>
      <c r="C137" s="318"/>
      <c r="D137" s="318"/>
      <c r="E137" s="323"/>
      <c r="F137" s="323"/>
      <c r="G137" s="339"/>
      <c r="H137" s="325"/>
      <c r="I137" s="340"/>
      <c r="J137" s="323"/>
      <c r="K137" s="341"/>
      <c r="L137" s="325"/>
      <c r="M137" s="342"/>
      <c r="N137" s="327"/>
      <c r="O137" s="339"/>
      <c r="P137" s="328"/>
    </row>
    <row r="138" spans="1:16" ht="42" customHeight="1" x14ac:dyDescent="0.2">
      <c r="A138" s="316" t="s">
        <v>127</v>
      </c>
      <c r="B138" s="317" t="s">
        <v>128</v>
      </c>
      <c r="C138" s="318">
        <f>'Series 100 Input'!H138</f>
        <v>0</v>
      </c>
      <c r="D138" s="318" t="s">
        <v>1</v>
      </c>
      <c r="E138" s="323">
        <v>272.25</v>
      </c>
      <c r="F138" s="324">
        <f t="shared" si="36"/>
        <v>0</v>
      </c>
      <c r="G138" s="339">
        <v>495</v>
      </c>
      <c r="H138" s="326">
        <f t="shared" si="31"/>
        <v>0</v>
      </c>
      <c r="I138" s="340">
        <v>35.96</v>
      </c>
      <c r="J138" s="324">
        <f t="shared" si="32"/>
        <v>0</v>
      </c>
      <c r="K138" s="341">
        <v>75</v>
      </c>
      <c r="L138" s="326">
        <f t="shared" si="33"/>
        <v>0</v>
      </c>
      <c r="M138" s="342">
        <v>214.5</v>
      </c>
      <c r="N138" s="324">
        <f t="shared" si="34"/>
        <v>0</v>
      </c>
      <c r="O138" s="339">
        <v>224.24999999999997</v>
      </c>
      <c r="P138" s="326">
        <f t="shared" si="35"/>
        <v>0</v>
      </c>
    </row>
    <row r="139" spans="1:16" x14ac:dyDescent="0.2">
      <c r="A139" s="316"/>
      <c r="B139" s="317"/>
      <c r="C139" s="318"/>
      <c r="D139" s="318"/>
      <c r="E139" s="323"/>
      <c r="F139" s="323"/>
      <c r="G139" s="339"/>
      <c r="H139" s="325"/>
      <c r="I139" s="340"/>
      <c r="J139" s="323"/>
      <c r="K139" s="341"/>
      <c r="L139" s="325"/>
      <c r="M139" s="342"/>
      <c r="N139" s="327"/>
      <c r="O139" s="339"/>
      <c r="P139" s="328"/>
    </row>
    <row r="140" spans="1:16" ht="42" customHeight="1" x14ac:dyDescent="0.2">
      <c r="A140" s="316" t="s">
        <v>129</v>
      </c>
      <c r="B140" s="317" t="s">
        <v>130</v>
      </c>
      <c r="C140" s="318">
        <f>'Series 100 Input'!H140</f>
        <v>0</v>
      </c>
      <c r="D140" s="318" t="s">
        <v>18</v>
      </c>
      <c r="E140" s="323">
        <v>14.52</v>
      </c>
      <c r="F140" s="324">
        <f t="shared" si="36"/>
        <v>0</v>
      </c>
      <c r="G140" s="339">
        <v>795</v>
      </c>
      <c r="H140" s="326">
        <f t="shared" si="31"/>
        <v>0</v>
      </c>
      <c r="I140" s="340">
        <v>71.91</v>
      </c>
      <c r="J140" s="324">
        <f t="shared" si="32"/>
        <v>0</v>
      </c>
      <c r="K140" s="341">
        <v>50</v>
      </c>
      <c r="L140" s="326">
        <f t="shared" si="33"/>
        <v>0</v>
      </c>
      <c r="M140" s="342">
        <v>55</v>
      </c>
      <c r="N140" s="324">
        <f t="shared" si="34"/>
        <v>0</v>
      </c>
      <c r="O140" s="339">
        <v>57.499999999999993</v>
      </c>
      <c r="P140" s="326">
        <f t="shared" si="35"/>
        <v>0</v>
      </c>
    </row>
    <row r="141" spans="1:16" x14ac:dyDescent="0.2">
      <c r="A141" s="316"/>
      <c r="B141" s="317"/>
      <c r="C141" s="318"/>
      <c r="D141" s="318"/>
      <c r="E141" s="323"/>
      <c r="F141" s="323"/>
      <c r="G141" s="339"/>
      <c r="H141" s="325"/>
      <c r="I141" s="340"/>
      <c r="J141" s="323"/>
      <c r="K141" s="341"/>
      <c r="L141" s="325"/>
      <c r="M141" s="342"/>
      <c r="N141" s="327"/>
      <c r="O141" s="339"/>
      <c r="P141" s="328"/>
    </row>
    <row r="142" spans="1:16" ht="42" customHeight="1" x14ac:dyDescent="0.2">
      <c r="A142" s="316" t="s">
        <v>131</v>
      </c>
      <c r="B142" s="317" t="s">
        <v>132</v>
      </c>
      <c r="C142" s="318">
        <f>'Series 100 Input'!H142</f>
        <v>0</v>
      </c>
      <c r="D142" s="318" t="s">
        <v>1</v>
      </c>
      <c r="E142" s="323">
        <v>272.25</v>
      </c>
      <c r="F142" s="324">
        <f t="shared" si="36"/>
        <v>0</v>
      </c>
      <c r="G142" s="339">
        <v>495</v>
      </c>
      <c r="H142" s="326">
        <f t="shared" si="31"/>
        <v>0</v>
      </c>
      <c r="I142" s="340">
        <v>35.96</v>
      </c>
      <c r="J142" s="324">
        <f t="shared" si="32"/>
        <v>0</v>
      </c>
      <c r="K142" s="341">
        <v>50</v>
      </c>
      <c r="L142" s="326">
        <f t="shared" si="33"/>
        <v>0</v>
      </c>
      <c r="M142" s="342">
        <v>214.5</v>
      </c>
      <c r="N142" s="324">
        <f t="shared" si="34"/>
        <v>0</v>
      </c>
      <c r="O142" s="339">
        <v>224.24999999999997</v>
      </c>
      <c r="P142" s="326">
        <f t="shared" si="35"/>
        <v>0</v>
      </c>
    </row>
    <row r="143" spans="1:16" x14ac:dyDescent="0.2">
      <c r="A143" s="316"/>
      <c r="B143" s="317"/>
      <c r="C143" s="318"/>
      <c r="D143" s="318"/>
      <c r="E143" s="323"/>
      <c r="F143" s="323"/>
      <c r="G143" s="339"/>
      <c r="H143" s="325"/>
      <c r="I143" s="340"/>
      <c r="J143" s="323"/>
      <c r="K143" s="341"/>
      <c r="L143" s="325"/>
      <c r="M143" s="342"/>
      <c r="N143" s="327"/>
      <c r="O143" s="339"/>
      <c r="P143" s="328"/>
    </row>
    <row r="144" spans="1:16" x14ac:dyDescent="0.2">
      <c r="A144" s="331"/>
      <c r="B144" s="332" t="s">
        <v>133</v>
      </c>
      <c r="C144" s="334"/>
      <c r="D144" s="334"/>
      <c r="E144" s="334"/>
      <c r="F144" s="334"/>
      <c r="G144" s="334"/>
      <c r="H144" s="334"/>
      <c r="I144" s="334"/>
      <c r="J144" s="334"/>
      <c r="K144" s="334"/>
      <c r="L144" s="334"/>
      <c r="M144" s="334"/>
      <c r="N144" s="334"/>
      <c r="O144" s="334"/>
      <c r="P144" s="334"/>
    </row>
    <row r="145" spans="1:16" x14ac:dyDescent="0.2">
      <c r="A145" s="331"/>
      <c r="B145" s="344"/>
      <c r="C145" s="334"/>
      <c r="D145" s="334"/>
      <c r="E145" s="334"/>
      <c r="F145" s="334"/>
      <c r="G145" s="334"/>
      <c r="H145" s="334"/>
      <c r="I145" s="334"/>
      <c r="J145" s="334"/>
      <c r="K145" s="334"/>
      <c r="L145" s="334"/>
      <c r="M145" s="334"/>
      <c r="N145" s="334"/>
      <c r="O145" s="334"/>
      <c r="P145" s="334"/>
    </row>
    <row r="146" spans="1:16" x14ac:dyDescent="0.2">
      <c r="A146" s="331"/>
      <c r="B146" s="332" t="s">
        <v>134</v>
      </c>
      <c r="C146" s="334"/>
      <c r="D146" s="334"/>
      <c r="E146" s="334"/>
      <c r="F146" s="334"/>
      <c r="G146" s="334"/>
      <c r="H146" s="334"/>
      <c r="I146" s="334"/>
      <c r="J146" s="334"/>
      <c r="K146" s="334"/>
      <c r="L146" s="334"/>
      <c r="M146" s="334"/>
      <c r="N146" s="334"/>
      <c r="O146" s="334"/>
      <c r="P146" s="334"/>
    </row>
    <row r="147" spans="1:16" x14ac:dyDescent="0.2">
      <c r="A147" s="316"/>
      <c r="B147" s="317"/>
      <c r="C147" s="318"/>
      <c r="D147" s="318"/>
      <c r="E147" s="323"/>
      <c r="F147" s="323"/>
      <c r="G147" s="339"/>
      <c r="H147" s="325"/>
      <c r="I147" s="340"/>
      <c r="J147" s="323"/>
      <c r="K147" s="341"/>
      <c r="L147" s="325"/>
      <c r="M147" s="342"/>
      <c r="N147" s="327"/>
      <c r="O147" s="339"/>
      <c r="P147" s="328"/>
    </row>
    <row r="148" spans="1:16" ht="42.75" customHeight="1" x14ac:dyDescent="0.2">
      <c r="A148" s="316" t="s">
        <v>135</v>
      </c>
      <c r="B148" s="317" t="s">
        <v>136</v>
      </c>
      <c r="C148" s="318">
        <f>'Series 100 Input'!H148</f>
        <v>0</v>
      </c>
      <c r="D148" s="318" t="s">
        <v>1</v>
      </c>
      <c r="E148" s="323">
        <v>272.25</v>
      </c>
      <c r="F148" s="324">
        <f t="shared" si="36"/>
        <v>0</v>
      </c>
      <c r="G148" s="339">
        <v>495</v>
      </c>
      <c r="H148" s="326">
        <f t="shared" ref="H148:H206" si="37">C148*G148</f>
        <v>0</v>
      </c>
      <c r="I148" s="340">
        <v>35.96</v>
      </c>
      <c r="J148" s="324">
        <f t="shared" ref="J148:J206" si="38">C148*I148</f>
        <v>0</v>
      </c>
      <c r="K148" s="341">
        <v>150</v>
      </c>
      <c r="L148" s="326">
        <f t="shared" ref="L148:L206" si="39">C148*K148</f>
        <v>0</v>
      </c>
      <c r="M148" s="342">
        <v>214.5</v>
      </c>
      <c r="N148" s="324">
        <f t="shared" ref="N148:N206" si="40">C148*M148</f>
        <v>0</v>
      </c>
      <c r="O148" s="339">
        <v>224.24999999999997</v>
      </c>
      <c r="P148" s="326">
        <f t="shared" ref="P148:P206" si="41">C148*O148</f>
        <v>0</v>
      </c>
    </row>
    <row r="149" spans="1:16" x14ac:dyDescent="0.2">
      <c r="A149" s="316"/>
      <c r="B149" s="317"/>
      <c r="C149" s="318"/>
      <c r="D149" s="318"/>
      <c r="E149" s="323"/>
      <c r="F149" s="323"/>
      <c r="G149" s="339"/>
      <c r="H149" s="325"/>
      <c r="I149" s="340"/>
      <c r="J149" s="323"/>
      <c r="K149" s="341"/>
      <c r="L149" s="325"/>
      <c r="M149" s="342"/>
      <c r="N149" s="327"/>
      <c r="O149" s="339"/>
      <c r="P149" s="328"/>
    </row>
    <row r="150" spans="1:16" ht="40.5" customHeight="1" x14ac:dyDescent="0.2">
      <c r="A150" s="316" t="s">
        <v>137</v>
      </c>
      <c r="B150" s="317" t="s">
        <v>138</v>
      </c>
      <c r="C150" s="318">
        <f>'Series 100 Input'!H150</f>
        <v>0</v>
      </c>
      <c r="D150" s="318" t="s">
        <v>18</v>
      </c>
      <c r="E150" s="323">
        <v>12.1</v>
      </c>
      <c r="F150" s="324">
        <f t="shared" si="36"/>
        <v>0</v>
      </c>
      <c r="G150" s="339">
        <v>795</v>
      </c>
      <c r="H150" s="326">
        <f t="shared" si="37"/>
        <v>0</v>
      </c>
      <c r="I150" s="340">
        <v>71.91</v>
      </c>
      <c r="J150" s="324">
        <f t="shared" si="38"/>
        <v>0</v>
      </c>
      <c r="K150" s="341">
        <v>50</v>
      </c>
      <c r="L150" s="326">
        <f t="shared" si="39"/>
        <v>0</v>
      </c>
      <c r="M150" s="342">
        <v>55</v>
      </c>
      <c r="N150" s="324">
        <f t="shared" si="40"/>
        <v>0</v>
      </c>
      <c r="O150" s="339">
        <v>57.499999999999993</v>
      </c>
      <c r="P150" s="326">
        <f t="shared" si="41"/>
        <v>0</v>
      </c>
    </row>
    <row r="151" spans="1:16" x14ac:dyDescent="0.2">
      <c r="A151" s="316"/>
      <c r="B151" s="317"/>
      <c r="C151" s="318"/>
      <c r="D151" s="318"/>
      <c r="E151" s="323"/>
      <c r="F151" s="323"/>
      <c r="G151" s="339"/>
      <c r="H151" s="325"/>
      <c r="I151" s="340"/>
      <c r="J151" s="323"/>
      <c r="K151" s="341"/>
      <c r="L151" s="325"/>
      <c r="M151" s="342"/>
      <c r="N151" s="327"/>
      <c r="O151" s="339"/>
      <c r="P151" s="328"/>
    </row>
    <row r="152" spans="1:16" ht="40.5" customHeight="1" x14ac:dyDescent="0.2">
      <c r="A152" s="316" t="s">
        <v>139</v>
      </c>
      <c r="B152" s="317" t="s">
        <v>140</v>
      </c>
      <c r="C152" s="318">
        <f>'Series 100 Input'!H152</f>
        <v>0</v>
      </c>
      <c r="D152" s="318" t="s">
        <v>1</v>
      </c>
      <c r="E152" s="323">
        <v>272.25</v>
      </c>
      <c r="F152" s="324">
        <f t="shared" si="36"/>
        <v>0</v>
      </c>
      <c r="G152" s="339">
        <v>495</v>
      </c>
      <c r="H152" s="326">
        <f t="shared" si="37"/>
        <v>0</v>
      </c>
      <c r="I152" s="340">
        <v>35.96</v>
      </c>
      <c r="J152" s="324">
        <f t="shared" si="38"/>
        <v>0</v>
      </c>
      <c r="K152" s="341">
        <v>75</v>
      </c>
      <c r="L152" s="326">
        <f t="shared" si="39"/>
        <v>0</v>
      </c>
      <c r="M152" s="342">
        <v>214.5</v>
      </c>
      <c r="N152" s="324">
        <f t="shared" si="40"/>
        <v>0</v>
      </c>
      <c r="O152" s="339">
        <v>224.24999999999997</v>
      </c>
      <c r="P152" s="326">
        <f t="shared" si="41"/>
        <v>0</v>
      </c>
    </row>
    <row r="153" spans="1:16" x14ac:dyDescent="0.2">
      <c r="A153" s="316"/>
      <c r="B153" s="317"/>
      <c r="C153" s="318"/>
      <c r="D153" s="318"/>
      <c r="E153" s="323"/>
      <c r="F153" s="323"/>
      <c r="G153" s="339"/>
      <c r="H153" s="325"/>
      <c r="I153" s="340"/>
      <c r="J153" s="323"/>
      <c r="K153" s="341"/>
      <c r="L153" s="325"/>
      <c r="M153" s="342"/>
      <c r="N153" s="327"/>
      <c r="O153" s="339"/>
      <c r="P153" s="328"/>
    </row>
    <row r="154" spans="1:16" x14ac:dyDescent="0.2">
      <c r="A154" s="331"/>
      <c r="B154" s="332" t="s">
        <v>141</v>
      </c>
      <c r="C154" s="334"/>
      <c r="D154" s="334"/>
      <c r="E154" s="334"/>
      <c r="F154" s="334"/>
      <c r="G154" s="334"/>
      <c r="H154" s="334"/>
      <c r="I154" s="334"/>
      <c r="J154" s="334"/>
      <c r="K154" s="334"/>
      <c r="L154" s="334"/>
      <c r="M154" s="334"/>
      <c r="N154" s="334"/>
      <c r="O154" s="334"/>
      <c r="P154" s="334"/>
    </row>
    <row r="155" spans="1:16" x14ac:dyDescent="0.2">
      <c r="A155" s="316"/>
      <c r="B155" s="317"/>
      <c r="C155" s="318"/>
      <c r="D155" s="318"/>
      <c r="E155" s="323"/>
      <c r="F155" s="323"/>
      <c r="G155" s="339"/>
      <c r="H155" s="325"/>
      <c r="I155" s="340"/>
      <c r="J155" s="323"/>
      <c r="K155" s="341"/>
      <c r="L155" s="325"/>
      <c r="M155" s="342"/>
      <c r="N155" s="327"/>
      <c r="O155" s="339"/>
      <c r="P155" s="328"/>
    </row>
    <row r="156" spans="1:16" ht="42" customHeight="1" x14ac:dyDescent="0.2">
      <c r="A156" s="316" t="s">
        <v>142</v>
      </c>
      <c r="B156" s="317" t="s">
        <v>143</v>
      </c>
      <c r="C156" s="318">
        <f>'Series 100 Input'!H156</f>
        <v>0</v>
      </c>
      <c r="D156" s="318" t="s">
        <v>1</v>
      </c>
      <c r="E156" s="323">
        <v>272.25</v>
      </c>
      <c r="F156" s="324">
        <f t="shared" si="36"/>
        <v>0</v>
      </c>
      <c r="G156" s="339">
        <v>495</v>
      </c>
      <c r="H156" s="326">
        <f t="shared" si="37"/>
        <v>0</v>
      </c>
      <c r="I156" s="340">
        <v>35.96</v>
      </c>
      <c r="J156" s="324">
        <f t="shared" si="38"/>
        <v>0</v>
      </c>
      <c r="K156" s="341">
        <v>150</v>
      </c>
      <c r="L156" s="326">
        <f t="shared" si="39"/>
        <v>0</v>
      </c>
      <c r="M156" s="342">
        <v>214.5</v>
      </c>
      <c r="N156" s="324">
        <f t="shared" si="40"/>
        <v>0</v>
      </c>
      <c r="O156" s="339">
        <v>224.24999999999997</v>
      </c>
      <c r="P156" s="326">
        <f t="shared" si="41"/>
        <v>0</v>
      </c>
    </row>
    <row r="157" spans="1:16" x14ac:dyDescent="0.2">
      <c r="A157" s="316"/>
      <c r="B157" s="317"/>
      <c r="C157" s="318"/>
      <c r="D157" s="318"/>
      <c r="E157" s="323"/>
      <c r="F157" s="323"/>
      <c r="G157" s="339"/>
      <c r="H157" s="325"/>
      <c r="I157" s="340"/>
      <c r="J157" s="323"/>
      <c r="K157" s="341"/>
      <c r="L157" s="325"/>
      <c r="M157" s="342"/>
      <c r="N157" s="327"/>
      <c r="O157" s="339"/>
      <c r="P157" s="328"/>
    </row>
    <row r="158" spans="1:16" ht="39.75" customHeight="1" x14ac:dyDescent="0.2">
      <c r="A158" s="316" t="s">
        <v>144</v>
      </c>
      <c r="B158" s="317" t="s">
        <v>145</v>
      </c>
      <c r="C158" s="318">
        <f>'Series 100 Input'!H158</f>
        <v>0</v>
      </c>
      <c r="D158" s="318" t="s">
        <v>18</v>
      </c>
      <c r="E158" s="323">
        <v>12.1</v>
      </c>
      <c r="F158" s="324">
        <f t="shared" si="36"/>
        <v>0</v>
      </c>
      <c r="G158" s="339">
        <v>795</v>
      </c>
      <c r="H158" s="326">
        <f t="shared" si="37"/>
        <v>0</v>
      </c>
      <c r="I158" s="340">
        <v>71.91</v>
      </c>
      <c r="J158" s="324">
        <f t="shared" si="38"/>
        <v>0</v>
      </c>
      <c r="K158" s="341">
        <v>50</v>
      </c>
      <c r="L158" s="326">
        <f t="shared" si="39"/>
        <v>0</v>
      </c>
      <c r="M158" s="342">
        <v>55</v>
      </c>
      <c r="N158" s="324">
        <f t="shared" si="40"/>
        <v>0</v>
      </c>
      <c r="O158" s="339">
        <v>57.499999999999993</v>
      </c>
      <c r="P158" s="326">
        <f t="shared" si="41"/>
        <v>0</v>
      </c>
    </row>
    <row r="159" spans="1:16" x14ac:dyDescent="0.2">
      <c r="A159" s="316"/>
      <c r="B159" s="317"/>
      <c r="C159" s="318"/>
      <c r="D159" s="318"/>
      <c r="E159" s="323"/>
      <c r="F159" s="323"/>
      <c r="G159" s="339"/>
      <c r="H159" s="325"/>
      <c r="I159" s="340"/>
      <c r="J159" s="323"/>
      <c r="K159" s="341"/>
      <c r="L159" s="325"/>
      <c r="M159" s="342"/>
      <c r="N159" s="327"/>
      <c r="O159" s="339"/>
      <c r="P159" s="328"/>
    </row>
    <row r="160" spans="1:16" ht="40.5" customHeight="1" x14ac:dyDescent="0.2">
      <c r="A160" s="316" t="s">
        <v>146</v>
      </c>
      <c r="B160" s="317" t="s">
        <v>147</v>
      </c>
      <c r="C160" s="318">
        <f>'Series 100 Input'!H160</f>
        <v>0</v>
      </c>
      <c r="D160" s="318" t="s">
        <v>1</v>
      </c>
      <c r="E160" s="323">
        <v>272.25</v>
      </c>
      <c r="F160" s="324">
        <f t="shared" si="36"/>
        <v>0</v>
      </c>
      <c r="G160" s="339">
        <v>495</v>
      </c>
      <c r="H160" s="326">
        <f t="shared" si="37"/>
        <v>0</v>
      </c>
      <c r="I160" s="340">
        <v>35.96</v>
      </c>
      <c r="J160" s="324">
        <f t="shared" si="38"/>
        <v>0</v>
      </c>
      <c r="K160" s="341">
        <v>75</v>
      </c>
      <c r="L160" s="326">
        <f t="shared" si="39"/>
        <v>0</v>
      </c>
      <c r="M160" s="342">
        <v>214.5</v>
      </c>
      <c r="N160" s="324">
        <f t="shared" si="40"/>
        <v>0</v>
      </c>
      <c r="O160" s="339">
        <v>224.24999999999997</v>
      </c>
      <c r="P160" s="326">
        <f t="shared" si="41"/>
        <v>0</v>
      </c>
    </row>
    <row r="161" spans="1:16" ht="13.5" customHeight="1" x14ac:dyDescent="0.2">
      <c r="A161" s="316"/>
      <c r="B161" s="317"/>
      <c r="C161" s="318"/>
      <c r="D161" s="318"/>
      <c r="E161" s="323"/>
      <c r="F161" s="323"/>
      <c r="G161" s="339"/>
      <c r="H161" s="325"/>
      <c r="I161" s="340"/>
      <c r="J161" s="323"/>
      <c r="K161" s="341"/>
      <c r="L161" s="325"/>
      <c r="M161" s="342"/>
      <c r="N161" s="327"/>
      <c r="O161" s="339"/>
      <c r="P161" s="328"/>
    </row>
    <row r="162" spans="1:16" ht="15.75" customHeight="1" x14ac:dyDescent="0.2">
      <c r="A162" s="331"/>
      <c r="B162" s="332" t="s">
        <v>141</v>
      </c>
      <c r="C162" s="334"/>
      <c r="D162" s="334"/>
      <c r="E162" s="334"/>
      <c r="F162" s="334"/>
      <c r="G162" s="334"/>
      <c r="H162" s="334"/>
      <c r="I162" s="334"/>
      <c r="J162" s="334"/>
      <c r="K162" s="334"/>
      <c r="L162" s="334"/>
      <c r="M162" s="334"/>
      <c r="N162" s="334"/>
      <c r="O162" s="334"/>
      <c r="P162" s="334"/>
    </row>
    <row r="163" spans="1:16" ht="13.5" customHeight="1" x14ac:dyDescent="0.2">
      <c r="A163" s="316"/>
      <c r="B163" s="317"/>
      <c r="C163" s="318"/>
      <c r="D163" s="318"/>
      <c r="E163" s="323"/>
      <c r="F163" s="323"/>
      <c r="G163" s="339"/>
      <c r="H163" s="325"/>
      <c r="I163" s="340"/>
      <c r="J163" s="323"/>
      <c r="K163" s="341"/>
      <c r="L163" s="325"/>
      <c r="M163" s="342"/>
      <c r="N163" s="327"/>
      <c r="O163" s="339"/>
      <c r="P163" s="328"/>
    </row>
    <row r="164" spans="1:16" ht="40.5" customHeight="1" x14ac:dyDescent="0.2">
      <c r="A164" s="316" t="s">
        <v>148</v>
      </c>
      <c r="B164" s="317" t="s">
        <v>143</v>
      </c>
      <c r="C164" s="318">
        <f>'Series 100 Input'!H164</f>
        <v>0</v>
      </c>
      <c r="D164" s="318" t="s">
        <v>1</v>
      </c>
      <c r="E164" s="323">
        <v>272.25</v>
      </c>
      <c r="F164" s="324">
        <f t="shared" ref="F164:F226" si="42">C164*E164</f>
        <v>0</v>
      </c>
      <c r="G164" s="339">
        <v>495</v>
      </c>
      <c r="H164" s="326">
        <f t="shared" si="37"/>
        <v>0</v>
      </c>
      <c r="I164" s="340">
        <v>35.96</v>
      </c>
      <c r="J164" s="324">
        <f t="shared" si="38"/>
        <v>0</v>
      </c>
      <c r="K164" s="341">
        <v>150</v>
      </c>
      <c r="L164" s="326">
        <f t="shared" si="39"/>
        <v>0</v>
      </c>
      <c r="M164" s="342">
        <v>214.5</v>
      </c>
      <c r="N164" s="324">
        <f t="shared" si="40"/>
        <v>0</v>
      </c>
      <c r="O164" s="339">
        <v>224.24999999999997</v>
      </c>
      <c r="P164" s="326">
        <f t="shared" si="41"/>
        <v>0</v>
      </c>
    </row>
    <row r="165" spans="1:16" ht="13.5" customHeight="1" x14ac:dyDescent="0.2">
      <c r="A165" s="316"/>
      <c r="B165" s="317"/>
      <c r="C165" s="318"/>
      <c r="D165" s="318"/>
      <c r="E165" s="323"/>
      <c r="F165" s="323"/>
      <c r="G165" s="339"/>
      <c r="H165" s="325"/>
      <c r="I165" s="340"/>
      <c r="J165" s="323"/>
      <c r="K165" s="341"/>
      <c r="L165" s="325"/>
      <c r="M165" s="342"/>
      <c r="N165" s="327"/>
      <c r="O165" s="339"/>
      <c r="P165" s="328"/>
    </row>
    <row r="166" spans="1:16" ht="38.25" x14ac:dyDescent="0.2">
      <c r="A166" s="316" t="s">
        <v>149</v>
      </c>
      <c r="B166" s="317" t="s">
        <v>145</v>
      </c>
      <c r="C166" s="318">
        <f>'Series 100 Input'!H166</f>
        <v>0</v>
      </c>
      <c r="D166" s="318" t="s">
        <v>18</v>
      </c>
      <c r="E166" s="323">
        <v>12.1</v>
      </c>
      <c r="F166" s="324">
        <f t="shared" si="42"/>
        <v>0</v>
      </c>
      <c r="G166" s="339">
        <v>795</v>
      </c>
      <c r="H166" s="326">
        <f t="shared" si="37"/>
        <v>0</v>
      </c>
      <c r="I166" s="340">
        <v>71.91</v>
      </c>
      <c r="J166" s="324">
        <f t="shared" si="38"/>
        <v>0</v>
      </c>
      <c r="K166" s="341">
        <v>50</v>
      </c>
      <c r="L166" s="326">
        <f t="shared" si="39"/>
        <v>0</v>
      </c>
      <c r="M166" s="342">
        <v>55</v>
      </c>
      <c r="N166" s="324">
        <f t="shared" si="40"/>
        <v>0</v>
      </c>
      <c r="O166" s="339">
        <v>57.499999999999993</v>
      </c>
      <c r="P166" s="326">
        <f t="shared" si="41"/>
        <v>0</v>
      </c>
    </row>
    <row r="167" spans="1:16" x14ac:dyDescent="0.2">
      <c r="A167" s="316"/>
      <c r="B167" s="317"/>
      <c r="C167" s="318"/>
      <c r="D167" s="318"/>
      <c r="E167" s="323"/>
      <c r="F167" s="323"/>
      <c r="G167" s="339"/>
      <c r="H167" s="325"/>
      <c r="I167" s="340"/>
      <c r="J167" s="323"/>
      <c r="K167" s="341"/>
      <c r="L167" s="325"/>
      <c r="M167" s="342"/>
      <c r="N167" s="327"/>
      <c r="O167" s="339"/>
      <c r="P167" s="328"/>
    </row>
    <row r="168" spans="1:16" ht="38.25" x14ac:dyDescent="0.2">
      <c r="A168" s="316" t="s">
        <v>150</v>
      </c>
      <c r="B168" s="317" t="s">
        <v>147</v>
      </c>
      <c r="C168" s="318">
        <f>'Series 100 Input'!H168</f>
        <v>0</v>
      </c>
      <c r="D168" s="318" t="s">
        <v>1</v>
      </c>
      <c r="E168" s="323">
        <v>272.25</v>
      </c>
      <c r="F168" s="324">
        <f t="shared" si="42"/>
        <v>0</v>
      </c>
      <c r="G168" s="339">
        <v>495</v>
      </c>
      <c r="H168" s="326">
        <f t="shared" si="37"/>
        <v>0</v>
      </c>
      <c r="I168" s="340">
        <v>35.96</v>
      </c>
      <c r="J168" s="324">
        <f t="shared" si="38"/>
        <v>0</v>
      </c>
      <c r="K168" s="341">
        <v>75</v>
      </c>
      <c r="L168" s="326">
        <f t="shared" si="39"/>
        <v>0</v>
      </c>
      <c r="M168" s="342">
        <v>214.5</v>
      </c>
      <c r="N168" s="324">
        <f t="shared" si="40"/>
        <v>0</v>
      </c>
      <c r="O168" s="339">
        <v>224.24999999999997</v>
      </c>
      <c r="P168" s="326">
        <f t="shared" si="41"/>
        <v>0</v>
      </c>
    </row>
    <row r="169" spans="1:16" x14ac:dyDescent="0.2">
      <c r="A169" s="316"/>
      <c r="B169" s="317"/>
      <c r="C169" s="318"/>
      <c r="D169" s="318"/>
      <c r="E169" s="323"/>
      <c r="F169" s="323"/>
      <c r="G169" s="339"/>
      <c r="H169" s="325"/>
      <c r="I169" s="340"/>
      <c r="J169" s="323"/>
      <c r="K169" s="341"/>
      <c r="L169" s="325"/>
      <c r="M169" s="342"/>
      <c r="N169" s="327"/>
      <c r="O169" s="339"/>
      <c r="P169" s="328"/>
    </row>
    <row r="170" spans="1:16" x14ac:dyDescent="0.2">
      <c r="A170" s="316"/>
      <c r="B170" s="317"/>
      <c r="C170" s="318">
        <f>'Series 100 Input'!H170</f>
        <v>0</v>
      </c>
      <c r="D170" s="318"/>
      <c r="E170" s="323"/>
      <c r="F170" s="324">
        <f t="shared" si="42"/>
        <v>0</v>
      </c>
      <c r="G170" s="339"/>
      <c r="H170" s="326">
        <f t="shared" si="37"/>
        <v>0</v>
      </c>
      <c r="I170" s="340"/>
      <c r="J170" s="324">
        <f t="shared" si="38"/>
        <v>0</v>
      </c>
      <c r="K170" s="341"/>
      <c r="L170" s="326">
        <f t="shared" si="39"/>
        <v>0</v>
      </c>
      <c r="M170" s="342"/>
      <c r="N170" s="324">
        <f t="shared" si="40"/>
        <v>0</v>
      </c>
      <c r="O170" s="339"/>
      <c r="P170" s="326">
        <f t="shared" si="41"/>
        <v>0</v>
      </c>
    </row>
    <row r="171" spans="1:16" x14ac:dyDescent="0.2">
      <c r="A171" s="311"/>
      <c r="B171" s="312" t="s">
        <v>151</v>
      </c>
      <c r="C171" s="314"/>
      <c r="D171" s="314"/>
      <c r="E171" s="314"/>
      <c r="F171" s="314"/>
      <c r="G171" s="314"/>
      <c r="H171" s="314"/>
      <c r="I171" s="314"/>
      <c r="J171" s="314"/>
      <c r="K171" s="314"/>
      <c r="L171" s="314"/>
      <c r="M171" s="314"/>
      <c r="N171" s="314"/>
      <c r="O171" s="314"/>
      <c r="P171" s="314"/>
    </row>
    <row r="172" spans="1:16" x14ac:dyDescent="0.2">
      <c r="A172" s="316"/>
      <c r="B172" s="329"/>
      <c r="C172" s="318"/>
      <c r="D172" s="318"/>
      <c r="E172" s="318"/>
      <c r="F172" s="318"/>
      <c r="G172" s="318"/>
      <c r="H172" s="318"/>
      <c r="I172" s="318"/>
      <c r="J172" s="318"/>
      <c r="K172" s="318"/>
      <c r="L172" s="318"/>
      <c r="M172" s="318"/>
      <c r="N172" s="318"/>
      <c r="O172" s="318"/>
      <c r="P172" s="318"/>
    </row>
    <row r="173" spans="1:16" x14ac:dyDescent="0.2">
      <c r="A173" s="331"/>
      <c r="B173" s="332" t="s">
        <v>152</v>
      </c>
      <c r="C173" s="334"/>
      <c r="D173" s="334"/>
      <c r="E173" s="334"/>
      <c r="F173" s="334"/>
      <c r="G173" s="334"/>
      <c r="H173" s="334"/>
      <c r="I173" s="334"/>
      <c r="J173" s="334"/>
      <c r="K173" s="334"/>
      <c r="L173" s="334"/>
      <c r="M173" s="334"/>
      <c r="N173" s="334"/>
      <c r="O173" s="334"/>
      <c r="P173" s="334"/>
    </row>
    <row r="174" spans="1:16" x14ac:dyDescent="0.2">
      <c r="A174" s="331"/>
      <c r="B174" s="332" t="s">
        <v>153</v>
      </c>
      <c r="C174" s="334"/>
      <c r="D174" s="334"/>
      <c r="E174" s="334"/>
      <c r="F174" s="334"/>
      <c r="G174" s="334"/>
      <c r="H174" s="334"/>
      <c r="I174" s="334"/>
      <c r="J174" s="334"/>
      <c r="K174" s="334"/>
      <c r="L174" s="334"/>
      <c r="M174" s="334"/>
      <c r="N174" s="334"/>
      <c r="O174" s="334"/>
      <c r="P174" s="334"/>
    </row>
    <row r="175" spans="1:16" x14ac:dyDescent="0.2">
      <c r="A175" s="316"/>
      <c r="B175" s="317"/>
      <c r="C175" s="318"/>
      <c r="D175" s="318"/>
      <c r="E175" s="323"/>
      <c r="F175" s="323"/>
      <c r="G175" s="339"/>
      <c r="H175" s="325"/>
      <c r="I175" s="340"/>
      <c r="J175" s="323"/>
      <c r="K175" s="341"/>
      <c r="L175" s="325"/>
      <c r="M175" s="342"/>
      <c r="N175" s="327"/>
      <c r="O175" s="339"/>
      <c r="P175" s="328"/>
    </row>
    <row r="176" spans="1:16" ht="42" customHeight="1" x14ac:dyDescent="0.2">
      <c r="A176" s="316" t="s">
        <v>154</v>
      </c>
      <c r="B176" s="317" t="s">
        <v>155</v>
      </c>
      <c r="C176" s="318">
        <f>'Series 100 Input'!H176</f>
        <v>0</v>
      </c>
      <c r="D176" s="318" t="s">
        <v>1</v>
      </c>
      <c r="E176" s="323">
        <v>121</v>
      </c>
      <c r="F176" s="324">
        <f t="shared" si="42"/>
        <v>0</v>
      </c>
      <c r="G176" s="339">
        <v>495</v>
      </c>
      <c r="H176" s="326">
        <f t="shared" si="37"/>
        <v>0</v>
      </c>
      <c r="I176" s="340">
        <v>17.989999999999998</v>
      </c>
      <c r="J176" s="324">
        <f t="shared" si="38"/>
        <v>0</v>
      </c>
      <c r="K176" s="341">
        <v>100</v>
      </c>
      <c r="L176" s="326">
        <f t="shared" si="39"/>
        <v>0</v>
      </c>
      <c r="M176" s="342">
        <v>236.5</v>
      </c>
      <c r="N176" s="324">
        <f t="shared" si="40"/>
        <v>0</v>
      </c>
      <c r="O176" s="339">
        <v>247.24999999999997</v>
      </c>
      <c r="P176" s="326">
        <f t="shared" si="41"/>
        <v>0</v>
      </c>
    </row>
    <row r="177" spans="1:16" x14ac:dyDescent="0.2">
      <c r="A177" s="316"/>
      <c r="B177" s="317"/>
      <c r="C177" s="318"/>
      <c r="D177" s="318"/>
      <c r="E177" s="323"/>
      <c r="F177" s="323"/>
      <c r="G177" s="339"/>
      <c r="H177" s="325"/>
      <c r="I177" s="340"/>
      <c r="J177" s="323"/>
      <c r="K177" s="341"/>
      <c r="L177" s="325"/>
      <c r="M177" s="342"/>
      <c r="N177" s="327"/>
      <c r="O177" s="339"/>
      <c r="P177" s="328"/>
    </row>
    <row r="178" spans="1:16" ht="41.25" customHeight="1" x14ac:dyDescent="0.2">
      <c r="A178" s="316" t="s">
        <v>156</v>
      </c>
      <c r="B178" s="317" t="s">
        <v>157</v>
      </c>
      <c r="C178" s="318">
        <f>'Series 100 Input'!H178</f>
        <v>0</v>
      </c>
      <c r="D178" s="318" t="s">
        <v>18</v>
      </c>
      <c r="E178" s="323">
        <v>629.20000000000005</v>
      </c>
      <c r="F178" s="324">
        <f t="shared" si="42"/>
        <v>0</v>
      </c>
      <c r="G178" s="339">
        <v>795</v>
      </c>
      <c r="H178" s="326">
        <f t="shared" si="37"/>
        <v>0</v>
      </c>
      <c r="I178" s="340">
        <v>575.24</v>
      </c>
      <c r="J178" s="324">
        <f t="shared" si="38"/>
        <v>0</v>
      </c>
      <c r="K178" s="341">
        <v>300</v>
      </c>
      <c r="L178" s="326">
        <f t="shared" si="39"/>
        <v>0</v>
      </c>
      <c r="M178" s="342">
        <v>5.5</v>
      </c>
      <c r="N178" s="324">
        <f t="shared" si="40"/>
        <v>0</v>
      </c>
      <c r="O178" s="339">
        <v>5.75</v>
      </c>
      <c r="P178" s="326">
        <f t="shared" si="41"/>
        <v>0</v>
      </c>
    </row>
    <row r="179" spans="1:16" ht="14.25" customHeight="1" x14ac:dyDescent="0.2">
      <c r="A179" s="316"/>
      <c r="B179" s="317"/>
      <c r="C179" s="318"/>
      <c r="D179" s="318"/>
      <c r="E179" s="323"/>
      <c r="F179" s="323"/>
      <c r="G179" s="339"/>
      <c r="H179" s="325"/>
      <c r="I179" s="340"/>
      <c r="J179" s="323"/>
      <c r="K179" s="341"/>
      <c r="L179" s="325"/>
      <c r="M179" s="342"/>
      <c r="N179" s="327"/>
      <c r="O179" s="339"/>
      <c r="P179" s="328"/>
    </row>
    <row r="180" spans="1:16" ht="42" customHeight="1" x14ac:dyDescent="0.2">
      <c r="A180" s="316" t="s">
        <v>158</v>
      </c>
      <c r="B180" s="317" t="s">
        <v>159</v>
      </c>
      <c r="C180" s="318">
        <f>'Series 100 Input'!H180</f>
        <v>0</v>
      </c>
      <c r="D180" s="318" t="s">
        <v>1</v>
      </c>
      <c r="E180" s="323">
        <v>121</v>
      </c>
      <c r="F180" s="324">
        <f t="shared" si="42"/>
        <v>0</v>
      </c>
      <c r="G180" s="339">
        <v>495</v>
      </c>
      <c r="H180" s="326">
        <f t="shared" si="37"/>
        <v>0</v>
      </c>
      <c r="I180" s="340">
        <v>17.989999999999998</v>
      </c>
      <c r="J180" s="324">
        <f t="shared" si="38"/>
        <v>0</v>
      </c>
      <c r="K180" s="341">
        <v>75</v>
      </c>
      <c r="L180" s="326">
        <f t="shared" si="39"/>
        <v>0</v>
      </c>
      <c r="M180" s="342">
        <v>236.5</v>
      </c>
      <c r="N180" s="324">
        <f t="shared" si="40"/>
        <v>0</v>
      </c>
      <c r="O180" s="339">
        <v>247.24999999999997</v>
      </c>
      <c r="P180" s="326">
        <f t="shared" si="41"/>
        <v>0</v>
      </c>
    </row>
    <row r="181" spans="1:16" x14ac:dyDescent="0.2">
      <c r="A181" s="316"/>
      <c r="B181" s="317"/>
      <c r="C181" s="318"/>
      <c r="D181" s="318"/>
      <c r="E181" s="323"/>
      <c r="F181" s="323"/>
      <c r="G181" s="339"/>
      <c r="H181" s="325"/>
      <c r="I181" s="340"/>
      <c r="J181" s="323"/>
      <c r="K181" s="341"/>
      <c r="L181" s="325"/>
      <c r="M181" s="342"/>
      <c r="N181" s="327"/>
      <c r="O181" s="339"/>
      <c r="P181" s="328"/>
    </row>
    <row r="182" spans="1:16" x14ac:dyDescent="0.2">
      <c r="A182" s="331"/>
      <c r="B182" s="332" t="s">
        <v>160</v>
      </c>
      <c r="C182" s="334"/>
      <c r="D182" s="334"/>
      <c r="E182" s="334"/>
      <c r="F182" s="334"/>
      <c r="G182" s="334"/>
      <c r="H182" s="334"/>
      <c r="I182" s="334"/>
      <c r="J182" s="334"/>
      <c r="K182" s="334"/>
      <c r="L182" s="334"/>
      <c r="M182" s="334"/>
      <c r="N182" s="334"/>
      <c r="O182" s="334"/>
      <c r="P182" s="334"/>
    </row>
    <row r="183" spans="1:16" x14ac:dyDescent="0.2">
      <c r="A183" s="316"/>
      <c r="B183" s="317"/>
      <c r="C183" s="318"/>
      <c r="D183" s="318"/>
      <c r="E183" s="323"/>
      <c r="F183" s="323"/>
      <c r="G183" s="339"/>
      <c r="H183" s="325"/>
      <c r="I183" s="340"/>
      <c r="J183" s="323"/>
      <c r="K183" s="341"/>
      <c r="L183" s="325"/>
      <c r="M183" s="342"/>
      <c r="N183" s="327"/>
      <c r="O183" s="339"/>
      <c r="P183" s="328"/>
    </row>
    <row r="184" spans="1:16" ht="39" customHeight="1" x14ac:dyDescent="0.2">
      <c r="A184" s="316" t="s">
        <v>161</v>
      </c>
      <c r="B184" s="317" t="s">
        <v>162</v>
      </c>
      <c r="C184" s="318">
        <f>'Series 100 Input'!H184</f>
        <v>0</v>
      </c>
      <c r="D184" s="318" t="s">
        <v>1</v>
      </c>
      <c r="E184" s="323">
        <v>121</v>
      </c>
      <c r="F184" s="324">
        <f t="shared" si="42"/>
        <v>0</v>
      </c>
      <c r="G184" s="339">
        <v>495</v>
      </c>
      <c r="H184" s="326">
        <f t="shared" si="37"/>
        <v>0</v>
      </c>
      <c r="I184" s="340">
        <v>17.989999999999998</v>
      </c>
      <c r="J184" s="324">
        <f t="shared" si="38"/>
        <v>0</v>
      </c>
      <c r="K184" s="341">
        <v>100</v>
      </c>
      <c r="L184" s="326">
        <f t="shared" si="39"/>
        <v>0</v>
      </c>
      <c r="M184" s="342">
        <v>236.5</v>
      </c>
      <c r="N184" s="324">
        <f t="shared" si="40"/>
        <v>0</v>
      </c>
      <c r="O184" s="339">
        <v>247.24999999999997</v>
      </c>
      <c r="P184" s="326">
        <f t="shared" si="41"/>
        <v>0</v>
      </c>
    </row>
    <row r="185" spans="1:16" x14ac:dyDescent="0.2">
      <c r="A185" s="316"/>
      <c r="B185" s="317"/>
      <c r="C185" s="318"/>
      <c r="D185" s="318"/>
      <c r="E185" s="323"/>
      <c r="F185" s="323"/>
      <c r="G185" s="339"/>
      <c r="H185" s="325"/>
      <c r="I185" s="340"/>
      <c r="J185" s="323"/>
      <c r="K185" s="341"/>
      <c r="L185" s="325"/>
      <c r="M185" s="342"/>
      <c r="N185" s="327"/>
      <c r="O185" s="339"/>
      <c r="P185" s="328"/>
    </row>
    <row r="186" spans="1:16" ht="40.5" customHeight="1" x14ac:dyDescent="0.2">
      <c r="A186" s="316" t="s">
        <v>163</v>
      </c>
      <c r="B186" s="317" t="s">
        <v>164</v>
      </c>
      <c r="C186" s="318">
        <f>'Series 100 Input'!H186</f>
        <v>0</v>
      </c>
      <c r="D186" s="318" t="s">
        <v>18</v>
      </c>
      <c r="E186" s="323">
        <v>629.20000000000005</v>
      </c>
      <c r="F186" s="324">
        <f t="shared" si="42"/>
        <v>0</v>
      </c>
      <c r="G186" s="339">
        <v>795</v>
      </c>
      <c r="H186" s="326">
        <f t="shared" si="37"/>
        <v>0</v>
      </c>
      <c r="I186" s="340">
        <v>575.24</v>
      </c>
      <c r="J186" s="324">
        <f t="shared" si="38"/>
        <v>0</v>
      </c>
      <c r="K186" s="341">
        <v>300</v>
      </c>
      <c r="L186" s="326">
        <f t="shared" si="39"/>
        <v>0</v>
      </c>
      <c r="M186" s="342">
        <v>5.5</v>
      </c>
      <c r="N186" s="324">
        <f t="shared" si="40"/>
        <v>0</v>
      </c>
      <c r="O186" s="339">
        <v>5.75</v>
      </c>
      <c r="P186" s="326">
        <f t="shared" si="41"/>
        <v>0</v>
      </c>
    </row>
    <row r="187" spans="1:16" x14ac:dyDescent="0.2">
      <c r="A187" s="316"/>
      <c r="B187" s="317"/>
      <c r="C187" s="318"/>
      <c r="D187" s="318"/>
      <c r="E187" s="323"/>
      <c r="F187" s="323"/>
      <c r="G187" s="339"/>
      <c r="H187" s="325"/>
      <c r="I187" s="340"/>
      <c r="J187" s="323"/>
      <c r="K187" s="341"/>
      <c r="L187" s="325"/>
      <c r="M187" s="342"/>
      <c r="N187" s="327"/>
      <c r="O187" s="339"/>
      <c r="P187" s="328"/>
    </row>
    <row r="188" spans="1:16" ht="40.5" customHeight="1" x14ac:dyDescent="0.2">
      <c r="A188" s="316" t="s">
        <v>165</v>
      </c>
      <c r="B188" s="317" t="s">
        <v>166</v>
      </c>
      <c r="C188" s="318">
        <f>'Series 100 Input'!H188</f>
        <v>0</v>
      </c>
      <c r="D188" s="318" t="s">
        <v>1</v>
      </c>
      <c r="E188" s="323">
        <v>121</v>
      </c>
      <c r="F188" s="324">
        <f t="shared" si="42"/>
        <v>0</v>
      </c>
      <c r="G188" s="339">
        <v>495</v>
      </c>
      <c r="H188" s="326">
        <f t="shared" si="37"/>
        <v>0</v>
      </c>
      <c r="I188" s="340">
        <v>17.989999999999998</v>
      </c>
      <c r="J188" s="324">
        <f t="shared" si="38"/>
        <v>0</v>
      </c>
      <c r="K188" s="341">
        <v>75</v>
      </c>
      <c r="L188" s="326">
        <f t="shared" si="39"/>
        <v>0</v>
      </c>
      <c r="M188" s="342">
        <v>236.5</v>
      </c>
      <c r="N188" s="324">
        <f t="shared" si="40"/>
        <v>0</v>
      </c>
      <c r="O188" s="339">
        <v>247.24999999999997</v>
      </c>
      <c r="P188" s="326">
        <f t="shared" si="41"/>
        <v>0</v>
      </c>
    </row>
    <row r="189" spans="1:16" x14ac:dyDescent="0.2">
      <c r="A189" s="316"/>
      <c r="B189" s="317"/>
      <c r="C189" s="318"/>
      <c r="D189" s="318"/>
      <c r="E189" s="323"/>
      <c r="F189" s="323"/>
      <c r="G189" s="339"/>
      <c r="H189" s="325"/>
      <c r="I189" s="340"/>
      <c r="J189" s="323"/>
      <c r="K189" s="341"/>
      <c r="L189" s="325"/>
      <c r="M189" s="342"/>
      <c r="N189" s="327"/>
      <c r="O189" s="339"/>
      <c r="P189" s="328"/>
    </row>
    <row r="190" spans="1:16" x14ac:dyDescent="0.2">
      <c r="A190" s="331"/>
      <c r="B190" s="332" t="s">
        <v>167</v>
      </c>
      <c r="C190" s="334"/>
      <c r="D190" s="334"/>
      <c r="E190" s="334"/>
      <c r="F190" s="334"/>
      <c r="G190" s="334"/>
      <c r="H190" s="334"/>
      <c r="I190" s="334"/>
      <c r="J190" s="334"/>
      <c r="K190" s="334"/>
      <c r="L190" s="334"/>
      <c r="M190" s="334"/>
      <c r="N190" s="334"/>
      <c r="O190" s="334"/>
      <c r="P190" s="334"/>
    </row>
    <row r="191" spans="1:16" x14ac:dyDescent="0.2">
      <c r="A191" s="316"/>
      <c r="B191" s="317"/>
      <c r="C191" s="318"/>
      <c r="D191" s="318"/>
      <c r="E191" s="323"/>
      <c r="F191" s="323"/>
      <c r="G191" s="339"/>
      <c r="H191" s="325"/>
      <c r="I191" s="340"/>
      <c r="J191" s="323"/>
      <c r="K191" s="341"/>
      <c r="L191" s="325"/>
      <c r="M191" s="342"/>
      <c r="N191" s="327"/>
      <c r="O191" s="339"/>
      <c r="P191" s="328"/>
    </row>
    <row r="192" spans="1:16" ht="38.25" x14ac:dyDescent="0.2">
      <c r="A192" s="316" t="s">
        <v>168</v>
      </c>
      <c r="B192" s="317" t="s">
        <v>169</v>
      </c>
      <c r="C192" s="318">
        <f>'Series 100 Input'!H192</f>
        <v>0</v>
      </c>
      <c r="D192" s="318" t="s">
        <v>1</v>
      </c>
      <c r="E192" s="323">
        <v>121</v>
      </c>
      <c r="F192" s="324">
        <f t="shared" si="42"/>
        <v>0</v>
      </c>
      <c r="G192" s="339">
        <v>495</v>
      </c>
      <c r="H192" s="326">
        <f t="shared" si="37"/>
        <v>0</v>
      </c>
      <c r="I192" s="340">
        <v>82.51</v>
      </c>
      <c r="J192" s="324">
        <f t="shared" si="38"/>
        <v>0</v>
      </c>
      <c r="K192" s="341">
        <v>185</v>
      </c>
      <c r="L192" s="326">
        <f t="shared" si="39"/>
        <v>0</v>
      </c>
      <c r="M192" s="342">
        <v>236.5</v>
      </c>
      <c r="N192" s="324">
        <f t="shared" si="40"/>
        <v>0</v>
      </c>
      <c r="O192" s="339">
        <v>247.24999999999997</v>
      </c>
      <c r="P192" s="326">
        <f t="shared" si="41"/>
        <v>0</v>
      </c>
    </row>
    <row r="193" spans="1:16" x14ac:dyDescent="0.2">
      <c r="A193" s="316"/>
      <c r="B193" s="317"/>
      <c r="C193" s="318"/>
      <c r="D193" s="318"/>
      <c r="E193" s="323"/>
      <c r="F193" s="323"/>
      <c r="G193" s="339"/>
      <c r="H193" s="325"/>
      <c r="I193" s="340"/>
      <c r="J193" s="323"/>
      <c r="K193" s="341"/>
      <c r="L193" s="325"/>
      <c r="M193" s="342"/>
      <c r="N193" s="327"/>
      <c r="O193" s="339"/>
      <c r="P193" s="328"/>
    </row>
    <row r="194" spans="1:16" ht="38.25" x14ac:dyDescent="0.2">
      <c r="A194" s="316" t="s">
        <v>170</v>
      </c>
      <c r="B194" s="317" t="s">
        <v>171</v>
      </c>
      <c r="C194" s="318">
        <f>'Series 100 Input'!H194</f>
        <v>0</v>
      </c>
      <c r="D194" s="318" t="s">
        <v>18</v>
      </c>
      <c r="E194" s="323">
        <v>629.20000000000005</v>
      </c>
      <c r="F194" s="324">
        <f t="shared" si="42"/>
        <v>0</v>
      </c>
      <c r="G194" s="339">
        <v>795</v>
      </c>
      <c r="H194" s="326">
        <f t="shared" si="37"/>
        <v>0</v>
      </c>
      <c r="I194" s="340">
        <v>495.01</v>
      </c>
      <c r="J194" s="324">
        <f t="shared" si="38"/>
        <v>0</v>
      </c>
      <c r="K194" s="341">
        <v>300</v>
      </c>
      <c r="L194" s="326">
        <f t="shared" si="39"/>
        <v>0</v>
      </c>
      <c r="M194" s="342">
        <v>5.5</v>
      </c>
      <c r="N194" s="324">
        <f t="shared" si="40"/>
        <v>0</v>
      </c>
      <c r="O194" s="339">
        <v>5.75</v>
      </c>
      <c r="P194" s="326">
        <f t="shared" si="41"/>
        <v>0</v>
      </c>
    </row>
    <row r="195" spans="1:16" x14ac:dyDescent="0.2">
      <c r="A195" s="316"/>
      <c r="B195" s="317"/>
      <c r="C195" s="318"/>
      <c r="D195" s="318"/>
      <c r="E195" s="323"/>
      <c r="F195" s="323"/>
      <c r="G195" s="339"/>
      <c r="H195" s="325"/>
      <c r="I195" s="340"/>
      <c r="J195" s="323"/>
      <c r="K195" s="341"/>
      <c r="L195" s="325"/>
      <c r="M195" s="342"/>
      <c r="N195" s="327"/>
      <c r="O195" s="339">
        <v>0</v>
      </c>
      <c r="P195" s="328"/>
    </row>
    <row r="196" spans="1:16" ht="38.25" x14ac:dyDescent="0.2">
      <c r="A196" s="316" t="s">
        <v>172</v>
      </c>
      <c r="B196" s="317" t="s">
        <v>173</v>
      </c>
      <c r="C196" s="318">
        <f>'Series 100 Input'!H196</f>
        <v>0</v>
      </c>
      <c r="D196" s="318" t="s">
        <v>1</v>
      </c>
      <c r="E196" s="323">
        <v>121</v>
      </c>
      <c r="F196" s="324">
        <f t="shared" si="42"/>
        <v>0</v>
      </c>
      <c r="G196" s="339">
        <v>495</v>
      </c>
      <c r="H196" s="326">
        <f t="shared" si="37"/>
        <v>0</v>
      </c>
      <c r="I196" s="340">
        <v>82.51</v>
      </c>
      <c r="J196" s="324">
        <f t="shared" si="38"/>
        <v>0</v>
      </c>
      <c r="K196" s="341">
        <v>100</v>
      </c>
      <c r="L196" s="326">
        <f t="shared" si="39"/>
        <v>0</v>
      </c>
      <c r="M196" s="342">
        <v>236.5</v>
      </c>
      <c r="N196" s="324">
        <f t="shared" si="40"/>
        <v>0</v>
      </c>
      <c r="O196" s="339">
        <v>247.24999999999997</v>
      </c>
      <c r="P196" s="326">
        <f t="shared" si="41"/>
        <v>0</v>
      </c>
    </row>
    <row r="197" spans="1:16" x14ac:dyDescent="0.2">
      <c r="A197" s="316"/>
      <c r="B197" s="317"/>
      <c r="C197" s="318"/>
      <c r="D197" s="318"/>
      <c r="E197" s="323"/>
      <c r="F197" s="323"/>
      <c r="G197" s="339"/>
      <c r="H197" s="325"/>
      <c r="I197" s="340"/>
      <c r="J197" s="323"/>
      <c r="K197" s="341"/>
      <c r="L197" s="325"/>
      <c r="M197" s="342"/>
      <c r="N197" s="327"/>
      <c r="O197" s="339"/>
      <c r="P197" s="328"/>
    </row>
    <row r="198" spans="1:16" x14ac:dyDescent="0.2">
      <c r="A198" s="331"/>
      <c r="B198" s="332" t="s">
        <v>174</v>
      </c>
      <c r="C198" s="334"/>
      <c r="D198" s="334"/>
      <c r="E198" s="334"/>
      <c r="F198" s="334"/>
      <c r="G198" s="334"/>
      <c r="H198" s="334"/>
      <c r="I198" s="334"/>
      <c r="J198" s="334"/>
      <c r="K198" s="334"/>
      <c r="L198" s="334"/>
      <c r="M198" s="334"/>
      <c r="N198" s="334"/>
      <c r="O198" s="334"/>
      <c r="P198" s="334"/>
    </row>
    <row r="199" spans="1:16" x14ac:dyDescent="0.2">
      <c r="A199" s="331"/>
      <c r="B199" s="344"/>
      <c r="C199" s="334"/>
      <c r="D199" s="334"/>
      <c r="E199" s="334"/>
      <c r="F199" s="334"/>
      <c r="G199" s="334"/>
      <c r="H199" s="334"/>
      <c r="I199" s="334"/>
      <c r="J199" s="334"/>
      <c r="K199" s="334"/>
      <c r="L199" s="334"/>
      <c r="M199" s="334"/>
      <c r="N199" s="334"/>
      <c r="O199" s="334"/>
      <c r="P199" s="334"/>
    </row>
    <row r="200" spans="1:16" x14ac:dyDescent="0.2">
      <c r="A200" s="331"/>
      <c r="B200" s="332" t="s">
        <v>175</v>
      </c>
      <c r="C200" s="334"/>
      <c r="D200" s="334"/>
      <c r="E200" s="334"/>
      <c r="F200" s="334"/>
      <c r="G200" s="334"/>
      <c r="H200" s="334"/>
      <c r="I200" s="334"/>
      <c r="J200" s="334"/>
      <c r="K200" s="334"/>
      <c r="L200" s="334"/>
      <c r="M200" s="334"/>
      <c r="N200" s="334"/>
      <c r="O200" s="334"/>
      <c r="P200" s="334"/>
    </row>
    <row r="201" spans="1:16" x14ac:dyDescent="0.2">
      <c r="A201" s="316"/>
      <c r="B201" s="317"/>
      <c r="C201" s="318"/>
      <c r="D201" s="318"/>
      <c r="E201" s="323"/>
      <c r="F201" s="323"/>
      <c r="G201" s="339"/>
      <c r="H201" s="325"/>
      <c r="I201" s="340"/>
      <c r="J201" s="323"/>
      <c r="K201" s="341"/>
      <c r="L201" s="325"/>
      <c r="M201" s="342"/>
      <c r="N201" s="327"/>
      <c r="O201" s="339"/>
      <c r="P201" s="328"/>
    </row>
    <row r="202" spans="1:16" ht="55.5" customHeight="1" x14ac:dyDescent="0.2">
      <c r="A202" s="316" t="s">
        <v>176</v>
      </c>
      <c r="B202" s="317" t="s">
        <v>177</v>
      </c>
      <c r="C202" s="318">
        <f>'Series 100 Input'!H202</f>
        <v>0</v>
      </c>
      <c r="D202" s="318" t="s">
        <v>1</v>
      </c>
      <c r="E202" s="323">
        <v>302.5</v>
      </c>
      <c r="F202" s="324">
        <f t="shared" si="42"/>
        <v>0</v>
      </c>
      <c r="G202" s="339">
        <v>495</v>
      </c>
      <c r="H202" s="326">
        <f t="shared" si="37"/>
        <v>0</v>
      </c>
      <c r="I202" s="340">
        <v>71.900000000000006</v>
      </c>
      <c r="J202" s="324">
        <f t="shared" si="38"/>
        <v>0</v>
      </c>
      <c r="K202" s="341">
        <v>150</v>
      </c>
      <c r="L202" s="326">
        <f t="shared" si="39"/>
        <v>0</v>
      </c>
      <c r="M202" s="342">
        <v>192.5</v>
      </c>
      <c r="N202" s="324">
        <f t="shared" si="40"/>
        <v>0</v>
      </c>
      <c r="O202" s="339">
        <v>201.24999999999997</v>
      </c>
      <c r="P202" s="326">
        <f t="shared" si="41"/>
        <v>0</v>
      </c>
    </row>
    <row r="203" spans="1:16" x14ac:dyDescent="0.2">
      <c r="A203" s="316"/>
      <c r="B203" s="317"/>
      <c r="C203" s="318"/>
      <c r="D203" s="318"/>
      <c r="E203" s="323"/>
      <c r="F203" s="323"/>
      <c r="G203" s="339"/>
      <c r="H203" s="325"/>
      <c r="I203" s="340"/>
      <c r="J203" s="323"/>
      <c r="K203" s="341"/>
      <c r="L203" s="325"/>
      <c r="M203" s="342"/>
      <c r="N203" s="327"/>
      <c r="O203" s="339"/>
      <c r="P203" s="328"/>
    </row>
    <row r="204" spans="1:16" ht="38.25" x14ac:dyDescent="0.2">
      <c r="A204" s="316" t="s">
        <v>178</v>
      </c>
      <c r="B204" s="317" t="s">
        <v>179</v>
      </c>
      <c r="C204" s="318">
        <f>'Series 100 Input'!H204</f>
        <v>0</v>
      </c>
      <c r="D204" s="318" t="s">
        <v>18</v>
      </c>
      <c r="E204" s="323">
        <v>42.35</v>
      </c>
      <c r="F204" s="324">
        <f t="shared" si="42"/>
        <v>0</v>
      </c>
      <c r="G204" s="339">
        <v>995</v>
      </c>
      <c r="H204" s="326">
        <f t="shared" si="37"/>
        <v>0</v>
      </c>
      <c r="I204" s="340">
        <v>104.91</v>
      </c>
      <c r="J204" s="324">
        <f t="shared" si="38"/>
        <v>0</v>
      </c>
      <c r="K204" s="341">
        <v>50</v>
      </c>
      <c r="L204" s="326">
        <f t="shared" si="39"/>
        <v>0</v>
      </c>
      <c r="M204" s="342">
        <v>110</v>
      </c>
      <c r="N204" s="324">
        <f t="shared" si="40"/>
        <v>0</v>
      </c>
      <c r="O204" s="339">
        <v>114.99999999999999</v>
      </c>
      <c r="P204" s="326">
        <f t="shared" si="41"/>
        <v>0</v>
      </c>
    </row>
    <row r="205" spans="1:16" x14ac:dyDescent="0.2">
      <c r="A205" s="316"/>
      <c r="B205" s="317"/>
      <c r="C205" s="318"/>
      <c r="D205" s="318"/>
      <c r="E205" s="323"/>
      <c r="F205" s="323"/>
      <c r="G205" s="339"/>
      <c r="H205" s="325"/>
      <c r="I205" s="340"/>
      <c r="J205" s="323"/>
      <c r="K205" s="341"/>
      <c r="L205" s="325"/>
      <c r="M205" s="342"/>
      <c r="N205" s="327"/>
      <c r="O205" s="339"/>
      <c r="P205" s="328"/>
    </row>
    <row r="206" spans="1:16" ht="51.75" customHeight="1" x14ac:dyDescent="0.2">
      <c r="A206" s="316" t="s">
        <v>180</v>
      </c>
      <c r="B206" s="317" t="s">
        <v>181</v>
      </c>
      <c r="C206" s="318">
        <f>'Series 100 Input'!H206</f>
        <v>0</v>
      </c>
      <c r="D206" s="318" t="s">
        <v>1</v>
      </c>
      <c r="E206" s="323">
        <v>302.5</v>
      </c>
      <c r="F206" s="324">
        <f t="shared" si="42"/>
        <v>0</v>
      </c>
      <c r="G206" s="339">
        <v>495</v>
      </c>
      <c r="H206" s="326">
        <f t="shared" si="37"/>
        <v>0</v>
      </c>
      <c r="I206" s="340">
        <v>71.900000000000006</v>
      </c>
      <c r="J206" s="324">
        <f t="shared" si="38"/>
        <v>0</v>
      </c>
      <c r="K206" s="341">
        <v>75</v>
      </c>
      <c r="L206" s="326">
        <f t="shared" si="39"/>
        <v>0</v>
      </c>
      <c r="M206" s="342">
        <v>192.5</v>
      </c>
      <c r="N206" s="324">
        <f t="shared" si="40"/>
        <v>0</v>
      </c>
      <c r="O206" s="339">
        <v>201.24999999999997</v>
      </c>
      <c r="P206" s="326">
        <f t="shared" si="41"/>
        <v>0</v>
      </c>
    </row>
    <row r="207" spans="1:16" x14ac:dyDescent="0.2">
      <c r="A207" s="316"/>
      <c r="B207" s="317"/>
      <c r="C207" s="318"/>
      <c r="D207" s="318"/>
      <c r="E207" s="323"/>
      <c r="F207" s="323"/>
      <c r="G207" s="339"/>
      <c r="H207" s="325"/>
      <c r="I207" s="340"/>
      <c r="J207" s="323"/>
      <c r="K207" s="341"/>
      <c r="L207" s="325"/>
      <c r="M207" s="342"/>
      <c r="N207" s="327"/>
      <c r="O207" s="339"/>
      <c r="P207" s="328"/>
    </row>
    <row r="208" spans="1:16" x14ac:dyDescent="0.2">
      <c r="A208" s="331"/>
      <c r="B208" s="332" t="s">
        <v>182</v>
      </c>
      <c r="C208" s="334"/>
      <c r="D208" s="334"/>
      <c r="E208" s="334"/>
      <c r="F208" s="334"/>
      <c r="G208" s="334"/>
      <c r="H208" s="334"/>
      <c r="I208" s="334"/>
      <c r="J208" s="334"/>
      <c r="K208" s="334"/>
      <c r="L208" s="334"/>
      <c r="M208" s="334"/>
      <c r="N208" s="334"/>
      <c r="O208" s="334"/>
      <c r="P208" s="334"/>
    </row>
    <row r="209" spans="1:16" x14ac:dyDescent="0.2">
      <c r="A209" s="316"/>
      <c r="B209" s="317"/>
      <c r="C209" s="318"/>
      <c r="D209" s="318"/>
      <c r="E209" s="323"/>
      <c r="F209" s="323"/>
      <c r="G209" s="339"/>
      <c r="H209" s="325"/>
      <c r="I209" s="340"/>
      <c r="J209" s="323"/>
      <c r="K209" s="341"/>
      <c r="L209" s="325"/>
      <c r="M209" s="342"/>
      <c r="N209" s="327"/>
      <c r="O209" s="339"/>
      <c r="P209" s="328"/>
    </row>
    <row r="210" spans="1:16" ht="39.75" customHeight="1" x14ac:dyDescent="0.2">
      <c r="A210" s="316" t="s">
        <v>183</v>
      </c>
      <c r="B210" s="317" t="s">
        <v>184</v>
      </c>
      <c r="C210" s="318">
        <f>'Series 100 Input'!H210</f>
        <v>0</v>
      </c>
      <c r="D210" s="318" t="s">
        <v>1</v>
      </c>
      <c r="E210" s="323">
        <v>302.5</v>
      </c>
      <c r="F210" s="324">
        <f t="shared" si="42"/>
        <v>0</v>
      </c>
      <c r="G210" s="339">
        <v>495</v>
      </c>
      <c r="H210" s="326">
        <f t="shared" ref="H210:H272" si="43">C210*G210</f>
        <v>0</v>
      </c>
      <c r="I210" s="340">
        <v>71.900000000000006</v>
      </c>
      <c r="J210" s="324">
        <f t="shared" ref="J210:J272" si="44">C210*I210</f>
        <v>0</v>
      </c>
      <c r="K210" s="341">
        <v>150</v>
      </c>
      <c r="L210" s="326">
        <f t="shared" ref="L210:L272" si="45">C210*K210</f>
        <v>0</v>
      </c>
      <c r="M210" s="342">
        <v>192.5</v>
      </c>
      <c r="N210" s="324">
        <f t="shared" ref="N210:N272" si="46">C210*M210</f>
        <v>0</v>
      </c>
      <c r="O210" s="339">
        <v>201.24999999999997</v>
      </c>
      <c r="P210" s="326">
        <f t="shared" ref="P210:P272" si="47">C210*O210</f>
        <v>0</v>
      </c>
    </row>
    <row r="211" spans="1:16" x14ac:dyDescent="0.2">
      <c r="A211" s="316"/>
      <c r="B211" s="317"/>
      <c r="C211" s="318"/>
      <c r="D211" s="318"/>
      <c r="E211" s="323"/>
      <c r="F211" s="323"/>
      <c r="G211" s="339"/>
      <c r="H211" s="325"/>
      <c r="I211" s="340"/>
      <c r="J211" s="323"/>
      <c r="K211" s="341"/>
      <c r="L211" s="325"/>
      <c r="M211" s="342"/>
      <c r="N211" s="327"/>
      <c r="O211" s="339"/>
      <c r="P211" s="328"/>
    </row>
    <row r="212" spans="1:16" ht="40.5" customHeight="1" x14ac:dyDescent="0.2">
      <c r="A212" s="316" t="s">
        <v>185</v>
      </c>
      <c r="B212" s="317" t="s">
        <v>186</v>
      </c>
      <c r="C212" s="318">
        <f>'Series 100 Input'!H212</f>
        <v>0</v>
      </c>
      <c r="D212" s="318" t="s">
        <v>18</v>
      </c>
      <c r="E212" s="323">
        <v>42.35</v>
      </c>
      <c r="F212" s="324">
        <f t="shared" si="42"/>
        <v>0</v>
      </c>
      <c r="G212" s="339">
        <v>995</v>
      </c>
      <c r="H212" s="326">
        <f t="shared" si="43"/>
        <v>0</v>
      </c>
      <c r="I212" s="340">
        <v>104.91</v>
      </c>
      <c r="J212" s="324">
        <f t="shared" si="44"/>
        <v>0</v>
      </c>
      <c r="K212" s="341">
        <v>50</v>
      </c>
      <c r="L212" s="326">
        <f t="shared" si="45"/>
        <v>0</v>
      </c>
      <c r="M212" s="342">
        <v>110</v>
      </c>
      <c r="N212" s="324">
        <f t="shared" si="46"/>
        <v>0</v>
      </c>
      <c r="O212" s="339">
        <v>114.99999999999999</v>
      </c>
      <c r="P212" s="326">
        <f t="shared" si="47"/>
        <v>0</v>
      </c>
    </row>
    <row r="213" spans="1:16" x14ac:dyDescent="0.2">
      <c r="A213" s="316"/>
      <c r="B213" s="317"/>
      <c r="C213" s="318"/>
      <c r="D213" s="318"/>
      <c r="E213" s="323"/>
      <c r="F213" s="323"/>
      <c r="G213" s="339"/>
      <c r="H213" s="325"/>
      <c r="I213" s="340"/>
      <c r="J213" s="323"/>
      <c r="K213" s="341"/>
      <c r="L213" s="325"/>
      <c r="M213" s="342"/>
      <c r="N213" s="327"/>
      <c r="O213" s="339"/>
      <c r="P213" s="328"/>
    </row>
    <row r="214" spans="1:16" ht="40.5" customHeight="1" x14ac:dyDescent="0.2">
      <c r="A214" s="316" t="s">
        <v>187</v>
      </c>
      <c r="B214" s="317" t="s">
        <v>188</v>
      </c>
      <c r="C214" s="318">
        <f>'Series 100 Input'!H214</f>
        <v>0</v>
      </c>
      <c r="D214" s="318" t="s">
        <v>1</v>
      </c>
      <c r="E214" s="323">
        <v>302.5</v>
      </c>
      <c r="F214" s="324">
        <f t="shared" si="42"/>
        <v>0</v>
      </c>
      <c r="G214" s="339">
        <v>495</v>
      </c>
      <c r="H214" s="326">
        <f t="shared" si="43"/>
        <v>0</v>
      </c>
      <c r="I214" s="340">
        <v>71.900000000000006</v>
      </c>
      <c r="J214" s="324">
        <f t="shared" si="44"/>
        <v>0</v>
      </c>
      <c r="K214" s="341">
        <v>75</v>
      </c>
      <c r="L214" s="326">
        <f t="shared" si="45"/>
        <v>0</v>
      </c>
      <c r="M214" s="342">
        <v>192.5</v>
      </c>
      <c r="N214" s="324">
        <f t="shared" si="46"/>
        <v>0</v>
      </c>
      <c r="O214" s="339">
        <v>201.24999999999997</v>
      </c>
      <c r="P214" s="326">
        <f t="shared" si="47"/>
        <v>0</v>
      </c>
    </row>
    <row r="215" spans="1:16" x14ac:dyDescent="0.2">
      <c r="A215" s="316"/>
      <c r="B215" s="317"/>
      <c r="C215" s="318"/>
      <c r="D215" s="318"/>
      <c r="E215" s="323"/>
      <c r="F215" s="323"/>
      <c r="G215" s="339"/>
      <c r="H215" s="325"/>
      <c r="I215" s="340"/>
      <c r="J215" s="323"/>
      <c r="K215" s="341"/>
      <c r="L215" s="325"/>
      <c r="M215" s="342"/>
      <c r="N215" s="327"/>
      <c r="O215" s="339"/>
      <c r="P215" s="328"/>
    </row>
    <row r="216" spans="1:16" x14ac:dyDescent="0.2">
      <c r="A216" s="331"/>
      <c r="B216" s="332" t="s">
        <v>189</v>
      </c>
      <c r="C216" s="334"/>
      <c r="D216" s="334"/>
      <c r="E216" s="334"/>
      <c r="F216" s="334"/>
      <c r="G216" s="334"/>
      <c r="H216" s="334"/>
      <c r="I216" s="334"/>
      <c r="J216" s="334"/>
      <c r="K216" s="334"/>
      <c r="L216" s="334"/>
      <c r="M216" s="334"/>
      <c r="N216" s="334"/>
      <c r="O216" s="334"/>
      <c r="P216" s="334"/>
    </row>
    <row r="217" spans="1:16" x14ac:dyDescent="0.2">
      <c r="A217" s="316"/>
      <c r="B217" s="317"/>
      <c r="C217" s="318"/>
      <c r="D217" s="318"/>
      <c r="E217" s="323"/>
      <c r="F217" s="323"/>
      <c r="G217" s="339"/>
      <c r="H217" s="325"/>
      <c r="I217" s="340"/>
      <c r="J217" s="323"/>
      <c r="K217" s="341"/>
      <c r="L217" s="325"/>
      <c r="M217" s="342"/>
      <c r="N217" s="327"/>
      <c r="O217" s="339"/>
      <c r="P217" s="328"/>
    </row>
    <row r="218" spans="1:16" ht="38.25" x14ac:dyDescent="0.2">
      <c r="A218" s="316" t="s">
        <v>183</v>
      </c>
      <c r="B218" s="317" t="s">
        <v>190</v>
      </c>
      <c r="C218" s="318">
        <f>'Series 100 Input'!H218</f>
        <v>0</v>
      </c>
      <c r="D218" s="318" t="s">
        <v>1</v>
      </c>
      <c r="E218" s="323">
        <v>302.5</v>
      </c>
      <c r="F218" s="324">
        <f t="shared" si="42"/>
        <v>0</v>
      </c>
      <c r="G218" s="339">
        <v>495</v>
      </c>
      <c r="H218" s="326">
        <f t="shared" si="43"/>
        <v>0</v>
      </c>
      <c r="I218" s="340">
        <v>82.51</v>
      </c>
      <c r="J218" s="324">
        <f t="shared" si="44"/>
        <v>0</v>
      </c>
      <c r="K218" s="341">
        <v>285</v>
      </c>
      <c r="L218" s="326">
        <f t="shared" si="45"/>
        <v>0</v>
      </c>
      <c r="M218" s="342">
        <v>192.5</v>
      </c>
      <c r="N218" s="324">
        <f t="shared" si="46"/>
        <v>0</v>
      </c>
      <c r="O218" s="339">
        <v>201.24999999999997</v>
      </c>
      <c r="P218" s="326">
        <f t="shared" si="47"/>
        <v>0</v>
      </c>
    </row>
    <row r="219" spans="1:16" x14ac:dyDescent="0.2">
      <c r="A219" s="316"/>
      <c r="B219" s="317"/>
      <c r="C219" s="318"/>
      <c r="D219" s="318"/>
      <c r="E219" s="323"/>
      <c r="F219" s="323"/>
      <c r="G219" s="339"/>
      <c r="H219" s="325"/>
      <c r="I219" s="340"/>
      <c r="J219" s="323"/>
      <c r="K219" s="341"/>
      <c r="L219" s="325"/>
      <c r="M219" s="342"/>
      <c r="N219" s="327"/>
      <c r="O219" s="339"/>
      <c r="P219" s="328"/>
    </row>
    <row r="220" spans="1:16" ht="38.25" x14ac:dyDescent="0.2">
      <c r="A220" s="316" t="s">
        <v>185</v>
      </c>
      <c r="B220" s="317" t="s">
        <v>191</v>
      </c>
      <c r="C220" s="318">
        <f>'Series 100 Input'!H220</f>
        <v>0</v>
      </c>
      <c r="D220" s="318" t="s">
        <v>18</v>
      </c>
      <c r="E220" s="323">
        <v>42.35</v>
      </c>
      <c r="F220" s="324">
        <f t="shared" si="42"/>
        <v>0</v>
      </c>
      <c r="G220" s="339">
        <v>995</v>
      </c>
      <c r="H220" s="326">
        <f t="shared" si="43"/>
        <v>0</v>
      </c>
      <c r="I220" s="340">
        <v>495.01</v>
      </c>
      <c r="J220" s="324">
        <f t="shared" si="44"/>
        <v>0</v>
      </c>
      <c r="K220" s="341">
        <v>50</v>
      </c>
      <c r="L220" s="326">
        <f t="shared" si="45"/>
        <v>0</v>
      </c>
      <c r="M220" s="342">
        <v>110</v>
      </c>
      <c r="N220" s="324">
        <f t="shared" si="46"/>
        <v>0</v>
      </c>
      <c r="O220" s="339">
        <v>114.99999999999999</v>
      </c>
      <c r="P220" s="326">
        <f t="shared" si="47"/>
        <v>0</v>
      </c>
    </row>
    <row r="221" spans="1:16" x14ac:dyDescent="0.2">
      <c r="A221" s="316"/>
      <c r="B221" s="317"/>
      <c r="C221" s="318"/>
      <c r="D221" s="318"/>
      <c r="E221" s="323"/>
      <c r="F221" s="323"/>
      <c r="G221" s="339"/>
      <c r="H221" s="325"/>
      <c r="I221" s="340"/>
      <c r="J221" s="323"/>
      <c r="K221" s="341"/>
      <c r="L221" s="325"/>
      <c r="M221" s="342"/>
      <c r="N221" s="327"/>
      <c r="O221" s="339"/>
      <c r="P221" s="328"/>
    </row>
    <row r="222" spans="1:16" ht="38.25" x14ac:dyDescent="0.2">
      <c r="A222" s="316" t="s">
        <v>187</v>
      </c>
      <c r="B222" s="317" t="s">
        <v>192</v>
      </c>
      <c r="C222" s="318">
        <f>'Series 100 Input'!H222</f>
        <v>0</v>
      </c>
      <c r="D222" s="318" t="s">
        <v>1</v>
      </c>
      <c r="E222" s="323">
        <v>302.5</v>
      </c>
      <c r="F222" s="324">
        <f t="shared" si="42"/>
        <v>0</v>
      </c>
      <c r="G222" s="339">
        <v>495</v>
      </c>
      <c r="H222" s="326">
        <f t="shared" si="43"/>
        <v>0</v>
      </c>
      <c r="I222" s="340">
        <v>82.51</v>
      </c>
      <c r="J222" s="324">
        <f t="shared" si="44"/>
        <v>0</v>
      </c>
      <c r="K222" s="341">
        <v>125</v>
      </c>
      <c r="L222" s="326">
        <f t="shared" si="45"/>
        <v>0</v>
      </c>
      <c r="M222" s="342">
        <v>192.5</v>
      </c>
      <c r="N222" s="324">
        <f t="shared" si="46"/>
        <v>0</v>
      </c>
      <c r="O222" s="339">
        <v>201.24999999999997</v>
      </c>
      <c r="P222" s="326">
        <f t="shared" si="47"/>
        <v>0</v>
      </c>
    </row>
    <row r="223" spans="1:16" x14ac:dyDescent="0.2">
      <c r="A223" s="316"/>
      <c r="B223" s="317"/>
      <c r="C223" s="318"/>
      <c r="D223" s="318"/>
      <c r="E223" s="323"/>
      <c r="F223" s="323"/>
      <c r="G223" s="339"/>
      <c r="H223" s="325"/>
      <c r="I223" s="340"/>
      <c r="J223" s="323"/>
      <c r="K223" s="341"/>
      <c r="L223" s="325"/>
      <c r="M223" s="342"/>
      <c r="N223" s="327"/>
      <c r="O223" s="339"/>
      <c r="P223" s="328"/>
    </row>
    <row r="224" spans="1:16" ht="25.5" x14ac:dyDescent="0.2">
      <c r="A224" s="316" t="s">
        <v>193</v>
      </c>
      <c r="B224" s="317" t="s">
        <v>194</v>
      </c>
      <c r="C224" s="318">
        <f>'Series 100 Input'!H224</f>
        <v>0</v>
      </c>
      <c r="D224" s="318" t="s">
        <v>1</v>
      </c>
      <c r="E224" s="323">
        <v>18.149999999999999</v>
      </c>
      <c r="F224" s="324">
        <f t="shared" si="42"/>
        <v>0</v>
      </c>
      <c r="G224" s="339">
        <v>395</v>
      </c>
      <c r="H224" s="326">
        <f t="shared" si="43"/>
        <v>0</v>
      </c>
      <c r="I224" s="340">
        <v>0.59</v>
      </c>
      <c r="J224" s="324">
        <f t="shared" si="44"/>
        <v>0</v>
      </c>
      <c r="K224" s="341">
        <v>50</v>
      </c>
      <c r="L224" s="326">
        <f t="shared" si="45"/>
        <v>0</v>
      </c>
      <c r="M224" s="342">
        <v>16.5</v>
      </c>
      <c r="N224" s="324">
        <f t="shared" si="46"/>
        <v>0</v>
      </c>
      <c r="O224" s="339">
        <v>17.25</v>
      </c>
      <c r="P224" s="326">
        <f t="shared" si="47"/>
        <v>0</v>
      </c>
    </row>
    <row r="225" spans="1:16" x14ac:dyDescent="0.2">
      <c r="A225" s="316"/>
      <c r="B225" s="317"/>
      <c r="C225" s="318"/>
      <c r="D225" s="318"/>
      <c r="E225" s="323"/>
      <c r="F225" s="323"/>
      <c r="G225" s="339"/>
      <c r="H225" s="325"/>
      <c r="I225" s="340"/>
      <c r="J225" s="323"/>
      <c r="K225" s="341"/>
      <c r="L225" s="325"/>
      <c r="M225" s="342"/>
      <c r="N225" s="327"/>
      <c r="O225" s="339"/>
      <c r="P225" s="328"/>
    </row>
    <row r="226" spans="1:16" ht="25.5" x14ac:dyDescent="0.2">
      <c r="A226" s="316" t="s">
        <v>195</v>
      </c>
      <c r="B226" s="317" t="s">
        <v>196</v>
      </c>
      <c r="C226" s="318">
        <f>'Series 100 Input'!H226</f>
        <v>0</v>
      </c>
      <c r="D226" s="318" t="s">
        <v>18</v>
      </c>
      <c r="E226" s="323">
        <v>18.149999999999999</v>
      </c>
      <c r="F226" s="324">
        <f t="shared" si="42"/>
        <v>0</v>
      </c>
      <c r="G226" s="339">
        <v>250</v>
      </c>
      <c r="H226" s="326">
        <f t="shared" si="43"/>
        <v>0</v>
      </c>
      <c r="I226" s="340">
        <v>495.01</v>
      </c>
      <c r="J226" s="324">
        <f t="shared" si="44"/>
        <v>0</v>
      </c>
      <c r="K226" s="341">
        <v>10</v>
      </c>
      <c r="L226" s="326">
        <f t="shared" si="45"/>
        <v>0</v>
      </c>
      <c r="M226" s="342">
        <v>11</v>
      </c>
      <c r="N226" s="324">
        <f t="shared" si="46"/>
        <v>0</v>
      </c>
      <c r="O226" s="339">
        <v>11.5</v>
      </c>
      <c r="P226" s="326">
        <f t="shared" si="47"/>
        <v>0</v>
      </c>
    </row>
    <row r="227" spans="1:16" x14ac:dyDescent="0.2">
      <c r="A227" s="316"/>
      <c r="B227" s="345"/>
      <c r="C227" s="318"/>
      <c r="D227" s="318"/>
      <c r="E227" s="323"/>
      <c r="F227" s="323"/>
      <c r="G227" s="339"/>
      <c r="H227" s="325"/>
      <c r="I227" s="340"/>
      <c r="J227" s="323"/>
      <c r="K227" s="341"/>
      <c r="L227" s="325"/>
      <c r="M227" s="342"/>
      <c r="N227" s="327"/>
      <c r="O227" s="339"/>
      <c r="P227" s="328"/>
    </row>
    <row r="228" spans="1:16" ht="25.5" x14ac:dyDescent="0.2">
      <c r="A228" s="316" t="s">
        <v>197</v>
      </c>
      <c r="B228" s="317" t="s">
        <v>198</v>
      </c>
      <c r="C228" s="318">
        <f>'Series 100 Input'!H228</f>
        <v>0</v>
      </c>
      <c r="D228" s="318" t="s">
        <v>1</v>
      </c>
      <c r="E228" s="323">
        <v>18.149999999999999</v>
      </c>
      <c r="F228" s="324">
        <f t="shared" ref="F228:F290" si="48">C228*E228</f>
        <v>0</v>
      </c>
      <c r="G228" s="339">
        <v>250</v>
      </c>
      <c r="H228" s="326">
        <f t="shared" si="43"/>
        <v>0</v>
      </c>
      <c r="I228" s="340">
        <v>0.59</v>
      </c>
      <c r="J228" s="324">
        <f t="shared" si="44"/>
        <v>0</v>
      </c>
      <c r="K228" s="341">
        <v>10</v>
      </c>
      <c r="L228" s="326">
        <f t="shared" si="45"/>
        <v>0</v>
      </c>
      <c r="M228" s="342">
        <v>16.5</v>
      </c>
      <c r="N228" s="324">
        <f t="shared" si="46"/>
        <v>0</v>
      </c>
      <c r="O228" s="339">
        <v>17.25</v>
      </c>
      <c r="P228" s="326">
        <f t="shared" si="47"/>
        <v>0</v>
      </c>
    </row>
    <row r="229" spans="1:16" x14ac:dyDescent="0.2">
      <c r="A229" s="316"/>
      <c r="B229" s="317"/>
      <c r="C229" s="318"/>
      <c r="D229" s="318"/>
      <c r="E229" s="323"/>
      <c r="F229" s="323"/>
      <c r="G229" s="339"/>
      <c r="H229" s="325"/>
      <c r="I229" s="340"/>
      <c r="J229" s="323"/>
      <c r="K229" s="341"/>
      <c r="L229" s="325"/>
      <c r="M229" s="342"/>
      <c r="N229" s="327"/>
      <c r="O229" s="339"/>
      <c r="P229" s="328"/>
    </row>
    <row r="230" spans="1:16" ht="25.5" x14ac:dyDescent="0.2">
      <c r="A230" s="316" t="s">
        <v>199</v>
      </c>
      <c r="B230" s="317" t="s">
        <v>200</v>
      </c>
      <c r="C230" s="318">
        <f>'Series 100 Input'!H230</f>
        <v>0</v>
      </c>
      <c r="D230" s="318" t="s">
        <v>1</v>
      </c>
      <c r="E230" s="323">
        <v>121</v>
      </c>
      <c r="F230" s="324">
        <f t="shared" si="48"/>
        <v>0</v>
      </c>
      <c r="G230" s="339">
        <v>140</v>
      </c>
      <c r="H230" s="326">
        <f t="shared" si="43"/>
        <v>0</v>
      </c>
      <c r="I230" s="340">
        <v>0.59</v>
      </c>
      <c r="J230" s="324">
        <f t="shared" si="44"/>
        <v>0</v>
      </c>
      <c r="K230" s="341">
        <v>500</v>
      </c>
      <c r="L230" s="326">
        <f t="shared" si="45"/>
        <v>0</v>
      </c>
      <c r="M230" s="342">
        <v>220</v>
      </c>
      <c r="N230" s="324">
        <f t="shared" si="46"/>
        <v>0</v>
      </c>
      <c r="O230" s="339">
        <v>229.99999999999997</v>
      </c>
      <c r="P230" s="326">
        <f t="shared" si="47"/>
        <v>0</v>
      </c>
    </row>
    <row r="231" spans="1:16" x14ac:dyDescent="0.2">
      <c r="A231" s="316"/>
      <c r="B231" s="317"/>
      <c r="C231" s="318"/>
      <c r="D231" s="318"/>
      <c r="E231" s="323"/>
      <c r="F231" s="323"/>
      <c r="G231" s="339"/>
      <c r="H231" s="325"/>
      <c r="I231" s="340"/>
      <c r="J231" s="323"/>
      <c r="K231" s="341"/>
      <c r="L231" s="325"/>
      <c r="M231" s="342"/>
      <c r="N231" s="327"/>
      <c r="O231" s="339"/>
      <c r="P231" s="328"/>
    </row>
    <row r="232" spans="1:16" ht="25.5" x14ac:dyDescent="0.2">
      <c r="A232" s="316" t="s">
        <v>201</v>
      </c>
      <c r="B232" s="317" t="s">
        <v>202</v>
      </c>
      <c r="C232" s="318">
        <f>'Series 100 Input'!H232</f>
        <v>0</v>
      </c>
      <c r="D232" s="318" t="s">
        <v>18</v>
      </c>
      <c r="E232" s="323">
        <v>72.599999999999994</v>
      </c>
      <c r="F232" s="324">
        <f t="shared" si="48"/>
        <v>0</v>
      </c>
      <c r="G232" s="339">
        <v>295</v>
      </c>
      <c r="H232" s="326">
        <f t="shared" si="43"/>
        <v>0</v>
      </c>
      <c r="I232" s="340">
        <v>638.01</v>
      </c>
      <c r="J232" s="324">
        <f t="shared" si="44"/>
        <v>0</v>
      </c>
      <c r="K232" s="341">
        <v>125</v>
      </c>
      <c r="L232" s="326">
        <f t="shared" si="45"/>
        <v>0</v>
      </c>
      <c r="M232" s="342">
        <v>22</v>
      </c>
      <c r="N232" s="324">
        <f t="shared" si="46"/>
        <v>0</v>
      </c>
      <c r="O232" s="339">
        <v>23</v>
      </c>
      <c r="P232" s="326">
        <f t="shared" si="47"/>
        <v>0</v>
      </c>
    </row>
    <row r="233" spans="1:16" x14ac:dyDescent="0.2">
      <c r="A233" s="316"/>
      <c r="B233" s="317"/>
      <c r="C233" s="318"/>
      <c r="D233" s="318"/>
      <c r="E233" s="323"/>
      <c r="F233" s="323"/>
      <c r="G233" s="339"/>
      <c r="H233" s="325"/>
      <c r="I233" s="340"/>
      <c r="J233" s="323"/>
      <c r="K233" s="341"/>
      <c r="L233" s="325"/>
      <c r="M233" s="342"/>
      <c r="N233" s="327"/>
      <c r="O233" s="339"/>
      <c r="P233" s="328"/>
    </row>
    <row r="234" spans="1:16" ht="25.5" x14ac:dyDescent="0.2">
      <c r="A234" s="316" t="s">
        <v>203</v>
      </c>
      <c r="B234" s="317" t="s">
        <v>204</v>
      </c>
      <c r="C234" s="318">
        <f>'Series 100 Input'!H234</f>
        <v>0</v>
      </c>
      <c r="D234" s="318" t="s">
        <v>1</v>
      </c>
      <c r="E234" s="323">
        <v>121</v>
      </c>
      <c r="F234" s="324">
        <f t="shared" si="48"/>
        <v>0</v>
      </c>
      <c r="G234" s="339">
        <v>150</v>
      </c>
      <c r="H234" s="326">
        <f t="shared" si="43"/>
        <v>0</v>
      </c>
      <c r="I234" s="340">
        <v>0.59</v>
      </c>
      <c r="J234" s="324">
        <f t="shared" si="44"/>
        <v>0</v>
      </c>
      <c r="K234" s="341">
        <v>100</v>
      </c>
      <c r="L234" s="326">
        <f t="shared" si="45"/>
        <v>0</v>
      </c>
      <c r="M234" s="342">
        <v>22</v>
      </c>
      <c r="N234" s="324">
        <f t="shared" si="46"/>
        <v>0</v>
      </c>
      <c r="O234" s="339">
        <v>23</v>
      </c>
      <c r="P234" s="326">
        <f t="shared" si="47"/>
        <v>0</v>
      </c>
    </row>
    <row r="235" spans="1:16" x14ac:dyDescent="0.2">
      <c r="A235" s="316"/>
      <c r="B235" s="317"/>
      <c r="C235" s="318"/>
      <c r="D235" s="318"/>
      <c r="E235" s="323"/>
      <c r="F235" s="323"/>
      <c r="G235" s="339"/>
      <c r="H235" s="325"/>
      <c r="I235" s="340"/>
      <c r="J235" s="323"/>
      <c r="K235" s="341"/>
      <c r="L235" s="325"/>
      <c r="M235" s="342"/>
      <c r="N235" s="327"/>
      <c r="O235" s="339"/>
      <c r="P235" s="328"/>
    </row>
    <row r="236" spans="1:16" ht="25.5" x14ac:dyDescent="0.2">
      <c r="A236" s="316" t="s">
        <v>205</v>
      </c>
      <c r="B236" s="317" t="s">
        <v>206</v>
      </c>
      <c r="C236" s="318">
        <f>'Series 100 Input'!H236</f>
        <v>0</v>
      </c>
      <c r="D236" s="318" t="s">
        <v>18</v>
      </c>
      <c r="E236" s="323">
        <v>411.4</v>
      </c>
      <c r="F236" s="324">
        <f t="shared" si="48"/>
        <v>0</v>
      </c>
      <c r="G236" s="339">
        <v>495</v>
      </c>
      <c r="H236" s="326">
        <f t="shared" si="43"/>
        <v>0</v>
      </c>
      <c r="I236" s="340">
        <v>215.72</v>
      </c>
      <c r="J236" s="324">
        <f t="shared" si="44"/>
        <v>0</v>
      </c>
      <c r="K236" s="341">
        <v>250</v>
      </c>
      <c r="L236" s="326">
        <f t="shared" si="45"/>
        <v>0</v>
      </c>
      <c r="M236" s="342">
        <v>291.5</v>
      </c>
      <c r="N236" s="324">
        <f t="shared" si="46"/>
        <v>0</v>
      </c>
      <c r="O236" s="339">
        <v>304.75</v>
      </c>
      <c r="P236" s="326">
        <f t="shared" si="47"/>
        <v>0</v>
      </c>
    </row>
    <row r="237" spans="1:16" x14ac:dyDescent="0.2">
      <c r="A237" s="316"/>
      <c r="B237" s="317"/>
      <c r="C237" s="318"/>
      <c r="D237" s="318"/>
      <c r="E237" s="323"/>
      <c r="F237" s="323"/>
      <c r="G237" s="339"/>
      <c r="H237" s="325"/>
      <c r="I237" s="340"/>
      <c r="J237" s="323"/>
      <c r="K237" s="341"/>
      <c r="L237" s="325"/>
      <c r="M237" s="342"/>
      <c r="N237" s="327"/>
      <c r="O237" s="339"/>
      <c r="P237" s="328"/>
    </row>
    <row r="238" spans="1:16" ht="25.5" x14ac:dyDescent="0.2">
      <c r="A238" s="316" t="s">
        <v>207</v>
      </c>
      <c r="B238" s="317" t="s">
        <v>208</v>
      </c>
      <c r="C238" s="318">
        <f>'Series 100 Input'!H238</f>
        <v>0</v>
      </c>
      <c r="D238" s="318" t="s">
        <v>18</v>
      </c>
      <c r="E238" s="323">
        <v>629.20000000000005</v>
      </c>
      <c r="F238" s="324">
        <f t="shared" si="48"/>
        <v>0</v>
      </c>
      <c r="G238" s="339">
        <v>495</v>
      </c>
      <c r="H238" s="326">
        <f t="shared" si="43"/>
        <v>0</v>
      </c>
      <c r="I238" s="340">
        <v>862.85</v>
      </c>
      <c r="J238" s="324">
        <f t="shared" si="44"/>
        <v>0</v>
      </c>
      <c r="K238" s="341">
        <v>400</v>
      </c>
      <c r="L238" s="326">
        <f t="shared" si="45"/>
        <v>0</v>
      </c>
      <c r="M238" s="342">
        <v>324.5</v>
      </c>
      <c r="N238" s="324">
        <f t="shared" si="46"/>
        <v>0</v>
      </c>
      <c r="O238" s="339">
        <v>339.25</v>
      </c>
      <c r="P238" s="326">
        <f t="shared" si="47"/>
        <v>0</v>
      </c>
    </row>
    <row r="239" spans="1:16" x14ac:dyDescent="0.2">
      <c r="A239" s="316"/>
      <c r="B239" s="317"/>
      <c r="C239" s="318"/>
      <c r="D239" s="318"/>
      <c r="E239" s="323"/>
      <c r="F239" s="323"/>
      <c r="G239" s="339"/>
      <c r="H239" s="325"/>
      <c r="I239" s="340"/>
      <c r="J239" s="323"/>
      <c r="K239" s="341"/>
      <c r="L239" s="325"/>
      <c r="M239" s="342"/>
      <c r="N239" s="327"/>
      <c r="O239" s="339"/>
      <c r="P239" s="328"/>
    </row>
    <row r="240" spans="1:16" x14ac:dyDescent="0.2">
      <c r="A240" s="331"/>
      <c r="B240" s="332" t="s">
        <v>209</v>
      </c>
      <c r="C240" s="334"/>
      <c r="D240" s="334"/>
      <c r="E240" s="334"/>
      <c r="F240" s="334"/>
      <c r="G240" s="334"/>
      <c r="H240" s="334"/>
      <c r="I240" s="334"/>
      <c r="J240" s="334"/>
      <c r="K240" s="334"/>
      <c r="L240" s="334"/>
      <c r="M240" s="334"/>
      <c r="N240" s="334"/>
      <c r="O240" s="334"/>
      <c r="P240" s="334"/>
    </row>
    <row r="241" spans="1:16" x14ac:dyDescent="0.2">
      <c r="A241" s="316"/>
      <c r="B241" s="317"/>
      <c r="C241" s="318"/>
      <c r="D241" s="318"/>
      <c r="E241" s="323"/>
      <c r="F241" s="323"/>
      <c r="G241" s="339"/>
      <c r="H241" s="325"/>
      <c r="I241" s="340"/>
      <c r="J241" s="323"/>
      <c r="K241" s="341"/>
      <c r="L241" s="325"/>
      <c r="M241" s="342"/>
      <c r="N241" s="327"/>
      <c r="O241" s="339"/>
      <c r="P241" s="328"/>
    </row>
    <row r="242" spans="1:16" ht="55.5" customHeight="1" x14ac:dyDescent="0.2">
      <c r="A242" s="316" t="s">
        <v>210</v>
      </c>
      <c r="B242" s="317" t="s">
        <v>211</v>
      </c>
      <c r="C242" s="318">
        <f>'Series 100 Input'!H242</f>
        <v>0</v>
      </c>
      <c r="D242" s="318" t="s">
        <v>1</v>
      </c>
      <c r="E242" s="323">
        <v>242</v>
      </c>
      <c r="F242" s="324">
        <f t="shared" si="48"/>
        <v>0</v>
      </c>
      <c r="G242" s="339">
        <v>100</v>
      </c>
      <c r="H242" s="326">
        <f t="shared" si="43"/>
        <v>0</v>
      </c>
      <c r="I242" s="340">
        <v>82.51</v>
      </c>
      <c r="J242" s="324">
        <f t="shared" si="44"/>
        <v>0</v>
      </c>
      <c r="K242" s="341">
        <v>150</v>
      </c>
      <c r="L242" s="326">
        <f t="shared" si="45"/>
        <v>0</v>
      </c>
      <c r="M242" s="342">
        <v>357.5</v>
      </c>
      <c r="N242" s="324">
        <f t="shared" si="46"/>
        <v>0</v>
      </c>
      <c r="O242" s="339">
        <v>373.74999999999994</v>
      </c>
      <c r="P242" s="326">
        <f t="shared" si="47"/>
        <v>0</v>
      </c>
    </row>
    <row r="243" spans="1:16" x14ac:dyDescent="0.2">
      <c r="A243" s="316"/>
      <c r="B243" s="317"/>
      <c r="C243" s="318"/>
      <c r="D243" s="318"/>
      <c r="E243" s="323"/>
      <c r="F243" s="323"/>
      <c r="G243" s="339"/>
      <c r="H243" s="325"/>
      <c r="I243" s="340"/>
      <c r="J243" s="323"/>
      <c r="K243" s="341"/>
      <c r="L243" s="325"/>
      <c r="M243" s="342"/>
      <c r="N243" s="327"/>
      <c r="O243" s="339"/>
      <c r="P243" s="328"/>
    </row>
    <row r="244" spans="1:16" ht="59.25" customHeight="1" x14ac:dyDescent="0.2">
      <c r="A244" s="316" t="s">
        <v>212</v>
      </c>
      <c r="B244" s="317" t="s">
        <v>213</v>
      </c>
      <c r="C244" s="318">
        <f>'Series 100 Input'!H244</f>
        <v>0</v>
      </c>
      <c r="D244" s="318" t="s">
        <v>18</v>
      </c>
      <c r="E244" s="323">
        <v>484</v>
      </c>
      <c r="F244" s="324">
        <f t="shared" si="48"/>
        <v>0</v>
      </c>
      <c r="G244" s="339">
        <v>100</v>
      </c>
      <c r="H244" s="326">
        <f t="shared" si="43"/>
        <v>0</v>
      </c>
      <c r="I244" s="340">
        <v>495.01</v>
      </c>
      <c r="J244" s="324">
        <f t="shared" si="44"/>
        <v>0</v>
      </c>
      <c r="K244" s="341">
        <v>350</v>
      </c>
      <c r="L244" s="326">
        <f t="shared" si="45"/>
        <v>0</v>
      </c>
      <c r="M244" s="342">
        <v>110</v>
      </c>
      <c r="N244" s="324">
        <f t="shared" si="46"/>
        <v>0</v>
      </c>
      <c r="O244" s="339">
        <v>114.99999999999999</v>
      </c>
      <c r="P244" s="326">
        <f t="shared" si="47"/>
        <v>0</v>
      </c>
    </row>
    <row r="245" spans="1:16" x14ac:dyDescent="0.2">
      <c r="A245" s="316"/>
      <c r="B245" s="317"/>
      <c r="C245" s="318"/>
      <c r="D245" s="318"/>
      <c r="E245" s="323"/>
      <c r="F245" s="323"/>
      <c r="G245" s="339"/>
      <c r="H245" s="325"/>
      <c r="I245" s="340"/>
      <c r="J245" s="323"/>
      <c r="K245" s="341"/>
      <c r="L245" s="325"/>
      <c r="M245" s="342"/>
      <c r="N245" s="327"/>
      <c r="O245" s="339"/>
      <c r="P245" s="328"/>
    </row>
    <row r="246" spans="1:16" ht="57" customHeight="1" x14ac:dyDescent="0.2">
      <c r="A246" s="316" t="s">
        <v>214</v>
      </c>
      <c r="B246" s="317" t="s">
        <v>215</v>
      </c>
      <c r="C246" s="318">
        <f>'Series 100 Input'!H246</f>
        <v>0</v>
      </c>
      <c r="D246" s="318" t="s">
        <v>1</v>
      </c>
      <c r="E246" s="323">
        <v>242</v>
      </c>
      <c r="F246" s="324">
        <f t="shared" si="48"/>
        <v>0</v>
      </c>
      <c r="G246" s="339">
        <v>100</v>
      </c>
      <c r="H246" s="326">
        <f t="shared" si="43"/>
        <v>0</v>
      </c>
      <c r="I246" s="340">
        <v>82.51</v>
      </c>
      <c r="J246" s="324">
        <f t="shared" si="44"/>
        <v>0</v>
      </c>
      <c r="K246" s="341">
        <v>150</v>
      </c>
      <c r="L246" s="326">
        <f t="shared" si="45"/>
        <v>0</v>
      </c>
      <c r="M246" s="342">
        <v>357.5</v>
      </c>
      <c r="N246" s="324">
        <f t="shared" si="46"/>
        <v>0</v>
      </c>
      <c r="O246" s="339">
        <v>373.74999999999994</v>
      </c>
      <c r="P246" s="326">
        <f t="shared" si="47"/>
        <v>0</v>
      </c>
    </row>
    <row r="247" spans="1:16" x14ac:dyDescent="0.2">
      <c r="A247" s="316"/>
      <c r="B247" s="317"/>
      <c r="C247" s="318"/>
      <c r="D247" s="318"/>
      <c r="E247" s="323"/>
      <c r="F247" s="323"/>
      <c r="G247" s="339"/>
      <c r="H247" s="325"/>
      <c r="I247" s="340"/>
      <c r="J247" s="323"/>
      <c r="K247" s="341"/>
      <c r="L247" s="325"/>
      <c r="M247" s="342"/>
      <c r="N247" s="327"/>
      <c r="O247" s="339"/>
      <c r="P247" s="328"/>
    </row>
    <row r="248" spans="1:16" ht="54.75" customHeight="1" x14ac:dyDescent="0.2">
      <c r="A248" s="316" t="s">
        <v>216</v>
      </c>
      <c r="B248" s="317" t="s">
        <v>217</v>
      </c>
      <c r="C248" s="318">
        <f>'Series 100 Input'!H248</f>
        <v>0</v>
      </c>
      <c r="D248" s="318" t="s">
        <v>1</v>
      </c>
      <c r="E248" s="323">
        <v>242</v>
      </c>
      <c r="F248" s="324">
        <f t="shared" si="48"/>
        <v>0</v>
      </c>
      <c r="G248" s="339">
        <v>100</v>
      </c>
      <c r="H248" s="326">
        <f t="shared" si="43"/>
        <v>0</v>
      </c>
      <c r="I248" s="340">
        <v>82.51</v>
      </c>
      <c r="J248" s="324">
        <f t="shared" si="44"/>
        <v>0</v>
      </c>
      <c r="K248" s="341">
        <v>150</v>
      </c>
      <c r="L248" s="326">
        <f t="shared" si="45"/>
        <v>0</v>
      </c>
      <c r="M248" s="342">
        <v>357.5</v>
      </c>
      <c r="N248" s="324">
        <f t="shared" si="46"/>
        <v>0</v>
      </c>
      <c r="O248" s="339">
        <v>373.74999999999994</v>
      </c>
      <c r="P248" s="326">
        <f t="shared" si="47"/>
        <v>0</v>
      </c>
    </row>
    <row r="249" spans="1:16" x14ac:dyDescent="0.2">
      <c r="A249" s="316"/>
      <c r="B249" s="317"/>
      <c r="C249" s="318"/>
      <c r="D249" s="318"/>
      <c r="E249" s="323"/>
      <c r="F249" s="323"/>
      <c r="G249" s="339"/>
      <c r="H249" s="325"/>
      <c r="I249" s="340"/>
      <c r="J249" s="323"/>
      <c r="K249" s="341"/>
      <c r="L249" s="325"/>
      <c r="M249" s="342"/>
      <c r="N249" s="327"/>
      <c r="O249" s="339"/>
      <c r="P249" s="328"/>
    </row>
    <row r="250" spans="1:16" ht="55.5" customHeight="1" x14ac:dyDescent="0.2">
      <c r="A250" s="316" t="s">
        <v>218</v>
      </c>
      <c r="B250" s="317" t="s">
        <v>219</v>
      </c>
      <c r="C250" s="318">
        <f>'Series 100 Input'!H250</f>
        <v>0</v>
      </c>
      <c r="D250" s="318" t="s">
        <v>18</v>
      </c>
      <c r="E250" s="323">
        <v>484</v>
      </c>
      <c r="F250" s="324">
        <f t="shared" si="48"/>
        <v>0</v>
      </c>
      <c r="G250" s="339">
        <v>100</v>
      </c>
      <c r="H250" s="326">
        <f t="shared" si="43"/>
        <v>0</v>
      </c>
      <c r="I250" s="340">
        <v>495.01</v>
      </c>
      <c r="J250" s="324">
        <f t="shared" si="44"/>
        <v>0</v>
      </c>
      <c r="K250" s="341">
        <v>350</v>
      </c>
      <c r="L250" s="326">
        <f t="shared" si="45"/>
        <v>0</v>
      </c>
      <c r="M250" s="342">
        <v>110</v>
      </c>
      <c r="N250" s="324">
        <f t="shared" si="46"/>
        <v>0</v>
      </c>
      <c r="O250" s="339">
        <v>114.99999999999999</v>
      </c>
      <c r="P250" s="326">
        <f t="shared" si="47"/>
        <v>0</v>
      </c>
    </row>
    <row r="251" spans="1:16" x14ac:dyDescent="0.2">
      <c r="A251" s="316"/>
      <c r="B251" s="317"/>
      <c r="C251" s="318"/>
      <c r="D251" s="318"/>
      <c r="E251" s="323"/>
      <c r="F251" s="323"/>
      <c r="G251" s="339"/>
      <c r="H251" s="325"/>
      <c r="I251" s="340"/>
      <c r="J251" s="323"/>
      <c r="K251" s="341"/>
      <c r="L251" s="325"/>
      <c r="M251" s="342"/>
      <c r="N251" s="327"/>
      <c r="O251" s="339"/>
      <c r="P251" s="328"/>
    </row>
    <row r="252" spans="1:16" ht="54.75" customHeight="1" x14ac:dyDescent="0.2">
      <c r="A252" s="316" t="s">
        <v>220</v>
      </c>
      <c r="B252" s="317" t="s">
        <v>221</v>
      </c>
      <c r="C252" s="318">
        <f>'Series 100 Input'!H252</f>
        <v>0</v>
      </c>
      <c r="D252" s="318" t="s">
        <v>1</v>
      </c>
      <c r="E252" s="323">
        <v>242</v>
      </c>
      <c r="F252" s="324">
        <f t="shared" si="48"/>
        <v>0</v>
      </c>
      <c r="G252" s="339">
        <v>100</v>
      </c>
      <c r="H252" s="326">
        <f t="shared" si="43"/>
        <v>0</v>
      </c>
      <c r="I252" s="340">
        <v>82.51</v>
      </c>
      <c r="J252" s="324">
        <f t="shared" si="44"/>
        <v>0</v>
      </c>
      <c r="K252" s="341">
        <v>150</v>
      </c>
      <c r="L252" s="326">
        <f t="shared" si="45"/>
        <v>0</v>
      </c>
      <c r="M252" s="342">
        <v>357.5</v>
      </c>
      <c r="N252" s="324">
        <f t="shared" si="46"/>
        <v>0</v>
      </c>
      <c r="O252" s="339">
        <v>373.74999999999994</v>
      </c>
      <c r="P252" s="326">
        <f t="shared" si="47"/>
        <v>0</v>
      </c>
    </row>
    <row r="253" spans="1:16" x14ac:dyDescent="0.2">
      <c r="A253" s="316"/>
      <c r="B253" s="317"/>
      <c r="C253" s="318"/>
      <c r="D253" s="318"/>
      <c r="E253" s="323"/>
      <c r="F253" s="323"/>
      <c r="G253" s="339"/>
      <c r="H253" s="325"/>
      <c r="I253" s="340"/>
      <c r="J253" s="323"/>
      <c r="K253" s="341"/>
      <c r="L253" s="325"/>
      <c r="M253" s="342"/>
      <c r="N253" s="327"/>
      <c r="O253" s="339"/>
      <c r="P253" s="328"/>
    </row>
    <row r="254" spans="1:16" x14ac:dyDescent="0.2">
      <c r="A254" s="316" t="s">
        <v>222</v>
      </c>
      <c r="B254" s="317" t="s">
        <v>223</v>
      </c>
      <c r="C254" s="318">
        <f>'Series 100 Input'!H254</f>
        <v>0</v>
      </c>
      <c r="D254" s="318" t="s">
        <v>1</v>
      </c>
      <c r="E254" s="323">
        <v>181.5</v>
      </c>
      <c r="F254" s="324">
        <f t="shared" si="48"/>
        <v>0</v>
      </c>
      <c r="G254" s="339">
        <v>100</v>
      </c>
      <c r="H254" s="326">
        <f t="shared" si="43"/>
        <v>0</v>
      </c>
      <c r="I254" s="340">
        <v>265.48</v>
      </c>
      <c r="J254" s="324">
        <f t="shared" si="44"/>
        <v>0</v>
      </c>
      <c r="K254" s="341">
        <v>280</v>
      </c>
      <c r="L254" s="326">
        <f t="shared" si="45"/>
        <v>0</v>
      </c>
      <c r="M254" s="342">
        <v>165</v>
      </c>
      <c r="N254" s="324">
        <f t="shared" si="46"/>
        <v>0</v>
      </c>
      <c r="O254" s="339">
        <v>172.5</v>
      </c>
      <c r="P254" s="326">
        <f t="shared" si="47"/>
        <v>0</v>
      </c>
    </row>
    <row r="255" spans="1:16" x14ac:dyDescent="0.2">
      <c r="A255" s="316"/>
      <c r="B255" s="317"/>
      <c r="C255" s="318"/>
      <c r="D255" s="318"/>
      <c r="E255" s="323"/>
      <c r="F255" s="323"/>
      <c r="G255" s="339"/>
      <c r="H255" s="325"/>
      <c r="I255" s="340"/>
      <c r="J255" s="323"/>
      <c r="K255" s="341"/>
      <c r="L255" s="325"/>
      <c r="M255" s="342"/>
      <c r="N255" s="327"/>
      <c r="O255" s="339"/>
      <c r="P255" s="328"/>
    </row>
    <row r="256" spans="1:16" ht="25.5" x14ac:dyDescent="0.2">
      <c r="A256" s="316" t="s">
        <v>224</v>
      </c>
      <c r="B256" s="317" t="s">
        <v>225</v>
      </c>
      <c r="C256" s="318">
        <f>'Series 100 Input'!H256</f>
        <v>0</v>
      </c>
      <c r="D256" s="318" t="s">
        <v>1</v>
      </c>
      <c r="E256" s="323">
        <v>36.299999999999997</v>
      </c>
      <c r="F256" s="324">
        <f t="shared" si="48"/>
        <v>0</v>
      </c>
      <c r="G256" s="339">
        <v>100</v>
      </c>
      <c r="H256" s="326">
        <f t="shared" si="43"/>
        <v>0</v>
      </c>
      <c r="I256" s="340">
        <v>530.95000000000005</v>
      </c>
      <c r="J256" s="324">
        <f t="shared" si="44"/>
        <v>0</v>
      </c>
      <c r="K256" s="341">
        <v>180</v>
      </c>
      <c r="L256" s="326">
        <f t="shared" si="45"/>
        <v>0</v>
      </c>
      <c r="M256" s="342">
        <v>165</v>
      </c>
      <c r="N256" s="324">
        <f t="shared" si="46"/>
        <v>0</v>
      </c>
      <c r="O256" s="339">
        <v>172.5</v>
      </c>
      <c r="P256" s="326">
        <f t="shared" si="47"/>
        <v>0</v>
      </c>
    </row>
    <row r="257" spans="1:16" x14ac:dyDescent="0.2">
      <c r="A257" s="316"/>
      <c r="B257" s="317"/>
      <c r="C257" s="318"/>
      <c r="D257" s="318"/>
      <c r="E257" s="323"/>
      <c r="F257" s="323"/>
      <c r="G257" s="339"/>
      <c r="H257" s="325"/>
      <c r="I257" s="340"/>
      <c r="J257" s="323"/>
      <c r="K257" s="341"/>
      <c r="L257" s="325"/>
      <c r="M257" s="342"/>
      <c r="N257" s="327"/>
      <c r="O257" s="339"/>
      <c r="P257" s="328"/>
    </row>
    <row r="258" spans="1:16" x14ac:dyDescent="0.2">
      <c r="A258" s="311"/>
      <c r="B258" s="312" t="s">
        <v>226</v>
      </c>
      <c r="C258" s="314"/>
      <c r="D258" s="314"/>
      <c r="E258" s="314"/>
      <c r="F258" s="314"/>
      <c r="G258" s="314"/>
      <c r="H258" s="314"/>
      <c r="I258" s="314"/>
      <c r="J258" s="314"/>
      <c r="K258" s="314"/>
      <c r="L258" s="314"/>
      <c r="M258" s="314"/>
      <c r="N258" s="314"/>
      <c r="O258" s="314"/>
      <c r="P258" s="314"/>
    </row>
    <row r="259" spans="1:16" x14ac:dyDescent="0.2">
      <c r="A259" s="316"/>
      <c r="B259" s="317"/>
      <c r="C259" s="318"/>
      <c r="D259" s="318"/>
      <c r="E259" s="323"/>
      <c r="F259" s="323"/>
      <c r="G259" s="339"/>
      <c r="H259" s="325"/>
      <c r="I259" s="340"/>
      <c r="J259" s="323"/>
      <c r="K259" s="341"/>
      <c r="L259" s="325"/>
      <c r="M259" s="342"/>
      <c r="N259" s="327"/>
      <c r="O259" s="339"/>
      <c r="P259" s="328"/>
    </row>
    <row r="260" spans="1:16" ht="29.25" customHeight="1" x14ac:dyDescent="0.2">
      <c r="A260" s="316" t="s">
        <v>227</v>
      </c>
      <c r="B260" s="317" t="s">
        <v>228</v>
      </c>
      <c r="C260" s="318">
        <f>'Series 100 Input'!H260</f>
        <v>0</v>
      </c>
      <c r="D260" s="318" t="s">
        <v>1</v>
      </c>
      <c r="E260" s="323">
        <v>272.25</v>
      </c>
      <c r="F260" s="324">
        <f t="shared" si="48"/>
        <v>0</v>
      </c>
      <c r="G260" s="339">
        <v>495</v>
      </c>
      <c r="H260" s="326">
        <f t="shared" si="43"/>
        <v>0</v>
      </c>
      <c r="I260" s="340">
        <v>17.98</v>
      </c>
      <c r="J260" s="324">
        <f t="shared" si="44"/>
        <v>0</v>
      </c>
      <c r="K260" s="341">
        <v>50</v>
      </c>
      <c r="L260" s="326">
        <f t="shared" si="45"/>
        <v>0</v>
      </c>
      <c r="M260" s="342">
        <v>192.5</v>
      </c>
      <c r="N260" s="324">
        <f t="shared" si="46"/>
        <v>0</v>
      </c>
      <c r="O260" s="339">
        <v>201.24999999999997</v>
      </c>
      <c r="P260" s="326">
        <f t="shared" si="47"/>
        <v>0</v>
      </c>
    </row>
    <row r="261" spans="1:16" x14ac:dyDescent="0.2">
      <c r="A261" s="316"/>
      <c r="B261" s="317"/>
      <c r="C261" s="318"/>
      <c r="D261" s="318"/>
      <c r="E261" s="323"/>
      <c r="F261" s="323"/>
      <c r="G261" s="339"/>
      <c r="H261" s="325"/>
      <c r="I261" s="340"/>
      <c r="J261" s="323"/>
      <c r="K261" s="341"/>
      <c r="L261" s="325"/>
      <c r="M261" s="342"/>
      <c r="N261" s="327"/>
      <c r="O261" s="339"/>
      <c r="P261" s="328"/>
    </row>
    <row r="262" spans="1:16" ht="27.75" customHeight="1" x14ac:dyDescent="0.2">
      <c r="A262" s="316" t="s">
        <v>229</v>
      </c>
      <c r="B262" s="317" t="s">
        <v>230</v>
      </c>
      <c r="C262" s="318">
        <f>'Series 100 Input'!H262</f>
        <v>0</v>
      </c>
      <c r="D262" s="318" t="s">
        <v>18</v>
      </c>
      <c r="E262" s="323">
        <v>48.4</v>
      </c>
      <c r="F262" s="324">
        <f t="shared" si="48"/>
        <v>0</v>
      </c>
      <c r="G262" s="339">
        <v>250</v>
      </c>
      <c r="H262" s="326">
        <f t="shared" si="43"/>
        <v>0</v>
      </c>
      <c r="I262" s="340">
        <v>35.950000000000003</v>
      </c>
      <c r="J262" s="324">
        <f t="shared" si="44"/>
        <v>0</v>
      </c>
      <c r="K262" s="341">
        <v>25</v>
      </c>
      <c r="L262" s="326">
        <f t="shared" si="45"/>
        <v>0</v>
      </c>
      <c r="M262" s="342">
        <v>110</v>
      </c>
      <c r="N262" s="324">
        <f t="shared" si="46"/>
        <v>0</v>
      </c>
      <c r="O262" s="339">
        <v>114.99999999999999</v>
      </c>
      <c r="P262" s="326">
        <f t="shared" si="47"/>
        <v>0</v>
      </c>
    </row>
    <row r="263" spans="1:16" x14ac:dyDescent="0.2">
      <c r="A263" s="316"/>
      <c r="B263" s="317"/>
      <c r="C263" s="318"/>
      <c r="D263" s="318"/>
      <c r="E263" s="323"/>
      <c r="F263" s="323"/>
      <c r="G263" s="339"/>
      <c r="H263" s="325"/>
      <c r="I263" s="340"/>
      <c r="J263" s="323"/>
      <c r="K263" s="341"/>
      <c r="L263" s="325"/>
      <c r="M263" s="342"/>
      <c r="N263" s="327"/>
      <c r="O263" s="339"/>
      <c r="P263" s="328"/>
    </row>
    <row r="264" spans="1:16" ht="29.25" customHeight="1" x14ac:dyDescent="0.2">
      <c r="A264" s="316" t="s">
        <v>231</v>
      </c>
      <c r="B264" s="317" t="s">
        <v>232</v>
      </c>
      <c r="C264" s="318">
        <f>'Series 100 Input'!H264</f>
        <v>0</v>
      </c>
      <c r="D264" s="318" t="s">
        <v>1</v>
      </c>
      <c r="E264" s="323">
        <v>272.25</v>
      </c>
      <c r="F264" s="324">
        <f t="shared" si="48"/>
        <v>0</v>
      </c>
      <c r="G264" s="339">
        <v>495</v>
      </c>
      <c r="H264" s="326">
        <f t="shared" si="43"/>
        <v>0</v>
      </c>
      <c r="I264" s="340">
        <v>17.98</v>
      </c>
      <c r="J264" s="324">
        <f t="shared" si="44"/>
        <v>0</v>
      </c>
      <c r="K264" s="341">
        <v>50</v>
      </c>
      <c r="L264" s="326">
        <f t="shared" si="45"/>
        <v>0</v>
      </c>
      <c r="M264" s="342">
        <v>192.5</v>
      </c>
      <c r="N264" s="324">
        <f t="shared" si="46"/>
        <v>0</v>
      </c>
      <c r="O264" s="339">
        <v>201.24999999999997</v>
      </c>
      <c r="P264" s="326">
        <f t="shared" si="47"/>
        <v>0</v>
      </c>
    </row>
    <row r="265" spans="1:16" x14ac:dyDescent="0.2">
      <c r="A265" s="316"/>
      <c r="B265" s="317"/>
      <c r="C265" s="318"/>
      <c r="D265" s="318"/>
      <c r="E265" s="323"/>
      <c r="F265" s="323"/>
      <c r="G265" s="339"/>
      <c r="H265" s="325"/>
      <c r="I265" s="340"/>
      <c r="J265" s="323"/>
      <c r="K265" s="341"/>
      <c r="L265" s="325"/>
      <c r="M265" s="342"/>
      <c r="N265" s="327"/>
      <c r="O265" s="339"/>
      <c r="P265" s="328"/>
    </row>
    <row r="266" spans="1:16" ht="41.25" customHeight="1" x14ac:dyDescent="0.2">
      <c r="A266" s="316" t="s">
        <v>233</v>
      </c>
      <c r="B266" s="317" t="s">
        <v>234</v>
      </c>
      <c r="C266" s="318">
        <f>'Series 100 Input'!H266</f>
        <v>0</v>
      </c>
      <c r="D266" s="318" t="s">
        <v>1</v>
      </c>
      <c r="E266" s="323">
        <v>272.25</v>
      </c>
      <c r="F266" s="324">
        <f t="shared" si="48"/>
        <v>0</v>
      </c>
      <c r="G266" s="339">
        <v>495</v>
      </c>
      <c r="H266" s="326">
        <f t="shared" si="43"/>
        <v>0</v>
      </c>
      <c r="I266" s="340">
        <v>17.98</v>
      </c>
      <c r="J266" s="324">
        <f t="shared" si="44"/>
        <v>0</v>
      </c>
      <c r="K266" s="341">
        <v>75</v>
      </c>
      <c r="L266" s="326">
        <f t="shared" si="45"/>
        <v>0</v>
      </c>
      <c r="M266" s="342">
        <v>214.5</v>
      </c>
      <c r="N266" s="324">
        <f t="shared" si="46"/>
        <v>0</v>
      </c>
      <c r="O266" s="339">
        <v>224.24999999999997</v>
      </c>
      <c r="P266" s="326">
        <f t="shared" si="47"/>
        <v>0</v>
      </c>
    </row>
    <row r="267" spans="1:16" x14ac:dyDescent="0.2">
      <c r="A267" s="316"/>
      <c r="B267" s="317"/>
      <c r="C267" s="318"/>
      <c r="D267" s="318"/>
      <c r="E267" s="323"/>
      <c r="F267" s="323"/>
      <c r="G267" s="339"/>
      <c r="H267" s="325"/>
      <c r="I267" s="340"/>
      <c r="J267" s="323"/>
      <c r="K267" s="341"/>
      <c r="L267" s="325"/>
      <c r="M267" s="342"/>
      <c r="N267" s="327"/>
      <c r="O267" s="339"/>
      <c r="P267" s="328"/>
    </row>
    <row r="268" spans="1:16" ht="39.75" customHeight="1" x14ac:dyDescent="0.2">
      <c r="A268" s="316" t="s">
        <v>235</v>
      </c>
      <c r="B268" s="317" t="s">
        <v>236</v>
      </c>
      <c r="C268" s="318">
        <f>'Series 100 Input'!H268</f>
        <v>0</v>
      </c>
      <c r="D268" s="318" t="s">
        <v>18</v>
      </c>
      <c r="E268" s="323">
        <v>48.4</v>
      </c>
      <c r="F268" s="324">
        <f t="shared" si="48"/>
        <v>0</v>
      </c>
      <c r="G268" s="339">
        <v>250</v>
      </c>
      <c r="H268" s="326">
        <f t="shared" si="43"/>
        <v>0</v>
      </c>
      <c r="I268" s="340">
        <v>68.95</v>
      </c>
      <c r="J268" s="324">
        <f t="shared" si="44"/>
        <v>0</v>
      </c>
      <c r="K268" s="341">
        <v>50</v>
      </c>
      <c r="L268" s="326">
        <f t="shared" si="45"/>
        <v>0</v>
      </c>
      <c r="M268" s="342">
        <v>110</v>
      </c>
      <c r="N268" s="324">
        <f t="shared" si="46"/>
        <v>0</v>
      </c>
      <c r="O268" s="339">
        <v>114.99999999999999</v>
      </c>
      <c r="P268" s="326">
        <f t="shared" si="47"/>
        <v>0</v>
      </c>
    </row>
    <row r="269" spans="1:16" x14ac:dyDescent="0.2">
      <c r="A269" s="316"/>
      <c r="B269" s="317"/>
      <c r="C269" s="318"/>
      <c r="D269" s="318"/>
      <c r="E269" s="323"/>
      <c r="F269" s="323"/>
      <c r="G269" s="339"/>
      <c r="H269" s="325"/>
      <c r="I269" s="340"/>
      <c r="J269" s="323"/>
      <c r="K269" s="341"/>
      <c r="L269" s="325"/>
      <c r="M269" s="342"/>
      <c r="N269" s="327"/>
      <c r="O269" s="339"/>
      <c r="P269" s="328"/>
    </row>
    <row r="270" spans="1:16" ht="42" customHeight="1" x14ac:dyDescent="0.2">
      <c r="A270" s="316" t="s">
        <v>237</v>
      </c>
      <c r="B270" s="317" t="s">
        <v>238</v>
      </c>
      <c r="C270" s="318">
        <f>'Series 100 Input'!H270</f>
        <v>0</v>
      </c>
      <c r="D270" s="318" t="s">
        <v>1</v>
      </c>
      <c r="E270" s="323">
        <v>272.25</v>
      </c>
      <c r="F270" s="324">
        <f t="shared" si="48"/>
        <v>0</v>
      </c>
      <c r="G270" s="339">
        <v>495</v>
      </c>
      <c r="H270" s="326">
        <f t="shared" si="43"/>
        <v>0</v>
      </c>
      <c r="I270" s="340">
        <v>17.98</v>
      </c>
      <c r="J270" s="324">
        <f t="shared" si="44"/>
        <v>0</v>
      </c>
      <c r="K270" s="341">
        <v>50</v>
      </c>
      <c r="L270" s="326">
        <f t="shared" si="45"/>
        <v>0</v>
      </c>
      <c r="M270" s="342">
        <v>214.5</v>
      </c>
      <c r="N270" s="324">
        <f t="shared" si="46"/>
        <v>0</v>
      </c>
      <c r="O270" s="339">
        <v>224.24999999999997</v>
      </c>
      <c r="P270" s="326">
        <f t="shared" si="47"/>
        <v>0</v>
      </c>
    </row>
    <row r="271" spans="1:16" x14ac:dyDescent="0.2">
      <c r="A271" s="316"/>
      <c r="B271" s="317"/>
      <c r="C271" s="318"/>
      <c r="D271" s="318"/>
      <c r="E271" s="323"/>
      <c r="F271" s="323"/>
      <c r="G271" s="339"/>
      <c r="H271" s="325"/>
      <c r="I271" s="340"/>
      <c r="J271" s="323"/>
      <c r="K271" s="341"/>
      <c r="L271" s="325"/>
      <c r="M271" s="342"/>
      <c r="N271" s="327"/>
      <c r="O271" s="339"/>
      <c r="P271" s="328"/>
    </row>
    <row r="272" spans="1:16" ht="25.5" x14ac:dyDescent="0.2">
      <c r="A272" s="316" t="s">
        <v>239</v>
      </c>
      <c r="B272" s="317" t="s">
        <v>240</v>
      </c>
      <c r="C272" s="318">
        <f>'Series 100 Input'!H272</f>
        <v>0</v>
      </c>
      <c r="D272" s="318" t="s">
        <v>1</v>
      </c>
      <c r="E272" s="323">
        <v>272.25</v>
      </c>
      <c r="F272" s="324">
        <f t="shared" si="48"/>
        <v>0</v>
      </c>
      <c r="G272" s="339">
        <v>495</v>
      </c>
      <c r="H272" s="326">
        <f t="shared" si="43"/>
        <v>0</v>
      </c>
      <c r="I272" s="340">
        <v>17.98</v>
      </c>
      <c r="J272" s="324">
        <f t="shared" si="44"/>
        <v>0</v>
      </c>
      <c r="K272" s="341">
        <v>75</v>
      </c>
      <c r="L272" s="326">
        <f t="shared" si="45"/>
        <v>0</v>
      </c>
      <c r="M272" s="342">
        <v>214.5</v>
      </c>
      <c r="N272" s="324">
        <f t="shared" si="46"/>
        <v>0</v>
      </c>
      <c r="O272" s="339">
        <v>224.24999999999997</v>
      </c>
      <c r="P272" s="326">
        <f t="shared" si="47"/>
        <v>0</v>
      </c>
    </row>
    <row r="273" spans="1:16" x14ac:dyDescent="0.2">
      <c r="A273" s="316"/>
      <c r="B273" s="317"/>
      <c r="C273" s="318"/>
      <c r="D273" s="318"/>
      <c r="E273" s="323"/>
      <c r="F273" s="323"/>
      <c r="G273" s="339"/>
      <c r="H273" s="325"/>
      <c r="I273" s="340"/>
      <c r="J273" s="323"/>
      <c r="K273" s="341"/>
      <c r="L273" s="325"/>
      <c r="M273" s="342"/>
      <c r="N273" s="327"/>
      <c r="O273" s="339"/>
      <c r="P273" s="328"/>
    </row>
    <row r="274" spans="1:16" ht="25.5" x14ac:dyDescent="0.2">
      <c r="A274" s="316" t="s">
        <v>241</v>
      </c>
      <c r="B274" s="317" t="s">
        <v>242</v>
      </c>
      <c r="C274" s="318">
        <f>'Series 100 Input'!H274</f>
        <v>0</v>
      </c>
      <c r="D274" s="318" t="s">
        <v>18</v>
      </c>
      <c r="E274" s="323">
        <v>48.4</v>
      </c>
      <c r="F274" s="324">
        <f t="shared" si="48"/>
        <v>0</v>
      </c>
      <c r="G274" s="339">
        <v>250</v>
      </c>
      <c r="H274" s="326">
        <f t="shared" ref="H274:H336" si="49">C274*G274</f>
        <v>0</v>
      </c>
      <c r="I274" s="340">
        <v>68.95</v>
      </c>
      <c r="J274" s="324">
        <f t="shared" ref="J274:J336" si="50">C274*I274</f>
        <v>0</v>
      </c>
      <c r="K274" s="341">
        <v>25</v>
      </c>
      <c r="L274" s="326">
        <f t="shared" ref="L274:L336" si="51">C274*K274</f>
        <v>0</v>
      </c>
      <c r="M274" s="342">
        <v>110</v>
      </c>
      <c r="N274" s="324">
        <f t="shared" ref="N274:N336" si="52">C274*M274</f>
        <v>0</v>
      </c>
      <c r="O274" s="339">
        <v>114.99999999999999</v>
      </c>
      <c r="P274" s="326">
        <f t="shared" ref="P274:P336" si="53">C274*O274</f>
        <v>0</v>
      </c>
    </row>
    <row r="275" spans="1:16" x14ac:dyDescent="0.2">
      <c r="A275" s="316"/>
      <c r="B275" s="317"/>
      <c r="C275" s="318"/>
      <c r="D275" s="318"/>
      <c r="E275" s="323"/>
      <c r="F275" s="323"/>
      <c r="G275" s="339"/>
      <c r="H275" s="325"/>
      <c r="I275" s="340"/>
      <c r="J275" s="323"/>
      <c r="K275" s="341"/>
      <c r="L275" s="325"/>
      <c r="M275" s="342"/>
      <c r="N275" s="327"/>
      <c r="O275" s="339"/>
      <c r="P275" s="328"/>
    </row>
    <row r="276" spans="1:16" ht="25.5" x14ac:dyDescent="0.2">
      <c r="A276" s="316" t="s">
        <v>243</v>
      </c>
      <c r="B276" s="317" t="s">
        <v>244</v>
      </c>
      <c r="C276" s="318">
        <f>'Series 100 Input'!H276</f>
        <v>0</v>
      </c>
      <c r="D276" s="318" t="s">
        <v>1</v>
      </c>
      <c r="E276" s="323">
        <v>272.25</v>
      </c>
      <c r="F276" s="324">
        <f t="shared" si="48"/>
        <v>0</v>
      </c>
      <c r="G276" s="339">
        <v>495</v>
      </c>
      <c r="H276" s="326">
        <f t="shared" si="49"/>
        <v>0</v>
      </c>
      <c r="I276" s="340">
        <v>17.98</v>
      </c>
      <c r="J276" s="324">
        <f t="shared" si="50"/>
        <v>0</v>
      </c>
      <c r="K276" s="341">
        <v>50</v>
      </c>
      <c r="L276" s="326">
        <f t="shared" si="51"/>
        <v>0</v>
      </c>
      <c r="M276" s="342">
        <v>214.5</v>
      </c>
      <c r="N276" s="324">
        <f t="shared" si="52"/>
        <v>0</v>
      </c>
      <c r="O276" s="339">
        <v>224.24999999999997</v>
      </c>
      <c r="P276" s="326">
        <f t="shared" si="53"/>
        <v>0</v>
      </c>
    </row>
    <row r="277" spans="1:16" x14ac:dyDescent="0.2">
      <c r="A277" s="316"/>
      <c r="B277" s="317"/>
      <c r="C277" s="318"/>
      <c r="D277" s="318"/>
      <c r="E277" s="323"/>
      <c r="F277" s="323"/>
      <c r="G277" s="339"/>
      <c r="H277" s="325"/>
      <c r="I277" s="340"/>
      <c r="J277" s="323"/>
      <c r="K277" s="341"/>
      <c r="L277" s="325"/>
      <c r="M277" s="342"/>
      <c r="N277" s="327"/>
      <c r="O277" s="339"/>
      <c r="P277" s="328"/>
    </row>
    <row r="278" spans="1:16" ht="38.25" x14ac:dyDescent="0.2">
      <c r="A278" s="316" t="s">
        <v>245</v>
      </c>
      <c r="B278" s="317" t="s">
        <v>246</v>
      </c>
      <c r="C278" s="318">
        <f>'Series 100 Input'!H278</f>
        <v>0</v>
      </c>
      <c r="D278" s="318" t="s">
        <v>1</v>
      </c>
      <c r="E278" s="323">
        <v>411.4</v>
      </c>
      <c r="F278" s="324">
        <f t="shared" si="48"/>
        <v>0</v>
      </c>
      <c r="G278" s="339">
        <v>500</v>
      </c>
      <c r="H278" s="326">
        <f t="shared" si="49"/>
        <v>0</v>
      </c>
      <c r="I278" s="340">
        <v>575.23</v>
      </c>
      <c r="J278" s="324">
        <f t="shared" si="50"/>
        <v>0</v>
      </c>
      <c r="K278" s="341">
        <v>50</v>
      </c>
      <c r="L278" s="326">
        <f t="shared" si="51"/>
        <v>0</v>
      </c>
      <c r="M278" s="342">
        <v>55</v>
      </c>
      <c r="N278" s="324">
        <f t="shared" si="52"/>
        <v>0</v>
      </c>
      <c r="O278" s="339">
        <v>57.499999999999993</v>
      </c>
      <c r="P278" s="326">
        <f t="shared" si="53"/>
        <v>0</v>
      </c>
    </row>
    <row r="279" spans="1:16" ht="12.95" customHeight="1" x14ac:dyDescent="0.2">
      <c r="A279" s="316"/>
      <c r="B279" s="317"/>
      <c r="C279" s="318"/>
      <c r="D279" s="318"/>
      <c r="E279" s="323"/>
      <c r="F279" s="324"/>
      <c r="G279" s="339"/>
      <c r="H279" s="339"/>
      <c r="I279" s="340"/>
      <c r="J279" s="323"/>
      <c r="K279" s="341"/>
      <c r="L279" s="325"/>
      <c r="M279" s="342"/>
      <c r="N279" s="327"/>
      <c r="O279" s="339"/>
      <c r="P279" s="328"/>
    </row>
    <row r="280" spans="1:16" ht="12.95" customHeight="1" x14ac:dyDescent="0.2">
      <c r="A280" s="311"/>
      <c r="B280" s="312" t="s">
        <v>247</v>
      </c>
      <c r="C280" s="314"/>
      <c r="D280" s="314"/>
      <c r="E280" s="314"/>
      <c r="F280" s="314"/>
      <c r="G280" s="314"/>
      <c r="H280" s="314"/>
      <c r="I280" s="314"/>
      <c r="J280" s="314"/>
      <c r="K280" s="314"/>
      <c r="L280" s="314"/>
      <c r="M280" s="314"/>
      <c r="N280" s="314"/>
      <c r="O280" s="314"/>
      <c r="P280" s="314"/>
    </row>
    <row r="281" spans="1:16" ht="12.95" customHeight="1" x14ac:dyDescent="0.2">
      <c r="A281" s="316"/>
      <c r="B281" s="329"/>
      <c r="C281" s="318"/>
      <c r="D281" s="318"/>
      <c r="E281" s="318"/>
      <c r="F281" s="318"/>
      <c r="G281" s="318"/>
      <c r="H281" s="318"/>
      <c r="I281" s="318"/>
      <c r="J281" s="318"/>
      <c r="K281" s="318"/>
      <c r="L281" s="318"/>
      <c r="M281" s="318"/>
      <c r="N281" s="318"/>
      <c r="O281" s="318"/>
      <c r="P281" s="318"/>
    </row>
    <row r="282" spans="1:16" ht="12.95" customHeight="1" x14ac:dyDescent="0.2">
      <c r="A282" s="331"/>
      <c r="B282" s="332" t="s">
        <v>248</v>
      </c>
      <c r="C282" s="334"/>
      <c r="D282" s="334"/>
      <c r="E282" s="334"/>
      <c r="F282" s="334"/>
      <c r="G282" s="334"/>
      <c r="H282" s="334"/>
      <c r="I282" s="334"/>
      <c r="J282" s="334"/>
      <c r="K282" s="334"/>
      <c r="L282" s="334"/>
      <c r="M282" s="334"/>
      <c r="N282" s="334"/>
      <c r="O282" s="334"/>
      <c r="P282" s="334"/>
    </row>
    <row r="283" spans="1:16" x14ac:dyDescent="0.2">
      <c r="A283" s="316"/>
      <c r="B283" s="317"/>
      <c r="C283" s="318"/>
      <c r="D283" s="318"/>
      <c r="E283" s="323"/>
      <c r="F283" s="324"/>
      <c r="G283" s="339"/>
      <c r="H283" s="339"/>
      <c r="I283" s="340"/>
      <c r="J283" s="323"/>
      <c r="K283" s="341"/>
      <c r="L283" s="325"/>
      <c r="M283" s="342"/>
      <c r="N283" s="327"/>
      <c r="O283" s="339"/>
      <c r="P283" s="328"/>
    </row>
    <row r="284" spans="1:16" ht="40.5" customHeight="1" x14ac:dyDescent="0.2">
      <c r="A284" s="316" t="s">
        <v>249</v>
      </c>
      <c r="B284" s="317" t="s">
        <v>250</v>
      </c>
      <c r="C284" s="318">
        <f>'Series 100 Input'!H284</f>
        <v>0</v>
      </c>
      <c r="D284" s="318" t="s">
        <v>1</v>
      </c>
      <c r="E284" s="323">
        <v>272.25</v>
      </c>
      <c r="F284" s="324">
        <f t="shared" si="48"/>
        <v>0</v>
      </c>
      <c r="G284" s="339">
        <v>250</v>
      </c>
      <c r="H284" s="326">
        <f t="shared" si="49"/>
        <v>0</v>
      </c>
      <c r="I284" s="340">
        <v>118.45</v>
      </c>
      <c r="J284" s="324">
        <f t="shared" si="50"/>
        <v>0</v>
      </c>
      <c r="K284" s="341">
        <v>150</v>
      </c>
      <c r="L284" s="326">
        <f t="shared" si="51"/>
        <v>0</v>
      </c>
      <c r="M284" s="342">
        <v>236.5</v>
      </c>
      <c r="N284" s="324">
        <f t="shared" si="52"/>
        <v>0</v>
      </c>
      <c r="O284" s="339">
        <v>247.24999999999997</v>
      </c>
      <c r="P284" s="326">
        <f t="shared" si="53"/>
        <v>0</v>
      </c>
    </row>
    <row r="285" spans="1:16" x14ac:dyDescent="0.2">
      <c r="A285" s="316"/>
      <c r="B285" s="317"/>
      <c r="C285" s="318"/>
      <c r="D285" s="318"/>
      <c r="E285" s="323"/>
      <c r="F285" s="324"/>
      <c r="G285" s="339"/>
      <c r="H285" s="339"/>
      <c r="I285" s="340"/>
      <c r="J285" s="323"/>
      <c r="K285" s="341"/>
      <c r="L285" s="325"/>
      <c r="M285" s="342"/>
      <c r="N285" s="327"/>
      <c r="O285" s="339"/>
      <c r="P285" s="328"/>
    </row>
    <row r="286" spans="1:16" ht="36.75" customHeight="1" x14ac:dyDescent="0.2">
      <c r="A286" s="316" t="s">
        <v>251</v>
      </c>
      <c r="B286" s="317" t="s">
        <v>252</v>
      </c>
      <c r="C286" s="318">
        <f>'Series 100 Input'!H286</f>
        <v>0</v>
      </c>
      <c r="D286" s="318" t="s">
        <v>18</v>
      </c>
      <c r="E286" s="323">
        <v>24.2</v>
      </c>
      <c r="F286" s="324">
        <f t="shared" si="48"/>
        <v>0</v>
      </c>
      <c r="G286" s="339">
        <v>250</v>
      </c>
      <c r="H286" s="326">
        <f t="shared" si="49"/>
        <v>0</v>
      </c>
      <c r="I286" s="340">
        <v>566.9</v>
      </c>
      <c r="J286" s="324">
        <f t="shared" si="50"/>
        <v>0</v>
      </c>
      <c r="K286" s="341">
        <v>50</v>
      </c>
      <c r="L286" s="326">
        <f t="shared" si="51"/>
        <v>0</v>
      </c>
      <c r="M286" s="342">
        <v>110</v>
      </c>
      <c r="N286" s="324">
        <f t="shared" si="52"/>
        <v>0</v>
      </c>
      <c r="O286" s="339">
        <v>114.99999999999999</v>
      </c>
      <c r="P286" s="326">
        <f t="shared" si="53"/>
        <v>0</v>
      </c>
    </row>
    <row r="287" spans="1:16" x14ac:dyDescent="0.2">
      <c r="A287" s="316"/>
      <c r="B287" s="317"/>
      <c r="C287" s="318"/>
      <c r="D287" s="318"/>
      <c r="E287" s="323"/>
      <c r="F287" s="324"/>
      <c r="G287" s="339"/>
      <c r="H287" s="339"/>
      <c r="I287" s="340"/>
      <c r="J287" s="323"/>
      <c r="K287" s="341"/>
      <c r="L287" s="325"/>
      <c r="M287" s="342"/>
      <c r="N287" s="327"/>
      <c r="O287" s="339"/>
      <c r="P287" s="328"/>
    </row>
    <row r="288" spans="1:16" ht="39.75" customHeight="1" x14ac:dyDescent="0.2">
      <c r="A288" s="316" t="s">
        <v>253</v>
      </c>
      <c r="B288" s="317" t="s">
        <v>254</v>
      </c>
      <c r="C288" s="318">
        <f>'Series 100 Input'!H288</f>
        <v>0</v>
      </c>
      <c r="D288" s="318" t="s">
        <v>1</v>
      </c>
      <c r="E288" s="323">
        <v>272.25</v>
      </c>
      <c r="F288" s="324">
        <f t="shared" si="48"/>
        <v>0</v>
      </c>
      <c r="G288" s="339">
        <v>250</v>
      </c>
      <c r="H288" s="326">
        <f t="shared" si="49"/>
        <v>0</v>
      </c>
      <c r="I288" s="340">
        <v>118.45</v>
      </c>
      <c r="J288" s="324">
        <f t="shared" si="50"/>
        <v>0</v>
      </c>
      <c r="K288" s="341">
        <v>75</v>
      </c>
      <c r="L288" s="326">
        <f t="shared" si="51"/>
        <v>0</v>
      </c>
      <c r="M288" s="342">
        <v>236.5</v>
      </c>
      <c r="N288" s="324">
        <f t="shared" si="52"/>
        <v>0</v>
      </c>
      <c r="O288" s="339">
        <v>247.24999999999997</v>
      </c>
      <c r="P288" s="326">
        <f t="shared" si="53"/>
        <v>0</v>
      </c>
    </row>
    <row r="289" spans="1:16" ht="12.75" hidden="1" customHeight="1" x14ac:dyDescent="0.2">
      <c r="A289" s="316"/>
      <c r="B289" s="317"/>
      <c r="C289" s="318"/>
      <c r="D289" s="318"/>
      <c r="E289" s="323"/>
      <c r="F289" s="324"/>
      <c r="G289" s="339"/>
      <c r="H289" s="339"/>
      <c r="I289" s="340"/>
      <c r="J289" s="323"/>
      <c r="K289" s="341"/>
      <c r="L289" s="325"/>
      <c r="M289" s="342"/>
      <c r="N289" s="327"/>
      <c r="O289" s="339">
        <v>0</v>
      </c>
      <c r="P289" s="328"/>
    </row>
    <row r="290" spans="1:16" ht="41.25" hidden="1" customHeight="1" x14ac:dyDescent="0.2">
      <c r="A290" s="316" t="s">
        <v>255</v>
      </c>
      <c r="B290" s="317" t="s">
        <v>256</v>
      </c>
      <c r="C290" s="318">
        <f>'Series 100 Input'!H290</f>
        <v>0</v>
      </c>
      <c r="D290" s="318" t="s">
        <v>1</v>
      </c>
      <c r="E290" s="323"/>
      <c r="F290" s="324">
        <f t="shared" si="48"/>
        <v>0</v>
      </c>
      <c r="G290" s="339"/>
      <c r="H290" s="326">
        <f t="shared" si="49"/>
        <v>0</v>
      </c>
      <c r="I290" s="340"/>
      <c r="J290" s="324">
        <f t="shared" si="50"/>
        <v>0</v>
      </c>
      <c r="K290" s="341"/>
      <c r="L290" s="326">
        <f t="shared" si="51"/>
        <v>0</v>
      </c>
      <c r="M290" s="342"/>
      <c r="N290" s="324">
        <f t="shared" si="52"/>
        <v>0</v>
      </c>
      <c r="O290" s="339">
        <v>224.24999999999997</v>
      </c>
      <c r="P290" s="326">
        <f t="shared" si="53"/>
        <v>0</v>
      </c>
    </row>
    <row r="291" spans="1:16" ht="12.75" hidden="1" customHeight="1" x14ac:dyDescent="0.2">
      <c r="A291" s="316"/>
      <c r="B291" s="317"/>
      <c r="C291" s="318"/>
      <c r="D291" s="318"/>
      <c r="E291" s="323"/>
      <c r="F291" s="324"/>
      <c r="G291" s="339"/>
      <c r="H291" s="339"/>
      <c r="I291" s="340"/>
      <c r="J291" s="323"/>
      <c r="K291" s="341"/>
      <c r="L291" s="325"/>
      <c r="M291" s="342"/>
      <c r="N291" s="327"/>
      <c r="O291" s="339">
        <v>0</v>
      </c>
      <c r="P291" s="328"/>
    </row>
    <row r="292" spans="1:16" ht="39" hidden="1" customHeight="1" x14ac:dyDescent="0.2">
      <c r="A292" s="316" t="s">
        <v>257</v>
      </c>
      <c r="B292" s="317" t="s">
        <v>258</v>
      </c>
      <c r="C292" s="318">
        <f>'Series 100 Input'!H292</f>
        <v>0</v>
      </c>
      <c r="D292" s="318" t="s">
        <v>18</v>
      </c>
      <c r="E292" s="323"/>
      <c r="F292" s="324">
        <f t="shared" ref="F292:F354" si="54">C292*E292</f>
        <v>0</v>
      </c>
      <c r="G292" s="339"/>
      <c r="H292" s="326">
        <f t="shared" si="49"/>
        <v>0</v>
      </c>
      <c r="I292" s="340"/>
      <c r="J292" s="324">
        <f t="shared" si="50"/>
        <v>0</v>
      </c>
      <c r="K292" s="341"/>
      <c r="L292" s="326">
        <f t="shared" si="51"/>
        <v>0</v>
      </c>
      <c r="M292" s="342"/>
      <c r="N292" s="324">
        <f t="shared" si="52"/>
        <v>0</v>
      </c>
      <c r="O292" s="339">
        <v>114.99999999999999</v>
      </c>
      <c r="P292" s="326">
        <f t="shared" si="53"/>
        <v>0</v>
      </c>
    </row>
    <row r="293" spans="1:16" ht="12.75" hidden="1" customHeight="1" x14ac:dyDescent="0.2">
      <c r="A293" s="316"/>
      <c r="B293" s="317"/>
      <c r="C293" s="318"/>
      <c r="D293" s="318"/>
      <c r="E293" s="323"/>
      <c r="F293" s="324"/>
      <c r="G293" s="339"/>
      <c r="H293" s="339"/>
      <c r="I293" s="340"/>
      <c r="J293" s="323"/>
      <c r="K293" s="341"/>
      <c r="L293" s="325"/>
      <c r="M293" s="342"/>
      <c r="N293" s="327"/>
      <c r="O293" s="339">
        <v>0</v>
      </c>
      <c r="P293" s="328"/>
    </row>
    <row r="294" spans="1:16" ht="41.25" hidden="1" customHeight="1" x14ac:dyDescent="0.2">
      <c r="A294" s="316" t="s">
        <v>259</v>
      </c>
      <c r="B294" s="317" t="s">
        <v>260</v>
      </c>
      <c r="C294" s="318">
        <f>'Series 100 Input'!H294</f>
        <v>0</v>
      </c>
      <c r="D294" s="318" t="s">
        <v>1</v>
      </c>
      <c r="E294" s="323"/>
      <c r="F294" s="324">
        <f t="shared" si="54"/>
        <v>0</v>
      </c>
      <c r="G294" s="339"/>
      <c r="H294" s="326">
        <f t="shared" si="49"/>
        <v>0</v>
      </c>
      <c r="I294" s="340"/>
      <c r="J294" s="324">
        <f t="shared" si="50"/>
        <v>0</v>
      </c>
      <c r="K294" s="341"/>
      <c r="L294" s="326">
        <f t="shared" si="51"/>
        <v>0</v>
      </c>
      <c r="M294" s="342"/>
      <c r="N294" s="324">
        <f t="shared" si="52"/>
        <v>0</v>
      </c>
      <c r="O294" s="339">
        <v>224.24999999999997</v>
      </c>
      <c r="P294" s="326">
        <f t="shared" si="53"/>
        <v>0</v>
      </c>
    </row>
    <row r="295" spans="1:16" ht="12.75" hidden="1" customHeight="1" x14ac:dyDescent="0.2">
      <c r="A295" s="316"/>
      <c r="B295" s="317"/>
      <c r="C295" s="318"/>
      <c r="D295" s="318"/>
      <c r="E295" s="323"/>
      <c r="F295" s="324"/>
      <c r="G295" s="339"/>
      <c r="H295" s="339"/>
      <c r="I295" s="340"/>
      <c r="J295" s="323"/>
      <c r="K295" s="341"/>
      <c r="L295" s="325"/>
      <c r="M295" s="342"/>
      <c r="N295" s="327"/>
      <c r="O295" s="339">
        <v>0</v>
      </c>
      <c r="P295" s="328"/>
    </row>
    <row r="296" spans="1:16" ht="40.5" hidden="1" customHeight="1" x14ac:dyDescent="0.2">
      <c r="A296" s="316" t="s">
        <v>261</v>
      </c>
      <c r="B296" s="317" t="s">
        <v>262</v>
      </c>
      <c r="C296" s="318">
        <f>'Series 100 Input'!H296</f>
        <v>0</v>
      </c>
      <c r="D296" s="318" t="s">
        <v>1</v>
      </c>
      <c r="E296" s="323"/>
      <c r="F296" s="324">
        <f t="shared" si="54"/>
        <v>0</v>
      </c>
      <c r="G296" s="339"/>
      <c r="H296" s="326">
        <f t="shared" si="49"/>
        <v>0</v>
      </c>
      <c r="I296" s="340"/>
      <c r="J296" s="324">
        <f t="shared" si="50"/>
        <v>0</v>
      </c>
      <c r="K296" s="341"/>
      <c r="L296" s="326">
        <f t="shared" si="51"/>
        <v>0</v>
      </c>
      <c r="M296" s="342"/>
      <c r="N296" s="324">
        <f t="shared" si="52"/>
        <v>0</v>
      </c>
      <c r="O296" s="339">
        <v>247.24999999999997</v>
      </c>
      <c r="P296" s="326">
        <f t="shared" si="53"/>
        <v>0</v>
      </c>
    </row>
    <row r="297" spans="1:16" ht="12.75" hidden="1" customHeight="1" x14ac:dyDescent="0.2">
      <c r="A297" s="316"/>
      <c r="B297" s="317"/>
      <c r="C297" s="318"/>
      <c r="D297" s="318"/>
      <c r="E297" s="323"/>
      <c r="F297" s="324"/>
      <c r="G297" s="339"/>
      <c r="H297" s="339"/>
      <c r="I297" s="340"/>
      <c r="J297" s="323"/>
      <c r="K297" s="341"/>
      <c r="L297" s="325"/>
      <c r="M297" s="342"/>
      <c r="N297" s="327"/>
      <c r="O297" s="339">
        <v>0</v>
      </c>
      <c r="P297" s="328"/>
    </row>
    <row r="298" spans="1:16" ht="42" hidden="1" customHeight="1" x14ac:dyDescent="0.2">
      <c r="A298" s="316" t="s">
        <v>263</v>
      </c>
      <c r="B298" s="317" t="s">
        <v>264</v>
      </c>
      <c r="C298" s="318">
        <f>'Series 100 Input'!H298</f>
        <v>0</v>
      </c>
      <c r="D298" s="318" t="s">
        <v>18</v>
      </c>
      <c r="E298" s="323"/>
      <c r="F298" s="324">
        <f t="shared" si="54"/>
        <v>0</v>
      </c>
      <c r="G298" s="339"/>
      <c r="H298" s="326">
        <f t="shared" si="49"/>
        <v>0</v>
      </c>
      <c r="I298" s="340"/>
      <c r="J298" s="324">
        <f t="shared" si="50"/>
        <v>0</v>
      </c>
      <c r="K298" s="341"/>
      <c r="L298" s="326">
        <f t="shared" si="51"/>
        <v>0</v>
      </c>
      <c r="M298" s="342"/>
      <c r="N298" s="324">
        <f t="shared" si="52"/>
        <v>0</v>
      </c>
      <c r="O298" s="339">
        <v>114.99999999999999</v>
      </c>
      <c r="P298" s="326">
        <f t="shared" si="53"/>
        <v>0</v>
      </c>
    </row>
    <row r="299" spans="1:16" ht="12.75" hidden="1" customHeight="1" x14ac:dyDescent="0.2">
      <c r="A299" s="316"/>
      <c r="B299" s="317"/>
      <c r="C299" s="318"/>
      <c r="D299" s="318"/>
      <c r="E299" s="323"/>
      <c r="F299" s="324"/>
      <c r="G299" s="339"/>
      <c r="H299" s="339"/>
      <c r="I299" s="340"/>
      <c r="J299" s="323"/>
      <c r="K299" s="341"/>
      <c r="L299" s="325"/>
      <c r="M299" s="342"/>
      <c r="N299" s="327"/>
      <c r="O299" s="339">
        <v>0</v>
      </c>
      <c r="P299" s="328"/>
    </row>
    <row r="300" spans="1:16" ht="41.25" hidden="1" customHeight="1" x14ac:dyDescent="0.2">
      <c r="A300" s="316" t="s">
        <v>265</v>
      </c>
      <c r="B300" s="317" t="s">
        <v>266</v>
      </c>
      <c r="C300" s="318">
        <f>'Series 100 Input'!H300</f>
        <v>0</v>
      </c>
      <c r="D300" s="318" t="s">
        <v>1</v>
      </c>
      <c r="E300" s="323"/>
      <c r="F300" s="324">
        <f t="shared" si="54"/>
        <v>0</v>
      </c>
      <c r="G300" s="339"/>
      <c r="H300" s="326">
        <f t="shared" si="49"/>
        <v>0</v>
      </c>
      <c r="I300" s="340"/>
      <c r="J300" s="324">
        <f t="shared" si="50"/>
        <v>0</v>
      </c>
      <c r="K300" s="341"/>
      <c r="L300" s="326">
        <f t="shared" si="51"/>
        <v>0</v>
      </c>
      <c r="M300" s="342"/>
      <c r="N300" s="324">
        <f t="shared" si="52"/>
        <v>0</v>
      </c>
      <c r="O300" s="339">
        <v>247.24999999999997</v>
      </c>
      <c r="P300" s="326">
        <f t="shared" si="53"/>
        <v>0</v>
      </c>
    </row>
    <row r="301" spans="1:16" ht="12.75" hidden="1" customHeight="1" x14ac:dyDescent="0.2">
      <c r="A301" s="316"/>
      <c r="B301" s="317"/>
      <c r="C301" s="318"/>
      <c r="D301" s="318"/>
      <c r="E301" s="323"/>
      <c r="F301" s="324"/>
      <c r="G301" s="339"/>
      <c r="H301" s="339"/>
      <c r="I301" s="340"/>
      <c r="J301" s="323"/>
      <c r="K301" s="341"/>
      <c r="L301" s="325"/>
      <c r="M301" s="342"/>
      <c r="N301" s="327"/>
      <c r="O301" s="339">
        <v>0</v>
      </c>
      <c r="P301" s="328"/>
    </row>
    <row r="302" spans="1:16" ht="40.5" hidden="1" customHeight="1" x14ac:dyDescent="0.2">
      <c r="A302" s="316" t="s">
        <v>267</v>
      </c>
      <c r="B302" s="317" t="s">
        <v>268</v>
      </c>
      <c r="C302" s="318">
        <f>'Series 100 Input'!H302</f>
        <v>0</v>
      </c>
      <c r="D302" s="318" t="s">
        <v>1</v>
      </c>
      <c r="E302" s="323"/>
      <c r="F302" s="324">
        <f t="shared" si="54"/>
        <v>0</v>
      </c>
      <c r="G302" s="339"/>
      <c r="H302" s="326">
        <f t="shared" si="49"/>
        <v>0</v>
      </c>
      <c r="I302" s="340"/>
      <c r="J302" s="324">
        <f t="shared" si="50"/>
        <v>0</v>
      </c>
      <c r="K302" s="341"/>
      <c r="L302" s="326">
        <f t="shared" si="51"/>
        <v>0</v>
      </c>
      <c r="M302" s="342"/>
      <c r="N302" s="324">
        <f t="shared" si="52"/>
        <v>0</v>
      </c>
      <c r="O302" s="339">
        <v>224.24999999999997</v>
      </c>
      <c r="P302" s="326">
        <f t="shared" si="53"/>
        <v>0</v>
      </c>
    </row>
    <row r="303" spans="1:16" ht="12.75" hidden="1" customHeight="1" x14ac:dyDescent="0.2">
      <c r="A303" s="316"/>
      <c r="B303" s="317"/>
      <c r="C303" s="318"/>
      <c r="D303" s="318"/>
      <c r="E303" s="323"/>
      <c r="F303" s="324"/>
      <c r="G303" s="339"/>
      <c r="H303" s="339"/>
      <c r="I303" s="340"/>
      <c r="J303" s="323"/>
      <c r="K303" s="341"/>
      <c r="L303" s="325"/>
      <c r="M303" s="342"/>
      <c r="N303" s="327"/>
      <c r="O303" s="339">
        <v>0</v>
      </c>
      <c r="P303" s="328"/>
    </row>
    <row r="304" spans="1:16" ht="41.25" hidden="1" customHeight="1" x14ac:dyDescent="0.2">
      <c r="A304" s="316" t="s">
        <v>269</v>
      </c>
      <c r="B304" s="317" t="s">
        <v>270</v>
      </c>
      <c r="C304" s="318">
        <f>'Series 100 Input'!H304</f>
        <v>0</v>
      </c>
      <c r="D304" s="318" t="s">
        <v>18</v>
      </c>
      <c r="E304" s="323"/>
      <c r="F304" s="324">
        <f t="shared" si="54"/>
        <v>0</v>
      </c>
      <c r="G304" s="339"/>
      <c r="H304" s="326">
        <f t="shared" si="49"/>
        <v>0</v>
      </c>
      <c r="I304" s="340"/>
      <c r="J304" s="324">
        <f t="shared" si="50"/>
        <v>0</v>
      </c>
      <c r="K304" s="341"/>
      <c r="L304" s="326">
        <f t="shared" si="51"/>
        <v>0</v>
      </c>
      <c r="M304" s="342"/>
      <c r="N304" s="324">
        <f t="shared" si="52"/>
        <v>0</v>
      </c>
      <c r="O304" s="339">
        <v>114.99999999999999</v>
      </c>
      <c r="P304" s="326">
        <f t="shared" si="53"/>
        <v>0</v>
      </c>
    </row>
    <row r="305" spans="1:16" ht="12.75" hidden="1" customHeight="1" x14ac:dyDescent="0.2">
      <c r="A305" s="316"/>
      <c r="B305" s="317"/>
      <c r="C305" s="318"/>
      <c r="D305" s="318"/>
      <c r="E305" s="323"/>
      <c r="F305" s="324"/>
      <c r="G305" s="339"/>
      <c r="H305" s="339"/>
      <c r="I305" s="340"/>
      <c r="J305" s="323"/>
      <c r="K305" s="341"/>
      <c r="L305" s="325"/>
      <c r="M305" s="342"/>
      <c r="N305" s="327"/>
      <c r="O305" s="339">
        <v>0</v>
      </c>
      <c r="P305" s="328"/>
    </row>
    <row r="306" spans="1:16" ht="41.25" hidden="1" customHeight="1" x14ac:dyDescent="0.2">
      <c r="A306" s="316" t="s">
        <v>271</v>
      </c>
      <c r="B306" s="317" t="s">
        <v>272</v>
      </c>
      <c r="C306" s="318">
        <f>'Series 100 Input'!H306</f>
        <v>0</v>
      </c>
      <c r="D306" s="318" t="s">
        <v>1</v>
      </c>
      <c r="E306" s="323"/>
      <c r="F306" s="324">
        <f t="shared" si="54"/>
        <v>0</v>
      </c>
      <c r="G306" s="339"/>
      <c r="H306" s="326">
        <f t="shared" si="49"/>
        <v>0</v>
      </c>
      <c r="I306" s="340"/>
      <c r="J306" s="324">
        <f t="shared" si="50"/>
        <v>0</v>
      </c>
      <c r="K306" s="341"/>
      <c r="L306" s="326">
        <f t="shared" si="51"/>
        <v>0</v>
      </c>
      <c r="M306" s="342"/>
      <c r="N306" s="324">
        <f t="shared" si="52"/>
        <v>0</v>
      </c>
      <c r="O306" s="339">
        <v>224.24999999999997</v>
      </c>
      <c r="P306" s="326">
        <f t="shared" si="53"/>
        <v>0</v>
      </c>
    </row>
    <row r="307" spans="1:16" ht="12.75" customHeight="1" x14ac:dyDescent="0.2">
      <c r="A307" s="316"/>
      <c r="B307" s="317"/>
      <c r="C307" s="318"/>
      <c r="D307" s="318"/>
      <c r="E307" s="323"/>
      <c r="F307" s="324"/>
      <c r="G307" s="339"/>
      <c r="H307" s="339"/>
      <c r="I307" s="340"/>
      <c r="J307" s="323"/>
      <c r="K307" s="341"/>
      <c r="L307" s="325"/>
      <c r="M307" s="342"/>
      <c r="N307" s="327"/>
      <c r="O307" s="339"/>
      <c r="P307" s="328"/>
    </row>
    <row r="308" spans="1:16" x14ac:dyDescent="0.2">
      <c r="A308" s="331"/>
      <c r="B308" s="332" t="s">
        <v>273</v>
      </c>
      <c r="C308" s="334"/>
      <c r="D308" s="334"/>
      <c r="E308" s="334"/>
      <c r="F308" s="334"/>
      <c r="G308" s="334"/>
      <c r="H308" s="334"/>
      <c r="I308" s="334"/>
      <c r="J308" s="334"/>
      <c r="K308" s="334"/>
      <c r="L308" s="334"/>
      <c r="M308" s="334"/>
      <c r="N308" s="334"/>
      <c r="O308" s="334"/>
      <c r="P308" s="334"/>
    </row>
    <row r="309" spans="1:16" x14ac:dyDescent="0.2">
      <c r="A309" s="331"/>
      <c r="B309" s="332"/>
      <c r="C309" s="334"/>
      <c r="D309" s="334"/>
      <c r="E309" s="334"/>
      <c r="F309" s="334"/>
      <c r="G309" s="334"/>
      <c r="H309" s="334"/>
      <c r="I309" s="334"/>
      <c r="J309" s="334"/>
      <c r="K309" s="334"/>
      <c r="L309" s="334"/>
      <c r="M309" s="334"/>
      <c r="N309" s="334"/>
      <c r="O309" s="334"/>
      <c r="P309" s="334"/>
    </row>
    <row r="310" spans="1:16" x14ac:dyDescent="0.2">
      <c r="A310" s="331"/>
      <c r="B310" s="332" t="s">
        <v>274</v>
      </c>
      <c r="C310" s="334"/>
      <c r="D310" s="334"/>
      <c r="E310" s="334"/>
      <c r="F310" s="334"/>
      <c r="G310" s="334"/>
      <c r="H310" s="334"/>
      <c r="I310" s="334"/>
      <c r="J310" s="334"/>
      <c r="K310" s="334"/>
      <c r="L310" s="334"/>
      <c r="M310" s="334"/>
      <c r="N310" s="334"/>
      <c r="O310" s="334"/>
      <c r="P310" s="334"/>
    </row>
    <row r="311" spans="1:16" x14ac:dyDescent="0.2">
      <c r="A311" s="316"/>
      <c r="B311" s="317"/>
      <c r="C311" s="318"/>
      <c r="D311" s="318"/>
      <c r="E311" s="323"/>
      <c r="F311" s="324"/>
      <c r="G311" s="339"/>
      <c r="H311" s="339"/>
      <c r="I311" s="340"/>
      <c r="J311" s="323"/>
      <c r="K311" s="341"/>
      <c r="L311" s="325"/>
      <c r="M311" s="342"/>
      <c r="N311" s="327"/>
      <c r="O311" s="339"/>
      <c r="P311" s="328"/>
    </row>
    <row r="312" spans="1:16" ht="28.5" customHeight="1" x14ac:dyDescent="0.2">
      <c r="A312" s="316" t="s">
        <v>275</v>
      </c>
      <c r="B312" s="317" t="s">
        <v>276</v>
      </c>
      <c r="C312" s="318">
        <f>'Series 100 Input'!H312</f>
        <v>0</v>
      </c>
      <c r="D312" s="318" t="s">
        <v>1</v>
      </c>
      <c r="E312" s="323">
        <v>272.25</v>
      </c>
      <c r="F312" s="324">
        <f t="shared" si="54"/>
        <v>0</v>
      </c>
      <c r="G312" s="339">
        <v>250</v>
      </c>
      <c r="H312" s="326">
        <f t="shared" si="49"/>
        <v>0</v>
      </c>
      <c r="I312" s="340">
        <v>118.45</v>
      </c>
      <c r="J312" s="324">
        <f t="shared" si="50"/>
        <v>0</v>
      </c>
      <c r="K312" s="341">
        <v>150</v>
      </c>
      <c r="L312" s="326">
        <f t="shared" si="51"/>
        <v>0</v>
      </c>
      <c r="M312" s="342">
        <v>214.5</v>
      </c>
      <c r="N312" s="324">
        <f t="shared" si="52"/>
        <v>0</v>
      </c>
      <c r="O312" s="339">
        <v>224.24999999999997</v>
      </c>
      <c r="P312" s="326">
        <f t="shared" si="53"/>
        <v>0</v>
      </c>
    </row>
    <row r="313" spans="1:16" x14ac:dyDescent="0.2">
      <c r="A313" s="316"/>
      <c r="B313" s="317"/>
      <c r="C313" s="318"/>
      <c r="D313" s="318"/>
      <c r="E313" s="323"/>
      <c r="F313" s="324"/>
      <c r="G313" s="339"/>
      <c r="H313" s="339"/>
      <c r="I313" s="340"/>
      <c r="J313" s="323"/>
      <c r="K313" s="341"/>
      <c r="L313" s="325"/>
      <c r="M313" s="342"/>
      <c r="N313" s="327"/>
      <c r="O313" s="339"/>
      <c r="P313" s="328"/>
    </row>
    <row r="314" spans="1:16" ht="29.25" customHeight="1" x14ac:dyDescent="0.2">
      <c r="A314" s="316" t="s">
        <v>277</v>
      </c>
      <c r="B314" s="317" t="s">
        <v>278</v>
      </c>
      <c r="C314" s="318">
        <f>'Series 100 Input'!H314</f>
        <v>0</v>
      </c>
      <c r="D314" s="318" t="s">
        <v>18</v>
      </c>
      <c r="E314" s="323">
        <v>24.2</v>
      </c>
      <c r="F314" s="324">
        <f t="shared" si="54"/>
        <v>0</v>
      </c>
      <c r="G314" s="339">
        <v>250</v>
      </c>
      <c r="H314" s="326">
        <f t="shared" si="49"/>
        <v>0</v>
      </c>
      <c r="I314" s="340">
        <v>566.9</v>
      </c>
      <c r="J314" s="324">
        <f t="shared" si="50"/>
        <v>0</v>
      </c>
      <c r="K314" s="341">
        <v>50</v>
      </c>
      <c r="L314" s="326">
        <f t="shared" si="51"/>
        <v>0</v>
      </c>
      <c r="M314" s="342">
        <v>110</v>
      </c>
      <c r="N314" s="324">
        <f t="shared" si="52"/>
        <v>0</v>
      </c>
      <c r="O314" s="339">
        <v>114.99999999999999</v>
      </c>
      <c r="P314" s="326">
        <f t="shared" si="53"/>
        <v>0</v>
      </c>
    </row>
    <row r="315" spans="1:16" x14ac:dyDescent="0.2">
      <c r="A315" s="316"/>
      <c r="B315" s="317"/>
      <c r="C315" s="318"/>
      <c r="D315" s="318"/>
      <c r="E315" s="323"/>
      <c r="F315" s="324"/>
      <c r="G315" s="339"/>
      <c r="H315" s="339"/>
      <c r="I315" s="340"/>
      <c r="J315" s="323"/>
      <c r="K315" s="341"/>
      <c r="L315" s="325"/>
      <c r="M315" s="342"/>
      <c r="N315" s="327"/>
      <c r="O315" s="339"/>
      <c r="P315" s="328"/>
    </row>
    <row r="316" spans="1:16" ht="28.5" customHeight="1" x14ac:dyDescent="0.2">
      <c r="A316" s="316" t="s">
        <v>279</v>
      </c>
      <c r="B316" s="317" t="s">
        <v>280</v>
      </c>
      <c r="C316" s="318">
        <f>'Series 100 Input'!H316</f>
        <v>0</v>
      </c>
      <c r="D316" s="318" t="s">
        <v>1</v>
      </c>
      <c r="E316" s="323">
        <v>272.25</v>
      </c>
      <c r="F316" s="324">
        <f t="shared" si="54"/>
        <v>0</v>
      </c>
      <c r="G316" s="339">
        <v>250</v>
      </c>
      <c r="H316" s="326">
        <f t="shared" si="49"/>
        <v>0</v>
      </c>
      <c r="I316" s="340">
        <v>118.45</v>
      </c>
      <c r="J316" s="324">
        <f t="shared" si="50"/>
        <v>0</v>
      </c>
      <c r="K316" s="341">
        <v>75</v>
      </c>
      <c r="L316" s="326">
        <f t="shared" si="51"/>
        <v>0</v>
      </c>
      <c r="M316" s="342">
        <v>214.5</v>
      </c>
      <c r="N316" s="324">
        <f t="shared" si="52"/>
        <v>0</v>
      </c>
      <c r="O316" s="339">
        <v>224.24999999999997</v>
      </c>
      <c r="P316" s="326">
        <f t="shared" si="53"/>
        <v>0</v>
      </c>
    </row>
    <row r="317" spans="1:16" ht="13.5" customHeight="1" x14ac:dyDescent="0.2">
      <c r="A317" s="316"/>
      <c r="B317" s="317"/>
      <c r="C317" s="318"/>
      <c r="D317" s="318"/>
      <c r="E317" s="323"/>
      <c r="F317" s="324"/>
      <c r="G317" s="339"/>
      <c r="H317" s="339"/>
      <c r="I317" s="340"/>
      <c r="J317" s="323"/>
      <c r="K317" s="341"/>
      <c r="L317" s="325"/>
      <c r="M317" s="342"/>
      <c r="N317" s="327"/>
      <c r="O317" s="339"/>
      <c r="P317" s="328"/>
    </row>
    <row r="318" spans="1:16" ht="13.5" customHeight="1" x14ac:dyDescent="0.2">
      <c r="A318" s="331"/>
      <c r="B318" s="332" t="s">
        <v>281</v>
      </c>
      <c r="C318" s="334"/>
      <c r="D318" s="334"/>
      <c r="E318" s="334"/>
      <c r="F318" s="334"/>
      <c r="G318" s="334"/>
      <c r="H318" s="334"/>
      <c r="I318" s="334"/>
      <c r="J318" s="334"/>
      <c r="K318" s="334"/>
      <c r="L318" s="334"/>
      <c r="M318" s="334"/>
      <c r="N318" s="334"/>
      <c r="O318" s="334"/>
      <c r="P318" s="334"/>
    </row>
    <row r="319" spans="1:16" ht="13.5" customHeight="1" x14ac:dyDescent="0.2">
      <c r="A319" s="316"/>
      <c r="B319" s="317"/>
      <c r="C319" s="318"/>
      <c r="D319" s="318"/>
      <c r="E319" s="323"/>
      <c r="F319" s="324"/>
      <c r="G319" s="339"/>
      <c r="H319" s="339"/>
      <c r="I319" s="340"/>
      <c r="J319" s="323"/>
      <c r="K319" s="341"/>
      <c r="L319" s="325"/>
      <c r="M319" s="342"/>
      <c r="N319" s="327"/>
      <c r="O319" s="339"/>
      <c r="P319" s="328"/>
    </row>
    <row r="320" spans="1:16" ht="25.5" x14ac:dyDescent="0.2">
      <c r="A320" s="316" t="s">
        <v>282</v>
      </c>
      <c r="B320" s="317" t="s">
        <v>283</v>
      </c>
      <c r="C320" s="318">
        <f>'Series 100 Input'!H320</f>
        <v>0</v>
      </c>
      <c r="D320" s="318" t="s">
        <v>1</v>
      </c>
      <c r="E320" s="323">
        <v>272.25</v>
      </c>
      <c r="F320" s="324">
        <f t="shared" si="54"/>
        <v>0</v>
      </c>
      <c r="G320" s="339">
        <v>150</v>
      </c>
      <c r="H320" s="326">
        <f t="shared" si="49"/>
        <v>0</v>
      </c>
      <c r="I320" s="340">
        <v>118.45</v>
      </c>
      <c r="J320" s="324">
        <f t="shared" si="50"/>
        <v>0</v>
      </c>
      <c r="K320" s="341">
        <v>150</v>
      </c>
      <c r="L320" s="326">
        <f t="shared" si="51"/>
        <v>0</v>
      </c>
      <c r="M320" s="342">
        <v>236.5</v>
      </c>
      <c r="N320" s="324">
        <f t="shared" si="52"/>
        <v>0</v>
      </c>
      <c r="O320" s="339">
        <v>247.24999999999997</v>
      </c>
      <c r="P320" s="326">
        <f t="shared" si="53"/>
        <v>0</v>
      </c>
    </row>
    <row r="321" spans="1:16" x14ac:dyDescent="0.2">
      <c r="A321" s="316"/>
      <c r="B321" s="317"/>
      <c r="C321" s="318"/>
      <c r="D321" s="318"/>
      <c r="E321" s="323"/>
      <c r="F321" s="324"/>
      <c r="G321" s="339"/>
      <c r="H321" s="339"/>
      <c r="I321" s="340"/>
      <c r="J321" s="323"/>
      <c r="K321" s="341"/>
      <c r="L321" s="325"/>
      <c r="M321" s="342"/>
      <c r="N321" s="327"/>
      <c r="O321" s="339"/>
      <c r="P321" s="328"/>
    </row>
    <row r="322" spans="1:16" ht="25.5" x14ac:dyDescent="0.2">
      <c r="A322" s="316" t="s">
        <v>284</v>
      </c>
      <c r="B322" s="317" t="s">
        <v>285</v>
      </c>
      <c r="C322" s="318">
        <f>'Series 100 Input'!H322</f>
        <v>0</v>
      </c>
      <c r="D322" s="318" t="s">
        <v>18</v>
      </c>
      <c r="E322" s="323">
        <v>24.2</v>
      </c>
      <c r="F322" s="324">
        <f t="shared" si="54"/>
        <v>0</v>
      </c>
      <c r="G322" s="339">
        <v>250</v>
      </c>
      <c r="H322" s="326">
        <f t="shared" si="49"/>
        <v>0</v>
      </c>
      <c r="I322" s="340">
        <v>566.9</v>
      </c>
      <c r="J322" s="324">
        <f t="shared" si="50"/>
        <v>0</v>
      </c>
      <c r="K322" s="341">
        <v>50</v>
      </c>
      <c r="L322" s="326">
        <f t="shared" si="51"/>
        <v>0</v>
      </c>
      <c r="M322" s="342">
        <v>110</v>
      </c>
      <c r="N322" s="324">
        <f t="shared" si="52"/>
        <v>0</v>
      </c>
      <c r="O322" s="339">
        <v>114.99999999999999</v>
      </c>
      <c r="P322" s="326">
        <f t="shared" si="53"/>
        <v>0</v>
      </c>
    </row>
    <row r="323" spans="1:16" x14ac:dyDescent="0.2">
      <c r="A323" s="316"/>
      <c r="B323" s="317"/>
      <c r="C323" s="318"/>
      <c r="D323" s="318"/>
      <c r="E323" s="323"/>
      <c r="F323" s="324"/>
      <c r="G323" s="339"/>
      <c r="H323" s="339"/>
      <c r="I323" s="340"/>
      <c r="J323" s="323"/>
      <c r="K323" s="341"/>
      <c r="L323" s="325"/>
      <c r="M323" s="342"/>
      <c r="N323" s="327"/>
      <c r="O323" s="339"/>
      <c r="P323" s="328"/>
    </row>
    <row r="324" spans="1:16" ht="25.5" x14ac:dyDescent="0.2">
      <c r="A324" s="316" t="s">
        <v>286</v>
      </c>
      <c r="B324" s="317" t="s">
        <v>287</v>
      </c>
      <c r="C324" s="318">
        <f>'Series 100 Input'!H324</f>
        <v>0</v>
      </c>
      <c r="D324" s="318" t="s">
        <v>1</v>
      </c>
      <c r="E324" s="323">
        <v>272.25</v>
      </c>
      <c r="F324" s="324">
        <f t="shared" si="54"/>
        <v>0</v>
      </c>
      <c r="G324" s="339">
        <v>150</v>
      </c>
      <c r="H324" s="326">
        <f t="shared" si="49"/>
        <v>0</v>
      </c>
      <c r="I324" s="340">
        <v>118.45</v>
      </c>
      <c r="J324" s="324">
        <f t="shared" si="50"/>
        <v>0</v>
      </c>
      <c r="K324" s="341">
        <v>75</v>
      </c>
      <c r="L324" s="326">
        <f t="shared" si="51"/>
        <v>0</v>
      </c>
      <c r="M324" s="342">
        <v>236.5</v>
      </c>
      <c r="N324" s="324">
        <f t="shared" si="52"/>
        <v>0</v>
      </c>
      <c r="O324" s="339">
        <v>247.24999999999997</v>
      </c>
      <c r="P324" s="326">
        <f t="shared" si="53"/>
        <v>0</v>
      </c>
    </row>
    <row r="325" spans="1:16" x14ac:dyDescent="0.2">
      <c r="A325" s="316"/>
      <c r="B325" s="317"/>
      <c r="C325" s="318"/>
      <c r="D325" s="318"/>
      <c r="E325" s="323"/>
      <c r="F325" s="324"/>
      <c r="G325" s="339"/>
      <c r="H325" s="339"/>
      <c r="I325" s="340"/>
      <c r="J325" s="323"/>
      <c r="K325" s="341"/>
      <c r="L325" s="325"/>
      <c r="M325" s="342"/>
      <c r="N325" s="327"/>
      <c r="O325" s="339"/>
      <c r="P325" s="328"/>
    </row>
    <row r="326" spans="1:16" x14ac:dyDescent="0.2">
      <c r="A326" s="331"/>
      <c r="B326" s="332" t="s">
        <v>288</v>
      </c>
      <c r="C326" s="334"/>
      <c r="D326" s="334"/>
      <c r="E326" s="334"/>
      <c r="F326" s="334"/>
      <c r="G326" s="334"/>
      <c r="H326" s="334"/>
      <c r="I326" s="334"/>
      <c r="J326" s="334"/>
      <c r="K326" s="334"/>
      <c r="L326" s="334"/>
      <c r="M326" s="334"/>
      <c r="N326" s="334"/>
      <c r="O326" s="334"/>
      <c r="P326" s="334"/>
    </row>
    <row r="327" spans="1:16" x14ac:dyDescent="0.2">
      <c r="A327" s="316"/>
      <c r="B327" s="317"/>
      <c r="C327" s="318"/>
      <c r="D327" s="318"/>
      <c r="E327" s="323"/>
      <c r="F327" s="324"/>
      <c r="G327" s="339"/>
      <c r="H327" s="339"/>
      <c r="I327" s="340"/>
      <c r="J327" s="323"/>
      <c r="K327" s="341"/>
      <c r="L327" s="325"/>
      <c r="M327" s="342"/>
      <c r="N327" s="327"/>
      <c r="O327" s="339"/>
      <c r="P327" s="328"/>
    </row>
    <row r="328" spans="1:16" ht="25.5" x14ac:dyDescent="0.2">
      <c r="A328" s="316" t="s">
        <v>289</v>
      </c>
      <c r="B328" s="317" t="s">
        <v>290</v>
      </c>
      <c r="C328" s="318">
        <f>'Series 100 Input'!H328</f>
        <v>0</v>
      </c>
      <c r="D328" s="318" t="s">
        <v>1</v>
      </c>
      <c r="E328" s="323">
        <v>272.25</v>
      </c>
      <c r="F328" s="324">
        <f t="shared" si="54"/>
        <v>0</v>
      </c>
      <c r="G328" s="339">
        <v>250</v>
      </c>
      <c r="H328" s="326">
        <f t="shared" si="49"/>
        <v>0</v>
      </c>
      <c r="I328" s="340">
        <v>118.45</v>
      </c>
      <c r="J328" s="324">
        <f t="shared" si="50"/>
        <v>0</v>
      </c>
      <c r="K328" s="341">
        <v>150</v>
      </c>
      <c r="L328" s="326">
        <f t="shared" si="51"/>
        <v>0</v>
      </c>
      <c r="M328" s="342">
        <v>214.5</v>
      </c>
      <c r="N328" s="324">
        <f t="shared" si="52"/>
        <v>0</v>
      </c>
      <c r="O328" s="339">
        <v>224.24999999999997</v>
      </c>
      <c r="P328" s="326">
        <f t="shared" si="53"/>
        <v>0</v>
      </c>
    </row>
    <row r="329" spans="1:16" x14ac:dyDescent="0.2">
      <c r="A329" s="316"/>
      <c r="B329" s="317"/>
      <c r="C329" s="318"/>
      <c r="D329" s="318"/>
      <c r="E329" s="323"/>
      <c r="F329" s="324"/>
      <c r="G329" s="339"/>
      <c r="H329" s="339"/>
      <c r="I329" s="340"/>
      <c r="J329" s="323"/>
      <c r="K329" s="341"/>
      <c r="L329" s="325"/>
      <c r="M329" s="342"/>
      <c r="N329" s="327"/>
      <c r="O329" s="339"/>
      <c r="P329" s="328"/>
    </row>
    <row r="330" spans="1:16" ht="25.5" x14ac:dyDescent="0.2">
      <c r="A330" s="316" t="s">
        <v>291</v>
      </c>
      <c r="B330" s="317" t="s">
        <v>292</v>
      </c>
      <c r="C330" s="318">
        <f>'Series 100 Input'!H330</f>
        <v>0</v>
      </c>
      <c r="D330" s="318" t="s">
        <v>18</v>
      </c>
      <c r="E330" s="323">
        <v>24.2</v>
      </c>
      <c r="F330" s="324">
        <f t="shared" si="54"/>
        <v>0</v>
      </c>
      <c r="G330" s="339">
        <v>495</v>
      </c>
      <c r="H330" s="326">
        <f t="shared" si="49"/>
        <v>0</v>
      </c>
      <c r="I330" s="340">
        <v>566.9</v>
      </c>
      <c r="J330" s="324">
        <f t="shared" si="50"/>
        <v>0</v>
      </c>
      <c r="K330" s="341">
        <v>50</v>
      </c>
      <c r="L330" s="326">
        <f t="shared" si="51"/>
        <v>0</v>
      </c>
      <c r="M330" s="342">
        <v>110</v>
      </c>
      <c r="N330" s="324">
        <f t="shared" si="52"/>
        <v>0</v>
      </c>
      <c r="O330" s="339">
        <v>114.99999999999999</v>
      </c>
      <c r="P330" s="326">
        <f t="shared" si="53"/>
        <v>0</v>
      </c>
    </row>
    <row r="331" spans="1:16" x14ac:dyDescent="0.2">
      <c r="A331" s="316"/>
      <c r="B331" s="317"/>
      <c r="C331" s="318"/>
      <c r="D331" s="318"/>
      <c r="E331" s="323"/>
      <c r="F331" s="324"/>
      <c r="G331" s="339"/>
      <c r="H331" s="339"/>
      <c r="I331" s="340"/>
      <c r="J331" s="323"/>
      <c r="K331" s="341"/>
      <c r="L331" s="325"/>
      <c r="M331" s="342"/>
      <c r="N331" s="327"/>
      <c r="O331" s="339"/>
      <c r="P331" s="328"/>
    </row>
    <row r="332" spans="1:16" ht="25.5" x14ac:dyDescent="0.2">
      <c r="A332" s="316" t="s">
        <v>293</v>
      </c>
      <c r="B332" s="317" t="s">
        <v>294</v>
      </c>
      <c r="C332" s="318">
        <f>'Series 100 Input'!H332</f>
        <v>0</v>
      </c>
      <c r="D332" s="318" t="s">
        <v>1</v>
      </c>
      <c r="E332" s="323">
        <v>272.25</v>
      </c>
      <c r="F332" s="324">
        <f t="shared" si="54"/>
        <v>0</v>
      </c>
      <c r="G332" s="339">
        <v>250</v>
      </c>
      <c r="H332" s="326">
        <f t="shared" si="49"/>
        <v>0</v>
      </c>
      <c r="I332" s="340">
        <v>118.45</v>
      </c>
      <c r="J332" s="324">
        <f t="shared" si="50"/>
        <v>0</v>
      </c>
      <c r="K332" s="341">
        <v>75</v>
      </c>
      <c r="L332" s="326">
        <f t="shared" si="51"/>
        <v>0</v>
      </c>
      <c r="M332" s="342">
        <v>214.5</v>
      </c>
      <c r="N332" s="324">
        <f t="shared" si="52"/>
        <v>0</v>
      </c>
      <c r="O332" s="339">
        <v>224.24999999999997</v>
      </c>
      <c r="P332" s="326">
        <f t="shared" si="53"/>
        <v>0</v>
      </c>
    </row>
    <row r="333" spans="1:16" x14ac:dyDescent="0.2">
      <c r="A333" s="316"/>
      <c r="B333" s="317"/>
      <c r="C333" s="318"/>
      <c r="D333" s="318"/>
      <c r="E333" s="323"/>
      <c r="F333" s="324"/>
      <c r="G333" s="339"/>
      <c r="H333" s="339"/>
      <c r="I333" s="340"/>
      <c r="J333" s="323"/>
      <c r="K333" s="341"/>
      <c r="L333" s="325"/>
      <c r="M333" s="342"/>
      <c r="N333" s="327"/>
      <c r="O333" s="339"/>
      <c r="P333" s="328"/>
    </row>
    <row r="334" spans="1:16" x14ac:dyDescent="0.2">
      <c r="A334" s="331"/>
      <c r="B334" s="332" t="s">
        <v>295</v>
      </c>
      <c r="C334" s="334"/>
      <c r="D334" s="334"/>
      <c r="E334" s="334"/>
      <c r="F334" s="334"/>
      <c r="G334" s="334"/>
      <c r="H334" s="334"/>
      <c r="I334" s="334"/>
      <c r="J334" s="334"/>
      <c r="K334" s="334"/>
      <c r="L334" s="334"/>
      <c r="M334" s="334"/>
      <c r="N334" s="334"/>
      <c r="O334" s="334"/>
      <c r="P334" s="334"/>
    </row>
    <row r="335" spans="1:16" x14ac:dyDescent="0.2">
      <c r="A335" s="316"/>
      <c r="B335" s="329"/>
      <c r="C335" s="318"/>
      <c r="D335" s="318"/>
      <c r="E335" s="323"/>
      <c r="F335" s="324"/>
      <c r="G335" s="339"/>
      <c r="H335" s="339"/>
      <c r="I335" s="340"/>
      <c r="J335" s="323"/>
      <c r="K335" s="341"/>
      <c r="L335" s="325"/>
      <c r="M335" s="342"/>
      <c r="N335" s="327"/>
      <c r="O335" s="339"/>
      <c r="P335" s="328"/>
    </row>
    <row r="336" spans="1:16" ht="38.25" x14ac:dyDescent="0.2">
      <c r="A336" s="316" t="s">
        <v>296</v>
      </c>
      <c r="B336" s="317" t="s">
        <v>297</v>
      </c>
      <c r="C336" s="318">
        <f>'Series 100 Input'!H336</f>
        <v>0</v>
      </c>
      <c r="D336" s="318" t="s">
        <v>1</v>
      </c>
      <c r="E336" s="323">
        <v>272.25</v>
      </c>
      <c r="F336" s="324">
        <f t="shared" si="54"/>
        <v>0</v>
      </c>
      <c r="G336" s="339">
        <v>795</v>
      </c>
      <c r="H336" s="326">
        <f t="shared" si="49"/>
        <v>0</v>
      </c>
      <c r="I336" s="340">
        <v>118.45</v>
      </c>
      <c r="J336" s="324">
        <f t="shared" si="50"/>
        <v>0</v>
      </c>
      <c r="K336" s="341">
        <v>185</v>
      </c>
      <c r="L336" s="326">
        <f t="shared" si="51"/>
        <v>0</v>
      </c>
      <c r="M336" s="342">
        <v>236.5</v>
      </c>
      <c r="N336" s="324">
        <f t="shared" si="52"/>
        <v>0</v>
      </c>
      <c r="O336" s="339">
        <v>247.24999999999997</v>
      </c>
      <c r="P336" s="326">
        <f t="shared" si="53"/>
        <v>0</v>
      </c>
    </row>
    <row r="337" spans="1:16" x14ac:dyDescent="0.2">
      <c r="A337" s="316"/>
      <c r="B337" s="317"/>
      <c r="C337" s="318"/>
      <c r="D337" s="318"/>
      <c r="E337" s="323"/>
      <c r="F337" s="324"/>
      <c r="G337" s="339"/>
      <c r="H337" s="339"/>
      <c r="I337" s="340"/>
      <c r="J337" s="323"/>
      <c r="K337" s="341"/>
      <c r="L337" s="325"/>
      <c r="M337" s="342"/>
      <c r="N337" s="327"/>
      <c r="O337" s="339"/>
      <c r="P337" s="328"/>
    </row>
    <row r="338" spans="1:16" ht="38.25" x14ac:dyDescent="0.2">
      <c r="A338" s="316" t="s">
        <v>298</v>
      </c>
      <c r="B338" s="317" t="s">
        <v>299</v>
      </c>
      <c r="C338" s="318">
        <f>'Series 100 Input'!H338</f>
        <v>0</v>
      </c>
      <c r="D338" s="318" t="s">
        <v>18</v>
      </c>
      <c r="E338" s="323">
        <v>36.299999999999997</v>
      </c>
      <c r="F338" s="324">
        <f t="shared" si="54"/>
        <v>0</v>
      </c>
      <c r="G338" s="339">
        <v>495</v>
      </c>
      <c r="H338" s="326">
        <f t="shared" ref="H338:H400" si="55">C338*G338</f>
        <v>0</v>
      </c>
      <c r="I338" s="340">
        <v>566.9</v>
      </c>
      <c r="J338" s="324">
        <f t="shared" ref="J338:J400" si="56">C338*I338</f>
        <v>0</v>
      </c>
      <c r="K338" s="341">
        <v>50</v>
      </c>
      <c r="L338" s="326">
        <f t="shared" ref="L338:L400" si="57">C338*K338</f>
        <v>0</v>
      </c>
      <c r="M338" s="342">
        <v>110</v>
      </c>
      <c r="N338" s="324">
        <f t="shared" ref="N338:N400" si="58">C338*M338</f>
        <v>0</v>
      </c>
      <c r="O338" s="339">
        <v>114.99999999999999</v>
      </c>
      <c r="P338" s="326">
        <f t="shared" ref="P338:P400" si="59">C338*O338</f>
        <v>0</v>
      </c>
    </row>
    <row r="339" spans="1:16" x14ac:dyDescent="0.2">
      <c r="A339" s="316"/>
      <c r="B339" s="317"/>
      <c r="C339" s="318"/>
      <c r="D339" s="318"/>
      <c r="E339" s="323"/>
      <c r="F339" s="324"/>
      <c r="G339" s="339"/>
      <c r="H339" s="339"/>
      <c r="I339" s="340"/>
      <c r="J339" s="323"/>
      <c r="K339" s="341"/>
      <c r="L339" s="325"/>
      <c r="M339" s="342"/>
      <c r="N339" s="327"/>
      <c r="O339" s="339"/>
      <c r="P339" s="328"/>
    </row>
    <row r="340" spans="1:16" ht="38.25" x14ac:dyDescent="0.2">
      <c r="A340" s="316" t="s">
        <v>300</v>
      </c>
      <c r="B340" s="317" t="s">
        <v>301</v>
      </c>
      <c r="C340" s="318">
        <f>'Series 100 Input'!H340</f>
        <v>0</v>
      </c>
      <c r="D340" s="318" t="s">
        <v>1</v>
      </c>
      <c r="E340" s="323">
        <v>272.25</v>
      </c>
      <c r="F340" s="324">
        <f t="shared" si="54"/>
        <v>0</v>
      </c>
      <c r="G340" s="339">
        <v>795</v>
      </c>
      <c r="H340" s="326">
        <f t="shared" si="55"/>
        <v>0</v>
      </c>
      <c r="I340" s="340">
        <v>118.45</v>
      </c>
      <c r="J340" s="324">
        <f t="shared" si="56"/>
        <v>0</v>
      </c>
      <c r="K340" s="341">
        <v>100</v>
      </c>
      <c r="L340" s="326">
        <f t="shared" si="57"/>
        <v>0</v>
      </c>
      <c r="M340" s="342">
        <v>236.5</v>
      </c>
      <c r="N340" s="324">
        <f t="shared" si="58"/>
        <v>0</v>
      </c>
      <c r="O340" s="339">
        <v>247.24999999999997</v>
      </c>
      <c r="P340" s="326">
        <f t="shared" si="59"/>
        <v>0</v>
      </c>
    </row>
    <row r="341" spans="1:16" x14ac:dyDescent="0.2">
      <c r="A341" s="316"/>
      <c r="B341" s="329"/>
      <c r="C341" s="318"/>
      <c r="D341" s="318"/>
      <c r="E341" s="323"/>
      <c r="F341" s="324"/>
      <c r="G341" s="339"/>
      <c r="H341" s="339"/>
      <c r="I341" s="340"/>
      <c r="J341" s="323"/>
      <c r="K341" s="341"/>
      <c r="L341" s="325"/>
      <c r="M341" s="342"/>
      <c r="N341" s="327"/>
      <c r="O341" s="339"/>
      <c r="P341" s="328"/>
    </row>
    <row r="342" spans="1:16" ht="42" customHeight="1" x14ac:dyDescent="0.2">
      <c r="A342" s="316" t="s">
        <v>302</v>
      </c>
      <c r="B342" s="317" t="s">
        <v>303</v>
      </c>
      <c r="C342" s="318">
        <f>'Series 100 Input'!H342</f>
        <v>0</v>
      </c>
      <c r="D342" s="318" t="s">
        <v>1</v>
      </c>
      <c r="E342" s="323">
        <v>272.25</v>
      </c>
      <c r="F342" s="324">
        <f t="shared" si="54"/>
        <v>0</v>
      </c>
      <c r="G342" s="339">
        <v>250</v>
      </c>
      <c r="H342" s="326">
        <f t="shared" si="55"/>
        <v>0</v>
      </c>
      <c r="I342" s="340">
        <v>118.45</v>
      </c>
      <c r="J342" s="324">
        <f t="shared" si="56"/>
        <v>0</v>
      </c>
      <c r="K342" s="341">
        <v>200</v>
      </c>
      <c r="L342" s="326">
        <f t="shared" si="57"/>
        <v>0</v>
      </c>
      <c r="M342" s="342">
        <v>236.5</v>
      </c>
      <c r="N342" s="324">
        <f t="shared" si="58"/>
        <v>0</v>
      </c>
      <c r="O342" s="339">
        <v>247.24999999999997</v>
      </c>
      <c r="P342" s="326">
        <f t="shared" si="59"/>
        <v>0</v>
      </c>
    </row>
    <row r="343" spans="1:16" x14ac:dyDescent="0.2">
      <c r="A343" s="316"/>
      <c r="B343" s="317"/>
      <c r="C343" s="318"/>
      <c r="D343" s="318"/>
      <c r="E343" s="323"/>
      <c r="F343" s="324"/>
      <c r="G343" s="339"/>
      <c r="H343" s="339"/>
      <c r="I343" s="340"/>
      <c r="J343" s="323"/>
      <c r="K343" s="341"/>
      <c r="L343" s="325"/>
      <c r="M343" s="342"/>
      <c r="N343" s="327"/>
      <c r="O343" s="339"/>
      <c r="P343" s="328"/>
    </row>
    <row r="344" spans="1:16" ht="45" customHeight="1" x14ac:dyDescent="0.2">
      <c r="A344" s="316" t="s">
        <v>304</v>
      </c>
      <c r="B344" s="317" t="s">
        <v>305</v>
      </c>
      <c r="C344" s="318">
        <f>'Series 100 Input'!H344</f>
        <v>0</v>
      </c>
      <c r="D344" s="318" t="s">
        <v>18</v>
      </c>
      <c r="E344" s="323">
        <v>54.45</v>
      </c>
      <c r="F344" s="324">
        <f t="shared" si="54"/>
        <v>0</v>
      </c>
      <c r="G344" s="339">
        <v>250</v>
      </c>
      <c r="H344" s="326">
        <f t="shared" si="55"/>
        <v>0</v>
      </c>
      <c r="I344" s="340">
        <v>566.9</v>
      </c>
      <c r="J344" s="324">
        <f t="shared" si="56"/>
        <v>0</v>
      </c>
      <c r="K344" s="341">
        <v>75</v>
      </c>
      <c r="L344" s="326">
        <f t="shared" si="57"/>
        <v>0</v>
      </c>
      <c r="M344" s="342">
        <v>110</v>
      </c>
      <c r="N344" s="324">
        <f t="shared" si="58"/>
        <v>0</v>
      </c>
      <c r="O344" s="339">
        <v>114.99999999999999</v>
      </c>
      <c r="P344" s="326">
        <f t="shared" si="59"/>
        <v>0</v>
      </c>
    </row>
    <row r="345" spans="1:16" x14ac:dyDescent="0.2">
      <c r="A345" s="316"/>
      <c r="B345" s="317"/>
      <c r="C345" s="318"/>
      <c r="D345" s="318"/>
      <c r="E345" s="323"/>
      <c r="F345" s="324"/>
      <c r="G345" s="339"/>
      <c r="H345" s="339"/>
      <c r="I345" s="340"/>
      <c r="J345" s="323"/>
      <c r="K345" s="341"/>
      <c r="L345" s="325"/>
      <c r="M345" s="342"/>
      <c r="N345" s="327"/>
      <c r="O345" s="339"/>
      <c r="P345" s="328"/>
    </row>
    <row r="346" spans="1:16" ht="39.75" customHeight="1" x14ac:dyDescent="0.2">
      <c r="A346" s="316" t="s">
        <v>306</v>
      </c>
      <c r="B346" s="317" t="s">
        <v>307</v>
      </c>
      <c r="C346" s="318">
        <f>'Series 100 Input'!H346</f>
        <v>0</v>
      </c>
      <c r="D346" s="318" t="s">
        <v>1</v>
      </c>
      <c r="E346" s="323">
        <v>272.25</v>
      </c>
      <c r="F346" s="324">
        <f t="shared" si="54"/>
        <v>0</v>
      </c>
      <c r="G346" s="339">
        <v>250</v>
      </c>
      <c r="H346" s="326">
        <f t="shared" si="55"/>
        <v>0</v>
      </c>
      <c r="I346" s="340">
        <v>118.45</v>
      </c>
      <c r="J346" s="324">
        <f t="shared" si="56"/>
        <v>0</v>
      </c>
      <c r="K346" s="341">
        <v>125</v>
      </c>
      <c r="L346" s="326">
        <f t="shared" si="57"/>
        <v>0</v>
      </c>
      <c r="M346" s="342">
        <v>236.5</v>
      </c>
      <c r="N346" s="324">
        <f t="shared" si="58"/>
        <v>0</v>
      </c>
      <c r="O346" s="339">
        <v>247.24999999999997</v>
      </c>
      <c r="P346" s="326">
        <f t="shared" si="59"/>
        <v>0</v>
      </c>
    </row>
    <row r="347" spans="1:16" x14ac:dyDescent="0.2">
      <c r="A347" s="316"/>
      <c r="B347" s="317"/>
      <c r="C347" s="318"/>
      <c r="D347" s="318"/>
      <c r="E347" s="323"/>
      <c r="F347" s="324"/>
      <c r="G347" s="339"/>
      <c r="H347" s="339"/>
      <c r="I347" s="340"/>
      <c r="J347" s="323"/>
      <c r="K347" s="341"/>
      <c r="L347" s="325"/>
      <c r="M347" s="342"/>
      <c r="N347" s="327"/>
      <c r="O347" s="339"/>
      <c r="P347" s="328"/>
    </row>
    <row r="348" spans="1:16" ht="27" customHeight="1" x14ac:dyDescent="0.2">
      <c r="A348" s="316" t="s">
        <v>308</v>
      </c>
      <c r="B348" s="317" t="s">
        <v>309</v>
      </c>
      <c r="C348" s="318">
        <f>'Series 100 Input'!H348</f>
        <v>0</v>
      </c>
      <c r="D348" s="318" t="s">
        <v>1</v>
      </c>
      <c r="E348" s="323">
        <v>423.5</v>
      </c>
      <c r="F348" s="324">
        <f t="shared" si="54"/>
        <v>0</v>
      </c>
      <c r="G348" s="339">
        <v>250</v>
      </c>
      <c r="H348" s="326">
        <f t="shared" si="55"/>
        <v>0</v>
      </c>
      <c r="I348" s="340">
        <v>118.45</v>
      </c>
      <c r="J348" s="324">
        <f t="shared" si="56"/>
        <v>0</v>
      </c>
      <c r="K348" s="341">
        <v>350</v>
      </c>
      <c r="L348" s="326">
        <f t="shared" si="57"/>
        <v>0</v>
      </c>
      <c r="M348" s="342">
        <v>236.5</v>
      </c>
      <c r="N348" s="324">
        <f t="shared" si="58"/>
        <v>0</v>
      </c>
      <c r="O348" s="339">
        <v>247.24999999999997</v>
      </c>
      <c r="P348" s="326">
        <f t="shared" si="59"/>
        <v>0</v>
      </c>
    </row>
    <row r="349" spans="1:16" x14ac:dyDescent="0.2">
      <c r="A349" s="316"/>
      <c r="B349" s="317"/>
      <c r="C349" s="318"/>
      <c r="D349" s="318"/>
      <c r="E349" s="323"/>
      <c r="F349" s="324"/>
      <c r="G349" s="339"/>
      <c r="H349" s="339"/>
      <c r="I349" s="340"/>
      <c r="J349" s="323"/>
      <c r="K349" s="341"/>
      <c r="L349" s="325"/>
      <c r="M349" s="342"/>
      <c r="N349" s="327"/>
      <c r="O349" s="339"/>
      <c r="P349" s="328"/>
    </row>
    <row r="350" spans="1:16" ht="27" customHeight="1" x14ac:dyDescent="0.2">
      <c r="A350" s="316" t="s">
        <v>310</v>
      </c>
      <c r="B350" s="317" t="s">
        <v>311</v>
      </c>
      <c r="C350" s="318">
        <f>'Series 100 Input'!H350</f>
        <v>0</v>
      </c>
      <c r="D350" s="318" t="s">
        <v>18</v>
      </c>
      <c r="E350" s="323">
        <v>72.599999999999994</v>
      </c>
      <c r="F350" s="324">
        <f t="shared" si="54"/>
        <v>0</v>
      </c>
      <c r="G350" s="339">
        <v>250</v>
      </c>
      <c r="H350" s="326">
        <f t="shared" si="55"/>
        <v>0</v>
      </c>
      <c r="I350" s="340">
        <v>786.9</v>
      </c>
      <c r="J350" s="324">
        <f t="shared" si="56"/>
        <v>0</v>
      </c>
      <c r="K350" s="341">
        <v>75</v>
      </c>
      <c r="L350" s="326">
        <f t="shared" si="57"/>
        <v>0</v>
      </c>
      <c r="M350" s="342">
        <v>110</v>
      </c>
      <c r="N350" s="324">
        <f t="shared" si="58"/>
        <v>0</v>
      </c>
      <c r="O350" s="339">
        <v>114.99999999999999</v>
      </c>
      <c r="P350" s="326">
        <f t="shared" si="59"/>
        <v>0</v>
      </c>
    </row>
    <row r="351" spans="1:16" x14ac:dyDescent="0.2">
      <c r="A351" s="316"/>
      <c r="B351" s="317"/>
      <c r="C351" s="318"/>
      <c r="D351" s="318"/>
      <c r="E351" s="323"/>
      <c r="F351" s="324"/>
      <c r="G351" s="339"/>
      <c r="H351" s="339"/>
      <c r="I351" s="340"/>
      <c r="J351" s="323"/>
      <c r="K351" s="341"/>
      <c r="L351" s="325"/>
      <c r="M351" s="342"/>
      <c r="N351" s="327"/>
      <c r="O351" s="339"/>
      <c r="P351" s="328"/>
    </row>
    <row r="352" spans="1:16" ht="27.75" customHeight="1" x14ac:dyDescent="0.2">
      <c r="A352" s="316" t="s">
        <v>312</v>
      </c>
      <c r="B352" s="317" t="s">
        <v>313</v>
      </c>
      <c r="C352" s="318">
        <f>'Series 100 Input'!H352</f>
        <v>0</v>
      </c>
      <c r="D352" s="318" t="s">
        <v>1</v>
      </c>
      <c r="E352" s="323">
        <v>423.5</v>
      </c>
      <c r="F352" s="324">
        <f t="shared" si="54"/>
        <v>0</v>
      </c>
      <c r="G352" s="339">
        <v>250</v>
      </c>
      <c r="H352" s="326">
        <f t="shared" si="55"/>
        <v>0</v>
      </c>
      <c r="I352" s="340">
        <v>118.45</v>
      </c>
      <c r="J352" s="324">
        <f t="shared" si="56"/>
        <v>0</v>
      </c>
      <c r="K352" s="341">
        <v>150</v>
      </c>
      <c r="L352" s="326">
        <f t="shared" si="57"/>
        <v>0</v>
      </c>
      <c r="M352" s="342">
        <v>236.5</v>
      </c>
      <c r="N352" s="324">
        <f t="shared" si="58"/>
        <v>0</v>
      </c>
      <c r="O352" s="339">
        <v>247.24999999999997</v>
      </c>
      <c r="P352" s="326">
        <f t="shared" si="59"/>
        <v>0</v>
      </c>
    </row>
    <row r="353" spans="1:16" x14ac:dyDescent="0.2">
      <c r="A353" s="316"/>
      <c r="B353" s="317"/>
      <c r="C353" s="318"/>
      <c r="D353" s="318"/>
      <c r="E353" s="323"/>
      <c r="F353" s="324"/>
      <c r="G353" s="339"/>
      <c r="H353" s="339"/>
      <c r="I353" s="340"/>
      <c r="J353" s="323"/>
      <c r="K353" s="341"/>
      <c r="L353" s="325"/>
      <c r="M353" s="342"/>
      <c r="N353" s="327"/>
      <c r="O353" s="339"/>
      <c r="P353" s="328"/>
    </row>
    <row r="354" spans="1:16" ht="25.5" customHeight="1" x14ac:dyDescent="0.2">
      <c r="A354" s="316" t="s">
        <v>314</v>
      </c>
      <c r="B354" s="317" t="s">
        <v>315</v>
      </c>
      <c r="C354" s="318">
        <f>'Series 100 Input'!H354</f>
        <v>0</v>
      </c>
      <c r="D354" s="318" t="s">
        <v>1</v>
      </c>
      <c r="E354" s="323">
        <v>423.5</v>
      </c>
      <c r="F354" s="324">
        <f t="shared" si="54"/>
        <v>0</v>
      </c>
      <c r="G354" s="339">
        <v>250</v>
      </c>
      <c r="H354" s="326">
        <f t="shared" si="55"/>
        <v>0</v>
      </c>
      <c r="I354" s="340">
        <v>118.45</v>
      </c>
      <c r="J354" s="324">
        <f t="shared" si="56"/>
        <v>0</v>
      </c>
      <c r="K354" s="341">
        <v>380</v>
      </c>
      <c r="L354" s="326">
        <f t="shared" si="57"/>
        <v>0</v>
      </c>
      <c r="M354" s="342">
        <v>236.5</v>
      </c>
      <c r="N354" s="324">
        <f t="shared" si="58"/>
        <v>0</v>
      </c>
      <c r="O354" s="339">
        <v>247.24999999999997</v>
      </c>
      <c r="P354" s="326">
        <f t="shared" si="59"/>
        <v>0</v>
      </c>
    </row>
    <row r="355" spans="1:16" x14ac:dyDescent="0.2">
      <c r="A355" s="316"/>
      <c r="B355" s="317"/>
      <c r="C355" s="318"/>
      <c r="D355" s="318"/>
      <c r="E355" s="323"/>
      <c r="F355" s="324"/>
      <c r="G355" s="339"/>
      <c r="H355" s="339"/>
      <c r="I355" s="340"/>
      <c r="J355" s="323"/>
      <c r="K355" s="341"/>
      <c r="L355" s="325"/>
      <c r="M355" s="342"/>
      <c r="N355" s="327"/>
      <c r="O355" s="339"/>
      <c r="P355" s="328"/>
    </row>
    <row r="356" spans="1:16" ht="26.25" customHeight="1" x14ac:dyDescent="0.2">
      <c r="A356" s="316" t="s">
        <v>316</v>
      </c>
      <c r="B356" s="317" t="s">
        <v>317</v>
      </c>
      <c r="C356" s="318">
        <f>'Series 100 Input'!H356</f>
        <v>0</v>
      </c>
      <c r="D356" s="318" t="s">
        <v>18</v>
      </c>
      <c r="E356" s="323">
        <v>84.7</v>
      </c>
      <c r="F356" s="324">
        <f t="shared" ref="F356:F418" si="60">C356*E356</f>
        <v>0</v>
      </c>
      <c r="G356" s="339">
        <v>250</v>
      </c>
      <c r="H356" s="326">
        <f t="shared" si="55"/>
        <v>0</v>
      </c>
      <c r="I356" s="340">
        <v>786.9</v>
      </c>
      <c r="J356" s="324">
        <f t="shared" si="56"/>
        <v>0</v>
      </c>
      <c r="K356" s="341">
        <v>100</v>
      </c>
      <c r="L356" s="326">
        <f t="shared" si="57"/>
        <v>0</v>
      </c>
      <c r="M356" s="342">
        <v>110</v>
      </c>
      <c r="N356" s="324">
        <f t="shared" si="58"/>
        <v>0</v>
      </c>
      <c r="O356" s="339">
        <v>114.99999999999999</v>
      </c>
      <c r="P356" s="326">
        <f t="shared" si="59"/>
        <v>0</v>
      </c>
    </row>
    <row r="357" spans="1:16" x14ac:dyDescent="0.2">
      <c r="A357" s="316"/>
      <c r="B357" s="317"/>
      <c r="C357" s="318"/>
      <c r="D357" s="318"/>
      <c r="E357" s="323"/>
      <c r="F357" s="324"/>
      <c r="G357" s="339"/>
      <c r="H357" s="339"/>
      <c r="I357" s="340"/>
      <c r="J357" s="323"/>
      <c r="K357" s="341"/>
      <c r="L357" s="325"/>
      <c r="M357" s="342"/>
      <c r="N357" s="327"/>
      <c r="O357" s="339"/>
      <c r="P357" s="328"/>
    </row>
    <row r="358" spans="1:16" ht="26.25" customHeight="1" x14ac:dyDescent="0.2">
      <c r="A358" s="316" t="s">
        <v>318</v>
      </c>
      <c r="B358" s="317" t="s">
        <v>319</v>
      </c>
      <c r="C358" s="318">
        <f>'Series 100 Input'!H358</f>
        <v>0</v>
      </c>
      <c r="D358" s="318" t="s">
        <v>1</v>
      </c>
      <c r="E358" s="323">
        <v>423.5</v>
      </c>
      <c r="F358" s="324">
        <f t="shared" si="60"/>
        <v>0</v>
      </c>
      <c r="G358" s="339">
        <v>250</v>
      </c>
      <c r="H358" s="326">
        <f t="shared" si="55"/>
        <v>0</v>
      </c>
      <c r="I358" s="340">
        <v>118.45</v>
      </c>
      <c r="J358" s="324">
        <f t="shared" si="56"/>
        <v>0</v>
      </c>
      <c r="K358" s="341">
        <v>200</v>
      </c>
      <c r="L358" s="326">
        <f t="shared" si="57"/>
        <v>0</v>
      </c>
      <c r="M358" s="342">
        <v>236.5</v>
      </c>
      <c r="N358" s="324">
        <f t="shared" si="58"/>
        <v>0</v>
      </c>
      <c r="O358" s="339">
        <v>247.24999999999997</v>
      </c>
      <c r="P358" s="326">
        <f t="shared" si="59"/>
        <v>0</v>
      </c>
    </row>
    <row r="359" spans="1:16" x14ac:dyDescent="0.2">
      <c r="A359" s="346"/>
      <c r="B359" s="345"/>
      <c r="C359" s="318"/>
      <c r="D359" s="318"/>
      <c r="E359" s="323"/>
      <c r="F359" s="324"/>
      <c r="G359" s="339"/>
      <c r="H359" s="339"/>
      <c r="I359" s="340"/>
      <c r="J359" s="323"/>
      <c r="K359" s="341"/>
      <c r="L359" s="325"/>
      <c r="M359" s="342"/>
      <c r="N359" s="327"/>
      <c r="O359" s="339"/>
      <c r="P359" s="328"/>
    </row>
    <row r="360" spans="1:16" x14ac:dyDescent="0.2">
      <c r="A360" s="347"/>
      <c r="B360" s="348" t="s">
        <v>320</v>
      </c>
      <c r="C360" s="334"/>
      <c r="D360" s="334"/>
      <c r="E360" s="334"/>
      <c r="F360" s="334"/>
      <c r="G360" s="334"/>
      <c r="H360" s="334"/>
      <c r="I360" s="334"/>
      <c r="J360" s="334"/>
      <c r="K360" s="334"/>
      <c r="L360" s="334"/>
      <c r="M360" s="334"/>
      <c r="N360" s="334"/>
      <c r="O360" s="334"/>
      <c r="P360" s="334"/>
    </row>
    <row r="361" spans="1:16" x14ac:dyDescent="0.2">
      <c r="A361" s="346"/>
      <c r="B361" s="345"/>
      <c r="C361" s="318"/>
      <c r="D361" s="318"/>
      <c r="E361" s="323"/>
      <c r="F361" s="324"/>
      <c r="G361" s="339"/>
      <c r="H361" s="339"/>
      <c r="I361" s="340"/>
      <c r="J361" s="323"/>
      <c r="K361" s="341"/>
      <c r="L361" s="325"/>
      <c r="M361" s="342"/>
      <c r="N361" s="327"/>
      <c r="O361" s="339"/>
      <c r="P361" s="328"/>
    </row>
    <row r="362" spans="1:16" ht="25.5" x14ac:dyDescent="0.2">
      <c r="A362" s="349" t="s">
        <v>321</v>
      </c>
      <c r="B362" s="317" t="s">
        <v>322</v>
      </c>
      <c r="C362" s="318">
        <f>'Series 100 Input'!H362</f>
        <v>0</v>
      </c>
      <c r="D362" s="318" t="s">
        <v>1</v>
      </c>
      <c r="E362" s="323">
        <v>423.5</v>
      </c>
      <c r="F362" s="324">
        <f t="shared" si="60"/>
        <v>0</v>
      </c>
      <c r="G362" s="339">
        <v>450</v>
      </c>
      <c r="H362" s="326">
        <f t="shared" si="55"/>
        <v>0</v>
      </c>
      <c r="I362" s="340">
        <v>118.45</v>
      </c>
      <c r="J362" s="324">
        <f t="shared" si="56"/>
        <v>0</v>
      </c>
      <c r="K362" s="341">
        <v>150</v>
      </c>
      <c r="L362" s="326">
        <f t="shared" si="57"/>
        <v>0</v>
      </c>
      <c r="M362" s="342">
        <v>236.5</v>
      </c>
      <c r="N362" s="324">
        <f t="shared" si="58"/>
        <v>0</v>
      </c>
      <c r="O362" s="339">
        <v>247.24999999999997</v>
      </c>
      <c r="P362" s="326">
        <f t="shared" si="59"/>
        <v>0</v>
      </c>
    </row>
    <row r="363" spans="1:16" x14ac:dyDescent="0.2">
      <c r="A363" s="349"/>
      <c r="B363" s="317"/>
      <c r="C363" s="318"/>
      <c r="D363" s="318"/>
      <c r="E363" s="323"/>
      <c r="F363" s="324"/>
      <c r="G363" s="339"/>
      <c r="H363" s="339"/>
      <c r="I363" s="340"/>
      <c r="J363" s="323"/>
      <c r="K363" s="341"/>
      <c r="L363" s="325"/>
      <c r="M363" s="342"/>
      <c r="N363" s="327"/>
      <c r="O363" s="339"/>
      <c r="P363" s="328"/>
    </row>
    <row r="364" spans="1:16" ht="38.25" x14ac:dyDescent="0.2">
      <c r="A364" s="349" t="s">
        <v>323</v>
      </c>
      <c r="B364" s="317" t="s">
        <v>324</v>
      </c>
      <c r="C364" s="318">
        <f>'Series 100 Input'!H364</f>
        <v>0</v>
      </c>
      <c r="D364" s="318" t="s">
        <v>18</v>
      </c>
      <c r="E364" s="323">
        <v>48.4</v>
      </c>
      <c r="F364" s="324">
        <f t="shared" si="60"/>
        <v>0</v>
      </c>
      <c r="G364" s="339">
        <v>450</v>
      </c>
      <c r="H364" s="326">
        <f t="shared" si="55"/>
        <v>0</v>
      </c>
      <c r="I364" s="340">
        <v>566.9</v>
      </c>
      <c r="J364" s="324">
        <f t="shared" si="56"/>
        <v>0</v>
      </c>
      <c r="K364" s="341">
        <v>50</v>
      </c>
      <c r="L364" s="326">
        <f t="shared" si="57"/>
        <v>0</v>
      </c>
      <c r="M364" s="342">
        <v>110</v>
      </c>
      <c r="N364" s="324">
        <f t="shared" si="58"/>
        <v>0</v>
      </c>
      <c r="O364" s="339">
        <v>114.99999999999999</v>
      </c>
      <c r="P364" s="326">
        <f t="shared" si="59"/>
        <v>0</v>
      </c>
    </row>
    <row r="365" spans="1:16" x14ac:dyDescent="0.2">
      <c r="A365" s="349"/>
      <c r="B365" s="317"/>
      <c r="C365" s="318"/>
      <c r="D365" s="318"/>
      <c r="E365" s="323"/>
      <c r="F365" s="324"/>
      <c r="G365" s="339"/>
      <c r="H365" s="339"/>
      <c r="I365" s="340"/>
      <c r="J365" s="323"/>
      <c r="K365" s="341"/>
      <c r="L365" s="325"/>
      <c r="M365" s="342"/>
      <c r="N365" s="327"/>
      <c r="O365" s="339"/>
      <c r="P365" s="328"/>
    </row>
    <row r="366" spans="1:16" ht="25.5" x14ac:dyDescent="0.2">
      <c r="A366" s="349" t="s">
        <v>325</v>
      </c>
      <c r="B366" s="317" t="s">
        <v>326</v>
      </c>
      <c r="C366" s="318">
        <f>'Series 100 Input'!H366</f>
        <v>0</v>
      </c>
      <c r="D366" s="318" t="s">
        <v>1</v>
      </c>
      <c r="E366" s="323">
        <v>423.5</v>
      </c>
      <c r="F366" s="324">
        <f t="shared" si="60"/>
        <v>0</v>
      </c>
      <c r="G366" s="339">
        <v>450</v>
      </c>
      <c r="H366" s="326">
        <f t="shared" si="55"/>
        <v>0</v>
      </c>
      <c r="I366" s="340">
        <v>118.45</v>
      </c>
      <c r="J366" s="324">
        <f t="shared" si="56"/>
        <v>0</v>
      </c>
      <c r="K366" s="341">
        <v>50</v>
      </c>
      <c r="L366" s="326">
        <f t="shared" si="57"/>
        <v>0</v>
      </c>
      <c r="M366" s="342">
        <v>236.5</v>
      </c>
      <c r="N366" s="324">
        <f t="shared" si="58"/>
        <v>0</v>
      </c>
      <c r="O366" s="339">
        <v>247.24999999999997</v>
      </c>
      <c r="P366" s="326">
        <f t="shared" si="59"/>
        <v>0</v>
      </c>
    </row>
    <row r="367" spans="1:16" x14ac:dyDescent="0.2">
      <c r="A367" s="349"/>
      <c r="B367" s="317"/>
      <c r="C367" s="318"/>
      <c r="D367" s="318"/>
      <c r="E367" s="323"/>
      <c r="F367" s="324"/>
      <c r="G367" s="339"/>
      <c r="H367" s="339"/>
      <c r="I367" s="340"/>
      <c r="J367" s="323"/>
      <c r="K367" s="341"/>
      <c r="L367" s="325"/>
      <c r="M367" s="342"/>
      <c r="N367" s="327"/>
      <c r="O367" s="339"/>
      <c r="P367" s="328"/>
    </row>
    <row r="368" spans="1:16" ht="25.5" x14ac:dyDescent="0.2">
      <c r="A368" s="349" t="s">
        <v>327</v>
      </c>
      <c r="B368" s="317" t="s">
        <v>328</v>
      </c>
      <c r="C368" s="318">
        <f>'Series 100 Input'!H368</f>
        <v>0</v>
      </c>
      <c r="D368" s="318" t="s">
        <v>1</v>
      </c>
      <c r="E368" s="323">
        <v>423.5</v>
      </c>
      <c r="F368" s="324">
        <f t="shared" si="60"/>
        <v>0</v>
      </c>
      <c r="G368" s="339">
        <v>450</v>
      </c>
      <c r="H368" s="326">
        <f t="shared" si="55"/>
        <v>0</v>
      </c>
      <c r="I368" s="340">
        <v>118.45</v>
      </c>
      <c r="J368" s="324">
        <f t="shared" si="56"/>
        <v>0</v>
      </c>
      <c r="K368" s="341">
        <v>150</v>
      </c>
      <c r="L368" s="326">
        <f t="shared" si="57"/>
        <v>0</v>
      </c>
      <c r="M368" s="342">
        <v>236.5</v>
      </c>
      <c r="N368" s="324">
        <f t="shared" si="58"/>
        <v>0</v>
      </c>
      <c r="O368" s="339">
        <v>247.24999999999997</v>
      </c>
      <c r="P368" s="326">
        <f t="shared" si="59"/>
        <v>0</v>
      </c>
    </row>
    <row r="369" spans="1:16" x14ac:dyDescent="0.2">
      <c r="A369" s="349"/>
      <c r="B369" s="317"/>
      <c r="C369" s="318"/>
      <c r="D369" s="318"/>
      <c r="E369" s="323"/>
      <c r="F369" s="324"/>
      <c r="G369" s="339"/>
      <c r="H369" s="339"/>
      <c r="I369" s="340"/>
      <c r="J369" s="323"/>
      <c r="K369" s="341"/>
      <c r="L369" s="325"/>
      <c r="M369" s="342"/>
      <c r="N369" s="327"/>
      <c r="O369" s="339"/>
      <c r="P369" s="328"/>
    </row>
    <row r="370" spans="1:16" ht="38.25" x14ac:dyDescent="0.2">
      <c r="A370" s="349" t="s">
        <v>329</v>
      </c>
      <c r="B370" s="317" t="s">
        <v>330</v>
      </c>
      <c r="C370" s="318">
        <f>'Series 100 Input'!H370</f>
        <v>0</v>
      </c>
      <c r="D370" s="318" t="s">
        <v>18</v>
      </c>
      <c r="E370" s="323">
        <v>48.4</v>
      </c>
      <c r="F370" s="324">
        <f t="shared" si="60"/>
        <v>0</v>
      </c>
      <c r="G370" s="339">
        <v>450</v>
      </c>
      <c r="H370" s="326">
        <f t="shared" si="55"/>
        <v>0</v>
      </c>
      <c r="I370" s="340">
        <v>566.9</v>
      </c>
      <c r="J370" s="324">
        <f t="shared" si="56"/>
        <v>0</v>
      </c>
      <c r="K370" s="341">
        <v>50</v>
      </c>
      <c r="L370" s="326">
        <f t="shared" si="57"/>
        <v>0</v>
      </c>
      <c r="M370" s="342">
        <v>110</v>
      </c>
      <c r="N370" s="324">
        <f t="shared" si="58"/>
        <v>0</v>
      </c>
      <c r="O370" s="339">
        <v>114.99999999999999</v>
      </c>
      <c r="P370" s="326">
        <f t="shared" si="59"/>
        <v>0</v>
      </c>
    </row>
    <row r="371" spans="1:16" x14ac:dyDescent="0.2">
      <c r="A371" s="349"/>
      <c r="B371" s="317"/>
      <c r="C371" s="318"/>
      <c r="D371" s="318"/>
      <c r="E371" s="323"/>
      <c r="F371" s="324"/>
      <c r="G371" s="339"/>
      <c r="H371" s="339"/>
      <c r="I371" s="340"/>
      <c r="J371" s="323"/>
      <c r="K371" s="341"/>
      <c r="L371" s="325"/>
      <c r="M371" s="342"/>
      <c r="N371" s="327"/>
      <c r="O371" s="339"/>
      <c r="P371" s="328"/>
    </row>
    <row r="372" spans="1:16" ht="25.5" x14ac:dyDescent="0.2">
      <c r="A372" s="349" t="s">
        <v>331</v>
      </c>
      <c r="B372" s="317" t="s">
        <v>332</v>
      </c>
      <c r="C372" s="318">
        <f>'Series 100 Input'!H372</f>
        <v>0</v>
      </c>
      <c r="D372" s="318" t="s">
        <v>1</v>
      </c>
      <c r="E372" s="323">
        <v>423.5</v>
      </c>
      <c r="F372" s="324">
        <f t="shared" si="60"/>
        <v>0</v>
      </c>
      <c r="G372" s="339">
        <v>450</v>
      </c>
      <c r="H372" s="326">
        <f t="shared" si="55"/>
        <v>0</v>
      </c>
      <c r="I372" s="340">
        <v>118.45</v>
      </c>
      <c r="J372" s="324">
        <f t="shared" si="56"/>
        <v>0</v>
      </c>
      <c r="K372" s="341">
        <v>50</v>
      </c>
      <c r="L372" s="326">
        <f t="shared" si="57"/>
        <v>0</v>
      </c>
      <c r="M372" s="342">
        <v>236.5</v>
      </c>
      <c r="N372" s="324">
        <f t="shared" si="58"/>
        <v>0</v>
      </c>
      <c r="O372" s="339">
        <v>247.24999999999997</v>
      </c>
      <c r="P372" s="326">
        <f t="shared" si="59"/>
        <v>0</v>
      </c>
    </row>
    <row r="373" spans="1:16" x14ac:dyDescent="0.2">
      <c r="A373" s="349"/>
      <c r="B373" s="317"/>
      <c r="C373" s="318"/>
      <c r="D373" s="318"/>
      <c r="E373" s="323"/>
      <c r="F373" s="324"/>
      <c r="G373" s="339"/>
      <c r="H373" s="339"/>
      <c r="I373" s="340"/>
      <c r="J373" s="323"/>
      <c r="K373" s="341"/>
      <c r="L373" s="325"/>
      <c r="M373" s="342"/>
      <c r="N373" s="327"/>
      <c r="O373" s="339"/>
      <c r="P373" s="328"/>
    </row>
    <row r="374" spans="1:16" ht="25.5" x14ac:dyDescent="0.2">
      <c r="A374" s="349" t="s">
        <v>333</v>
      </c>
      <c r="B374" s="317" t="s">
        <v>334</v>
      </c>
      <c r="C374" s="318">
        <f>'Series 100 Input'!H374</f>
        <v>0</v>
      </c>
      <c r="D374" s="318" t="s">
        <v>1</v>
      </c>
      <c r="E374" s="323">
        <v>423.5</v>
      </c>
      <c r="F374" s="324">
        <f t="shared" si="60"/>
        <v>0</v>
      </c>
      <c r="G374" s="339">
        <v>450</v>
      </c>
      <c r="H374" s="326">
        <f t="shared" si="55"/>
        <v>0</v>
      </c>
      <c r="I374" s="340">
        <v>118.45</v>
      </c>
      <c r="J374" s="324">
        <f t="shared" si="56"/>
        <v>0</v>
      </c>
      <c r="K374" s="341">
        <v>175</v>
      </c>
      <c r="L374" s="326">
        <f t="shared" si="57"/>
        <v>0</v>
      </c>
      <c r="M374" s="342">
        <v>236.5</v>
      </c>
      <c r="N374" s="324">
        <f t="shared" si="58"/>
        <v>0</v>
      </c>
      <c r="O374" s="339">
        <v>247.24999999999997</v>
      </c>
      <c r="P374" s="326">
        <f t="shared" si="59"/>
        <v>0</v>
      </c>
    </row>
    <row r="375" spans="1:16" x14ac:dyDescent="0.2">
      <c r="A375" s="349"/>
      <c r="B375" s="317"/>
      <c r="C375" s="318"/>
      <c r="D375" s="318"/>
      <c r="E375" s="323"/>
      <c r="F375" s="324"/>
      <c r="G375" s="339"/>
      <c r="H375" s="339"/>
      <c r="I375" s="340"/>
      <c r="J375" s="323"/>
      <c r="K375" s="341"/>
      <c r="L375" s="325"/>
      <c r="M375" s="342"/>
      <c r="N375" s="327"/>
      <c r="O375" s="339"/>
      <c r="P375" s="328"/>
    </row>
    <row r="376" spans="1:16" ht="38.25" x14ac:dyDescent="0.2">
      <c r="A376" s="349" t="s">
        <v>335</v>
      </c>
      <c r="B376" s="317" t="s">
        <v>336</v>
      </c>
      <c r="C376" s="318">
        <f>'Series 100 Input'!H376</f>
        <v>0</v>
      </c>
      <c r="D376" s="318" t="s">
        <v>18</v>
      </c>
      <c r="E376" s="323">
        <v>48.4</v>
      </c>
      <c r="F376" s="324">
        <f t="shared" si="60"/>
        <v>0</v>
      </c>
      <c r="G376" s="339">
        <v>450</v>
      </c>
      <c r="H376" s="326">
        <f t="shared" si="55"/>
        <v>0</v>
      </c>
      <c r="I376" s="340">
        <v>786.9</v>
      </c>
      <c r="J376" s="324">
        <f t="shared" si="56"/>
        <v>0</v>
      </c>
      <c r="K376" s="341">
        <v>150</v>
      </c>
      <c r="L376" s="326">
        <f t="shared" si="57"/>
        <v>0</v>
      </c>
      <c r="M376" s="342">
        <v>110</v>
      </c>
      <c r="N376" s="324">
        <f t="shared" si="58"/>
        <v>0</v>
      </c>
      <c r="O376" s="339">
        <v>114.99999999999999</v>
      </c>
      <c r="P376" s="326">
        <f t="shared" si="59"/>
        <v>0</v>
      </c>
    </row>
    <row r="377" spans="1:16" x14ac:dyDescent="0.2">
      <c r="A377" s="349"/>
      <c r="B377" s="317"/>
      <c r="C377" s="318"/>
      <c r="D377" s="318"/>
      <c r="E377" s="323"/>
      <c r="F377" s="324"/>
      <c r="G377" s="339"/>
      <c r="H377" s="339"/>
      <c r="I377" s="340"/>
      <c r="J377" s="323"/>
      <c r="K377" s="341"/>
      <c r="L377" s="325"/>
      <c r="M377" s="342"/>
      <c r="N377" s="327"/>
      <c r="O377" s="339"/>
      <c r="P377" s="328"/>
    </row>
    <row r="378" spans="1:16" ht="25.5" x14ac:dyDescent="0.2">
      <c r="A378" s="349" t="s">
        <v>337</v>
      </c>
      <c r="B378" s="317" t="s">
        <v>338</v>
      </c>
      <c r="C378" s="318">
        <f>'Series 100 Input'!H378</f>
        <v>0</v>
      </c>
      <c r="D378" s="318" t="s">
        <v>1</v>
      </c>
      <c r="E378" s="323">
        <v>423.5</v>
      </c>
      <c r="F378" s="324">
        <f t="shared" si="60"/>
        <v>0</v>
      </c>
      <c r="G378" s="339">
        <v>450</v>
      </c>
      <c r="H378" s="326">
        <f t="shared" si="55"/>
        <v>0</v>
      </c>
      <c r="I378" s="340">
        <v>118.45</v>
      </c>
      <c r="J378" s="324">
        <f t="shared" si="56"/>
        <v>0</v>
      </c>
      <c r="K378" s="341">
        <v>100</v>
      </c>
      <c r="L378" s="326">
        <f t="shared" si="57"/>
        <v>0</v>
      </c>
      <c r="M378" s="342">
        <v>236.5</v>
      </c>
      <c r="N378" s="324">
        <f t="shared" si="58"/>
        <v>0</v>
      </c>
      <c r="O378" s="339">
        <v>247.24999999999997</v>
      </c>
      <c r="P378" s="326">
        <f t="shared" si="59"/>
        <v>0</v>
      </c>
    </row>
    <row r="379" spans="1:16" x14ac:dyDescent="0.2">
      <c r="A379" s="349"/>
      <c r="B379" s="317"/>
      <c r="C379" s="318"/>
      <c r="D379" s="318"/>
      <c r="E379" s="323"/>
      <c r="F379" s="324"/>
      <c r="G379" s="339"/>
      <c r="H379" s="339"/>
      <c r="I379" s="340"/>
      <c r="J379" s="323"/>
      <c r="K379" s="341"/>
      <c r="L379" s="325"/>
      <c r="M379" s="342"/>
      <c r="N379" s="327"/>
      <c r="O379" s="339"/>
      <c r="P379" s="328"/>
    </row>
    <row r="380" spans="1:16" ht="25.5" x14ac:dyDescent="0.2">
      <c r="A380" s="349" t="s">
        <v>339</v>
      </c>
      <c r="B380" s="317" t="s">
        <v>340</v>
      </c>
      <c r="C380" s="318">
        <f>'Series 100 Input'!H380</f>
        <v>0</v>
      </c>
      <c r="D380" s="318" t="s">
        <v>1</v>
      </c>
      <c r="E380" s="323">
        <v>423.5</v>
      </c>
      <c r="F380" s="324">
        <f t="shared" si="60"/>
        <v>0</v>
      </c>
      <c r="G380" s="339">
        <v>450</v>
      </c>
      <c r="H380" s="326">
        <f t="shared" si="55"/>
        <v>0</v>
      </c>
      <c r="I380" s="340">
        <v>118.45</v>
      </c>
      <c r="J380" s="324">
        <f t="shared" si="56"/>
        <v>0</v>
      </c>
      <c r="K380" s="341">
        <v>175</v>
      </c>
      <c r="L380" s="326">
        <f t="shared" si="57"/>
        <v>0</v>
      </c>
      <c r="M380" s="342">
        <v>236.5</v>
      </c>
      <c r="N380" s="324">
        <f t="shared" si="58"/>
        <v>0</v>
      </c>
      <c r="O380" s="339">
        <v>247.24999999999997</v>
      </c>
      <c r="P380" s="326">
        <f t="shared" si="59"/>
        <v>0</v>
      </c>
    </row>
    <row r="381" spans="1:16" x14ac:dyDescent="0.2">
      <c r="A381" s="349"/>
      <c r="B381" s="317"/>
      <c r="C381" s="318"/>
      <c r="D381" s="318"/>
      <c r="E381" s="323"/>
      <c r="F381" s="324"/>
      <c r="G381" s="339"/>
      <c r="H381" s="339"/>
      <c r="I381" s="340"/>
      <c r="J381" s="323"/>
      <c r="K381" s="341"/>
      <c r="L381" s="325"/>
      <c r="M381" s="342"/>
      <c r="N381" s="327"/>
      <c r="O381" s="339"/>
      <c r="P381" s="328"/>
    </row>
    <row r="382" spans="1:16" ht="38.25" x14ac:dyDescent="0.2">
      <c r="A382" s="349" t="s">
        <v>341</v>
      </c>
      <c r="B382" s="317" t="s">
        <v>342</v>
      </c>
      <c r="C382" s="318">
        <f>'Series 100 Input'!H382</f>
        <v>0</v>
      </c>
      <c r="D382" s="318" t="s">
        <v>18</v>
      </c>
      <c r="E382" s="323">
        <v>48.4</v>
      </c>
      <c r="F382" s="324">
        <f t="shared" si="60"/>
        <v>0</v>
      </c>
      <c r="G382" s="339">
        <v>450</v>
      </c>
      <c r="H382" s="326">
        <f t="shared" si="55"/>
        <v>0</v>
      </c>
      <c r="I382" s="340">
        <v>786.9</v>
      </c>
      <c r="J382" s="324">
        <f t="shared" si="56"/>
        <v>0</v>
      </c>
      <c r="K382" s="341">
        <v>100</v>
      </c>
      <c r="L382" s="326">
        <f t="shared" si="57"/>
        <v>0</v>
      </c>
      <c r="M382" s="342">
        <v>110</v>
      </c>
      <c r="N382" s="324">
        <f t="shared" si="58"/>
        <v>0</v>
      </c>
      <c r="O382" s="339">
        <v>114.99999999999999</v>
      </c>
      <c r="P382" s="326">
        <f t="shared" si="59"/>
        <v>0</v>
      </c>
    </row>
    <row r="383" spans="1:16" x14ac:dyDescent="0.2">
      <c r="A383" s="349"/>
      <c r="B383" s="317"/>
      <c r="C383" s="318"/>
      <c r="D383" s="318"/>
      <c r="E383" s="323"/>
      <c r="F383" s="324"/>
      <c r="G383" s="339"/>
      <c r="H383" s="339"/>
      <c r="I383" s="340"/>
      <c r="J383" s="323"/>
      <c r="K383" s="341"/>
      <c r="L383" s="325"/>
      <c r="M383" s="342"/>
      <c r="N383" s="327"/>
      <c r="O383" s="339"/>
      <c r="P383" s="328"/>
    </row>
    <row r="384" spans="1:16" ht="25.5" x14ac:dyDescent="0.2">
      <c r="A384" s="349" t="s">
        <v>343</v>
      </c>
      <c r="B384" s="317" t="s">
        <v>344</v>
      </c>
      <c r="C384" s="318">
        <f>'Series 100 Input'!H384</f>
        <v>0</v>
      </c>
      <c r="D384" s="318" t="s">
        <v>1</v>
      </c>
      <c r="E384" s="323">
        <v>423.5</v>
      </c>
      <c r="F384" s="324">
        <f t="shared" si="60"/>
        <v>0</v>
      </c>
      <c r="G384" s="339">
        <v>450</v>
      </c>
      <c r="H384" s="326">
        <f t="shared" si="55"/>
        <v>0</v>
      </c>
      <c r="I384" s="340">
        <v>118.45</v>
      </c>
      <c r="J384" s="324">
        <f t="shared" si="56"/>
        <v>0</v>
      </c>
      <c r="K384" s="341">
        <v>100</v>
      </c>
      <c r="L384" s="326">
        <f t="shared" si="57"/>
        <v>0</v>
      </c>
      <c r="M384" s="342">
        <v>236.5</v>
      </c>
      <c r="N384" s="324">
        <f t="shared" si="58"/>
        <v>0</v>
      </c>
      <c r="O384" s="339">
        <v>247.24999999999997</v>
      </c>
      <c r="P384" s="326">
        <f t="shared" si="59"/>
        <v>0</v>
      </c>
    </row>
    <row r="385" spans="1:16" x14ac:dyDescent="0.2">
      <c r="A385" s="349"/>
      <c r="B385" s="317"/>
      <c r="C385" s="318"/>
      <c r="D385" s="318"/>
      <c r="E385" s="323"/>
      <c r="F385" s="324"/>
      <c r="G385" s="339"/>
      <c r="H385" s="339"/>
      <c r="I385" s="340"/>
      <c r="J385" s="323"/>
      <c r="K385" s="341"/>
      <c r="L385" s="325"/>
      <c r="M385" s="342"/>
      <c r="N385" s="327"/>
      <c r="O385" s="339"/>
      <c r="P385" s="328"/>
    </row>
    <row r="386" spans="1:16" x14ac:dyDescent="0.2">
      <c r="A386" s="350"/>
      <c r="B386" s="312" t="s">
        <v>345</v>
      </c>
      <c r="C386" s="314"/>
      <c r="D386" s="314"/>
      <c r="E386" s="314"/>
      <c r="F386" s="314"/>
      <c r="G386" s="314"/>
      <c r="H386" s="314"/>
      <c r="I386" s="314"/>
      <c r="J386" s="314"/>
      <c r="K386" s="314"/>
      <c r="L386" s="314"/>
      <c r="M386" s="314"/>
      <c r="N386" s="314"/>
      <c r="O386" s="314"/>
      <c r="P386" s="314"/>
    </row>
    <row r="387" spans="1:16" x14ac:dyDescent="0.2">
      <c r="A387" s="349"/>
      <c r="B387" s="329"/>
      <c r="C387" s="318"/>
      <c r="D387" s="318"/>
      <c r="E387" s="318"/>
      <c r="F387" s="318"/>
      <c r="G387" s="318"/>
      <c r="H387" s="318"/>
      <c r="I387" s="318"/>
      <c r="J387" s="318"/>
      <c r="K387" s="318"/>
      <c r="L387" s="318"/>
      <c r="M387" s="318"/>
      <c r="N387" s="318"/>
      <c r="O387" s="318"/>
      <c r="P387" s="318"/>
    </row>
    <row r="388" spans="1:16" x14ac:dyDescent="0.2">
      <c r="A388" s="351"/>
      <c r="B388" s="332" t="s">
        <v>346</v>
      </c>
      <c r="C388" s="334"/>
      <c r="D388" s="334"/>
      <c r="E388" s="334"/>
      <c r="F388" s="334"/>
      <c r="G388" s="334"/>
      <c r="H388" s="334"/>
      <c r="I388" s="334"/>
      <c r="J388" s="334"/>
      <c r="K388" s="334"/>
      <c r="L388" s="334"/>
      <c r="M388" s="334"/>
      <c r="N388" s="334"/>
      <c r="O388" s="334"/>
      <c r="P388" s="334"/>
    </row>
    <row r="389" spans="1:16" x14ac:dyDescent="0.2">
      <c r="A389" s="351"/>
      <c r="B389" s="332"/>
      <c r="C389" s="334"/>
      <c r="D389" s="334"/>
      <c r="E389" s="334"/>
      <c r="F389" s="334"/>
      <c r="G389" s="334"/>
      <c r="H389" s="334"/>
      <c r="I389" s="334"/>
      <c r="J389" s="334"/>
      <c r="K389" s="334"/>
      <c r="L389" s="334"/>
      <c r="M389" s="334"/>
      <c r="N389" s="334"/>
      <c r="O389" s="334"/>
      <c r="P389" s="334"/>
    </row>
    <row r="390" spans="1:16" x14ac:dyDescent="0.2">
      <c r="A390" s="351"/>
      <c r="B390" s="332" t="s">
        <v>153</v>
      </c>
      <c r="C390" s="334"/>
      <c r="D390" s="334"/>
      <c r="E390" s="334"/>
      <c r="F390" s="334"/>
      <c r="G390" s="334"/>
      <c r="H390" s="334"/>
      <c r="I390" s="334"/>
      <c r="J390" s="334"/>
      <c r="K390" s="334"/>
      <c r="L390" s="334"/>
      <c r="M390" s="334"/>
      <c r="N390" s="334"/>
      <c r="O390" s="334"/>
      <c r="P390" s="334"/>
    </row>
    <row r="391" spans="1:16" x14ac:dyDescent="0.2">
      <c r="A391" s="349"/>
      <c r="B391" s="317"/>
      <c r="C391" s="318"/>
      <c r="D391" s="318"/>
      <c r="E391" s="323"/>
      <c r="F391" s="324"/>
      <c r="G391" s="339"/>
      <c r="H391" s="339"/>
      <c r="I391" s="340"/>
      <c r="J391" s="323"/>
      <c r="K391" s="341"/>
      <c r="L391" s="325"/>
      <c r="M391" s="342"/>
      <c r="N391" s="327"/>
      <c r="O391" s="339"/>
      <c r="P391" s="328"/>
    </row>
    <row r="392" spans="1:16" ht="38.25" x14ac:dyDescent="0.2">
      <c r="A392" s="349" t="s">
        <v>255</v>
      </c>
      <c r="B392" s="317" t="s">
        <v>347</v>
      </c>
      <c r="C392" s="318">
        <f>'Series 100 Input'!H392</f>
        <v>0</v>
      </c>
      <c r="D392" s="318" t="s">
        <v>1</v>
      </c>
      <c r="E392" s="323">
        <v>121</v>
      </c>
      <c r="F392" s="324">
        <f t="shared" si="60"/>
        <v>0</v>
      </c>
      <c r="G392" s="339">
        <v>450</v>
      </c>
      <c r="H392" s="326">
        <f t="shared" si="55"/>
        <v>0</v>
      </c>
      <c r="I392" s="340">
        <v>2.2599999999999998</v>
      </c>
      <c r="J392" s="324">
        <f t="shared" si="56"/>
        <v>0</v>
      </c>
      <c r="K392" s="341">
        <v>50</v>
      </c>
      <c r="L392" s="326">
        <f t="shared" si="57"/>
        <v>0</v>
      </c>
      <c r="M392" s="342">
        <v>214.5</v>
      </c>
      <c r="N392" s="324">
        <f t="shared" si="58"/>
        <v>0</v>
      </c>
      <c r="O392" s="339">
        <v>247.24999999999997</v>
      </c>
      <c r="P392" s="326">
        <f t="shared" si="59"/>
        <v>0</v>
      </c>
    </row>
    <row r="393" spans="1:16" x14ac:dyDescent="0.2">
      <c r="A393" s="349"/>
      <c r="B393" s="317"/>
      <c r="C393" s="318"/>
      <c r="D393" s="318"/>
      <c r="E393" s="323"/>
      <c r="F393" s="324"/>
      <c r="G393" s="339"/>
      <c r="H393" s="339"/>
      <c r="I393" s="340"/>
      <c r="J393" s="323"/>
      <c r="K393" s="341"/>
      <c r="L393" s="325"/>
      <c r="M393" s="342"/>
      <c r="N393" s="327"/>
      <c r="O393" s="339"/>
      <c r="P393" s="328"/>
    </row>
    <row r="394" spans="1:16" ht="51" x14ac:dyDescent="0.2">
      <c r="A394" s="349" t="s">
        <v>257</v>
      </c>
      <c r="B394" s="317" t="s">
        <v>348</v>
      </c>
      <c r="C394" s="318">
        <f>'Series 100 Input'!H394</f>
        <v>0</v>
      </c>
      <c r="D394" s="318" t="s">
        <v>18</v>
      </c>
      <c r="E394" s="323">
        <v>471.9</v>
      </c>
      <c r="F394" s="324">
        <f t="shared" si="60"/>
        <v>0</v>
      </c>
      <c r="G394" s="339">
        <v>450</v>
      </c>
      <c r="H394" s="326">
        <f t="shared" si="55"/>
        <v>0</v>
      </c>
      <c r="I394" s="340">
        <v>9</v>
      </c>
      <c r="J394" s="324">
        <f t="shared" si="56"/>
        <v>0</v>
      </c>
      <c r="K394" s="341">
        <v>25</v>
      </c>
      <c r="L394" s="326">
        <f t="shared" si="57"/>
        <v>0</v>
      </c>
      <c r="M394" s="342">
        <v>110</v>
      </c>
      <c r="N394" s="324">
        <f t="shared" si="58"/>
        <v>0</v>
      </c>
      <c r="O394" s="339">
        <v>5.75</v>
      </c>
      <c r="P394" s="326">
        <f t="shared" si="59"/>
        <v>0</v>
      </c>
    </row>
    <row r="395" spans="1:16" x14ac:dyDescent="0.2">
      <c r="A395" s="349"/>
      <c r="B395" s="317"/>
      <c r="C395" s="318"/>
      <c r="D395" s="318"/>
      <c r="E395" s="323"/>
      <c r="F395" s="324"/>
      <c r="G395" s="339"/>
      <c r="H395" s="339"/>
      <c r="I395" s="340"/>
      <c r="J395" s="323"/>
      <c r="K395" s="341"/>
      <c r="L395" s="325"/>
      <c r="M395" s="342"/>
      <c r="N395" s="327"/>
      <c r="O395" s="339"/>
      <c r="P395" s="328"/>
    </row>
    <row r="396" spans="1:16" ht="51" x14ac:dyDescent="0.2">
      <c r="A396" s="349" t="s">
        <v>259</v>
      </c>
      <c r="B396" s="317" t="s">
        <v>349</v>
      </c>
      <c r="C396" s="318">
        <f>'Series 100 Input'!H396</f>
        <v>0</v>
      </c>
      <c r="D396" s="318" t="s">
        <v>1</v>
      </c>
      <c r="E396" s="323">
        <v>121</v>
      </c>
      <c r="F396" s="324">
        <f t="shared" si="60"/>
        <v>0</v>
      </c>
      <c r="G396" s="339">
        <v>450</v>
      </c>
      <c r="H396" s="326">
        <f t="shared" si="55"/>
        <v>0</v>
      </c>
      <c r="I396" s="340">
        <v>2.2599999999999998</v>
      </c>
      <c r="J396" s="324">
        <f t="shared" si="56"/>
        <v>0</v>
      </c>
      <c r="K396" s="341">
        <v>25</v>
      </c>
      <c r="L396" s="326">
        <f t="shared" si="57"/>
        <v>0</v>
      </c>
      <c r="M396" s="342">
        <v>214.5</v>
      </c>
      <c r="N396" s="324">
        <f t="shared" si="58"/>
        <v>0</v>
      </c>
      <c r="O396" s="339">
        <v>247.24999999999997</v>
      </c>
      <c r="P396" s="326">
        <f t="shared" si="59"/>
        <v>0</v>
      </c>
    </row>
    <row r="397" spans="1:16" x14ac:dyDescent="0.2">
      <c r="A397" s="349"/>
      <c r="B397" s="317"/>
      <c r="C397" s="318"/>
      <c r="D397" s="318"/>
      <c r="E397" s="323"/>
      <c r="F397" s="324"/>
      <c r="G397" s="339"/>
      <c r="H397" s="339"/>
      <c r="I397" s="340"/>
      <c r="J397" s="323"/>
      <c r="K397" s="341"/>
      <c r="L397" s="325"/>
      <c r="M397" s="342"/>
      <c r="N397" s="327"/>
      <c r="O397" s="339"/>
      <c r="P397" s="328"/>
    </row>
    <row r="398" spans="1:16" x14ac:dyDescent="0.2">
      <c r="A398" s="351"/>
      <c r="B398" s="332" t="s">
        <v>350</v>
      </c>
      <c r="C398" s="334"/>
      <c r="D398" s="334"/>
      <c r="E398" s="334"/>
      <c r="F398" s="334"/>
      <c r="G398" s="334"/>
      <c r="H398" s="334"/>
      <c r="I398" s="334"/>
      <c r="J398" s="334"/>
      <c r="K398" s="334"/>
      <c r="L398" s="334"/>
      <c r="M398" s="334"/>
      <c r="N398" s="334"/>
      <c r="O398" s="334"/>
      <c r="P398" s="334"/>
    </row>
    <row r="399" spans="1:16" x14ac:dyDescent="0.2">
      <c r="A399" s="349"/>
      <c r="B399" s="317"/>
      <c r="C399" s="318"/>
      <c r="D399" s="318"/>
      <c r="E399" s="323"/>
      <c r="F399" s="324"/>
      <c r="G399" s="339"/>
      <c r="H399" s="339"/>
      <c r="I399" s="340"/>
      <c r="J399" s="323"/>
      <c r="K399" s="341"/>
      <c r="L399" s="325"/>
      <c r="M399" s="342"/>
      <c r="N399" s="327"/>
      <c r="O399" s="339"/>
      <c r="P399" s="328"/>
    </row>
    <row r="400" spans="1:16" ht="38.25" x14ac:dyDescent="0.2">
      <c r="A400" s="349" t="s">
        <v>261</v>
      </c>
      <c r="B400" s="317" t="s">
        <v>351</v>
      </c>
      <c r="C400" s="318">
        <f>'Series 100 Input'!H400</f>
        <v>0</v>
      </c>
      <c r="D400" s="318" t="s">
        <v>1</v>
      </c>
      <c r="E400" s="323">
        <v>121</v>
      </c>
      <c r="F400" s="324">
        <f t="shared" si="60"/>
        <v>0</v>
      </c>
      <c r="G400" s="339">
        <v>450</v>
      </c>
      <c r="H400" s="326">
        <f t="shared" si="55"/>
        <v>0</v>
      </c>
      <c r="I400" s="340">
        <v>2.2599999999999998</v>
      </c>
      <c r="J400" s="324">
        <f t="shared" si="56"/>
        <v>0</v>
      </c>
      <c r="K400" s="341">
        <v>50</v>
      </c>
      <c r="L400" s="326">
        <f t="shared" si="57"/>
        <v>0</v>
      </c>
      <c r="M400" s="342">
        <v>236.5</v>
      </c>
      <c r="N400" s="324">
        <f t="shared" si="58"/>
        <v>0</v>
      </c>
      <c r="O400" s="339">
        <v>247.24999999999997</v>
      </c>
      <c r="P400" s="326">
        <f t="shared" si="59"/>
        <v>0</v>
      </c>
    </row>
    <row r="401" spans="1:16" x14ac:dyDescent="0.2">
      <c r="A401" s="349"/>
      <c r="B401" s="317"/>
      <c r="C401" s="318"/>
      <c r="D401" s="318"/>
      <c r="E401" s="323"/>
      <c r="F401" s="324"/>
      <c r="G401" s="339"/>
      <c r="H401" s="339"/>
      <c r="I401" s="340"/>
      <c r="J401" s="323"/>
      <c r="K401" s="341"/>
      <c r="L401" s="325"/>
      <c r="M401" s="342"/>
      <c r="N401" s="327"/>
      <c r="O401" s="339"/>
      <c r="P401" s="328"/>
    </row>
    <row r="402" spans="1:16" ht="38.25" x14ac:dyDescent="0.2">
      <c r="A402" s="349" t="s">
        <v>263</v>
      </c>
      <c r="B402" s="317" t="s">
        <v>352</v>
      </c>
      <c r="C402" s="318">
        <f>'Series 100 Input'!H402</f>
        <v>0</v>
      </c>
      <c r="D402" s="318" t="s">
        <v>18</v>
      </c>
      <c r="E402" s="323">
        <v>471.9</v>
      </c>
      <c r="F402" s="324">
        <f t="shared" si="60"/>
        <v>0</v>
      </c>
      <c r="G402" s="339">
        <v>450</v>
      </c>
      <c r="H402" s="326">
        <f t="shared" ref="H402:H438" si="61">C402*G402</f>
        <v>0</v>
      </c>
      <c r="I402" s="340">
        <v>9</v>
      </c>
      <c r="J402" s="324">
        <f t="shared" ref="J402:J438" si="62">C402*I402</f>
        <v>0</v>
      </c>
      <c r="K402" s="341">
        <v>25</v>
      </c>
      <c r="L402" s="326">
        <f t="shared" ref="L402:L438" si="63">C402*K402</f>
        <v>0</v>
      </c>
      <c r="M402" s="342">
        <v>110</v>
      </c>
      <c r="N402" s="324">
        <f t="shared" ref="N402:N438" si="64">C402*M402</f>
        <v>0</v>
      </c>
      <c r="O402" s="339">
        <v>5.75</v>
      </c>
      <c r="P402" s="326">
        <f t="shared" ref="P402:P438" si="65">C402*O402</f>
        <v>0</v>
      </c>
    </row>
    <row r="403" spans="1:16" x14ac:dyDescent="0.2">
      <c r="A403" s="349"/>
      <c r="B403" s="317"/>
      <c r="C403" s="318"/>
      <c r="D403" s="318"/>
      <c r="E403" s="323"/>
      <c r="F403" s="324"/>
      <c r="G403" s="339"/>
      <c r="H403" s="339"/>
      <c r="I403" s="340"/>
      <c r="J403" s="323"/>
      <c r="K403" s="341"/>
      <c r="L403" s="325"/>
      <c r="M403" s="342"/>
      <c r="N403" s="327"/>
      <c r="O403" s="339"/>
      <c r="P403" s="328"/>
    </row>
    <row r="404" spans="1:16" ht="38.25" x14ac:dyDescent="0.2">
      <c r="A404" s="349" t="s">
        <v>265</v>
      </c>
      <c r="B404" s="317" t="s">
        <v>353</v>
      </c>
      <c r="C404" s="318">
        <f>'Series 100 Input'!H404</f>
        <v>0</v>
      </c>
      <c r="D404" s="318" t="s">
        <v>1</v>
      </c>
      <c r="E404" s="323">
        <v>121</v>
      </c>
      <c r="F404" s="324">
        <f t="shared" si="60"/>
        <v>0</v>
      </c>
      <c r="G404" s="339">
        <v>450</v>
      </c>
      <c r="H404" s="326">
        <f t="shared" si="61"/>
        <v>0</v>
      </c>
      <c r="I404" s="340">
        <v>2.2599999999999998</v>
      </c>
      <c r="J404" s="324">
        <f t="shared" si="62"/>
        <v>0</v>
      </c>
      <c r="K404" s="341">
        <v>25</v>
      </c>
      <c r="L404" s="326">
        <f t="shared" si="63"/>
        <v>0</v>
      </c>
      <c r="M404" s="342">
        <v>236.5</v>
      </c>
      <c r="N404" s="324">
        <f t="shared" si="64"/>
        <v>0</v>
      </c>
      <c r="O404" s="339">
        <v>247.24999999999997</v>
      </c>
      <c r="P404" s="326">
        <f t="shared" si="65"/>
        <v>0</v>
      </c>
    </row>
    <row r="405" spans="1:16" x14ac:dyDescent="0.2">
      <c r="A405" s="349"/>
      <c r="B405" s="317"/>
      <c r="C405" s="318"/>
      <c r="D405" s="318"/>
      <c r="E405" s="323"/>
      <c r="F405" s="324"/>
      <c r="G405" s="339"/>
      <c r="H405" s="339"/>
      <c r="I405" s="340"/>
      <c r="J405" s="323"/>
      <c r="K405" s="341"/>
      <c r="L405" s="325"/>
      <c r="M405" s="342"/>
      <c r="N405" s="327"/>
      <c r="O405" s="339"/>
      <c r="P405" s="328"/>
    </row>
    <row r="406" spans="1:16" x14ac:dyDescent="0.2">
      <c r="A406" s="351"/>
      <c r="B406" s="332" t="s">
        <v>354</v>
      </c>
      <c r="C406" s="334"/>
      <c r="D406" s="334"/>
      <c r="E406" s="334"/>
      <c r="F406" s="334"/>
      <c r="G406" s="334"/>
      <c r="H406" s="334"/>
      <c r="I406" s="334"/>
      <c r="J406" s="334"/>
      <c r="K406" s="334"/>
      <c r="L406" s="334"/>
      <c r="M406" s="334"/>
      <c r="N406" s="334"/>
      <c r="O406" s="334"/>
      <c r="P406" s="334"/>
    </row>
    <row r="407" spans="1:16" x14ac:dyDescent="0.2">
      <c r="A407" s="349"/>
      <c r="B407" s="317"/>
      <c r="C407" s="318"/>
      <c r="D407" s="318"/>
      <c r="E407" s="323"/>
      <c r="F407" s="324"/>
      <c r="G407" s="339"/>
      <c r="H407" s="339"/>
      <c r="I407" s="340"/>
      <c r="J407" s="323"/>
      <c r="K407" s="341"/>
      <c r="L407" s="325"/>
      <c r="M407" s="342"/>
      <c r="N407" s="327"/>
      <c r="O407" s="339"/>
      <c r="P407" s="328"/>
    </row>
    <row r="408" spans="1:16" ht="38.25" x14ac:dyDescent="0.2">
      <c r="A408" s="349">
        <v>1159</v>
      </c>
      <c r="B408" s="317" t="s">
        <v>355</v>
      </c>
      <c r="C408" s="318">
        <f>'Series 100 Input'!H408</f>
        <v>0</v>
      </c>
      <c r="D408" s="318" t="s">
        <v>1</v>
      </c>
      <c r="E408" s="323">
        <v>121</v>
      </c>
      <c r="F408" s="324">
        <f t="shared" si="60"/>
        <v>0</v>
      </c>
      <c r="G408" s="339">
        <v>450</v>
      </c>
      <c r="H408" s="326">
        <f t="shared" si="61"/>
        <v>0</v>
      </c>
      <c r="I408" s="340">
        <v>84.76</v>
      </c>
      <c r="J408" s="324">
        <f t="shared" si="62"/>
        <v>0</v>
      </c>
      <c r="K408" s="341">
        <v>75</v>
      </c>
      <c r="L408" s="326">
        <f t="shared" si="63"/>
        <v>0</v>
      </c>
      <c r="M408" s="342">
        <v>214.5</v>
      </c>
      <c r="N408" s="324">
        <f t="shared" si="64"/>
        <v>0</v>
      </c>
      <c r="O408" s="339">
        <v>247.24999999999997</v>
      </c>
      <c r="P408" s="326">
        <f t="shared" si="65"/>
        <v>0</v>
      </c>
    </row>
    <row r="409" spans="1:16" x14ac:dyDescent="0.2">
      <c r="A409" s="349"/>
      <c r="B409" s="317"/>
      <c r="C409" s="318"/>
      <c r="D409" s="318"/>
      <c r="E409" s="323"/>
      <c r="F409" s="324"/>
      <c r="G409" s="339"/>
      <c r="H409" s="339"/>
      <c r="I409" s="340"/>
      <c r="J409" s="323"/>
      <c r="K409" s="341"/>
      <c r="L409" s="325"/>
      <c r="M409" s="342"/>
      <c r="N409" s="327"/>
      <c r="O409" s="339"/>
      <c r="P409" s="328"/>
    </row>
    <row r="410" spans="1:16" ht="38.25" x14ac:dyDescent="0.2">
      <c r="A410" s="349">
        <v>1160</v>
      </c>
      <c r="B410" s="317" t="s">
        <v>356</v>
      </c>
      <c r="C410" s="318">
        <f>'Series 100 Input'!H410</f>
        <v>0</v>
      </c>
      <c r="D410" s="318" t="s">
        <v>18</v>
      </c>
      <c r="E410" s="323">
        <v>471.9</v>
      </c>
      <c r="F410" s="324">
        <f t="shared" si="60"/>
        <v>0</v>
      </c>
      <c r="G410" s="339">
        <v>450</v>
      </c>
      <c r="H410" s="326">
        <f t="shared" si="61"/>
        <v>0</v>
      </c>
      <c r="I410" s="340">
        <v>504</v>
      </c>
      <c r="J410" s="324">
        <f t="shared" si="62"/>
        <v>0</v>
      </c>
      <c r="K410" s="341">
        <v>50</v>
      </c>
      <c r="L410" s="326">
        <f t="shared" si="63"/>
        <v>0</v>
      </c>
      <c r="M410" s="342">
        <v>110</v>
      </c>
      <c r="N410" s="324">
        <f t="shared" si="64"/>
        <v>0</v>
      </c>
      <c r="O410" s="339">
        <v>5.75</v>
      </c>
      <c r="P410" s="326">
        <f t="shared" si="65"/>
        <v>0</v>
      </c>
    </row>
    <row r="411" spans="1:16" x14ac:dyDescent="0.2">
      <c r="A411" s="349"/>
      <c r="B411" s="317"/>
      <c r="C411" s="318"/>
      <c r="D411" s="318"/>
      <c r="E411" s="323"/>
      <c r="F411" s="324"/>
      <c r="G411" s="339"/>
      <c r="H411" s="339"/>
      <c r="I411" s="340"/>
      <c r="J411" s="323"/>
      <c r="K411" s="341"/>
      <c r="L411" s="325"/>
      <c r="M411" s="342"/>
      <c r="N411" s="327"/>
      <c r="O411" s="339"/>
      <c r="P411" s="328"/>
    </row>
    <row r="412" spans="1:16" ht="38.25" x14ac:dyDescent="0.2">
      <c r="A412" s="349">
        <v>1161</v>
      </c>
      <c r="B412" s="317" t="s">
        <v>357</v>
      </c>
      <c r="C412" s="318">
        <f>'Series 100 Input'!H412</f>
        <v>0</v>
      </c>
      <c r="D412" s="318" t="s">
        <v>1</v>
      </c>
      <c r="E412" s="323">
        <v>121</v>
      </c>
      <c r="F412" s="324">
        <f t="shared" si="60"/>
        <v>0</v>
      </c>
      <c r="G412" s="339">
        <v>450</v>
      </c>
      <c r="H412" s="326">
        <f t="shared" si="61"/>
        <v>0</v>
      </c>
      <c r="I412" s="340">
        <v>84.76</v>
      </c>
      <c r="J412" s="324">
        <f t="shared" si="62"/>
        <v>0</v>
      </c>
      <c r="K412" s="341">
        <v>50</v>
      </c>
      <c r="L412" s="326">
        <f t="shared" si="63"/>
        <v>0</v>
      </c>
      <c r="M412" s="342">
        <v>214.5</v>
      </c>
      <c r="N412" s="324">
        <f t="shared" si="64"/>
        <v>0</v>
      </c>
      <c r="O412" s="339">
        <v>247.24999999999997</v>
      </c>
      <c r="P412" s="326">
        <f t="shared" si="65"/>
        <v>0</v>
      </c>
    </row>
    <row r="413" spans="1:16" x14ac:dyDescent="0.2">
      <c r="A413" s="349"/>
      <c r="B413" s="317"/>
      <c r="C413" s="318"/>
      <c r="D413" s="318"/>
      <c r="E413" s="323"/>
      <c r="F413" s="324"/>
      <c r="G413" s="339"/>
      <c r="H413" s="339"/>
      <c r="I413" s="340"/>
      <c r="J413" s="323"/>
      <c r="K413" s="341"/>
      <c r="L413" s="325"/>
      <c r="M413" s="342"/>
      <c r="N413" s="327"/>
      <c r="O413" s="339"/>
      <c r="P413" s="328"/>
    </row>
    <row r="414" spans="1:16" x14ac:dyDescent="0.2">
      <c r="A414" s="351"/>
      <c r="B414" s="332" t="s">
        <v>358</v>
      </c>
      <c r="C414" s="334"/>
      <c r="D414" s="334"/>
      <c r="E414" s="334"/>
      <c r="F414" s="334"/>
      <c r="G414" s="334"/>
      <c r="H414" s="334"/>
      <c r="I414" s="334"/>
      <c r="J414" s="334"/>
      <c r="K414" s="334"/>
      <c r="L414" s="334"/>
      <c r="M414" s="334"/>
      <c r="N414" s="334"/>
      <c r="O414" s="334"/>
      <c r="P414" s="334"/>
    </row>
    <row r="415" spans="1:16" x14ac:dyDescent="0.2">
      <c r="A415" s="351"/>
      <c r="B415" s="332"/>
      <c r="C415" s="334"/>
      <c r="D415" s="334"/>
      <c r="E415" s="334"/>
      <c r="F415" s="334"/>
      <c r="G415" s="334"/>
      <c r="H415" s="334"/>
      <c r="I415" s="334"/>
      <c r="J415" s="334"/>
      <c r="K415" s="334"/>
      <c r="L415" s="334"/>
      <c r="M415" s="334"/>
      <c r="N415" s="334"/>
      <c r="O415" s="334"/>
      <c r="P415" s="334"/>
    </row>
    <row r="416" spans="1:16" x14ac:dyDescent="0.2">
      <c r="A416" s="351"/>
      <c r="B416" s="332" t="s">
        <v>153</v>
      </c>
      <c r="C416" s="334"/>
      <c r="D416" s="334"/>
      <c r="E416" s="334"/>
      <c r="F416" s="334"/>
      <c r="G416" s="334"/>
      <c r="H416" s="334"/>
      <c r="I416" s="334"/>
      <c r="J416" s="334"/>
      <c r="K416" s="334"/>
      <c r="L416" s="334"/>
      <c r="M416" s="334"/>
      <c r="N416" s="334"/>
      <c r="O416" s="334"/>
      <c r="P416" s="334"/>
    </row>
    <row r="417" spans="1:16" x14ac:dyDescent="0.2">
      <c r="A417" s="349"/>
      <c r="B417" s="317"/>
      <c r="C417" s="318"/>
      <c r="D417" s="318"/>
      <c r="E417" s="323"/>
      <c r="F417" s="324"/>
      <c r="G417" s="339"/>
      <c r="H417" s="339"/>
      <c r="I417" s="340"/>
      <c r="J417" s="323"/>
      <c r="K417" s="341"/>
      <c r="L417" s="325"/>
      <c r="M417" s="342"/>
      <c r="N417" s="327"/>
      <c r="O417" s="339"/>
      <c r="P417" s="328"/>
    </row>
    <row r="418" spans="1:16" ht="38.25" x14ac:dyDescent="0.2">
      <c r="A418" s="349" t="s">
        <v>359</v>
      </c>
      <c r="B418" s="317" t="s">
        <v>360</v>
      </c>
      <c r="C418" s="318">
        <f>'Series 100 Input'!H418</f>
        <v>0</v>
      </c>
      <c r="D418" s="318" t="s">
        <v>1</v>
      </c>
      <c r="E418" s="323">
        <v>121</v>
      </c>
      <c r="F418" s="324">
        <f t="shared" si="60"/>
        <v>0</v>
      </c>
      <c r="G418" s="339">
        <v>450</v>
      </c>
      <c r="H418" s="326">
        <f t="shared" si="61"/>
        <v>0</v>
      </c>
      <c r="I418" s="340">
        <v>2.2599999999999998</v>
      </c>
      <c r="J418" s="324">
        <f t="shared" si="62"/>
        <v>0</v>
      </c>
      <c r="K418" s="341">
        <v>50</v>
      </c>
      <c r="L418" s="326">
        <f t="shared" si="63"/>
        <v>0</v>
      </c>
      <c r="M418" s="342">
        <v>236.5</v>
      </c>
      <c r="N418" s="324">
        <f t="shared" si="64"/>
        <v>0</v>
      </c>
      <c r="O418" s="339">
        <v>247.24999999999997</v>
      </c>
      <c r="P418" s="326">
        <f t="shared" si="65"/>
        <v>0</v>
      </c>
    </row>
    <row r="419" spans="1:16" x14ac:dyDescent="0.2">
      <c r="A419" s="349"/>
      <c r="B419" s="317"/>
      <c r="C419" s="318"/>
      <c r="D419" s="318"/>
      <c r="E419" s="323"/>
      <c r="F419" s="324"/>
      <c r="G419" s="339"/>
      <c r="H419" s="339"/>
      <c r="I419" s="340"/>
      <c r="J419" s="323"/>
      <c r="K419" s="341"/>
      <c r="L419" s="325"/>
      <c r="M419" s="342"/>
      <c r="N419" s="327"/>
      <c r="O419" s="339"/>
      <c r="P419" s="328"/>
    </row>
    <row r="420" spans="1:16" ht="51" x14ac:dyDescent="0.2">
      <c r="A420" s="349" t="s">
        <v>361</v>
      </c>
      <c r="B420" s="317" t="s">
        <v>362</v>
      </c>
      <c r="C420" s="318">
        <f>'Series 100 Input'!H420</f>
        <v>0</v>
      </c>
      <c r="D420" s="318" t="s">
        <v>18</v>
      </c>
      <c r="E420" s="323">
        <v>471.9</v>
      </c>
      <c r="F420" s="324">
        <f t="shared" ref="F420:F438" si="66">C420*E420</f>
        <v>0</v>
      </c>
      <c r="G420" s="339">
        <v>450</v>
      </c>
      <c r="H420" s="326">
        <f t="shared" si="61"/>
        <v>0</v>
      </c>
      <c r="I420" s="340">
        <v>9</v>
      </c>
      <c r="J420" s="324">
        <f t="shared" si="62"/>
        <v>0</v>
      </c>
      <c r="K420" s="341">
        <v>25</v>
      </c>
      <c r="L420" s="326">
        <f t="shared" si="63"/>
        <v>0</v>
      </c>
      <c r="M420" s="342">
        <v>5.5</v>
      </c>
      <c r="N420" s="324">
        <f t="shared" si="64"/>
        <v>0</v>
      </c>
      <c r="O420" s="339">
        <v>5.75</v>
      </c>
      <c r="P420" s="326">
        <f t="shared" si="65"/>
        <v>0</v>
      </c>
    </row>
    <row r="421" spans="1:16" x14ac:dyDescent="0.2">
      <c r="A421" s="349"/>
      <c r="B421" s="317"/>
      <c r="C421" s="318"/>
      <c r="D421" s="318"/>
      <c r="E421" s="323"/>
      <c r="F421" s="324"/>
      <c r="G421" s="339"/>
      <c r="H421" s="339"/>
      <c r="I421" s="340"/>
      <c r="J421" s="323"/>
      <c r="K421" s="341"/>
      <c r="L421" s="325"/>
      <c r="M421" s="342"/>
      <c r="N421" s="327"/>
      <c r="O421" s="339"/>
      <c r="P421" s="328"/>
    </row>
    <row r="422" spans="1:16" ht="51" x14ac:dyDescent="0.2">
      <c r="A422" s="349" t="s">
        <v>363</v>
      </c>
      <c r="B422" s="317" t="s">
        <v>364</v>
      </c>
      <c r="C422" s="318">
        <f>'Series 100 Input'!H422</f>
        <v>0</v>
      </c>
      <c r="D422" s="318" t="s">
        <v>1</v>
      </c>
      <c r="E422" s="323">
        <v>121</v>
      </c>
      <c r="F422" s="324">
        <f t="shared" si="66"/>
        <v>0</v>
      </c>
      <c r="G422" s="339">
        <v>450</v>
      </c>
      <c r="H422" s="326">
        <f t="shared" si="61"/>
        <v>0</v>
      </c>
      <c r="I422" s="340">
        <v>2.2599999999999998</v>
      </c>
      <c r="J422" s="324">
        <f t="shared" si="62"/>
        <v>0</v>
      </c>
      <c r="K422" s="341">
        <v>25</v>
      </c>
      <c r="L422" s="326">
        <f t="shared" si="63"/>
        <v>0</v>
      </c>
      <c r="M422" s="342">
        <v>236.5</v>
      </c>
      <c r="N422" s="324">
        <f t="shared" si="64"/>
        <v>0</v>
      </c>
      <c r="O422" s="339">
        <v>247.24999999999997</v>
      </c>
      <c r="P422" s="326">
        <f t="shared" si="65"/>
        <v>0</v>
      </c>
    </row>
    <row r="423" spans="1:16" x14ac:dyDescent="0.2">
      <c r="A423" s="349"/>
      <c r="B423" s="317"/>
      <c r="C423" s="318"/>
      <c r="D423" s="318"/>
      <c r="E423" s="323"/>
      <c r="F423" s="324"/>
      <c r="G423" s="339"/>
      <c r="H423" s="339"/>
      <c r="I423" s="340"/>
      <c r="J423" s="323"/>
      <c r="K423" s="341"/>
      <c r="L423" s="325"/>
      <c r="M423" s="342"/>
      <c r="N423" s="327"/>
      <c r="O423" s="339"/>
      <c r="P423" s="328"/>
    </row>
    <row r="424" spans="1:16" x14ac:dyDescent="0.2">
      <c r="A424" s="351"/>
      <c r="B424" s="332" t="s">
        <v>350</v>
      </c>
      <c r="C424" s="334"/>
      <c r="D424" s="334"/>
      <c r="E424" s="334"/>
      <c r="F424" s="334"/>
      <c r="G424" s="334"/>
      <c r="H424" s="334"/>
      <c r="I424" s="334"/>
      <c r="J424" s="334"/>
      <c r="K424" s="334"/>
      <c r="L424" s="334"/>
      <c r="M424" s="334"/>
      <c r="N424" s="334"/>
      <c r="O424" s="334"/>
      <c r="P424" s="334"/>
    </row>
    <row r="425" spans="1:16" x14ac:dyDescent="0.2">
      <c r="A425" s="349"/>
      <c r="B425" s="317"/>
      <c r="C425" s="318"/>
      <c r="D425" s="318"/>
      <c r="E425" s="323"/>
      <c r="F425" s="324"/>
      <c r="G425" s="339"/>
      <c r="H425" s="339"/>
      <c r="I425" s="340"/>
      <c r="J425" s="323"/>
      <c r="K425" s="341"/>
      <c r="L425" s="325"/>
      <c r="M425" s="342"/>
      <c r="N425" s="327"/>
      <c r="O425" s="339"/>
      <c r="P425" s="328"/>
    </row>
    <row r="426" spans="1:16" ht="38.25" x14ac:dyDescent="0.2">
      <c r="A426" s="349" t="s">
        <v>365</v>
      </c>
      <c r="B426" s="317" t="s">
        <v>366</v>
      </c>
      <c r="C426" s="318">
        <f>'Series 100 Input'!H426</f>
        <v>0</v>
      </c>
      <c r="D426" s="318" t="s">
        <v>1</v>
      </c>
      <c r="E426" s="323">
        <v>121</v>
      </c>
      <c r="F426" s="324">
        <f t="shared" si="66"/>
        <v>0</v>
      </c>
      <c r="G426" s="339">
        <v>450</v>
      </c>
      <c r="H426" s="326">
        <f t="shared" si="61"/>
        <v>0</v>
      </c>
      <c r="I426" s="340">
        <v>2.2599999999999998</v>
      </c>
      <c r="J426" s="324">
        <f t="shared" si="62"/>
        <v>0</v>
      </c>
      <c r="K426" s="341">
        <v>50</v>
      </c>
      <c r="L426" s="326">
        <f t="shared" si="63"/>
        <v>0</v>
      </c>
      <c r="M426" s="342">
        <v>236.5</v>
      </c>
      <c r="N426" s="324">
        <f t="shared" si="64"/>
        <v>0</v>
      </c>
      <c r="O426" s="339">
        <v>247.24999999999997</v>
      </c>
      <c r="P426" s="326">
        <f t="shared" si="65"/>
        <v>0</v>
      </c>
    </row>
    <row r="427" spans="1:16" x14ac:dyDescent="0.2">
      <c r="A427" s="349"/>
      <c r="B427" s="317"/>
      <c r="C427" s="318"/>
      <c r="D427" s="318"/>
      <c r="E427" s="323"/>
      <c r="F427" s="324"/>
      <c r="G427" s="339"/>
      <c r="H427" s="339"/>
      <c r="I427" s="340"/>
      <c r="J427" s="323"/>
      <c r="K427" s="341"/>
      <c r="L427" s="325"/>
      <c r="M427" s="342"/>
      <c r="N427" s="327"/>
      <c r="O427" s="339"/>
      <c r="P427" s="328"/>
    </row>
    <row r="428" spans="1:16" ht="38.25" x14ac:dyDescent="0.2">
      <c r="A428" s="349" t="s">
        <v>367</v>
      </c>
      <c r="B428" s="317" t="s">
        <v>368</v>
      </c>
      <c r="C428" s="318">
        <f>'Series 100 Input'!H428</f>
        <v>0</v>
      </c>
      <c r="D428" s="318" t="s">
        <v>18</v>
      </c>
      <c r="E428" s="323">
        <v>471.9</v>
      </c>
      <c r="F428" s="324">
        <f t="shared" si="66"/>
        <v>0</v>
      </c>
      <c r="G428" s="339">
        <v>450</v>
      </c>
      <c r="H428" s="326">
        <f t="shared" si="61"/>
        <v>0</v>
      </c>
      <c r="I428" s="340">
        <v>9</v>
      </c>
      <c r="J428" s="324">
        <f t="shared" si="62"/>
        <v>0</v>
      </c>
      <c r="K428" s="341">
        <v>25</v>
      </c>
      <c r="L428" s="326">
        <f t="shared" si="63"/>
        <v>0</v>
      </c>
      <c r="M428" s="342">
        <v>5.5</v>
      </c>
      <c r="N428" s="324">
        <f t="shared" si="64"/>
        <v>0</v>
      </c>
      <c r="O428" s="339">
        <v>5.75</v>
      </c>
      <c r="P428" s="326">
        <f t="shared" si="65"/>
        <v>0</v>
      </c>
    </row>
    <row r="429" spans="1:16" x14ac:dyDescent="0.2">
      <c r="A429" s="349"/>
      <c r="B429" s="317"/>
      <c r="C429" s="318"/>
      <c r="D429" s="318"/>
      <c r="E429" s="323"/>
      <c r="F429" s="324"/>
      <c r="G429" s="339"/>
      <c r="H429" s="339"/>
      <c r="I429" s="340"/>
      <c r="J429" s="323"/>
      <c r="K429" s="341"/>
      <c r="L429" s="325"/>
      <c r="M429" s="342"/>
      <c r="N429" s="327"/>
      <c r="O429" s="339"/>
      <c r="P429" s="328"/>
    </row>
    <row r="430" spans="1:16" ht="38.25" x14ac:dyDescent="0.2">
      <c r="A430" s="349" t="s">
        <v>369</v>
      </c>
      <c r="B430" s="317" t="s">
        <v>370</v>
      </c>
      <c r="C430" s="318">
        <f>'Series 100 Input'!H430</f>
        <v>0</v>
      </c>
      <c r="D430" s="318" t="s">
        <v>1</v>
      </c>
      <c r="E430" s="323">
        <v>121</v>
      </c>
      <c r="F430" s="324">
        <f t="shared" si="66"/>
        <v>0</v>
      </c>
      <c r="G430" s="339">
        <v>450</v>
      </c>
      <c r="H430" s="326">
        <f t="shared" si="61"/>
        <v>0</v>
      </c>
      <c r="I430" s="340">
        <v>2.2599999999999998</v>
      </c>
      <c r="J430" s="324">
        <f t="shared" si="62"/>
        <v>0</v>
      </c>
      <c r="K430" s="341">
        <v>25</v>
      </c>
      <c r="L430" s="326">
        <f t="shared" si="63"/>
        <v>0</v>
      </c>
      <c r="M430" s="342">
        <v>236.5</v>
      </c>
      <c r="N430" s="324">
        <f t="shared" si="64"/>
        <v>0</v>
      </c>
      <c r="O430" s="339">
        <v>247.24999999999997</v>
      </c>
      <c r="P430" s="326">
        <f t="shared" si="65"/>
        <v>0</v>
      </c>
    </row>
    <row r="431" spans="1:16" x14ac:dyDescent="0.2">
      <c r="A431" s="349"/>
      <c r="B431" s="317"/>
      <c r="C431" s="318"/>
      <c r="D431" s="318"/>
      <c r="E431" s="323"/>
      <c r="F431" s="324"/>
      <c r="G431" s="339"/>
      <c r="H431" s="339"/>
      <c r="I431" s="340"/>
      <c r="J431" s="323"/>
      <c r="K431" s="341"/>
      <c r="L431" s="325"/>
      <c r="M431" s="342"/>
      <c r="N431" s="327"/>
      <c r="O431" s="339"/>
      <c r="P431" s="328"/>
    </row>
    <row r="432" spans="1:16" x14ac:dyDescent="0.2">
      <c r="A432" s="351"/>
      <c r="B432" s="332" t="s">
        <v>354</v>
      </c>
      <c r="C432" s="334"/>
      <c r="D432" s="334"/>
      <c r="E432" s="334"/>
      <c r="F432" s="334"/>
      <c r="G432" s="334"/>
      <c r="H432" s="334"/>
      <c r="I432" s="334"/>
      <c r="J432" s="334"/>
      <c r="K432" s="334"/>
      <c r="L432" s="334"/>
      <c r="M432" s="334"/>
      <c r="N432" s="334"/>
      <c r="O432" s="334"/>
      <c r="P432" s="334"/>
    </row>
    <row r="433" spans="1:16" x14ac:dyDescent="0.2">
      <c r="A433" s="349"/>
      <c r="B433" s="317"/>
      <c r="C433" s="318"/>
      <c r="D433" s="318"/>
      <c r="E433" s="323"/>
      <c r="F433" s="324"/>
      <c r="G433" s="339"/>
      <c r="H433" s="339"/>
      <c r="I433" s="340"/>
      <c r="J433" s="323"/>
      <c r="K433" s="341"/>
      <c r="L433" s="325"/>
      <c r="M433" s="342"/>
      <c r="N433" s="327"/>
      <c r="O433" s="339"/>
      <c r="P433" s="328"/>
    </row>
    <row r="434" spans="1:16" ht="38.25" x14ac:dyDescent="0.2">
      <c r="A434" s="349" t="s">
        <v>371</v>
      </c>
      <c r="B434" s="317" t="s">
        <v>372</v>
      </c>
      <c r="C434" s="318">
        <f>'Series 100 Input'!H434</f>
        <v>0</v>
      </c>
      <c r="D434" s="318" t="s">
        <v>1</v>
      </c>
      <c r="E434" s="323">
        <v>121</v>
      </c>
      <c r="F434" s="324">
        <f t="shared" si="66"/>
        <v>0</v>
      </c>
      <c r="G434" s="339">
        <v>450</v>
      </c>
      <c r="H434" s="326">
        <f t="shared" si="61"/>
        <v>0</v>
      </c>
      <c r="I434" s="340">
        <v>84.76</v>
      </c>
      <c r="J434" s="324">
        <f t="shared" si="62"/>
        <v>0</v>
      </c>
      <c r="K434" s="341">
        <v>75</v>
      </c>
      <c r="L434" s="326">
        <f t="shared" si="63"/>
        <v>0</v>
      </c>
      <c r="M434" s="342">
        <v>236.5</v>
      </c>
      <c r="N434" s="324">
        <f t="shared" si="64"/>
        <v>0</v>
      </c>
      <c r="O434" s="339">
        <v>247.24999999999997</v>
      </c>
      <c r="P434" s="326">
        <f t="shared" si="65"/>
        <v>0</v>
      </c>
    </row>
    <row r="435" spans="1:16" x14ac:dyDescent="0.2">
      <c r="A435" s="349"/>
      <c r="B435" s="317"/>
      <c r="C435" s="318"/>
      <c r="D435" s="318"/>
      <c r="E435" s="323"/>
      <c r="F435" s="324"/>
      <c r="G435" s="339"/>
      <c r="H435" s="339"/>
      <c r="I435" s="340"/>
      <c r="J435" s="323"/>
      <c r="K435" s="341"/>
      <c r="L435" s="325"/>
      <c r="M435" s="342"/>
      <c r="N435" s="327"/>
      <c r="O435" s="339"/>
      <c r="P435" s="328"/>
    </row>
    <row r="436" spans="1:16" ht="38.25" x14ac:dyDescent="0.2">
      <c r="A436" s="349" t="s">
        <v>373</v>
      </c>
      <c r="B436" s="317" t="s">
        <v>374</v>
      </c>
      <c r="C436" s="318">
        <f>'Series 100 Input'!H436</f>
        <v>0</v>
      </c>
      <c r="D436" s="318" t="s">
        <v>18</v>
      </c>
      <c r="E436" s="323">
        <v>471.9</v>
      </c>
      <c r="F436" s="324">
        <f t="shared" si="66"/>
        <v>0</v>
      </c>
      <c r="G436" s="339">
        <v>450</v>
      </c>
      <c r="H436" s="326">
        <f t="shared" si="61"/>
        <v>0</v>
      </c>
      <c r="I436" s="340">
        <v>504</v>
      </c>
      <c r="J436" s="324">
        <f t="shared" si="62"/>
        <v>0</v>
      </c>
      <c r="K436" s="341">
        <v>50</v>
      </c>
      <c r="L436" s="326">
        <f t="shared" si="63"/>
        <v>0</v>
      </c>
      <c r="M436" s="342">
        <v>5.5</v>
      </c>
      <c r="N436" s="324">
        <f t="shared" si="64"/>
        <v>0</v>
      </c>
      <c r="O436" s="339">
        <v>5.75</v>
      </c>
      <c r="P436" s="326">
        <f t="shared" si="65"/>
        <v>0</v>
      </c>
    </row>
    <row r="437" spans="1:16" x14ac:dyDescent="0.2">
      <c r="A437" s="349"/>
      <c r="B437" s="317"/>
      <c r="C437" s="318"/>
      <c r="D437" s="318"/>
      <c r="E437" s="323"/>
      <c r="F437" s="324"/>
      <c r="G437" s="339"/>
      <c r="H437" s="339"/>
      <c r="I437" s="340"/>
      <c r="J437" s="323"/>
      <c r="K437" s="341"/>
      <c r="L437" s="325"/>
      <c r="M437" s="342"/>
      <c r="N437" s="327"/>
      <c r="O437" s="339"/>
      <c r="P437" s="328"/>
    </row>
    <row r="438" spans="1:16" ht="38.25" x14ac:dyDescent="0.2">
      <c r="A438" s="349" t="s">
        <v>375</v>
      </c>
      <c r="B438" s="317" t="s">
        <v>376</v>
      </c>
      <c r="C438" s="318">
        <f>'Series 100 Input'!H438</f>
        <v>0</v>
      </c>
      <c r="D438" s="318" t="s">
        <v>1</v>
      </c>
      <c r="E438" s="323">
        <v>121</v>
      </c>
      <c r="F438" s="324">
        <f t="shared" si="66"/>
        <v>0</v>
      </c>
      <c r="G438" s="339">
        <v>450</v>
      </c>
      <c r="H438" s="326">
        <f t="shared" si="61"/>
        <v>0</v>
      </c>
      <c r="I438" s="340">
        <v>84.76</v>
      </c>
      <c r="J438" s="324">
        <f t="shared" si="62"/>
        <v>0</v>
      </c>
      <c r="K438" s="341">
        <v>50</v>
      </c>
      <c r="L438" s="326">
        <f t="shared" si="63"/>
        <v>0</v>
      </c>
      <c r="M438" s="342">
        <v>236.5</v>
      </c>
      <c r="N438" s="324">
        <f t="shared" si="64"/>
        <v>0</v>
      </c>
      <c r="O438" s="339">
        <v>247.24999999999997</v>
      </c>
      <c r="P438" s="326">
        <f t="shared" si="65"/>
        <v>0</v>
      </c>
    </row>
    <row r="439" spans="1:16" x14ac:dyDescent="0.2">
      <c r="A439" s="349"/>
      <c r="B439" s="317"/>
      <c r="C439" s="318"/>
      <c r="D439" s="318"/>
      <c r="E439" s="319"/>
      <c r="F439" s="319"/>
      <c r="G439" s="341"/>
      <c r="H439" s="341"/>
      <c r="I439" s="321"/>
      <c r="J439" s="321"/>
      <c r="K439" s="320"/>
      <c r="L439" s="320"/>
      <c r="M439" s="321"/>
      <c r="N439" s="321"/>
      <c r="O439" s="320"/>
      <c r="P439" s="320"/>
    </row>
    <row r="440" spans="1:16" ht="22.5" customHeight="1" x14ac:dyDescent="0.2">
      <c r="A440" s="352"/>
      <c r="B440" s="353" t="s">
        <v>377</v>
      </c>
      <c r="C440" s="354"/>
      <c r="D440" s="355"/>
      <c r="E440" s="356"/>
      <c r="F440" s="356"/>
      <c r="G440" s="356"/>
      <c r="H440" s="356"/>
      <c r="I440" s="356"/>
      <c r="J440" s="356"/>
      <c r="K440" s="356"/>
      <c r="L440" s="352"/>
      <c r="M440" s="352"/>
      <c r="N440" s="352"/>
      <c r="O440" s="352"/>
      <c r="P440" s="352"/>
    </row>
    <row r="441" spans="1:16" x14ac:dyDescent="0.2">
      <c r="A441" s="357"/>
      <c r="B441" s="358" t="s">
        <v>378</v>
      </c>
      <c r="C441" s="359"/>
      <c r="D441" s="360"/>
      <c r="E441" s="361"/>
      <c r="F441" s="1048">
        <f>('Summary Final'!$E27*F442)</f>
        <v>0</v>
      </c>
      <c r="G441" s="361"/>
      <c r="H441" s="1048">
        <f>'Summary Final'!$E27*H442</f>
        <v>0</v>
      </c>
      <c r="I441" s="361"/>
      <c r="J441" s="1048">
        <f>'Summary Final'!$E27*J442</f>
        <v>0</v>
      </c>
      <c r="K441" s="361"/>
      <c r="L441" s="1048">
        <f>'Summary Final'!$E27*L442</f>
        <v>0</v>
      </c>
      <c r="M441" s="361"/>
      <c r="N441" s="1048">
        <f>'Summary Final'!$E27*N442</f>
        <v>0</v>
      </c>
      <c r="O441" s="361"/>
      <c r="P441" s="1048">
        <f>'Summary Final'!$E27*P442</f>
        <v>0</v>
      </c>
    </row>
    <row r="442" spans="1:16" x14ac:dyDescent="0.2">
      <c r="A442" s="363"/>
      <c r="B442" s="364" t="s">
        <v>379</v>
      </c>
      <c r="C442" s="365"/>
      <c r="D442" s="366"/>
      <c r="E442" s="367"/>
      <c r="F442" s="368">
        <f>IF(COUNTIF(F8:F438,"No offer")&gt;0,"No Offer",SUM(F8:F438))</f>
        <v>0</v>
      </c>
      <c r="G442" s="367"/>
      <c r="H442" s="368">
        <f t="shared" ref="H442" si="67">IF(COUNTIF(H8:H438,"No offer")&gt;0,"No Offer",SUM(H8:H438))</f>
        <v>0</v>
      </c>
      <c r="I442" s="367"/>
      <c r="J442" s="368">
        <f t="shared" ref="J442" si="68">IF(COUNTIF(J8:J438,"No offer")&gt;0,"No Offer",SUM(J8:J438))</f>
        <v>0</v>
      </c>
      <c r="K442" s="367"/>
      <c r="L442" s="368">
        <f t="shared" ref="L442" si="69">IF(COUNTIF(L8:L438,"No offer")&gt;0,"No Offer",SUM(L8:L438))</f>
        <v>0</v>
      </c>
      <c r="M442" s="367"/>
      <c r="N442" s="368">
        <f t="shared" ref="N442" si="70">IF(COUNTIF(N8:N438,"No offer")&gt;0,"No Offer",SUM(N8:N438))</f>
        <v>0</v>
      </c>
      <c r="O442" s="367"/>
      <c r="P442" s="368">
        <f t="shared" ref="P442" si="71">IF(COUNTIF(P8:P438,"No offer")&gt;0,"No Offer",SUM(P8:P438))</f>
        <v>0</v>
      </c>
    </row>
    <row r="443" spans="1:16" x14ac:dyDescent="0.2">
      <c r="A443" s="281"/>
      <c r="B443" s="282" t="s">
        <v>4048</v>
      </c>
      <c r="C443" s="369"/>
      <c r="D443" s="369"/>
      <c r="E443" s="285"/>
      <c r="F443" s="370">
        <f>SUM(F442:P442)/F444</f>
        <v>0</v>
      </c>
    </row>
    <row r="444" spans="1:16" x14ac:dyDescent="0.2">
      <c r="A444" s="281"/>
      <c r="B444" s="282" t="s">
        <v>4049</v>
      </c>
      <c r="C444" s="369"/>
      <c r="D444" s="369"/>
      <c r="E444" s="285"/>
      <c r="F444" s="372">
        <f>6-COUNTIF(F442:P442,"No offer")</f>
        <v>6</v>
      </c>
    </row>
  </sheetData>
  <sheetProtection algorithmName="SHA-512" hashValue="skraXC2VyRStBp98a3gePuvT4Hd6HByaVj3K+NVJi5DKMq6FMTtNyHpo2D/GQW9bwPobgskLYMhw+3jp1jXx0Q==" saltValue="F7qk53QYAwrkmE96WN6bhg==" spinCount="100000" sheet="1" objects="1" scenarios="1" selectLockedCells="1" selectUnlockedCells="1"/>
  <mergeCells count="8">
    <mergeCell ref="G2:P2"/>
    <mergeCell ref="G3:K3"/>
    <mergeCell ref="E4:F4"/>
    <mergeCell ref="G4:H4"/>
    <mergeCell ref="I4:J4"/>
    <mergeCell ref="K4:L4"/>
    <mergeCell ref="M4:N4"/>
    <mergeCell ref="O4:P4"/>
  </mergeCells>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F0113-2C73-40A8-A4A6-52E789637299}">
  <sheetPr codeName="Sheet19">
    <tabColor rgb="FF7030A0"/>
    <pageSetUpPr fitToPage="1"/>
  </sheetPr>
  <dimension ref="A1:J444"/>
  <sheetViews>
    <sheetView topLeftCell="A44" zoomScaleNormal="100" workbookViewId="0">
      <selection activeCell="C10" sqref="C10"/>
    </sheetView>
  </sheetViews>
  <sheetFormatPr defaultColWidth="9.140625" defaultRowHeight="12.75" x14ac:dyDescent="0.2"/>
  <cols>
    <col min="1" max="1" width="7.140625" style="229" customWidth="1"/>
    <col min="2" max="2" width="64.28515625" style="230" customWidth="1"/>
    <col min="3" max="3" width="13" style="229" bestFit="1" customWidth="1"/>
    <col min="4" max="4" width="9.140625" style="229"/>
    <col min="5" max="5" width="12.5703125" style="229" customWidth="1"/>
    <col min="6" max="6" width="15.140625" style="229" customWidth="1"/>
    <col min="7" max="9" width="9.140625" style="230"/>
    <col min="10" max="10" width="11.7109375" style="230" customWidth="1"/>
    <col min="11" max="16384" width="9.140625" style="230"/>
  </cols>
  <sheetData>
    <row r="1" spans="1:10" s="228" customFormat="1" x14ac:dyDescent="0.2">
      <c r="A1" s="227" t="s">
        <v>0</v>
      </c>
      <c r="C1" s="229"/>
    </row>
    <row r="2" spans="1:10" ht="18" customHeight="1" x14ac:dyDescent="0.2"/>
    <row r="3" spans="1:10" s="233" customFormat="1" ht="15" customHeight="1" x14ac:dyDescent="0.2">
      <c r="A3" s="231" t="s">
        <v>1</v>
      </c>
      <c r="B3" s="232" t="s">
        <v>2</v>
      </c>
      <c r="C3" s="1053" t="s">
        <v>4050</v>
      </c>
      <c r="D3" s="1053"/>
      <c r="E3" s="1054" t="s">
        <v>5</v>
      </c>
      <c r="F3" s="1054"/>
      <c r="H3" s="1053" t="s">
        <v>4051</v>
      </c>
      <c r="I3" s="1053"/>
      <c r="J3" s="234" t="s">
        <v>4036</v>
      </c>
    </row>
    <row r="4" spans="1:10" s="233" customFormat="1" ht="13.9" customHeight="1" x14ac:dyDescent="0.2">
      <c r="A4" s="231"/>
      <c r="B4" s="232"/>
      <c r="C4" s="380" t="s">
        <v>3</v>
      </c>
      <c r="D4" s="234" t="s">
        <v>4</v>
      </c>
      <c r="E4" s="235" t="s">
        <v>12</v>
      </c>
      <c r="F4" s="235" t="s">
        <v>13</v>
      </c>
      <c r="H4" s="380" t="s">
        <v>3</v>
      </c>
      <c r="I4" s="234" t="s">
        <v>4</v>
      </c>
      <c r="J4" s="381" t="s">
        <v>13</v>
      </c>
    </row>
    <row r="5" spans="1:10" s="233" customFormat="1" x14ac:dyDescent="0.2">
      <c r="A5" s="236"/>
      <c r="B5" s="237"/>
      <c r="C5" s="238"/>
      <c r="D5" s="239"/>
      <c r="E5" s="240"/>
      <c r="F5" s="240"/>
      <c r="H5" s="238"/>
      <c r="I5" s="239"/>
      <c r="J5" s="240"/>
    </row>
    <row r="6" spans="1:10" x14ac:dyDescent="0.2">
      <c r="A6" s="241"/>
      <c r="B6" s="242" t="s">
        <v>11</v>
      </c>
      <c r="C6" s="243"/>
      <c r="D6" s="244"/>
      <c r="E6" s="245"/>
      <c r="F6" s="245"/>
      <c r="H6" s="243"/>
      <c r="I6" s="244"/>
      <c r="J6" s="245"/>
    </row>
    <row r="7" spans="1:10" x14ac:dyDescent="0.2">
      <c r="A7" s="246"/>
      <c r="B7" s="247"/>
      <c r="C7" s="248"/>
      <c r="D7" s="248"/>
      <c r="E7" s="249"/>
      <c r="F7" s="249"/>
      <c r="H7" s="248"/>
      <c r="I7" s="248"/>
      <c r="J7" s="249"/>
    </row>
    <row r="8" spans="1:10" x14ac:dyDescent="0.2">
      <c r="A8" s="246" t="s">
        <v>14</v>
      </c>
      <c r="B8" s="247" t="s">
        <v>15</v>
      </c>
      <c r="C8" s="289">
        <v>1</v>
      </c>
      <c r="D8" s="248" t="s">
        <v>1</v>
      </c>
      <c r="E8" s="250">
        <v>120</v>
      </c>
      <c r="F8" s="251">
        <f>IF('Series 100 Design'!$F8 = 0,,'Series 100 Design'!$F8)</f>
        <v>120</v>
      </c>
      <c r="H8" s="289"/>
      <c r="I8" s="248" t="s">
        <v>1</v>
      </c>
      <c r="J8" s="251">
        <f>IF('Series 100 Final'!$F8 = 0,,'Series 100 Final'!$F8)</f>
        <v>0</v>
      </c>
    </row>
    <row r="9" spans="1:10" x14ac:dyDescent="0.2">
      <c r="A9" s="246"/>
      <c r="B9" s="247"/>
      <c r="C9" s="289"/>
      <c r="D9" s="248"/>
      <c r="E9" s="250"/>
      <c r="F9" s="250"/>
      <c r="H9" s="289"/>
      <c r="I9" s="248"/>
      <c r="J9" s="250"/>
    </row>
    <row r="10" spans="1:10" x14ac:dyDescent="0.2">
      <c r="A10" s="246" t="s">
        <v>16</v>
      </c>
      <c r="B10" s="247" t="s">
        <v>17</v>
      </c>
      <c r="C10" s="289">
        <v>5</v>
      </c>
      <c r="D10" s="248" t="s">
        <v>18</v>
      </c>
      <c r="E10" s="250">
        <v>100</v>
      </c>
      <c r="F10" s="251">
        <f>IF('Series 100 Design'!$F10 = 0,,'Series 100 Design'!$F10)</f>
        <v>500</v>
      </c>
      <c r="H10" s="289"/>
      <c r="I10" s="248" t="s">
        <v>18</v>
      </c>
      <c r="J10" s="251">
        <f>IF('Series 100 Final'!$F10 = 0,,'Series 100 Final'!$F10)</f>
        <v>0</v>
      </c>
    </row>
    <row r="11" spans="1:10" x14ac:dyDescent="0.2">
      <c r="A11" s="246"/>
      <c r="B11" s="247"/>
      <c r="C11" s="289"/>
      <c r="D11" s="248"/>
      <c r="E11" s="250"/>
      <c r="F11" s="250"/>
      <c r="H11" s="289"/>
      <c r="I11" s="248"/>
      <c r="J11" s="250"/>
    </row>
    <row r="12" spans="1:10" ht="25.5" x14ac:dyDescent="0.2">
      <c r="A12" s="246" t="s">
        <v>19</v>
      </c>
      <c r="B12" s="247" t="s">
        <v>20</v>
      </c>
      <c r="C12" s="289">
        <v>1</v>
      </c>
      <c r="D12" s="248" t="s">
        <v>1</v>
      </c>
      <c r="E12" s="250">
        <v>120</v>
      </c>
      <c r="F12" s="251">
        <f>IF('Series 100 Design'!$F12 = 0,,'Series 100 Design'!$F12)</f>
        <v>120</v>
      </c>
      <c r="H12" s="289"/>
      <c r="I12" s="248" t="s">
        <v>1</v>
      </c>
      <c r="J12" s="251">
        <f>IF('Series 100 Final'!$F12 = 0,,'Series 100 Final'!$F12)</f>
        <v>0</v>
      </c>
    </row>
    <row r="13" spans="1:10" x14ac:dyDescent="0.2">
      <c r="A13" s="246"/>
      <c r="B13" s="247"/>
      <c r="C13" s="289"/>
      <c r="D13" s="248"/>
      <c r="E13" s="250"/>
      <c r="F13" s="250"/>
      <c r="H13" s="289"/>
      <c r="I13" s="248"/>
      <c r="J13" s="250"/>
    </row>
    <row r="14" spans="1:10" x14ac:dyDescent="0.2">
      <c r="A14" s="246" t="s">
        <v>21</v>
      </c>
      <c r="B14" s="247" t="s">
        <v>22</v>
      </c>
      <c r="C14" s="289"/>
      <c r="D14" s="248" t="s">
        <v>1</v>
      </c>
      <c r="E14" s="250">
        <v>120</v>
      </c>
      <c r="F14" s="251">
        <f>IF('Series 100 Design'!$F14 = 0,,'Series 100 Design'!$F14)</f>
        <v>0</v>
      </c>
      <c r="H14" s="289"/>
      <c r="I14" s="248" t="s">
        <v>1</v>
      </c>
      <c r="J14" s="251">
        <f>IF('Series 100 Final'!$F14 = 0,,'Series 100 Final'!$F14)</f>
        <v>0</v>
      </c>
    </row>
    <row r="15" spans="1:10" x14ac:dyDescent="0.2">
      <c r="A15" s="246"/>
      <c r="B15" s="247"/>
      <c r="C15" s="289"/>
      <c r="D15" s="248"/>
      <c r="E15" s="250"/>
      <c r="F15" s="250"/>
      <c r="H15" s="289"/>
      <c r="I15" s="248"/>
      <c r="J15" s="250"/>
    </row>
    <row r="16" spans="1:10" x14ac:dyDescent="0.2">
      <c r="A16" s="246" t="s">
        <v>23</v>
      </c>
      <c r="B16" s="247" t="s">
        <v>24</v>
      </c>
      <c r="C16" s="289"/>
      <c r="D16" s="248" t="s">
        <v>18</v>
      </c>
      <c r="E16" s="250">
        <v>100</v>
      </c>
      <c r="F16" s="251">
        <f>IF('Series 100 Design'!$F16 = 0,,'Series 100 Design'!$F16)</f>
        <v>0</v>
      </c>
      <c r="H16" s="289"/>
      <c r="I16" s="248" t="s">
        <v>18</v>
      </c>
      <c r="J16" s="251">
        <f>IF('Series 100 Final'!$F16 = 0,,'Series 100 Final'!$F16)</f>
        <v>0</v>
      </c>
    </row>
    <row r="17" spans="1:10" x14ac:dyDescent="0.2">
      <c r="A17" s="246"/>
      <c r="B17" s="247"/>
      <c r="C17" s="289"/>
      <c r="D17" s="248"/>
      <c r="E17" s="250"/>
      <c r="F17" s="250"/>
      <c r="H17" s="289"/>
      <c r="I17" s="248"/>
      <c r="J17" s="250"/>
    </row>
    <row r="18" spans="1:10" x14ac:dyDescent="0.2">
      <c r="A18" s="246" t="s">
        <v>25</v>
      </c>
      <c r="B18" s="247" t="s">
        <v>26</v>
      </c>
      <c r="C18" s="289"/>
      <c r="D18" s="248" t="s">
        <v>1</v>
      </c>
      <c r="E18" s="250">
        <v>120</v>
      </c>
      <c r="F18" s="251">
        <f>IF('Series 100 Design'!$F18 = 0,,'Series 100 Design'!$F18)</f>
        <v>0</v>
      </c>
      <c r="H18" s="289"/>
      <c r="I18" s="248" t="s">
        <v>1</v>
      </c>
      <c r="J18" s="251">
        <f>IF('Series 100 Final'!$F18 = 0,,'Series 100 Final'!$F18)</f>
        <v>0</v>
      </c>
    </row>
    <row r="19" spans="1:10" x14ac:dyDescent="0.2">
      <c r="A19" s="246"/>
      <c r="B19" s="247"/>
      <c r="C19" s="289"/>
      <c r="D19" s="248"/>
      <c r="E19" s="250"/>
      <c r="F19" s="250"/>
      <c r="H19" s="289"/>
      <c r="I19" s="248"/>
      <c r="J19" s="250"/>
    </row>
    <row r="20" spans="1:10" x14ac:dyDescent="0.2">
      <c r="A20" s="241"/>
      <c r="B20" s="242" t="s">
        <v>27</v>
      </c>
      <c r="C20" s="288"/>
      <c r="D20" s="244"/>
      <c r="E20" s="244"/>
      <c r="F20" s="244"/>
      <c r="H20" s="288"/>
      <c r="I20" s="244"/>
      <c r="J20" s="244"/>
    </row>
    <row r="21" spans="1:10" x14ac:dyDescent="0.2">
      <c r="A21" s="246"/>
      <c r="B21" s="252"/>
      <c r="C21" s="290"/>
      <c r="D21" s="248"/>
      <c r="E21" s="250"/>
      <c r="F21" s="250"/>
      <c r="H21" s="290"/>
      <c r="I21" s="248"/>
      <c r="J21" s="250"/>
    </row>
    <row r="22" spans="1:10" ht="25.5" x14ac:dyDescent="0.2">
      <c r="A22" s="246" t="s">
        <v>28</v>
      </c>
      <c r="B22" s="247" t="s">
        <v>29</v>
      </c>
      <c r="C22" s="289"/>
      <c r="D22" s="248" t="s">
        <v>30</v>
      </c>
      <c r="E22" s="250">
        <v>217.8</v>
      </c>
      <c r="F22" s="251">
        <f>IF('Series 100 Design'!$F22 = 0,,'Series 100 Design'!$F22)</f>
        <v>0</v>
      </c>
      <c r="H22" s="289"/>
      <c r="I22" s="248" t="s">
        <v>30</v>
      </c>
      <c r="J22" s="251">
        <f>IF('Series 100 Final'!$F22 = 0,,'Series 100 Final'!$F22)</f>
        <v>0</v>
      </c>
    </row>
    <row r="23" spans="1:10" x14ac:dyDescent="0.2">
      <c r="A23" s="246"/>
      <c r="B23" s="252"/>
      <c r="C23" s="290"/>
      <c r="D23" s="248"/>
      <c r="E23" s="250"/>
      <c r="F23" s="250"/>
      <c r="H23" s="290"/>
      <c r="I23" s="248"/>
      <c r="J23" s="250"/>
    </row>
    <row r="24" spans="1:10" x14ac:dyDescent="0.2">
      <c r="A24" s="246" t="s">
        <v>31</v>
      </c>
      <c r="B24" s="247" t="s">
        <v>32</v>
      </c>
      <c r="C24" s="289"/>
      <c r="D24" s="248" t="s">
        <v>30</v>
      </c>
      <c r="E24" s="250">
        <v>217.8</v>
      </c>
      <c r="F24" s="251">
        <f>IF('Series 100 Design'!$F24 = 0,,'Series 100 Design'!$F24)</f>
        <v>0</v>
      </c>
      <c r="H24" s="289"/>
      <c r="I24" s="248" t="s">
        <v>30</v>
      </c>
      <c r="J24" s="251">
        <f>IF('Series 100 Final'!$F24 = 0,,'Series 100 Final'!$F24)</f>
        <v>0</v>
      </c>
    </row>
    <row r="25" spans="1:10" x14ac:dyDescent="0.2">
      <c r="A25" s="246"/>
      <c r="B25" s="252"/>
      <c r="C25" s="290"/>
      <c r="D25" s="248"/>
      <c r="E25" s="250"/>
      <c r="F25" s="250"/>
      <c r="H25" s="290"/>
      <c r="I25" s="248"/>
      <c r="J25" s="250"/>
    </row>
    <row r="26" spans="1:10" x14ac:dyDescent="0.2">
      <c r="A26" s="241"/>
      <c r="B26" s="242" t="s">
        <v>33</v>
      </c>
      <c r="C26" s="288"/>
      <c r="D26" s="244"/>
      <c r="E26" s="244"/>
      <c r="F26" s="244"/>
      <c r="H26" s="288"/>
      <c r="I26" s="244"/>
      <c r="J26" s="244"/>
    </row>
    <row r="27" spans="1:10" x14ac:dyDescent="0.2">
      <c r="A27" s="246"/>
      <c r="B27" s="252"/>
      <c r="C27" s="290"/>
      <c r="D27" s="248"/>
      <c r="E27" s="248"/>
      <c r="F27" s="248"/>
      <c r="H27" s="290"/>
      <c r="I27" s="248"/>
      <c r="J27" s="248"/>
    </row>
    <row r="28" spans="1:10" x14ac:dyDescent="0.2">
      <c r="A28" s="253"/>
      <c r="B28" s="254" t="s">
        <v>34</v>
      </c>
      <c r="C28" s="291"/>
      <c r="D28" s="255"/>
      <c r="E28" s="255"/>
      <c r="F28" s="255"/>
      <c r="H28" s="291"/>
      <c r="I28" s="255"/>
      <c r="J28" s="255"/>
    </row>
    <row r="29" spans="1:10" x14ac:dyDescent="0.2">
      <c r="A29" s="246"/>
      <c r="B29" s="247"/>
      <c r="C29" s="289"/>
      <c r="D29" s="248"/>
      <c r="E29" s="250"/>
      <c r="F29" s="250"/>
      <c r="H29" s="289"/>
      <c r="I29" s="248"/>
      <c r="J29" s="250"/>
    </row>
    <row r="30" spans="1:10" ht="42.75" customHeight="1" x14ac:dyDescent="0.2">
      <c r="A30" s="246" t="s">
        <v>35</v>
      </c>
      <c r="B30" s="247" t="s">
        <v>36</v>
      </c>
      <c r="C30" s="289"/>
      <c r="D30" s="248" t="s">
        <v>18</v>
      </c>
      <c r="E30" s="250">
        <v>629.20000000000005</v>
      </c>
      <c r="F30" s="251">
        <f>IF('Series 100 Design'!$F30 = 0,,'Series 100 Design'!$F30)</f>
        <v>0</v>
      </c>
      <c r="H30" s="289"/>
      <c r="I30" s="248" t="s">
        <v>18</v>
      </c>
      <c r="J30" s="251">
        <f>IF('Series 100 Final'!$F30 = 0,,'Series 100 Final'!$F30)</f>
        <v>0</v>
      </c>
    </row>
    <row r="31" spans="1:10" x14ac:dyDescent="0.2">
      <c r="A31" s="246"/>
      <c r="B31" s="247"/>
      <c r="C31" s="289"/>
      <c r="D31" s="248"/>
      <c r="E31" s="250"/>
      <c r="F31" s="250"/>
      <c r="H31" s="289"/>
      <c r="I31" s="248"/>
      <c r="J31" s="250"/>
    </row>
    <row r="32" spans="1:10" ht="41.25" customHeight="1" x14ac:dyDescent="0.2">
      <c r="A32" s="246" t="s">
        <v>37</v>
      </c>
      <c r="B32" s="247" t="s">
        <v>38</v>
      </c>
      <c r="C32" s="289"/>
      <c r="D32" s="248" t="s">
        <v>18</v>
      </c>
      <c r="E32" s="250">
        <v>629.20000000000005</v>
      </c>
      <c r="F32" s="251">
        <f>IF('Series 100 Design'!$F32 = 0,,'Series 100 Design'!$F32)</f>
        <v>0</v>
      </c>
      <c r="H32" s="289"/>
      <c r="I32" s="248" t="s">
        <v>18</v>
      </c>
      <c r="J32" s="251">
        <f>IF('Series 100 Final'!$F32 = 0,,'Series 100 Final'!$F32)</f>
        <v>0</v>
      </c>
    </row>
    <row r="33" spans="1:10" x14ac:dyDescent="0.2">
      <c r="A33" s="246"/>
      <c r="B33" s="247"/>
      <c r="C33" s="289"/>
      <c r="D33" s="248"/>
      <c r="E33" s="250"/>
      <c r="F33" s="250"/>
      <c r="H33" s="289"/>
      <c r="I33" s="248"/>
      <c r="J33" s="250"/>
    </row>
    <row r="34" spans="1:10" ht="25.5" x14ac:dyDescent="0.2">
      <c r="A34" s="246" t="s">
        <v>39</v>
      </c>
      <c r="B34" s="247" t="s">
        <v>40</v>
      </c>
      <c r="C34" s="289"/>
      <c r="D34" s="248" t="s">
        <v>18</v>
      </c>
      <c r="E34" s="250">
        <v>629.20000000000005</v>
      </c>
      <c r="F34" s="251">
        <f>IF('Series 100 Design'!$F34 = 0,,'Series 100 Design'!$F34)</f>
        <v>0</v>
      </c>
      <c r="H34" s="289"/>
      <c r="I34" s="248" t="s">
        <v>18</v>
      </c>
      <c r="J34" s="251">
        <f>IF('Series 100 Final'!$F34 = 0,,'Series 100 Final'!$F34)</f>
        <v>0</v>
      </c>
    </row>
    <row r="35" spans="1:10" x14ac:dyDescent="0.2">
      <c r="A35" s="246"/>
      <c r="B35" s="247"/>
      <c r="C35" s="289"/>
      <c r="D35" s="248"/>
      <c r="E35" s="250"/>
      <c r="F35" s="250"/>
      <c r="H35" s="289"/>
      <c r="I35" s="248"/>
      <c r="J35" s="250"/>
    </row>
    <row r="36" spans="1:10" ht="25.5" x14ac:dyDescent="0.2">
      <c r="A36" s="246" t="s">
        <v>41</v>
      </c>
      <c r="B36" s="247" t="s">
        <v>42</v>
      </c>
      <c r="C36" s="289"/>
      <c r="D36" s="248" t="s">
        <v>18</v>
      </c>
      <c r="E36" s="250">
        <v>629.20000000000005</v>
      </c>
      <c r="F36" s="251">
        <f>IF('Series 100 Design'!$F36 = 0,,'Series 100 Design'!$F36)</f>
        <v>0</v>
      </c>
      <c r="H36" s="289"/>
      <c r="I36" s="248" t="s">
        <v>18</v>
      </c>
      <c r="J36" s="251">
        <f>IF('Series 100 Final'!$F36 = 0,,'Series 100 Final'!$F36)</f>
        <v>0</v>
      </c>
    </row>
    <row r="37" spans="1:10" x14ac:dyDescent="0.2">
      <c r="A37" s="246"/>
      <c r="B37" s="247"/>
      <c r="C37" s="289"/>
      <c r="D37" s="248"/>
      <c r="E37" s="250"/>
      <c r="F37" s="250"/>
      <c r="H37" s="289"/>
      <c r="I37" s="248"/>
      <c r="J37" s="250"/>
    </row>
    <row r="38" spans="1:10" ht="25.5" x14ac:dyDescent="0.2">
      <c r="A38" s="246" t="s">
        <v>43</v>
      </c>
      <c r="B38" s="247" t="s">
        <v>44</v>
      </c>
      <c r="C38" s="289"/>
      <c r="D38" s="248" t="s">
        <v>45</v>
      </c>
      <c r="E38" s="250">
        <v>0.3</v>
      </c>
      <c r="F38" s="251">
        <f>IF('Series 100 Design'!$F38 = 0,,'Series 100 Design'!$F38)</f>
        <v>0</v>
      </c>
      <c r="H38" s="289"/>
      <c r="I38" s="248" t="s">
        <v>45</v>
      </c>
      <c r="J38" s="251">
        <f>IF('Series 100 Final'!$F38 = 0,,'Series 100 Final'!$F38)</f>
        <v>0</v>
      </c>
    </row>
    <row r="39" spans="1:10" x14ac:dyDescent="0.2">
      <c r="A39" s="246"/>
      <c r="B39" s="247"/>
      <c r="C39" s="289"/>
      <c r="D39" s="248"/>
      <c r="E39" s="250"/>
      <c r="F39" s="250"/>
      <c r="H39" s="289"/>
      <c r="I39" s="248"/>
      <c r="J39" s="250"/>
    </row>
    <row r="40" spans="1:10" ht="25.5" x14ac:dyDescent="0.2">
      <c r="A40" s="246" t="s">
        <v>46</v>
      </c>
      <c r="B40" s="247" t="s">
        <v>47</v>
      </c>
      <c r="C40" s="289"/>
      <c r="D40" s="248" t="s">
        <v>18</v>
      </c>
      <c r="E40" s="250">
        <v>629.20000000000005</v>
      </c>
      <c r="F40" s="251">
        <f>IF('Series 100 Design'!$F40 = 0,,'Series 100 Design'!$F40)</f>
        <v>0</v>
      </c>
      <c r="H40" s="289"/>
      <c r="I40" s="248" t="s">
        <v>18</v>
      </c>
      <c r="J40" s="251">
        <f>IF('Series 100 Final'!$F40 = 0,,'Series 100 Final'!$F40)</f>
        <v>0</v>
      </c>
    </row>
    <row r="41" spans="1:10" x14ac:dyDescent="0.2">
      <c r="A41" s="246"/>
      <c r="B41" s="247"/>
      <c r="C41" s="289"/>
      <c r="D41" s="248"/>
      <c r="E41" s="250"/>
      <c r="F41" s="250"/>
      <c r="H41" s="289"/>
      <c r="I41" s="248"/>
      <c r="J41" s="250"/>
    </row>
    <row r="42" spans="1:10" x14ac:dyDescent="0.2">
      <c r="A42" s="253"/>
      <c r="B42" s="254" t="s">
        <v>48</v>
      </c>
      <c r="C42" s="292"/>
      <c r="D42" s="255"/>
      <c r="E42" s="255"/>
      <c r="F42" s="255"/>
      <c r="H42" s="292"/>
      <c r="I42" s="255"/>
      <c r="J42" s="255"/>
    </row>
    <row r="43" spans="1:10" x14ac:dyDescent="0.2">
      <c r="A43" s="246"/>
      <c r="B43" s="247"/>
      <c r="C43" s="289"/>
      <c r="D43" s="248"/>
      <c r="E43" s="250"/>
      <c r="F43" s="250"/>
      <c r="H43" s="289"/>
      <c r="I43" s="248"/>
      <c r="J43" s="250"/>
    </row>
    <row r="44" spans="1:10" ht="38.25" x14ac:dyDescent="0.2">
      <c r="A44" s="246" t="s">
        <v>49</v>
      </c>
      <c r="B44" s="247" t="s">
        <v>50</v>
      </c>
      <c r="C44" s="289"/>
      <c r="D44" s="248" t="s">
        <v>51</v>
      </c>
      <c r="E44" s="250">
        <v>2.42</v>
      </c>
      <c r="F44" s="251">
        <f>IF('Series 100 Design'!$F44 = 0,,'Series 100 Design'!$F44)</f>
        <v>0</v>
      </c>
      <c r="H44" s="289"/>
      <c r="I44" s="248" t="s">
        <v>51</v>
      </c>
      <c r="J44" s="251">
        <f>IF('Series 100 Final'!$F44 = 0,,'Series 100 Final'!$F44)</f>
        <v>0</v>
      </c>
    </row>
    <row r="45" spans="1:10" x14ac:dyDescent="0.2">
      <c r="A45" s="246"/>
      <c r="B45" s="247"/>
      <c r="C45" s="289"/>
      <c r="D45" s="248"/>
      <c r="E45" s="250"/>
      <c r="F45" s="250"/>
      <c r="H45" s="289"/>
      <c r="I45" s="248"/>
      <c r="J45" s="250"/>
    </row>
    <row r="46" spans="1:10" ht="25.5" x14ac:dyDescent="0.2">
      <c r="A46" s="246" t="s">
        <v>52</v>
      </c>
      <c r="B46" s="247" t="s">
        <v>53</v>
      </c>
      <c r="C46" s="289"/>
      <c r="D46" s="248" t="s">
        <v>51</v>
      </c>
      <c r="E46" s="250">
        <v>2.42</v>
      </c>
      <c r="F46" s="251">
        <f>IF('Series 100 Design'!$F46 = 0,,'Series 100 Design'!$F46)</f>
        <v>0</v>
      </c>
      <c r="H46" s="289"/>
      <c r="I46" s="248" t="s">
        <v>51</v>
      </c>
      <c r="J46" s="251">
        <f>IF('Series 100 Final'!$F46 = 0,,'Series 100 Final'!$F46)</f>
        <v>0</v>
      </c>
    </row>
    <row r="47" spans="1:10" x14ac:dyDescent="0.2">
      <c r="A47" s="246"/>
      <c r="B47" s="247"/>
      <c r="C47" s="289"/>
      <c r="D47" s="248"/>
      <c r="E47" s="250"/>
      <c r="F47" s="250"/>
      <c r="H47" s="289"/>
      <c r="I47" s="248"/>
      <c r="J47" s="250"/>
    </row>
    <row r="48" spans="1:10" x14ac:dyDescent="0.2">
      <c r="A48" s="246" t="s">
        <v>54</v>
      </c>
      <c r="B48" s="247" t="s">
        <v>55</v>
      </c>
      <c r="C48" s="289"/>
      <c r="D48" s="248" t="s">
        <v>51</v>
      </c>
      <c r="E48" s="250">
        <v>30.25</v>
      </c>
      <c r="F48" s="251">
        <f>IF('Series 100 Design'!$F48 = 0,,'Series 100 Design'!$F48)</f>
        <v>0</v>
      </c>
      <c r="H48" s="289"/>
      <c r="I48" s="248" t="s">
        <v>51</v>
      </c>
      <c r="J48" s="251">
        <f>IF('Series 100 Final'!$F48 = 0,,'Series 100 Final'!$F48)</f>
        <v>0</v>
      </c>
    </row>
    <row r="49" spans="1:10" x14ac:dyDescent="0.2">
      <c r="A49" s="246"/>
      <c r="B49" s="247"/>
      <c r="C49" s="289"/>
      <c r="D49" s="248"/>
      <c r="E49" s="250"/>
      <c r="F49" s="250"/>
      <c r="H49" s="289"/>
      <c r="I49" s="248"/>
      <c r="J49" s="250"/>
    </row>
    <row r="50" spans="1:10" x14ac:dyDescent="0.2">
      <c r="A50" s="246" t="s">
        <v>56</v>
      </c>
      <c r="B50" s="247" t="s">
        <v>57</v>
      </c>
      <c r="C50" s="289"/>
      <c r="D50" s="248" t="s">
        <v>51</v>
      </c>
      <c r="E50" s="250">
        <v>30.25</v>
      </c>
      <c r="F50" s="251">
        <f>IF('Series 100 Design'!$F50 = 0,,'Series 100 Design'!$F50)</f>
        <v>0</v>
      </c>
      <c r="H50" s="289"/>
      <c r="I50" s="248" t="s">
        <v>51</v>
      </c>
      <c r="J50" s="251">
        <f>IF('Series 100 Final'!$F50 = 0,,'Series 100 Final'!$F50)</f>
        <v>0</v>
      </c>
    </row>
    <row r="51" spans="1:10" x14ac:dyDescent="0.2">
      <c r="A51" s="246"/>
      <c r="B51" s="247"/>
      <c r="C51" s="289"/>
      <c r="D51" s="248"/>
      <c r="E51" s="250"/>
      <c r="F51" s="250"/>
      <c r="H51" s="289"/>
      <c r="I51" s="248"/>
      <c r="J51" s="250"/>
    </row>
    <row r="52" spans="1:10" ht="25.5" x14ac:dyDescent="0.2">
      <c r="A52" s="246" t="s">
        <v>58</v>
      </c>
      <c r="B52" s="247" t="s">
        <v>59</v>
      </c>
      <c r="C52" s="289"/>
      <c r="D52" s="248" t="s">
        <v>51</v>
      </c>
      <c r="E52" s="250">
        <v>2.42</v>
      </c>
      <c r="F52" s="251">
        <f>IF('Series 100 Design'!$F52 = 0,,'Series 100 Design'!$F52)</f>
        <v>0</v>
      </c>
      <c r="H52" s="289"/>
      <c r="I52" s="248" t="s">
        <v>51</v>
      </c>
      <c r="J52" s="251">
        <f>IF('Series 100 Final'!$F52 = 0,,'Series 100 Final'!$F52)</f>
        <v>0</v>
      </c>
    </row>
    <row r="53" spans="1:10" x14ac:dyDescent="0.2">
      <c r="A53" s="246"/>
      <c r="B53" s="247"/>
      <c r="C53" s="289"/>
      <c r="D53" s="248"/>
      <c r="E53" s="250"/>
      <c r="F53" s="250"/>
      <c r="H53" s="289"/>
      <c r="I53" s="248"/>
      <c r="J53" s="250"/>
    </row>
    <row r="54" spans="1:10" ht="25.5" x14ac:dyDescent="0.2">
      <c r="A54" s="246" t="s">
        <v>60</v>
      </c>
      <c r="B54" s="247" t="s">
        <v>61</v>
      </c>
      <c r="C54" s="289"/>
      <c r="D54" s="248" t="s">
        <v>51</v>
      </c>
      <c r="E54" s="250">
        <v>2.42</v>
      </c>
      <c r="F54" s="251">
        <f>IF('Series 100 Design'!$F54 = 0,,'Series 100 Design'!$F54)</f>
        <v>0</v>
      </c>
      <c r="H54" s="289"/>
      <c r="I54" s="248" t="s">
        <v>51</v>
      </c>
      <c r="J54" s="251">
        <f>IF('Series 100 Final'!$F54 = 0,,'Series 100 Final'!$F54)</f>
        <v>0</v>
      </c>
    </row>
    <row r="55" spans="1:10" x14ac:dyDescent="0.2">
      <c r="A55" s="246"/>
      <c r="B55" s="247"/>
      <c r="C55" s="289"/>
      <c r="D55" s="248"/>
      <c r="E55" s="250"/>
      <c r="F55" s="250"/>
      <c r="H55" s="289"/>
      <c r="I55" s="248"/>
      <c r="J55" s="250"/>
    </row>
    <row r="56" spans="1:10" ht="25.5" x14ac:dyDescent="0.2">
      <c r="A56" s="246" t="s">
        <v>62</v>
      </c>
      <c r="B56" s="247" t="s">
        <v>63</v>
      </c>
      <c r="C56" s="289"/>
      <c r="D56" s="248" t="s">
        <v>51</v>
      </c>
      <c r="E56" s="250">
        <v>60.5</v>
      </c>
      <c r="F56" s="251">
        <f>IF('Series 100 Design'!$F56 = 0,,'Series 100 Design'!$F56)</f>
        <v>0</v>
      </c>
      <c r="H56" s="289"/>
      <c r="I56" s="248" t="s">
        <v>51</v>
      </c>
      <c r="J56" s="251">
        <f>IF('Series 100 Final'!$F56 = 0,,'Series 100 Final'!$F56)</f>
        <v>0</v>
      </c>
    </row>
    <row r="57" spans="1:10" x14ac:dyDescent="0.2">
      <c r="A57" s="246"/>
      <c r="B57" s="247"/>
      <c r="C57" s="289"/>
      <c r="D57" s="248"/>
      <c r="E57" s="250"/>
      <c r="F57" s="250"/>
      <c r="H57" s="289"/>
      <c r="I57" s="248"/>
      <c r="J57" s="250"/>
    </row>
    <row r="58" spans="1:10" ht="25.5" x14ac:dyDescent="0.2">
      <c r="A58" s="246" t="s">
        <v>64</v>
      </c>
      <c r="B58" s="247" t="s">
        <v>65</v>
      </c>
      <c r="C58" s="289"/>
      <c r="D58" s="248" t="s">
        <v>30</v>
      </c>
      <c r="E58" s="250">
        <v>2.42</v>
      </c>
      <c r="F58" s="251">
        <f>IF('Series 100 Design'!$F58 = 0,,'Series 100 Design'!$F58)</f>
        <v>0</v>
      </c>
      <c r="H58" s="289"/>
      <c r="I58" s="248" t="s">
        <v>30</v>
      </c>
      <c r="J58" s="251">
        <f>IF('Series 100 Final'!$F58 = 0,,'Series 100 Final'!$F58)</f>
        <v>0</v>
      </c>
    </row>
    <row r="59" spans="1:10" x14ac:dyDescent="0.2">
      <c r="A59" s="246"/>
      <c r="B59" s="247"/>
      <c r="C59" s="289"/>
      <c r="D59" s="248"/>
      <c r="E59" s="250"/>
      <c r="F59" s="250"/>
      <c r="H59" s="289"/>
      <c r="I59" s="248"/>
      <c r="J59" s="250"/>
    </row>
    <row r="60" spans="1:10" x14ac:dyDescent="0.2">
      <c r="A60" s="246"/>
      <c r="B60" s="252" t="s">
        <v>66</v>
      </c>
      <c r="C60" s="289"/>
      <c r="D60" s="248"/>
      <c r="E60" s="250"/>
      <c r="F60" s="251">
        <f>IF('Series 100 Design'!$F60 = 0,,'Series 100 Design'!$F60)</f>
        <v>0</v>
      </c>
      <c r="H60" s="289"/>
      <c r="I60" s="248"/>
      <c r="J60" s="251">
        <f>IF('Series 100 Final'!$F60 = 0,,'Series 100 Final'!$F60)</f>
        <v>0</v>
      </c>
    </row>
    <row r="61" spans="1:10" x14ac:dyDescent="0.2">
      <c r="A61" s="246"/>
      <c r="B61" s="247"/>
      <c r="C61" s="289"/>
      <c r="D61" s="248"/>
      <c r="E61" s="250"/>
      <c r="F61" s="250"/>
      <c r="H61" s="289"/>
      <c r="I61" s="248"/>
      <c r="J61" s="250"/>
    </row>
    <row r="62" spans="1:10" ht="25.5" x14ac:dyDescent="0.2">
      <c r="A62" s="246" t="s">
        <v>67</v>
      </c>
      <c r="B62" s="247" t="s">
        <v>68</v>
      </c>
      <c r="C62" s="289">
        <v>1</v>
      </c>
      <c r="D62" s="248" t="s">
        <v>1</v>
      </c>
      <c r="E62" s="250">
        <v>393.25</v>
      </c>
      <c r="F62" s="251">
        <f>IF('Series 100 Design'!$F62 = 0,,'Series 100 Design'!$F62)</f>
        <v>393.25</v>
      </c>
      <c r="H62" s="289"/>
      <c r="I62" s="248" t="s">
        <v>1</v>
      </c>
      <c r="J62" s="251">
        <f>IF('Series 100 Final'!$F62 = 0,,'Series 100 Final'!$F62)</f>
        <v>0</v>
      </c>
    </row>
    <row r="63" spans="1:10" x14ac:dyDescent="0.2">
      <c r="A63" s="246"/>
      <c r="B63" s="247"/>
      <c r="C63" s="289"/>
      <c r="D63" s="248"/>
      <c r="E63" s="250"/>
      <c r="F63" s="250"/>
      <c r="H63" s="289"/>
      <c r="I63" s="248"/>
      <c r="J63" s="250"/>
    </row>
    <row r="64" spans="1:10" ht="25.5" x14ac:dyDescent="0.2">
      <c r="A64" s="246" t="s">
        <v>69</v>
      </c>
      <c r="B64" s="247" t="s">
        <v>70</v>
      </c>
      <c r="C64" s="289">
        <v>5</v>
      </c>
      <c r="D64" s="248" t="s">
        <v>18</v>
      </c>
      <c r="E64" s="250">
        <v>121</v>
      </c>
      <c r="F64" s="251">
        <f>IF('Series 100 Design'!$F64 = 0,,'Series 100 Design'!$F64)</f>
        <v>605</v>
      </c>
      <c r="H64" s="289"/>
      <c r="I64" s="248" t="s">
        <v>18</v>
      </c>
      <c r="J64" s="251">
        <f>IF('Series 100 Final'!$F64 = 0,,'Series 100 Final'!$F64)</f>
        <v>0</v>
      </c>
    </row>
    <row r="65" spans="1:10" x14ac:dyDescent="0.2">
      <c r="A65" s="246"/>
      <c r="B65" s="247"/>
      <c r="C65" s="289"/>
      <c r="D65" s="248"/>
      <c r="E65" s="250"/>
      <c r="F65" s="250"/>
      <c r="H65" s="289"/>
      <c r="I65" s="248"/>
      <c r="J65" s="250"/>
    </row>
    <row r="66" spans="1:10" ht="25.5" x14ac:dyDescent="0.2">
      <c r="A66" s="246" t="s">
        <v>71</v>
      </c>
      <c r="B66" s="247" t="s">
        <v>72</v>
      </c>
      <c r="C66" s="289">
        <v>1</v>
      </c>
      <c r="D66" s="248" t="s">
        <v>73</v>
      </c>
      <c r="E66" s="250">
        <v>393.25</v>
      </c>
      <c r="F66" s="251">
        <f>IF('Series 100 Design'!$F66 = 0,,'Series 100 Design'!$F66)</f>
        <v>393.25</v>
      </c>
      <c r="H66" s="289"/>
      <c r="I66" s="248" t="s">
        <v>73</v>
      </c>
      <c r="J66" s="251">
        <f>IF('Series 100 Final'!$F66 = 0,,'Series 100 Final'!$F66)</f>
        <v>0</v>
      </c>
    </row>
    <row r="67" spans="1:10" x14ac:dyDescent="0.2">
      <c r="A67" s="246"/>
      <c r="B67" s="247"/>
      <c r="C67" s="289"/>
      <c r="D67" s="248"/>
      <c r="E67" s="250"/>
      <c r="F67" s="250"/>
      <c r="H67" s="289"/>
      <c r="I67" s="248"/>
      <c r="J67" s="250"/>
    </row>
    <row r="68" spans="1:10" x14ac:dyDescent="0.2">
      <c r="A68" s="246"/>
      <c r="B68" s="252" t="s">
        <v>74</v>
      </c>
      <c r="C68" s="289"/>
      <c r="D68" s="248"/>
      <c r="E68" s="250"/>
      <c r="F68" s="251">
        <f>IF('Series 100 Design'!$F68 = 0,,'Series 100 Design'!$F68)</f>
        <v>0</v>
      </c>
      <c r="H68" s="289"/>
      <c r="I68" s="248"/>
      <c r="J68" s="251">
        <f>IF('Series 100 Final'!$F68 = 0,,'Series 100 Final'!$F68)</f>
        <v>0</v>
      </c>
    </row>
    <row r="69" spans="1:10" x14ac:dyDescent="0.2">
      <c r="A69" s="246"/>
      <c r="B69" s="247"/>
      <c r="C69" s="289"/>
      <c r="D69" s="248"/>
      <c r="E69" s="250"/>
      <c r="F69" s="250"/>
      <c r="H69" s="289"/>
      <c r="I69" s="248"/>
      <c r="J69" s="250"/>
    </row>
    <row r="70" spans="1:10" ht="25.5" x14ac:dyDescent="0.2">
      <c r="A70" s="246" t="s">
        <v>75</v>
      </c>
      <c r="B70" s="247" t="s">
        <v>68</v>
      </c>
      <c r="C70" s="289"/>
      <c r="D70" s="248" t="s">
        <v>1</v>
      </c>
      <c r="E70" s="250">
        <v>477.95</v>
      </c>
      <c r="F70" s="251">
        <f>IF('Series 100 Design'!$F70 = 0,,'Series 100 Design'!$F70)</f>
        <v>0</v>
      </c>
      <c r="H70" s="289"/>
      <c r="I70" s="248" t="s">
        <v>1</v>
      </c>
      <c r="J70" s="251">
        <f>IF('Series 100 Final'!$F70 = 0,,'Series 100 Final'!$F70)</f>
        <v>0</v>
      </c>
    </row>
    <row r="71" spans="1:10" x14ac:dyDescent="0.2">
      <c r="A71" s="246"/>
      <c r="B71" s="247"/>
      <c r="C71" s="289"/>
      <c r="D71" s="248"/>
      <c r="E71" s="250"/>
      <c r="F71" s="250"/>
      <c r="H71" s="289"/>
      <c r="I71" s="248"/>
      <c r="J71" s="250"/>
    </row>
    <row r="72" spans="1:10" ht="25.5" x14ac:dyDescent="0.2">
      <c r="A72" s="246" t="s">
        <v>76</v>
      </c>
      <c r="B72" s="247" t="s">
        <v>70</v>
      </c>
      <c r="C72" s="289"/>
      <c r="D72" s="248" t="s">
        <v>18</v>
      </c>
      <c r="E72" s="250">
        <v>121</v>
      </c>
      <c r="F72" s="251">
        <f>IF('Series 100 Design'!$F72 = 0,,'Series 100 Design'!$F72)</f>
        <v>0</v>
      </c>
      <c r="H72" s="289"/>
      <c r="I72" s="248" t="s">
        <v>18</v>
      </c>
      <c r="J72" s="251">
        <f>IF('Series 100 Final'!$F72 = 0,,'Series 100 Final'!$F72)</f>
        <v>0</v>
      </c>
    </row>
    <row r="73" spans="1:10" x14ac:dyDescent="0.2">
      <c r="A73" s="246"/>
      <c r="B73" s="247"/>
      <c r="C73" s="289"/>
      <c r="D73" s="248"/>
      <c r="E73" s="250"/>
      <c r="F73" s="250"/>
      <c r="H73" s="289"/>
      <c r="I73" s="248"/>
      <c r="J73" s="250"/>
    </row>
    <row r="74" spans="1:10" ht="25.5" x14ac:dyDescent="0.2">
      <c r="A74" s="246" t="s">
        <v>77</v>
      </c>
      <c r="B74" s="247" t="s">
        <v>72</v>
      </c>
      <c r="C74" s="289"/>
      <c r="D74" s="248" t="s">
        <v>73</v>
      </c>
      <c r="E74" s="250">
        <v>477.95</v>
      </c>
      <c r="F74" s="251">
        <f>IF('Series 100 Design'!$F74 = 0,,'Series 100 Design'!$F74)</f>
        <v>0</v>
      </c>
      <c r="H74" s="289"/>
      <c r="I74" s="248" t="s">
        <v>73</v>
      </c>
      <c r="J74" s="251">
        <f>IF('Series 100 Final'!$F74 = 0,,'Series 100 Final'!$F74)</f>
        <v>0</v>
      </c>
    </row>
    <row r="75" spans="1:10" x14ac:dyDescent="0.2">
      <c r="A75" s="246"/>
      <c r="B75" s="247"/>
      <c r="C75" s="289"/>
      <c r="D75" s="248"/>
      <c r="E75" s="250"/>
      <c r="F75" s="250"/>
      <c r="H75" s="289"/>
      <c r="I75" s="248"/>
      <c r="J75" s="250"/>
    </row>
    <row r="76" spans="1:10" x14ac:dyDescent="0.2">
      <c r="A76" s="246"/>
      <c r="B76" s="252" t="s">
        <v>78</v>
      </c>
      <c r="C76" s="289"/>
      <c r="D76" s="248"/>
      <c r="E76" s="250"/>
      <c r="F76" s="251">
        <f>IF('Series 100 Design'!$F76 = 0,,'Series 100 Design'!$F76)</f>
        <v>0</v>
      </c>
      <c r="H76" s="289"/>
      <c r="I76" s="248"/>
      <c r="J76" s="251">
        <f>IF('Series 100 Final'!$F76 = 0,,'Series 100 Final'!$F76)</f>
        <v>0</v>
      </c>
    </row>
    <row r="77" spans="1:10" x14ac:dyDescent="0.2">
      <c r="A77" s="246"/>
      <c r="B77" s="247"/>
      <c r="C77" s="289"/>
      <c r="D77" s="248"/>
      <c r="E77" s="250"/>
      <c r="F77" s="250"/>
      <c r="H77" s="289"/>
      <c r="I77" s="248"/>
      <c r="J77" s="250"/>
    </row>
    <row r="78" spans="1:10" ht="25.5" x14ac:dyDescent="0.2">
      <c r="A78" s="246" t="s">
        <v>79</v>
      </c>
      <c r="B78" s="247" t="s">
        <v>68</v>
      </c>
      <c r="C78" s="289"/>
      <c r="D78" s="248" t="s">
        <v>1</v>
      </c>
      <c r="E78" s="250">
        <v>665.5</v>
      </c>
      <c r="F78" s="251">
        <f>IF('Series 100 Design'!$F78 = 0,,'Series 100 Design'!$F78)</f>
        <v>0</v>
      </c>
      <c r="H78" s="289"/>
      <c r="I78" s="248" t="s">
        <v>1</v>
      </c>
      <c r="J78" s="251">
        <f>IF('Series 100 Final'!$F78 = 0,,'Series 100 Final'!$F78)</f>
        <v>0</v>
      </c>
    </row>
    <row r="79" spans="1:10" x14ac:dyDescent="0.2">
      <c r="A79" s="246"/>
      <c r="B79" s="247"/>
      <c r="C79" s="289"/>
      <c r="D79" s="248"/>
      <c r="E79" s="250"/>
      <c r="F79" s="250"/>
      <c r="H79" s="289"/>
      <c r="I79" s="248"/>
      <c r="J79" s="250"/>
    </row>
    <row r="80" spans="1:10" ht="25.5" x14ac:dyDescent="0.2">
      <c r="A80" s="246" t="s">
        <v>80</v>
      </c>
      <c r="B80" s="247" t="s">
        <v>70</v>
      </c>
      <c r="C80" s="289"/>
      <c r="D80" s="248" t="s">
        <v>18</v>
      </c>
      <c r="E80" s="250">
        <v>181.5</v>
      </c>
      <c r="F80" s="251">
        <f>IF('Series 100 Design'!$F80 = 0,,'Series 100 Design'!$F80)</f>
        <v>0</v>
      </c>
      <c r="H80" s="289"/>
      <c r="I80" s="248" t="s">
        <v>18</v>
      </c>
      <c r="J80" s="251">
        <f>IF('Series 100 Final'!$F80 = 0,,'Series 100 Final'!$F80)</f>
        <v>0</v>
      </c>
    </row>
    <row r="81" spans="1:10" x14ac:dyDescent="0.2">
      <c r="A81" s="246"/>
      <c r="B81" s="247"/>
      <c r="C81" s="289"/>
      <c r="D81" s="248"/>
      <c r="E81" s="250"/>
      <c r="F81" s="250"/>
      <c r="H81" s="289"/>
      <c r="I81" s="248"/>
      <c r="J81" s="250"/>
    </row>
    <row r="82" spans="1:10" ht="25.5" x14ac:dyDescent="0.2">
      <c r="A82" s="246" t="s">
        <v>81</v>
      </c>
      <c r="B82" s="247" t="s">
        <v>72</v>
      </c>
      <c r="C82" s="289"/>
      <c r="D82" s="248" t="s">
        <v>73</v>
      </c>
      <c r="E82" s="250">
        <v>665.5</v>
      </c>
      <c r="F82" s="251">
        <f>IF('Series 100 Design'!$F82 = 0,,'Series 100 Design'!$F82)</f>
        <v>0</v>
      </c>
      <c r="H82" s="289"/>
      <c r="I82" s="248" t="s">
        <v>73</v>
      </c>
      <c r="J82" s="251">
        <f>IF('Series 100 Final'!$F82 = 0,,'Series 100 Final'!$F82)</f>
        <v>0</v>
      </c>
    </row>
    <row r="83" spans="1:10" x14ac:dyDescent="0.2">
      <c r="A83" s="246"/>
      <c r="B83" s="247"/>
      <c r="C83" s="289"/>
      <c r="D83" s="248"/>
      <c r="E83" s="250"/>
      <c r="F83" s="250"/>
      <c r="H83" s="289"/>
      <c r="I83" s="248"/>
      <c r="J83" s="250"/>
    </row>
    <row r="84" spans="1:10" x14ac:dyDescent="0.2">
      <c r="A84" s="253"/>
      <c r="B84" s="256" t="s">
        <v>82</v>
      </c>
      <c r="C84" s="292"/>
      <c r="D84" s="255"/>
      <c r="E84" s="255"/>
      <c r="F84" s="255"/>
      <c r="H84" s="292"/>
      <c r="I84" s="255"/>
      <c r="J84" s="255"/>
    </row>
    <row r="85" spans="1:10" x14ac:dyDescent="0.2">
      <c r="A85" s="253"/>
      <c r="B85" s="256"/>
      <c r="C85" s="292"/>
      <c r="D85" s="255"/>
      <c r="E85" s="255"/>
      <c r="F85" s="255"/>
      <c r="H85" s="292"/>
      <c r="I85" s="255"/>
      <c r="J85" s="255"/>
    </row>
    <row r="86" spans="1:10" x14ac:dyDescent="0.2">
      <c r="A86" s="253"/>
      <c r="B86" s="256" t="s">
        <v>83</v>
      </c>
      <c r="C86" s="292"/>
      <c r="D86" s="255"/>
      <c r="E86" s="255"/>
      <c r="F86" s="255"/>
      <c r="H86" s="292"/>
      <c r="I86" s="255"/>
      <c r="J86" s="255"/>
    </row>
    <row r="87" spans="1:10" x14ac:dyDescent="0.2">
      <c r="A87" s="246"/>
      <c r="B87" s="247"/>
      <c r="C87" s="289"/>
      <c r="D87" s="248"/>
      <c r="E87" s="250"/>
      <c r="F87" s="250"/>
      <c r="H87" s="289"/>
      <c r="I87" s="248"/>
      <c r="J87" s="250"/>
    </row>
    <row r="88" spans="1:10" ht="54" customHeight="1" x14ac:dyDescent="0.2">
      <c r="A88" s="246" t="s">
        <v>81</v>
      </c>
      <c r="B88" s="247" t="s">
        <v>84</v>
      </c>
      <c r="C88" s="289"/>
      <c r="D88" s="248" t="s">
        <v>1</v>
      </c>
      <c r="E88" s="250">
        <v>272.25</v>
      </c>
      <c r="F88" s="251">
        <f>IF('Series 100 Design'!$F88 = 0,,'Series 100 Design'!$F88)</f>
        <v>0</v>
      </c>
      <c r="H88" s="289"/>
      <c r="I88" s="248" t="s">
        <v>1</v>
      </c>
      <c r="J88" s="251">
        <f>IF('Series 100 Final'!$F88 = 0,,'Series 100 Final'!$F88)</f>
        <v>0</v>
      </c>
    </row>
    <row r="89" spans="1:10" x14ac:dyDescent="0.2">
      <c r="A89" s="246"/>
      <c r="B89" s="247"/>
      <c r="C89" s="289"/>
      <c r="D89" s="248"/>
      <c r="E89" s="250"/>
      <c r="F89" s="250"/>
      <c r="H89" s="289"/>
      <c r="I89" s="248"/>
      <c r="J89" s="250"/>
    </row>
    <row r="90" spans="1:10" ht="42" customHeight="1" x14ac:dyDescent="0.2">
      <c r="A90" s="246" t="s">
        <v>85</v>
      </c>
      <c r="B90" s="247" t="s">
        <v>86</v>
      </c>
      <c r="C90" s="289"/>
      <c r="D90" s="248" t="s">
        <v>18</v>
      </c>
      <c r="E90" s="250">
        <v>12.1</v>
      </c>
      <c r="F90" s="251">
        <f>IF('Series 100 Design'!$F90 = 0,,'Series 100 Design'!$F90)</f>
        <v>0</v>
      </c>
      <c r="H90" s="289"/>
      <c r="I90" s="248" t="s">
        <v>18</v>
      </c>
      <c r="J90" s="251">
        <f>IF('Series 100 Final'!$F90 = 0,,'Series 100 Final'!$F90)</f>
        <v>0</v>
      </c>
    </row>
    <row r="91" spans="1:10" x14ac:dyDescent="0.2">
      <c r="A91" s="246"/>
      <c r="B91" s="247"/>
      <c r="C91" s="289"/>
      <c r="D91" s="248"/>
      <c r="E91" s="250"/>
      <c r="F91" s="250"/>
      <c r="H91" s="289"/>
      <c r="I91" s="248"/>
      <c r="J91" s="250"/>
    </row>
    <row r="92" spans="1:10" ht="42" customHeight="1" x14ac:dyDescent="0.2">
      <c r="A92" s="246" t="s">
        <v>87</v>
      </c>
      <c r="B92" s="247" t="s">
        <v>88</v>
      </c>
      <c r="C92" s="289"/>
      <c r="D92" s="248" t="s">
        <v>1</v>
      </c>
      <c r="E92" s="250">
        <v>272.25</v>
      </c>
      <c r="F92" s="251">
        <f>IF('Series 100 Design'!$F92 = 0,,'Series 100 Design'!$F92)</f>
        <v>0</v>
      </c>
      <c r="H92" s="289"/>
      <c r="I92" s="248" t="s">
        <v>1</v>
      </c>
      <c r="J92" s="251">
        <f>IF('Series 100 Final'!$F92 = 0,,'Series 100 Final'!$F92)</f>
        <v>0</v>
      </c>
    </row>
    <row r="93" spans="1:10" ht="12.95" customHeight="1" x14ac:dyDescent="0.2">
      <c r="A93" s="246"/>
      <c r="B93" s="247"/>
      <c r="C93" s="289"/>
      <c r="D93" s="248"/>
      <c r="E93" s="250"/>
      <c r="F93" s="250"/>
      <c r="H93" s="289"/>
      <c r="I93" s="248"/>
      <c r="J93" s="250"/>
    </row>
    <row r="94" spans="1:10" ht="12.95" customHeight="1" x14ac:dyDescent="0.2">
      <c r="A94" s="253"/>
      <c r="B94" s="256" t="s">
        <v>89</v>
      </c>
      <c r="C94" s="292"/>
      <c r="D94" s="255"/>
      <c r="E94" s="255"/>
      <c r="F94" s="255"/>
      <c r="H94" s="292"/>
      <c r="I94" s="255"/>
      <c r="J94" s="255"/>
    </row>
    <row r="95" spans="1:10" ht="12.95" customHeight="1" x14ac:dyDescent="0.2">
      <c r="A95" s="246"/>
      <c r="B95" s="247"/>
      <c r="C95" s="289"/>
      <c r="D95" s="248"/>
      <c r="E95" s="250"/>
      <c r="F95" s="250"/>
      <c r="H95" s="289"/>
      <c r="I95" s="248"/>
      <c r="J95" s="250"/>
    </row>
    <row r="96" spans="1:10" ht="40.5" customHeight="1" x14ac:dyDescent="0.2">
      <c r="A96" s="246" t="s">
        <v>90</v>
      </c>
      <c r="B96" s="247" t="s">
        <v>91</v>
      </c>
      <c r="C96" s="289"/>
      <c r="D96" s="248" t="s">
        <v>1</v>
      </c>
      <c r="E96" s="250">
        <v>272.25</v>
      </c>
      <c r="F96" s="251">
        <f>IF('Series 100 Design'!$F96 = 0,,'Series 100 Design'!$F96)</f>
        <v>0</v>
      </c>
      <c r="H96" s="289"/>
      <c r="I96" s="248" t="s">
        <v>1</v>
      </c>
      <c r="J96" s="251">
        <f>IF('Series 100 Final'!$F96 = 0,,'Series 100 Final'!$F96)</f>
        <v>0</v>
      </c>
    </row>
    <row r="97" spans="1:10" x14ac:dyDescent="0.2">
      <c r="A97" s="246"/>
      <c r="B97" s="247"/>
      <c r="C97" s="289"/>
      <c r="D97" s="248"/>
      <c r="E97" s="250"/>
      <c r="F97" s="250"/>
      <c r="H97" s="289"/>
      <c r="I97" s="248"/>
      <c r="J97" s="250"/>
    </row>
    <row r="98" spans="1:10" ht="39.75" customHeight="1" x14ac:dyDescent="0.2">
      <c r="A98" s="246" t="s">
        <v>92</v>
      </c>
      <c r="B98" s="247" t="s">
        <v>93</v>
      </c>
      <c r="C98" s="289"/>
      <c r="D98" s="248" t="s">
        <v>18</v>
      </c>
      <c r="E98" s="250">
        <v>12.1</v>
      </c>
      <c r="F98" s="251">
        <f>IF('Series 100 Design'!$F98 = 0,,'Series 100 Design'!$F98)</f>
        <v>0</v>
      </c>
      <c r="H98" s="289"/>
      <c r="I98" s="248" t="s">
        <v>18</v>
      </c>
      <c r="J98" s="251">
        <f>IF('Series 100 Final'!$F98 = 0,,'Series 100 Final'!$F98)</f>
        <v>0</v>
      </c>
    </row>
    <row r="99" spans="1:10" x14ac:dyDescent="0.2">
      <c r="A99" s="246"/>
      <c r="B99" s="247"/>
      <c r="C99" s="289"/>
      <c r="D99" s="248"/>
      <c r="E99" s="250"/>
      <c r="F99" s="250"/>
      <c r="H99" s="289"/>
      <c r="I99" s="248"/>
      <c r="J99" s="250"/>
    </row>
    <row r="100" spans="1:10" ht="38.25" x14ac:dyDescent="0.2">
      <c r="A100" s="246" t="s">
        <v>94</v>
      </c>
      <c r="B100" s="247" t="s">
        <v>95</v>
      </c>
      <c r="C100" s="289"/>
      <c r="D100" s="248" t="s">
        <v>1</v>
      </c>
      <c r="E100" s="250">
        <v>272.25</v>
      </c>
      <c r="F100" s="251">
        <f>IF('Series 100 Design'!$F100 = 0,,'Series 100 Design'!$F100)</f>
        <v>0</v>
      </c>
      <c r="H100" s="289"/>
      <c r="I100" s="248" t="s">
        <v>1</v>
      </c>
      <c r="J100" s="251">
        <f>IF('Series 100 Final'!$F100 = 0,,'Series 100 Final'!$F100)</f>
        <v>0</v>
      </c>
    </row>
    <row r="101" spans="1:10" x14ac:dyDescent="0.2">
      <c r="A101" s="246"/>
      <c r="B101" s="247"/>
      <c r="C101" s="289"/>
      <c r="D101" s="248"/>
      <c r="E101" s="250"/>
      <c r="F101" s="250"/>
      <c r="H101" s="289"/>
      <c r="I101" s="248"/>
      <c r="J101" s="250"/>
    </row>
    <row r="102" spans="1:10" x14ac:dyDescent="0.2">
      <c r="A102" s="253"/>
      <c r="B102" s="254" t="s">
        <v>96</v>
      </c>
      <c r="C102" s="292"/>
      <c r="D102" s="255"/>
      <c r="E102" s="255"/>
      <c r="F102" s="255"/>
      <c r="H102" s="292"/>
      <c r="I102" s="255"/>
      <c r="J102" s="255"/>
    </row>
    <row r="103" spans="1:10" x14ac:dyDescent="0.2">
      <c r="A103" s="253"/>
      <c r="B103" s="254"/>
      <c r="C103" s="292"/>
      <c r="D103" s="255"/>
      <c r="E103" s="255"/>
      <c r="F103" s="255"/>
      <c r="H103" s="292"/>
      <c r="I103" s="255"/>
      <c r="J103" s="255"/>
    </row>
    <row r="104" spans="1:10" x14ac:dyDescent="0.2">
      <c r="A104" s="253"/>
      <c r="B104" s="254" t="s">
        <v>97</v>
      </c>
      <c r="C104" s="292"/>
      <c r="D104" s="255"/>
      <c r="E104" s="255"/>
      <c r="F104" s="255"/>
      <c r="H104" s="292"/>
      <c r="I104" s="255"/>
      <c r="J104" s="255"/>
    </row>
    <row r="105" spans="1:10" x14ac:dyDescent="0.2">
      <c r="A105" s="246"/>
      <c r="B105" s="247"/>
      <c r="C105" s="289"/>
      <c r="D105" s="248"/>
      <c r="E105" s="250"/>
      <c r="F105" s="250"/>
      <c r="H105" s="289"/>
      <c r="I105" s="248"/>
      <c r="J105" s="250"/>
    </row>
    <row r="106" spans="1:10" ht="38.25" x14ac:dyDescent="0.2">
      <c r="A106" s="246" t="s">
        <v>98</v>
      </c>
      <c r="B106" s="247" t="s">
        <v>99</v>
      </c>
      <c r="C106" s="289"/>
      <c r="D106" s="248" t="s">
        <v>1</v>
      </c>
      <c r="E106" s="250">
        <v>272.25</v>
      </c>
      <c r="F106" s="251">
        <f>IF('Series 100 Design'!$F106 = 0,,'Series 100 Design'!$F106)</f>
        <v>0</v>
      </c>
      <c r="H106" s="289"/>
      <c r="I106" s="248" t="s">
        <v>1</v>
      </c>
      <c r="J106" s="251">
        <f>IF('Series 100 Final'!$F106 = 0,,'Series 100 Final'!$F106)</f>
        <v>0</v>
      </c>
    </row>
    <row r="107" spans="1:10" x14ac:dyDescent="0.2">
      <c r="A107" s="246"/>
      <c r="B107" s="247"/>
      <c r="C107" s="289"/>
      <c r="D107" s="248"/>
      <c r="E107" s="250"/>
      <c r="F107" s="250"/>
      <c r="H107" s="289"/>
      <c r="I107" s="248"/>
      <c r="J107" s="250"/>
    </row>
    <row r="108" spans="1:10" ht="40.5" customHeight="1" x14ac:dyDescent="0.2">
      <c r="A108" s="246" t="s">
        <v>100</v>
      </c>
      <c r="B108" s="247" t="s">
        <v>101</v>
      </c>
      <c r="C108" s="289"/>
      <c r="D108" s="248" t="s">
        <v>18</v>
      </c>
      <c r="E108" s="250">
        <v>18.149999999999999</v>
      </c>
      <c r="F108" s="251">
        <f>IF('Series 100 Design'!$F108 = 0,,'Series 100 Design'!$F108)</f>
        <v>0</v>
      </c>
      <c r="H108" s="289"/>
      <c r="I108" s="248" t="s">
        <v>18</v>
      </c>
      <c r="J108" s="251">
        <f>IF('Series 100 Final'!$F108 = 0,,'Series 100 Final'!$F108)</f>
        <v>0</v>
      </c>
    </row>
    <row r="109" spans="1:10" x14ac:dyDescent="0.2">
      <c r="A109" s="246"/>
      <c r="B109" s="247"/>
      <c r="C109" s="289"/>
      <c r="D109" s="248"/>
      <c r="E109" s="250"/>
      <c r="F109" s="250"/>
      <c r="H109" s="289"/>
      <c r="I109" s="248"/>
      <c r="J109" s="250"/>
    </row>
    <row r="110" spans="1:10" ht="38.25" x14ac:dyDescent="0.2">
      <c r="A110" s="246" t="s">
        <v>103</v>
      </c>
      <c r="B110" s="247" t="s">
        <v>104</v>
      </c>
      <c r="C110" s="289"/>
      <c r="D110" s="248" t="s">
        <v>1</v>
      </c>
      <c r="E110" s="250">
        <v>272.25</v>
      </c>
      <c r="F110" s="251">
        <f>IF('Series 100 Design'!$F110 = 0,,'Series 100 Design'!$F110)</f>
        <v>0</v>
      </c>
      <c r="H110" s="289"/>
      <c r="I110" s="248" t="s">
        <v>1</v>
      </c>
      <c r="J110" s="251">
        <f>IF('Series 100 Final'!$F110 = 0,,'Series 100 Final'!$F110)</f>
        <v>0</v>
      </c>
    </row>
    <row r="111" spans="1:10" x14ac:dyDescent="0.2">
      <c r="A111" s="246"/>
      <c r="B111" s="247"/>
      <c r="C111" s="289"/>
      <c r="D111" s="248"/>
      <c r="E111" s="250"/>
      <c r="F111" s="250"/>
      <c r="H111" s="289"/>
      <c r="I111" s="248"/>
      <c r="J111" s="250"/>
    </row>
    <row r="112" spans="1:10" x14ac:dyDescent="0.2">
      <c r="A112" s="253"/>
      <c r="B112" s="254" t="s">
        <v>105</v>
      </c>
      <c r="C112" s="292"/>
      <c r="D112" s="255"/>
      <c r="E112" s="255"/>
      <c r="F112" s="255"/>
      <c r="H112" s="292"/>
      <c r="I112" s="255"/>
      <c r="J112" s="255"/>
    </row>
    <row r="113" spans="1:10" x14ac:dyDescent="0.2">
      <c r="A113" s="246"/>
      <c r="B113" s="247"/>
      <c r="C113" s="289"/>
      <c r="D113" s="248"/>
      <c r="E113" s="250"/>
      <c r="F113" s="250"/>
      <c r="H113" s="289"/>
      <c r="I113" s="248"/>
      <c r="J113" s="250"/>
    </row>
    <row r="114" spans="1:10" ht="38.25" x14ac:dyDescent="0.2">
      <c r="A114" s="246" t="s">
        <v>106</v>
      </c>
      <c r="B114" s="247" t="s">
        <v>107</v>
      </c>
      <c r="C114" s="289"/>
      <c r="D114" s="248" t="s">
        <v>1</v>
      </c>
      <c r="E114" s="250">
        <v>387.2</v>
      </c>
      <c r="F114" s="251">
        <f>IF('Series 100 Design'!$F114 = 0,,'Series 100 Design'!$F114)</f>
        <v>0</v>
      </c>
      <c r="H114" s="289"/>
      <c r="I114" s="248" t="s">
        <v>1</v>
      </c>
      <c r="J114" s="251">
        <f>IF('Series 100 Final'!$F114 = 0,,'Series 100 Final'!$F114)</f>
        <v>0</v>
      </c>
    </row>
    <row r="115" spans="1:10" x14ac:dyDescent="0.2">
      <c r="A115" s="246"/>
      <c r="B115" s="247"/>
      <c r="C115" s="289"/>
      <c r="D115" s="248"/>
      <c r="E115" s="250"/>
      <c r="F115" s="250"/>
      <c r="H115" s="289"/>
      <c r="I115" s="248"/>
      <c r="J115" s="250"/>
    </row>
    <row r="116" spans="1:10" ht="38.25" x14ac:dyDescent="0.2">
      <c r="A116" s="246" t="s">
        <v>108</v>
      </c>
      <c r="B116" s="247" t="s">
        <v>109</v>
      </c>
      <c r="C116" s="289"/>
      <c r="D116" s="248" t="s">
        <v>18</v>
      </c>
      <c r="E116" s="250">
        <v>24.2</v>
      </c>
      <c r="F116" s="251">
        <f>IF('Series 100 Design'!$F116 = 0,,'Series 100 Design'!$F116)</f>
        <v>0</v>
      </c>
      <c r="H116" s="289"/>
      <c r="I116" s="248" t="s">
        <v>18</v>
      </c>
      <c r="J116" s="251">
        <f>IF('Series 100 Final'!$F116 = 0,,'Series 100 Final'!$F116)</f>
        <v>0</v>
      </c>
    </row>
    <row r="117" spans="1:10" x14ac:dyDescent="0.2">
      <c r="A117" s="246"/>
      <c r="B117" s="247"/>
      <c r="C117" s="289"/>
      <c r="D117" s="248"/>
      <c r="E117" s="250"/>
      <c r="F117" s="250"/>
      <c r="H117" s="289"/>
      <c r="I117" s="248"/>
      <c r="J117" s="250"/>
    </row>
    <row r="118" spans="1:10" ht="38.25" x14ac:dyDescent="0.2">
      <c r="A118" s="246" t="s">
        <v>110</v>
      </c>
      <c r="B118" s="247" t="s">
        <v>111</v>
      </c>
      <c r="C118" s="289"/>
      <c r="D118" s="248" t="s">
        <v>1</v>
      </c>
      <c r="E118" s="250">
        <v>387.2</v>
      </c>
      <c r="F118" s="251">
        <f>IF('Series 100 Design'!$F118 = 0,,'Series 100 Design'!$F118)</f>
        <v>0</v>
      </c>
      <c r="H118" s="289"/>
      <c r="I118" s="248" t="s">
        <v>1</v>
      </c>
      <c r="J118" s="251">
        <f>IF('Series 100 Final'!$F118 = 0,,'Series 100 Final'!$F118)</f>
        <v>0</v>
      </c>
    </row>
    <row r="119" spans="1:10" x14ac:dyDescent="0.2">
      <c r="A119" s="246"/>
      <c r="B119" s="247"/>
      <c r="C119" s="289"/>
      <c r="D119" s="248"/>
      <c r="E119" s="250"/>
      <c r="F119" s="250"/>
      <c r="H119" s="289"/>
      <c r="I119" s="248"/>
      <c r="J119" s="250"/>
    </row>
    <row r="120" spans="1:10" x14ac:dyDescent="0.2">
      <c r="A120" s="253"/>
      <c r="B120" s="254" t="s">
        <v>112</v>
      </c>
      <c r="C120" s="292"/>
      <c r="D120" s="255"/>
      <c r="E120" s="255"/>
      <c r="F120" s="255"/>
      <c r="H120" s="292"/>
      <c r="I120" s="255"/>
      <c r="J120" s="255"/>
    </row>
    <row r="121" spans="1:10" x14ac:dyDescent="0.2">
      <c r="A121" s="246"/>
      <c r="B121" s="247"/>
      <c r="C121" s="289"/>
      <c r="D121" s="248"/>
      <c r="E121" s="250"/>
      <c r="F121" s="250"/>
      <c r="H121" s="289"/>
      <c r="I121" s="248"/>
      <c r="J121" s="250"/>
    </row>
    <row r="122" spans="1:10" ht="38.25" x14ac:dyDescent="0.2">
      <c r="A122" s="246" t="s">
        <v>113</v>
      </c>
      <c r="B122" s="247" t="s">
        <v>114</v>
      </c>
      <c r="C122" s="289"/>
      <c r="D122" s="248" t="s">
        <v>1</v>
      </c>
      <c r="E122" s="250">
        <v>272.25</v>
      </c>
      <c r="F122" s="251">
        <f>IF('Series 100 Design'!$F122 = 0,,'Series 100 Design'!$F122)</f>
        <v>0</v>
      </c>
      <c r="H122" s="289"/>
      <c r="I122" s="248" t="s">
        <v>1</v>
      </c>
      <c r="J122" s="251">
        <f>IF('Series 100 Final'!$F122 = 0,,'Series 100 Final'!$F122)</f>
        <v>0</v>
      </c>
    </row>
    <row r="123" spans="1:10" x14ac:dyDescent="0.2">
      <c r="A123" s="246"/>
      <c r="B123" s="247"/>
      <c r="C123" s="289"/>
      <c r="D123" s="248"/>
      <c r="E123" s="250"/>
      <c r="F123" s="250"/>
      <c r="H123" s="289"/>
      <c r="I123" s="248"/>
      <c r="J123" s="250"/>
    </row>
    <row r="124" spans="1:10" ht="38.25" x14ac:dyDescent="0.2">
      <c r="A124" s="246" t="s">
        <v>115</v>
      </c>
      <c r="B124" s="247" t="s">
        <v>116</v>
      </c>
      <c r="C124" s="289"/>
      <c r="D124" s="248" t="s">
        <v>18</v>
      </c>
      <c r="E124" s="250">
        <v>18.149999999999999</v>
      </c>
      <c r="F124" s="251">
        <f>IF('Series 100 Design'!$F124 = 0,,'Series 100 Design'!$F124)</f>
        <v>0</v>
      </c>
      <c r="H124" s="289"/>
      <c r="I124" s="248" t="s">
        <v>18</v>
      </c>
      <c r="J124" s="251">
        <f>IF('Series 100 Final'!$F124 = 0,,'Series 100 Final'!$F124)</f>
        <v>0</v>
      </c>
    </row>
    <row r="125" spans="1:10" x14ac:dyDescent="0.2">
      <c r="A125" s="246"/>
      <c r="B125" s="247"/>
      <c r="C125" s="289"/>
      <c r="D125" s="248"/>
      <c r="E125" s="250"/>
      <c r="F125" s="250"/>
      <c r="H125" s="289"/>
      <c r="I125" s="248"/>
      <c r="J125" s="250"/>
    </row>
    <row r="126" spans="1:10" ht="38.25" x14ac:dyDescent="0.2">
      <c r="A126" s="246" t="s">
        <v>117</v>
      </c>
      <c r="B126" s="247" t="s">
        <v>118</v>
      </c>
      <c r="C126" s="289"/>
      <c r="D126" s="248" t="s">
        <v>1</v>
      </c>
      <c r="E126" s="250">
        <v>272.25</v>
      </c>
      <c r="F126" s="251">
        <f>IF('Series 100 Design'!$F126 = 0,,'Series 100 Design'!$F126)</f>
        <v>0</v>
      </c>
      <c r="H126" s="289"/>
      <c r="I126" s="248" t="s">
        <v>1</v>
      </c>
      <c r="J126" s="251">
        <f>IF('Series 100 Final'!$F126 = 0,,'Series 100 Final'!$F126)</f>
        <v>0</v>
      </c>
    </row>
    <row r="127" spans="1:10" x14ac:dyDescent="0.2">
      <c r="A127" s="246"/>
      <c r="B127" s="247"/>
      <c r="C127" s="289"/>
      <c r="D127" s="248"/>
      <c r="E127" s="250"/>
      <c r="F127" s="250"/>
      <c r="H127" s="289"/>
      <c r="I127" s="248"/>
      <c r="J127" s="250"/>
    </row>
    <row r="128" spans="1:10" x14ac:dyDescent="0.2">
      <c r="A128" s="253"/>
      <c r="B128" s="254" t="s">
        <v>119</v>
      </c>
      <c r="C128" s="292"/>
      <c r="D128" s="255"/>
      <c r="E128" s="255"/>
      <c r="F128" s="255"/>
      <c r="H128" s="292"/>
      <c r="I128" s="255"/>
      <c r="J128" s="255"/>
    </row>
    <row r="129" spans="1:10" x14ac:dyDescent="0.2">
      <c r="A129" s="246"/>
      <c r="B129" s="252"/>
      <c r="C129" s="289"/>
      <c r="D129" s="248"/>
      <c r="E129" s="250"/>
      <c r="F129" s="250"/>
      <c r="H129" s="289"/>
      <c r="I129" s="248"/>
      <c r="J129" s="250"/>
    </row>
    <row r="130" spans="1:10" ht="38.25" x14ac:dyDescent="0.2">
      <c r="A130" s="246" t="s">
        <v>120</v>
      </c>
      <c r="B130" s="247" t="s">
        <v>121</v>
      </c>
      <c r="C130" s="289"/>
      <c r="D130" s="248" t="s">
        <v>1</v>
      </c>
      <c r="E130" s="250">
        <v>272.25</v>
      </c>
      <c r="F130" s="251">
        <f>IF('Series 100 Design'!$F130 = 0,,'Series 100 Design'!$F130)</f>
        <v>0</v>
      </c>
      <c r="H130" s="289"/>
      <c r="I130" s="248" t="s">
        <v>1</v>
      </c>
      <c r="J130" s="251">
        <f>IF('Series 100 Final'!$F130 = 0,,'Series 100 Final'!$F130)</f>
        <v>0</v>
      </c>
    </row>
    <row r="131" spans="1:10" x14ac:dyDescent="0.2">
      <c r="A131" s="246"/>
      <c r="B131" s="247"/>
      <c r="C131" s="289"/>
      <c r="D131" s="248"/>
      <c r="E131" s="250"/>
      <c r="F131" s="250"/>
      <c r="H131" s="289"/>
      <c r="I131" s="248"/>
      <c r="J131" s="250"/>
    </row>
    <row r="132" spans="1:10" ht="38.25" x14ac:dyDescent="0.2">
      <c r="A132" s="246" t="s">
        <v>122</v>
      </c>
      <c r="B132" s="247" t="s">
        <v>123</v>
      </c>
      <c r="C132" s="289"/>
      <c r="D132" s="248" t="s">
        <v>18</v>
      </c>
      <c r="E132" s="250">
        <v>18.149999999999999</v>
      </c>
      <c r="F132" s="251">
        <f>IF('Series 100 Design'!$F132 = 0,,'Series 100 Design'!$F132)</f>
        <v>0</v>
      </c>
      <c r="H132" s="289"/>
      <c r="I132" s="248" t="s">
        <v>18</v>
      </c>
      <c r="J132" s="251">
        <f>IF('Series 100 Final'!$F132 = 0,,'Series 100 Final'!$F132)</f>
        <v>0</v>
      </c>
    </row>
    <row r="133" spans="1:10" x14ac:dyDescent="0.2">
      <c r="A133" s="246"/>
      <c r="B133" s="247"/>
      <c r="C133" s="289"/>
      <c r="D133" s="248"/>
      <c r="E133" s="250"/>
      <c r="F133" s="250"/>
      <c r="H133" s="289"/>
      <c r="I133" s="248"/>
      <c r="J133" s="250"/>
    </row>
    <row r="134" spans="1:10" ht="38.25" x14ac:dyDescent="0.2">
      <c r="A134" s="246" t="s">
        <v>124</v>
      </c>
      <c r="B134" s="247" t="s">
        <v>125</v>
      </c>
      <c r="C134" s="289"/>
      <c r="D134" s="248" t="s">
        <v>1</v>
      </c>
      <c r="E134" s="250">
        <v>272.25</v>
      </c>
      <c r="F134" s="251">
        <f>IF('Series 100 Design'!$F134 = 0,,'Series 100 Design'!$F134)</f>
        <v>0</v>
      </c>
      <c r="H134" s="289"/>
      <c r="I134" s="248" t="s">
        <v>1</v>
      </c>
      <c r="J134" s="251">
        <f>IF('Series 100 Final'!$F134 = 0,,'Series 100 Final'!$F134)</f>
        <v>0</v>
      </c>
    </row>
    <row r="135" spans="1:10" x14ac:dyDescent="0.2">
      <c r="A135" s="246"/>
      <c r="B135" s="247"/>
      <c r="C135" s="289"/>
      <c r="D135" s="248"/>
      <c r="E135" s="250"/>
      <c r="F135" s="250"/>
      <c r="H135" s="289"/>
      <c r="I135" s="248"/>
      <c r="J135" s="250"/>
    </row>
    <row r="136" spans="1:10" x14ac:dyDescent="0.2">
      <c r="A136" s="253"/>
      <c r="B136" s="254" t="s">
        <v>126</v>
      </c>
      <c r="C136" s="292"/>
      <c r="D136" s="255"/>
      <c r="E136" s="255"/>
      <c r="F136" s="255"/>
      <c r="H136" s="292"/>
      <c r="I136" s="255"/>
      <c r="J136" s="255"/>
    </row>
    <row r="137" spans="1:10" x14ac:dyDescent="0.2">
      <c r="A137" s="246"/>
      <c r="B137" s="247"/>
      <c r="C137" s="289"/>
      <c r="D137" s="248"/>
      <c r="E137" s="250"/>
      <c r="F137" s="250"/>
      <c r="H137" s="289"/>
      <c r="I137" s="248"/>
      <c r="J137" s="250"/>
    </row>
    <row r="138" spans="1:10" ht="42" customHeight="1" x14ac:dyDescent="0.2">
      <c r="A138" s="246" t="s">
        <v>127</v>
      </c>
      <c r="B138" s="247" t="s">
        <v>128</v>
      </c>
      <c r="C138" s="289"/>
      <c r="D138" s="248" t="s">
        <v>1</v>
      </c>
      <c r="E138" s="250">
        <v>272.25</v>
      </c>
      <c r="F138" s="251">
        <f>IF('Series 100 Design'!$F138 = 0,,'Series 100 Design'!$F138)</f>
        <v>0</v>
      </c>
      <c r="H138" s="289"/>
      <c r="I138" s="248" t="s">
        <v>1</v>
      </c>
      <c r="J138" s="251">
        <f>IF('Series 100 Final'!$F138 = 0,,'Series 100 Final'!$F138)</f>
        <v>0</v>
      </c>
    </row>
    <row r="139" spans="1:10" x14ac:dyDescent="0.2">
      <c r="A139" s="246"/>
      <c r="B139" s="247"/>
      <c r="C139" s="289"/>
      <c r="D139" s="248"/>
      <c r="E139" s="250"/>
      <c r="F139" s="250"/>
      <c r="H139" s="289"/>
      <c r="I139" s="248"/>
      <c r="J139" s="250"/>
    </row>
    <row r="140" spans="1:10" ht="42" customHeight="1" x14ac:dyDescent="0.2">
      <c r="A140" s="246" t="s">
        <v>129</v>
      </c>
      <c r="B140" s="247" t="s">
        <v>130</v>
      </c>
      <c r="C140" s="289"/>
      <c r="D140" s="248" t="s">
        <v>18</v>
      </c>
      <c r="E140" s="250">
        <v>14.52</v>
      </c>
      <c r="F140" s="251">
        <f>IF('Series 100 Design'!$F140 = 0,,'Series 100 Design'!$F140)</f>
        <v>0</v>
      </c>
      <c r="H140" s="289"/>
      <c r="I140" s="248" t="s">
        <v>18</v>
      </c>
      <c r="J140" s="251">
        <f>IF('Series 100 Final'!$F140 = 0,,'Series 100 Final'!$F140)</f>
        <v>0</v>
      </c>
    </row>
    <row r="141" spans="1:10" x14ac:dyDescent="0.2">
      <c r="A141" s="246"/>
      <c r="B141" s="247"/>
      <c r="C141" s="289"/>
      <c r="D141" s="248"/>
      <c r="E141" s="250"/>
      <c r="F141" s="250"/>
      <c r="H141" s="289"/>
      <c r="I141" s="248"/>
      <c r="J141" s="250"/>
    </row>
    <row r="142" spans="1:10" ht="42" customHeight="1" x14ac:dyDescent="0.2">
      <c r="A142" s="246" t="s">
        <v>131</v>
      </c>
      <c r="B142" s="247" t="s">
        <v>132</v>
      </c>
      <c r="C142" s="289"/>
      <c r="D142" s="248" t="s">
        <v>1</v>
      </c>
      <c r="E142" s="250">
        <v>272.25</v>
      </c>
      <c r="F142" s="251">
        <f>IF('Series 100 Design'!$F142 = 0,,'Series 100 Design'!$F142)</f>
        <v>0</v>
      </c>
      <c r="H142" s="289"/>
      <c r="I142" s="248" t="s">
        <v>1</v>
      </c>
      <c r="J142" s="251">
        <f>IF('Series 100 Final'!$F142 = 0,,'Series 100 Final'!$F142)</f>
        <v>0</v>
      </c>
    </row>
    <row r="143" spans="1:10" x14ac:dyDescent="0.2">
      <c r="A143" s="246"/>
      <c r="B143" s="247"/>
      <c r="C143" s="289"/>
      <c r="D143" s="248"/>
      <c r="E143" s="250"/>
      <c r="F143" s="250"/>
      <c r="H143" s="289"/>
      <c r="I143" s="248"/>
      <c r="J143" s="250"/>
    </row>
    <row r="144" spans="1:10" x14ac:dyDescent="0.2">
      <c r="A144" s="253"/>
      <c r="B144" s="254" t="s">
        <v>133</v>
      </c>
      <c r="C144" s="292"/>
      <c r="D144" s="255"/>
      <c r="E144" s="255"/>
      <c r="F144" s="255"/>
      <c r="H144" s="292"/>
      <c r="I144" s="255"/>
      <c r="J144" s="255"/>
    </row>
    <row r="145" spans="1:10" x14ac:dyDescent="0.2">
      <c r="A145" s="253"/>
      <c r="B145" s="257"/>
      <c r="C145" s="292"/>
      <c r="D145" s="255"/>
      <c r="E145" s="255"/>
      <c r="F145" s="255"/>
      <c r="H145" s="292"/>
      <c r="I145" s="255"/>
      <c r="J145" s="255"/>
    </row>
    <row r="146" spans="1:10" x14ac:dyDescent="0.2">
      <c r="A146" s="253"/>
      <c r="B146" s="254" t="s">
        <v>134</v>
      </c>
      <c r="C146" s="292"/>
      <c r="D146" s="255"/>
      <c r="E146" s="255"/>
      <c r="F146" s="255"/>
      <c r="H146" s="292"/>
      <c r="I146" s="255"/>
      <c r="J146" s="255"/>
    </row>
    <row r="147" spans="1:10" x14ac:dyDescent="0.2">
      <c r="A147" s="246"/>
      <c r="B147" s="247"/>
      <c r="C147" s="289"/>
      <c r="D147" s="248"/>
      <c r="E147" s="250"/>
      <c r="F147" s="250"/>
      <c r="H147" s="289"/>
      <c r="I147" s="248"/>
      <c r="J147" s="250"/>
    </row>
    <row r="148" spans="1:10" ht="42.75" customHeight="1" x14ac:dyDescent="0.2">
      <c r="A148" s="246" t="s">
        <v>135</v>
      </c>
      <c r="B148" s="247" t="s">
        <v>136</v>
      </c>
      <c r="C148" s="289"/>
      <c r="D148" s="248" t="s">
        <v>1</v>
      </c>
      <c r="E148" s="250">
        <v>272.25</v>
      </c>
      <c r="F148" s="251">
        <f>IF('Series 100 Design'!$F148 = 0,,'Series 100 Design'!$F148)</f>
        <v>0</v>
      </c>
      <c r="H148" s="289"/>
      <c r="I148" s="248" t="s">
        <v>1</v>
      </c>
      <c r="J148" s="251">
        <f>IF('Series 100 Final'!$F148 = 0,,'Series 100 Final'!$F148)</f>
        <v>0</v>
      </c>
    </row>
    <row r="149" spans="1:10" x14ac:dyDescent="0.2">
      <c r="A149" s="246"/>
      <c r="B149" s="247"/>
      <c r="C149" s="289"/>
      <c r="D149" s="248"/>
      <c r="E149" s="250"/>
      <c r="F149" s="250"/>
      <c r="H149" s="289"/>
      <c r="I149" s="248"/>
      <c r="J149" s="250"/>
    </row>
    <row r="150" spans="1:10" ht="40.5" customHeight="1" x14ac:dyDescent="0.2">
      <c r="A150" s="246" t="s">
        <v>137</v>
      </c>
      <c r="B150" s="247" t="s">
        <v>138</v>
      </c>
      <c r="C150" s="289"/>
      <c r="D150" s="248" t="s">
        <v>18</v>
      </c>
      <c r="E150" s="250">
        <v>12.1</v>
      </c>
      <c r="F150" s="251">
        <f>IF('Series 100 Design'!$F150 = 0,,'Series 100 Design'!$F150)</f>
        <v>0</v>
      </c>
      <c r="H150" s="289"/>
      <c r="I150" s="248" t="s">
        <v>18</v>
      </c>
      <c r="J150" s="251">
        <f>IF('Series 100 Final'!$F150 = 0,,'Series 100 Final'!$F150)</f>
        <v>0</v>
      </c>
    </row>
    <row r="151" spans="1:10" x14ac:dyDescent="0.2">
      <c r="A151" s="246"/>
      <c r="B151" s="247"/>
      <c r="C151" s="289"/>
      <c r="D151" s="248"/>
      <c r="E151" s="250"/>
      <c r="F151" s="250"/>
      <c r="H151" s="289"/>
      <c r="I151" s="248"/>
      <c r="J151" s="250"/>
    </row>
    <row r="152" spans="1:10" ht="40.5" customHeight="1" x14ac:dyDescent="0.2">
      <c r="A152" s="246" t="s">
        <v>139</v>
      </c>
      <c r="B152" s="247" t="s">
        <v>140</v>
      </c>
      <c r="C152" s="289"/>
      <c r="D152" s="248" t="s">
        <v>1</v>
      </c>
      <c r="E152" s="250">
        <v>272.25</v>
      </c>
      <c r="F152" s="251">
        <f>IF('Series 100 Design'!$F152 = 0,,'Series 100 Design'!$F152)</f>
        <v>0</v>
      </c>
      <c r="H152" s="289"/>
      <c r="I152" s="248" t="s">
        <v>1</v>
      </c>
      <c r="J152" s="251">
        <f>IF('Series 100 Final'!$F152 = 0,,'Series 100 Final'!$F152)</f>
        <v>0</v>
      </c>
    </row>
    <row r="153" spans="1:10" x14ac:dyDescent="0.2">
      <c r="A153" s="246"/>
      <c r="B153" s="247"/>
      <c r="C153" s="289"/>
      <c r="D153" s="248"/>
      <c r="E153" s="250"/>
      <c r="F153" s="250"/>
      <c r="H153" s="289"/>
      <c r="I153" s="248"/>
      <c r="J153" s="250"/>
    </row>
    <row r="154" spans="1:10" x14ac:dyDescent="0.2">
      <c r="A154" s="253"/>
      <c r="B154" s="254" t="s">
        <v>141</v>
      </c>
      <c r="C154" s="292"/>
      <c r="D154" s="255"/>
      <c r="E154" s="255"/>
      <c r="F154" s="255"/>
      <c r="H154" s="292"/>
      <c r="I154" s="255"/>
      <c r="J154" s="255"/>
    </row>
    <row r="155" spans="1:10" x14ac:dyDescent="0.2">
      <c r="A155" s="246"/>
      <c r="B155" s="247"/>
      <c r="C155" s="289"/>
      <c r="D155" s="248"/>
      <c r="E155" s="250"/>
      <c r="F155" s="250"/>
      <c r="H155" s="289"/>
      <c r="I155" s="248"/>
      <c r="J155" s="250"/>
    </row>
    <row r="156" spans="1:10" ht="42" customHeight="1" x14ac:dyDescent="0.2">
      <c r="A156" s="246" t="s">
        <v>142</v>
      </c>
      <c r="B156" s="247" t="s">
        <v>143</v>
      </c>
      <c r="C156" s="289"/>
      <c r="D156" s="248" t="s">
        <v>1</v>
      </c>
      <c r="E156" s="250">
        <v>272.25</v>
      </c>
      <c r="F156" s="251">
        <f>IF('Series 100 Design'!$F156 = 0,,'Series 100 Design'!$F156)</f>
        <v>0</v>
      </c>
      <c r="H156" s="289"/>
      <c r="I156" s="248" t="s">
        <v>1</v>
      </c>
      <c r="J156" s="251">
        <f>IF('Series 100 Final'!$F156 = 0,,'Series 100 Final'!$F156)</f>
        <v>0</v>
      </c>
    </row>
    <row r="157" spans="1:10" x14ac:dyDescent="0.2">
      <c r="A157" s="246"/>
      <c r="B157" s="247"/>
      <c r="C157" s="289"/>
      <c r="D157" s="248"/>
      <c r="E157" s="250"/>
      <c r="F157" s="250"/>
      <c r="H157" s="289"/>
      <c r="I157" s="248"/>
      <c r="J157" s="250"/>
    </row>
    <row r="158" spans="1:10" ht="39.75" customHeight="1" x14ac:dyDescent="0.2">
      <c r="A158" s="246" t="s">
        <v>144</v>
      </c>
      <c r="B158" s="247" t="s">
        <v>145</v>
      </c>
      <c r="C158" s="289"/>
      <c r="D158" s="248" t="s">
        <v>18</v>
      </c>
      <c r="E158" s="250">
        <v>12.1</v>
      </c>
      <c r="F158" s="251">
        <f>IF('Series 100 Design'!$F158 = 0,,'Series 100 Design'!$F158)</f>
        <v>0</v>
      </c>
      <c r="H158" s="289"/>
      <c r="I158" s="248" t="s">
        <v>18</v>
      </c>
      <c r="J158" s="251">
        <f>IF('Series 100 Final'!$F158 = 0,,'Series 100 Final'!$F158)</f>
        <v>0</v>
      </c>
    </row>
    <row r="159" spans="1:10" x14ac:dyDescent="0.2">
      <c r="A159" s="246"/>
      <c r="B159" s="247"/>
      <c r="C159" s="289"/>
      <c r="D159" s="248"/>
      <c r="E159" s="250"/>
      <c r="F159" s="250"/>
      <c r="H159" s="289"/>
      <c r="I159" s="248"/>
      <c r="J159" s="250"/>
    </row>
    <row r="160" spans="1:10" ht="40.5" customHeight="1" x14ac:dyDescent="0.2">
      <c r="A160" s="246" t="s">
        <v>146</v>
      </c>
      <c r="B160" s="247" t="s">
        <v>147</v>
      </c>
      <c r="C160" s="289"/>
      <c r="D160" s="248" t="s">
        <v>1</v>
      </c>
      <c r="E160" s="250">
        <v>272.25</v>
      </c>
      <c r="F160" s="251">
        <f>IF('Series 100 Design'!$F160 = 0,,'Series 100 Design'!$F160)</f>
        <v>0</v>
      </c>
      <c r="H160" s="289"/>
      <c r="I160" s="248" t="s">
        <v>1</v>
      </c>
      <c r="J160" s="251">
        <f>IF('Series 100 Final'!$F160 = 0,,'Series 100 Final'!$F160)</f>
        <v>0</v>
      </c>
    </row>
    <row r="161" spans="1:10" ht="13.5" customHeight="1" x14ac:dyDescent="0.2">
      <c r="A161" s="246"/>
      <c r="B161" s="247"/>
      <c r="C161" s="289"/>
      <c r="D161" s="248"/>
      <c r="E161" s="250"/>
      <c r="F161" s="250"/>
      <c r="H161" s="289"/>
      <c r="I161" s="248"/>
      <c r="J161" s="250"/>
    </row>
    <row r="162" spans="1:10" ht="15.75" customHeight="1" x14ac:dyDescent="0.2">
      <c r="A162" s="253"/>
      <c r="B162" s="254" t="s">
        <v>141</v>
      </c>
      <c r="C162" s="292"/>
      <c r="D162" s="255"/>
      <c r="E162" s="255"/>
      <c r="F162" s="255"/>
      <c r="H162" s="292"/>
      <c r="I162" s="255"/>
      <c r="J162" s="255"/>
    </row>
    <row r="163" spans="1:10" ht="13.5" customHeight="1" x14ac:dyDescent="0.2">
      <c r="A163" s="246"/>
      <c r="B163" s="247"/>
      <c r="C163" s="289"/>
      <c r="D163" s="248"/>
      <c r="E163" s="250"/>
      <c r="F163" s="250"/>
      <c r="H163" s="289"/>
      <c r="I163" s="248"/>
      <c r="J163" s="250"/>
    </row>
    <row r="164" spans="1:10" ht="40.5" customHeight="1" x14ac:dyDescent="0.2">
      <c r="A164" s="246" t="s">
        <v>148</v>
      </c>
      <c r="B164" s="247" t="s">
        <v>143</v>
      </c>
      <c r="C164" s="289"/>
      <c r="D164" s="248" t="s">
        <v>1</v>
      </c>
      <c r="E164" s="250">
        <v>272.25</v>
      </c>
      <c r="F164" s="251">
        <f>IF('Series 100 Design'!$F164 = 0,,'Series 100 Design'!$F164)</f>
        <v>0</v>
      </c>
      <c r="H164" s="289"/>
      <c r="I164" s="248" t="s">
        <v>1</v>
      </c>
      <c r="J164" s="251">
        <f>IF('Series 100 Final'!$F164 = 0,,'Series 100 Final'!$F164)</f>
        <v>0</v>
      </c>
    </row>
    <row r="165" spans="1:10" ht="13.5" customHeight="1" x14ac:dyDescent="0.2">
      <c r="A165" s="246"/>
      <c r="B165" s="247"/>
      <c r="C165" s="289"/>
      <c r="D165" s="248"/>
      <c r="E165" s="250"/>
      <c r="F165" s="250"/>
      <c r="H165" s="289"/>
      <c r="I165" s="248"/>
      <c r="J165" s="250"/>
    </row>
    <row r="166" spans="1:10" ht="38.25" x14ac:dyDescent="0.2">
      <c r="A166" s="246" t="s">
        <v>149</v>
      </c>
      <c r="B166" s="247" t="s">
        <v>145</v>
      </c>
      <c r="C166" s="289"/>
      <c r="D166" s="248" t="s">
        <v>18</v>
      </c>
      <c r="E166" s="250">
        <v>12.1</v>
      </c>
      <c r="F166" s="251">
        <f>IF('Series 100 Design'!$F166 = 0,,'Series 100 Design'!$F166)</f>
        <v>0</v>
      </c>
      <c r="H166" s="289"/>
      <c r="I166" s="248" t="s">
        <v>18</v>
      </c>
      <c r="J166" s="251">
        <f>IF('Series 100 Final'!$F166 = 0,,'Series 100 Final'!$F166)</f>
        <v>0</v>
      </c>
    </row>
    <row r="167" spans="1:10" x14ac:dyDescent="0.2">
      <c r="A167" s="246"/>
      <c r="B167" s="247"/>
      <c r="C167" s="289"/>
      <c r="D167" s="248"/>
      <c r="E167" s="250"/>
      <c r="F167" s="250"/>
      <c r="H167" s="289"/>
      <c r="I167" s="248"/>
      <c r="J167" s="250"/>
    </row>
    <row r="168" spans="1:10" ht="38.25" x14ac:dyDescent="0.2">
      <c r="A168" s="246" t="s">
        <v>150</v>
      </c>
      <c r="B168" s="247" t="s">
        <v>147</v>
      </c>
      <c r="C168" s="289"/>
      <c r="D168" s="248" t="s">
        <v>1</v>
      </c>
      <c r="E168" s="250">
        <v>272.25</v>
      </c>
      <c r="F168" s="251">
        <f>IF('Series 100 Design'!$F168 = 0,,'Series 100 Design'!$F168)</f>
        <v>0</v>
      </c>
      <c r="H168" s="289"/>
      <c r="I168" s="248" t="s">
        <v>1</v>
      </c>
      <c r="J168" s="251">
        <f>IF('Series 100 Final'!$F168 = 0,,'Series 100 Final'!$F168)</f>
        <v>0</v>
      </c>
    </row>
    <row r="169" spans="1:10" x14ac:dyDescent="0.2">
      <c r="A169" s="246"/>
      <c r="B169" s="247"/>
      <c r="C169" s="289"/>
      <c r="D169" s="248"/>
      <c r="E169" s="250"/>
      <c r="F169" s="250"/>
      <c r="H169" s="289"/>
      <c r="I169" s="248"/>
      <c r="J169" s="250"/>
    </row>
    <row r="170" spans="1:10" x14ac:dyDescent="0.2">
      <c r="A170" s="246"/>
      <c r="B170" s="247"/>
      <c r="C170" s="289"/>
      <c r="D170" s="248"/>
      <c r="E170" s="250"/>
      <c r="F170" s="251">
        <f>IF('Series 100 Design'!$F170 = 0,,'Series 100 Design'!$F170)</f>
        <v>0</v>
      </c>
      <c r="H170" s="289"/>
      <c r="I170" s="248"/>
      <c r="J170" s="251">
        <f>IF('Series 100 Final'!$F170 = 0,,'Series 100 Final'!$F170)</f>
        <v>0</v>
      </c>
    </row>
    <row r="171" spans="1:10" x14ac:dyDescent="0.2">
      <c r="A171" s="241"/>
      <c r="B171" s="242" t="s">
        <v>151</v>
      </c>
      <c r="C171" s="293"/>
      <c r="D171" s="244"/>
      <c r="E171" s="244"/>
      <c r="F171" s="244"/>
      <c r="H171" s="293"/>
      <c r="I171" s="244"/>
      <c r="J171" s="244"/>
    </row>
    <row r="172" spans="1:10" x14ac:dyDescent="0.2">
      <c r="A172" s="246"/>
      <c r="B172" s="252"/>
      <c r="C172" s="289"/>
      <c r="D172" s="248"/>
      <c r="E172" s="248"/>
      <c r="F172" s="248"/>
      <c r="H172" s="289"/>
      <c r="I172" s="248"/>
      <c r="J172" s="248"/>
    </row>
    <row r="173" spans="1:10" x14ac:dyDescent="0.2">
      <c r="A173" s="253"/>
      <c r="B173" s="254" t="s">
        <v>152</v>
      </c>
      <c r="C173" s="292"/>
      <c r="D173" s="255"/>
      <c r="E173" s="255"/>
      <c r="F173" s="255"/>
      <c r="H173" s="292"/>
      <c r="I173" s="255"/>
      <c r="J173" s="255"/>
    </row>
    <row r="174" spans="1:10" x14ac:dyDescent="0.2">
      <c r="A174" s="253"/>
      <c r="B174" s="254" t="s">
        <v>153</v>
      </c>
      <c r="C174" s="292"/>
      <c r="D174" s="255"/>
      <c r="E174" s="255"/>
      <c r="F174" s="255"/>
      <c r="H174" s="292"/>
      <c r="I174" s="255"/>
      <c r="J174" s="255"/>
    </row>
    <row r="175" spans="1:10" x14ac:dyDescent="0.2">
      <c r="A175" s="246"/>
      <c r="B175" s="247"/>
      <c r="C175" s="289"/>
      <c r="D175" s="248"/>
      <c r="E175" s="250"/>
      <c r="F175" s="250"/>
      <c r="H175" s="289"/>
      <c r="I175" s="248"/>
      <c r="J175" s="250"/>
    </row>
    <row r="176" spans="1:10" ht="42" customHeight="1" x14ac:dyDescent="0.2">
      <c r="A176" s="246" t="s">
        <v>154</v>
      </c>
      <c r="B176" s="247" t="s">
        <v>155</v>
      </c>
      <c r="C176" s="289"/>
      <c r="D176" s="248" t="s">
        <v>1</v>
      </c>
      <c r="E176" s="250">
        <v>121</v>
      </c>
      <c r="F176" s="251">
        <f>IF('Series 100 Design'!$F176 = 0,,'Series 100 Design'!$F176)</f>
        <v>0</v>
      </c>
      <c r="H176" s="289"/>
      <c r="I176" s="248" t="s">
        <v>1</v>
      </c>
      <c r="J176" s="251">
        <f>IF('Series 100 Final'!$F176 = 0,,'Series 100 Final'!$F176)</f>
        <v>0</v>
      </c>
    </row>
    <row r="177" spans="1:10" x14ac:dyDescent="0.2">
      <c r="A177" s="246"/>
      <c r="B177" s="247"/>
      <c r="C177" s="289"/>
      <c r="D177" s="248"/>
      <c r="E177" s="250"/>
      <c r="F177" s="250"/>
      <c r="H177" s="289"/>
      <c r="I177" s="248"/>
      <c r="J177" s="250"/>
    </row>
    <row r="178" spans="1:10" ht="41.25" customHeight="1" x14ac:dyDescent="0.2">
      <c r="A178" s="246" t="s">
        <v>156</v>
      </c>
      <c r="B178" s="247" t="s">
        <v>157</v>
      </c>
      <c r="C178" s="289"/>
      <c r="D178" s="248" t="s">
        <v>18</v>
      </c>
      <c r="E178" s="250">
        <v>629.20000000000005</v>
      </c>
      <c r="F178" s="251">
        <f>IF('Series 100 Design'!$F178 = 0,,'Series 100 Design'!$F178)</f>
        <v>0</v>
      </c>
      <c r="H178" s="289"/>
      <c r="I178" s="248" t="s">
        <v>18</v>
      </c>
      <c r="J178" s="251">
        <f>IF('Series 100 Final'!$F178 = 0,,'Series 100 Final'!$F178)</f>
        <v>0</v>
      </c>
    </row>
    <row r="179" spans="1:10" ht="14.25" customHeight="1" x14ac:dyDescent="0.2">
      <c r="A179" s="246"/>
      <c r="B179" s="247"/>
      <c r="C179" s="289"/>
      <c r="D179" s="248"/>
      <c r="E179" s="250"/>
      <c r="F179" s="250"/>
      <c r="H179" s="289"/>
      <c r="I179" s="248"/>
      <c r="J179" s="250"/>
    </row>
    <row r="180" spans="1:10" ht="42" customHeight="1" x14ac:dyDescent="0.2">
      <c r="A180" s="246" t="s">
        <v>158</v>
      </c>
      <c r="B180" s="247" t="s">
        <v>159</v>
      </c>
      <c r="C180" s="289"/>
      <c r="D180" s="248" t="s">
        <v>1</v>
      </c>
      <c r="E180" s="250">
        <v>121</v>
      </c>
      <c r="F180" s="251">
        <f>IF('Series 100 Design'!$F180 = 0,,'Series 100 Design'!$F180)</f>
        <v>0</v>
      </c>
      <c r="H180" s="289"/>
      <c r="I180" s="248" t="s">
        <v>1</v>
      </c>
      <c r="J180" s="251">
        <f>IF('Series 100 Final'!$F180 = 0,,'Series 100 Final'!$F180)</f>
        <v>0</v>
      </c>
    </row>
    <row r="181" spans="1:10" x14ac:dyDescent="0.2">
      <c r="A181" s="246"/>
      <c r="B181" s="247"/>
      <c r="C181" s="289"/>
      <c r="D181" s="248"/>
      <c r="E181" s="250"/>
      <c r="F181" s="250"/>
      <c r="H181" s="289"/>
      <c r="I181" s="248"/>
      <c r="J181" s="250"/>
    </row>
    <row r="182" spans="1:10" x14ac:dyDescent="0.2">
      <c r="A182" s="253"/>
      <c r="B182" s="254" t="s">
        <v>160</v>
      </c>
      <c r="C182" s="292"/>
      <c r="D182" s="255"/>
      <c r="E182" s="255"/>
      <c r="F182" s="255"/>
      <c r="H182" s="292"/>
      <c r="I182" s="255"/>
      <c r="J182" s="255"/>
    </row>
    <row r="183" spans="1:10" x14ac:dyDescent="0.2">
      <c r="A183" s="246"/>
      <c r="B183" s="247"/>
      <c r="C183" s="289"/>
      <c r="D183" s="248"/>
      <c r="E183" s="250"/>
      <c r="F183" s="250"/>
      <c r="H183" s="289"/>
      <c r="I183" s="248"/>
      <c r="J183" s="250"/>
    </row>
    <row r="184" spans="1:10" ht="39" customHeight="1" x14ac:dyDescent="0.2">
      <c r="A184" s="246" t="s">
        <v>161</v>
      </c>
      <c r="B184" s="247" t="s">
        <v>162</v>
      </c>
      <c r="C184" s="289"/>
      <c r="D184" s="248" t="s">
        <v>1</v>
      </c>
      <c r="E184" s="250">
        <v>121</v>
      </c>
      <c r="F184" s="251">
        <f>IF('Series 100 Design'!$F184 = 0,,'Series 100 Design'!$F184)</f>
        <v>0</v>
      </c>
      <c r="H184" s="289"/>
      <c r="I184" s="248" t="s">
        <v>1</v>
      </c>
      <c r="J184" s="251">
        <f>IF('Series 100 Final'!$F184 = 0,,'Series 100 Final'!$F184)</f>
        <v>0</v>
      </c>
    </row>
    <row r="185" spans="1:10" x14ac:dyDescent="0.2">
      <c r="A185" s="246"/>
      <c r="B185" s="247"/>
      <c r="C185" s="289"/>
      <c r="D185" s="248"/>
      <c r="E185" s="250"/>
      <c r="F185" s="250"/>
      <c r="H185" s="289"/>
      <c r="I185" s="248"/>
      <c r="J185" s="250"/>
    </row>
    <row r="186" spans="1:10" ht="40.5" customHeight="1" x14ac:dyDescent="0.2">
      <c r="A186" s="246" t="s">
        <v>163</v>
      </c>
      <c r="B186" s="247" t="s">
        <v>164</v>
      </c>
      <c r="C186" s="289"/>
      <c r="D186" s="248" t="s">
        <v>18</v>
      </c>
      <c r="E186" s="250">
        <v>629.20000000000005</v>
      </c>
      <c r="F186" s="251">
        <f>IF('Series 100 Design'!$F186 = 0,,'Series 100 Design'!$F186)</f>
        <v>0</v>
      </c>
      <c r="H186" s="289"/>
      <c r="I186" s="248" t="s">
        <v>18</v>
      </c>
      <c r="J186" s="251">
        <f>IF('Series 100 Final'!$F186 = 0,,'Series 100 Final'!$F186)</f>
        <v>0</v>
      </c>
    </row>
    <row r="187" spans="1:10" x14ac:dyDescent="0.2">
      <c r="A187" s="246"/>
      <c r="B187" s="247"/>
      <c r="C187" s="289"/>
      <c r="D187" s="248"/>
      <c r="E187" s="250"/>
      <c r="F187" s="250"/>
      <c r="H187" s="289"/>
      <c r="I187" s="248"/>
      <c r="J187" s="250"/>
    </row>
    <row r="188" spans="1:10" ht="40.5" customHeight="1" x14ac:dyDescent="0.2">
      <c r="A188" s="246" t="s">
        <v>165</v>
      </c>
      <c r="B188" s="247" t="s">
        <v>166</v>
      </c>
      <c r="C188" s="289"/>
      <c r="D188" s="248" t="s">
        <v>1</v>
      </c>
      <c r="E188" s="250">
        <v>121</v>
      </c>
      <c r="F188" s="251">
        <f>IF('Series 100 Design'!$F188 = 0,,'Series 100 Design'!$F188)</f>
        <v>0</v>
      </c>
      <c r="H188" s="289"/>
      <c r="I188" s="248" t="s">
        <v>1</v>
      </c>
      <c r="J188" s="251">
        <f>IF('Series 100 Final'!$F188 = 0,,'Series 100 Final'!$F188)</f>
        <v>0</v>
      </c>
    </row>
    <row r="189" spans="1:10" x14ac:dyDescent="0.2">
      <c r="A189" s="246"/>
      <c r="B189" s="247"/>
      <c r="C189" s="289"/>
      <c r="D189" s="248"/>
      <c r="E189" s="250"/>
      <c r="F189" s="250"/>
      <c r="H189" s="289"/>
      <c r="I189" s="248"/>
      <c r="J189" s="250"/>
    </row>
    <row r="190" spans="1:10" x14ac:dyDescent="0.2">
      <c r="A190" s="253"/>
      <c r="B190" s="254" t="s">
        <v>167</v>
      </c>
      <c r="C190" s="292"/>
      <c r="D190" s="255"/>
      <c r="E190" s="255"/>
      <c r="F190" s="255"/>
      <c r="H190" s="292"/>
      <c r="I190" s="255"/>
      <c r="J190" s="255"/>
    </row>
    <row r="191" spans="1:10" x14ac:dyDescent="0.2">
      <c r="A191" s="246"/>
      <c r="B191" s="247"/>
      <c r="C191" s="289"/>
      <c r="D191" s="248"/>
      <c r="E191" s="250"/>
      <c r="F191" s="250"/>
      <c r="H191" s="289"/>
      <c r="I191" s="248"/>
      <c r="J191" s="250"/>
    </row>
    <row r="192" spans="1:10" ht="38.25" x14ac:dyDescent="0.2">
      <c r="A192" s="246" t="s">
        <v>168</v>
      </c>
      <c r="B192" s="247" t="s">
        <v>169</v>
      </c>
      <c r="C192" s="289"/>
      <c r="D192" s="248" t="s">
        <v>1</v>
      </c>
      <c r="E192" s="250">
        <v>121</v>
      </c>
      <c r="F192" s="251">
        <f>IF('Series 100 Design'!$F192 = 0,,'Series 100 Design'!$F192)</f>
        <v>0</v>
      </c>
      <c r="H192" s="289"/>
      <c r="I192" s="248" t="s">
        <v>1</v>
      </c>
      <c r="J192" s="251">
        <f>IF('Series 100 Final'!$F192 = 0,,'Series 100 Final'!$F192)</f>
        <v>0</v>
      </c>
    </row>
    <row r="193" spans="1:10" x14ac:dyDescent="0.2">
      <c r="A193" s="246"/>
      <c r="B193" s="247"/>
      <c r="C193" s="289"/>
      <c r="D193" s="248"/>
      <c r="E193" s="250"/>
      <c r="F193" s="250"/>
      <c r="H193" s="289"/>
      <c r="I193" s="248"/>
      <c r="J193" s="250"/>
    </row>
    <row r="194" spans="1:10" ht="38.25" x14ac:dyDescent="0.2">
      <c r="A194" s="246" t="s">
        <v>170</v>
      </c>
      <c r="B194" s="247" t="s">
        <v>171</v>
      </c>
      <c r="C194" s="289"/>
      <c r="D194" s="248" t="s">
        <v>18</v>
      </c>
      <c r="E194" s="250">
        <v>629.20000000000005</v>
      </c>
      <c r="F194" s="251">
        <f>IF('Series 100 Design'!$F194 = 0,,'Series 100 Design'!$F194)</f>
        <v>0</v>
      </c>
      <c r="H194" s="289"/>
      <c r="I194" s="248" t="s">
        <v>18</v>
      </c>
      <c r="J194" s="251">
        <f>IF('Series 100 Final'!$F194 = 0,,'Series 100 Final'!$F194)</f>
        <v>0</v>
      </c>
    </row>
    <row r="195" spans="1:10" x14ac:dyDescent="0.2">
      <c r="A195" s="246"/>
      <c r="B195" s="247"/>
      <c r="C195" s="289"/>
      <c r="D195" s="248"/>
      <c r="E195" s="250"/>
      <c r="F195" s="250"/>
      <c r="H195" s="289"/>
      <c r="I195" s="248"/>
      <c r="J195" s="250"/>
    </row>
    <row r="196" spans="1:10" ht="38.25" x14ac:dyDescent="0.2">
      <c r="A196" s="246" t="s">
        <v>172</v>
      </c>
      <c r="B196" s="247" t="s">
        <v>173</v>
      </c>
      <c r="C196" s="289"/>
      <c r="D196" s="248" t="s">
        <v>1</v>
      </c>
      <c r="E196" s="250">
        <v>121</v>
      </c>
      <c r="F196" s="251">
        <f>IF('Series 100 Design'!$F196 = 0,,'Series 100 Design'!$F196)</f>
        <v>0</v>
      </c>
      <c r="H196" s="289"/>
      <c r="I196" s="248" t="s">
        <v>1</v>
      </c>
      <c r="J196" s="251">
        <f>IF('Series 100 Final'!$F196 = 0,,'Series 100 Final'!$F196)</f>
        <v>0</v>
      </c>
    </row>
    <row r="197" spans="1:10" x14ac:dyDescent="0.2">
      <c r="A197" s="246"/>
      <c r="B197" s="247"/>
      <c r="C197" s="289"/>
      <c r="D197" s="248"/>
      <c r="E197" s="250"/>
      <c r="F197" s="250"/>
      <c r="H197" s="289"/>
      <c r="I197" s="248"/>
      <c r="J197" s="250"/>
    </row>
    <row r="198" spans="1:10" x14ac:dyDescent="0.2">
      <c r="A198" s="253"/>
      <c r="B198" s="254" t="s">
        <v>174</v>
      </c>
      <c r="C198" s="292"/>
      <c r="D198" s="255"/>
      <c r="E198" s="255"/>
      <c r="F198" s="255"/>
      <c r="H198" s="292"/>
      <c r="I198" s="255"/>
      <c r="J198" s="255"/>
    </row>
    <row r="199" spans="1:10" x14ac:dyDescent="0.2">
      <c r="A199" s="253"/>
      <c r="B199" s="257"/>
      <c r="C199" s="292"/>
      <c r="D199" s="255"/>
      <c r="E199" s="255"/>
      <c r="F199" s="255"/>
      <c r="H199" s="292"/>
      <c r="I199" s="255"/>
      <c r="J199" s="255"/>
    </row>
    <row r="200" spans="1:10" x14ac:dyDescent="0.2">
      <c r="A200" s="253"/>
      <c r="B200" s="254" t="s">
        <v>175</v>
      </c>
      <c r="C200" s="292"/>
      <c r="D200" s="255"/>
      <c r="E200" s="255"/>
      <c r="F200" s="255"/>
      <c r="H200" s="292"/>
      <c r="I200" s="255"/>
      <c r="J200" s="255"/>
    </row>
    <row r="201" spans="1:10" x14ac:dyDescent="0.2">
      <c r="A201" s="246"/>
      <c r="B201" s="247"/>
      <c r="C201" s="289"/>
      <c r="D201" s="248"/>
      <c r="E201" s="250"/>
      <c r="F201" s="250"/>
      <c r="H201" s="289"/>
      <c r="I201" s="248"/>
      <c r="J201" s="250"/>
    </row>
    <row r="202" spans="1:10" ht="55.5" customHeight="1" x14ac:dyDescent="0.2">
      <c r="A202" s="246" t="s">
        <v>176</v>
      </c>
      <c r="B202" s="247" t="s">
        <v>177</v>
      </c>
      <c r="C202" s="289"/>
      <c r="D202" s="248" t="s">
        <v>1</v>
      </c>
      <c r="E202" s="250">
        <v>302.5</v>
      </c>
      <c r="F202" s="251">
        <f>IF('Series 100 Design'!$F202 = 0,,'Series 100 Design'!$F202)</f>
        <v>0</v>
      </c>
      <c r="H202" s="289"/>
      <c r="I202" s="248" t="s">
        <v>1</v>
      </c>
      <c r="J202" s="251">
        <f>IF('Series 100 Final'!$F202 = 0,,'Series 100 Final'!$F202)</f>
        <v>0</v>
      </c>
    </row>
    <row r="203" spans="1:10" x14ac:dyDescent="0.2">
      <c r="A203" s="246"/>
      <c r="B203" s="247"/>
      <c r="C203" s="289"/>
      <c r="D203" s="248"/>
      <c r="E203" s="250"/>
      <c r="F203" s="250"/>
      <c r="H203" s="289"/>
      <c r="I203" s="248"/>
      <c r="J203" s="250"/>
    </row>
    <row r="204" spans="1:10" ht="38.25" x14ac:dyDescent="0.2">
      <c r="A204" s="246" t="s">
        <v>178</v>
      </c>
      <c r="B204" s="247" t="s">
        <v>179</v>
      </c>
      <c r="C204" s="289"/>
      <c r="D204" s="248" t="s">
        <v>18</v>
      </c>
      <c r="E204" s="250">
        <v>42.35</v>
      </c>
      <c r="F204" s="251">
        <f>IF('Series 100 Design'!$F204 = 0,,'Series 100 Design'!$F204)</f>
        <v>0</v>
      </c>
      <c r="H204" s="289"/>
      <c r="I204" s="248" t="s">
        <v>18</v>
      </c>
      <c r="J204" s="251">
        <f>IF('Series 100 Final'!$F204 = 0,,'Series 100 Final'!$F204)</f>
        <v>0</v>
      </c>
    </row>
    <row r="205" spans="1:10" x14ac:dyDescent="0.2">
      <c r="A205" s="246"/>
      <c r="B205" s="247"/>
      <c r="C205" s="289"/>
      <c r="D205" s="248"/>
      <c r="E205" s="250"/>
      <c r="F205" s="250"/>
      <c r="H205" s="289"/>
      <c r="I205" s="248"/>
      <c r="J205" s="250"/>
    </row>
    <row r="206" spans="1:10" ht="51.75" customHeight="1" x14ac:dyDescent="0.2">
      <c r="A206" s="246" t="s">
        <v>180</v>
      </c>
      <c r="B206" s="247" t="s">
        <v>181</v>
      </c>
      <c r="C206" s="289"/>
      <c r="D206" s="248" t="s">
        <v>1</v>
      </c>
      <c r="E206" s="250">
        <v>302.5</v>
      </c>
      <c r="F206" s="251">
        <f>IF('Series 100 Design'!$F206 = 0,,'Series 100 Design'!$F206)</f>
        <v>0</v>
      </c>
      <c r="H206" s="289"/>
      <c r="I206" s="248" t="s">
        <v>1</v>
      </c>
      <c r="J206" s="251">
        <f>IF('Series 100 Final'!$F206 = 0,,'Series 100 Final'!$F206)</f>
        <v>0</v>
      </c>
    </row>
    <row r="207" spans="1:10" x14ac:dyDescent="0.2">
      <c r="A207" s="246"/>
      <c r="B207" s="247"/>
      <c r="C207" s="289"/>
      <c r="D207" s="248"/>
      <c r="E207" s="250"/>
      <c r="F207" s="250"/>
      <c r="H207" s="289"/>
      <c r="I207" s="248"/>
      <c r="J207" s="250"/>
    </row>
    <row r="208" spans="1:10" x14ac:dyDescent="0.2">
      <c r="A208" s="253"/>
      <c r="B208" s="254" t="s">
        <v>182</v>
      </c>
      <c r="C208" s="292"/>
      <c r="D208" s="255"/>
      <c r="E208" s="255"/>
      <c r="F208" s="255"/>
      <c r="H208" s="292"/>
      <c r="I208" s="255"/>
      <c r="J208" s="255"/>
    </row>
    <row r="209" spans="1:10" x14ac:dyDescent="0.2">
      <c r="A209" s="246"/>
      <c r="B209" s="247"/>
      <c r="C209" s="289"/>
      <c r="D209" s="248"/>
      <c r="E209" s="250"/>
      <c r="F209" s="250"/>
      <c r="H209" s="289"/>
      <c r="I209" s="248"/>
      <c r="J209" s="250"/>
    </row>
    <row r="210" spans="1:10" ht="39.75" customHeight="1" x14ac:dyDescent="0.2">
      <c r="A210" s="246" t="s">
        <v>183</v>
      </c>
      <c r="B210" s="247" t="s">
        <v>184</v>
      </c>
      <c r="C210" s="289"/>
      <c r="D210" s="248" t="s">
        <v>1</v>
      </c>
      <c r="E210" s="250">
        <v>302.5</v>
      </c>
      <c r="F210" s="251">
        <f>IF('Series 100 Design'!$F210 = 0,,'Series 100 Design'!$F210)</f>
        <v>0</v>
      </c>
      <c r="H210" s="289"/>
      <c r="I210" s="248" t="s">
        <v>1</v>
      </c>
      <c r="J210" s="251">
        <f>IF('Series 100 Final'!$F210 = 0,,'Series 100 Final'!$F210)</f>
        <v>0</v>
      </c>
    </row>
    <row r="211" spans="1:10" x14ac:dyDescent="0.2">
      <c r="A211" s="246"/>
      <c r="B211" s="247"/>
      <c r="C211" s="289"/>
      <c r="D211" s="248"/>
      <c r="E211" s="250"/>
      <c r="F211" s="250"/>
      <c r="H211" s="289"/>
      <c r="I211" s="248"/>
      <c r="J211" s="250"/>
    </row>
    <row r="212" spans="1:10" ht="40.5" customHeight="1" x14ac:dyDescent="0.2">
      <c r="A212" s="246" t="s">
        <v>185</v>
      </c>
      <c r="B212" s="247" t="s">
        <v>186</v>
      </c>
      <c r="C212" s="289"/>
      <c r="D212" s="248" t="s">
        <v>18</v>
      </c>
      <c r="E212" s="250">
        <v>42.35</v>
      </c>
      <c r="F212" s="251">
        <f>IF('Series 100 Design'!$F212 = 0,,'Series 100 Design'!$F212)</f>
        <v>0</v>
      </c>
      <c r="H212" s="289"/>
      <c r="I212" s="248" t="s">
        <v>18</v>
      </c>
      <c r="J212" s="251">
        <f>IF('Series 100 Final'!$F212 = 0,,'Series 100 Final'!$F212)</f>
        <v>0</v>
      </c>
    </row>
    <row r="213" spans="1:10" x14ac:dyDescent="0.2">
      <c r="A213" s="246"/>
      <c r="B213" s="247"/>
      <c r="C213" s="289"/>
      <c r="D213" s="248"/>
      <c r="E213" s="250"/>
      <c r="F213" s="250"/>
      <c r="H213" s="289"/>
      <c r="I213" s="248"/>
      <c r="J213" s="250"/>
    </row>
    <row r="214" spans="1:10" ht="40.5" customHeight="1" x14ac:dyDescent="0.2">
      <c r="A214" s="246" t="s">
        <v>187</v>
      </c>
      <c r="B214" s="247" t="s">
        <v>188</v>
      </c>
      <c r="C214" s="289"/>
      <c r="D214" s="248" t="s">
        <v>1</v>
      </c>
      <c r="E214" s="250">
        <v>302.5</v>
      </c>
      <c r="F214" s="251">
        <f>IF('Series 100 Design'!$F214 = 0,,'Series 100 Design'!$F214)</f>
        <v>0</v>
      </c>
      <c r="H214" s="289"/>
      <c r="I214" s="248" t="s">
        <v>1</v>
      </c>
      <c r="J214" s="251">
        <f>IF('Series 100 Final'!$F214 = 0,,'Series 100 Final'!$F214)</f>
        <v>0</v>
      </c>
    </row>
    <row r="215" spans="1:10" x14ac:dyDescent="0.2">
      <c r="A215" s="246"/>
      <c r="B215" s="247"/>
      <c r="C215" s="289"/>
      <c r="D215" s="248"/>
      <c r="E215" s="250"/>
      <c r="F215" s="250"/>
      <c r="H215" s="289"/>
      <c r="I215" s="248"/>
      <c r="J215" s="250"/>
    </row>
    <row r="216" spans="1:10" x14ac:dyDescent="0.2">
      <c r="A216" s="253"/>
      <c r="B216" s="254" t="s">
        <v>189</v>
      </c>
      <c r="C216" s="292"/>
      <c r="D216" s="255"/>
      <c r="E216" s="255"/>
      <c r="F216" s="255"/>
      <c r="H216" s="292"/>
      <c r="I216" s="255"/>
      <c r="J216" s="255"/>
    </row>
    <row r="217" spans="1:10" x14ac:dyDescent="0.2">
      <c r="A217" s="246"/>
      <c r="B217" s="247"/>
      <c r="C217" s="289"/>
      <c r="D217" s="248"/>
      <c r="E217" s="250"/>
      <c r="F217" s="250"/>
      <c r="H217" s="289"/>
      <c r="I217" s="248"/>
      <c r="J217" s="250"/>
    </row>
    <row r="218" spans="1:10" ht="38.25" x14ac:dyDescent="0.2">
      <c r="A218" s="246" t="s">
        <v>183</v>
      </c>
      <c r="B218" s="247" t="s">
        <v>190</v>
      </c>
      <c r="C218" s="289"/>
      <c r="D218" s="248" t="s">
        <v>1</v>
      </c>
      <c r="E218" s="250">
        <v>302.5</v>
      </c>
      <c r="F218" s="251">
        <f>IF('Series 100 Design'!$F218 = 0,,'Series 100 Design'!$F218)</f>
        <v>0</v>
      </c>
      <c r="H218" s="289"/>
      <c r="I218" s="248" t="s">
        <v>1</v>
      </c>
      <c r="J218" s="251">
        <f>IF('Series 100 Final'!$F218 = 0,,'Series 100 Final'!$F218)</f>
        <v>0</v>
      </c>
    </row>
    <row r="219" spans="1:10" x14ac:dyDescent="0.2">
      <c r="A219" s="246"/>
      <c r="B219" s="247"/>
      <c r="C219" s="289"/>
      <c r="D219" s="248"/>
      <c r="E219" s="250"/>
      <c r="F219" s="250"/>
      <c r="H219" s="289"/>
      <c r="I219" s="248"/>
      <c r="J219" s="250"/>
    </row>
    <row r="220" spans="1:10" ht="38.25" x14ac:dyDescent="0.2">
      <c r="A220" s="246" t="s">
        <v>185</v>
      </c>
      <c r="B220" s="247" t="s">
        <v>191</v>
      </c>
      <c r="C220" s="289"/>
      <c r="D220" s="248" t="s">
        <v>18</v>
      </c>
      <c r="E220" s="250">
        <v>42.35</v>
      </c>
      <c r="F220" s="251">
        <f>IF('Series 100 Design'!$F220 = 0,,'Series 100 Design'!$F220)</f>
        <v>0</v>
      </c>
      <c r="H220" s="289"/>
      <c r="I220" s="248" t="s">
        <v>18</v>
      </c>
      <c r="J220" s="251">
        <f>IF('Series 100 Final'!$F220 = 0,,'Series 100 Final'!$F220)</f>
        <v>0</v>
      </c>
    </row>
    <row r="221" spans="1:10" x14ac:dyDescent="0.2">
      <c r="A221" s="246"/>
      <c r="B221" s="247"/>
      <c r="C221" s="289"/>
      <c r="D221" s="248"/>
      <c r="E221" s="250"/>
      <c r="F221" s="250"/>
      <c r="H221" s="289"/>
      <c r="I221" s="248"/>
      <c r="J221" s="250"/>
    </row>
    <row r="222" spans="1:10" ht="38.25" x14ac:dyDescent="0.2">
      <c r="A222" s="246" t="s">
        <v>187</v>
      </c>
      <c r="B222" s="247" t="s">
        <v>192</v>
      </c>
      <c r="C222" s="289"/>
      <c r="D222" s="248" t="s">
        <v>1</v>
      </c>
      <c r="E222" s="250">
        <v>302.5</v>
      </c>
      <c r="F222" s="251">
        <f>IF('Series 100 Design'!$F222 = 0,,'Series 100 Design'!$F222)</f>
        <v>0</v>
      </c>
      <c r="H222" s="289"/>
      <c r="I222" s="248" t="s">
        <v>1</v>
      </c>
      <c r="J222" s="251">
        <f>IF('Series 100 Final'!$F222 = 0,,'Series 100 Final'!$F222)</f>
        <v>0</v>
      </c>
    </row>
    <row r="223" spans="1:10" x14ac:dyDescent="0.2">
      <c r="A223" s="246"/>
      <c r="B223" s="247"/>
      <c r="C223" s="289"/>
      <c r="D223" s="248"/>
      <c r="E223" s="250"/>
      <c r="F223" s="250"/>
      <c r="H223" s="289"/>
      <c r="I223" s="248"/>
      <c r="J223" s="250"/>
    </row>
    <row r="224" spans="1:10" ht="25.5" x14ac:dyDescent="0.2">
      <c r="A224" s="246" t="s">
        <v>193</v>
      </c>
      <c r="B224" s="247" t="s">
        <v>194</v>
      </c>
      <c r="C224" s="289"/>
      <c r="D224" s="248" t="s">
        <v>1</v>
      </c>
      <c r="E224" s="250">
        <v>18.149999999999999</v>
      </c>
      <c r="F224" s="251">
        <f>IF('Series 100 Design'!$F224 = 0,,'Series 100 Design'!$F224)</f>
        <v>0</v>
      </c>
      <c r="H224" s="289"/>
      <c r="I224" s="248" t="s">
        <v>1</v>
      </c>
      <c r="J224" s="251">
        <f>IF('Series 100 Final'!$F224 = 0,,'Series 100 Final'!$F224)</f>
        <v>0</v>
      </c>
    </row>
    <row r="225" spans="1:10" x14ac:dyDescent="0.2">
      <c r="A225" s="246"/>
      <c r="B225" s="247"/>
      <c r="C225" s="289"/>
      <c r="D225" s="248"/>
      <c r="E225" s="250"/>
      <c r="F225" s="250"/>
      <c r="H225" s="289"/>
      <c r="I225" s="248"/>
      <c r="J225" s="250"/>
    </row>
    <row r="226" spans="1:10" ht="25.5" x14ac:dyDescent="0.2">
      <c r="A226" s="246" t="s">
        <v>195</v>
      </c>
      <c r="B226" s="247" t="s">
        <v>196</v>
      </c>
      <c r="C226" s="289"/>
      <c r="D226" s="248" t="s">
        <v>18</v>
      </c>
      <c r="E226" s="250">
        <v>18.149999999999999</v>
      </c>
      <c r="F226" s="251">
        <f>IF('Series 100 Design'!$F226 = 0,,'Series 100 Design'!$F226)</f>
        <v>0</v>
      </c>
      <c r="H226" s="289"/>
      <c r="I226" s="248" t="s">
        <v>18</v>
      </c>
      <c r="J226" s="251">
        <f>IF('Series 100 Final'!$F226 = 0,,'Series 100 Final'!$F226)</f>
        <v>0</v>
      </c>
    </row>
    <row r="227" spans="1:10" x14ac:dyDescent="0.2">
      <c r="A227" s="246"/>
      <c r="B227" s="258"/>
      <c r="C227" s="289"/>
      <c r="D227" s="248"/>
      <c r="E227" s="250"/>
      <c r="F227" s="250"/>
      <c r="H227" s="289"/>
      <c r="I227" s="248"/>
      <c r="J227" s="250"/>
    </row>
    <row r="228" spans="1:10" ht="25.5" x14ac:dyDescent="0.2">
      <c r="A228" s="246" t="s">
        <v>197</v>
      </c>
      <c r="B228" s="247" t="s">
        <v>198</v>
      </c>
      <c r="C228" s="289"/>
      <c r="D228" s="248" t="s">
        <v>1</v>
      </c>
      <c r="E228" s="250">
        <v>18.149999999999999</v>
      </c>
      <c r="F228" s="251">
        <f>IF('Series 100 Design'!$F228 = 0,,'Series 100 Design'!$F228)</f>
        <v>0</v>
      </c>
      <c r="H228" s="289"/>
      <c r="I228" s="248" t="s">
        <v>1</v>
      </c>
      <c r="J228" s="251">
        <f>IF('Series 100 Final'!$F228 = 0,,'Series 100 Final'!$F228)</f>
        <v>0</v>
      </c>
    </row>
    <row r="229" spans="1:10" x14ac:dyDescent="0.2">
      <c r="A229" s="246"/>
      <c r="B229" s="247"/>
      <c r="C229" s="289"/>
      <c r="D229" s="248"/>
      <c r="E229" s="250"/>
      <c r="F229" s="250"/>
      <c r="H229" s="289"/>
      <c r="I229" s="248"/>
      <c r="J229" s="250"/>
    </row>
    <row r="230" spans="1:10" ht="25.5" x14ac:dyDescent="0.2">
      <c r="A230" s="246" t="s">
        <v>199</v>
      </c>
      <c r="B230" s="247" t="s">
        <v>200</v>
      </c>
      <c r="C230" s="289"/>
      <c r="D230" s="248" t="s">
        <v>1</v>
      </c>
      <c r="E230" s="250">
        <v>121</v>
      </c>
      <c r="F230" s="251">
        <f>IF('Series 100 Design'!$F230 = 0,,'Series 100 Design'!$F230)</f>
        <v>0</v>
      </c>
      <c r="H230" s="289"/>
      <c r="I230" s="248" t="s">
        <v>1</v>
      </c>
      <c r="J230" s="251">
        <f>IF('Series 100 Final'!$F230 = 0,,'Series 100 Final'!$F230)</f>
        <v>0</v>
      </c>
    </row>
    <row r="231" spans="1:10" x14ac:dyDescent="0.2">
      <c r="A231" s="246"/>
      <c r="B231" s="247"/>
      <c r="C231" s="289"/>
      <c r="D231" s="248"/>
      <c r="E231" s="250"/>
      <c r="F231" s="250"/>
      <c r="H231" s="289"/>
      <c r="I231" s="248"/>
      <c r="J231" s="250"/>
    </row>
    <row r="232" spans="1:10" ht="25.5" x14ac:dyDescent="0.2">
      <c r="A232" s="246" t="s">
        <v>201</v>
      </c>
      <c r="B232" s="247" t="s">
        <v>202</v>
      </c>
      <c r="C232" s="289"/>
      <c r="D232" s="248" t="s">
        <v>18</v>
      </c>
      <c r="E232" s="250">
        <v>72.599999999999994</v>
      </c>
      <c r="F232" s="251">
        <f>IF('Series 100 Design'!$F232 = 0,,'Series 100 Design'!$F232)</f>
        <v>0</v>
      </c>
      <c r="H232" s="289"/>
      <c r="I232" s="248" t="s">
        <v>18</v>
      </c>
      <c r="J232" s="251">
        <f>IF('Series 100 Final'!$F232 = 0,,'Series 100 Final'!$F232)</f>
        <v>0</v>
      </c>
    </row>
    <row r="233" spans="1:10" x14ac:dyDescent="0.2">
      <c r="A233" s="246"/>
      <c r="B233" s="247"/>
      <c r="C233" s="289"/>
      <c r="D233" s="248"/>
      <c r="E233" s="250"/>
      <c r="F233" s="250"/>
      <c r="H233" s="289"/>
      <c r="I233" s="248"/>
      <c r="J233" s="250"/>
    </row>
    <row r="234" spans="1:10" ht="25.5" x14ac:dyDescent="0.2">
      <c r="A234" s="246" t="s">
        <v>203</v>
      </c>
      <c r="B234" s="247" t="s">
        <v>204</v>
      </c>
      <c r="C234" s="289"/>
      <c r="D234" s="248" t="s">
        <v>1</v>
      </c>
      <c r="E234" s="250">
        <v>121</v>
      </c>
      <c r="F234" s="251">
        <f>IF('Series 100 Design'!$F234 = 0,,'Series 100 Design'!$F234)</f>
        <v>0</v>
      </c>
      <c r="H234" s="289"/>
      <c r="I234" s="248" t="s">
        <v>1</v>
      </c>
      <c r="J234" s="251">
        <f>IF('Series 100 Final'!$F234 = 0,,'Series 100 Final'!$F234)</f>
        <v>0</v>
      </c>
    </row>
    <row r="235" spans="1:10" x14ac:dyDescent="0.2">
      <c r="A235" s="246"/>
      <c r="B235" s="247"/>
      <c r="C235" s="289"/>
      <c r="D235" s="248"/>
      <c r="E235" s="250"/>
      <c r="F235" s="250"/>
      <c r="H235" s="289"/>
      <c r="I235" s="248"/>
      <c r="J235" s="250"/>
    </row>
    <row r="236" spans="1:10" ht="25.5" x14ac:dyDescent="0.2">
      <c r="A236" s="246" t="s">
        <v>205</v>
      </c>
      <c r="B236" s="247" t="s">
        <v>206</v>
      </c>
      <c r="C236" s="289"/>
      <c r="D236" s="248" t="s">
        <v>18</v>
      </c>
      <c r="E236" s="250">
        <v>411.4</v>
      </c>
      <c r="F236" s="251">
        <f>IF('Series 100 Design'!$F236 = 0,,'Series 100 Design'!$F236)</f>
        <v>0</v>
      </c>
      <c r="H236" s="289"/>
      <c r="I236" s="248" t="s">
        <v>18</v>
      </c>
      <c r="J236" s="251">
        <f>IF('Series 100 Final'!$F236 = 0,,'Series 100 Final'!$F236)</f>
        <v>0</v>
      </c>
    </row>
    <row r="237" spans="1:10" x14ac:dyDescent="0.2">
      <c r="A237" s="246"/>
      <c r="B237" s="247"/>
      <c r="C237" s="289"/>
      <c r="D237" s="248"/>
      <c r="E237" s="250"/>
      <c r="F237" s="250"/>
      <c r="H237" s="289"/>
      <c r="I237" s="248"/>
      <c r="J237" s="250"/>
    </row>
    <row r="238" spans="1:10" ht="25.5" x14ac:dyDescent="0.2">
      <c r="A238" s="246" t="s">
        <v>207</v>
      </c>
      <c r="B238" s="247" t="s">
        <v>208</v>
      </c>
      <c r="C238" s="289"/>
      <c r="D238" s="248" t="s">
        <v>18</v>
      </c>
      <c r="E238" s="250">
        <v>629.20000000000005</v>
      </c>
      <c r="F238" s="251">
        <f>IF('Series 100 Design'!$F238 = 0,,'Series 100 Design'!$F238)</f>
        <v>0</v>
      </c>
      <c r="H238" s="289"/>
      <c r="I238" s="248" t="s">
        <v>18</v>
      </c>
      <c r="J238" s="251">
        <f>IF('Series 100 Final'!$F238 = 0,,'Series 100 Final'!$F238)</f>
        <v>0</v>
      </c>
    </row>
    <row r="239" spans="1:10" x14ac:dyDescent="0.2">
      <c r="A239" s="246"/>
      <c r="B239" s="247"/>
      <c r="C239" s="289"/>
      <c r="D239" s="248"/>
      <c r="E239" s="250"/>
      <c r="F239" s="250"/>
      <c r="H239" s="289"/>
      <c r="I239" s="248"/>
      <c r="J239" s="250"/>
    </row>
    <row r="240" spans="1:10" x14ac:dyDescent="0.2">
      <c r="A240" s="253"/>
      <c r="B240" s="254" t="s">
        <v>209</v>
      </c>
      <c r="C240" s="292"/>
      <c r="D240" s="255"/>
      <c r="E240" s="255"/>
      <c r="F240" s="255"/>
      <c r="H240" s="292"/>
      <c r="I240" s="255"/>
      <c r="J240" s="255"/>
    </row>
    <row r="241" spans="1:10" x14ac:dyDescent="0.2">
      <c r="A241" s="246"/>
      <c r="B241" s="247"/>
      <c r="C241" s="289"/>
      <c r="D241" s="248"/>
      <c r="E241" s="250"/>
      <c r="F241" s="250"/>
      <c r="H241" s="289"/>
      <c r="I241" s="248"/>
      <c r="J241" s="250"/>
    </row>
    <row r="242" spans="1:10" ht="55.5" customHeight="1" x14ac:dyDescent="0.2">
      <c r="A242" s="246" t="s">
        <v>210</v>
      </c>
      <c r="B242" s="247" t="s">
        <v>211</v>
      </c>
      <c r="C242" s="289"/>
      <c r="D242" s="248" t="s">
        <v>1</v>
      </c>
      <c r="E242" s="250">
        <v>242</v>
      </c>
      <c r="F242" s="251">
        <f>IF('Series 100 Design'!$F242 = 0,,'Series 100 Design'!$F242)</f>
        <v>0</v>
      </c>
      <c r="H242" s="289"/>
      <c r="I242" s="248" t="s">
        <v>1</v>
      </c>
      <c r="J242" s="251">
        <f>IF('Series 100 Final'!$F242 = 0,,'Series 100 Final'!$F242)</f>
        <v>0</v>
      </c>
    </row>
    <row r="243" spans="1:10" x14ac:dyDescent="0.2">
      <c r="A243" s="246"/>
      <c r="B243" s="247"/>
      <c r="C243" s="289"/>
      <c r="D243" s="248"/>
      <c r="E243" s="250"/>
      <c r="F243" s="250"/>
      <c r="H243" s="289"/>
      <c r="I243" s="248"/>
      <c r="J243" s="250"/>
    </row>
    <row r="244" spans="1:10" ht="59.25" customHeight="1" x14ac:dyDescent="0.2">
      <c r="A244" s="246" t="s">
        <v>212</v>
      </c>
      <c r="B244" s="247" t="s">
        <v>213</v>
      </c>
      <c r="C244" s="289"/>
      <c r="D244" s="248" t="s">
        <v>18</v>
      </c>
      <c r="E244" s="250">
        <v>484</v>
      </c>
      <c r="F244" s="251">
        <f>IF('Series 100 Design'!$F244 = 0,,'Series 100 Design'!$F244)</f>
        <v>0</v>
      </c>
      <c r="H244" s="289"/>
      <c r="I244" s="248" t="s">
        <v>18</v>
      </c>
      <c r="J244" s="251">
        <f>IF('Series 100 Final'!$F244 = 0,,'Series 100 Final'!$F244)</f>
        <v>0</v>
      </c>
    </row>
    <row r="245" spans="1:10" x14ac:dyDescent="0.2">
      <c r="A245" s="246"/>
      <c r="B245" s="247"/>
      <c r="C245" s="289"/>
      <c r="D245" s="248"/>
      <c r="E245" s="250"/>
      <c r="F245" s="250"/>
      <c r="H245" s="289"/>
      <c r="I245" s="248"/>
      <c r="J245" s="250"/>
    </row>
    <row r="246" spans="1:10" ht="57" customHeight="1" x14ac:dyDescent="0.2">
      <c r="A246" s="246" t="s">
        <v>214</v>
      </c>
      <c r="B246" s="247" t="s">
        <v>215</v>
      </c>
      <c r="C246" s="289"/>
      <c r="D246" s="248" t="s">
        <v>1</v>
      </c>
      <c r="E246" s="250">
        <v>242</v>
      </c>
      <c r="F246" s="251">
        <f>IF('Series 100 Design'!$F246 = 0,,'Series 100 Design'!$F246)</f>
        <v>0</v>
      </c>
      <c r="H246" s="289"/>
      <c r="I246" s="248" t="s">
        <v>1</v>
      </c>
      <c r="J246" s="251">
        <f>IF('Series 100 Final'!$F246 = 0,,'Series 100 Final'!$F246)</f>
        <v>0</v>
      </c>
    </row>
    <row r="247" spans="1:10" x14ac:dyDescent="0.2">
      <c r="A247" s="246"/>
      <c r="B247" s="247"/>
      <c r="C247" s="289"/>
      <c r="D247" s="248"/>
      <c r="E247" s="250"/>
      <c r="F247" s="250"/>
      <c r="H247" s="289"/>
      <c r="I247" s="248"/>
      <c r="J247" s="250"/>
    </row>
    <row r="248" spans="1:10" ht="54.75" customHeight="1" x14ac:dyDescent="0.2">
      <c r="A248" s="246" t="s">
        <v>216</v>
      </c>
      <c r="B248" s="247" t="s">
        <v>217</v>
      </c>
      <c r="C248" s="289"/>
      <c r="D248" s="248" t="s">
        <v>1</v>
      </c>
      <c r="E248" s="250">
        <v>242</v>
      </c>
      <c r="F248" s="251">
        <f>IF('Series 100 Design'!$F248 = 0,,'Series 100 Design'!$F248)</f>
        <v>0</v>
      </c>
      <c r="H248" s="289"/>
      <c r="I248" s="248" t="s">
        <v>1</v>
      </c>
      <c r="J248" s="251">
        <f>IF('Series 100 Final'!$F248 = 0,,'Series 100 Final'!$F248)</f>
        <v>0</v>
      </c>
    </row>
    <row r="249" spans="1:10" x14ac:dyDescent="0.2">
      <c r="A249" s="246"/>
      <c r="B249" s="247"/>
      <c r="C249" s="289"/>
      <c r="D249" s="248"/>
      <c r="E249" s="250"/>
      <c r="F249" s="250"/>
      <c r="H249" s="289"/>
      <c r="I249" s="248"/>
      <c r="J249" s="250"/>
    </row>
    <row r="250" spans="1:10" ht="55.5" customHeight="1" x14ac:dyDescent="0.2">
      <c r="A250" s="246" t="s">
        <v>218</v>
      </c>
      <c r="B250" s="247" t="s">
        <v>219</v>
      </c>
      <c r="C250" s="289"/>
      <c r="D250" s="248" t="s">
        <v>18</v>
      </c>
      <c r="E250" s="250">
        <v>484</v>
      </c>
      <c r="F250" s="251">
        <f>IF('Series 100 Design'!$F250 = 0,,'Series 100 Design'!$F250)</f>
        <v>0</v>
      </c>
      <c r="H250" s="289"/>
      <c r="I250" s="248" t="s">
        <v>18</v>
      </c>
      <c r="J250" s="251">
        <f>IF('Series 100 Final'!$F250 = 0,,'Series 100 Final'!$F250)</f>
        <v>0</v>
      </c>
    </row>
    <row r="251" spans="1:10" x14ac:dyDescent="0.2">
      <c r="A251" s="246"/>
      <c r="B251" s="247"/>
      <c r="C251" s="289"/>
      <c r="D251" s="248"/>
      <c r="E251" s="250"/>
      <c r="F251" s="250"/>
      <c r="H251" s="289"/>
      <c r="I251" s="248"/>
      <c r="J251" s="250"/>
    </row>
    <row r="252" spans="1:10" ht="54.75" customHeight="1" x14ac:dyDescent="0.2">
      <c r="A252" s="246" t="s">
        <v>220</v>
      </c>
      <c r="B252" s="247" t="s">
        <v>221</v>
      </c>
      <c r="C252" s="289"/>
      <c r="D252" s="248" t="s">
        <v>1</v>
      </c>
      <c r="E252" s="250">
        <v>242</v>
      </c>
      <c r="F252" s="251">
        <f>IF('Series 100 Design'!$F252 = 0,,'Series 100 Design'!$F252)</f>
        <v>0</v>
      </c>
      <c r="H252" s="289"/>
      <c r="I252" s="248" t="s">
        <v>1</v>
      </c>
      <c r="J252" s="251">
        <f>IF('Series 100 Final'!$F252 = 0,,'Series 100 Final'!$F252)</f>
        <v>0</v>
      </c>
    </row>
    <row r="253" spans="1:10" x14ac:dyDescent="0.2">
      <c r="A253" s="246"/>
      <c r="B253" s="247"/>
      <c r="C253" s="289"/>
      <c r="D253" s="248"/>
      <c r="E253" s="250"/>
      <c r="F253" s="250"/>
      <c r="H253" s="289"/>
      <c r="I253" s="248"/>
      <c r="J253" s="250"/>
    </row>
    <row r="254" spans="1:10" x14ac:dyDescent="0.2">
      <c r="A254" s="246" t="s">
        <v>222</v>
      </c>
      <c r="B254" s="247" t="s">
        <v>223</v>
      </c>
      <c r="C254" s="289"/>
      <c r="D254" s="248" t="s">
        <v>1</v>
      </c>
      <c r="E254" s="250">
        <v>181.5</v>
      </c>
      <c r="F254" s="251">
        <f>IF('Series 100 Design'!$F254 = 0,,'Series 100 Design'!$F254)</f>
        <v>0</v>
      </c>
      <c r="H254" s="289"/>
      <c r="I254" s="248" t="s">
        <v>1</v>
      </c>
      <c r="J254" s="251">
        <f>IF('Series 100 Final'!$F254 = 0,,'Series 100 Final'!$F254)</f>
        <v>0</v>
      </c>
    </row>
    <row r="255" spans="1:10" x14ac:dyDescent="0.2">
      <c r="A255" s="246"/>
      <c r="B255" s="247"/>
      <c r="C255" s="289"/>
      <c r="D255" s="248"/>
      <c r="E255" s="250"/>
      <c r="F255" s="250"/>
      <c r="H255" s="289"/>
      <c r="I255" s="248"/>
      <c r="J255" s="250"/>
    </row>
    <row r="256" spans="1:10" ht="25.5" x14ac:dyDescent="0.2">
      <c r="A256" s="246" t="s">
        <v>224</v>
      </c>
      <c r="B256" s="247" t="s">
        <v>225</v>
      </c>
      <c r="C256" s="289"/>
      <c r="D256" s="248" t="s">
        <v>1</v>
      </c>
      <c r="E256" s="250">
        <v>36.299999999999997</v>
      </c>
      <c r="F256" s="251">
        <f>IF('Series 100 Design'!$F256 = 0,,'Series 100 Design'!$F256)</f>
        <v>0</v>
      </c>
      <c r="H256" s="289"/>
      <c r="I256" s="248" t="s">
        <v>1</v>
      </c>
      <c r="J256" s="251">
        <f>IF('Series 100 Final'!$F256 = 0,,'Series 100 Final'!$F256)</f>
        <v>0</v>
      </c>
    </row>
    <row r="257" spans="1:10" x14ac:dyDescent="0.2">
      <c r="A257" s="246"/>
      <c r="B257" s="247"/>
      <c r="C257" s="289"/>
      <c r="D257" s="248"/>
      <c r="E257" s="250"/>
      <c r="F257" s="250"/>
      <c r="H257" s="289"/>
      <c r="I257" s="248"/>
      <c r="J257" s="250"/>
    </row>
    <row r="258" spans="1:10" x14ac:dyDescent="0.2">
      <c r="A258" s="241"/>
      <c r="B258" s="242" t="s">
        <v>226</v>
      </c>
      <c r="C258" s="293"/>
      <c r="D258" s="244"/>
      <c r="E258" s="244"/>
      <c r="F258" s="244"/>
      <c r="H258" s="293"/>
      <c r="I258" s="244"/>
      <c r="J258" s="244"/>
    </row>
    <row r="259" spans="1:10" x14ac:dyDescent="0.2">
      <c r="A259" s="246"/>
      <c r="B259" s="247"/>
      <c r="C259" s="289"/>
      <c r="D259" s="248"/>
      <c r="E259" s="250"/>
      <c r="F259" s="250"/>
      <c r="H259" s="289"/>
      <c r="I259" s="248"/>
      <c r="J259" s="250"/>
    </row>
    <row r="260" spans="1:10" ht="29.25" customHeight="1" x14ac:dyDescent="0.2">
      <c r="A260" s="246" t="s">
        <v>227</v>
      </c>
      <c r="B260" s="247" t="s">
        <v>228</v>
      </c>
      <c r="C260" s="289"/>
      <c r="D260" s="248" t="s">
        <v>1</v>
      </c>
      <c r="E260" s="250">
        <v>272.25</v>
      </c>
      <c r="F260" s="251">
        <f>IF('Series 100 Design'!$F260 = 0,,'Series 100 Design'!$F260)</f>
        <v>0</v>
      </c>
      <c r="H260" s="289"/>
      <c r="I260" s="248" t="s">
        <v>1</v>
      </c>
      <c r="J260" s="251">
        <f>IF('Series 100 Final'!$F260 = 0,,'Series 100 Final'!$F260)</f>
        <v>0</v>
      </c>
    </row>
    <row r="261" spans="1:10" x14ac:dyDescent="0.2">
      <c r="A261" s="246"/>
      <c r="B261" s="247"/>
      <c r="C261" s="289"/>
      <c r="D261" s="248"/>
      <c r="E261" s="250"/>
      <c r="F261" s="250"/>
      <c r="H261" s="289"/>
      <c r="I261" s="248"/>
      <c r="J261" s="250"/>
    </row>
    <row r="262" spans="1:10" ht="27.75" customHeight="1" x14ac:dyDescent="0.2">
      <c r="A262" s="246" t="s">
        <v>229</v>
      </c>
      <c r="B262" s="247" t="s">
        <v>230</v>
      </c>
      <c r="C262" s="289"/>
      <c r="D262" s="248" t="s">
        <v>18</v>
      </c>
      <c r="E262" s="250">
        <v>48.4</v>
      </c>
      <c r="F262" s="251">
        <f>IF('Series 100 Design'!$F262 = 0,,'Series 100 Design'!$F262)</f>
        <v>0</v>
      </c>
      <c r="H262" s="289"/>
      <c r="I262" s="248" t="s">
        <v>18</v>
      </c>
      <c r="J262" s="251">
        <f>IF('Series 100 Final'!$F262 = 0,,'Series 100 Final'!$F262)</f>
        <v>0</v>
      </c>
    </row>
    <row r="263" spans="1:10" x14ac:dyDescent="0.2">
      <c r="A263" s="246"/>
      <c r="B263" s="247"/>
      <c r="C263" s="289"/>
      <c r="D263" s="248"/>
      <c r="E263" s="250"/>
      <c r="F263" s="250"/>
      <c r="H263" s="289"/>
      <c r="I263" s="248"/>
      <c r="J263" s="250"/>
    </row>
    <row r="264" spans="1:10" ht="29.25" customHeight="1" x14ac:dyDescent="0.2">
      <c r="A264" s="246" t="s">
        <v>231</v>
      </c>
      <c r="B264" s="247" t="s">
        <v>232</v>
      </c>
      <c r="C264" s="289"/>
      <c r="D264" s="248" t="s">
        <v>1</v>
      </c>
      <c r="E264" s="250">
        <v>272.25</v>
      </c>
      <c r="F264" s="251">
        <f>IF('Series 100 Design'!$F264 = 0,,'Series 100 Design'!$F264)</f>
        <v>0</v>
      </c>
      <c r="H264" s="289"/>
      <c r="I264" s="248" t="s">
        <v>1</v>
      </c>
      <c r="J264" s="251">
        <f>IF('Series 100 Final'!$F264 = 0,,'Series 100 Final'!$F264)</f>
        <v>0</v>
      </c>
    </row>
    <row r="265" spans="1:10" x14ac:dyDescent="0.2">
      <c r="A265" s="246"/>
      <c r="B265" s="247"/>
      <c r="C265" s="289"/>
      <c r="D265" s="248"/>
      <c r="E265" s="250"/>
      <c r="F265" s="250"/>
      <c r="H265" s="289"/>
      <c r="I265" s="248"/>
      <c r="J265" s="250"/>
    </row>
    <row r="266" spans="1:10" ht="41.25" customHeight="1" x14ac:dyDescent="0.2">
      <c r="A266" s="246" t="s">
        <v>233</v>
      </c>
      <c r="B266" s="247" t="s">
        <v>234</v>
      </c>
      <c r="C266" s="289"/>
      <c r="D266" s="248" t="s">
        <v>1</v>
      </c>
      <c r="E266" s="250">
        <v>272.25</v>
      </c>
      <c r="F266" s="251">
        <f>IF('Series 100 Design'!$F266 = 0,,'Series 100 Design'!$F266)</f>
        <v>0</v>
      </c>
      <c r="H266" s="289"/>
      <c r="I266" s="248" t="s">
        <v>1</v>
      </c>
      <c r="J266" s="251">
        <f>IF('Series 100 Final'!$F266 = 0,,'Series 100 Final'!$F266)</f>
        <v>0</v>
      </c>
    </row>
    <row r="267" spans="1:10" x14ac:dyDescent="0.2">
      <c r="A267" s="246"/>
      <c r="B267" s="247"/>
      <c r="C267" s="289"/>
      <c r="D267" s="248"/>
      <c r="E267" s="250"/>
      <c r="F267" s="250"/>
      <c r="H267" s="289"/>
      <c r="I267" s="248"/>
      <c r="J267" s="250"/>
    </row>
    <row r="268" spans="1:10" ht="39.75" customHeight="1" x14ac:dyDescent="0.2">
      <c r="A268" s="246" t="s">
        <v>235</v>
      </c>
      <c r="B268" s="247" t="s">
        <v>236</v>
      </c>
      <c r="C268" s="289"/>
      <c r="D268" s="248" t="s">
        <v>18</v>
      </c>
      <c r="E268" s="250">
        <v>48.4</v>
      </c>
      <c r="F268" s="251">
        <f>IF('Series 100 Design'!$F268 = 0,,'Series 100 Design'!$F268)</f>
        <v>0</v>
      </c>
      <c r="H268" s="289"/>
      <c r="I268" s="248" t="s">
        <v>18</v>
      </c>
      <c r="J268" s="251">
        <f>IF('Series 100 Final'!$F268 = 0,,'Series 100 Final'!$F268)</f>
        <v>0</v>
      </c>
    </row>
    <row r="269" spans="1:10" x14ac:dyDescent="0.2">
      <c r="A269" s="246"/>
      <c r="B269" s="247"/>
      <c r="C269" s="289"/>
      <c r="D269" s="248"/>
      <c r="E269" s="250"/>
      <c r="F269" s="250"/>
      <c r="H269" s="289"/>
      <c r="I269" s="248"/>
      <c r="J269" s="250"/>
    </row>
    <row r="270" spans="1:10" ht="42" customHeight="1" x14ac:dyDescent="0.2">
      <c r="A270" s="246" t="s">
        <v>237</v>
      </c>
      <c r="B270" s="247" t="s">
        <v>238</v>
      </c>
      <c r="C270" s="289"/>
      <c r="D270" s="248" t="s">
        <v>1</v>
      </c>
      <c r="E270" s="250">
        <v>272.25</v>
      </c>
      <c r="F270" s="251">
        <f>IF('Series 100 Design'!$F270 = 0,,'Series 100 Design'!$F270)</f>
        <v>0</v>
      </c>
      <c r="H270" s="289"/>
      <c r="I270" s="248" t="s">
        <v>1</v>
      </c>
      <c r="J270" s="251">
        <f>IF('Series 100 Final'!$F270 = 0,,'Series 100 Final'!$F270)</f>
        <v>0</v>
      </c>
    </row>
    <row r="271" spans="1:10" x14ac:dyDescent="0.2">
      <c r="A271" s="246"/>
      <c r="B271" s="247"/>
      <c r="C271" s="289"/>
      <c r="D271" s="248"/>
      <c r="E271" s="250"/>
      <c r="F271" s="250"/>
      <c r="H271" s="289"/>
      <c r="I271" s="248"/>
      <c r="J271" s="250"/>
    </row>
    <row r="272" spans="1:10" ht="25.5" x14ac:dyDescent="0.2">
      <c r="A272" s="246" t="s">
        <v>239</v>
      </c>
      <c r="B272" s="247" t="s">
        <v>240</v>
      </c>
      <c r="C272" s="289"/>
      <c r="D272" s="248" t="s">
        <v>1</v>
      </c>
      <c r="E272" s="250">
        <v>272.25</v>
      </c>
      <c r="F272" s="251">
        <f>IF('Series 100 Design'!$F272 = 0,,'Series 100 Design'!$F272)</f>
        <v>0</v>
      </c>
      <c r="H272" s="289"/>
      <c r="I272" s="248" t="s">
        <v>1</v>
      </c>
      <c r="J272" s="251">
        <f>IF('Series 100 Final'!$F272 = 0,,'Series 100 Final'!$F272)</f>
        <v>0</v>
      </c>
    </row>
    <row r="273" spans="1:10" x14ac:dyDescent="0.2">
      <c r="A273" s="246"/>
      <c r="B273" s="247"/>
      <c r="C273" s="289"/>
      <c r="D273" s="248"/>
      <c r="E273" s="250"/>
      <c r="F273" s="250"/>
      <c r="H273" s="289"/>
      <c r="I273" s="248"/>
      <c r="J273" s="250"/>
    </row>
    <row r="274" spans="1:10" ht="25.5" x14ac:dyDescent="0.2">
      <c r="A274" s="246" t="s">
        <v>241</v>
      </c>
      <c r="B274" s="247" t="s">
        <v>242</v>
      </c>
      <c r="C274" s="289"/>
      <c r="D274" s="248" t="s">
        <v>18</v>
      </c>
      <c r="E274" s="250">
        <v>48.4</v>
      </c>
      <c r="F274" s="251">
        <f>IF('Series 100 Design'!$F274 = 0,,'Series 100 Design'!$F274)</f>
        <v>0</v>
      </c>
      <c r="H274" s="289"/>
      <c r="I274" s="248" t="s">
        <v>18</v>
      </c>
      <c r="J274" s="251">
        <f>IF('Series 100 Final'!$F274 = 0,,'Series 100 Final'!$F274)</f>
        <v>0</v>
      </c>
    </row>
    <row r="275" spans="1:10" x14ac:dyDescent="0.2">
      <c r="A275" s="246"/>
      <c r="B275" s="247"/>
      <c r="C275" s="289"/>
      <c r="D275" s="248"/>
      <c r="E275" s="250"/>
      <c r="F275" s="250"/>
      <c r="H275" s="289"/>
      <c r="I275" s="248"/>
      <c r="J275" s="250"/>
    </row>
    <row r="276" spans="1:10" ht="25.5" x14ac:dyDescent="0.2">
      <c r="A276" s="246" t="s">
        <v>243</v>
      </c>
      <c r="B276" s="247" t="s">
        <v>244</v>
      </c>
      <c r="C276" s="289"/>
      <c r="D276" s="248" t="s">
        <v>1</v>
      </c>
      <c r="E276" s="250">
        <v>272.25</v>
      </c>
      <c r="F276" s="251">
        <f>IF('Series 100 Design'!$F276 = 0,,'Series 100 Design'!$F276)</f>
        <v>0</v>
      </c>
      <c r="H276" s="289"/>
      <c r="I276" s="248" t="s">
        <v>1</v>
      </c>
      <c r="J276" s="251">
        <f>IF('Series 100 Final'!$F276 = 0,,'Series 100 Final'!$F276)</f>
        <v>0</v>
      </c>
    </row>
    <row r="277" spans="1:10" x14ac:dyDescent="0.2">
      <c r="A277" s="246"/>
      <c r="B277" s="247"/>
      <c r="C277" s="289"/>
      <c r="D277" s="248"/>
      <c r="E277" s="250"/>
      <c r="F277" s="250"/>
      <c r="H277" s="289"/>
      <c r="I277" s="248"/>
      <c r="J277" s="250"/>
    </row>
    <row r="278" spans="1:10" ht="38.25" x14ac:dyDescent="0.2">
      <c r="A278" s="246" t="s">
        <v>245</v>
      </c>
      <c r="B278" s="247" t="s">
        <v>246</v>
      </c>
      <c r="C278" s="289"/>
      <c r="D278" s="248" t="s">
        <v>1</v>
      </c>
      <c r="E278" s="250">
        <v>411.4</v>
      </c>
      <c r="F278" s="251">
        <f>IF('Series 100 Design'!$F278 = 0,,'Series 100 Design'!$F278)</f>
        <v>0</v>
      </c>
      <c r="H278" s="289"/>
      <c r="I278" s="248" t="s">
        <v>1</v>
      </c>
      <c r="J278" s="251">
        <f>IF('Series 100 Final'!$F278 = 0,,'Series 100 Final'!$F278)</f>
        <v>0</v>
      </c>
    </row>
    <row r="279" spans="1:10" ht="12.95" customHeight="1" x14ac:dyDescent="0.2">
      <c r="A279" s="246"/>
      <c r="B279" s="247"/>
      <c r="C279" s="289"/>
      <c r="D279" s="248"/>
      <c r="E279" s="250"/>
      <c r="F279" s="251"/>
      <c r="H279" s="289"/>
      <c r="I279" s="248"/>
      <c r="J279" s="251"/>
    </row>
    <row r="280" spans="1:10" ht="12.95" customHeight="1" x14ac:dyDescent="0.2">
      <c r="A280" s="241"/>
      <c r="B280" s="242" t="s">
        <v>247</v>
      </c>
      <c r="C280" s="293"/>
      <c r="D280" s="244"/>
      <c r="E280" s="244"/>
      <c r="F280" s="244"/>
      <c r="H280" s="293"/>
      <c r="I280" s="244"/>
      <c r="J280" s="244"/>
    </row>
    <row r="281" spans="1:10" ht="12.95" customHeight="1" x14ac:dyDescent="0.2">
      <c r="A281" s="246"/>
      <c r="B281" s="252"/>
      <c r="C281" s="289"/>
      <c r="D281" s="248"/>
      <c r="E281" s="248"/>
      <c r="F281" s="248"/>
      <c r="H281" s="289"/>
      <c r="I281" s="248"/>
      <c r="J281" s="248"/>
    </row>
    <row r="282" spans="1:10" ht="12.95" customHeight="1" x14ac:dyDescent="0.2">
      <c r="A282" s="253"/>
      <c r="B282" s="254" t="s">
        <v>248</v>
      </c>
      <c r="C282" s="292"/>
      <c r="D282" s="255"/>
      <c r="E282" s="255"/>
      <c r="F282" s="255"/>
      <c r="H282" s="292"/>
      <c r="I282" s="255"/>
      <c r="J282" s="255"/>
    </row>
    <row r="283" spans="1:10" x14ac:dyDescent="0.2">
      <c r="A283" s="246"/>
      <c r="B283" s="247"/>
      <c r="C283" s="289"/>
      <c r="D283" s="248"/>
      <c r="E283" s="250"/>
      <c r="F283" s="251"/>
      <c r="H283" s="289"/>
      <c r="I283" s="248"/>
      <c r="J283" s="251"/>
    </row>
    <row r="284" spans="1:10" ht="40.5" customHeight="1" x14ac:dyDescent="0.2">
      <c r="A284" s="246" t="s">
        <v>249</v>
      </c>
      <c r="B284" s="247" t="s">
        <v>250</v>
      </c>
      <c r="C284" s="289"/>
      <c r="D284" s="248" t="s">
        <v>1</v>
      </c>
      <c r="E284" s="250">
        <v>272.25</v>
      </c>
      <c r="F284" s="251">
        <f>IF('Series 100 Design'!$F284 = 0,,'Series 100 Design'!$F284)</f>
        <v>0</v>
      </c>
      <c r="H284" s="289"/>
      <c r="I284" s="248" t="s">
        <v>1</v>
      </c>
      <c r="J284" s="251">
        <f>IF('Series 100 Final'!$F284 = 0,,'Series 100 Final'!$F284)</f>
        <v>0</v>
      </c>
    </row>
    <row r="285" spans="1:10" x14ac:dyDescent="0.2">
      <c r="A285" s="246"/>
      <c r="B285" s="247"/>
      <c r="C285" s="289"/>
      <c r="D285" s="248"/>
      <c r="E285" s="250"/>
      <c r="F285" s="251"/>
      <c r="H285" s="289"/>
      <c r="I285" s="248"/>
      <c r="J285" s="251"/>
    </row>
    <row r="286" spans="1:10" ht="36.75" customHeight="1" x14ac:dyDescent="0.2">
      <c r="A286" s="246" t="s">
        <v>251</v>
      </c>
      <c r="B286" s="247" t="s">
        <v>252</v>
      </c>
      <c r="C286" s="289"/>
      <c r="D286" s="248" t="s">
        <v>18</v>
      </c>
      <c r="E286" s="250">
        <v>24.2</v>
      </c>
      <c r="F286" s="251">
        <f>IF('Series 100 Design'!$F286 = 0,,'Series 100 Design'!$F286)</f>
        <v>0</v>
      </c>
      <c r="H286" s="289"/>
      <c r="I286" s="248" t="s">
        <v>18</v>
      </c>
      <c r="J286" s="251">
        <f>IF('Series 100 Final'!$F286 = 0,,'Series 100 Final'!$F286)</f>
        <v>0</v>
      </c>
    </row>
    <row r="287" spans="1:10" x14ac:dyDescent="0.2">
      <c r="A287" s="246"/>
      <c r="B287" s="247"/>
      <c r="C287" s="289"/>
      <c r="D287" s="248"/>
      <c r="E287" s="250"/>
      <c r="F287" s="251"/>
      <c r="H287" s="289"/>
      <c r="I287" s="248"/>
      <c r="J287" s="251"/>
    </row>
    <row r="288" spans="1:10" ht="39.75" customHeight="1" x14ac:dyDescent="0.2">
      <c r="A288" s="246" t="s">
        <v>253</v>
      </c>
      <c r="B288" s="247" t="s">
        <v>254</v>
      </c>
      <c r="C288" s="289"/>
      <c r="D288" s="248" t="s">
        <v>1</v>
      </c>
      <c r="E288" s="250">
        <v>272.25</v>
      </c>
      <c r="F288" s="251">
        <f>IF('Series 100 Design'!$F288 = 0,,'Series 100 Design'!$F288)</f>
        <v>0</v>
      </c>
      <c r="H288" s="289"/>
      <c r="I288" s="248" t="s">
        <v>1</v>
      </c>
      <c r="J288" s="251">
        <f>IF('Series 100 Final'!$F288 = 0,,'Series 100 Final'!$F288)</f>
        <v>0</v>
      </c>
    </row>
    <row r="289" spans="1:10" ht="12.75" hidden="1" customHeight="1" x14ac:dyDescent="0.2">
      <c r="A289" s="246"/>
      <c r="B289" s="247"/>
      <c r="C289" s="289"/>
      <c r="D289" s="248"/>
      <c r="E289" s="250"/>
      <c r="F289" s="251">
        <f>IF('Series 100 Design'!$F289 = 0,,'Series 100 Design'!$F289)</f>
        <v>0</v>
      </c>
      <c r="H289" s="289"/>
      <c r="I289" s="248"/>
      <c r="J289" s="251">
        <f>IF('Series 100 Final'!$F289 = 0,,'Series 100 Final'!$F289)</f>
        <v>0</v>
      </c>
    </row>
    <row r="290" spans="1:10" ht="41.25" hidden="1" customHeight="1" x14ac:dyDescent="0.2">
      <c r="A290" s="246" t="s">
        <v>255</v>
      </c>
      <c r="B290" s="247" t="s">
        <v>256</v>
      </c>
      <c r="C290" s="289"/>
      <c r="D290" s="248" t="s">
        <v>1</v>
      </c>
      <c r="E290" s="250"/>
      <c r="F290" s="251">
        <f>IF('Series 100 Design'!$F290 = 0,,'Series 100 Design'!$F290)</f>
        <v>0</v>
      </c>
      <c r="H290" s="289"/>
      <c r="I290" s="248" t="s">
        <v>1</v>
      </c>
      <c r="J290" s="251">
        <f>IF('Series 100 Final'!$F290 = 0,,'Series 100 Final'!$F290)</f>
        <v>0</v>
      </c>
    </row>
    <row r="291" spans="1:10" ht="12.75" hidden="1" customHeight="1" x14ac:dyDescent="0.2">
      <c r="A291" s="246"/>
      <c r="B291" s="247"/>
      <c r="C291" s="289"/>
      <c r="D291" s="248"/>
      <c r="E291" s="250"/>
      <c r="F291" s="251">
        <f>IF('Series 100 Design'!$F291 = 0,,'Series 100 Design'!$F291)</f>
        <v>0</v>
      </c>
      <c r="H291" s="289"/>
      <c r="I291" s="248"/>
      <c r="J291" s="251">
        <f>IF('Series 100 Final'!$F291 = 0,,'Series 100 Final'!$F291)</f>
        <v>0</v>
      </c>
    </row>
    <row r="292" spans="1:10" ht="39" hidden="1" customHeight="1" x14ac:dyDescent="0.2">
      <c r="A292" s="246" t="s">
        <v>257</v>
      </c>
      <c r="B292" s="247" t="s">
        <v>258</v>
      </c>
      <c r="C292" s="289"/>
      <c r="D292" s="248" t="s">
        <v>18</v>
      </c>
      <c r="E292" s="250"/>
      <c r="F292" s="251">
        <f>IF('Series 100 Design'!$F292 = 0,,'Series 100 Design'!$F292)</f>
        <v>0</v>
      </c>
      <c r="H292" s="289"/>
      <c r="I292" s="248" t="s">
        <v>18</v>
      </c>
      <c r="J292" s="251">
        <f>IF('Series 100 Final'!$F292 = 0,,'Series 100 Final'!$F292)</f>
        <v>0</v>
      </c>
    </row>
    <row r="293" spans="1:10" ht="12.75" hidden="1" customHeight="1" x14ac:dyDescent="0.2">
      <c r="A293" s="246"/>
      <c r="B293" s="247"/>
      <c r="C293" s="289"/>
      <c r="D293" s="248"/>
      <c r="E293" s="250"/>
      <c r="F293" s="251">
        <f>IF('Series 100 Design'!$F293 = 0,,'Series 100 Design'!$F293)</f>
        <v>0</v>
      </c>
      <c r="H293" s="289"/>
      <c r="I293" s="248"/>
      <c r="J293" s="251">
        <f>IF('Series 100 Final'!$F293 = 0,,'Series 100 Final'!$F293)</f>
        <v>0</v>
      </c>
    </row>
    <row r="294" spans="1:10" ht="41.25" hidden="1" customHeight="1" x14ac:dyDescent="0.2">
      <c r="A294" s="246" t="s">
        <v>259</v>
      </c>
      <c r="B294" s="247" t="s">
        <v>260</v>
      </c>
      <c r="C294" s="289"/>
      <c r="D294" s="248" t="s">
        <v>1</v>
      </c>
      <c r="E294" s="250"/>
      <c r="F294" s="251">
        <f>IF('Series 100 Design'!$F294 = 0,,'Series 100 Design'!$F294)</f>
        <v>0</v>
      </c>
      <c r="H294" s="289"/>
      <c r="I294" s="248" t="s">
        <v>1</v>
      </c>
      <c r="J294" s="251">
        <f>IF('Series 100 Final'!$F294 = 0,,'Series 100 Final'!$F294)</f>
        <v>0</v>
      </c>
    </row>
    <row r="295" spans="1:10" ht="12.75" hidden="1" customHeight="1" x14ac:dyDescent="0.2">
      <c r="A295" s="246"/>
      <c r="B295" s="247"/>
      <c r="C295" s="289"/>
      <c r="D295" s="248"/>
      <c r="E295" s="250"/>
      <c r="F295" s="251">
        <f>IF('Series 100 Design'!$F295 = 0,,'Series 100 Design'!$F295)</f>
        <v>0</v>
      </c>
      <c r="H295" s="289"/>
      <c r="I295" s="248"/>
      <c r="J295" s="251">
        <f>IF('Series 100 Final'!$F295 = 0,,'Series 100 Final'!$F295)</f>
        <v>0</v>
      </c>
    </row>
    <row r="296" spans="1:10" ht="40.5" hidden="1" customHeight="1" x14ac:dyDescent="0.2">
      <c r="A296" s="246" t="s">
        <v>261</v>
      </c>
      <c r="B296" s="247" t="s">
        <v>262</v>
      </c>
      <c r="C296" s="289"/>
      <c r="D296" s="248" t="s">
        <v>1</v>
      </c>
      <c r="E296" s="250"/>
      <c r="F296" s="251">
        <f>IF('Series 100 Design'!$F296 = 0,,'Series 100 Design'!$F296)</f>
        <v>0</v>
      </c>
      <c r="H296" s="289"/>
      <c r="I296" s="248" t="s">
        <v>1</v>
      </c>
      <c r="J296" s="251">
        <f>IF('Series 100 Final'!$F296 = 0,,'Series 100 Final'!$F296)</f>
        <v>0</v>
      </c>
    </row>
    <row r="297" spans="1:10" ht="12.75" hidden="1" customHeight="1" x14ac:dyDescent="0.2">
      <c r="A297" s="246"/>
      <c r="B297" s="247"/>
      <c r="C297" s="289"/>
      <c r="D297" s="248"/>
      <c r="E297" s="250"/>
      <c r="F297" s="251">
        <f>IF('Series 100 Design'!$F297 = 0,,'Series 100 Design'!$F297)</f>
        <v>0</v>
      </c>
      <c r="H297" s="289"/>
      <c r="I297" s="248"/>
      <c r="J297" s="251">
        <f>IF('Series 100 Final'!$F297 = 0,,'Series 100 Final'!$F297)</f>
        <v>0</v>
      </c>
    </row>
    <row r="298" spans="1:10" ht="42" hidden="1" customHeight="1" x14ac:dyDescent="0.2">
      <c r="A298" s="246" t="s">
        <v>263</v>
      </c>
      <c r="B298" s="247" t="s">
        <v>264</v>
      </c>
      <c r="C298" s="289"/>
      <c r="D298" s="248" t="s">
        <v>18</v>
      </c>
      <c r="E298" s="250"/>
      <c r="F298" s="251">
        <f>IF('Series 100 Design'!$F298 = 0,,'Series 100 Design'!$F298)</f>
        <v>0</v>
      </c>
      <c r="H298" s="289"/>
      <c r="I298" s="248" t="s">
        <v>18</v>
      </c>
      <c r="J298" s="251">
        <f>IF('Series 100 Final'!$F298 = 0,,'Series 100 Final'!$F298)</f>
        <v>0</v>
      </c>
    </row>
    <row r="299" spans="1:10" ht="12.75" hidden="1" customHeight="1" x14ac:dyDescent="0.2">
      <c r="A299" s="246"/>
      <c r="B299" s="247"/>
      <c r="C299" s="289"/>
      <c r="D299" s="248"/>
      <c r="E299" s="250"/>
      <c r="F299" s="251">
        <f>IF('Series 100 Design'!$F299 = 0,,'Series 100 Design'!$F299)</f>
        <v>0</v>
      </c>
      <c r="H299" s="289"/>
      <c r="I299" s="248"/>
      <c r="J299" s="251">
        <f>IF('Series 100 Final'!$F299 = 0,,'Series 100 Final'!$F299)</f>
        <v>0</v>
      </c>
    </row>
    <row r="300" spans="1:10" ht="41.25" hidden="1" customHeight="1" x14ac:dyDescent="0.2">
      <c r="A300" s="246" t="s">
        <v>265</v>
      </c>
      <c r="B300" s="247" t="s">
        <v>266</v>
      </c>
      <c r="C300" s="289"/>
      <c r="D300" s="248" t="s">
        <v>1</v>
      </c>
      <c r="E300" s="250"/>
      <c r="F300" s="251">
        <f>IF('Series 100 Design'!$F300 = 0,,'Series 100 Design'!$F300)</f>
        <v>0</v>
      </c>
      <c r="H300" s="289"/>
      <c r="I300" s="248" t="s">
        <v>1</v>
      </c>
      <c r="J300" s="251">
        <f>IF('Series 100 Final'!$F300 = 0,,'Series 100 Final'!$F300)</f>
        <v>0</v>
      </c>
    </row>
    <row r="301" spans="1:10" ht="12.75" hidden="1" customHeight="1" x14ac:dyDescent="0.2">
      <c r="A301" s="246"/>
      <c r="B301" s="247"/>
      <c r="C301" s="289"/>
      <c r="D301" s="248"/>
      <c r="E301" s="250"/>
      <c r="F301" s="251">
        <f>IF('Series 100 Design'!$F301 = 0,,'Series 100 Design'!$F301)</f>
        <v>0</v>
      </c>
      <c r="H301" s="289"/>
      <c r="I301" s="248"/>
      <c r="J301" s="251">
        <f>IF('Series 100 Final'!$F301 = 0,,'Series 100 Final'!$F301)</f>
        <v>0</v>
      </c>
    </row>
    <row r="302" spans="1:10" ht="40.5" hidden="1" customHeight="1" x14ac:dyDescent="0.2">
      <c r="A302" s="246" t="s">
        <v>267</v>
      </c>
      <c r="B302" s="247" t="s">
        <v>268</v>
      </c>
      <c r="C302" s="289"/>
      <c r="D302" s="248" t="s">
        <v>1</v>
      </c>
      <c r="E302" s="250"/>
      <c r="F302" s="251">
        <f>IF('Series 100 Design'!$F302 = 0,,'Series 100 Design'!$F302)</f>
        <v>0</v>
      </c>
      <c r="H302" s="289"/>
      <c r="I302" s="248" t="s">
        <v>1</v>
      </c>
      <c r="J302" s="251">
        <f>IF('Series 100 Final'!$F302 = 0,,'Series 100 Final'!$F302)</f>
        <v>0</v>
      </c>
    </row>
    <row r="303" spans="1:10" ht="12.75" hidden="1" customHeight="1" x14ac:dyDescent="0.2">
      <c r="A303" s="246"/>
      <c r="B303" s="247"/>
      <c r="C303" s="289"/>
      <c r="D303" s="248"/>
      <c r="E303" s="250"/>
      <c r="F303" s="251">
        <f>IF('Series 100 Design'!$F303 = 0,,'Series 100 Design'!$F303)</f>
        <v>0</v>
      </c>
      <c r="H303" s="289"/>
      <c r="I303" s="248"/>
      <c r="J303" s="251">
        <f>IF('Series 100 Final'!$F303 = 0,,'Series 100 Final'!$F303)</f>
        <v>0</v>
      </c>
    </row>
    <row r="304" spans="1:10" ht="41.25" hidden="1" customHeight="1" x14ac:dyDescent="0.2">
      <c r="A304" s="246" t="s">
        <v>269</v>
      </c>
      <c r="B304" s="247" t="s">
        <v>270</v>
      </c>
      <c r="C304" s="289"/>
      <c r="D304" s="248" t="s">
        <v>18</v>
      </c>
      <c r="E304" s="250"/>
      <c r="F304" s="251">
        <f>IF('Series 100 Design'!$F304 = 0,,'Series 100 Design'!$F304)</f>
        <v>0</v>
      </c>
      <c r="H304" s="289"/>
      <c r="I304" s="248" t="s">
        <v>18</v>
      </c>
      <c r="J304" s="251">
        <f>IF('Series 100 Final'!$F304 = 0,,'Series 100 Final'!$F304)</f>
        <v>0</v>
      </c>
    </row>
    <row r="305" spans="1:10" ht="12.75" hidden="1" customHeight="1" x14ac:dyDescent="0.2">
      <c r="A305" s="246"/>
      <c r="B305" s="247"/>
      <c r="C305" s="289"/>
      <c r="D305" s="248"/>
      <c r="E305" s="250"/>
      <c r="F305" s="251">
        <f>IF('Series 100 Design'!$F305 = 0,,'Series 100 Design'!$F305)</f>
        <v>0</v>
      </c>
      <c r="H305" s="289"/>
      <c r="I305" s="248"/>
      <c r="J305" s="251">
        <f>IF('Series 100 Final'!$F305 = 0,,'Series 100 Final'!$F305)</f>
        <v>0</v>
      </c>
    </row>
    <row r="306" spans="1:10" ht="41.25" hidden="1" customHeight="1" x14ac:dyDescent="0.2">
      <c r="A306" s="246" t="s">
        <v>271</v>
      </c>
      <c r="B306" s="247" t="s">
        <v>272</v>
      </c>
      <c r="C306" s="289"/>
      <c r="D306" s="248" t="s">
        <v>1</v>
      </c>
      <c r="E306" s="250"/>
      <c r="F306" s="251">
        <f>IF('Series 100 Design'!$F306 = 0,,'Series 100 Design'!$F306)</f>
        <v>0</v>
      </c>
      <c r="H306" s="289"/>
      <c r="I306" s="248" t="s">
        <v>1</v>
      </c>
      <c r="J306" s="251">
        <f>IF('Series 100 Final'!$F306 = 0,,'Series 100 Final'!$F306)</f>
        <v>0</v>
      </c>
    </row>
    <row r="307" spans="1:10" ht="12.75" customHeight="1" x14ac:dyDescent="0.2">
      <c r="A307" s="246"/>
      <c r="B307" s="247"/>
      <c r="C307" s="289"/>
      <c r="D307" s="248"/>
      <c r="E307" s="250"/>
      <c r="F307" s="251"/>
      <c r="H307" s="289"/>
      <c r="I307" s="248"/>
      <c r="J307" s="251"/>
    </row>
    <row r="308" spans="1:10" x14ac:dyDescent="0.2">
      <c r="A308" s="253"/>
      <c r="B308" s="254" t="s">
        <v>273</v>
      </c>
      <c r="C308" s="292"/>
      <c r="D308" s="255"/>
      <c r="E308" s="255"/>
      <c r="F308" s="255"/>
      <c r="H308" s="292"/>
      <c r="I308" s="255"/>
      <c r="J308" s="255"/>
    </row>
    <row r="309" spans="1:10" x14ac:dyDescent="0.2">
      <c r="A309" s="253"/>
      <c r="B309" s="254"/>
      <c r="C309" s="292"/>
      <c r="D309" s="255"/>
      <c r="E309" s="255"/>
      <c r="F309" s="255"/>
      <c r="H309" s="292"/>
      <c r="I309" s="255"/>
      <c r="J309" s="255"/>
    </row>
    <row r="310" spans="1:10" x14ac:dyDescent="0.2">
      <c r="A310" s="253"/>
      <c r="B310" s="254" t="s">
        <v>274</v>
      </c>
      <c r="C310" s="292"/>
      <c r="D310" s="255"/>
      <c r="E310" s="255"/>
      <c r="F310" s="255"/>
      <c r="H310" s="292"/>
      <c r="I310" s="255"/>
      <c r="J310" s="255"/>
    </row>
    <row r="311" spans="1:10" x14ac:dyDescent="0.2">
      <c r="A311" s="246"/>
      <c r="B311" s="247"/>
      <c r="C311" s="289"/>
      <c r="D311" s="248"/>
      <c r="E311" s="250"/>
      <c r="F311" s="251"/>
      <c r="H311" s="289"/>
      <c r="I311" s="248"/>
      <c r="J311" s="251"/>
    </row>
    <row r="312" spans="1:10" ht="28.5" customHeight="1" x14ac:dyDescent="0.2">
      <c r="A312" s="246" t="s">
        <v>275</v>
      </c>
      <c r="B312" s="247" t="s">
        <v>276</v>
      </c>
      <c r="C312" s="289"/>
      <c r="D312" s="248" t="s">
        <v>1</v>
      </c>
      <c r="E312" s="250">
        <v>272.25</v>
      </c>
      <c r="F312" s="251">
        <f>IF('Series 100 Design'!$F312 = 0,,'Series 100 Design'!$F312)</f>
        <v>0</v>
      </c>
      <c r="H312" s="289"/>
      <c r="I312" s="248" t="s">
        <v>1</v>
      </c>
      <c r="J312" s="251">
        <f>IF('Series 100 Final'!$F312 = 0,,'Series 100 Final'!$F312)</f>
        <v>0</v>
      </c>
    </row>
    <row r="313" spans="1:10" x14ac:dyDescent="0.2">
      <c r="A313" s="246"/>
      <c r="B313" s="247"/>
      <c r="C313" s="289"/>
      <c r="D313" s="248"/>
      <c r="E313" s="250"/>
      <c r="F313" s="251"/>
      <c r="H313" s="289"/>
      <c r="I313" s="248"/>
      <c r="J313" s="251"/>
    </row>
    <row r="314" spans="1:10" ht="29.25" customHeight="1" x14ac:dyDescent="0.2">
      <c r="A314" s="246" t="s">
        <v>277</v>
      </c>
      <c r="B314" s="247" t="s">
        <v>278</v>
      </c>
      <c r="C314" s="289"/>
      <c r="D314" s="248" t="s">
        <v>18</v>
      </c>
      <c r="E314" s="250">
        <v>24.2</v>
      </c>
      <c r="F314" s="251">
        <f>IF('Series 100 Design'!$F314 = 0,,'Series 100 Design'!$F314)</f>
        <v>0</v>
      </c>
      <c r="H314" s="289"/>
      <c r="I314" s="248" t="s">
        <v>18</v>
      </c>
      <c r="J314" s="251">
        <f>IF('Series 100 Final'!$F314 = 0,,'Series 100 Final'!$F314)</f>
        <v>0</v>
      </c>
    </row>
    <row r="315" spans="1:10" x14ac:dyDescent="0.2">
      <c r="A315" s="246"/>
      <c r="B315" s="247"/>
      <c r="C315" s="289"/>
      <c r="D315" s="248"/>
      <c r="E315" s="250"/>
      <c r="F315" s="251"/>
      <c r="H315" s="289"/>
      <c r="I315" s="248"/>
      <c r="J315" s="251"/>
    </row>
    <row r="316" spans="1:10" ht="28.5" customHeight="1" x14ac:dyDescent="0.2">
      <c r="A316" s="246" t="s">
        <v>279</v>
      </c>
      <c r="B316" s="247" t="s">
        <v>280</v>
      </c>
      <c r="C316" s="289"/>
      <c r="D316" s="248" t="s">
        <v>1</v>
      </c>
      <c r="E316" s="250">
        <v>272.25</v>
      </c>
      <c r="F316" s="251">
        <f>IF('Series 100 Design'!$F316 = 0,,'Series 100 Design'!$F316)</f>
        <v>0</v>
      </c>
      <c r="H316" s="289"/>
      <c r="I316" s="248" t="s">
        <v>1</v>
      </c>
      <c r="J316" s="251">
        <f>IF('Series 100 Final'!$F316 = 0,,'Series 100 Final'!$F316)</f>
        <v>0</v>
      </c>
    </row>
    <row r="317" spans="1:10" ht="13.5" customHeight="1" x14ac:dyDescent="0.2">
      <c r="A317" s="246"/>
      <c r="B317" s="247"/>
      <c r="C317" s="289"/>
      <c r="D317" s="248"/>
      <c r="E317" s="250"/>
      <c r="F317" s="251"/>
      <c r="H317" s="289"/>
      <c r="I317" s="248"/>
      <c r="J317" s="251"/>
    </row>
    <row r="318" spans="1:10" ht="13.5" customHeight="1" x14ac:dyDescent="0.2">
      <c r="A318" s="253"/>
      <c r="B318" s="254" t="s">
        <v>281</v>
      </c>
      <c r="C318" s="292"/>
      <c r="D318" s="255"/>
      <c r="E318" s="255"/>
      <c r="F318" s="255"/>
      <c r="H318" s="292"/>
      <c r="I318" s="255"/>
      <c r="J318" s="255"/>
    </row>
    <row r="319" spans="1:10" ht="13.5" customHeight="1" x14ac:dyDescent="0.2">
      <c r="A319" s="246"/>
      <c r="B319" s="247"/>
      <c r="C319" s="289"/>
      <c r="D319" s="248"/>
      <c r="E319" s="250"/>
      <c r="F319" s="251"/>
      <c r="H319" s="289"/>
      <c r="I319" s="248"/>
      <c r="J319" s="251"/>
    </row>
    <row r="320" spans="1:10" ht="25.5" x14ac:dyDescent="0.2">
      <c r="A320" s="246" t="s">
        <v>282</v>
      </c>
      <c r="B320" s="247" t="s">
        <v>283</v>
      </c>
      <c r="C320" s="289"/>
      <c r="D320" s="248" t="s">
        <v>1</v>
      </c>
      <c r="E320" s="250">
        <v>272.25</v>
      </c>
      <c r="F320" s="251">
        <f>IF('Series 100 Design'!$F320 = 0,,'Series 100 Design'!$F320)</f>
        <v>0</v>
      </c>
      <c r="H320" s="289"/>
      <c r="I320" s="248" t="s">
        <v>1</v>
      </c>
      <c r="J320" s="251">
        <f>IF('Series 100 Final'!$F320 = 0,,'Series 100 Final'!$F320)</f>
        <v>0</v>
      </c>
    </row>
    <row r="321" spans="1:10" x14ac:dyDescent="0.2">
      <c r="A321" s="246"/>
      <c r="B321" s="247"/>
      <c r="C321" s="289"/>
      <c r="D321" s="248"/>
      <c r="E321" s="250"/>
      <c r="F321" s="251"/>
      <c r="H321" s="289"/>
      <c r="I321" s="248"/>
      <c r="J321" s="251"/>
    </row>
    <row r="322" spans="1:10" ht="25.5" x14ac:dyDescent="0.2">
      <c r="A322" s="246" t="s">
        <v>284</v>
      </c>
      <c r="B322" s="247" t="s">
        <v>285</v>
      </c>
      <c r="C322" s="289"/>
      <c r="D322" s="248" t="s">
        <v>18</v>
      </c>
      <c r="E322" s="250">
        <v>24.2</v>
      </c>
      <c r="F322" s="251">
        <f>IF('Series 100 Design'!$F322 = 0,,'Series 100 Design'!$F322)</f>
        <v>0</v>
      </c>
      <c r="H322" s="289"/>
      <c r="I322" s="248" t="s">
        <v>18</v>
      </c>
      <c r="J322" s="251">
        <f>IF('Series 100 Final'!$F322 = 0,,'Series 100 Final'!$F322)</f>
        <v>0</v>
      </c>
    </row>
    <row r="323" spans="1:10" x14ac:dyDescent="0.2">
      <c r="A323" s="246"/>
      <c r="B323" s="247"/>
      <c r="C323" s="289"/>
      <c r="D323" s="248"/>
      <c r="E323" s="250"/>
      <c r="F323" s="251"/>
      <c r="H323" s="289"/>
      <c r="I323" s="248"/>
      <c r="J323" s="251"/>
    </row>
    <row r="324" spans="1:10" ht="25.5" x14ac:dyDescent="0.2">
      <c r="A324" s="246" t="s">
        <v>286</v>
      </c>
      <c r="B324" s="247" t="s">
        <v>287</v>
      </c>
      <c r="C324" s="289"/>
      <c r="D324" s="248" t="s">
        <v>1</v>
      </c>
      <c r="E324" s="250">
        <v>272.25</v>
      </c>
      <c r="F324" s="251">
        <f>IF('Series 100 Design'!$F324 = 0,,'Series 100 Design'!$F324)</f>
        <v>0</v>
      </c>
      <c r="H324" s="289"/>
      <c r="I324" s="248" t="s">
        <v>1</v>
      </c>
      <c r="J324" s="251">
        <f>IF('Series 100 Final'!$F324 = 0,,'Series 100 Final'!$F324)</f>
        <v>0</v>
      </c>
    </row>
    <row r="325" spans="1:10" x14ac:dyDescent="0.2">
      <c r="A325" s="246"/>
      <c r="B325" s="247"/>
      <c r="C325" s="289"/>
      <c r="D325" s="248"/>
      <c r="E325" s="250"/>
      <c r="F325" s="251"/>
      <c r="H325" s="289"/>
      <c r="I325" s="248"/>
      <c r="J325" s="251"/>
    </row>
    <row r="326" spans="1:10" x14ac:dyDescent="0.2">
      <c r="A326" s="253"/>
      <c r="B326" s="254" t="s">
        <v>288</v>
      </c>
      <c r="C326" s="292"/>
      <c r="D326" s="255"/>
      <c r="E326" s="255"/>
      <c r="F326" s="255"/>
      <c r="H326" s="292"/>
      <c r="I326" s="255"/>
      <c r="J326" s="255"/>
    </row>
    <row r="327" spans="1:10" x14ac:dyDescent="0.2">
      <c r="A327" s="246"/>
      <c r="B327" s="247"/>
      <c r="C327" s="289"/>
      <c r="D327" s="248"/>
      <c r="E327" s="250"/>
      <c r="F327" s="251"/>
      <c r="H327" s="289"/>
      <c r="I327" s="248"/>
      <c r="J327" s="251"/>
    </row>
    <row r="328" spans="1:10" ht="25.5" x14ac:dyDescent="0.2">
      <c r="A328" s="246" t="s">
        <v>289</v>
      </c>
      <c r="B328" s="247" t="s">
        <v>290</v>
      </c>
      <c r="C328" s="289"/>
      <c r="D328" s="248" t="s">
        <v>1</v>
      </c>
      <c r="E328" s="250">
        <v>272.25</v>
      </c>
      <c r="F328" s="251">
        <f>IF('Series 100 Design'!$F328 = 0,,'Series 100 Design'!$F328)</f>
        <v>0</v>
      </c>
      <c r="H328" s="289"/>
      <c r="I328" s="248" t="s">
        <v>1</v>
      </c>
      <c r="J328" s="251">
        <f>IF('Series 100 Final'!$F328 = 0,,'Series 100 Final'!$F328)</f>
        <v>0</v>
      </c>
    </row>
    <row r="329" spans="1:10" x14ac:dyDescent="0.2">
      <c r="A329" s="246"/>
      <c r="B329" s="247"/>
      <c r="C329" s="289"/>
      <c r="D329" s="248"/>
      <c r="E329" s="250"/>
      <c r="F329" s="251"/>
      <c r="H329" s="289"/>
      <c r="I329" s="248"/>
      <c r="J329" s="251"/>
    </row>
    <row r="330" spans="1:10" ht="25.5" x14ac:dyDescent="0.2">
      <c r="A330" s="246" t="s">
        <v>291</v>
      </c>
      <c r="B330" s="247" t="s">
        <v>292</v>
      </c>
      <c r="C330" s="289"/>
      <c r="D330" s="248" t="s">
        <v>18</v>
      </c>
      <c r="E330" s="250">
        <v>24.2</v>
      </c>
      <c r="F330" s="251">
        <f>IF('Series 100 Design'!$F330 = 0,,'Series 100 Design'!$F330)</f>
        <v>0</v>
      </c>
      <c r="H330" s="289"/>
      <c r="I330" s="248" t="s">
        <v>18</v>
      </c>
      <c r="J330" s="251">
        <f>IF('Series 100 Final'!$F330 = 0,,'Series 100 Final'!$F330)</f>
        <v>0</v>
      </c>
    </row>
    <row r="331" spans="1:10" x14ac:dyDescent="0.2">
      <c r="A331" s="246"/>
      <c r="B331" s="247"/>
      <c r="C331" s="289"/>
      <c r="D331" s="248"/>
      <c r="E331" s="250"/>
      <c r="F331" s="251"/>
      <c r="H331" s="289"/>
      <c r="I331" s="248"/>
      <c r="J331" s="251"/>
    </row>
    <row r="332" spans="1:10" ht="25.5" x14ac:dyDescent="0.2">
      <c r="A332" s="246" t="s">
        <v>293</v>
      </c>
      <c r="B332" s="247" t="s">
        <v>294</v>
      </c>
      <c r="C332" s="289"/>
      <c r="D332" s="248" t="s">
        <v>1</v>
      </c>
      <c r="E332" s="250">
        <v>272.25</v>
      </c>
      <c r="F332" s="251">
        <f>IF('Series 100 Design'!$F332 = 0,,'Series 100 Design'!$F332)</f>
        <v>0</v>
      </c>
      <c r="H332" s="289"/>
      <c r="I332" s="248" t="s">
        <v>1</v>
      </c>
      <c r="J332" s="251">
        <f>IF('Series 100 Final'!$F332 = 0,,'Series 100 Final'!$F332)</f>
        <v>0</v>
      </c>
    </row>
    <row r="333" spans="1:10" x14ac:dyDescent="0.2">
      <c r="A333" s="246"/>
      <c r="B333" s="247"/>
      <c r="C333" s="289"/>
      <c r="D333" s="248"/>
      <c r="E333" s="250"/>
      <c r="F333" s="251"/>
      <c r="H333" s="289"/>
      <c r="I333" s="248"/>
      <c r="J333" s="251"/>
    </row>
    <row r="334" spans="1:10" x14ac:dyDescent="0.2">
      <c r="A334" s="253"/>
      <c r="B334" s="254" t="s">
        <v>295</v>
      </c>
      <c r="C334" s="292"/>
      <c r="D334" s="255"/>
      <c r="E334" s="255"/>
      <c r="F334" s="255"/>
      <c r="H334" s="292"/>
      <c r="I334" s="255"/>
      <c r="J334" s="255"/>
    </row>
    <row r="335" spans="1:10" x14ac:dyDescent="0.2">
      <c r="A335" s="246"/>
      <c r="B335" s="252"/>
      <c r="C335" s="289"/>
      <c r="D335" s="248"/>
      <c r="E335" s="250"/>
      <c r="F335" s="251"/>
      <c r="H335" s="289"/>
      <c r="I335" s="248"/>
      <c r="J335" s="251"/>
    </row>
    <row r="336" spans="1:10" ht="38.25" x14ac:dyDescent="0.2">
      <c r="A336" s="246" t="s">
        <v>296</v>
      </c>
      <c r="B336" s="247" t="s">
        <v>297</v>
      </c>
      <c r="C336" s="289"/>
      <c r="D336" s="248" t="s">
        <v>1</v>
      </c>
      <c r="E336" s="250">
        <v>272.25</v>
      </c>
      <c r="F336" s="251">
        <f>IF('Series 100 Design'!$F336 = 0,,'Series 100 Design'!$F336)</f>
        <v>0</v>
      </c>
      <c r="H336" s="289"/>
      <c r="I336" s="248" t="s">
        <v>1</v>
      </c>
      <c r="J336" s="251">
        <f>IF('Series 100 Final'!$F336 = 0,,'Series 100 Final'!$F336)</f>
        <v>0</v>
      </c>
    </row>
    <row r="337" spans="1:10" x14ac:dyDescent="0.2">
      <c r="A337" s="246"/>
      <c r="B337" s="247"/>
      <c r="C337" s="289"/>
      <c r="D337" s="248"/>
      <c r="E337" s="250"/>
      <c r="F337" s="251"/>
      <c r="H337" s="289"/>
      <c r="I337" s="248"/>
      <c r="J337" s="251"/>
    </row>
    <row r="338" spans="1:10" ht="38.25" x14ac:dyDescent="0.2">
      <c r="A338" s="246" t="s">
        <v>298</v>
      </c>
      <c r="B338" s="247" t="s">
        <v>299</v>
      </c>
      <c r="C338" s="289"/>
      <c r="D338" s="248" t="s">
        <v>18</v>
      </c>
      <c r="E338" s="250">
        <v>36.299999999999997</v>
      </c>
      <c r="F338" s="251">
        <f>IF('Series 100 Design'!$F338 = 0,,'Series 100 Design'!$F338)</f>
        <v>0</v>
      </c>
      <c r="H338" s="289"/>
      <c r="I338" s="248" t="s">
        <v>18</v>
      </c>
      <c r="J338" s="251">
        <f>IF('Series 100 Final'!$F338 = 0,,'Series 100 Final'!$F338)</f>
        <v>0</v>
      </c>
    </row>
    <row r="339" spans="1:10" x14ac:dyDescent="0.2">
      <c r="A339" s="246"/>
      <c r="B339" s="247"/>
      <c r="C339" s="289"/>
      <c r="D339" s="248"/>
      <c r="E339" s="250"/>
      <c r="F339" s="251"/>
      <c r="H339" s="289"/>
      <c r="I339" s="248"/>
      <c r="J339" s="251"/>
    </row>
    <row r="340" spans="1:10" ht="38.25" x14ac:dyDescent="0.2">
      <c r="A340" s="246" t="s">
        <v>300</v>
      </c>
      <c r="B340" s="247" t="s">
        <v>301</v>
      </c>
      <c r="C340" s="289"/>
      <c r="D340" s="248" t="s">
        <v>1</v>
      </c>
      <c r="E340" s="250">
        <v>272.25</v>
      </c>
      <c r="F340" s="251">
        <f>IF('Series 100 Design'!$F340 = 0,,'Series 100 Design'!$F340)</f>
        <v>0</v>
      </c>
      <c r="H340" s="289"/>
      <c r="I340" s="248" t="s">
        <v>1</v>
      </c>
      <c r="J340" s="251">
        <f>IF('Series 100 Final'!$F340 = 0,,'Series 100 Final'!$F340)</f>
        <v>0</v>
      </c>
    </row>
    <row r="341" spans="1:10" x14ac:dyDescent="0.2">
      <c r="A341" s="246"/>
      <c r="B341" s="252"/>
      <c r="C341" s="289"/>
      <c r="D341" s="248"/>
      <c r="E341" s="250"/>
      <c r="F341" s="251"/>
      <c r="H341" s="289"/>
      <c r="I341" s="248"/>
      <c r="J341" s="251"/>
    </row>
    <row r="342" spans="1:10" ht="42" customHeight="1" x14ac:dyDescent="0.2">
      <c r="A342" s="246" t="s">
        <v>302</v>
      </c>
      <c r="B342" s="247" t="s">
        <v>303</v>
      </c>
      <c r="C342" s="289"/>
      <c r="D342" s="248" t="s">
        <v>1</v>
      </c>
      <c r="E342" s="250">
        <v>272.25</v>
      </c>
      <c r="F342" s="251">
        <f>IF('Series 100 Design'!$F342 = 0,,'Series 100 Design'!$F342)</f>
        <v>0</v>
      </c>
      <c r="H342" s="289"/>
      <c r="I342" s="248" t="s">
        <v>1</v>
      </c>
      <c r="J342" s="251">
        <f>IF('Series 100 Final'!$F342 = 0,,'Series 100 Final'!$F342)</f>
        <v>0</v>
      </c>
    </row>
    <row r="343" spans="1:10" x14ac:dyDescent="0.2">
      <c r="A343" s="246"/>
      <c r="B343" s="247"/>
      <c r="C343" s="289"/>
      <c r="D343" s="248"/>
      <c r="E343" s="250"/>
      <c r="F343" s="251"/>
      <c r="H343" s="289"/>
      <c r="I343" s="248"/>
      <c r="J343" s="251"/>
    </row>
    <row r="344" spans="1:10" ht="45" customHeight="1" x14ac:dyDescent="0.2">
      <c r="A344" s="246" t="s">
        <v>304</v>
      </c>
      <c r="B344" s="247" t="s">
        <v>305</v>
      </c>
      <c r="C344" s="289"/>
      <c r="D344" s="248" t="s">
        <v>18</v>
      </c>
      <c r="E344" s="250">
        <v>54.45</v>
      </c>
      <c r="F344" s="251">
        <f>IF('Series 100 Design'!$F344 = 0,,'Series 100 Design'!$F344)</f>
        <v>0</v>
      </c>
      <c r="H344" s="289"/>
      <c r="I344" s="248" t="s">
        <v>18</v>
      </c>
      <c r="J344" s="251">
        <f>IF('Series 100 Final'!$F344 = 0,,'Series 100 Final'!$F344)</f>
        <v>0</v>
      </c>
    </row>
    <row r="345" spans="1:10" x14ac:dyDescent="0.2">
      <c r="A345" s="246"/>
      <c r="B345" s="247"/>
      <c r="C345" s="289"/>
      <c r="D345" s="248"/>
      <c r="E345" s="250"/>
      <c r="F345" s="251"/>
      <c r="H345" s="289"/>
      <c r="I345" s="248"/>
      <c r="J345" s="251"/>
    </row>
    <row r="346" spans="1:10" ht="39.75" customHeight="1" x14ac:dyDescent="0.2">
      <c r="A346" s="246" t="s">
        <v>306</v>
      </c>
      <c r="B346" s="247" t="s">
        <v>307</v>
      </c>
      <c r="C346" s="289"/>
      <c r="D346" s="248" t="s">
        <v>1</v>
      </c>
      <c r="E346" s="250">
        <v>272.25</v>
      </c>
      <c r="F346" s="251">
        <f>IF('Series 100 Design'!$F346 = 0,,'Series 100 Design'!$F346)</f>
        <v>0</v>
      </c>
      <c r="H346" s="289"/>
      <c r="I346" s="248" t="s">
        <v>1</v>
      </c>
      <c r="J346" s="251">
        <f>IF('Series 100 Final'!$F346 = 0,,'Series 100 Final'!$F346)</f>
        <v>0</v>
      </c>
    </row>
    <row r="347" spans="1:10" x14ac:dyDescent="0.2">
      <c r="A347" s="246"/>
      <c r="B347" s="247"/>
      <c r="C347" s="289"/>
      <c r="D347" s="248"/>
      <c r="E347" s="250"/>
      <c r="F347" s="251"/>
      <c r="H347" s="289"/>
      <c r="I347" s="248"/>
      <c r="J347" s="251"/>
    </row>
    <row r="348" spans="1:10" ht="27" customHeight="1" x14ac:dyDescent="0.2">
      <c r="A348" s="246" t="s">
        <v>308</v>
      </c>
      <c r="B348" s="247" t="s">
        <v>309</v>
      </c>
      <c r="C348" s="289"/>
      <c r="D348" s="248" t="s">
        <v>1</v>
      </c>
      <c r="E348" s="250">
        <v>423.5</v>
      </c>
      <c r="F348" s="251">
        <f>IF('Series 100 Design'!$F348 = 0,,'Series 100 Design'!$F348)</f>
        <v>0</v>
      </c>
      <c r="H348" s="289"/>
      <c r="I348" s="248" t="s">
        <v>1</v>
      </c>
      <c r="J348" s="251">
        <f>IF('Series 100 Final'!$F348 = 0,,'Series 100 Final'!$F348)</f>
        <v>0</v>
      </c>
    </row>
    <row r="349" spans="1:10" x14ac:dyDescent="0.2">
      <c r="A349" s="246"/>
      <c r="B349" s="247"/>
      <c r="C349" s="289"/>
      <c r="D349" s="248"/>
      <c r="E349" s="250"/>
      <c r="F349" s="251"/>
      <c r="H349" s="289"/>
      <c r="I349" s="248"/>
      <c r="J349" s="251"/>
    </row>
    <row r="350" spans="1:10" ht="27" customHeight="1" x14ac:dyDescent="0.2">
      <c r="A350" s="246" t="s">
        <v>310</v>
      </c>
      <c r="B350" s="247" t="s">
        <v>311</v>
      </c>
      <c r="C350" s="289"/>
      <c r="D350" s="248" t="s">
        <v>18</v>
      </c>
      <c r="E350" s="250">
        <v>72.599999999999994</v>
      </c>
      <c r="F350" s="251">
        <f>IF('Series 100 Design'!$F350 = 0,,'Series 100 Design'!$F350)</f>
        <v>0</v>
      </c>
      <c r="H350" s="289"/>
      <c r="I350" s="248" t="s">
        <v>18</v>
      </c>
      <c r="J350" s="251">
        <f>IF('Series 100 Final'!$F350 = 0,,'Series 100 Final'!$F350)</f>
        <v>0</v>
      </c>
    </row>
    <row r="351" spans="1:10" x14ac:dyDescent="0.2">
      <c r="A351" s="246"/>
      <c r="B351" s="247"/>
      <c r="C351" s="289"/>
      <c r="D351" s="248"/>
      <c r="E351" s="250"/>
      <c r="F351" s="251"/>
      <c r="H351" s="289"/>
      <c r="I351" s="248"/>
      <c r="J351" s="251"/>
    </row>
    <row r="352" spans="1:10" ht="27.75" customHeight="1" x14ac:dyDescent="0.2">
      <c r="A352" s="246" t="s">
        <v>312</v>
      </c>
      <c r="B352" s="247" t="s">
        <v>313</v>
      </c>
      <c r="C352" s="289"/>
      <c r="D352" s="248" t="s">
        <v>1</v>
      </c>
      <c r="E352" s="250">
        <v>423.5</v>
      </c>
      <c r="F352" s="251">
        <f>IF('Series 100 Design'!$F352 = 0,,'Series 100 Design'!$F352)</f>
        <v>0</v>
      </c>
      <c r="H352" s="289"/>
      <c r="I352" s="248" t="s">
        <v>1</v>
      </c>
      <c r="J352" s="251">
        <f>IF('Series 100 Final'!$F352 = 0,,'Series 100 Final'!$F352)</f>
        <v>0</v>
      </c>
    </row>
    <row r="353" spans="1:10" x14ac:dyDescent="0.2">
      <c r="A353" s="246"/>
      <c r="B353" s="247"/>
      <c r="C353" s="289"/>
      <c r="D353" s="248"/>
      <c r="E353" s="250"/>
      <c r="F353" s="251"/>
      <c r="H353" s="289"/>
      <c r="I353" s="248"/>
      <c r="J353" s="251"/>
    </row>
    <row r="354" spans="1:10" ht="25.5" customHeight="1" x14ac:dyDescent="0.2">
      <c r="A354" s="246" t="s">
        <v>314</v>
      </c>
      <c r="B354" s="247" t="s">
        <v>315</v>
      </c>
      <c r="C354" s="289"/>
      <c r="D354" s="248" t="s">
        <v>1</v>
      </c>
      <c r="E354" s="250">
        <v>423.5</v>
      </c>
      <c r="F354" s="251">
        <f>IF('Series 100 Design'!$F354 = 0,,'Series 100 Design'!$F354)</f>
        <v>0</v>
      </c>
      <c r="H354" s="289"/>
      <c r="I354" s="248" t="s">
        <v>1</v>
      </c>
      <c r="J354" s="251">
        <f>IF('Series 100 Final'!$F354 = 0,,'Series 100 Final'!$F354)</f>
        <v>0</v>
      </c>
    </row>
    <row r="355" spans="1:10" x14ac:dyDescent="0.2">
      <c r="A355" s="246"/>
      <c r="B355" s="247"/>
      <c r="C355" s="289"/>
      <c r="D355" s="248"/>
      <c r="E355" s="250"/>
      <c r="F355" s="251"/>
      <c r="H355" s="289"/>
      <c r="I355" s="248"/>
      <c r="J355" s="251"/>
    </row>
    <row r="356" spans="1:10" ht="26.25" customHeight="1" x14ac:dyDescent="0.2">
      <c r="A356" s="246" t="s">
        <v>316</v>
      </c>
      <c r="B356" s="247" t="s">
        <v>317</v>
      </c>
      <c r="C356" s="289"/>
      <c r="D356" s="248" t="s">
        <v>18</v>
      </c>
      <c r="E356" s="250">
        <v>84.7</v>
      </c>
      <c r="F356" s="251">
        <f>IF('Series 100 Design'!$F356 = 0,,'Series 100 Design'!$F356)</f>
        <v>0</v>
      </c>
      <c r="H356" s="289"/>
      <c r="I356" s="248" t="s">
        <v>18</v>
      </c>
      <c r="J356" s="251">
        <f>IF('Series 100 Final'!$F356 = 0,,'Series 100 Final'!$F356)</f>
        <v>0</v>
      </c>
    </row>
    <row r="357" spans="1:10" x14ac:dyDescent="0.2">
      <c r="A357" s="246"/>
      <c r="B357" s="247"/>
      <c r="C357" s="289"/>
      <c r="D357" s="248"/>
      <c r="E357" s="250"/>
      <c r="F357" s="251"/>
      <c r="H357" s="289"/>
      <c r="I357" s="248"/>
      <c r="J357" s="251"/>
    </row>
    <row r="358" spans="1:10" ht="26.25" customHeight="1" x14ac:dyDescent="0.2">
      <c r="A358" s="246" t="s">
        <v>318</v>
      </c>
      <c r="B358" s="247" t="s">
        <v>319</v>
      </c>
      <c r="C358" s="289"/>
      <c r="D358" s="248" t="s">
        <v>1</v>
      </c>
      <c r="E358" s="250">
        <v>423.5</v>
      </c>
      <c r="F358" s="251">
        <f>IF('Series 100 Design'!$F358 = 0,,'Series 100 Design'!$F358)</f>
        <v>0</v>
      </c>
      <c r="H358" s="289"/>
      <c r="I358" s="248" t="s">
        <v>1</v>
      </c>
      <c r="J358" s="251">
        <f>IF('Series 100 Final'!$F358 = 0,,'Series 100 Final'!$F358)</f>
        <v>0</v>
      </c>
    </row>
    <row r="359" spans="1:10" x14ac:dyDescent="0.2">
      <c r="A359" s="259"/>
      <c r="B359" s="258"/>
      <c r="C359" s="289"/>
      <c r="D359" s="248"/>
      <c r="E359" s="250"/>
      <c r="F359" s="251"/>
      <c r="H359" s="289"/>
      <c r="I359" s="248"/>
      <c r="J359" s="251"/>
    </row>
    <row r="360" spans="1:10" x14ac:dyDescent="0.2">
      <c r="A360" s="260"/>
      <c r="B360" s="261" t="s">
        <v>320</v>
      </c>
      <c r="C360" s="292"/>
      <c r="D360" s="255"/>
      <c r="E360" s="255"/>
      <c r="F360" s="255"/>
      <c r="H360" s="292"/>
      <c r="I360" s="255"/>
      <c r="J360" s="255"/>
    </row>
    <row r="361" spans="1:10" x14ac:dyDescent="0.2">
      <c r="A361" s="259"/>
      <c r="B361" s="258"/>
      <c r="C361" s="289"/>
      <c r="D361" s="248"/>
      <c r="E361" s="250"/>
      <c r="F361" s="251"/>
      <c r="H361" s="289"/>
      <c r="I361" s="248"/>
      <c r="J361" s="251"/>
    </row>
    <row r="362" spans="1:10" ht="25.5" x14ac:dyDescent="0.2">
      <c r="A362" s="262" t="s">
        <v>321</v>
      </c>
      <c r="B362" s="247" t="s">
        <v>322</v>
      </c>
      <c r="C362" s="289"/>
      <c r="D362" s="248" t="s">
        <v>1</v>
      </c>
      <c r="E362" s="250">
        <v>423.5</v>
      </c>
      <c r="F362" s="251">
        <f>IF('Series 100 Design'!$F362 = 0,,'Series 100 Design'!$F362)</f>
        <v>0</v>
      </c>
      <c r="H362" s="289"/>
      <c r="I362" s="248" t="s">
        <v>1</v>
      </c>
      <c r="J362" s="251">
        <f>IF('Series 100 Final'!$F362 = 0,,'Series 100 Final'!$F362)</f>
        <v>0</v>
      </c>
    </row>
    <row r="363" spans="1:10" x14ac:dyDescent="0.2">
      <c r="A363" s="262"/>
      <c r="B363" s="247"/>
      <c r="C363" s="289"/>
      <c r="D363" s="248"/>
      <c r="E363" s="250"/>
      <c r="F363" s="251"/>
      <c r="H363" s="289"/>
      <c r="I363" s="248"/>
      <c r="J363" s="251"/>
    </row>
    <row r="364" spans="1:10" ht="25.5" x14ac:dyDescent="0.2">
      <c r="A364" s="262" t="s">
        <v>323</v>
      </c>
      <c r="B364" s="247" t="s">
        <v>324</v>
      </c>
      <c r="C364" s="289"/>
      <c r="D364" s="248" t="s">
        <v>18</v>
      </c>
      <c r="E364" s="250">
        <v>48.4</v>
      </c>
      <c r="F364" s="251">
        <f>IF('Series 100 Design'!$F364 = 0,,'Series 100 Design'!$F364)</f>
        <v>0</v>
      </c>
      <c r="H364" s="289"/>
      <c r="I364" s="248" t="s">
        <v>18</v>
      </c>
      <c r="J364" s="251">
        <f>IF('Series 100 Final'!$F364 = 0,,'Series 100 Final'!$F364)</f>
        <v>0</v>
      </c>
    </row>
    <row r="365" spans="1:10" x14ac:dyDescent="0.2">
      <c r="A365" s="262"/>
      <c r="B365" s="247"/>
      <c r="C365" s="289"/>
      <c r="D365" s="248"/>
      <c r="E365" s="250"/>
      <c r="F365" s="251"/>
      <c r="H365" s="289"/>
      <c r="I365" s="248"/>
      <c r="J365" s="251"/>
    </row>
    <row r="366" spans="1:10" ht="25.5" x14ac:dyDescent="0.2">
      <c r="A366" s="262" t="s">
        <v>325</v>
      </c>
      <c r="B366" s="247" t="s">
        <v>326</v>
      </c>
      <c r="C366" s="289"/>
      <c r="D366" s="248" t="s">
        <v>1</v>
      </c>
      <c r="E366" s="250">
        <v>423.5</v>
      </c>
      <c r="F366" s="251">
        <f>IF('Series 100 Design'!$F366 = 0,,'Series 100 Design'!$F366)</f>
        <v>0</v>
      </c>
      <c r="H366" s="289"/>
      <c r="I366" s="248" t="s">
        <v>1</v>
      </c>
      <c r="J366" s="251">
        <f>IF('Series 100 Final'!$F366 = 0,,'Series 100 Final'!$F366)</f>
        <v>0</v>
      </c>
    </row>
    <row r="367" spans="1:10" x14ac:dyDescent="0.2">
      <c r="A367" s="262"/>
      <c r="B367" s="247"/>
      <c r="C367" s="289"/>
      <c r="D367" s="248"/>
      <c r="E367" s="250"/>
      <c r="F367" s="251"/>
      <c r="H367" s="289"/>
      <c r="I367" s="248"/>
      <c r="J367" s="251"/>
    </row>
    <row r="368" spans="1:10" ht="25.5" x14ac:dyDescent="0.2">
      <c r="A368" s="262" t="s">
        <v>327</v>
      </c>
      <c r="B368" s="247" t="s">
        <v>328</v>
      </c>
      <c r="C368" s="289"/>
      <c r="D368" s="248" t="s">
        <v>1</v>
      </c>
      <c r="E368" s="250">
        <v>423.5</v>
      </c>
      <c r="F368" s="251">
        <f>IF('Series 100 Design'!$F368 = 0,,'Series 100 Design'!$F368)</f>
        <v>0</v>
      </c>
      <c r="H368" s="289"/>
      <c r="I368" s="248" t="s">
        <v>1</v>
      </c>
      <c r="J368" s="251">
        <f>IF('Series 100 Final'!$F368 = 0,,'Series 100 Final'!$F368)</f>
        <v>0</v>
      </c>
    </row>
    <row r="369" spans="1:10" x14ac:dyDescent="0.2">
      <c r="A369" s="262"/>
      <c r="B369" s="247"/>
      <c r="C369" s="289"/>
      <c r="D369" s="248"/>
      <c r="E369" s="250"/>
      <c r="F369" s="251"/>
      <c r="H369" s="289"/>
      <c r="I369" s="248"/>
      <c r="J369" s="251"/>
    </row>
    <row r="370" spans="1:10" ht="25.5" x14ac:dyDescent="0.2">
      <c r="A370" s="262" t="s">
        <v>329</v>
      </c>
      <c r="B370" s="247" t="s">
        <v>330</v>
      </c>
      <c r="C370" s="289"/>
      <c r="D370" s="248" t="s">
        <v>18</v>
      </c>
      <c r="E370" s="250">
        <v>48.4</v>
      </c>
      <c r="F370" s="251">
        <f>IF('Series 100 Design'!$F370 = 0,,'Series 100 Design'!$F370)</f>
        <v>0</v>
      </c>
      <c r="H370" s="289"/>
      <c r="I370" s="248" t="s">
        <v>18</v>
      </c>
      <c r="J370" s="251">
        <f>IF('Series 100 Final'!$F370 = 0,,'Series 100 Final'!$F370)</f>
        <v>0</v>
      </c>
    </row>
    <row r="371" spans="1:10" x14ac:dyDescent="0.2">
      <c r="A371" s="262"/>
      <c r="B371" s="247"/>
      <c r="C371" s="289"/>
      <c r="D371" s="248"/>
      <c r="E371" s="250"/>
      <c r="F371" s="251"/>
      <c r="H371" s="289"/>
      <c r="I371" s="248"/>
      <c r="J371" s="251"/>
    </row>
    <row r="372" spans="1:10" ht="25.5" x14ac:dyDescent="0.2">
      <c r="A372" s="262" t="s">
        <v>331</v>
      </c>
      <c r="B372" s="247" t="s">
        <v>332</v>
      </c>
      <c r="C372" s="289"/>
      <c r="D372" s="248" t="s">
        <v>1</v>
      </c>
      <c r="E372" s="250">
        <v>423.5</v>
      </c>
      <c r="F372" s="251">
        <f>IF('Series 100 Design'!$F372 = 0,,'Series 100 Design'!$F372)</f>
        <v>0</v>
      </c>
      <c r="H372" s="289"/>
      <c r="I372" s="248" t="s">
        <v>1</v>
      </c>
      <c r="J372" s="251">
        <f>IF('Series 100 Final'!$F372 = 0,,'Series 100 Final'!$F372)</f>
        <v>0</v>
      </c>
    </row>
    <row r="373" spans="1:10" x14ac:dyDescent="0.2">
      <c r="A373" s="262"/>
      <c r="B373" s="247"/>
      <c r="C373" s="289"/>
      <c r="D373" s="248"/>
      <c r="E373" s="250"/>
      <c r="F373" s="251"/>
      <c r="H373" s="289"/>
      <c r="I373" s="248"/>
      <c r="J373" s="251"/>
    </row>
    <row r="374" spans="1:10" ht="25.5" x14ac:dyDescent="0.2">
      <c r="A374" s="262" t="s">
        <v>333</v>
      </c>
      <c r="B374" s="247" t="s">
        <v>334</v>
      </c>
      <c r="C374" s="289"/>
      <c r="D374" s="248" t="s">
        <v>1</v>
      </c>
      <c r="E374" s="250">
        <v>423.5</v>
      </c>
      <c r="F374" s="251">
        <f>IF('Series 100 Design'!$F374 = 0,,'Series 100 Design'!$F374)</f>
        <v>0</v>
      </c>
      <c r="H374" s="289"/>
      <c r="I374" s="248" t="s">
        <v>1</v>
      </c>
      <c r="J374" s="251">
        <f>IF('Series 100 Final'!$F374 = 0,,'Series 100 Final'!$F374)</f>
        <v>0</v>
      </c>
    </row>
    <row r="375" spans="1:10" x14ac:dyDescent="0.2">
      <c r="A375" s="262"/>
      <c r="B375" s="247"/>
      <c r="C375" s="289"/>
      <c r="D375" s="248"/>
      <c r="E375" s="250"/>
      <c r="F375" s="251"/>
      <c r="H375" s="289"/>
      <c r="I375" s="248"/>
      <c r="J375" s="251"/>
    </row>
    <row r="376" spans="1:10" ht="25.5" x14ac:dyDescent="0.2">
      <c r="A376" s="262" t="s">
        <v>335</v>
      </c>
      <c r="B376" s="247" t="s">
        <v>336</v>
      </c>
      <c r="C376" s="289"/>
      <c r="D376" s="248" t="s">
        <v>18</v>
      </c>
      <c r="E376" s="250">
        <v>48.4</v>
      </c>
      <c r="F376" s="251">
        <f>IF('Series 100 Design'!$F376 = 0,,'Series 100 Design'!$F376)</f>
        <v>0</v>
      </c>
      <c r="H376" s="289"/>
      <c r="I376" s="248" t="s">
        <v>18</v>
      </c>
      <c r="J376" s="251">
        <f>IF('Series 100 Final'!$F376 = 0,,'Series 100 Final'!$F376)</f>
        <v>0</v>
      </c>
    </row>
    <row r="377" spans="1:10" x14ac:dyDescent="0.2">
      <c r="A377" s="262"/>
      <c r="B377" s="247"/>
      <c r="C377" s="289"/>
      <c r="D377" s="248"/>
      <c r="E377" s="250"/>
      <c r="F377" s="251"/>
      <c r="H377" s="289"/>
      <c r="I377" s="248"/>
      <c r="J377" s="251"/>
    </row>
    <row r="378" spans="1:10" ht="25.5" x14ac:dyDescent="0.2">
      <c r="A378" s="262" t="s">
        <v>337</v>
      </c>
      <c r="B378" s="247" t="s">
        <v>338</v>
      </c>
      <c r="C378" s="289"/>
      <c r="D378" s="248" t="s">
        <v>1</v>
      </c>
      <c r="E378" s="250">
        <v>423.5</v>
      </c>
      <c r="F378" s="251">
        <f>IF('Series 100 Design'!$F378 = 0,,'Series 100 Design'!$F378)</f>
        <v>0</v>
      </c>
      <c r="H378" s="289"/>
      <c r="I378" s="248" t="s">
        <v>1</v>
      </c>
      <c r="J378" s="251">
        <f>IF('Series 100 Final'!$F378 = 0,,'Series 100 Final'!$F378)</f>
        <v>0</v>
      </c>
    </row>
    <row r="379" spans="1:10" x14ac:dyDescent="0.2">
      <c r="A379" s="262"/>
      <c r="B379" s="247"/>
      <c r="C379" s="289"/>
      <c r="D379" s="248"/>
      <c r="E379" s="250"/>
      <c r="F379" s="251"/>
      <c r="H379" s="289"/>
      <c r="I379" s="248"/>
      <c r="J379" s="251"/>
    </row>
    <row r="380" spans="1:10" ht="25.5" x14ac:dyDescent="0.2">
      <c r="A380" s="262" t="s">
        <v>339</v>
      </c>
      <c r="B380" s="247" t="s">
        <v>340</v>
      </c>
      <c r="C380" s="289"/>
      <c r="D380" s="248" t="s">
        <v>1</v>
      </c>
      <c r="E380" s="250">
        <v>423.5</v>
      </c>
      <c r="F380" s="251">
        <f>IF('Series 100 Design'!$F380 = 0,,'Series 100 Design'!$F380)</f>
        <v>0</v>
      </c>
      <c r="H380" s="289"/>
      <c r="I380" s="248" t="s">
        <v>1</v>
      </c>
      <c r="J380" s="251">
        <f>IF('Series 100 Final'!$F380 = 0,,'Series 100 Final'!$F380)</f>
        <v>0</v>
      </c>
    </row>
    <row r="381" spans="1:10" x14ac:dyDescent="0.2">
      <c r="A381" s="262"/>
      <c r="B381" s="247"/>
      <c r="C381" s="289"/>
      <c r="D381" s="248"/>
      <c r="E381" s="250"/>
      <c r="F381" s="251"/>
      <c r="H381" s="289"/>
      <c r="I381" s="248"/>
      <c r="J381" s="251"/>
    </row>
    <row r="382" spans="1:10" ht="25.5" x14ac:dyDescent="0.2">
      <c r="A382" s="262" t="s">
        <v>341</v>
      </c>
      <c r="B382" s="247" t="s">
        <v>342</v>
      </c>
      <c r="C382" s="289"/>
      <c r="D382" s="248" t="s">
        <v>18</v>
      </c>
      <c r="E382" s="250">
        <v>48.4</v>
      </c>
      <c r="F382" s="251">
        <f>IF('Series 100 Design'!$F382 = 0,,'Series 100 Design'!$F382)</f>
        <v>0</v>
      </c>
      <c r="H382" s="289"/>
      <c r="I382" s="248" t="s">
        <v>18</v>
      </c>
      <c r="J382" s="251">
        <f>IF('Series 100 Final'!$F382 = 0,,'Series 100 Final'!$F382)</f>
        <v>0</v>
      </c>
    </row>
    <row r="383" spans="1:10" x14ac:dyDescent="0.2">
      <c r="A383" s="262"/>
      <c r="B383" s="247"/>
      <c r="C383" s="289"/>
      <c r="D383" s="248"/>
      <c r="E383" s="250"/>
      <c r="F383" s="251"/>
      <c r="H383" s="289"/>
      <c r="I383" s="248"/>
      <c r="J383" s="251"/>
    </row>
    <row r="384" spans="1:10" ht="25.5" x14ac:dyDescent="0.2">
      <c r="A384" s="262" t="s">
        <v>343</v>
      </c>
      <c r="B384" s="247" t="s">
        <v>344</v>
      </c>
      <c r="C384" s="289"/>
      <c r="D384" s="248" t="s">
        <v>1</v>
      </c>
      <c r="E384" s="250">
        <v>423.5</v>
      </c>
      <c r="F384" s="251">
        <f>IF('Series 100 Design'!$F384 = 0,,'Series 100 Design'!$F384)</f>
        <v>0</v>
      </c>
      <c r="H384" s="289"/>
      <c r="I384" s="248" t="s">
        <v>1</v>
      </c>
      <c r="J384" s="251">
        <f>IF('Series 100 Final'!$F384 = 0,,'Series 100 Final'!$F384)</f>
        <v>0</v>
      </c>
    </row>
    <row r="385" spans="1:10" x14ac:dyDescent="0.2">
      <c r="A385" s="262"/>
      <c r="B385" s="247"/>
      <c r="C385" s="289"/>
      <c r="D385" s="248"/>
      <c r="E385" s="250"/>
      <c r="F385" s="251"/>
      <c r="H385" s="289"/>
      <c r="I385" s="248"/>
      <c r="J385" s="251"/>
    </row>
    <row r="386" spans="1:10" x14ac:dyDescent="0.2">
      <c r="A386" s="263"/>
      <c r="B386" s="242" t="s">
        <v>345</v>
      </c>
      <c r="C386" s="293"/>
      <c r="D386" s="244"/>
      <c r="E386" s="244"/>
      <c r="F386" s="244"/>
      <c r="H386" s="293"/>
      <c r="I386" s="244"/>
      <c r="J386" s="244"/>
    </row>
    <row r="387" spans="1:10" x14ac:dyDescent="0.2">
      <c r="A387" s="262"/>
      <c r="B387" s="252"/>
      <c r="C387" s="289"/>
      <c r="D387" s="248"/>
      <c r="E387" s="248"/>
      <c r="F387" s="248"/>
      <c r="H387" s="289"/>
      <c r="I387" s="248"/>
      <c r="J387" s="248"/>
    </row>
    <row r="388" spans="1:10" x14ac:dyDescent="0.2">
      <c r="A388" s="264"/>
      <c r="B388" s="254" t="s">
        <v>346</v>
      </c>
      <c r="C388" s="292"/>
      <c r="D388" s="255"/>
      <c r="E388" s="255"/>
      <c r="F388" s="255"/>
      <c r="H388" s="292"/>
      <c r="I388" s="255"/>
      <c r="J388" s="255"/>
    </row>
    <row r="389" spans="1:10" x14ac:dyDescent="0.2">
      <c r="A389" s="264"/>
      <c r="B389" s="254"/>
      <c r="C389" s="292"/>
      <c r="D389" s="255"/>
      <c r="E389" s="255"/>
      <c r="F389" s="255"/>
      <c r="H389" s="292"/>
      <c r="I389" s="255"/>
      <c r="J389" s="255"/>
    </row>
    <row r="390" spans="1:10" x14ac:dyDescent="0.2">
      <c r="A390" s="264"/>
      <c r="B390" s="254" t="s">
        <v>153</v>
      </c>
      <c r="C390" s="292"/>
      <c r="D390" s="255"/>
      <c r="E390" s="255"/>
      <c r="F390" s="255"/>
      <c r="H390" s="292"/>
      <c r="I390" s="255"/>
      <c r="J390" s="255"/>
    </row>
    <row r="391" spans="1:10" x14ac:dyDescent="0.2">
      <c r="A391" s="262"/>
      <c r="B391" s="247"/>
      <c r="C391" s="289"/>
      <c r="D391" s="248"/>
      <c r="E391" s="250"/>
      <c r="F391" s="251"/>
      <c r="H391" s="289"/>
      <c r="I391" s="248"/>
      <c r="J391" s="251"/>
    </row>
    <row r="392" spans="1:10" ht="38.25" x14ac:dyDescent="0.2">
      <c r="A392" s="262" t="s">
        <v>255</v>
      </c>
      <c r="B392" s="247" t="s">
        <v>347</v>
      </c>
      <c r="C392" s="289"/>
      <c r="D392" s="248" t="s">
        <v>1</v>
      </c>
      <c r="E392" s="250">
        <v>121</v>
      </c>
      <c r="F392" s="251">
        <f>IF('Series 100 Design'!$F392 = 0,,'Series 100 Design'!$F392)</f>
        <v>0</v>
      </c>
      <c r="H392" s="289"/>
      <c r="I392" s="248" t="s">
        <v>1</v>
      </c>
      <c r="J392" s="251">
        <f>IF('Series 100 Final'!$F392 = 0,,'Series 100 Final'!$F392)</f>
        <v>0</v>
      </c>
    </row>
    <row r="393" spans="1:10" x14ac:dyDescent="0.2">
      <c r="A393" s="262"/>
      <c r="B393" s="247"/>
      <c r="C393" s="289"/>
      <c r="D393" s="248"/>
      <c r="E393" s="250"/>
      <c r="F393" s="251"/>
      <c r="H393" s="289"/>
      <c r="I393" s="248"/>
      <c r="J393" s="251"/>
    </row>
    <row r="394" spans="1:10" ht="51" x14ac:dyDescent="0.2">
      <c r="A394" s="262" t="s">
        <v>257</v>
      </c>
      <c r="B394" s="247" t="s">
        <v>348</v>
      </c>
      <c r="C394" s="289"/>
      <c r="D394" s="248" t="s">
        <v>18</v>
      </c>
      <c r="E394" s="250">
        <v>471.9</v>
      </c>
      <c r="F394" s="251">
        <f>IF('Series 100 Design'!$F394 = 0,,'Series 100 Design'!$F394)</f>
        <v>0</v>
      </c>
      <c r="H394" s="289"/>
      <c r="I394" s="248" t="s">
        <v>18</v>
      </c>
      <c r="J394" s="251">
        <f>IF('Series 100 Final'!$F394 = 0,,'Series 100 Final'!$F394)</f>
        <v>0</v>
      </c>
    </row>
    <row r="395" spans="1:10" x14ac:dyDescent="0.2">
      <c r="A395" s="262"/>
      <c r="B395" s="247"/>
      <c r="C395" s="289"/>
      <c r="D395" s="248"/>
      <c r="E395" s="250"/>
      <c r="F395" s="251"/>
      <c r="H395" s="289"/>
      <c r="I395" s="248"/>
      <c r="J395" s="251"/>
    </row>
    <row r="396" spans="1:10" ht="38.25" x14ac:dyDescent="0.2">
      <c r="A396" s="262" t="s">
        <v>259</v>
      </c>
      <c r="B396" s="247" t="s">
        <v>349</v>
      </c>
      <c r="C396" s="289"/>
      <c r="D396" s="248" t="s">
        <v>1</v>
      </c>
      <c r="E396" s="250">
        <v>121</v>
      </c>
      <c r="F396" s="251">
        <f>IF('Series 100 Design'!$F396 = 0,,'Series 100 Design'!$F396)</f>
        <v>0</v>
      </c>
      <c r="H396" s="289"/>
      <c r="I396" s="248" t="s">
        <v>1</v>
      </c>
      <c r="J396" s="251">
        <f>IF('Series 100 Final'!$F396 = 0,,'Series 100 Final'!$F396)</f>
        <v>0</v>
      </c>
    </row>
    <row r="397" spans="1:10" x14ac:dyDescent="0.2">
      <c r="A397" s="262"/>
      <c r="B397" s="247"/>
      <c r="C397" s="289"/>
      <c r="D397" s="248"/>
      <c r="E397" s="250"/>
      <c r="F397" s="251"/>
      <c r="H397" s="289"/>
      <c r="I397" s="248"/>
      <c r="J397" s="251"/>
    </row>
    <row r="398" spans="1:10" x14ac:dyDescent="0.2">
      <c r="A398" s="264"/>
      <c r="B398" s="254" t="s">
        <v>350</v>
      </c>
      <c r="C398" s="292"/>
      <c r="D398" s="255"/>
      <c r="E398" s="255"/>
      <c r="F398" s="255"/>
      <c r="H398" s="292"/>
      <c r="I398" s="255"/>
      <c r="J398" s="255"/>
    </row>
    <row r="399" spans="1:10" x14ac:dyDescent="0.2">
      <c r="A399" s="262"/>
      <c r="B399" s="247"/>
      <c r="C399" s="289"/>
      <c r="D399" s="248"/>
      <c r="E399" s="250"/>
      <c r="F399" s="251"/>
      <c r="H399" s="289"/>
      <c r="I399" s="248"/>
      <c r="J399" s="251"/>
    </row>
    <row r="400" spans="1:10" ht="38.25" x14ac:dyDescent="0.2">
      <c r="A400" s="262" t="s">
        <v>261</v>
      </c>
      <c r="B400" s="247" t="s">
        <v>351</v>
      </c>
      <c r="C400" s="289"/>
      <c r="D400" s="248" t="s">
        <v>1</v>
      </c>
      <c r="E400" s="250">
        <v>121</v>
      </c>
      <c r="F400" s="251">
        <f>IF('Series 100 Design'!$F400 = 0,,'Series 100 Design'!$F400)</f>
        <v>0</v>
      </c>
      <c r="H400" s="289"/>
      <c r="I400" s="248" t="s">
        <v>1</v>
      </c>
      <c r="J400" s="251">
        <f>IF('Series 100 Final'!$F400 = 0,,'Series 100 Final'!$F400)</f>
        <v>0</v>
      </c>
    </row>
    <row r="401" spans="1:10" x14ac:dyDescent="0.2">
      <c r="A401" s="262"/>
      <c r="B401" s="247"/>
      <c r="C401" s="289"/>
      <c r="D401" s="248"/>
      <c r="E401" s="250"/>
      <c r="F401" s="251"/>
      <c r="H401" s="289"/>
      <c r="I401" s="248"/>
      <c r="J401" s="251"/>
    </row>
    <row r="402" spans="1:10" ht="38.25" x14ac:dyDescent="0.2">
      <c r="A402" s="262" t="s">
        <v>263</v>
      </c>
      <c r="B402" s="247" t="s">
        <v>352</v>
      </c>
      <c r="C402" s="289"/>
      <c r="D402" s="248" t="s">
        <v>18</v>
      </c>
      <c r="E402" s="250">
        <v>471.9</v>
      </c>
      <c r="F402" s="251">
        <f>IF('Series 100 Design'!$F402 = 0,,'Series 100 Design'!$F402)</f>
        <v>0</v>
      </c>
      <c r="H402" s="289"/>
      <c r="I402" s="248" t="s">
        <v>18</v>
      </c>
      <c r="J402" s="251">
        <f>IF('Series 100 Final'!$F402 = 0,,'Series 100 Final'!$F402)</f>
        <v>0</v>
      </c>
    </row>
    <row r="403" spans="1:10" x14ac:dyDescent="0.2">
      <c r="A403" s="262"/>
      <c r="B403" s="247"/>
      <c r="C403" s="289"/>
      <c r="D403" s="248"/>
      <c r="E403" s="250"/>
      <c r="F403" s="251"/>
      <c r="H403" s="289"/>
      <c r="I403" s="248"/>
      <c r="J403" s="251"/>
    </row>
    <row r="404" spans="1:10" ht="38.25" x14ac:dyDescent="0.2">
      <c r="A404" s="262" t="s">
        <v>265</v>
      </c>
      <c r="B404" s="247" t="s">
        <v>353</v>
      </c>
      <c r="C404" s="289"/>
      <c r="D404" s="248" t="s">
        <v>1</v>
      </c>
      <c r="E404" s="250">
        <v>121</v>
      </c>
      <c r="F404" s="251">
        <f>IF('Series 100 Design'!$F404 = 0,,'Series 100 Design'!$F404)</f>
        <v>0</v>
      </c>
      <c r="H404" s="289"/>
      <c r="I404" s="248" t="s">
        <v>1</v>
      </c>
      <c r="J404" s="251">
        <f>IF('Series 100 Final'!$F404 = 0,,'Series 100 Final'!$F404)</f>
        <v>0</v>
      </c>
    </row>
    <row r="405" spans="1:10" x14ac:dyDescent="0.2">
      <c r="A405" s="262"/>
      <c r="B405" s="247"/>
      <c r="C405" s="289"/>
      <c r="D405" s="248"/>
      <c r="E405" s="250"/>
      <c r="F405" s="251"/>
      <c r="H405" s="289"/>
      <c r="I405" s="248"/>
      <c r="J405" s="251"/>
    </row>
    <row r="406" spans="1:10" x14ac:dyDescent="0.2">
      <c r="A406" s="264"/>
      <c r="B406" s="254" t="s">
        <v>354</v>
      </c>
      <c r="C406" s="292"/>
      <c r="D406" s="255"/>
      <c r="E406" s="255"/>
      <c r="F406" s="255"/>
      <c r="H406" s="292"/>
      <c r="I406" s="255"/>
      <c r="J406" s="255"/>
    </row>
    <row r="407" spans="1:10" x14ac:dyDescent="0.2">
      <c r="A407" s="262"/>
      <c r="B407" s="247"/>
      <c r="C407" s="289"/>
      <c r="D407" s="248"/>
      <c r="E407" s="250"/>
      <c r="F407" s="251"/>
      <c r="H407" s="289"/>
      <c r="I407" s="248"/>
      <c r="J407" s="251"/>
    </row>
    <row r="408" spans="1:10" ht="38.25" x14ac:dyDescent="0.2">
      <c r="A408" s="262">
        <v>1159</v>
      </c>
      <c r="B408" s="247" t="s">
        <v>355</v>
      </c>
      <c r="C408" s="289"/>
      <c r="D408" s="248" t="s">
        <v>1</v>
      </c>
      <c r="E408" s="250">
        <v>121</v>
      </c>
      <c r="F408" s="251">
        <f>IF('Series 100 Design'!$F408 = 0,,'Series 100 Design'!$F408)</f>
        <v>0</v>
      </c>
      <c r="H408" s="289"/>
      <c r="I408" s="248" t="s">
        <v>1</v>
      </c>
      <c r="J408" s="251">
        <f>IF('Series 100 Final'!$F408 = 0,,'Series 100 Final'!$F408)</f>
        <v>0</v>
      </c>
    </row>
    <row r="409" spans="1:10" x14ac:dyDescent="0.2">
      <c r="A409" s="262"/>
      <c r="B409" s="247"/>
      <c r="C409" s="289"/>
      <c r="D409" s="248"/>
      <c r="E409" s="250"/>
      <c r="F409" s="251"/>
      <c r="H409" s="289"/>
      <c r="I409" s="248"/>
      <c r="J409" s="251"/>
    </row>
    <row r="410" spans="1:10" ht="38.25" x14ac:dyDescent="0.2">
      <c r="A410" s="262">
        <v>1160</v>
      </c>
      <c r="B410" s="247" t="s">
        <v>356</v>
      </c>
      <c r="C410" s="289"/>
      <c r="D410" s="248" t="s">
        <v>18</v>
      </c>
      <c r="E410" s="250">
        <v>471.9</v>
      </c>
      <c r="F410" s="251">
        <f>IF('Series 100 Design'!$F410 = 0,,'Series 100 Design'!$F410)</f>
        <v>0</v>
      </c>
      <c r="H410" s="289"/>
      <c r="I410" s="248" t="s">
        <v>18</v>
      </c>
      <c r="J410" s="251">
        <f>IF('Series 100 Final'!$F410 = 0,,'Series 100 Final'!$F410)</f>
        <v>0</v>
      </c>
    </row>
    <row r="411" spans="1:10" x14ac:dyDescent="0.2">
      <c r="A411" s="262"/>
      <c r="B411" s="247"/>
      <c r="C411" s="289"/>
      <c r="D411" s="248"/>
      <c r="E411" s="250"/>
      <c r="F411" s="251"/>
      <c r="H411" s="289"/>
      <c r="I411" s="248"/>
      <c r="J411" s="251"/>
    </row>
    <row r="412" spans="1:10" ht="38.25" x14ac:dyDescent="0.2">
      <c r="A412" s="262">
        <v>1161</v>
      </c>
      <c r="B412" s="247" t="s">
        <v>357</v>
      </c>
      <c r="C412" s="289"/>
      <c r="D412" s="248" t="s">
        <v>1</v>
      </c>
      <c r="E412" s="250">
        <v>121</v>
      </c>
      <c r="F412" s="251">
        <f>IF('Series 100 Design'!$F412 = 0,,'Series 100 Design'!$F412)</f>
        <v>0</v>
      </c>
      <c r="H412" s="289"/>
      <c r="I412" s="248" t="s">
        <v>1</v>
      </c>
      <c r="J412" s="251">
        <f>IF('Series 100 Final'!$F412 = 0,,'Series 100 Final'!$F412)</f>
        <v>0</v>
      </c>
    </row>
    <row r="413" spans="1:10" x14ac:dyDescent="0.2">
      <c r="A413" s="262"/>
      <c r="B413" s="247"/>
      <c r="C413" s="289"/>
      <c r="D413" s="248"/>
      <c r="E413" s="250"/>
      <c r="F413" s="251"/>
      <c r="H413" s="289"/>
      <c r="I413" s="248"/>
      <c r="J413" s="251"/>
    </row>
    <row r="414" spans="1:10" x14ac:dyDescent="0.2">
      <c r="A414" s="264"/>
      <c r="B414" s="254" t="s">
        <v>358</v>
      </c>
      <c r="C414" s="292"/>
      <c r="D414" s="255"/>
      <c r="E414" s="255"/>
      <c r="F414" s="255"/>
      <c r="H414" s="292"/>
      <c r="I414" s="255"/>
      <c r="J414" s="255"/>
    </row>
    <row r="415" spans="1:10" x14ac:dyDescent="0.2">
      <c r="A415" s="264"/>
      <c r="B415" s="254"/>
      <c r="C415" s="292"/>
      <c r="D415" s="255"/>
      <c r="E415" s="255"/>
      <c r="F415" s="255"/>
      <c r="H415" s="292"/>
      <c r="I415" s="255"/>
      <c r="J415" s="255"/>
    </row>
    <row r="416" spans="1:10" x14ac:dyDescent="0.2">
      <c r="A416" s="264"/>
      <c r="B416" s="254" t="s">
        <v>153</v>
      </c>
      <c r="C416" s="292"/>
      <c r="D416" s="255"/>
      <c r="E416" s="255"/>
      <c r="F416" s="255"/>
      <c r="H416" s="292"/>
      <c r="I416" s="255"/>
      <c r="J416" s="255"/>
    </row>
    <row r="417" spans="1:10" x14ac:dyDescent="0.2">
      <c r="A417" s="262"/>
      <c r="B417" s="247"/>
      <c r="C417" s="289"/>
      <c r="D417" s="248"/>
      <c r="E417" s="250"/>
      <c r="F417" s="251"/>
      <c r="H417" s="289"/>
      <c r="I417" s="248"/>
      <c r="J417" s="251"/>
    </row>
    <row r="418" spans="1:10" ht="38.25" x14ac:dyDescent="0.2">
      <c r="A418" s="262" t="s">
        <v>359</v>
      </c>
      <c r="B418" s="247" t="s">
        <v>360</v>
      </c>
      <c r="C418" s="289"/>
      <c r="D418" s="248" t="s">
        <v>1</v>
      </c>
      <c r="E418" s="250">
        <v>121</v>
      </c>
      <c r="F418" s="251">
        <f>IF('Series 100 Design'!$F418 = 0,,'Series 100 Design'!$F418)</f>
        <v>0</v>
      </c>
      <c r="H418" s="289"/>
      <c r="I418" s="248" t="s">
        <v>1</v>
      </c>
      <c r="J418" s="251">
        <f>IF('Series 100 Final'!$F418 = 0,,'Series 100 Final'!$F418)</f>
        <v>0</v>
      </c>
    </row>
    <row r="419" spans="1:10" x14ac:dyDescent="0.2">
      <c r="A419" s="262"/>
      <c r="B419" s="247"/>
      <c r="C419" s="289"/>
      <c r="D419" s="248"/>
      <c r="E419" s="250"/>
      <c r="F419" s="251"/>
      <c r="H419" s="289"/>
      <c r="I419" s="248"/>
      <c r="J419" s="251"/>
    </row>
    <row r="420" spans="1:10" ht="51" x14ac:dyDescent="0.2">
      <c r="A420" s="262" t="s">
        <v>361</v>
      </c>
      <c r="B420" s="247" t="s">
        <v>362</v>
      </c>
      <c r="C420" s="289"/>
      <c r="D420" s="248" t="s">
        <v>18</v>
      </c>
      <c r="E420" s="250">
        <v>471.9</v>
      </c>
      <c r="F420" s="251">
        <f>IF('Series 100 Design'!$F420 = 0,,'Series 100 Design'!$F420)</f>
        <v>0</v>
      </c>
      <c r="H420" s="289"/>
      <c r="I420" s="248" t="s">
        <v>18</v>
      </c>
      <c r="J420" s="251">
        <f>IF('Series 100 Final'!$F420 = 0,,'Series 100 Final'!$F420)</f>
        <v>0</v>
      </c>
    </row>
    <row r="421" spans="1:10" x14ac:dyDescent="0.2">
      <c r="A421" s="262"/>
      <c r="B421" s="247"/>
      <c r="C421" s="289"/>
      <c r="D421" s="248"/>
      <c r="E421" s="250"/>
      <c r="F421" s="251"/>
      <c r="H421" s="289"/>
      <c r="I421" s="248"/>
      <c r="J421" s="251"/>
    </row>
    <row r="422" spans="1:10" ht="51" x14ac:dyDescent="0.2">
      <c r="A422" s="262" t="s">
        <v>363</v>
      </c>
      <c r="B422" s="247" t="s">
        <v>364</v>
      </c>
      <c r="C422" s="289"/>
      <c r="D422" s="248" t="s">
        <v>1</v>
      </c>
      <c r="E422" s="250">
        <v>121</v>
      </c>
      <c r="F422" s="251">
        <f>IF('Series 100 Design'!$F422 = 0,,'Series 100 Design'!$F422)</f>
        <v>0</v>
      </c>
      <c r="H422" s="289"/>
      <c r="I422" s="248" t="s">
        <v>1</v>
      </c>
      <c r="J422" s="251">
        <f>IF('Series 100 Final'!$F422 = 0,,'Series 100 Final'!$F422)</f>
        <v>0</v>
      </c>
    </row>
    <row r="423" spans="1:10" x14ac:dyDescent="0.2">
      <c r="A423" s="262"/>
      <c r="B423" s="247"/>
      <c r="C423" s="289"/>
      <c r="D423" s="248"/>
      <c r="E423" s="250"/>
      <c r="F423" s="251"/>
      <c r="H423" s="289"/>
      <c r="I423" s="248"/>
      <c r="J423" s="251"/>
    </row>
    <row r="424" spans="1:10" x14ac:dyDescent="0.2">
      <c r="A424" s="264"/>
      <c r="B424" s="254" t="s">
        <v>350</v>
      </c>
      <c r="C424" s="292"/>
      <c r="D424" s="255"/>
      <c r="E424" s="255"/>
      <c r="F424" s="255"/>
      <c r="H424" s="292"/>
      <c r="I424" s="255"/>
      <c r="J424" s="255"/>
    </row>
    <row r="425" spans="1:10" x14ac:dyDescent="0.2">
      <c r="A425" s="262"/>
      <c r="B425" s="247"/>
      <c r="C425" s="289"/>
      <c r="D425" s="248"/>
      <c r="E425" s="250"/>
      <c r="F425" s="251"/>
      <c r="H425" s="289"/>
      <c r="I425" s="248"/>
      <c r="J425" s="251"/>
    </row>
    <row r="426" spans="1:10" ht="38.25" x14ac:dyDescent="0.2">
      <c r="A426" s="262" t="s">
        <v>365</v>
      </c>
      <c r="B426" s="247" t="s">
        <v>366</v>
      </c>
      <c r="C426" s="289"/>
      <c r="D426" s="248" t="s">
        <v>1</v>
      </c>
      <c r="E426" s="250">
        <v>121</v>
      </c>
      <c r="F426" s="251">
        <f>IF('Series 100 Design'!$F426 = 0,,'Series 100 Design'!$F426)</f>
        <v>0</v>
      </c>
      <c r="H426" s="289"/>
      <c r="I426" s="248" t="s">
        <v>1</v>
      </c>
      <c r="J426" s="251">
        <f>IF('Series 100 Final'!$F426 = 0,,'Series 100 Final'!$F426)</f>
        <v>0</v>
      </c>
    </row>
    <row r="427" spans="1:10" x14ac:dyDescent="0.2">
      <c r="A427" s="262"/>
      <c r="B427" s="247"/>
      <c r="C427" s="289"/>
      <c r="D427" s="248"/>
      <c r="E427" s="250"/>
      <c r="F427" s="251"/>
      <c r="H427" s="289"/>
      <c r="I427" s="248"/>
      <c r="J427" s="251"/>
    </row>
    <row r="428" spans="1:10" ht="38.25" x14ac:dyDescent="0.2">
      <c r="A428" s="262" t="s">
        <v>367</v>
      </c>
      <c r="B428" s="247" t="s">
        <v>368</v>
      </c>
      <c r="C428" s="289"/>
      <c r="D428" s="248" t="s">
        <v>18</v>
      </c>
      <c r="E428" s="250">
        <v>471.9</v>
      </c>
      <c r="F428" s="251">
        <f>IF('Series 100 Design'!$F428 = 0,,'Series 100 Design'!$F428)</f>
        <v>0</v>
      </c>
      <c r="H428" s="289"/>
      <c r="I428" s="248" t="s">
        <v>18</v>
      </c>
      <c r="J428" s="251">
        <f>IF('Series 100 Final'!$F428 = 0,,'Series 100 Final'!$F428)</f>
        <v>0</v>
      </c>
    </row>
    <row r="429" spans="1:10" x14ac:dyDescent="0.2">
      <c r="A429" s="262"/>
      <c r="B429" s="247"/>
      <c r="C429" s="289"/>
      <c r="D429" s="248"/>
      <c r="E429" s="250"/>
      <c r="F429" s="251"/>
      <c r="H429" s="289"/>
      <c r="I429" s="248"/>
      <c r="J429" s="251"/>
    </row>
    <row r="430" spans="1:10" ht="38.25" x14ac:dyDescent="0.2">
      <c r="A430" s="262" t="s">
        <v>369</v>
      </c>
      <c r="B430" s="247" t="s">
        <v>370</v>
      </c>
      <c r="C430" s="289"/>
      <c r="D430" s="248" t="s">
        <v>1</v>
      </c>
      <c r="E430" s="250">
        <v>121</v>
      </c>
      <c r="F430" s="251">
        <f>IF('Series 100 Design'!$F430 = 0,,'Series 100 Design'!$F430)</f>
        <v>0</v>
      </c>
      <c r="H430" s="289"/>
      <c r="I430" s="248" t="s">
        <v>1</v>
      </c>
      <c r="J430" s="251">
        <f>IF('Series 100 Final'!$F430 = 0,,'Series 100 Final'!$F430)</f>
        <v>0</v>
      </c>
    </row>
    <row r="431" spans="1:10" x14ac:dyDescent="0.2">
      <c r="A431" s="262"/>
      <c r="B431" s="247"/>
      <c r="C431" s="289"/>
      <c r="D431" s="248"/>
      <c r="E431" s="250"/>
      <c r="F431" s="251"/>
      <c r="H431" s="289"/>
      <c r="I431" s="248"/>
      <c r="J431" s="251"/>
    </row>
    <row r="432" spans="1:10" x14ac:dyDescent="0.2">
      <c r="A432" s="264"/>
      <c r="B432" s="254" t="s">
        <v>354</v>
      </c>
      <c r="C432" s="292"/>
      <c r="D432" s="255"/>
      <c r="E432" s="255"/>
      <c r="F432" s="255"/>
      <c r="H432" s="292"/>
      <c r="I432" s="255"/>
      <c r="J432" s="255"/>
    </row>
    <row r="433" spans="1:10" x14ac:dyDescent="0.2">
      <c r="A433" s="262"/>
      <c r="B433" s="247"/>
      <c r="C433" s="289"/>
      <c r="D433" s="248"/>
      <c r="E433" s="250"/>
      <c r="F433" s="251"/>
      <c r="H433" s="289"/>
      <c r="I433" s="248"/>
      <c r="J433" s="251"/>
    </row>
    <row r="434" spans="1:10" ht="38.25" x14ac:dyDescent="0.2">
      <c r="A434" s="262" t="s">
        <v>371</v>
      </c>
      <c r="B434" s="247" t="s">
        <v>372</v>
      </c>
      <c r="C434" s="289"/>
      <c r="D434" s="248" t="s">
        <v>1</v>
      </c>
      <c r="E434" s="250">
        <v>121</v>
      </c>
      <c r="F434" s="251">
        <f>IF('Series 100 Design'!$F434 = 0,,'Series 100 Design'!$F434)</f>
        <v>0</v>
      </c>
      <c r="H434" s="289"/>
      <c r="I434" s="248" t="s">
        <v>1</v>
      </c>
      <c r="J434" s="251">
        <f>IF('Series 100 Final'!$F434 = 0,,'Series 100 Final'!$F434)</f>
        <v>0</v>
      </c>
    </row>
    <row r="435" spans="1:10" x14ac:dyDescent="0.2">
      <c r="A435" s="262"/>
      <c r="B435" s="247"/>
      <c r="C435" s="289"/>
      <c r="D435" s="248"/>
      <c r="E435" s="250"/>
      <c r="F435" s="251"/>
      <c r="H435" s="289"/>
      <c r="I435" s="248"/>
      <c r="J435" s="251"/>
    </row>
    <row r="436" spans="1:10" ht="38.25" x14ac:dyDescent="0.2">
      <c r="A436" s="262" t="s">
        <v>373</v>
      </c>
      <c r="B436" s="247" t="s">
        <v>374</v>
      </c>
      <c r="C436" s="289"/>
      <c r="D436" s="248" t="s">
        <v>18</v>
      </c>
      <c r="E436" s="250">
        <v>471.9</v>
      </c>
      <c r="F436" s="251">
        <f>IF('Series 100 Design'!$F436 = 0,,'Series 100 Design'!$F436)</f>
        <v>0</v>
      </c>
      <c r="H436" s="289"/>
      <c r="I436" s="248" t="s">
        <v>18</v>
      </c>
      <c r="J436" s="251">
        <f>IF('Series 100 Final'!$F436 = 0,,'Series 100 Final'!$F436)</f>
        <v>0</v>
      </c>
    </row>
    <row r="437" spans="1:10" x14ac:dyDescent="0.2">
      <c r="A437" s="262"/>
      <c r="B437" s="247"/>
      <c r="C437" s="289"/>
      <c r="D437" s="248"/>
      <c r="E437" s="250"/>
      <c r="F437" s="251"/>
      <c r="H437" s="289"/>
      <c r="I437" s="248"/>
      <c r="J437" s="251"/>
    </row>
    <row r="438" spans="1:10" ht="38.25" x14ac:dyDescent="0.2">
      <c r="A438" s="262" t="s">
        <v>375</v>
      </c>
      <c r="B438" s="247" t="s">
        <v>376</v>
      </c>
      <c r="C438" s="289"/>
      <c r="D438" s="248" t="s">
        <v>1</v>
      </c>
      <c r="E438" s="250">
        <v>121</v>
      </c>
      <c r="F438" s="251">
        <f>IF('Series 100 Design'!$F438 = 0,,'Series 100 Design'!$F438)</f>
        <v>0</v>
      </c>
      <c r="H438" s="289"/>
      <c r="I438" s="248" t="s">
        <v>1</v>
      </c>
      <c r="J438" s="251">
        <f>IF('Series 100 Final'!$F438 = 0,,'Series 100 Final'!$F438)</f>
        <v>0</v>
      </c>
    </row>
    <row r="439" spans="1:10" x14ac:dyDescent="0.2">
      <c r="A439" s="262"/>
      <c r="B439" s="247"/>
      <c r="C439" s="248"/>
      <c r="D439" s="248"/>
      <c r="E439" s="249"/>
      <c r="F439" s="249"/>
      <c r="H439" s="248"/>
      <c r="I439" s="248"/>
      <c r="J439" s="249"/>
    </row>
    <row r="440" spans="1:10" ht="22.5" customHeight="1" x14ac:dyDescent="0.2">
      <c r="A440" s="265"/>
      <c r="B440" s="266" t="s">
        <v>377</v>
      </c>
      <c r="C440" s="267"/>
      <c r="D440" s="268"/>
      <c r="E440" s="269"/>
      <c r="F440" s="269"/>
      <c r="H440" s="267"/>
      <c r="I440" s="268"/>
      <c r="J440" s="269"/>
    </row>
    <row r="441" spans="1:10" x14ac:dyDescent="0.2">
      <c r="A441" s="270"/>
      <c r="B441" s="271" t="s">
        <v>378</v>
      </c>
      <c r="C441" s="272"/>
      <c r="D441" s="273"/>
      <c r="E441" s="274"/>
      <c r="F441" s="275">
        <f>IF('Series 100 Design'!$F441 = 0,,'Series 100 Design'!$F441)</f>
        <v>265.96857</v>
      </c>
      <c r="H441" s="272"/>
      <c r="I441" s="273"/>
      <c r="J441" s="275">
        <f>('Summary Design'!$E27*J442)</f>
        <v>0</v>
      </c>
    </row>
    <row r="442" spans="1:10" x14ac:dyDescent="0.2">
      <c r="A442" s="276"/>
      <c r="B442" s="277" t="s">
        <v>379</v>
      </c>
      <c r="C442" s="278"/>
      <c r="D442" s="279"/>
      <c r="E442" s="280"/>
      <c r="F442" s="823">
        <f>IF('Series 100 Design'!$F442 = 0,,'Series 100 Design'!$F442)</f>
        <v>2131.5</v>
      </c>
      <c r="H442" s="278"/>
      <c r="I442" s="279"/>
      <c r="J442" s="823">
        <f>IF(COUNTIF(J8:J438,"No offer")&gt;0,"No Offer",SUM(J8:J438))</f>
        <v>0</v>
      </c>
    </row>
    <row r="443" spans="1:10" x14ac:dyDescent="0.2">
      <c r="A443" s="281"/>
      <c r="B443" s="282" t="s">
        <v>4058</v>
      </c>
      <c r="C443" s="283"/>
      <c r="D443" s="284"/>
      <c r="E443" s="285"/>
      <c r="F443" s="824">
        <f>IF('Series 100 Design'!$F443 = 0,,'Series 100 Design'!$F443)</f>
        <v>2743.11</v>
      </c>
      <c r="H443" s="283"/>
      <c r="I443" s="286"/>
      <c r="J443" s="824">
        <f>IF('Series 100 Final'!$F443 = 0,,'Series 100 Final'!$F443)</f>
        <v>0</v>
      </c>
    </row>
    <row r="444" spans="1:10" x14ac:dyDescent="0.2">
      <c r="A444" s="281"/>
      <c r="B444" s="282" t="s">
        <v>4049</v>
      </c>
      <c r="C444" s="283"/>
      <c r="D444" s="284"/>
      <c r="E444" s="285"/>
      <c r="F444" s="287">
        <f>IF('Series 100 Design'!$F444 = 0,,'Series 100 Design'!$F444)</f>
        <v>6</v>
      </c>
      <c r="H444" s="283"/>
      <c r="I444" s="286"/>
      <c r="J444" s="287">
        <f>IF('Series 100 Final'!$F444 = 0,,'Series 100 Final'!$F444)</f>
        <v>6</v>
      </c>
    </row>
  </sheetData>
  <sheetProtection algorithmName="SHA-512" hashValue="MFB3Mvcj/HZqIqDZrgx8FsW3857rmCPK9PKF6MGz8w3Lh+RA8CE1OENCcxm2wsn/sHU/MLCL7GhB0mnW0Epspw==" saltValue="KGh8vtduuuxnEJN+HNDecQ==" spinCount="100000" sheet="1" objects="1" scenarios="1"/>
  <mergeCells count="3">
    <mergeCell ref="C3:D3"/>
    <mergeCell ref="E3:F3"/>
    <mergeCell ref="H3:I3"/>
  </mergeCells>
  <pageMargins left="0.70866141732283472" right="0.70866141732283472" top="0.74803149606299213" bottom="0.74803149606299213" header="0.31496062992125984" footer="0.31496062992125984"/>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1458-01EE-418A-86CE-1C49EA8DDD25}">
  <sheetPr codeName="Sheet2">
    <tabColor rgb="FF7030A0"/>
    <pageSetUpPr fitToPage="1"/>
  </sheetPr>
  <dimension ref="A1:AC766"/>
  <sheetViews>
    <sheetView zoomScale="70" zoomScaleNormal="7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6" t="s">
        <v>5</v>
      </c>
      <c r="F2" s="1056"/>
      <c r="G2" s="1056"/>
      <c r="H2" s="1056"/>
      <c r="I2" s="1055" t="s">
        <v>6</v>
      </c>
      <c r="J2" s="1055"/>
      <c r="K2" s="1055"/>
      <c r="L2" s="1055"/>
      <c r="M2" s="1056" t="s">
        <v>7</v>
      </c>
      <c r="N2" s="1056"/>
      <c r="O2" s="1056"/>
      <c r="P2" s="1056"/>
      <c r="Q2" s="1055" t="s">
        <v>381</v>
      </c>
      <c r="R2" s="1055"/>
      <c r="S2" s="1055"/>
      <c r="T2" s="1055"/>
      <c r="U2" s="1056" t="s">
        <v>9</v>
      </c>
      <c r="V2" s="1056"/>
      <c r="W2" s="1056"/>
      <c r="X2" s="1056"/>
      <c r="Y2" s="1055" t="s">
        <v>10</v>
      </c>
      <c r="Z2" s="1055"/>
      <c r="AA2" s="1055"/>
      <c r="AB2" s="1055"/>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Input'!C7</f>
        <v>0.1</v>
      </c>
      <c r="D7" s="318" t="s">
        <v>391</v>
      </c>
      <c r="E7" s="407">
        <v>3000</v>
      </c>
      <c r="F7" s="407">
        <v>3000</v>
      </c>
      <c r="G7" s="407">
        <v>3000</v>
      </c>
      <c r="H7" s="412">
        <f>IF((0=$C7),"",IFERROR(IF($C7&lt;5,$C7*E7,IF(AND(5&lt;=$C7,$C7&lt;=20),$C7*F7,IF($C7&gt;20,$C7*G7,"No Offer"))),"No Offer"))</f>
        <v>300</v>
      </c>
      <c r="I7" s="413" t="s">
        <v>392</v>
      </c>
      <c r="J7" s="413" t="s">
        <v>392</v>
      </c>
      <c r="K7" s="413" t="s">
        <v>392</v>
      </c>
      <c r="L7" s="414" t="str">
        <f>IF((0=$C7),"",IFERROR(IF($C7&lt;5,$C7*I7,IF(AND(5&lt;=$C7,$C7&lt;=20),$C7*J7,IF($C7&gt;20,$C7*K7,"No Offer"))),"No Offer"))</f>
        <v>No Offer</v>
      </c>
      <c r="M7" s="407">
        <v>1.33</v>
      </c>
      <c r="N7" s="407">
        <v>1.33</v>
      </c>
      <c r="O7" s="407">
        <v>1.33</v>
      </c>
      <c r="P7" s="412">
        <f>IF((0=$C7),"",IFERROR(IF($C7&lt;5,$C7*M7,IF(AND(5&lt;=$C7,$C7&lt;=20),$C7*N7,IF($C7&gt;20,$C7*O7,"No Offer"))),"No Offer"))</f>
        <v>0.13300000000000001</v>
      </c>
      <c r="Q7" s="409" t="s">
        <v>392</v>
      </c>
      <c r="R7" s="409" t="s">
        <v>392</v>
      </c>
      <c r="S7" s="409" t="s">
        <v>392</v>
      </c>
      <c r="T7" s="414" t="str">
        <f>IF((0=$C7),"",IFERROR(IF($C7&lt;5,$C7*Q7,IF(AND(5&lt;=$C7,$C7&lt;=20),$C7*R7,IF($C7&gt;20,$C7*S7,"No Offer"))),"No Offer"))</f>
        <v>No Offer</v>
      </c>
      <c r="U7" s="407">
        <v>2400</v>
      </c>
      <c r="V7" s="407">
        <v>2100</v>
      </c>
      <c r="W7" s="407">
        <v>1800</v>
      </c>
      <c r="X7" s="412">
        <f>IF((0=$C7),"",IFERROR(IF($C7&lt;5,$C7*U7,IF(AND(5&lt;=$C7,$C7&lt;=20),$C7*V7,IF($C7&gt;20,$C7*W7,"No Offer"))),"No Offer"))</f>
        <v>240</v>
      </c>
      <c r="Y7" s="409">
        <v>1500</v>
      </c>
      <c r="Z7" s="409">
        <v>1500</v>
      </c>
      <c r="AA7" s="409">
        <v>1500</v>
      </c>
      <c r="AB7" s="414">
        <f>IF((0=$C7),"",IFERROR(IF($C7&lt;5,$C7*Y7,IF(AND(5&lt;=$C7,$C7&lt;=20),$C7*Z7,IF($C7&gt;20,$C7*AA7,"No Offer"))),"No Offer"))</f>
        <v>150</v>
      </c>
    </row>
    <row r="8" spans="1:29" s="389" customFormat="1" x14ac:dyDescent="0.2">
      <c r="A8" s="404"/>
      <c r="B8" s="405"/>
      <c r="C8" s="318">
        <f>'Series 200 Input'!C8</f>
        <v>0</v>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Input'!C9</f>
        <v>0</v>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Input'!C10</f>
        <v>0</v>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Input'!C11</f>
        <v>0</v>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Input'!C12</f>
        <v>0</v>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Input'!C13</f>
        <v>0</v>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Input'!C14</f>
        <v>0</v>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Input'!C15</f>
        <v>0</v>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Input'!C16</f>
        <v>0</v>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Input'!C17</f>
        <v>0</v>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Input'!C18</f>
        <v>0</v>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Input'!C19</f>
        <v>0</v>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Input'!C20</f>
        <v>0</v>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Input'!C21</f>
        <v>0</v>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Input'!C22</f>
        <v>0</v>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Input'!C23</f>
        <v>0</v>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Input'!C24</f>
        <v>0</v>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Input'!C25</f>
        <v>0</v>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Input'!C26</f>
        <v>0</v>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Input'!C27</f>
        <v>0</v>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Input'!C28</f>
        <v>0</v>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Input'!C29</f>
        <v>0</v>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Input'!C30</f>
        <v>0</v>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Input'!C31</f>
        <v>0</v>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Input'!C32</f>
        <v>0</v>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Input'!C33</f>
        <v>0</v>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Input'!C34</f>
        <v>0</v>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Input'!C35</f>
        <v>0</v>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Input'!C36</f>
        <v>0</v>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Input'!C37</f>
        <v>0</v>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Input'!C38</f>
        <v>0</v>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Input'!C39</f>
        <v>0</v>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Input'!C40</f>
        <v>0</v>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Input'!C41</f>
        <v>0</v>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Input'!C42</f>
        <v>0</v>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Input'!C43</f>
        <v>0</v>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Input'!C44</f>
        <v>0</v>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Input'!C45</f>
        <v>0</v>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Input'!C46</f>
        <v>0</v>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Input'!C47</f>
        <v>0</v>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Input'!C48</f>
        <v>0</v>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Input'!C49</f>
        <v>0</v>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Input'!C50</f>
        <v>0</v>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Input'!C51</f>
        <v>0</v>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Input'!C52</f>
        <v>0</v>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Input'!C53</f>
        <v>0</v>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Input'!C54</f>
        <v>0</v>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Input'!C55</f>
        <v>0</v>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Input'!C56</f>
        <v>0</v>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Input'!C57</f>
        <v>0</v>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Input'!C58</f>
        <v>0</v>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Input'!C59</f>
        <v>0</v>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Input'!C60</f>
        <v>0</v>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Input'!C61</f>
        <v>0</v>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Input'!C62</f>
        <v>0</v>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Input'!C63</f>
        <v>0</v>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Input'!C64</f>
        <v>0</v>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Input'!C65</f>
        <v>0</v>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Input'!C66</f>
        <v>0</v>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Input'!C67</f>
        <v>0</v>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Input'!C68</f>
        <v>0</v>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Input'!C69</f>
        <v>0</v>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Input'!C70</f>
        <v>0</v>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Input'!C71</f>
        <v>0</v>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Input'!C72</f>
        <v>0</v>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Input'!C73</f>
        <v>0</v>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Input'!C74</f>
        <v>0</v>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Input'!C75</f>
        <v>0</v>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Input'!C76</f>
        <v>0</v>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Input'!C77</f>
        <v>0</v>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Input'!C78</f>
        <v>0</v>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Input'!C79</f>
        <v>0</v>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Input'!C80</f>
        <v>0</v>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Input'!C81</f>
        <v>0</v>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Input'!C82</f>
        <v>0</v>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Input'!C83</f>
        <v>0</v>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Input'!C84</f>
        <v>0</v>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Input'!C85</f>
        <v>0</v>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Input'!C86</f>
        <v>0</v>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Input'!C87</f>
        <v>0</v>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Input'!C88</f>
        <v>0</v>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Input'!C89</f>
        <v>0</v>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Input'!C90</f>
        <v>0</v>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Input'!C91</f>
        <v>0</v>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Input'!C92</f>
        <v>0</v>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Input'!C93</f>
        <v>0</v>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Input'!C94</f>
        <v>0</v>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Input'!C95</f>
        <v>0</v>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Input'!C96</f>
        <v>0</v>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Input'!C97</f>
        <v>0</v>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Input'!C98</f>
        <v>0</v>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Input'!C99</f>
        <v>0</v>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Input'!C100</f>
        <v>0</v>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Input'!C101</f>
        <v>0</v>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Input'!C102</f>
        <v>0</v>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Input'!C103</f>
        <v>0</v>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Input'!C104</f>
        <v>0</v>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Input'!C105</f>
        <v>0</v>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Input'!C106</f>
        <v>0</v>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Input'!C107</f>
        <v>0</v>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Input'!C108</f>
        <v>0</v>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Input'!C109</f>
        <v>0</v>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Input'!C110</f>
        <v>0</v>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Input'!C111</f>
        <v>0</v>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Input'!C112</f>
        <v>0</v>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Input'!C113</f>
        <v>0</v>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Input'!C114</f>
        <v>0</v>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Input'!C115</f>
        <v>0</v>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Input'!C116</f>
        <v>0</v>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Input'!C117</f>
        <v>0</v>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Input'!C118</f>
        <v>0</v>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Input'!C119</f>
        <v>0</v>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Input'!C120</f>
        <v>0</v>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Input'!C121</f>
        <v>0</v>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Input'!C122</f>
        <v>0</v>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Input'!C123</f>
        <v>0</v>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Input'!C124</f>
        <v>0</v>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Input'!C125</f>
        <v>0</v>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Input'!C126</f>
        <v>0</v>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Input'!C127</f>
        <v>0</v>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Input'!C128</f>
        <v>0</v>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Input'!C129</f>
        <v>0</v>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Input'!C130</f>
        <v>0</v>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Input'!C131</f>
        <v>0</v>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Input'!C132</f>
        <v>0</v>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Input'!C133</f>
        <v>0</v>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Input'!C134</f>
        <v>0</v>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Input'!C135</f>
        <v>0</v>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Input'!C136</f>
        <v>0</v>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Input'!C137</f>
        <v>0</v>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Input'!C138</f>
        <v>0</v>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Input'!C139</f>
        <v>0</v>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Input'!C140</f>
        <v>0</v>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Input'!C141</f>
        <v>0</v>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Input'!C142</f>
        <v>0</v>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Input'!C143</f>
        <v>0</v>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Input'!C144</f>
        <v>0</v>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Input'!C145</f>
        <v>0</v>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Input'!C146</f>
        <v>0</v>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Input'!C147</f>
        <v>0</v>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Input'!C148</f>
        <v>0</v>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Input'!C149</f>
        <v>0</v>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Input'!C150</f>
        <v>0</v>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Input'!C151</f>
        <v>0</v>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Input'!C152</f>
        <v>0</v>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Input'!C153</f>
        <v>0</v>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Input'!C154</f>
        <v>0</v>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Input'!C155</f>
        <v>0</v>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Input'!C156</f>
        <v>0</v>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Input'!C157</f>
        <v>0</v>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Input'!C158</f>
        <v>0</v>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Input'!C159</f>
        <v>0</v>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Input'!C160</f>
        <v>0</v>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Input'!C161</f>
        <v>0</v>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Input'!C162</f>
        <v>0</v>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Input'!C163</f>
        <v>0</v>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Input'!C164</f>
        <v>0</v>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Input'!C165</f>
        <v>0</v>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Input'!C166</f>
        <v>0</v>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Input'!C167</f>
        <v>0</v>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Input'!C168</f>
        <v>0</v>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Input'!C169</f>
        <v>0</v>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Input'!C170</f>
        <v>0</v>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Input'!C171</f>
        <v>0</v>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Input'!C172</f>
        <v>0</v>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Input'!C173</f>
        <v>0</v>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Input'!C174</f>
        <v>0</v>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Input'!C175</f>
        <v>0</v>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Input'!C176</f>
        <v>0</v>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Input'!C177</f>
        <v>0</v>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Input'!C178</f>
        <v>0</v>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Input'!C179</f>
        <v>0</v>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Input'!C180</f>
        <v>0</v>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Input'!C181</f>
        <v>0</v>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Input'!C182</f>
        <v>0</v>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Input'!C183</f>
        <v>0</v>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Input'!C184</f>
        <v>0</v>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Input'!C185</f>
        <v>0</v>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Input'!C186</f>
        <v>0</v>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Input'!C187</f>
        <v>0</v>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Input'!C188</f>
        <v>0</v>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Input'!C189</f>
        <v>0</v>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Input'!C190</f>
        <v>0</v>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Input'!C191</f>
        <v>0</v>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Input'!C192</f>
        <v>0</v>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Input'!C193</f>
        <v>0</v>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Input'!C194</f>
        <v>0</v>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Input'!C195</f>
        <v>0</v>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Input'!C196</f>
        <v>0</v>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Input'!C197</f>
        <v>0</v>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Input'!C198</f>
        <v>0</v>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Input'!C199</f>
        <v>0</v>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Input'!C200</f>
        <v>0</v>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Input'!C201</f>
        <v>0</v>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Input'!C202</f>
        <v>0</v>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Input'!C203</f>
        <v>0</v>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Input'!C204</f>
        <v>0</v>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Input'!C205</f>
        <v>0</v>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Input'!C206</f>
        <v>0</v>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Input'!C207</f>
        <v>0</v>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Input'!C208</f>
        <v>0</v>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Input'!C209</f>
        <v>0</v>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Input'!C210</f>
        <v>0</v>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Input'!C211</f>
        <v>0</v>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Input'!C212</f>
        <v>0</v>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Input'!C213</f>
        <v>0</v>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Input'!C214</f>
        <v>0</v>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Input'!C215</f>
        <v>0</v>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Input'!C216</f>
        <v>0</v>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Input'!C217</f>
        <v>0</v>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Input'!C218</f>
        <v>0</v>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Input'!C219</f>
        <v>0</v>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Input'!C220</f>
        <v>0</v>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Input'!C221</f>
        <v>0</v>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Input'!C222</f>
        <v>0</v>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Input'!C223</f>
        <v>0</v>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Input'!C224</f>
        <v>0</v>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Input'!C225</f>
        <v>0</v>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Input'!C226</f>
        <v>0</v>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Input'!C227</f>
        <v>0</v>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Input'!C228</f>
        <v>0</v>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Input'!C229</f>
        <v>0</v>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Input'!C230</f>
        <v>0</v>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Input'!C231</f>
        <v>0</v>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Input'!C232</f>
        <v>0</v>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Input'!C233</f>
        <v>0</v>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Input'!C234</f>
        <v>0</v>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Input'!C235</f>
        <v>0</v>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Input'!C236</f>
        <v>0</v>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Input'!C237</f>
        <v>0</v>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Input'!C238</f>
        <v>0</v>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Input'!C239</f>
        <v>0</v>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Input'!C240</f>
        <v>0</v>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Input'!C241</f>
        <v>0</v>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Input'!C242</f>
        <v>0</v>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Input'!C243</f>
        <v>0</v>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Input'!C244</f>
        <v>0</v>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Input'!C245</f>
        <v>0</v>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Input'!C246</f>
        <v>0</v>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Input'!C247</f>
        <v>0</v>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Input'!C248</f>
        <v>0</v>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Input'!C249</f>
        <v>0</v>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Input'!C250</f>
        <v>0</v>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Input'!C251</f>
        <v>0</v>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Input'!C252</f>
        <v>0</v>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Input'!C253</f>
        <v>0</v>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Input'!C254</f>
        <v>0</v>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Input'!C255</f>
        <v>0</v>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Input'!C256</f>
        <v>0</v>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Input'!C257</f>
        <v>0</v>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Input'!C258</f>
        <v>0</v>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Input'!C259</f>
        <v>0</v>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Input'!C260</f>
        <v>0</v>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Input'!C261</f>
        <v>0</v>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Input'!C262</f>
        <v>0</v>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Input'!C263</f>
        <v>0</v>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Input'!C264</f>
        <v>0</v>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Input'!C265</f>
        <v>0</v>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Input'!C266</f>
        <v>0</v>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Input'!C267</f>
        <v>0</v>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Input'!C268</f>
        <v>0</v>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Input'!C269</f>
        <v>0</v>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Input'!C270</f>
        <v>0</v>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Input'!C271</f>
        <v>0</v>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Input'!C272</f>
        <v>0</v>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Input'!C273</f>
        <v>0</v>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Input'!C274</f>
        <v>0</v>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Input'!C275</f>
        <v>0</v>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Input'!C276</f>
        <v>0</v>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Input'!C277</f>
        <v>0</v>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Input'!C278</f>
        <v>0</v>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Input'!C279</f>
        <v>0</v>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Input'!C280</f>
        <v>0</v>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Input'!C281</f>
        <v>0</v>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Input'!C282</f>
        <v>0</v>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Input'!C283</f>
        <v>0</v>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Input'!C284</f>
        <v>0</v>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Input'!C285</f>
        <v>0</v>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Input'!C286</f>
        <v>0</v>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Input'!C287</f>
        <v>0</v>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Input'!C288</f>
        <v>0</v>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Input'!C289</f>
        <v>0</v>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Input'!C290</f>
        <v>0</v>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Input'!C291</f>
        <v>0</v>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Input'!C292</f>
        <v>0</v>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Input'!C293</f>
        <v>0</v>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Input'!C294</f>
        <v>0</v>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Input'!C295</f>
        <v>0</v>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Input'!C296</f>
        <v>0</v>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Input'!C297</f>
        <v>0</v>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Input'!C298</f>
        <v>0</v>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Input'!C299</f>
        <v>0</v>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Input'!C300</f>
        <v>0</v>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Input'!C301</f>
        <v>0</v>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Input'!C302</f>
        <v>0</v>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Input'!C303</f>
        <v>0</v>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Input'!C304</f>
        <v>0</v>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Input'!C305</f>
        <v>0</v>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Input'!C306</f>
        <v>0</v>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Input'!C307</f>
        <v>0</v>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Input'!C308</f>
        <v>0</v>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Input'!C309</f>
        <v>0</v>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Input'!C310</f>
        <v>0</v>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Input'!C311</f>
        <v>0</v>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Input'!C312</f>
        <v>0</v>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Input'!C313</f>
        <v>0</v>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Input'!C314</f>
        <v>0</v>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Input'!C315</f>
        <v>0</v>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Input'!C316</f>
        <v>0</v>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Input'!C317</f>
        <v>0</v>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Input'!C318</f>
        <v>0</v>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Input'!C319</f>
        <v>0</v>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Input'!C320</f>
        <v>0</v>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Input'!C321</f>
        <v>0</v>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Input'!C322</f>
        <v>0</v>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Input'!C323</f>
        <v>0</v>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Input'!C324</f>
        <v>0</v>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Input'!C325</f>
        <v>0</v>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Input'!C326</f>
        <v>0</v>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Input'!C327</f>
        <v>0</v>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Input'!C328</f>
        <v>0</v>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Input'!C329</f>
        <v>0</v>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Input'!C330</f>
        <v>0</v>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Input'!C331</f>
        <v>0</v>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Input'!C332</f>
        <v>0</v>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Input'!C333</f>
        <v>0</v>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Input'!C334</f>
        <v>0</v>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Input'!C335</f>
        <v>0</v>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Input'!C336</f>
        <v>0</v>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Input'!C337</f>
        <v>0</v>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Input'!C338</f>
        <v>0</v>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Input'!C339</f>
        <v>0</v>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Input'!C340</f>
        <v>0</v>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Input'!C341</f>
        <v>0</v>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Input'!C342</f>
        <v>0</v>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Input'!C343</f>
        <v>0</v>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Input'!C344</f>
        <v>0</v>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Input'!C345</f>
        <v>0</v>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Input'!C346</f>
        <v>0</v>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Input'!C347</f>
        <v>0</v>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Input'!C348</f>
        <v>0</v>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Input'!C349</f>
        <v>0</v>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Input'!C350</f>
        <v>0</v>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Input'!C351</f>
        <v>0</v>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Input'!C352</f>
        <v>0</v>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Input'!C353</f>
        <v>0</v>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Input'!C354</f>
        <v>0</v>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Input'!C355</f>
        <v>0</v>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Input'!C356</f>
        <v>0</v>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Input'!C357</f>
        <v>0</v>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Input'!C358</f>
        <v>0</v>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Input'!C359</f>
        <v>0</v>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Input'!C360</f>
        <v>0</v>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Input'!C361</f>
        <v>0</v>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Input'!C362</f>
        <v>0</v>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Input'!C363</f>
        <v>0</v>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Input'!C364</f>
        <v>0</v>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Input'!C365</f>
        <v>0</v>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Input'!C366</f>
        <v>0</v>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Input'!C367</f>
        <v>0</v>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Input'!C368</f>
        <v>0</v>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Input'!C369</f>
        <v>0</v>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Input'!C370</f>
        <v>0</v>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Input'!C371</f>
        <v>0</v>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Input'!C372</f>
        <v>0</v>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Input'!C373</f>
        <v>0</v>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Input'!C374</f>
        <v>0</v>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Input'!C375</f>
        <v>0</v>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Input'!C376</f>
        <v>0</v>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Input'!C377</f>
        <v>0</v>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Input'!C378</f>
        <v>0</v>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Input'!C379</f>
        <v>0</v>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Input'!C380</f>
        <v>0</v>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Input'!C381</f>
        <v>0</v>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Input'!C382</f>
        <v>0</v>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Input'!C383</f>
        <v>0</v>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Input'!C384</f>
        <v>0</v>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Input'!C385</f>
        <v>0</v>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Input'!C386</f>
        <v>0</v>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Input'!C387</f>
        <v>0</v>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Input'!C388</f>
        <v>0</v>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Input'!C389</f>
        <v>0</v>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Input'!C390</f>
        <v>0</v>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Input'!C391</f>
        <v>0</v>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Input'!C392</f>
        <v>0</v>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Input'!C393</f>
        <v>0</v>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Input'!C394</f>
        <v>0</v>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Input'!C395</f>
        <v>0</v>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Input'!C396</f>
        <v>0</v>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Input'!C397</f>
        <v>0</v>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Input'!C398</f>
        <v>0</v>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Input'!C399</f>
        <v>0</v>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Input'!C400</f>
        <v>0</v>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Input'!C401</f>
        <v>0</v>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Input'!C402</f>
        <v>0</v>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Input'!C403</f>
        <v>0</v>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Input'!C404</f>
        <v>0</v>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Input'!C405</f>
        <v>0</v>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Input'!C406</f>
        <v>0</v>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Input'!C407</f>
        <v>0</v>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Input'!C408</f>
        <v>0</v>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Input'!C409</f>
        <v>0</v>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Input'!C410</f>
        <v>0</v>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Input'!C411</f>
        <v>0</v>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Input'!C412</f>
        <v>0</v>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Input'!C413</f>
        <v>0</v>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Input'!C414</f>
        <v>0</v>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Input'!C415</f>
        <v>0</v>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Input'!C416</f>
        <v>0</v>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Input'!C417</f>
        <v>0</v>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Input'!C418</f>
        <v>0</v>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Input'!C419</f>
        <v>0</v>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Input'!C420</f>
        <v>0</v>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Input'!C421</f>
        <v>0</v>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Input'!C422</f>
        <v>0</v>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Input'!C423</f>
        <v>0</v>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Input'!C424</f>
        <v>0</v>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Input'!C425</f>
        <v>0</v>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Input'!C426</f>
        <v>0</v>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Input'!C427</f>
        <v>0</v>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Input'!C428</f>
        <v>0</v>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Input'!C429</f>
        <v>0</v>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Input'!C430</f>
        <v>0</v>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Input'!C431</f>
        <v>0</v>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Input'!C432</f>
        <v>0</v>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Input'!C433</f>
        <v>0</v>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Input'!C434</f>
        <v>0</v>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Input'!C435</f>
        <v>0</v>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Input'!C436</f>
        <v>0</v>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Input'!C437</f>
        <v>0</v>
      </c>
      <c r="D437" s="318" t="s">
        <v>768</v>
      </c>
      <c r="E437" s="407"/>
      <c r="F437" s="407"/>
      <c r="G437" s="407"/>
      <c r="H437" s="408">
        <f>(IF(C437&lt;5,E437,IF(AND(C437&gt;=5,C437&lt;=50),F437,IF(C437&gt;50,G437,""))))*C437</f>
        <v>0</v>
      </c>
      <c r="I437" s="409"/>
      <c r="J437" s="409"/>
      <c r="K437" s="409"/>
      <c r="L437" s="408">
        <f>(IF(G437&lt;5,I437,IF(AND(G437&gt;=5,G437&lt;=50),J437,IF(G437&gt;50,K437,""))))*G437</f>
        <v>0</v>
      </c>
      <c r="M437" s="407"/>
      <c r="N437" s="407"/>
      <c r="O437" s="407"/>
      <c r="P437" s="408">
        <f>(IF(K437&lt;5,M437,IF(AND(K437&gt;=5,K437&lt;=50),N437,IF(K437&gt;50,O437,""))))*K437</f>
        <v>0</v>
      </c>
      <c r="Q437" s="409"/>
      <c r="R437" s="409"/>
      <c r="S437" s="409"/>
      <c r="T437" s="408">
        <f>(IF(O437&lt;5,Q437,IF(AND(O437&gt;=5,O437&lt;=50),R437,IF(O437&gt;50,S437,""))))*O437</f>
        <v>0</v>
      </c>
      <c r="U437" s="407"/>
      <c r="V437" s="407"/>
      <c r="W437" s="407"/>
      <c r="X437" s="408">
        <f>(IF(S437&lt;5,U437,IF(AND(S437&gt;=5,S437&lt;=50),V437,IF(S437&gt;50,W437,""))))*S437</f>
        <v>0</v>
      </c>
      <c r="Y437" s="409"/>
      <c r="Z437" s="409"/>
      <c r="AA437" s="409"/>
      <c r="AB437" s="408">
        <f>(IF(W437&lt;5,Y437,IF(AND(W437&gt;=5,W437&lt;=50),Z437,IF(W437&gt;50,AA437,""))))*W437</f>
        <v>0</v>
      </c>
    </row>
    <row r="438" spans="1:28" s="389" customFormat="1" ht="12.75" hidden="1" customHeight="1" x14ac:dyDescent="0.2">
      <c r="A438" s="404"/>
      <c r="B438" s="405"/>
      <c r="C438" s="318">
        <f>'Series 200 Input'!C438</f>
        <v>0</v>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Input'!C439</f>
        <v>0</v>
      </c>
      <c r="D439" s="318" t="s">
        <v>768</v>
      </c>
      <c r="E439" s="407"/>
      <c r="F439" s="407"/>
      <c r="G439" s="407"/>
      <c r="H439" s="408">
        <f>(IF(C439&lt;5,E439,IF(AND(C439&gt;=5,C439&lt;=50),F439,IF(C439&gt;50,G439,""))))*C439</f>
        <v>0</v>
      </c>
      <c r="I439" s="409"/>
      <c r="J439" s="409"/>
      <c r="K439" s="409"/>
      <c r="L439" s="408">
        <f>(IF(G439&lt;5,I439,IF(AND(G439&gt;=5,G439&lt;=50),J439,IF(G439&gt;50,K439,""))))*G439</f>
        <v>0</v>
      </c>
      <c r="M439" s="407"/>
      <c r="N439" s="407"/>
      <c r="O439" s="407"/>
      <c r="P439" s="408">
        <f>(IF(K439&lt;5,M439,IF(AND(K439&gt;=5,K439&lt;=50),N439,IF(K439&gt;50,O439,""))))*K439</f>
        <v>0</v>
      </c>
      <c r="Q439" s="409"/>
      <c r="R439" s="409"/>
      <c r="S439" s="409"/>
      <c r="T439" s="408">
        <f>(IF(O439&lt;5,Q439,IF(AND(O439&gt;=5,O439&lt;=50),R439,IF(O439&gt;50,S439,""))))*O439</f>
        <v>0</v>
      </c>
      <c r="U439" s="407"/>
      <c r="V439" s="407"/>
      <c r="W439" s="407"/>
      <c r="X439" s="408">
        <f>(IF(S439&lt;5,U439,IF(AND(S439&gt;=5,S439&lt;=50),V439,IF(S439&gt;50,W439,""))))*S439</f>
        <v>0</v>
      </c>
      <c r="Y439" s="409"/>
      <c r="Z439" s="409"/>
      <c r="AA439" s="409"/>
      <c r="AB439" s="408">
        <f>(IF(W439&lt;5,Y439,IF(AND(W439&gt;=5,W439&lt;=50),Z439,IF(W439&gt;50,AA439,""))))*W439</f>
        <v>0</v>
      </c>
    </row>
    <row r="440" spans="1:28" s="389" customFormat="1" ht="12.75" hidden="1" customHeight="1" x14ac:dyDescent="0.2">
      <c r="A440" s="316"/>
      <c r="B440" s="317"/>
      <c r="C440" s="318">
        <f>'Series 200 Input'!C440</f>
        <v>0</v>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Input'!C441</f>
        <v>0</v>
      </c>
      <c r="D441" s="318" t="s">
        <v>768</v>
      </c>
      <c r="E441" s="407"/>
      <c r="F441" s="407"/>
      <c r="G441" s="407"/>
      <c r="H441" s="408">
        <f>(IF(C441&lt;5,E441,IF(AND(C441&gt;=5,C441&lt;=50),F441,IF(C441&gt;50,G441,""))))*C441</f>
        <v>0</v>
      </c>
      <c r="I441" s="409"/>
      <c r="J441" s="409"/>
      <c r="K441" s="409"/>
      <c r="L441" s="408">
        <f>(IF(G441&lt;5,I441,IF(AND(G441&gt;=5,G441&lt;=50),J441,IF(G441&gt;50,K441,""))))*G441</f>
        <v>0</v>
      </c>
      <c r="M441" s="407"/>
      <c r="N441" s="407"/>
      <c r="O441" s="407"/>
      <c r="P441" s="408">
        <f>(IF(K441&lt;5,M441,IF(AND(K441&gt;=5,K441&lt;=50),N441,IF(K441&gt;50,O441,""))))*K441</f>
        <v>0</v>
      </c>
      <c r="Q441" s="409"/>
      <c r="R441" s="409"/>
      <c r="S441" s="409"/>
      <c r="T441" s="408">
        <f>(IF(O441&lt;5,Q441,IF(AND(O441&gt;=5,O441&lt;=50),R441,IF(O441&gt;50,S441,""))))*O441</f>
        <v>0</v>
      </c>
      <c r="U441" s="407"/>
      <c r="V441" s="407"/>
      <c r="W441" s="407"/>
      <c r="X441" s="408">
        <f>(IF(S441&lt;5,U441,IF(AND(S441&gt;=5,S441&lt;=50),V441,IF(S441&gt;50,W441,""))))*S441</f>
        <v>0</v>
      </c>
      <c r="Y441" s="409"/>
      <c r="Z441" s="409"/>
      <c r="AA441" s="409"/>
      <c r="AB441" s="408">
        <f>(IF(W441&lt;5,Y441,IF(AND(W441&gt;=5,W441&lt;=50),Z441,IF(W441&gt;50,AA441,""))))*W441</f>
        <v>0</v>
      </c>
    </row>
    <row r="442" spans="1:28" s="389" customFormat="1" ht="12.75" hidden="1" customHeight="1" x14ac:dyDescent="0.2">
      <c r="A442" s="404"/>
      <c r="B442" s="405"/>
      <c r="C442" s="318">
        <f>'Series 200 Input'!C442</f>
        <v>0</v>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Input'!C443</f>
        <v>0</v>
      </c>
      <c r="D443" s="318" t="s">
        <v>768</v>
      </c>
      <c r="E443" s="407"/>
      <c r="F443" s="407"/>
      <c r="G443" s="407"/>
      <c r="H443" s="408">
        <f>(IF(C443&lt;5,E443,IF(AND(C443&gt;=5,C443&lt;=50),F443,IF(C443&gt;50,G443,""))))*C443</f>
        <v>0</v>
      </c>
      <c r="I443" s="409"/>
      <c r="J443" s="409"/>
      <c r="K443" s="409"/>
      <c r="L443" s="408">
        <f>(IF(G443&lt;5,I443,IF(AND(G443&gt;=5,G443&lt;=50),J443,IF(G443&gt;50,K443,""))))*G443</f>
        <v>0</v>
      </c>
      <c r="M443" s="407"/>
      <c r="N443" s="407"/>
      <c r="O443" s="407"/>
      <c r="P443" s="408">
        <f>(IF(K443&lt;5,M443,IF(AND(K443&gt;=5,K443&lt;=50),N443,IF(K443&gt;50,O443,""))))*K443</f>
        <v>0</v>
      </c>
      <c r="Q443" s="409"/>
      <c r="R443" s="409"/>
      <c r="S443" s="409"/>
      <c r="T443" s="408">
        <f>(IF(O443&lt;5,Q443,IF(AND(O443&gt;=5,O443&lt;=50),R443,IF(O443&gt;50,S443,""))))*O443</f>
        <v>0</v>
      </c>
      <c r="U443" s="407"/>
      <c r="V443" s="407"/>
      <c r="W443" s="407"/>
      <c r="X443" s="408">
        <f>(IF(S443&lt;5,U443,IF(AND(S443&gt;=5,S443&lt;=50),V443,IF(S443&gt;50,W443,""))))*S443</f>
        <v>0</v>
      </c>
      <c r="Y443" s="409"/>
      <c r="Z443" s="409"/>
      <c r="AA443" s="409"/>
      <c r="AB443" s="408">
        <f>(IF(W443&lt;5,Y443,IF(AND(W443&gt;=5,W443&lt;=50),Z443,IF(W443&gt;50,AA443,""))))*W443</f>
        <v>0</v>
      </c>
    </row>
    <row r="444" spans="1:28" s="389" customFormat="1" ht="12.75" hidden="1" customHeight="1" x14ac:dyDescent="0.2">
      <c r="A444" s="316"/>
      <c r="B444" s="317"/>
      <c r="C444" s="318">
        <f>'Series 200 Input'!C444</f>
        <v>0</v>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Input'!C445</f>
        <v>0</v>
      </c>
      <c r="D445" s="318" t="s">
        <v>451</v>
      </c>
      <c r="E445" s="407"/>
      <c r="F445" s="407"/>
      <c r="G445" s="407"/>
      <c r="H445" s="408">
        <f>(IF(C445&lt;5,E445,IF(AND(C445&gt;=5,C445&lt;=50),F445,IF(C445&gt;50,G445,""))))*C445</f>
        <v>0</v>
      </c>
      <c r="I445" s="409"/>
      <c r="J445" s="409"/>
      <c r="K445" s="409"/>
      <c r="L445" s="408">
        <f>(IF(G445&lt;5,I445,IF(AND(G445&gt;=5,G445&lt;=50),J445,IF(G445&gt;50,K445,""))))*G445</f>
        <v>0</v>
      </c>
      <c r="M445" s="407"/>
      <c r="N445" s="407"/>
      <c r="O445" s="407"/>
      <c r="P445" s="408">
        <f>(IF(K445&lt;5,M445,IF(AND(K445&gt;=5,K445&lt;=50),N445,IF(K445&gt;50,O445,""))))*K445</f>
        <v>0</v>
      </c>
      <c r="Q445" s="409"/>
      <c r="R445" s="409"/>
      <c r="S445" s="409"/>
      <c r="T445" s="408">
        <f>(IF(O445&lt;5,Q445,IF(AND(O445&gt;=5,O445&lt;=50),R445,IF(O445&gt;50,S445,""))))*O445</f>
        <v>0</v>
      </c>
      <c r="U445" s="407"/>
      <c r="V445" s="407"/>
      <c r="W445" s="407"/>
      <c r="X445" s="408">
        <f>(IF(S445&lt;5,U445,IF(AND(S445&gt;=5,S445&lt;=50),V445,IF(S445&gt;50,W445,""))))*S445</f>
        <v>0</v>
      </c>
      <c r="Y445" s="409"/>
      <c r="Z445" s="409"/>
      <c r="AA445" s="409"/>
      <c r="AB445" s="408">
        <f>(IF(W445&lt;5,Y445,IF(AND(W445&gt;=5,W445&lt;=50),Z445,IF(W445&gt;50,AA445,""))))*W445</f>
        <v>0</v>
      </c>
    </row>
    <row r="446" spans="1:28" s="389" customFormat="1" ht="12.75" hidden="1" customHeight="1" x14ac:dyDescent="0.2">
      <c r="A446" s="316"/>
      <c r="B446" s="317"/>
      <c r="C446" s="318">
        <f>'Series 200 Input'!C446</f>
        <v>0</v>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Input'!C447</f>
        <v>0</v>
      </c>
      <c r="D447" s="318" t="s">
        <v>451</v>
      </c>
      <c r="E447" s="407"/>
      <c r="F447" s="407"/>
      <c r="G447" s="407"/>
      <c r="H447" s="408">
        <f>(IF(C447&lt;5,E447,IF(AND(C447&gt;=5,C447&lt;=50),F447,IF(C447&gt;50,G447,""))))*C447</f>
        <v>0</v>
      </c>
      <c r="I447" s="409"/>
      <c r="J447" s="409"/>
      <c r="K447" s="409"/>
      <c r="L447" s="408">
        <f>(IF(G447&lt;5,I447,IF(AND(G447&gt;=5,G447&lt;=50),J447,IF(G447&gt;50,K447,""))))*G447</f>
        <v>0</v>
      </c>
      <c r="M447" s="407"/>
      <c r="N447" s="407"/>
      <c r="O447" s="407"/>
      <c r="P447" s="408">
        <f>(IF(K447&lt;5,M447,IF(AND(K447&gt;=5,K447&lt;=50),N447,IF(K447&gt;50,O447,""))))*K447</f>
        <v>0</v>
      </c>
      <c r="Q447" s="409"/>
      <c r="R447" s="409"/>
      <c r="S447" s="409"/>
      <c r="T447" s="408">
        <f>(IF(O447&lt;5,Q447,IF(AND(O447&gt;=5,O447&lt;=50),R447,IF(O447&gt;50,S447,""))))*O447</f>
        <v>0</v>
      </c>
      <c r="U447" s="407"/>
      <c r="V447" s="407"/>
      <c r="W447" s="407"/>
      <c r="X447" s="408">
        <f>(IF(S447&lt;5,U447,IF(AND(S447&gt;=5,S447&lt;=50),V447,IF(S447&gt;50,W447,""))))*S447</f>
        <v>0</v>
      </c>
      <c r="Y447" s="409"/>
      <c r="Z447" s="409"/>
      <c r="AA447" s="409"/>
      <c r="AB447" s="408">
        <f>(IF(W447&lt;5,Y447,IF(AND(W447&gt;=5,W447&lt;=50),Z447,IF(W447&gt;50,AA447,""))))*W447</f>
        <v>0</v>
      </c>
    </row>
    <row r="448" spans="1:28" s="389" customFormat="1" ht="12.75" hidden="1" customHeight="1" x14ac:dyDescent="0.2">
      <c r="A448" s="404"/>
      <c r="B448" s="405"/>
      <c r="C448" s="318">
        <f>'Series 200 Input'!C448</f>
        <v>0</v>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Input'!C449</f>
        <v>0</v>
      </c>
      <c r="D449" s="318" t="s">
        <v>451</v>
      </c>
      <c r="E449" s="407"/>
      <c r="F449" s="407"/>
      <c r="G449" s="407"/>
      <c r="H449" s="408">
        <f>(IF(C449&lt;5,E449,IF(AND(C449&gt;=5,C449&lt;=50),F449,IF(C449&gt;50,G449,""))))*C449</f>
        <v>0</v>
      </c>
      <c r="I449" s="409"/>
      <c r="J449" s="409"/>
      <c r="K449" s="409"/>
      <c r="L449" s="408">
        <f>(IF(G449&lt;5,I449,IF(AND(G449&gt;=5,G449&lt;=50),J449,IF(G449&gt;50,K449,""))))*G449</f>
        <v>0</v>
      </c>
      <c r="M449" s="407"/>
      <c r="N449" s="407"/>
      <c r="O449" s="407"/>
      <c r="P449" s="408">
        <f>(IF(K449&lt;5,M449,IF(AND(K449&gt;=5,K449&lt;=50),N449,IF(K449&gt;50,O449,""))))*K449</f>
        <v>0</v>
      </c>
      <c r="Q449" s="409"/>
      <c r="R449" s="409"/>
      <c r="S449" s="409"/>
      <c r="T449" s="408">
        <f>(IF(O449&lt;5,Q449,IF(AND(O449&gt;=5,O449&lt;=50),R449,IF(O449&gt;50,S449,""))))*O449</f>
        <v>0</v>
      </c>
      <c r="U449" s="407"/>
      <c r="V449" s="407"/>
      <c r="W449" s="407"/>
      <c r="X449" s="408">
        <f>(IF(S449&lt;5,U449,IF(AND(S449&gt;=5,S449&lt;=50),V449,IF(S449&gt;50,W449,""))))*S449</f>
        <v>0</v>
      </c>
      <c r="Y449" s="409"/>
      <c r="Z449" s="409"/>
      <c r="AA449" s="409"/>
      <c r="AB449" s="408">
        <f>(IF(W449&lt;5,Y449,IF(AND(W449&gt;=5,W449&lt;=50),Z449,IF(W449&gt;50,AA449,""))))*W449</f>
        <v>0</v>
      </c>
    </row>
    <row r="450" spans="1:28" s="389" customFormat="1" ht="12.75" hidden="1" customHeight="1" x14ac:dyDescent="0.2">
      <c r="A450" s="404"/>
      <c r="B450" s="405"/>
      <c r="C450" s="318">
        <f>'Series 200 Input'!C450</f>
        <v>0</v>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Input'!C451</f>
        <v>0</v>
      </c>
      <c r="D451" s="318" t="s">
        <v>451</v>
      </c>
      <c r="E451" s="407"/>
      <c r="F451" s="407"/>
      <c r="G451" s="407"/>
      <c r="H451" s="408">
        <f>(IF(C451&lt;5,E451,IF(AND(C451&gt;=5,C451&lt;=50),F451,IF(C451&gt;50,G451,""))))*C451</f>
        <v>0</v>
      </c>
      <c r="I451" s="409"/>
      <c r="J451" s="409"/>
      <c r="K451" s="409"/>
      <c r="L451" s="408">
        <f>(IF(G451&lt;5,I451,IF(AND(G451&gt;=5,G451&lt;=50),J451,IF(G451&gt;50,K451,""))))*G451</f>
        <v>0</v>
      </c>
      <c r="M451" s="407"/>
      <c r="N451" s="407"/>
      <c r="O451" s="407"/>
      <c r="P451" s="408">
        <f>(IF(K451&lt;5,M451,IF(AND(K451&gt;=5,K451&lt;=50),N451,IF(K451&gt;50,O451,""))))*K451</f>
        <v>0</v>
      </c>
      <c r="Q451" s="409"/>
      <c r="R451" s="409"/>
      <c r="S451" s="409"/>
      <c r="T451" s="408">
        <f>(IF(O451&lt;5,Q451,IF(AND(O451&gt;=5,O451&lt;=50),R451,IF(O451&gt;50,S451,""))))*O451</f>
        <v>0</v>
      </c>
      <c r="U451" s="407"/>
      <c r="V451" s="407"/>
      <c r="W451" s="407"/>
      <c r="X451" s="408">
        <f>(IF(S451&lt;5,U451,IF(AND(S451&gt;=5,S451&lt;=50),V451,IF(S451&gt;50,W451,""))))*S451</f>
        <v>0</v>
      </c>
      <c r="Y451" s="409"/>
      <c r="Z451" s="409"/>
      <c r="AA451" s="409"/>
      <c r="AB451" s="408">
        <f>(IF(W451&lt;5,Y451,IF(AND(W451&gt;=5,W451&lt;=50),Z451,IF(W451&gt;50,AA451,""))))*W451</f>
        <v>0</v>
      </c>
    </row>
    <row r="452" spans="1:28" s="389" customFormat="1" ht="12.75" hidden="1" customHeight="1" x14ac:dyDescent="0.2">
      <c r="A452" s="316"/>
      <c r="B452" s="317"/>
      <c r="C452" s="318">
        <f>'Series 200 Input'!C452</f>
        <v>0</v>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Input'!C453</f>
        <v>0</v>
      </c>
      <c r="D453" s="318" t="s">
        <v>451</v>
      </c>
      <c r="E453" s="407"/>
      <c r="F453" s="407"/>
      <c r="G453" s="407"/>
      <c r="H453" s="408">
        <f>(IF(C453&lt;5,E453,IF(AND(C453&gt;=5,C453&lt;=50),F453,IF(C453&gt;50,G453,""))))*C453</f>
        <v>0</v>
      </c>
      <c r="I453" s="409"/>
      <c r="J453" s="409"/>
      <c r="K453" s="409"/>
      <c r="L453" s="408">
        <f>(IF(G453&lt;5,I453,IF(AND(G453&gt;=5,G453&lt;=50),J453,IF(G453&gt;50,K453,""))))*G453</f>
        <v>0</v>
      </c>
      <c r="M453" s="407"/>
      <c r="N453" s="407"/>
      <c r="O453" s="407"/>
      <c r="P453" s="408">
        <f>(IF(K453&lt;5,M453,IF(AND(K453&gt;=5,K453&lt;=50),N453,IF(K453&gt;50,O453,""))))*K453</f>
        <v>0</v>
      </c>
      <c r="Q453" s="409"/>
      <c r="R453" s="409"/>
      <c r="S453" s="409"/>
      <c r="T453" s="408">
        <f>(IF(O453&lt;5,Q453,IF(AND(O453&gt;=5,O453&lt;=50),R453,IF(O453&gt;50,S453,""))))*O453</f>
        <v>0</v>
      </c>
      <c r="U453" s="407"/>
      <c r="V453" s="407"/>
      <c r="W453" s="407"/>
      <c r="X453" s="408">
        <f>(IF(S453&lt;5,U453,IF(AND(S453&gt;=5,S453&lt;=50),V453,IF(S453&gt;50,W453,""))))*S453</f>
        <v>0</v>
      </c>
      <c r="Y453" s="409"/>
      <c r="Z453" s="409"/>
      <c r="AA453" s="409"/>
      <c r="AB453" s="408">
        <f>(IF(W453&lt;5,Y453,IF(AND(W453&gt;=5,W453&lt;=50),Z453,IF(W453&gt;50,AA453,""))))*W453</f>
        <v>0</v>
      </c>
    </row>
    <row r="454" spans="1:28" s="389" customFormat="1" ht="12.75" hidden="1" customHeight="1" x14ac:dyDescent="0.2">
      <c r="A454" s="316"/>
      <c r="B454" s="317"/>
      <c r="C454" s="318">
        <f>'Series 200 Input'!C454</f>
        <v>0</v>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Input'!C455</f>
        <v>0</v>
      </c>
      <c r="D455" s="318" t="s">
        <v>451</v>
      </c>
      <c r="E455" s="407"/>
      <c r="F455" s="407"/>
      <c r="G455" s="407"/>
      <c r="H455" s="408">
        <f>(IF(C455&lt;5,E455,IF(AND(C455&gt;=5,C455&lt;=50),F455,IF(C455&gt;50,G455,""))))*C455</f>
        <v>0</v>
      </c>
      <c r="I455" s="409"/>
      <c r="J455" s="409"/>
      <c r="K455" s="409"/>
      <c r="L455" s="408">
        <f>(IF(G455&lt;5,I455,IF(AND(G455&gt;=5,G455&lt;=50),J455,IF(G455&gt;50,K455,""))))*G455</f>
        <v>0</v>
      </c>
      <c r="M455" s="407"/>
      <c r="N455" s="407"/>
      <c r="O455" s="407"/>
      <c r="P455" s="408">
        <f>(IF(K455&lt;5,M455,IF(AND(K455&gt;=5,K455&lt;=50),N455,IF(K455&gt;50,O455,""))))*K455</f>
        <v>0</v>
      </c>
      <c r="Q455" s="409"/>
      <c r="R455" s="409"/>
      <c r="S455" s="409"/>
      <c r="T455" s="408">
        <f>(IF(O455&lt;5,Q455,IF(AND(O455&gt;=5,O455&lt;=50),R455,IF(O455&gt;50,S455,""))))*O455</f>
        <v>0</v>
      </c>
      <c r="U455" s="407"/>
      <c r="V455" s="407"/>
      <c r="W455" s="407"/>
      <c r="X455" s="408">
        <f>(IF(S455&lt;5,U455,IF(AND(S455&gt;=5,S455&lt;=50),V455,IF(S455&gt;50,W455,""))))*S455</f>
        <v>0</v>
      </c>
      <c r="Y455" s="409"/>
      <c r="Z455" s="409"/>
      <c r="AA455" s="409"/>
      <c r="AB455" s="408">
        <f>(IF(W455&lt;5,Y455,IF(AND(W455&gt;=5,W455&lt;=50),Z455,IF(W455&gt;50,AA455,""))))*W455</f>
        <v>0</v>
      </c>
    </row>
    <row r="456" spans="1:28" s="389" customFormat="1" ht="12.75" hidden="1" customHeight="1" x14ac:dyDescent="0.2">
      <c r="A456" s="316"/>
      <c r="B456" s="317"/>
      <c r="C456" s="318">
        <f>'Series 200 Input'!C456</f>
        <v>0</v>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Input'!C457</f>
        <v>0</v>
      </c>
      <c r="D457" s="318" t="s">
        <v>451</v>
      </c>
      <c r="E457" s="407"/>
      <c r="F457" s="407"/>
      <c r="G457" s="407"/>
      <c r="H457" s="408">
        <f>(IF(C457&lt;5,E457,IF(AND(C457&gt;=5,C457&lt;=50),F457,IF(C457&gt;50,G457,""))))*C457</f>
        <v>0</v>
      </c>
      <c r="I457" s="409"/>
      <c r="J457" s="409"/>
      <c r="K457" s="409"/>
      <c r="L457" s="408">
        <f>(IF(G457&lt;5,I457,IF(AND(G457&gt;=5,G457&lt;=50),J457,IF(G457&gt;50,K457,""))))*G457</f>
        <v>0</v>
      </c>
      <c r="M457" s="407"/>
      <c r="N457" s="407"/>
      <c r="O457" s="407"/>
      <c r="P457" s="408">
        <f>(IF(K457&lt;5,M457,IF(AND(K457&gt;=5,K457&lt;=50),N457,IF(K457&gt;50,O457,""))))*K457</f>
        <v>0</v>
      </c>
      <c r="Q457" s="409"/>
      <c r="R457" s="409"/>
      <c r="S457" s="409"/>
      <c r="T457" s="408">
        <f>(IF(O457&lt;5,Q457,IF(AND(O457&gt;=5,O457&lt;=50),R457,IF(O457&gt;50,S457,""))))*O457</f>
        <v>0</v>
      </c>
      <c r="U457" s="407"/>
      <c r="V457" s="407"/>
      <c r="W457" s="407"/>
      <c r="X457" s="408">
        <f>(IF(S457&lt;5,U457,IF(AND(S457&gt;=5,S457&lt;=50),V457,IF(S457&gt;50,W457,""))))*S457</f>
        <v>0</v>
      </c>
      <c r="Y457" s="409"/>
      <c r="Z457" s="409"/>
      <c r="AA457" s="409"/>
      <c r="AB457" s="408">
        <f>(IF(W457&lt;5,Y457,IF(AND(W457&gt;=5,W457&lt;=50),Z457,IF(W457&gt;50,AA457,""))))*W457</f>
        <v>0</v>
      </c>
    </row>
    <row r="458" spans="1:28" s="389" customFormat="1" ht="12.75" hidden="1" customHeight="1" x14ac:dyDescent="0.2">
      <c r="A458" s="316"/>
      <c r="B458" s="317"/>
      <c r="C458" s="318">
        <f>'Series 200 Input'!C458</f>
        <v>0</v>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Input'!C459</f>
        <v>0</v>
      </c>
      <c r="D459" s="318" t="s">
        <v>451</v>
      </c>
      <c r="E459" s="407"/>
      <c r="F459" s="407"/>
      <c r="G459" s="407"/>
      <c r="H459" s="408">
        <f>(IF(C459&lt;5,E459,IF(AND(C459&gt;=5,C459&lt;=50),F459,IF(C459&gt;50,G459,""))))*C459</f>
        <v>0</v>
      </c>
      <c r="I459" s="409"/>
      <c r="J459" s="409"/>
      <c r="K459" s="409"/>
      <c r="L459" s="408">
        <f>(IF(G459&lt;5,I459,IF(AND(G459&gt;=5,G459&lt;=50),J459,IF(G459&gt;50,K459,""))))*G459</f>
        <v>0</v>
      </c>
      <c r="M459" s="407"/>
      <c r="N459" s="407"/>
      <c r="O459" s="407"/>
      <c r="P459" s="408">
        <f>(IF(K459&lt;5,M459,IF(AND(K459&gt;=5,K459&lt;=50),N459,IF(K459&gt;50,O459,""))))*K459</f>
        <v>0</v>
      </c>
      <c r="Q459" s="409"/>
      <c r="R459" s="409"/>
      <c r="S459" s="409"/>
      <c r="T459" s="408">
        <f>(IF(O459&lt;5,Q459,IF(AND(O459&gt;=5,O459&lt;=50),R459,IF(O459&gt;50,S459,""))))*O459</f>
        <v>0</v>
      </c>
      <c r="U459" s="407"/>
      <c r="V459" s="407"/>
      <c r="W459" s="407"/>
      <c r="X459" s="408">
        <f>(IF(S459&lt;5,U459,IF(AND(S459&gt;=5,S459&lt;=50),V459,IF(S459&gt;50,W459,""))))*S459</f>
        <v>0</v>
      </c>
      <c r="Y459" s="409"/>
      <c r="Z459" s="409"/>
      <c r="AA459" s="409"/>
      <c r="AB459" s="408">
        <f>(IF(W459&lt;5,Y459,IF(AND(W459&gt;=5,W459&lt;=50),Z459,IF(W459&gt;50,AA459,""))))*W459</f>
        <v>0</v>
      </c>
    </row>
    <row r="460" spans="1:28" s="389" customFormat="1" ht="12.75" hidden="1" customHeight="1" x14ac:dyDescent="0.2">
      <c r="A460" s="316"/>
      <c r="B460" s="317"/>
      <c r="C460" s="318">
        <f>'Series 200 Input'!C460</f>
        <v>0</v>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Input'!C461</f>
        <v>0</v>
      </c>
      <c r="D461" s="318" t="s">
        <v>451</v>
      </c>
      <c r="E461" s="407"/>
      <c r="F461" s="407"/>
      <c r="G461" s="407"/>
      <c r="H461" s="408">
        <f>(IF(C461&lt;5,E461,IF(AND(C461&gt;=5,C461&lt;=50),F461,IF(C461&gt;50,G461,""))))*C461</f>
        <v>0</v>
      </c>
      <c r="I461" s="409"/>
      <c r="J461" s="409"/>
      <c r="K461" s="409"/>
      <c r="L461" s="408">
        <f>(IF(G461&lt;5,I461,IF(AND(G461&gt;=5,G461&lt;=50),J461,IF(G461&gt;50,K461,""))))*G461</f>
        <v>0</v>
      </c>
      <c r="M461" s="407"/>
      <c r="N461" s="407"/>
      <c r="O461" s="407"/>
      <c r="P461" s="408">
        <f>(IF(K461&lt;5,M461,IF(AND(K461&gt;=5,K461&lt;=50),N461,IF(K461&gt;50,O461,""))))*K461</f>
        <v>0</v>
      </c>
      <c r="Q461" s="409"/>
      <c r="R461" s="409"/>
      <c r="S461" s="409"/>
      <c r="T461" s="408">
        <f>(IF(O461&lt;5,Q461,IF(AND(O461&gt;=5,O461&lt;=50),R461,IF(O461&gt;50,S461,""))))*O461</f>
        <v>0</v>
      </c>
      <c r="U461" s="407"/>
      <c r="V461" s="407"/>
      <c r="W461" s="407"/>
      <c r="X461" s="408">
        <f>(IF(S461&lt;5,U461,IF(AND(S461&gt;=5,S461&lt;=50),V461,IF(S461&gt;50,W461,""))))*S461</f>
        <v>0</v>
      </c>
      <c r="Y461" s="409"/>
      <c r="Z461" s="409"/>
      <c r="AA461" s="409"/>
      <c r="AB461" s="408">
        <f>(IF(W461&lt;5,Y461,IF(AND(W461&gt;=5,W461&lt;=50),Z461,IF(W461&gt;50,AA461,""))))*W461</f>
        <v>0</v>
      </c>
    </row>
    <row r="462" spans="1:28" s="389" customFormat="1" ht="12.75" hidden="1" customHeight="1" x14ac:dyDescent="0.2">
      <c r="A462" s="316"/>
      <c r="B462" s="317"/>
      <c r="C462" s="318">
        <f>'Series 200 Input'!C462</f>
        <v>0</v>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Input'!C463</f>
        <v>0</v>
      </c>
      <c r="D463" s="318" t="s">
        <v>451</v>
      </c>
      <c r="E463" s="407"/>
      <c r="F463" s="407"/>
      <c r="G463" s="407"/>
      <c r="H463" s="408">
        <f>(IF(C463&lt;5,E463,IF(AND(C463&gt;=5,C463&lt;=50),F463,IF(C463&gt;50,G463,""))))*C463</f>
        <v>0</v>
      </c>
      <c r="I463" s="409"/>
      <c r="J463" s="409"/>
      <c r="K463" s="409"/>
      <c r="L463" s="408">
        <f>(IF(G463&lt;5,I463,IF(AND(G463&gt;=5,G463&lt;=50),J463,IF(G463&gt;50,K463,""))))*G463</f>
        <v>0</v>
      </c>
      <c r="M463" s="407"/>
      <c r="N463" s="407"/>
      <c r="O463" s="407"/>
      <c r="P463" s="408">
        <f>(IF(K463&lt;5,M463,IF(AND(K463&gt;=5,K463&lt;=50),N463,IF(K463&gt;50,O463,""))))*K463</f>
        <v>0</v>
      </c>
      <c r="Q463" s="409"/>
      <c r="R463" s="409"/>
      <c r="S463" s="409"/>
      <c r="T463" s="408">
        <f>(IF(O463&lt;5,Q463,IF(AND(O463&gt;=5,O463&lt;=50),R463,IF(O463&gt;50,S463,""))))*O463</f>
        <v>0</v>
      </c>
      <c r="U463" s="407"/>
      <c r="V463" s="407"/>
      <c r="W463" s="407"/>
      <c r="X463" s="408">
        <f>(IF(S463&lt;5,U463,IF(AND(S463&gt;=5,S463&lt;=50),V463,IF(S463&gt;50,W463,""))))*S463</f>
        <v>0</v>
      </c>
      <c r="Y463" s="409"/>
      <c r="Z463" s="409"/>
      <c r="AA463" s="409"/>
      <c r="AB463" s="408">
        <f>(IF(W463&lt;5,Y463,IF(AND(W463&gt;=5,W463&lt;=50),Z463,IF(W463&gt;50,AA463,""))))*W463</f>
        <v>0</v>
      </c>
    </row>
    <row r="464" spans="1:28" s="389" customFormat="1" ht="12.75" hidden="1" customHeight="1" x14ac:dyDescent="0.2">
      <c r="A464" s="404"/>
      <c r="B464" s="405"/>
      <c r="C464" s="318">
        <f>'Series 200 Input'!C464</f>
        <v>0</v>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Input'!C465</f>
        <v>0</v>
      </c>
      <c r="D465" s="318" t="s">
        <v>451</v>
      </c>
      <c r="E465" s="407"/>
      <c r="F465" s="407"/>
      <c r="G465" s="407"/>
      <c r="H465" s="408">
        <f>(IF(C465&lt;5,E465,IF(AND(C465&gt;=5,C465&lt;=50),F465,IF(C465&gt;50,G465,""))))*C465</f>
        <v>0</v>
      </c>
      <c r="I465" s="409"/>
      <c r="J465" s="409"/>
      <c r="K465" s="409"/>
      <c r="L465" s="408">
        <f>(IF(G465&lt;5,I465,IF(AND(G465&gt;=5,G465&lt;=50),J465,IF(G465&gt;50,K465,""))))*G465</f>
        <v>0</v>
      </c>
      <c r="M465" s="407"/>
      <c r="N465" s="407"/>
      <c r="O465" s="407"/>
      <c r="P465" s="408">
        <f>(IF(K465&lt;5,M465,IF(AND(K465&gt;=5,K465&lt;=50),N465,IF(K465&gt;50,O465,""))))*K465</f>
        <v>0</v>
      </c>
      <c r="Q465" s="409"/>
      <c r="R465" s="409"/>
      <c r="S465" s="409"/>
      <c r="T465" s="408">
        <f>(IF(O465&lt;5,Q465,IF(AND(O465&gt;=5,O465&lt;=50),R465,IF(O465&gt;50,S465,""))))*O465</f>
        <v>0</v>
      </c>
      <c r="U465" s="407"/>
      <c r="V465" s="407"/>
      <c r="W465" s="407"/>
      <c r="X465" s="408">
        <f>(IF(S465&lt;5,U465,IF(AND(S465&gt;=5,S465&lt;=50),V465,IF(S465&gt;50,W465,""))))*S465</f>
        <v>0</v>
      </c>
      <c r="Y465" s="409"/>
      <c r="Z465" s="409"/>
      <c r="AA465" s="409"/>
      <c r="AB465" s="408">
        <f>(IF(W465&lt;5,Y465,IF(AND(W465&gt;=5,W465&lt;=50),Z465,IF(W465&gt;50,AA465,""))))*W465</f>
        <v>0</v>
      </c>
    </row>
    <row r="466" spans="1:28" s="389" customFormat="1" ht="12.75" hidden="1" customHeight="1" x14ac:dyDescent="0.2">
      <c r="A466" s="404"/>
      <c r="B466" s="405"/>
      <c r="C466" s="318">
        <f>'Series 200 Input'!C466</f>
        <v>0</v>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Input'!C467</f>
        <v>0</v>
      </c>
      <c r="D467" s="318" t="s">
        <v>451</v>
      </c>
      <c r="E467" s="407"/>
      <c r="F467" s="407"/>
      <c r="G467" s="407"/>
      <c r="H467" s="408">
        <f>(IF(C467&lt;5,E467,IF(AND(C467&gt;=5,C467&lt;=50),F467,IF(C467&gt;50,G467,""))))*C467</f>
        <v>0</v>
      </c>
      <c r="I467" s="409"/>
      <c r="J467" s="409"/>
      <c r="K467" s="409"/>
      <c r="L467" s="408">
        <f>(IF(G467&lt;5,I467,IF(AND(G467&gt;=5,G467&lt;=50),J467,IF(G467&gt;50,K467,""))))*G467</f>
        <v>0</v>
      </c>
      <c r="M467" s="407"/>
      <c r="N467" s="407"/>
      <c r="O467" s="407"/>
      <c r="P467" s="408">
        <f>(IF(K467&lt;5,M467,IF(AND(K467&gt;=5,K467&lt;=50),N467,IF(K467&gt;50,O467,""))))*K467</f>
        <v>0</v>
      </c>
      <c r="Q467" s="409"/>
      <c r="R467" s="409"/>
      <c r="S467" s="409"/>
      <c r="T467" s="408">
        <f>(IF(O467&lt;5,Q467,IF(AND(O467&gt;=5,O467&lt;=50),R467,IF(O467&gt;50,S467,""))))*O467</f>
        <v>0</v>
      </c>
      <c r="U467" s="407"/>
      <c r="V467" s="407"/>
      <c r="W467" s="407"/>
      <c r="X467" s="408">
        <f>(IF(S467&lt;5,U467,IF(AND(S467&gt;=5,S467&lt;=50),V467,IF(S467&gt;50,W467,""))))*S467</f>
        <v>0</v>
      </c>
      <c r="Y467" s="409"/>
      <c r="Z467" s="409"/>
      <c r="AA467" s="409"/>
      <c r="AB467" s="408">
        <f>(IF(W467&lt;5,Y467,IF(AND(W467&gt;=5,W467&lt;=50),Z467,IF(W467&gt;50,AA467,""))))*W467</f>
        <v>0</v>
      </c>
    </row>
    <row r="468" spans="1:28" s="389" customFormat="1" ht="12.75" hidden="1" customHeight="1" x14ac:dyDescent="0.2">
      <c r="A468" s="404"/>
      <c r="B468" s="405"/>
      <c r="C468" s="318">
        <f>'Series 200 Input'!C468</f>
        <v>0</v>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Input'!C469</f>
        <v>0</v>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Input'!C470</f>
        <v>0</v>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Input'!C471</f>
        <v>0</v>
      </c>
      <c r="D471" s="318" t="s">
        <v>30</v>
      </c>
      <c r="E471" s="407"/>
      <c r="F471" s="407"/>
      <c r="G471" s="407"/>
      <c r="H471" s="408">
        <f>(IF(C471&lt;5,E471,IF(AND(C471&gt;=5,C471&lt;=10),F471,IF(C471&gt;10,G471,""))))*C471</f>
        <v>0</v>
      </c>
      <c r="I471" s="409"/>
      <c r="J471" s="409"/>
      <c r="K471" s="409"/>
      <c r="L471" s="408">
        <f>(IF(G471&lt;5,I471,IF(AND(G471&gt;=5,G471&lt;=10),J471,IF(G471&gt;10,K471,""))))*G471</f>
        <v>0</v>
      </c>
      <c r="M471" s="407"/>
      <c r="N471" s="407"/>
      <c r="O471" s="407"/>
      <c r="P471" s="408">
        <f>(IF(K471&lt;5,M471,IF(AND(K471&gt;=5,K471&lt;=10),N471,IF(K471&gt;10,O471,""))))*K471</f>
        <v>0</v>
      </c>
      <c r="Q471" s="409"/>
      <c r="R471" s="409"/>
      <c r="S471" s="409"/>
      <c r="T471" s="408">
        <f>(IF(O471&lt;5,Q471,IF(AND(O471&gt;=5,O471&lt;=10),R471,IF(O471&gt;10,S471,""))))*O471</f>
        <v>0</v>
      </c>
      <c r="U471" s="407"/>
      <c r="V471" s="407"/>
      <c r="W471" s="407"/>
      <c r="X471" s="408">
        <f>(IF(S471&lt;5,U471,IF(AND(S471&gt;=5,S471&lt;=10),V471,IF(S471&gt;10,W471,""))))*S471</f>
        <v>0</v>
      </c>
      <c r="Y471" s="409"/>
      <c r="Z471" s="409"/>
      <c r="AA471" s="409"/>
      <c r="AB471" s="408">
        <f>(IF(W471&lt;5,Y471,IF(AND(W471&gt;=5,W471&lt;=10),Z471,IF(W471&gt;10,AA471,""))))*W471</f>
        <v>0</v>
      </c>
    </row>
    <row r="472" spans="1:28" s="389" customFormat="1" ht="12.75" hidden="1" customHeight="1" x14ac:dyDescent="0.2">
      <c r="A472" s="404"/>
      <c r="B472" s="405"/>
      <c r="C472" s="318">
        <f>'Series 200 Input'!C472</f>
        <v>0</v>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Input'!C473</f>
        <v>0</v>
      </c>
      <c r="D473" s="318" t="s">
        <v>30</v>
      </c>
      <c r="E473" s="407"/>
      <c r="F473" s="407"/>
      <c r="G473" s="407"/>
      <c r="H473" s="408">
        <f>(IF(C473&lt;5,E473,IF(AND(C473&gt;=5,C473&lt;=10),F473,IF(C473&gt;10,G473,""))))*C473</f>
        <v>0</v>
      </c>
      <c r="I473" s="409"/>
      <c r="J473" s="409"/>
      <c r="K473" s="409"/>
      <c r="L473" s="408">
        <f>(IF(G473&lt;5,I473,IF(AND(G473&gt;=5,G473&lt;=10),J473,IF(G473&gt;10,K473,""))))*G473</f>
        <v>0</v>
      </c>
      <c r="M473" s="407"/>
      <c r="N473" s="407"/>
      <c r="O473" s="407"/>
      <c r="P473" s="408">
        <f>(IF(K473&lt;5,M473,IF(AND(K473&gt;=5,K473&lt;=10),N473,IF(K473&gt;10,O473,""))))*K473</f>
        <v>0</v>
      </c>
      <c r="Q473" s="409"/>
      <c r="R473" s="409"/>
      <c r="S473" s="409"/>
      <c r="T473" s="408">
        <f>(IF(O473&lt;5,Q473,IF(AND(O473&gt;=5,O473&lt;=10),R473,IF(O473&gt;10,S473,""))))*O473</f>
        <v>0</v>
      </c>
      <c r="U473" s="407"/>
      <c r="V473" s="407"/>
      <c r="W473" s="407"/>
      <c r="X473" s="408">
        <f>(IF(S473&lt;5,U473,IF(AND(S473&gt;=5,S473&lt;=10),V473,IF(S473&gt;10,W473,""))))*S473</f>
        <v>0</v>
      </c>
      <c r="Y473" s="409"/>
      <c r="Z473" s="409"/>
      <c r="AA473" s="409"/>
      <c r="AB473" s="408">
        <f>(IF(W473&lt;5,Y473,IF(AND(W473&gt;=5,W473&lt;=10),Z473,IF(W473&gt;10,AA473,""))))*W473</f>
        <v>0</v>
      </c>
    </row>
    <row r="474" spans="1:28" s="389" customFormat="1" ht="12.75" hidden="1" customHeight="1" x14ac:dyDescent="0.2">
      <c r="A474" s="404"/>
      <c r="B474" s="405"/>
      <c r="C474" s="318">
        <f>'Series 200 Input'!C474</f>
        <v>0</v>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Input'!C475</f>
        <v>0</v>
      </c>
      <c r="D475" s="318" t="s">
        <v>30</v>
      </c>
      <c r="E475" s="407"/>
      <c r="F475" s="407"/>
      <c r="G475" s="407"/>
      <c r="H475" s="408">
        <f>(IF(C475&lt;5,E475,IF(AND(C475&gt;=5,C475&lt;=10),F475,IF(C475&gt;10,G475,""))))*C475</f>
        <v>0</v>
      </c>
      <c r="I475" s="409"/>
      <c r="J475" s="409"/>
      <c r="K475" s="409"/>
      <c r="L475" s="408">
        <f>(IF(G475&lt;5,I475,IF(AND(G475&gt;=5,G475&lt;=10),J475,IF(G475&gt;10,K475,""))))*G475</f>
        <v>0</v>
      </c>
      <c r="M475" s="407"/>
      <c r="N475" s="407"/>
      <c r="O475" s="407"/>
      <c r="P475" s="408">
        <f>(IF(K475&lt;5,M475,IF(AND(K475&gt;=5,K475&lt;=10),N475,IF(K475&gt;10,O475,""))))*K475</f>
        <v>0</v>
      </c>
      <c r="Q475" s="409"/>
      <c r="R475" s="409"/>
      <c r="S475" s="409"/>
      <c r="T475" s="408">
        <f>(IF(O475&lt;5,Q475,IF(AND(O475&gt;=5,O475&lt;=10),R475,IF(O475&gt;10,S475,""))))*O475</f>
        <v>0</v>
      </c>
      <c r="U475" s="407"/>
      <c r="V475" s="407"/>
      <c r="W475" s="407"/>
      <c r="X475" s="408">
        <f>(IF(S475&lt;5,U475,IF(AND(S475&gt;=5,S475&lt;=10),V475,IF(S475&gt;10,W475,""))))*S475</f>
        <v>0</v>
      </c>
      <c r="Y475" s="409"/>
      <c r="Z475" s="409"/>
      <c r="AA475" s="409"/>
      <c r="AB475" s="408">
        <f>(IF(W475&lt;5,Y475,IF(AND(W475&gt;=5,W475&lt;=10),Z475,IF(W475&gt;10,AA475,""))))*W475</f>
        <v>0</v>
      </c>
    </row>
    <row r="476" spans="1:28" s="389" customFormat="1" ht="12.75" hidden="1" customHeight="1" x14ac:dyDescent="0.2">
      <c r="A476" s="404"/>
      <c r="B476" s="405"/>
      <c r="C476" s="318">
        <f>'Series 200 Input'!C476</f>
        <v>0</v>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Input'!C477</f>
        <v>0</v>
      </c>
      <c r="D477" s="318" t="s">
        <v>30</v>
      </c>
      <c r="E477" s="407"/>
      <c r="F477" s="407"/>
      <c r="G477" s="407"/>
      <c r="H477" s="408">
        <f>(IF(C477&lt;5,E477,IF(AND(C477&gt;=5,C477&lt;=10),F477,IF(C477&gt;10,G477,""))))*C477</f>
        <v>0</v>
      </c>
      <c r="I477" s="409"/>
      <c r="J477" s="409"/>
      <c r="K477" s="409"/>
      <c r="L477" s="408">
        <f>(IF(G477&lt;5,I477,IF(AND(G477&gt;=5,G477&lt;=10),J477,IF(G477&gt;10,K477,""))))*G477</f>
        <v>0</v>
      </c>
      <c r="M477" s="407"/>
      <c r="N477" s="407"/>
      <c r="O477" s="407"/>
      <c r="P477" s="408">
        <f>(IF(K477&lt;5,M477,IF(AND(K477&gt;=5,K477&lt;=10),N477,IF(K477&gt;10,O477,""))))*K477</f>
        <v>0</v>
      </c>
      <c r="Q477" s="409"/>
      <c r="R477" s="409"/>
      <c r="S477" s="409"/>
      <c r="T477" s="408">
        <f>(IF(O477&lt;5,Q477,IF(AND(O477&gt;=5,O477&lt;=10),R477,IF(O477&gt;10,S477,""))))*O477</f>
        <v>0</v>
      </c>
      <c r="U477" s="407"/>
      <c r="V477" s="407"/>
      <c r="W477" s="407"/>
      <c r="X477" s="408">
        <f>(IF(S477&lt;5,U477,IF(AND(S477&gt;=5,S477&lt;=10),V477,IF(S477&gt;10,W477,""))))*S477</f>
        <v>0</v>
      </c>
      <c r="Y477" s="409"/>
      <c r="Z477" s="409"/>
      <c r="AA477" s="409"/>
      <c r="AB477" s="408">
        <f>(IF(W477&lt;5,Y477,IF(AND(W477&gt;=5,W477&lt;=10),Z477,IF(W477&gt;10,AA477,""))))*W477</f>
        <v>0</v>
      </c>
    </row>
    <row r="478" spans="1:28" s="389" customFormat="1" ht="12.75" hidden="1" customHeight="1" x14ac:dyDescent="0.2">
      <c r="A478" s="404"/>
      <c r="B478" s="405"/>
      <c r="C478" s="318">
        <f>'Series 200 Input'!C478</f>
        <v>0</v>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Input'!C479</f>
        <v>0</v>
      </c>
      <c r="D479" s="318" t="s">
        <v>30</v>
      </c>
      <c r="E479" s="407"/>
      <c r="F479" s="407"/>
      <c r="G479" s="407"/>
      <c r="H479" s="408">
        <f>(IF(C479&lt;5,E479,IF(AND(C479&gt;=5,C479&lt;=10),F479,IF(C479&gt;10,G479,""))))*C479</f>
        <v>0</v>
      </c>
      <c r="I479" s="409"/>
      <c r="J479" s="409"/>
      <c r="K479" s="409"/>
      <c r="L479" s="408">
        <f>(IF(G479&lt;5,I479,IF(AND(G479&gt;=5,G479&lt;=10),J479,IF(G479&gt;10,K479,""))))*G479</f>
        <v>0</v>
      </c>
      <c r="M479" s="407"/>
      <c r="N479" s="407"/>
      <c r="O479" s="407"/>
      <c r="P479" s="408">
        <f>(IF(K479&lt;5,M479,IF(AND(K479&gt;=5,K479&lt;=10),N479,IF(K479&gt;10,O479,""))))*K479</f>
        <v>0</v>
      </c>
      <c r="Q479" s="409"/>
      <c r="R479" s="409"/>
      <c r="S479" s="409"/>
      <c r="T479" s="408">
        <f>(IF(O479&lt;5,Q479,IF(AND(O479&gt;=5,O479&lt;=10),R479,IF(O479&gt;10,S479,""))))*O479</f>
        <v>0</v>
      </c>
      <c r="U479" s="407"/>
      <c r="V479" s="407"/>
      <c r="W479" s="407"/>
      <c r="X479" s="408">
        <f>(IF(S479&lt;5,U479,IF(AND(S479&gt;=5,S479&lt;=10),V479,IF(S479&gt;10,W479,""))))*S479</f>
        <v>0</v>
      </c>
      <c r="Y479" s="409"/>
      <c r="Z479" s="409"/>
      <c r="AA479" s="409"/>
      <c r="AB479" s="408">
        <f>(IF(W479&lt;5,Y479,IF(AND(W479&gt;=5,W479&lt;=10),Z479,IF(W479&gt;10,AA479,""))))*W479</f>
        <v>0</v>
      </c>
    </row>
    <row r="480" spans="1:28" s="389" customFormat="1" ht="12.75" hidden="1" customHeight="1" x14ac:dyDescent="0.2">
      <c r="A480" s="404"/>
      <c r="B480" s="405"/>
      <c r="C480" s="318">
        <f>'Series 200 Input'!C480</f>
        <v>0</v>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Input'!C481</f>
        <v>0</v>
      </c>
      <c r="D481" s="318" t="s">
        <v>30</v>
      </c>
      <c r="E481" s="407"/>
      <c r="F481" s="407"/>
      <c r="G481" s="407"/>
      <c r="H481" s="408">
        <f>(IF(C481&lt;5,E481,IF(AND(C481&gt;=5,C481&lt;=10),F481,IF(C481&gt;10,G481,""))))*C481</f>
        <v>0</v>
      </c>
      <c r="I481" s="409"/>
      <c r="J481" s="409"/>
      <c r="K481" s="409"/>
      <c r="L481" s="408">
        <f>(IF(G481&lt;5,I481,IF(AND(G481&gt;=5,G481&lt;=10),J481,IF(G481&gt;10,K481,""))))*G481</f>
        <v>0</v>
      </c>
      <c r="M481" s="407"/>
      <c r="N481" s="407"/>
      <c r="O481" s="407"/>
      <c r="P481" s="408">
        <f>(IF(K481&lt;5,M481,IF(AND(K481&gt;=5,K481&lt;=10),N481,IF(K481&gt;10,O481,""))))*K481</f>
        <v>0</v>
      </c>
      <c r="Q481" s="409"/>
      <c r="R481" s="409"/>
      <c r="S481" s="409"/>
      <c r="T481" s="408">
        <f>(IF(O481&lt;5,Q481,IF(AND(O481&gt;=5,O481&lt;=10),R481,IF(O481&gt;10,S481,""))))*O481</f>
        <v>0</v>
      </c>
      <c r="U481" s="407"/>
      <c r="V481" s="407"/>
      <c r="W481" s="407"/>
      <c r="X481" s="408">
        <f>(IF(S481&lt;5,U481,IF(AND(S481&gt;=5,S481&lt;=10),V481,IF(S481&gt;10,W481,""))))*S481</f>
        <v>0</v>
      </c>
      <c r="Y481" s="409"/>
      <c r="Z481" s="409"/>
      <c r="AA481" s="409"/>
      <c r="AB481" s="408">
        <f>(IF(W481&lt;5,Y481,IF(AND(W481&gt;=5,W481&lt;=10),Z481,IF(W481&gt;10,AA481,""))))*W481</f>
        <v>0</v>
      </c>
    </row>
    <row r="482" spans="1:28" s="389" customFormat="1" ht="12.75" hidden="1" customHeight="1" x14ac:dyDescent="0.2">
      <c r="A482" s="404"/>
      <c r="B482" s="405"/>
      <c r="C482" s="318">
        <f>'Series 200 Input'!C482</f>
        <v>0</v>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Input'!C483</f>
        <v>0</v>
      </c>
      <c r="D483" s="318" t="s">
        <v>30</v>
      </c>
      <c r="E483" s="407"/>
      <c r="F483" s="407"/>
      <c r="G483" s="407"/>
      <c r="H483" s="408">
        <f>(IF(C483&lt;5,E483,IF(AND(C483&gt;=5,C483&lt;=10),F483,IF(C483&gt;10,G483,""))))*C483</f>
        <v>0</v>
      </c>
      <c r="I483" s="409"/>
      <c r="J483" s="409"/>
      <c r="K483" s="409"/>
      <c r="L483" s="408">
        <f>(IF(G483&lt;5,I483,IF(AND(G483&gt;=5,G483&lt;=10),J483,IF(G483&gt;10,K483,""))))*G483</f>
        <v>0</v>
      </c>
      <c r="M483" s="407"/>
      <c r="N483" s="407"/>
      <c r="O483" s="407"/>
      <c r="P483" s="408">
        <f>(IF(K483&lt;5,M483,IF(AND(K483&gt;=5,K483&lt;=10),N483,IF(K483&gt;10,O483,""))))*K483</f>
        <v>0</v>
      </c>
      <c r="Q483" s="409"/>
      <c r="R483" s="409"/>
      <c r="S483" s="409"/>
      <c r="T483" s="408">
        <f>(IF(O483&lt;5,Q483,IF(AND(O483&gt;=5,O483&lt;=10),R483,IF(O483&gt;10,S483,""))))*O483</f>
        <v>0</v>
      </c>
      <c r="U483" s="407"/>
      <c r="V483" s="407"/>
      <c r="W483" s="407"/>
      <c r="X483" s="408">
        <f>(IF(S483&lt;5,U483,IF(AND(S483&gt;=5,S483&lt;=10),V483,IF(S483&gt;10,W483,""))))*S483</f>
        <v>0</v>
      </c>
      <c r="Y483" s="409"/>
      <c r="Z483" s="409"/>
      <c r="AA483" s="409"/>
      <c r="AB483" s="408">
        <f>(IF(W483&lt;5,Y483,IF(AND(W483&gt;=5,W483&lt;=10),Z483,IF(W483&gt;10,AA483,""))))*W483</f>
        <v>0</v>
      </c>
    </row>
    <row r="484" spans="1:28" s="389" customFormat="1" ht="12.75" hidden="1" customHeight="1" x14ac:dyDescent="0.2">
      <c r="A484" s="316"/>
      <c r="B484" s="317"/>
      <c r="C484" s="318">
        <f>'Series 200 Input'!C484</f>
        <v>0</v>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Input'!C485</f>
        <v>0</v>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Input'!C486</f>
        <v>0</v>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Input'!C487</f>
        <v>0</v>
      </c>
      <c r="D487" s="318" t="s">
        <v>451</v>
      </c>
      <c r="E487" s="407"/>
      <c r="F487" s="407"/>
      <c r="G487" s="407"/>
      <c r="H487" s="408">
        <f>(IF(C487&lt;10,E487,IF(AND(C487&gt;=10,C487&lt;=50),F487,IF(C487&gt;50,G487,""))))*C487</f>
        <v>0</v>
      </c>
      <c r="I487" s="409"/>
      <c r="J487" s="409"/>
      <c r="K487" s="409"/>
      <c r="L487" s="408">
        <f>(IF(G487&lt;10,I487,IF(AND(G487&gt;=10,G487&lt;=50),J487,IF(G487&gt;50,K487,""))))*G487</f>
        <v>0</v>
      </c>
      <c r="M487" s="407"/>
      <c r="N487" s="407"/>
      <c r="O487" s="407"/>
      <c r="P487" s="408">
        <f>(IF(K487&lt;10,M487,IF(AND(K487&gt;=10,K487&lt;=50),N487,IF(K487&gt;50,O487,""))))*K487</f>
        <v>0</v>
      </c>
      <c r="Q487" s="409"/>
      <c r="R487" s="409"/>
      <c r="S487" s="409"/>
      <c r="T487" s="408">
        <f>(IF(O487&lt;10,Q487,IF(AND(O487&gt;=10,O487&lt;=50),R487,IF(O487&gt;50,S487,""))))*O487</f>
        <v>0</v>
      </c>
      <c r="U487" s="407"/>
      <c r="V487" s="407"/>
      <c r="W487" s="407"/>
      <c r="X487" s="408">
        <f>(IF(S487&lt;10,U487,IF(AND(S487&gt;=10,S487&lt;=50),V487,IF(S487&gt;50,W487,""))))*S487</f>
        <v>0</v>
      </c>
      <c r="Y487" s="409"/>
      <c r="Z487" s="409"/>
      <c r="AA487" s="409"/>
      <c r="AB487" s="408">
        <f>(IF(W487&lt;10,Y487,IF(AND(W487&gt;=10,W487&lt;=50),Z487,IF(W487&gt;50,AA487,""))))*W487</f>
        <v>0</v>
      </c>
    </row>
    <row r="488" spans="1:28" s="389" customFormat="1" ht="12.75" hidden="1" customHeight="1" x14ac:dyDescent="0.2">
      <c r="A488" s="316"/>
      <c r="B488" s="317"/>
      <c r="C488" s="318">
        <f>'Series 200 Input'!C488</f>
        <v>0</v>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Input'!C489</f>
        <v>0</v>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Input'!C490</f>
        <v>0</v>
      </c>
      <c r="D490" s="318" t="s">
        <v>451</v>
      </c>
      <c r="E490" s="407"/>
      <c r="F490" s="407"/>
      <c r="G490" s="407"/>
      <c r="H490" s="408">
        <f>(IF(C490&lt;10,E490,IF(AND(C490&gt;=10,C490&lt;=50),F490,IF(C490&gt;50,G490,""))))*C490</f>
        <v>0</v>
      </c>
      <c r="I490" s="409"/>
      <c r="J490" s="409"/>
      <c r="K490" s="409"/>
      <c r="L490" s="408">
        <f>(IF(G490&lt;10,I490,IF(AND(G490&gt;=10,G490&lt;=50),J490,IF(G490&gt;50,K490,""))))*G490</f>
        <v>0</v>
      </c>
      <c r="M490" s="407"/>
      <c r="N490" s="407"/>
      <c r="O490" s="407"/>
      <c r="P490" s="408">
        <f>(IF(K490&lt;10,M490,IF(AND(K490&gt;=10,K490&lt;=50),N490,IF(K490&gt;50,O490,""))))*K490</f>
        <v>0</v>
      </c>
      <c r="Q490" s="409"/>
      <c r="R490" s="409"/>
      <c r="S490" s="409"/>
      <c r="T490" s="408">
        <f>(IF(O490&lt;10,Q490,IF(AND(O490&gt;=10,O490&lt;=50),R490,IF(O490&gt;50,S490,""))))*O490</f>
        <v>0</v>
      </c>
      <c r="U490" s="407"/>
      <c r="V490" s="407"/>
      <c r="W490" s="407"/>
      <c r="X490" s="408">
        <f>(IF(S490&lt;10,U490,IF(AND(S490&gt;=10,S490&lt;=50),V490,IF(S490&gt;50,W490,""))))*S490</f>
        <v>0</v>
      </c>
      <c r="Y490" s="409"/>
      <c r="Z490" s="409"/>
      <c r="AA490" s="409"/>
      <c r="AB490" s="408">
        <f>(IF(W490&lt;10,Y490,IF(AND(W490&gt;=10,W490&lt;=50),Z490,IF(W490&gt;50,AA490,""))))*W490</f>
        <v>0</v>
      </c>
    </row>
    <row r="491" spans="1:28" s="389" customFormat="1" ht="12.75" hidden="1" customHeight="1" x14ac:dyDescent="0.2">
      <c r="A491" s="316"/>
      <c r="B491" s="317"/>
      <c r="C491" s="318">
        <f>'Series 200 Input'!C491</f>
        <v>0</v>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Input'!C492</f>
        <v>0</v>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Input'!C493</f>
        <v>0</v>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Input'!C494</f>
        <v>0</v>
      </c>
      <c r="D494" s="318" t="s">
        <v>30</v>
      </c>
      <c r="E494" s="407"/>
      <c r="F494" s="407"/>
      <c r="G494" s="407"/>
      <c r="H494" s="408">
        <f>(IF(C494&lt;5,E494,IF(AND(C494&gt;=5,C494&lt;=10),F494,IF(C494&gt;10,G494,""))))*C494</f>
        <v>0</v>
      </c>
      <c r="I494" s="409"/>
      <c r="J494" s="409"/>
      <c r="K494" s="409"/>
      <c r="L494" s="408">
        <f>(IF(G494&lt;5,I494,IF(AND(G494&gt;=5,G494&lt;=10),J494,IF(G494&gt;10,K494,""))))*G494</f>
        <v>0</v>
      </c>
      <c r="M494" s="407"/>
      <c r="N494" s="407"/>
      <c r="O494" s="407"/>
      <c r="P494" s="408">
        <f>(IF(K494&lt;5,M494,IF(AND(K494&gt;=5,K494&lt;=10),N494,IF(K494&gt;10,O494,""))))*K494</f>
        <v>0</v>
      </c>
      <c r="Q494" s="409"/>
      <c r="R494" s="409"/>
      <c r="S494" s="409"/>
      <c r="T494" s="408">
        <f>(IF(O494&lt;5,Q494,IF(AND(O494&gt;=5,O494&lt;=10),R494,IF(O494&gt;10,S494,""))))*O494</f>
        <v>0</v>
      </c>
      <c r="U494" s="407"/>
      <c r="V494" s="407"/>
      <c r="W494" s="407"/>
      <c r="X494" s="408">
        <f>(IF(S494&lt;5,U494,IF(AND(S494&gt;=5,S494&lt;=10),V494,IF(S494&gt;10,W494,""))))*S494</f>
        <v>0</v>
      </c>
      <c r="Y494" s="409"/>
      <c r="Z494" s="409"/>
      <c r="AA494" s="409"/>
      <c r="AB494" s="408">
        <f>(IF(W494&lt;5,Y494,IF(AND(W494&gt;=5,W494&lt;=10),Z494,IF(W494&gt;10,AA494,""))))*W494</f>
        <v>0</v>
      </c>
    </row>
    <row r="495" spans="1:28" s="389" customFormat="1" ht="12.75" hidden="1" customHeight="1" x14ac:dyDescent="0.2">
      <c r="A495" s="404"/>
      <c r="B495" s="405"/>
      <c r="C495" s="318">
        <f>'Series 200 Input'!C495</f>
        <v>0</v>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Input'!C496</f>
        <v>0</v>
      </c>
      <c r="D496" s="318" t="s">
        <v>30</v>
      </c>
      <c r="E496" s="407"/>
      <c r="F496" s="407"/>
      <c r="G496" s="407"/>
      <c r="H496" s="408">
        <f>(IF(C496&lt;5,E496,IF(AND(C496&gt;=5,C496&lt;=10),F496,IF(C496&gt;10,G496,""))))*C496</f>
        <v>0</v>
      </c>
      <c r="I496" s="409"/>
      <c r="J496" s="409"/>
      <c r="K496" s="409"/>
      <c r="L496" s="408">
        <f>(IF(G496&lt;5,I496,IF(AND(G496&gt;=5,G496&lt;=10),J496,IF(G496&gt;10,K496,""))))*G496</f>
        <v>0</v>
      </c>
      <c r="M496" s="407"/>
      <c r="N496" s="407"/>
      <c r="O496" s="407"/>
      <c r="P496" s="408">
        <f>(IF(K496&lt;5,M496,IF(AND(K496&gt;=5,K496&lt;=10),N496,IF(K496&gt;10,O496,""))))*K496</f>
        <v>0</v>
      </c>
      <c r="Q496" s="409"/>
      <c r="R496" s="409"/>
      <c r="S496" s="409"/>
      <c r="T496" s="408">
        <f>(IF(O496&lt;5,Q496,IF(AND(O496&gt;=5,O496&lt;=10),R496,IF(O496&gt;10,S496,""))))*O496</f>
        <v>0</v>
      </c>
      <c r="U496" s="407"/>
      <c r="V496" s="407"/>
      <c r="W496" s="407"/>
      <c r="X496" s="408">
        <f>(IF(S496&lt;5,U496,IF(AND(S496&gt;=5,S496&lt;=10),V496,IF(S496&gt;10,W496,""))))*S496</f>
        <v>0</v>
      </c>
      <c r="Y496" s="409"/>
      <c r="Z496" s="409"/>
      <c r="AA496" s="409"/>
      <c r="AB496" s="408">
        <f>(IF(W496&lt;5,Y496,IF(AND(W496&gt;=5,W496&lt;=10),Z496,IF(W496&gt;10,AA496,""))))*W496</f>
        <v>0</v>
      </c>
    </row>
    <row r="497" spans="1:28" s="389" customFormat="1" x14ac:dyDescent="0.2">
      <c r="A497" s="331"/>
      <c r="B497" s="343" t="s">
        <v>626</v>
      </c>
      <c r="C497" s="318">
        <f>'Series 200 Input'!C497</f>
        <v>0</v>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Input'!C498</f>
        <v>0</v>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Input'!C499</f>
        <v>0</v>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Input'!C500</f>
        <v>0</v>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Input'!C501</f>
        <v>0</v>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Input'!C502</f>
        <v>0</v>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Input'!C503</f>
        <v>0</v>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Input'!C504</f>
        <v>0</v>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Input'!C505</f>
        <v>0</v>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Input'!C506</f>
        <v>0</v>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Input'!C507</f>
        <v>0</v>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Input'!C508</f>
        <v>0</v>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Input'!C509</f>
        <v>0</v>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Input'!C510</f>
        <v>0</v>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Input'!C511</f>
        <v>0</v>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Input'!C512</f>
        <v>0</v>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Input'!C513</f>
        <v>0</v>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Input'!C514</f>
        <v>0</v>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Input'!C515</f>
        <v>0</v>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Input'!C516</f>
        <v>0</v>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Input'!C517</f>
        <v>0</v>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Input'!C518</f>
        <v>0</v>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Input'!C519</f>
        <v>0</v>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Input'!C520</f>
        <v>0</v>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Input'!C521</f>
        <v>0</v>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Input'!C522</f>
        <v>0</v>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Input'!C523</f>
        <v>0</v>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Input'!C524</f>
        <v>0</v>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Input'!C525</f>
        <v>0</v>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Input'!C526</f>
        <v>0</v>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Input'!C527</f>
        <v>0</v>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Input'!C528</f>
        <v>0</v>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Input'!C529</f>
        <v>0</v>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Input'!C530</f>
        <v>0</v>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Input'!C531</f>
        <v>0</v>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Input'!C532</f>
        <v>0</v>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Input'!C533</f>
        <v>0</v>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Input'!C534</f>
        <v>0</v>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Input'!C535</f>
        <v>0</v>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Input'!C536</f>
        <v>0</v>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Input'!C537</f>
        <v>0</v>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Input'!C538</f>
        <v>0</v>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Input'!C539</f>
        <v>0</v>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Input'!C540</f>
        <v>0</v>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Input'!C541</f>
        <v>0</v>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Input'!C542</f>
        <v>0</v>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Input'!C543</f>
        <v>0</v>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Input'!C544</f>
        <v>0</v>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Input'!C545</f>
        <v>0</v>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Input'!C546</f>
        <v>0</v>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Input'!C547</f>
        <v>0</v>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Input'!C548</f>
        <v>0</v>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Input'!C549</f>
        <v>0</v>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Input'!C550</f>
        <v>0</v>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Input'!C551</f>
        <v>0</v>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Input'!C552</f>
        <v>0</v>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Input'!C553</f>
        <v>0</v>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Input'!C554</f>
        <v>0</v>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Input'!C555</f>
        <v>0</v>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Input'!C556</f>
        <v>0</v>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Input'!C557</f>
        <v>0</v>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Input'!C558</f>
        <v>0</v>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Input'!C559</f>
        <v>0</v>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Input'!C560</f>
        <v>0</v>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Input'!C561</f>
        <v>0</v>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Input'!C562</f>
        <v>0</v>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Input'!C563</f>
        <v>0</v>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Input'!C564</f>
        <v>0</v>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Input'!C565</f>
        <v>0</v>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Input'!C566</f>
        <v>0</v>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Input'!C567</f>
        <v>0</v>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Input'!C568</f>
        <v>0</v>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Input'!C569</f>
        <v>0</v>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Input'!C570</f>
        <v>0</v>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Input'!C571</f>
        <v>0</v>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Input'!C572</f>
        <v>0</v>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Input'!C573</f>
        <v>0</v>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Input'!C574</f>
        <v>0</v>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Input'!C575</f>
        <v>0</v>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Input'!C576</f>
        <v>0</v>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Input'!C577</f>
        <v>0</v>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Input'!C578</f>
        <v>0</v>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Input'!C579</f>
        <v>0</v>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Input'!C580</f>
        <v>0</v>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Input'!C581</f>
        <v>0</v>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Input'!C582</f>
        <v>0</v>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Input'!C583</f>
        <v>0</v>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Input'!C584</f>
        <v>0</v>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Input'!C585</f>
        <v>0</v>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Input'!C586</f>
        <v>0</v>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Input'!C587</f>
        <v>0</v>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Input'!C588</f>
        <v>0</v>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Input'!C589</f>
        <v>0</v>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Input'!C590</f>
        <v>0</v>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Input'!C591</f>
        <v>0</v>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Input'!C592</f>
        <v>0</v>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Input'!C593</f>
        <v>0</v>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Input'!C594</f>
        <v>0</v>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Input'!C595</f>
        <v>0</v>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Input'!C596</f>
        <v>0</v>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Input'!C597</f>
        <v>0</v>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Input'!C598</f>
        <v>0</v>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Input'!C599</f>
        <v>0</v>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Input'!C600</f>
        <v>0</v>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Input'!C601</f>
        <v>0</v>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Input'!C602</f>
        <v>0</v>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Input'!C603</f>
        <v>0</v>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Input'!C604</f>
        <v>0</v>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Input'!C605</f>
        <v>0</v>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Input'!C606</f>
        <v>0</v>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Input'!C607</f>
        <v>0</v>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Input'!C608</f>
        <v>0</v>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Input'!C609</f>
        <v>0</v>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Input'!C610</f>
        <v>0</v>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Input'!C611</f>
        <v>0</v>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Input'!C612</f>
        <v>0</v>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Input'!C613</f>
        <v>0</v>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Input'!C614</f>
        <v>0</v>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Input'!C615</f>
        <v>0</v>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Input'!C616</f>
        <v>0</v>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Input'!C617</f>
        <v>0</v>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Input'!C618</f>
        <v>0</v>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Input'!C619</f>
        <v>0</v>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Input'!C620</f>
        <v>0</v>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Input'!C621</f>
        <v>0</v>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Input'!C622</f>
        <v>0</v>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Input'!C623</f>
        <v>0</v>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Input'!C624</f>
        <v>0</v>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Input'!C625</f>
        <v>0</v>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Input'!C626</f>
        <v>0</v>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Input'!C627</f>
        <v>0</v>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Input'!C628</f>
        <v>0</v>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Input'!C629</f>
        <v>0</v>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Input'!C630</f>
        <v>0</v>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Input'!C631</f>
        <v>0</v>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Input'!C632</f>
        <v>0</v>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Input'!C633</f>
        <v>0</v>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Input'!C634</f>
        <v>0</v>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Input'!C635</f>
        <v>0</v>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Input'!C636</f>
        <v>0</v>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Input'!C637</f>
        <v>0</v>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Input'!C638</f>
        <v>0</v>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Input'!C639</f>
        <v>0</v>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Input'!C640</f>
        <v>0</v>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Input'!C641</f>
        <v>0</v>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Input'!C642</f>
        <v>0</v>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Input'!C643</f>
        <v>0</v>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Input'!C644</f>
        <v>0</v>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Input'!C645</f>
        <v>0</v>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Input'!C646</f>
        <v>0</v>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Input'!C647</f>
        <v>0</v>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Input'!C648</f>
        <v>0</v>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Input'!C649</f>
        <v>0</v>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Input'!C650</f>
        <v>0</v>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Input'!C651</f>
        <v>0</v>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Input'!C652</f>
        <v>0</v>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Input'!C653</f>
        <v>0</v>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Input'!C654</f>
        <v>0</v>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Input'!C655</f>
        <v>0</v>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Input'!C656</f>
        <v>0</v>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Input'!C657</f>
        <v>0</v>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Input'!C658</f>
        <v>0</v>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Input'!C659</f>
        <v>0</v>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Input'!C660</f>
        <v>0</v>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Input'!C661</f>
        <v>0</v>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Input'!C662</f>
        <v>0</v>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Input'!C663</f>
        <v>0</v>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Input'!C664</f>
        <v>0</v>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Input'!C665</f>
        <v>0</v>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Input'!C666</f>
        <v>0</v>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Input'!C667</f>
        <v>0</v>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Input'!C668</f>
        <v>0</v>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Input'!C669</f>
        <v>0</v>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Input'!C670</f>
        <v>0</v>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Input'!C671</f>
        <v>0</v>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Input'!C672</f>
        <v>0</v>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Input'!C673</f>
        <v>0</v>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Input'!C674</f>
        <v>0</v>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Input'!C675</f>
        <v>0</v>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Input'!C676</f>
        <v>0</v>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Input'!C677</f>
        <v>0</v>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Input'!C678</f>
        <v>0</v>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Input'!C679</f>
        <v>0</v>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Input'!C680</f>
        <v>0</v>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Input'!C681</f>
        <v>0</v>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Input'!C682</f>
        <v>0</v>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Input'!C683</f>
        <v>0</v>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Input'!C684</f>
        <v>0</v>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Input'!C685</f>
        <v>0</v>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Input'!C686</f>
        <v>0</v>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Input'!C687</f>
        <v>0</v>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Input'!C688</f>
        <v>0</v>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Input'!C689</f>
        <v>0</v>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Input'!C690</f>
        <v>0</v>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Input'!C691</f>
        <v>0</v>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Input'!C692</f>
        <v>0</v>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Input'!C693</f>
        <v>0</v>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Input'!C694</f>
        <v>0</v>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Input'!C695</f>
        <v>0</v>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Input'!C696</f>
        <v>0</v>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Input'!C697</f>
        <v>0</v>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Input'!C698</f>
        <v>0</v>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Input'!C699</f>
        <v>0</v>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Input'!C700</f>
        <v>0</v>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Input'!C701</f>
        <v>0</v>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Input'!C702</f>
        <v>0</v>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Input'!C703</f>
        <v>0</v>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Input'!C704</f>
        <v>0</v>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Input'!C705</f>
        <v>0</v>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Input'!C706</f>
        <v>0</v>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Input'!C707</f>
        <v>0</v>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Input'!C708</f>
        <v>0</v>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Input'!C709</f>
        <v>0</v>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Input'!C710</f>
        <v>0</v>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Input'!C711</f>
        <v>0</v>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Input'!C712</f>
        <v>0</v>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Input'!C713</f>
        <v>0</v>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Input'!C714</f>
        <v>0</v>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Input'!C715</f>
        <v>0</v>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Input'!C716</f>
        <v>0</v>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Input'!C717</f>
        <v>0</v>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Input'!C718</f>
        <v>0</v>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Input'!C719</f>
        <v>0</v>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Input'!C720</f>
        <v>0</v>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Input'!C721</f>
        <v>0</v>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Input'!C722</f>
        <v>0</v>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Input'!C723</f>
        <v>0</v>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Input'!C724</f>
        <v>0</v>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Input'!C725</f>
        <v>0</v>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Input'!C726</f>
        <v>0</v>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Input'!C727</f>
        <v>0</v>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Input'!C728</f>
        <v>0</v>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Input'!C729</f>
        <v>0</v>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Input'!C730</f>
        <v>0</v>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Input'!C731</f>
        <v>0</v>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Input'!C732</f>
        <v>0</v>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Input'!C733</f>
        <v>0</v>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Input'!C734</f>
        <v>0</v>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Input'!C735</f>
        <v>0</v>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Input'!C736</f>
        <v>0</v>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Input'!C737</f>
        <v>0</v>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Input'!C738</f>
        <v>0</v>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Input'!C739</f>
        <v>0</v>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Input'!C740</f>
        <v>0</v>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Input'!C741</f>
        <v>0</v>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Input'!C742</f>
        <v>0</v>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Input'!C743</f>
        <v>0</v>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Input'!C744</f>
        <v>0</v>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Input'!C745</f>
        <v>0</v>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Input'!C746</f>
        <v>0</v>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Input'!C747</f>
        <v>0</v>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Input'!C748</f>
        <v>0</v>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Input'!C749</f>
        <v>0</v>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Input'!C750</f>
        <v>0</v>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Input'!C751</f>
        <v>0</v>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Input'!C752</f>
        <v>0</v>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Input'!C753</f>
        <v>0</v>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Input'!C754</f>
        <v>0</v>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Input'!C755</f>
        <v>0</v>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Input'!C756</f>
        <v>0</v>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Input'!C757</f>
        <v>0</v>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Input'!C758</f>
        <v>0</v>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Input'!C759</f>
        <v>0</v>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Design'!$E27)</f>
        <v>37.433999999999997</v>
      </c>
      <c r="I763" s="361"/>
      <c r="J763" s="361"/>
      <c r="K763" s="361"/>
      <c r="L763" s="472">
        <f>SUM(L7:L760)*'Summary Design'!$E27</f>
        <v>0</v>
      </c>
      <c r="M763" s="361"/>
      <c r="N763" s="361"/>
      <c r="O763" s="361"/>
      <c r="P763" s="472">
        <f>SUM(P7:P760)*'Summary Design'!$E27</f>
        <v>1.6595740000000001E-2</v>
      </c>
      <c r="Q763" s="361"/>
      <c r="R763" s="361"/>
      <c r="S763" s="361"/>
      <c r="T763" s="472">
        <f>SUM(T7:T760)*'Summary Design'!$E27</f>
        <v>0</v>
      </c>
      <c r="U763" s="361"/>
      <c r="V763" s="361"/>
      <c r="W763" s="361"/>
      <c r="X763" s="472">
        <f>SUM(X7:X760)*'Summary Design'!$E27</f>
        <v>29.947200000000002</v>
      </c>
      <c r="Y763" s="361"/>
      <c r="Z763" s="361"/>
      <c r="AA763" s="361"/>
      <c r="AB763" s="472">
        <f>SUM(AB7:AB760)*'Summary Design'!$E27</f>
        <v>18.716999999999999</v>
      </c>
    </row>
    <row r="764" spans="1:28" x14ac:dyDescent="0.2">
      <c r="A764" s="363"/>
      <c r="B764" s="364" t="s">
        <v>1028</v>
      </c>
      <c r="C764" s="367"/>
      <c r="D764" s="367"/>
      <c r="E764" s="367"/>
      <c r="F764" s="367"/>
      <c r="G764" s="367"/>
      <c r="H764" s="473">
        <f>IF(COUNTIF(H7:H760,"No offer")&gt;0,"No Offer",SUM(H7:H760))</f>
        <v>300</v>
      </c>
      <c r="I764" s="367"/>
      <c r="J764" s="367"/>
      <c r="K764" s="367"/>
      <c r="L764" s="473" t="str">
        <f t="shared" ref="L764" si="0">IF(COUNTIF(L7:L760,"No offer")&gt;0,"No Offer",SUM(L7:L760))</f>
        <v>No Offer</v>
      </c>
      <c r="M764" s="367"/>
      <c r="N764" s="367"/>
      <c r="O764" s="367"/>
      <c r="P764" s="473">
        <f t="shared" ref="P764" si="1">IF(COUNTIF(P7:P760,"No offer")&gt;0,"No Offer",SUM(P7:P760))</f>
        <v>0.13300000000000001</v>
      </c>
      <c r="Q764" s="367"/>
      <c r="R764" s="367"/>
      <c r="S764" s="367"/>
      <c r="T764" s="473" t="str">
        <f t="shared" ref="T764" si="2">IF(COUNTIF(T7:T760,"No offer")&gt;0,"No Offer",SUM(T7:T760))</f>
        <v>No Offer</v>
      </c>
      <c r="U764" s="367"/>
      <c r="V764" s="367"/>
      <c r="W764" s="367"/>
      <c r="X764" s="473">
        <f t="shared" ref="X764" si="3">IF(COUNTIF(X7:X760,"No offer")&gt;0,"No Offer",SUM(X7:X760))</f>
        <v>240</v>
      </c>
      <c r="Y764" s="367"/>
      <c r="Z764" s="367"/>
      <c r="AA764" s="367"/>
      <c r="AB764" s="473">
        <f t="shared" ref="AB764" si="4">IF(COUNTIF(AB7:AB760,"No offer")&gt;0,"No Offer",SUM(AB7:AB760))</f>
        <v>150</v>
      </c>
    </row>
    <row r="765" spans="1:28" x14ac:dyDescent="0.2">
      <c r="A765" s="474"/>
      <c r="B765" s="475" t="s">
        <v>4048</v>
      </c>
      <c r="C765" s="476"/>
      <c r="D765" s="476"/>
      <c r="E765" s="476"/>
      <c r="F765" s="476"/>
      <c r="G765" s="370"/>
      <c r="H765" s="370">
        <f>SUM(H764:AB764)/H766</f>
        <v>172.53325000000001</v>
      </c>
    </row>
    <row r="766" spans="1:28" x14ac:dyDescent="0.2">
      <c r="A766" s="474"/>
      <c r="B766" s="475" t="s">
        <v>4049</v>
      </c>
      <c r="C766" s="476"/>
      <c r="D766" s="476"/>
      <c r="E766" s="476"/>
      <c r="F766" s="476"/>
      <c r="G766" s="370"/>
      <c r="H766" s="478">
        <f>6-COUNTIF(H764:AB764,"No offer")</f>
        <v>4</v>
      </c>
    </row>
  </sheetData>
  <sheetProtection algorithmName="SHA-512" hashValue="tfrh87RKo4UHgv1Ozi4Hupr2P3wdyqa+72l4FwEXcpXOArwsWLjf4hXuBj44zfOfLXFuidUJ7RaJnxbbHAg8Bw==" saltValue="jC1gn02yWvMJ/6f5U0uRdw==" spinCount="100000" sheet="1" objects="1" scenarios="1" selectLockedCells="1" selectUnlockedCells="1"/>
  <mergeCells count="6">
    <mergeCell ref="Y2:AB2"/>
    <mergeCell ref="E2:H2"/>
    <mergeCell ref="I2:L2"/>
    <mergeCell ref="M2:P2"/>
    <mergeCell ref="Q2:T2"/>
    <mergeCell ref="U2:X2"/>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11B27-2C4C-4822-8696-E551D0902467}">
  <sheetPr codeName="Sheet21">
    <tabColor rgb="FF7030A0"/>
    <pageSetUpPr fitToPage="1"/>
  </sheetPr>
  <dimension ref="A1:AC766"/>
  <sheetViews>
    <sheetView zoomScale="70" zoomScaleNormal="70" workbookViewId="0">
      <selection activeCell="A5" sqref="A1:XFD1048576"/>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10" width="9.28515625" style="477" customWidth="1"/>
    <col min="11" max="12" width="11.28515625" style="477" customWidth="1"/>
    <col min="13" max="14" width="9.28515625" style="477" customWidth="1"/>
    <col min="15" max="16" width="12" style="477" customWidth="1"/>
    <col min="17" max="18" width="9.28515625" style="477" customWidth="1"/>
    <col min="19" max="20" width="12.42578125" style="477" customWidth="1"/>
    <col min="21" max="22" width="9.28515625" style="477" customWidth="1"/>
    <col min="23" max="24" width="11.28515625" style="477" customWidth="1"/>
    <col min="25" max="26" width="9.28515625" style="477" customWidth="1"/>
    <col min="27" max="27" width="12" style="477" customWidth="1"/>
    <col min="28" max="28" width="12.85546875" style="477" customWidth="1"/>
    <col min="29" max="29" width="13.5703125" style="462" customWidth="1"/>
    <col min="30" max="16384" width="9.140625" style="462"/>
  </cols>
  <sheetData>
    <row r="1" spans="1:29" s="384" customFormat="1" ht="15.75" x14ac:dyDescent="0.25">
      <c r="A1" s="383" t="s">
        <v>380</v>
      </c>
      <c r="C1" s="385"/>
      <c r="I1" s="386"/>
      <c r="J1" s="386"/>
      <c r="K1" s="386"/>
      <c r="L1" s="386"/>
      <c r="M1" s="386"/>
      <c r="N1" s="386"/>
      <c r="O1" s="386"/>
      <c r="P1" s="386"/>
      <c r="Q1" s="386"/>
      <c r="R1" s="386"/>
      <c r="S1" s="386"/>
      <c r="T1" s="386"/>
      <c r="U1" s="386"/>
      <c r="V1" s="386"/>
      <c r="W1" s="386"/>
      <c r="X1" s="386"/>
      <c r="Y1" s="386"/>
      <c r="Z1" s="386"/>
      <c r="AA1" s="386"/>
      <c r="AB1" s="386"/>
    </row>
    <row r="2" spans="1:29" s="389" customFormat="1" ht="13.15" customHeight="1" x14ac:dyDescent="0.2">
      <c r="A2" s="387" t="s">
        <v>1</v>
      </c>
      <c r="B2" s="388" t="s">
        <v>2</v>
      </c>
      <c r="C2" s="303" t="s">
        <v>3</v>
      </c>
      <c r="D2" s="303" t="s">
        <v>4</v>
      </c>
      <c r="E2" s="1056" t="s">
        <v>5</v>
      </c>
      <c r="F2" s="1056"/>
      <c r="G2" s="1056"/>
      <c r="H2" s="1056"/>
      <c r="I2" s="1055" t="s">
        <v>6</v>
      </c>
      <c r="J2" s="1055"/>
      <c r="K2" s="1055"/>
      <c r="L2" s="1055"/>
      <c r="M2" s="1056" t="s">
        <v>7</v>
      </c>
      <c r="N2" s="1056"/>
      <c r="O2" s="1056"/>
      <c r="P2" s="1056"/>
      <c r="Q2" s="1055" t="s">
        <v>381</v>
      </c>
      <c r="R2" s="1055"/>
      <c r="S2" s="1055"/>
      <c r="T2" s="1055"/>
      <c r="U2" s="1056" t="s">
        <v>9</v>
      </c>
      <c r="V2" s="1056"/>
      <c r="W2" s="1056"/>
      <c r="X2" s="1056"/>
      <c r="Y2" s="1055" t="s">
        <v>10</v>
      </c>
      <c r="Z2" s="1055"/>
      <c r="AA2" s="1055"/>
      <c r="AB2" s="1055"/>
      <c r="AC2" s="303"/>
    </row>
    <row r="3" spans="1:29" s="389" customFormat="1" x14ac:dyDescent="0.2">
      <c r="A3" s="390"/>
      <c r="C3" s="391"/>
      <c r="D3" s="391"/>
      <c r="E3" s="392" t="s">
        <v>382</v>
      </c>
      <c r="F3" s="392" t="s">
        <v>383</v>
      </c>
      <c r="G3" s="392" t="s">
        <v>384</v>
      </c>
      <c r="H3" s="393" t="s">
        <v>13</v>
      </c>
      <c r="I3" s="305" t="s">
        <v>382</v>
      </c>
      <c r="J3" s="305" t="s">
        <v>383</v>
      </c>
      <c r="K3" s="305" t="s">
        <v>384</v>
      </c>
      <c r="L3" s="379" t="s">
        <v>13</v>
      </c>
      <c r="M3" s="392" t="s">
        <v>382</v>
      </c>
      <c r="N3" s="392" t="s">
        <v>383</v>
      </c>
      <c r="O3" s="392" t="s">
        <v>384</v>
      </c>
      <c r="P3" s="393" t="s">
        <v>13</v>
      </c>
      <c r="Q3" s="305" t="s">
        <v>382</v>
      </c>
      <c r="R3" s="305" t="s">
        <v>383</v>
      </c>
      <c r="S3" s="305" t="s">
        <v>384</v>
      </c>
      <c r="T3" s="379" t="s">
        <v>13</v>
      </c>
      <c r="U3" s="392" t="s">
        <v>382</v>
      </c>
      <c r="V3" s="392" t="s">
        <v>383</v>
      </c>
      <c r="W3" s="392" t="s">
        <v>384</v>
      </c>
      <c r="X3" s="393" t="s">
        <v>13</v>
      </c>
      <c r="Y3" s="305" t="s">
        <v>382</v>
      </c>
      <c r="Z3" s="305" t="s">
        <v>383</v>
      </c>
      <c r="AA3" s="305" t="s">
        <v>384</v>
      </c>
      <c r="AB3" s="379" t="s">
        <v>13</v>
      </c>
    </row>
    <row r="4" spans="1:29" s="389" customFormat="1" x14ac:dyDescent="0.2">
      <c r="A4" s="390"/>
      <c r="C4" s="303"/>
      <c r="D4" s="303"/>
      <c r="E4" s="394"/>
      <c r="F4" s="394"/>
      <c r="G4" s="394"/>
      <c r="H4" s="394"/>
      <c r="I4" s="395"/>
      <c r="J4" s="396"/>
      <c r="K4" s="395"/>
      <c r="L4" s="395"/>
      <c r="M4" s="397"/>
      <c r="N4" s="397"/>
      <c r="O4" s="397"/>
      <c r="P4" s="397"/>
      <c r="Q4" s="395"/>
      <c r="R4" s="395"/>
      <c r="S4" s="395"/>
      <c r="T4" s="395"/>
      <c r="U4" s="397"/>
      <c r="V4" s="397"/>
      <c r="W4" s="397"/>
      <c r="X4" s="397"/>
      <c r="Y4" s="395"/>
      <c r="Z4" s="395"/>
      <c r="AA4" s="395"/>
      <c r="AB4" s="395"/>
    </row>
    <row r="5" spans="1:29" s="389" customFormat="1" x14ac:dyDescent="0.2">
      <c r="A5" s="398"/>
      <c r="B5" s="399" t="s">
        <v>385</v>
      </c>
      <c r="C5" s="314"/>
      <c r="D5" s="314"/>
      <c r="E5" s="401" t="s">
        <v>386</v>
      </c>
      <c r="F5" s="402" t="s">
        <v>387</v>
      </c>
      <c r="G5" s="401" t="s">
        <v>388</v>
      </c>
      <c r="H5" s="403"/>
      <c r="I5" s="401" t="s">
        <v>386</v>
      </c>
      <c r="J5" s="402" t="s">
        <v>387</v>
      </c>
      <c r="K5" s="401" t="s">
        <v>388</v>
      </c>
      <c r="L5" s="401"/>
      <c r="M5" s="401" t="s">
        <v>386</v>
      </c>
      <c r="N5" s="402" t="s">
        <v>387</v>
      </c>
      <c r="O5" s="401" t="s">
        <v>388</v>
      </c>
      <c r="P5" s="401"/>
      <c r="Q5" s="401" t="s">
        <v>386</v>
      </c>
      <c r="R5" s="402" t="s">
        <v>387</v>
      </c>
      <c r="S5" s="401" t="s">
        <v>388</v>
      </c>
      <c r="T5" s="401"/>
      <c r="U5" s="401" t="s">
        <v>386</v>
      </c>
      <c r="V5" s="402" t="s">
        <v>387</v>
      </c>
      <c r="W5" s="401" t="s">
        <v>388</v>
      </c>
      <c r="X5" s="401"/>
      <c r="Y5" s="401" t="s">
        <v>386</v>
      </c>
      <c r="Z5" s="402" t="s">
        <v>387</v>
      </c>
      <c r="AA5" s="401" t="s">
        <v>388</v>
      </c>
      <c r="AB5" s="403"/>
    </row>
    <row r="6" spans="1:29" s="389" customFormat="1" x14ac:dyDescent="0.2">
      <c r="A6" s="404"/>
      <c r="B6" s="405"/>
      <c r="C6" s="318"/>
      <c r="D6" s="318"/>
      <c r="E6" s="407"/>
      <c r="F6" s="407"/>
      <c r="G6" s="407"/>
      <c r="H6" s="408"/>
      <c r="I6" s="409"/>
      <c r="J6" s="409"/>
      <c r="K6" s="409"/>
      <c r="L6" s="409"/>
      <c r="M6" s="407"/>
      <c r="N6" s="407"/>
      <c r="O6" s="407"/>
      <c r="P6" s="407"/>
      <c r="Q6" s="409"/>
      <c r="R6" s="409"/>
      <c r="S6" s="409"/>
      <c r="T6" s="409"/>
      <c r="U6" s="410"/>
      <c r="V6" s="410"/>
      <c r="W6" s="410"/>
      <c r="X6" s="410"/>
      <c r="Y6" s="409"/>
      <c r="Z6" s="409"/>
      <c r="AA6" s="409"/>
      <c r="AB6" s="411"/>
    </row>
    <row r="7" spans="1:29" s="389" customFormat="1" x14ac:dyDescent="0.2">
      <c r="A7" s="404" t="s">
        <v>389</v>
      </c>
      <c r="B7" s="405" t="s">
        <v>390</v>
      </c>
      <c r="C7" s="318">
        <f>'Series 200 Input'!J7</f>
        <v>0</v>
      </c>
      <c r="D7" s="318" t="s">
        <v>391</v>
      </c>
      <c r="E7" s="407">
        <v>3000</v>
      </c>
      <c r="F7" s="407">
        <v>3000</v>
      </c>
      <c r="G7" s="407">
        <v>3000</v>
      </c>
      <c r="H7" s="412" t="str">
        <f>IF((0=$C7),"",IFERROR(IF($C7&lt;5,$C7*E7,IF(AND(5&lt;=$C7,$C7&lt;=20),$C7*F7,IF($C7&gt;20,$C7*G7,"No Offer"))),"No Offer"))</f>
        <v/>
      </c>
      <c r="I7" s="413" t="s">
        <v>392</v>
      </c>
      <c r="J7" s="413" t="s">
        <v>392</v>
      </c>
      <c r="K7" s="413" t="s">
        <v>392</v>
      </c>
      <c r="L7" s="414" t="str">
        <f>IF((0=$C7),"",IFERROR(IF($C7&lt;5,$C7*I7,IF(AND(5&lt;=$C7,$C7&lt;=20),$C7*J7,IF($C7&gt;20,$C7*K7,"No Offer"))),"No Offer"))</f>
        <v/>
      </c>
      <c r="M7" s="407">
        <v>1.33</v>
      </c>
      <c r="N7" s="407">
        <v>1.33</v>
      </c>
      <c r="O7" s="407">
        <v>1.33</v>
      </c>
      <c r="P7" s="412" t="str">
        <f>IF((0=$C7),"",IFERROR(IF($C7&lt;5,$C7*M7,IF(AND(5&lt;=$C7,$C7&lt;=20),$C7*N7,IF($C7&gt;20,$C7*O7,"No Offer"))),"No Offer"))</f>
        <v/>
      </c>
      <c r="Q7" s="409" t="s">
        <v>392</v>
      </c>
      <c r="R7" s="409" t="s">
        <v>392</v>
      </c>
      <c r="S7" s="409" t="s">
        <v>392</v>
      </c>
      <c r="T7" s="414" t="str">
        <f>IF((0=$C7),"",IFERROR(IF($C7&lt;5,$C7*Q7,IF(AND(5&lt;=$C7,$C7&lt;=20),$C7*R7,IF($C7&gt;20,$C7*S7,"No Offer"))),"No Offer"))</f>
        <v/>
      </c>
      <c r="U7" s="407">
        <v>2400</v>
      </c>
      <c r="V7" s="407">
        <v>2100</v>
      </c>
      <c r="W7" s="407">
        <v>1800</v>
      </c>
      <c r="X7" s="412" t="str">
        <f>IF((0=$C7),"",IFERROR(IF($C7&lt;5,$C7*U7,IF(AND(5&lt;=$C7,$C7&lt;=20),$C7*V7,IF($C7&gt;20,$C7*W7,"No Offer"))),"No Offer"))</f>
        <v/>
      </c>
      <c r="Y7" s="409">
        <v>1500</v>
      </c>
      <c r="Z7" s="409">
        <v>1500</v>
      </c>
      <c r="AA7" s="409">
        <v>1500</v>
      </c>
      <c r="AB7" s="414" t="str">
        <f>IF((0=$C7),"",IFERROR(IF($C7&lt;5,$C7*Y7,IF(AND(5&lt;=$C7,$C7&lt;=20),$C7*Z7,IF($C7&gt;20,$C7*AA7,"No Offer"))),"No Offer"))</f>
        <v/>
      </c>
    </row>
    <row r="8" spans="1:29" s="389" customFormat="1" x14ac:dyDescent="0.2">
      <c r="A8" s="404"/>
      <c r="B8" s="405"/>
      <c r="C8" s="318">
        <f>'Series 200 Input'!J8</f>
        <v>0</v>
      </c>
      <c r="D8" s="415"/>
      <c r="E8" s="416"/>
      <c r="F8" s="416"/>
      <c r="G8" s="416"/>
      <c r="H8" s="416"/>
      <c r="I8" s="417"/>
      <c r="J8" s="417"/>
      <c r="K8" s="417"/>
      <c r="L8" s="417"/>
      <c r="M8" s="416"/>
      <c r="N8" s="416"/>
      <c r="O8" s="416"/>
      <c r="P8" s="416"/>
      <c r="Q8" s="417"/>
      <c r="R8" s="417"/>
      <c r="S8" s="417"/>
      <c r="T8" s="417"/>
      <c r="U8" s="416"/>
      <c r="V8" s="416"/>
      <c r="W8" s="416"/>
      <c r="X8" s="416"/>
      <c r="Y8" s="417"/>
      <c r="Z8" s="417"/>
      <c r="AA8" s="417"/>
      <c r="AB8" s="417"/>
    </row>
    <row r="9" spans="1:29" s="389" customFormat="1" ht="25.5" x14ac:dyDescent="0.2">
      <c r="A9" s="398"/>
      <c r="B9" s="399" t="s">
        <v>393</v>
      </c>
      <c r="C9" s="318">
        <f>'Series 200 Input'!J9</f>
        <v>0</v>
      </c>
      <c r="D9" s="418"/>
      <c r="E9" s="419"/>
      <c r="F9" s="419"/>
      <c r="G9" s="419"/>
      <c r="H9" s="419"/>
      <c r="I9" s="419"/>
      <c r="J9" s="419"/>
      <c r="K9" s="419"/>
      <c r="L9" s="419"/>
      <c r="M9" s="419"/>
      <c r="N9" s="419"/>
      <c r="O9" s="419"/>
      <c r="P9" s="419"/>
      <c r="Q9" s="419"/>
      <c r="R9" s="419"/>
      <c r="S9" s="419"/>
      <c r="T9" s="419"/>
      <c r="U9" s="419"/>
      <c r="V9" s="419"/>
      <c r="W9" s="419"/>
      <c r="X9" s="419"/>
      <c r="Y9" s="419"/>
      <c r="Z9" s="419"/>
      <c r="AA9" s="419"/>
      <c r="AB9" s="419"/>
    </row>
    <row r="10" spans="1:29" s="389" customFormat="1" x14ac:dyDescent="0.2">
      <c r="A10" s="404"/>
      <c r="B10" s="405"/>
      <c r="C10" s="318">
        <f>'Series 200 Input'!J10</f>
        <v>0</v>
      </c>
      <c r="D10" s="415"/>
      <c r="E10" s="416"/>
      <c r="F10" s="416"/>
      <c r="G10" s="416"/>
      <c r="H10" s="416"/>
      <c r="I10" s="417"/>
      <c r="J10" s="417"/>
      <c r="K10" s="417"/>
      <c r="L10" s="417"/>
      <c r="M10" s="416"/>
      <c r="N10" s="416"/>
      <c r="O10" s="416"/>
      <c r="P10" s="416"/>
      <c r="Q10" s="417"/>
      <c r="R10" s="417"/>
      <c r="S10" s="417"/>
      <c r="T10" s="417"/>
      <c r="U10" s="416"/>
      <c r="V10" s="416"/>
      <c r="W10" s="416"/>
      <c r="X10" s="416"/>
      <c r="Y10" s="417"/>
      <c r="Z10" s="417"/>
      <c r="AA10" s="417"/>
      <c r="AB10" s="417"/>
    </row>
    <row r="11" spans="1:29" s="389" customFormat="1" x14ac:dyDescent="0.2">
      <c r="A11" s="420"/>
      <c r="B11" s="421" t="s">
        <v>394</v>
      </c>
      <c r="C11" s="318">
        <f>'Series 200 Input'!J11</f>
        <v>0</v>
      </c>
      <c r="D11" s="422"/>
      <c r="E11" s="423"/>
      <c r="F11" s="424"/>
      <c r="G11" s="423"/>
      <c r="H11" s="423"/>
      <c r="I11" s="423"/>
      <c r="J11" s="424"/>
      <c r="K11" s="423"/>
      <c r="L11" s="423"/>
      <c r="M11" s="423"/>
      <c r="N11" s="424"/>
      <c r="O11" s="423"/>
      <c r="P11" s="423"/>
      <c r="Q11" s="423"/>
      <c r="R11" s="424"/>
      <c r="S11" s="423"/>
      <c r="T11" s="423"/>
      <c r="U11" s="423"/>
      <c r="V11" s="424"/>
      <c r="W11" s="423"/>
      <c r="X11" s="423"/>
      <c r="Y11" s="423"/>
      <c r="Z11" s="424"/>
      <c r="AA11" s="423"/>
      <c r="AB11" s="423"/>
    </row>
    <row r="12" spans="1:29" s="389" customFormat="1" x14ac:dyDescent="0.2">
      <c r="A12" s="420"/>
      <c r="B12" s="425"/>
      <c r="C12" s="318">
        <f>'Series 200 Input'!J12</f>
        <v>0</v>
      </c>
      <c r="D12" s="422"/>
      <c r="E12" s="423"/>
      <c r="F12" s="424"/>
      <c r="G12" s="423"/>
      <c r="H12" s="423"/>
      <c r="I12" s="423"/>
      <c r="J12" s="424"/>
      <c r="K12" s="423"/>
      <c r="L12" s="423"/>
      <c r="M12" s="423"/>
      <c r="N12" s="424"/>
      <c r="O12" s="423"/>
      <c r="P12" s="423"/>
      <c r="Q12" s="423"/>
      <c r="R12" s="424"/>
      <c r="S12" s="423"/>
      <c r="T12" s="423"/>
      <c r="U12" s="423"/>
      <c r="V12" s="424"/>
      <c r="W12" s="423"/>
      <c r="X12" s="423"/>
      <c r="Y12" s="423"/>
      <c r="Z12" s="424"/>
      <c r="AA12" s="423"/>
      <c r="AB12" s="423"/>
    </row>
    <row r="13" spans="1:29" s="389" customFormat="1" x14ac:dyDescent="0.2">
      <c r="A13" s="420"/>
      <c r="B13" s="421" t="s">
        <v>395</v>
      </c>
      <c r="C13" s="318">
        <f>'Series 200 Input'!J13</f>
        <v>0</v>
      </c>
      <c r="D13" s="422"/>
      <c r="E13" s="423" t="s">
        <v>396</v>
      </c>
      <c r="F13" s="424" t="s">
        <v>397</v>
      </c>
      <c r="G13" s="423" t="s">
        <v>398</v>
      </c>
      <c r="H13" s="423"/>
      <c r="I13" s="423" t="s">
        <v>396</v>
      </c>
      <c r="J13" s="424" t="s">
        <v>397</v>
      </c>
      <c r="K13" s="423" t="s">
        <v>398</v>
      </c>
      <c r="L13" s="423"/>
      <c r="M13" s="423" t="s">
        <v>396</v>
      </c>
      <c r="N13" s="424" t="s">
        <v>397</v>
      </c>
      <c r="O13" s="423" t="s">
        <v>398</v>
      </c>
      <c r="P13" s="423"/>
      <c r="Q13" s="423" t="s">
        <v>396</v>
      </c>
      <c r="R13" s="424" t="s">
        <v>397</v>
      </c>
      <c r="S13" s="423" t="s">
        <v>398</v>
      </c>
      <c r="T13" s="423"/>
      <c r="U13" s="423" t="s">
        <v>396</v>
      </c>
      <c r="V13" s="424" t="s">
        <v>397</v>
      </c>
      <c r="W13" s="423" t="s">
        <v>398</v>
      </c>
      <c r="X13" s="423"/>
      <c r="Y13" s="423" t="s">
        <v>396</v>
      </c>
      <c r="Z13" s="424" t="s">
        <v>397</v>
      </c>
      <c r="AA13" s="423" t="s">
        <v>398</v>
      </c>
      <c r="AB13" s="423"/>
    </row>
    <row r="14" spans="1:29" s="389" customFormat="1" x14ac:dyDescent="0.2">
      <c r="A14" s="404"/>
      <c r="B14" s="405"/>
      <c r="C14" s="318">
        <f>'Series 200 Input'!J14</f>
        <v>0</v>
      </c>
      <c r="D14" s="415"/>
      <c r="E14" s="416"/>
      <c r="F14" s="416"/>
      <c r="G14" s="416"/>
      <c r="H14" s="416"/>
      <c r="I14" s="417"/>
      <c r="J14" s="417"/>
      <c r="K14" s="417"/>
      <c r="L14" s="417"/>
      <c r="M14" s="416"/>
      <c r="N14" s="416"/>
      <c r="O14" s="416"/>
      <c r="P14" s="416"/>
      <c r="Q14" s="417"/>
      <c r="R14" s="417"/>
      <c r="S14" s="417"/>
      <c r="T14" s="417"/>
      <c r="U14" s="416"/>
      <c r="V14" s="416"/>
      <c r="W14" s="416"/>
      <c r="X14" s="416"/>
      <c r="Y14" s="417"/>
      <c r="Z14" s="417"/>
      <c r="AA14" s="417"/>
      <c r="AB14" s="417"/>
    </row>
    <row r="15" spans="1:29" s="389" customFormat="1" ht="25.5" x14ac:dyDescent="0.2">
      <c r="A15" s="404" t="s">
        <v>399</v>
      </c>
      <c r="B15" s="405" t="s">
        <v>400</v>
      </c>
      <c r="C15" s="318">
        <f>'Series 200 Input'!J15</f>
        <v>0</v>
      </c>
      <c r="D15" s="318" t="s">
        <v>401</v>
      </c>
      <c r="E15" s="407">
        <v>43.15</v>
      </c>
      <c r="F15" s="407">
        <v>7.13</v>
      </c>
      <c r="G15" s="407">
        <v>4.45</v>
      </c>
      <c r="H15" s="412" t="str">
        <f>IF((0=$C15),"",IFERROR(IF($C15&lt;10,$C15*E15,IF(AND(10&lt;=$C15,$C15&lt;=50),$C15*F15,IF($C15&gt;50,$C15*G15,"No Offer"))),"No Offer"))</f>
        <v/>
      </c>
      <c r="I15" s="409">
        <v>3</v>
      </c>
      <c r="J15" s="409">
        <v>3</v>
      </c>
      <c r="K15" s="409">
        <v>3</v>
      </c>
      <c r="L15" s="414" t="str">
        <f>IF((0=$C15),"",IFERROR(IF($C15&lt;10,$C15*I15,IF(AND(10&lt;=$C15,$C15&lt;=50),$C15*J15,IF($C15&gt;50,$C15*K15,"No Offer"))),"No Offer"))</f>
        <v/>
      </c>
      <c r="M15" s="407">
        <v>7.43</v>
      </c>
      <c r="N15" s="407">
        <v>7.43</v>
      </c>
      <c r="O15" s="407">
        <v>7.43</v>
      </c>
      <c r="P15" s="412" t="str">
        <f>IF((0=$C15),"",IFERROR(IF($C15&lt;10,$C15*M15,IF(AND(10&lt;=$C15,$C15&lt;=50),$C15*N15,IF($C15&gt;50,$C15*O15,"No Offer"))),"No Offer"))</f>
        <v/>
      </c>
      <c r="Q15" s="409">
        <v>4</v>
      </c>
      <c r="R15" s="409">
        <v>4</v>
      </c>
      <c r="S15" s="409">
        <v>4</v>
      </c>
      <c r="T15" s="414" t="str">
        <f>IF((0=$C15),"",IFERROR(IF($C15&lt;10,$C15*Q15,IF(AND(10&lt;=$C15,$C15&lt;=50),$C15*R15,IF($C15&gt;50,$C15*S15,"No Offer"))),"No Offer"))</f>
        <v/>
      </c>
      <c r="U15" s="407">
        <v>7.8</v>
      </c>
      <c r="V15" s="407">
        <v>6.37</v>
      </c>
      <c r="W15" s="407">
        <v>6</v>
      </c>
      <c r="X15" s="412" t="str">
        <f>IF((0=$C15),"",IFERROR(IF($C15&lt;10,$C15*U15,IF(AND(10&lt;=$C15,$C15&lt;=50),$C15*V15,IF($C15&gt;50,$C15*W15,"No Offer"))),"No Offer"))</f>
        <v/>
      </c>
      <c r="Y15" s="409" t="s">
        <v>402</v>
      </c>
      <c r="Z15" s="409" t="s">
        <v>402</v>
      </c>
      <c r="AA15" s="409" t="s">
        <v>403</v>
      </c>
      <c r="AB15" s="414" t="str">
        <f>IF((0=$C15),"",IFERROR(IF($C15&lt;10,$C15*Y15,IF(AND(10&lt;=$C15,$C15&lt;=50),$C15*Z15,IF($C15&gt;50,$C15*AA15,"No Offer"))),"No Offer"))</f>
        <v/>
      </c>
    </row>
    <row r="16" spans="1:29" s="389" customFormat="1" x14ac:dyDescent="0.2">
      <c r="A16" s="404"/>
      <c r="B16" s="405"/>
      <c r="C16" s="318">
        <f>'Series 200 Input'!J16</f>
        <v>0</v>
      </c>
      <c r="D16" s="318"/>
      <c r="E16" s="407"/>
      <c r="F16" s="407"/>
      <c r="G16" s="407"/>
      <c r="H16" s="408"/>
      <c r="I16" s="409"/>
      <c r="J16" s="409"/>
      <c r="K16" s="409"/>
      <c r="L16" s="411"/>
      <c r="M16" s="407"/>
      <c r="N16" s="407"/>
      <c r="O16" s="407"/>
      <c r="P16" s="408"/>
      <c r="Q16" s="409"/>
      <c r="R16" s="409"/>
      <c r="S16" s="409"/>
      <c r="T16" s="411"/>
      <c r="U16" s="407"/>
      <c r="V16" s="407"/>
      <c r="W16" s="407"/>
      <c r="X16" s="408"/>
      <c r="Y16" s="409"/>
      <c r="Z16" s="409"/>
      <c r="AA16" s="409"/>
      <c r="AB16" s="411"/>
    </row>
    <row r="17" spans="1:28" s="389" customFormat="1" ht="25.5" x14ac:dyDescent="0.2">
      <c r="A17" s="404" t="s">
        <v>404</v>
      </c>
      <c r="B17" s="405" t="s">
        <v>405</v>
      </c>
      <c r="C17" s="318">
        <f>'Series 200 Input'!J17</f>
        <v>0</v>
      </c>
      <c r="D17" s="318" t="s">
        <v>401</v>
      </c>
      <c r="E17" s="407">
        <v>43.15</v>
      </c>
      <c r="F17" s="407">
        <v>7.13</v>
      </c>
      <c r="G17" s="407">
        <v>5.34</v>
      </c>
      <c r="H17" s="412" t="str">
        <f>IF((0=$C17),"",IFERROR(IF($C17&lt;10,$C17*E17,IF(AND(10&lt;=$C17,$C17&lt;=50),$C17*F17,IF($C17&gt;50,$C17*G17,"No Offer"))),"No Offer"))</f>
        <v/>
      </c>
      <c r="I17" s="409">
        <v>3</v>
      </c>
      <c r="J17" s="409">
        <v>3</v>
      </c>
      <c r="K17" s="409">
        <v>3</v>
      </c>
      <c r="L17" s="414" t="str">
        <f>IF((0=$C17),"",IFERROR(IF($C17&lt;10,$C17*I17,IF(AND(10&lt;=$C17,$C17&lt;=50),$C17*J17,IF($C17&gt;50,$C17*K17,"No Offer"))),"No Offer"))</f>
        <v/>
      </c>
      <c r="M17" s="407">
        <v>9.32</v>
      </c>
      <c r="N17" s="407">
        <v>9.32</v>
      </c>
      <c r="O17" s="407">
        <v>9.32</v>
      </c>
      <c r="P17" s="412" t="str">
        <f>IF((0=$C17),"",IFERROR(IF($C17&lt;10,$C17*M17,IF(AND(10&lt;=$C17,$C17&lt;=50),$C17*N17,IF($C17&gt;50,$C17*O17,"No Offer"))),"No Offer"))</f>
        <v/>
      </c>
      <c r="Q17" s="409">
        <v>4</v>
      </c>
      <c r="R17" s="409">
        <v>4</v>
      </c>
      <c r="S17" s="409">
        <v>4</v>
      </c>
      <c r="T17" s="414" t="str">
        <f>IF((0=$C17),"",IFERROR(IF($C17&lt;10,$C17*Q17,IF(AND(10&lt;=$C17,$C17&lt;=50),$C17*R17,IF($C17&gt;50,$C17*S17,"No Offer"))),"No Offer"))</f>
        <v/>
      </c>
      <c r="U17" s="407">
        <v>9</v>
      </c>
      <c r="V17" s="407">
        <v>7.8</v>
      </c>
      <c r="W17" s="407">
        <v>7.2</v>
      </c>
      <c r="X17" s="412" t="str">
        <f>IF((0=$C17),"",IFERROR(IF($C17&lt;10,$C17*U17,IF(AND(10&lt;=$C17,$C17&lt;=50),$C17*V17,IF($C17&gt;50,$C17*W17,"No Offer"))),"No Offer"))</f>
        <v/>
      </c>
      <c r="Y17" s="409" t="s">
        <v>402</v>
      </c>
      <c r="Z17" s="409" t="s">
        <v>402</v>
      </c>
      <c r="AA17" s="409" t="s">
        <v>403</v>
      </c>
      <c r="AB17" s="414" t="str">
        <f>IF((0=$C17),"",IFERROR(IF($C17&lt;10,$C17*Y17,IF(AND(10&lt;=$C17,$C17&lt;=50),$C17*Z17,IF($C17&gt;50,$C17*AA17,"No Offer"))),"No Offer"))</f>
        <v/>
      </c>
    </row>
    <row r="18" spans="1:28" s="389" customFormat="1" x14ac:dyDescent="0.2">
      <c r="A18" s="404"/>
      <c r="B18" s="405"/>
      <c r="C18" s="318">
        <f>'Series 200 Input'!J18</f>
        <v>0</v>
      </c>
      <c r="D18" s="318"/>
      <c r="E18" s="407"/>
      <c r="F18" s="407"/>
      <c r="G18" s="407"/>
      <c r="H18" s="408"/>
      <c r="I18" s="409"/>
      <c r="J18" s="409"/>
      <c r="K18" s="409"/>
      <c r="L18" s="411"/>
      <c r="M18" s="407"/>
      <c r="N18" s="407"/>
      <c r="O18" s="407"/>
      <c r="P18" s="408"/>
      <c r="Q18" s="409"/>
      <c r="R18" s="409"/>
      <c r="S18" s="409"/>
      <c r="T18" s="411"/>
      <c r="U18" s="407"/>
      <c r="V18" s="407"/>
      <c r="W18" s="407"/>
      <c r="X18" s="408"/>
      <c r="Y18" s="409"/>
      <c r="Z18" s="409"/>
      <c r="AA18" s="409"/>
      <c r="AB18" s="411"/>
    </row>
    <row r="19" spans="1:28" s="389" customFormat="1" ht="25.5" x14ac:dyDescent="0.2">
      <c r="A19" s="404" t="s">
        <v>406</v>
      </c>
      <c r="B19" s="405" t="s">
        <v>407</v>
      </c>
      <c r="C19" s="318">
        <f>'Series 200 Input'!J19</f>
        <v>0</v>
      </c>
      <c r="D19" s="318" t="s">
        <v>401</v>
      </c>
      <c r="E19" s="407">
        <v>43.15</v>
      </c>
      <c r="F19" s="407">
        <v>10.68</v>
      </c>
      <c r="G19" s="407">
        <v>10.68</v>
      </c>
      <c r="H19" s="412" t="str">
        <f>IF((0=$C19),"",IFERROR(IF($C19&lt;10,$C19*E19,IF(AND(10&lt;=$C19,$C19&lt;=50),$C19*F19,IF($C19&gt;50,$C19*G19,"No Offer"))),"No Offer"))</f>
        <v/>
      </c>
      <c r="I19" s="409">
        <v>3</v>
      </c>
      <c r="J19" s="409">
        <v>3</v>
      </c>
      <c r="K19" s="409">
        <v>3</v>
      </c>
      <c r="L19" s="414" t="str">
        <f>IF((0=$C19),"",IFERROR(IF($C19&lt;10,$C19*I19,IF(AND(10&lt;=$C19,$C19&lt;=50),$C19*J19,IF($C19&gt;50,$C19*K19,"No Offer"))),"No Offer"))</f>
        <v/>
      </c>
      <c r="M19" s="407">
        <v>7.43</v>
      </c>
      <c r="N19" s="407">
        <v>7.43</v>
      </c>
      <c r="O19" s="407">
        <v>7.43</v>
      </c>
      <c r="P19" s="412" t="str">
        <f>IF((0=$C19),"",IFERROR(IF($C19&lt;10,$C19*M19,IF(AND(10&lt;=$C19,$C19&lt;=50),$C19*N19,IF($C19&gt;50,$C19*O19,"No Offer"))),"No Offer"))</f>
        <v/>
      </c>
      <c r="Q19" s="409">
        <v>4</v>
      </c>
      <c r="R19" s="409">
        <v>4</v>
      </c>
      <c r="S19" s="409">
        <v>4</v>
      </c>
      <c r="T19" s="414" t="str">
        <f>IF((0=$C19),"",IFERROR(IF($C19&lt;10,$C19*Q19,IF(AND(10&lt;=$C19,$C19&lt;=50),$C19*R19,IF($C19&gt;50,$C19*S19,"No Offer"))),"No Offer"))</f>
        <v/>
      </c>
      <c r="U19" s="407">
        <v>7.8</v>
      </c>
      <c r="V19" s="407">
        <v>6.37</v>
      </c>
      <c r="W19" s="407">
        <v>6</v>
      </c>
      <c r="X19" s="412" t="str">
        <f>IF((0=$C19),"",IFERROR(IF($C19&lt;10,$C19*U19,IF(AND(10&lt;=$C19,$C19&lt;=50),$C19*V19,IF($C19&gt;50,$C19*W19,"No Offer"))),"No Offer"))</f>
        <v/>
      </c>
      <c r="Y19" s="409" t="s">
        <v>402</v>
      </c>
      <c r="Z19" s="409" t="s">
        <v>402</v>
      </c>
      <c r="AA19" s="409" t="s">
        <v>403</v>
      </c>
      <c r="AB19" s="414" t="str">
        <f>IF((0=$C19),"",IFERROR(IF($C19&lt;10,$C19*Y19,IF(AND(10&lt;=$C19,$C19&lt;=50),$C19*Z19,IF($C19&gt;50,$C19*AA19,"No Offer"))),"No Offer"))</f>
        <v/>
      </c>
    </row>
    <row r="20" spans="1:28" s="389" customFormat="1" x14ac:dyDescent="0.2">
      <c r="A20" s="404"/>
      <c r="B20" s="405"/>
      <c r="C20" s="318">
        <f>'Series 200 Input'!J20</f>
        <v>0</v>
      </c>
      <c r="D20" s="318"/>
      <c r="E20" s="407"/>
      <c r="F20" s="407"/>
      <c r="G20" s="407"/>
      <c r="H20" s="408"/>
      <c r="I20" s="409"/>
      <c r="J20" s="409"/>
      <c r="K20" s="409"/>
      <c r="L20" s="411"/>
      <c r="M20" s="407"/>
      <c r="N20" s="407"/>
      <c r="O20" s="407"/>
      <c r="P20" s="408"/>
      <c r="Q20" s="409"/>
      <c r="R20" s="409"/>
      <c r="S20" s="409"/>
      <c r="T20" s="411"/>
      <c r="U20" s="407"/>
      <c r="V20" s="407"/>
      <c r="W20" s="407"/>
      <c r="X20" s="408"/>
      <c r="Y20" s="409"/>
      <c r="Z20" s="409"/>
      <c r="AA20" s="409"/>
      <c r="AB20" s="411"/>
    </row>
    <row r="21" spans="1:28" s="389" customFormat="1" ht="25.5" x14ac:dyDescent="0.2">
      <c r="A21" s="404" t="s">
        <v>408</v>
      </c>
      <c r="B21" s="405" t="s">
        <v>409</v>
      </c>
      <c r="C21" s="318">
        <f>'Series 200 Input'!J21</f>
        <v>0</v>
      </c>
      <c r="D21" s="318" t="s">
        <v>401</v>
      </c>
      <c r="E21" s="407">
        <v>43.15</v>
      </c>
      <c r="F21" s="407">
        <v>11.87</v>
      </c>
      <c r="G21" s="407">
        <v>11.87</v>
      </c>
      <c r="H21" s="412" t="str">
        <f>IF((0=$C21),"",IFERROR(IF($C21&lt;10,$C21*E21,IF(AND(10&lt;=$C21,$C21&lt;=50),$C21*F21,IF($C21&gt;50,$C21*G21,"No Offer"))),"No Offer"))</f>
        <v/>
      </c>
      <c r="I21" s="409">
        <v>3</v>
      </c>
      <c r="J21" s="409">
        <v>3</v>
      </c>
      <c r="K21" s="409">
        <v>3</v>
      </c>
      <c r="L21" s="414" t="str">
        <f>IF((0=$C21),"",IFERROR(IF($C21&lt;10,$C21*I21,IF(AND(10&lt;=$C21,$C21&lt;=50),$C21*J21,IF($C21&gt;50,$C21*K21,"No Offer"))),"No Offer"))</f>
        <v/>
      </c>
      <c r="M21" s="407">
        <v>9.32</v>
      </c>
      <c r="N21" s="407">
        <v>9.32</v>
      </c>
      <c r="O21" s="407">
        <v>9.32</v>
      </c>
      <c r="P21" s="412" t="str">
        <f>IF((0=$C21),"",IFERROR(IF($C21&lt;10,$C21*M21,IF(AND(10&lt;=$C21,$C21&lt;=50),$C21*N21,IF($C21&gt;50,$C21*O21,"No Offer"))),"No Offer"))</f>
        <v/>
      </c>
      <c r="Q21" s="409">
        <v>4</v>
      </c>
      <c r="R21" s="409">
        <v>4</v>
      </c>
      <c r="S21" s="409">
        <v>4</v>
      </c>
      <c r="T21" s="414" t="str">
        <f>IF((0=$C21),"",IFERROR(IF($C21&lt;10,$C21*Q21,IF(AND(10&lt;=$C21,$C21&lt;=50),$C21*R21,IF($C21&gt;50,$C21*S21,"No Offer"))),"No Offer"))</f>
        <v/>
      </c>
      <c r="U21" s="407">
        <v>9</v>
      </c>
      <c r="V21" s="407">
        <v>7.8</v>
      </c>
      <c r="W21" s="407">
        <v>7.2</v>
      </c>
      <c r="X21" s="412" t="str">
        <f>IF((0=$C21),"",IFERROR(IF($C21&lt;10,$C21*U21,IF(AND(10&lt;=$C21,$C21&lt;=50),$C21*V21,IF($C21&gt;50,$C21*W21,"No Offer"))),"No Offer"))</f>
        <v/>
      </c>
      <c r="Y21" s="409" t="s">
        <v>402</v>
      </c>
      <c r="Z21" s="409" t="s">
        <v>402</v>
      </c>
      <c r="AA21" s="409" t="s">
        <v>403</v>
      </c>
      <c r="AB21" s="414" t="str">
        <f>IF((0=$C21),"",IFERROR(IF($C21&lt;10,$C21*Y21,IF(AND(10&lt;=$C21,$C21&lt;=50),$C21*Z21,IF($C21&gt;50,$C21*AA21,"No Offer"))),"No Offer"))</f>
        <v/>
      </c>
    </row>
    <row r="22" spans="1:28" s="389" customFormat="1" x14ac:dyDescent="0.2">
      <c r="A22" s="404"/>
      <c r="B22" s="405"/>
      <c r="C22" s="318">
        <f>'Series 200 Input'!J22</f>
        <v>0</v>
      </c>
      <c r="D22" s="318"/>
      <c r="E22" s="407"/>
      <c r="F22" s="407"/>
      <c r="G22" s="407"/>
      <c r="H22" s="408"/>
      <c r="I22" s="409"/>
      <c r="J22" s="409"/>
      <c r="K22" s="409"/>
      <c r="L22" s="411"/>
      <c r="M22" s="407"/>
      <c r="N22" s="407"/>
      <c r="O22" s="407"/>
      <c r="P22" s="408"/>
      <c r="Q22" s="409"/>
      <c r="R22" s="409"/>
      <c r="S22" s="409"/>
      <c r="T22" s="411"/>
      <c r="U22" s="407"/>
      <c r="V22" s="407"/>
      <c r="W22" s="407"/>
      <c r="X22" s="408"/>
      <c r="Y22" s="409"/>
      <c r="Z22" s="409"/>
      <c r="AA22" s="409"/>
      <c r="AB22" s="411"/>
    </row>
    <row r="23" spans="1:28" s="389" customFormat="1" ht="25.5" x14ac:dyDescent="0.2">
      <c r="A23" s="404" t="s">
        <v>410</v>
      </c>
      <c r="B23" s="405" t="s">
        <v>411</v>
      </c>
      <c r="C23" s="318">
        <f>'Series 200 Input'!J23</f>
        <v>0</v>
      </c>
      <c r="D23" s="318" t="s">
        <v>401</v>
      </c>
      <c r="E23" s="407">
        <v>43.15</v>
      </c>
      <c r="F23" s="407">
        <v>10.68</v>
      </c>
      <c r="G23" s="407">
        <v>10.68</v>
      </c>
      <c r="H23" s="412" t="str">
        <f>IF((0=$C23),"",IFERROR(IF($C23&lt;10,$C23*E23,IF(AND(10&lt;=$C23,$C23&lt;=50),$C23*F23,IF($C23&gt;50,$C23*G23,"No Offer"))),"No Offer"))</f>
        <v/>
      </c>
      <c r="I23" s="409">
        <v>3</v>
      </c>
      <c r="J23" s="409">
        <v>3</v>
      </c>
      <c r="K23" s="409">
        <v>3</v>
      </c>
      <c r="L23" s="414" t="str">
        <f>IF((0=$C23),"",IFERROR(IF($C23&lt;10,$C23*I23,IF(AND(10&lt;=$C23,$C23&lt;=50),$C23*J23,IF($C23&gt;50,$C23*K23,"No Offer"))),"No Offer"))</f>
        <v/>
      </c>
      <c r="M23" s="407">
        <v>7.43</v>
      </c>
      <c r="N23" s="407">
        <v>7.43</v>
      </c>
      <c r="O23" s="407">
        <v>7.43</v>
      </c>
      <c r="P23" s="412" t="str">
        <f>IF((0=$C23),"",IFERROR(IF($C23&lt;10,$C23*M23,IF(AND(10&lt;=$C23,$C23&lt;=50),$C23*N23,IF($C23&gt;50,$C23*O23,"No Offer"))),"No Offer"))</f>
        <v/>
      </c>
      <c r="Q23" s="409">
        <v>4</v>
      </c>
      <c r="R23" s="409">
        <v>4</v>
      </c>
      <c r="S23" s="409">
        <v>4</v>
      </c>
      <c r="T23" s="414" t="str">
        <f>IF((0=$C23),"",IFERROR(IF($C23&lt;10,$C23*Q23,IF(AND(10&lt;=$C23,$C23&lt;=50),$C23*R23,IF($C23&gt;50,$C23*S23,"No Offer"))),"No Offer"))</f>
        <v/>
      </c>
      <c r="U23" s="407">
        <v>7.8</v>
      </c>
      <c r="V23" s="407">
        <v>6.37</v>
      </c>
      <c r="W23" s="407">
        <v>6</v>
      </c>
      <c r="X23" s="412" t="str">
        <f>IF((0=$C23),"",IFERROR(IF($C23&lt;10,$C23*U23,IF(AND(10&lt;=$C23,$C23&lt;=50),$C23*V23,IF($C23&gt;50,$C23*W23,"No Offer"))),"No Offer"))</f>
        <v/>
      </c>
      <c r="Y23" s="409" t="s">
        <v>402</v>
      </c>
      <c r="Z23" s="409" t="s">
        <v>402</v>
      </c>
      <c r="AA23" s="409" t="s">
        <v>403</v>
      </c>
      <c r="AB23" s="414" t="str">
        <f>IF((0=$C23),"",IFERROR(IF($C23&lt;10,$C23*Y23,IF(AND(10&lt;=$C23,$C23&lt;=50),$C23*Z23,IF($C23&gt;50,$C23*AA23,"No Offer"))),"No Offer"))</f>
        <v/>
      </c>
    </row>
    <row r="24" spans="1:28" s="389" customFormat="1" x14ac:dyDescent="0.2">
      <c r="A24" s="404"/>
      <c r="B24" s="405"/>
      <c r="C24" s="318">
        <f>'Series 200 Input'!J24</f>
        <v>0</v>
      </c>
      <c r="D24" s="318"/>
      <c r="E24" s="407"/>
      <c r="F24" s="407"/>
      <c r="G24" s="407"/>
      <c r="H24" s="408"/>
      <c r="I24" s="409"/>
      <c r="J24" s="409"/>
      <c r="K24" s="409"/>
      <c r="L24" s="411"/>
      <c r="M24" s="407"/>
      <c r="N24" s="407"/>
      <c r="O24" s="407"/>
      <c r="P24" s="408"/>
      <c r="Q24" s="409"/>
      <c r="R24" s="409"/>
      <c r="S24" s="409"/>
      <c r="T24" s="411"/>
      <c r="U24" s="407"/>
      <c r="V24" s="407"/>
      <c r="W24" s="407"/>
      <c r="X24" s="408"/>
      <c r="Y24" s="409"/>
      <c r="Z24" s="409"/>
      <c r="AA24" s="409"/>
      <c r="AB24" s="411"/>
    </row>
    <row r="25" spans="1:28" s="389" customFormat="1" ht="25.5" x14ac:dyDescent="0.2">
      <c r="A25" s="404" t="s">
        <v>412</v>
      </c>
      <c r="B25" s="405" t="s">
        <v>413</v>
      </c>
      <c r="C25" s="318">
        <f>'Series 200 Input'!J25</f>
        <v>0</v>
      </c>
      <c r="D25" s="318" t="s">
        <v>401</v>
      </c>
      <c r="E25" s="407">
        <v>43.15</v>
      </c>
      <c r="F25" s="407">
        <v>11.87</v>
      </c>
      <c r="G25" s="407">
        <v>11.87</v>
      </c>
      <c r="H25" s="412" t="str">
        <f>IF((0=$C25),"",IFERROR(IF($C25&lt;10,$C25*E25,IF(AND(10&lt;=$C25,$C25&lt;=50),$C25*F25,IF($C25&gt;50,$C25*G25,"No Offer"))),"No Offer"))</f>
        <v/>
      </c>
      <c r="I25" s="409">
        <v>3</v>
      </c>
      <c r="J25" s="409">
        <v>3</v>
      </c>
      <c r="K25" s="409">
        <v>3</v>
      </c>
      <c r="L25" s="414" t="str">
        <f>IF((0=$C25),"",IFERROR(IF($C25&lt;10,$C25*I25,IF(AND(10&lt;=$C25,$C25&lt;=50),$C25*J25,IF($C25&gt;50,$C25*K25,"No Offer"))),"No Offer"))</f>
        <v/>
      </c>
      <c r="M25" s="407">
        <v>9.32</v>
      </c>
      <c r="N25" s="407">
        <v>9.32</v>
      </c>
      <c r="O25" s="407">
        <v>9.32</v>
      </c>
      <c r="P25" s="412" t="str">
        <f>IF((0=$C25),"",IFERROR(IF($C25&lt;10,$C25*M25,IF(AND(10&lt;=$C25,$C25&lt;=50),$C25*N25,IF($C25&gt;50,$C25*O25,"No Offer"))),"No Offer"))</f>
        <v/>
      </c>
      <c r="Q25" s="409">
        <v>4</v>
      </c>
      <c r="R25" s="409">
        <v>4</v>
      </c>
      <c r="S25" s="409">
        <v>4</v>
      </c>
      <c r="T25" s="414" t="str">
        <f>IF((0=$C25),"",IFERROR(IF($C25&lt;10,$C25*Q25,IF(AND(10&lt;=$C25,$C25&lt;=50),$C25*R25,IF($C25&gt;50,$C25*S25,"No Offer"))),"No Offer"))</f>
        <v/>
      </c>
      <c r="U25" s="407">
        <v>9</v>
      </c>
      <c r="V25" s="407">
        <v>7.8</v>
      </c>
      <c r="W25" s="407">
        <v>7.2</v>
      </c>
      <c r="X25" s="412" t="str">
        <f>IF((0=$C25),"",IFERROR(IF($C25&lt;10,$C25*U25,IF(AND(10&lt;=$C25,$C25&lt;=50),$C25*V25,IF($C25&gt;50,$C25*W25,"No Offer"))),"No Offer"))</f>
        <v/>
      </c>
      <c r="Y25" s="409" t="s">
        <v>402</v>
      </c>
      <c r="Z25" s="409" t="s">
        <v>402</v>
      </c>
      <c r="AA25" s="409" t="s">
        <v>403</v>
      </c>
      <c r="AB25" s="414" t="str">
        <f>IF((0=$C25),"",IFERROR(IF($C25&lt;10,$C25*Y25,IF(AND(10&lt;=$C25,$C25&lt;=50),$C25*Z25,IF($C25&gt;50,$C25*AA25,"No Offer"))),"No Offer"))</f>
        <v/>
      </c>
    </row>
    <row r="26" spans="1:28" s="389" customFormat="1" x14ac:dyDescent="0.2">
      <c r="A26" s="404"/>
      <c r="B26" s="405"/>
      <c r="C26" s="318">
        <f>'Series 200 Input'!J26</f>
        <v>0</v>
      </c>
      <c r="D26" s="318"/>
      <c r="E26" s="407"/>
      <c r="F26" s="407"/>
      <c r="G26" s="407"/>
      <c r="H26" s="408"/>
      <c r="I26" s="409"/>
      <c r="J26" s="409"/>
      <c r="K26" s="409"/>
      <c r="L26" s="411"/>
      <c r="M26" s="407"/>
      <c r="N26" s="407"/>
      <c r="O26" s="407"/>
      <c r="P26" s="408"/>
      <c r="Q26" s="409"/>
      <c r="R26" s="409"/>
      <c r="S26" s="409"/>
      <c r="T26" s="411"/>
      <c r="U26" s="407"/>
      <c r="V26" s="407"/>
      <c r="W26" s="407"/>
      <c r="X26" s="408"/>
      <c r="Y26" s="409"/>
      <c r="Z26" s="409"/>
      <c r="AA26" s="409"/>
      <c r="AB26" s="411"/>
    </row>
    <row r="27" spans="1:28" s="389" customFormat="1" ht="25.5" x14ac:dyDescent="0.2">
      <c r="A27" s="404" t="s">
        <v>414</v>
      </c>
      <c r="B27" s="405" t="s">
        <v>415</v>
      </c>
      <c r="C27" s="318">
        <f>'Series 200 Input'!J27</f>
        <v>0</v>
      </c>
      <c r="D27" s="318" t="s">
        <v>401</v>
      </c>
      <c r="E27" s="407">
        <v>43.15</v>
      </c>
      <c r="F27" s="407">
        <v>10.68</v>
      </c>
      <c r="G27" s="407">
        <v>10.68</v>
      </c>
      <c r="H27" s="412" t="str">
        <f>IF((0=$C27),"",IFERROR(IF($C27&lt;10,$C27*E27,IF(AND(10&lt;=$C27,$C27&lt;=50),$C27*F27,IF($C27&gt;50,$C27*G27,"No Offer"))),"No Offer"))</f>
        <v/>
      </c>
      <c r="I27" s="409">
        <v>3</v>
      </c>
      <c r="J27" s="409">
        <v>3</v>
      </c>
      <c r="K27" s="409">
        <v>3</v>
      </c>
      <c r="L27" s="414" t="str">
        <f>IF((0=$C27),"",IFERROR(IF($C27&lt;10,$C27*I27,IF(AND(10&lt;=$C27,$C27&lt;=50),$C27*J27,IF($C27&gt;50,$C27*K27,"No Offer"))),"No Offer"))</f>
        <v/>
      </c>
      <c r="M27" s="407">
        <v>10.49</v>
      </c>
      <c r="N27" s="407">
        <v>10.49</v>
      </c>
      <c r="O27" s="407">
        <v>10.49</v>
      </c>
      <c r="P27" s="412" t="str">
        <f>IF((0=$C27),"",IFERROR(IF($C27&lt;10,$C27*M27,IF(AND(10&lt;=$C27,$C27&lt;=50),$C27*N27,IF($C27&gt;50,$C27*O27,"No Offer"))),"No Offer"))</f>
        <v/>
      </c>
      <c r="Q27" s="409">
        <v>4</v>
      </c>
      <c r="R27" s="409">
        <v>4</v>
      </c>
      <c r="S27" s="409">
        <v>4</v>
      </c>
      <c r="T27" s="414" t="str">
        <f>IF((0=$C27),"",IFERROR(IF($C27&lt;10,$C27*Q27,IF(AND(10&lt;=$C27,$C27&lt;=50),$C27*R27,IF($C27&gt;50,$C27*S27,"No Offer"))),"No Offer"))</f>
        <v/>
      </c>
      <c r="U27" s="407">
        <v>9</v>
      </c>
      <c r="V27" s="407">
        <v>7.8</v>
      </c>
      <c r="W27" s="407">
        <v>7.2</v>
      </c>
      <c r="X27" s="412" t="str">
        <f>IF((0=$C27),"",IFERROR(IF($C27&lt;10,$C27*U27,IF(AND(10&lt;=$C27,$C27&lt;=50),$C27*V27,IF($C27&gt;50,$C27*W27,"No Offer"))),"No Offer"))</f>
        <v/>
      </c>
      <c r="Y27" s="409" t="s">
        <v>402</v>
      </c>
      <c r="Z27" s="409" t="s">
        <v>402</v>
      </c>
      <c r="AA27" s="409" t="s">
        <v>403</v>
      </c>
      <c r="AB27" s="414" t="str">
        <f>IF((0=$C27),"",IFERROR(IF($C27&lt;10,$C27*Y27,IF(AND(10&lt;=$C27,$C27&lt;=50),$C27*Z27,IF($C27&gt;50,$C27*AA27,"No Offer"))),"No Offer"))</f>
        <v/>
      </c>
    </row>
    <row r="28" spans="1:28" s="389" customFormat="1" x14ac:dyDescent="0.2">
      <c r="A28" s="404"/>
      <c r="B28" s="405"/>
      <c r="C28" s="318">
        <f>'Series 200 Input'!J28</f>
        <v>0</v>
      </c>
      <c r="D28" s="318"/>
      <c r="E28" s="407"/>
      <c r="F28" s="407"/>
      <c r="G28" s="407"/>
      <c r="H28" s="408"/>
      <c r="I28" s="409"/>
      <c r="J28" s="409"/>
      <c r="K28" s="409"/>
      <c r="L28" s="411"/>
      <c r="M28" s="407"/>
      <c r="N28" s="407"/>
      <c r="O28" s="407"/>
      <c r="P28" s="408"/>
      <c r="Q28" s="409"/>
      <c r="R28" s="409"/>
      <c r="S28" s="409"/>
      <c r="T28" s="411"/>
      <c r="U28" s="407"/>
      <c r="V28" s="407"/>
      <c r="W28" s="407"/>
      <c r="X28" s="408"/>
      <c r="Y28" s="409"/>
      <c r="Z28" s="409"/>
      <c r="AA28" s="409"/>
      <c r="AB28" s="411"/>
    </row>
    <row r="29" spans="1:28" s="389" customFormat="1" ht="25.5" x14ac:dyDescent="0.2">
      <c r="A29" s="404" t="s">
        <v>416</v>
      </c>
      <c r="B29" s="405" t="s">
        <v>417</v>
      </c>
      <c r="C29" s="318">
        <f>'Series 200 Input'!J29</f>
        <v>0</v>
      </c>
      <c r="D29" s="318" t="s">
        <v>401</v>
      </c>
      <c r="E29" s="407">
        <v>43.15</v>
      </c>
      <c r="F29" s="407">
        <v>11.87</v>
      </c>
      <c r="G29" s="407">
        <v>11.87</v>
      </c>
      <c r="H29" s="412" t="str">
        <f>IF((0=$C29),"",IFERROR(IF($C29&lt;10,$C29*E29,IF(AND(10&lt;=$C29,$C29&lt;=50),$C29*F29,IF($C29&gt;50,$C29*G29,"No Offer"))),"No Offer"))</f>
        <v/>
      </c>
      <c r="I29" s="409">
        <v>3</v>
      </c>
      <c r="J29" s="409">
        <v>3</v>
      </c>
      <c r="K29" s="409">
        <v>3</v>
      </c>
      <c r="L29" s="414" t="str">
        <f>IF((0=$C29),"",IFERROR(IF($C29&lt;10,$C29*I29,IF(AND(10&lt;=$C29,$C29&lt;=50),$C29*J29,IF($C29&gt;50,$C29*K29,"No Offer"))),"No Offer"))</f>
        <v/>
      </c>
      <c r="M29" s="407">
        <v>10.76</v>
      </c>
      <c r="N29" s="407">
        <v>10.76</v>
      </c>
      <c r="O29" s="407">
        <v>10.76</v>
      </c>
      <c r="P29" s="412" t="str">
        <f>IF((0=$C29),"",IFERROR(IF($C29&lt;10,$C29*M29,IF(AND(10&lt;=$C29,$C29&lt;=50),$C29*N29,IF($C29&gt;50,$C29*O29,"No Offer"))),"No Offer"))</f>
        <v/>
      </c>
      <c r="Q29" s="409">
        <v>4</v>
      </c>
      <c r="R29" s="409">
        <v>4</v>
      </c>
      <c r="S29" s="409">
        <v>4</v>
      </c>
      <c r="T29" s="414" t="str">
        <f>IF((0=$C29),"",IFERROR(IF($C29&lt;10,$C29*Q29,IF(AND(10&lt;=$C29,$C29&lt;=50),$C29*R29,IF($C29&gt;50,$C29*S29,"No Offer"))),"No Offer"))</f>
        <v/>
      </c>
      <c r="U29" s="407">
        <v>9.5</v>
      </c>
      <c r="V29" s="407">
        <v>7.85</v>
      </c>
      <c r="W29" s="407">
        <v>7.4</v>
      </c>
      <c r="X29" s="412" t="str">
        <f>IF((0=$C29),"",IFERROR(IF($C29&lt;10,$C29*U29,IF(AND(10&lt;=$C29,$C29&lt;=50),$C29*V29,IF($C29&gt;50,$C29*W29,"No Offer"))),"No Offer"))</f>
        <v/>
      </c>
      <c r="Y29" s="409" t="s">
        <v>402</v>
      </c>
      <c r="Z29" s="409" t="s">
        <v>402</v>
      </c>
      <c r="AA29" s="409" t="s">
        <v>403</v>
      </c>
      <c r="AB29" s="414" t="str">
        <f>IF((0=$C29),"",IFERROR(IF($C29&lt;10,$C29*Y29,IF(AND(10&lt;=$C29,$C29&lt;=50),$C29*Z29,IF($C29&gt;50,$C29*AA29,"No Offer"))),"No Offer"))</f>
        <v/>
      </c>
    </row>
    <row r="30" spans="1:28" s="389" customFormat="1" x14ac:dyDescent="0.2">
      <c r="A30" s="404"/>
      <c r="B30" s="405"/>
      <c r="C30" s="318">
        <f>'Series 200 Input'!J30</f>
        <v>0</v>
      </c>
      <c r="D30" s="318"/>
      <c r="E30" s="407"/>
      <c r="F30" s="407"/>
      <c r="G30" s="407"/>
      <c r="H30" s="408"/>
      <c r="I30" s="409"/>
      <c r="J30" s="409"/>
      <c r="K30" s="409"/>
      <c r="L30" s="411"/>
      <c r="M30" s="407"/>
      <c r="N30" s="407"/>
      <c r="O30" s="407"/>
      <c r="P30" s="408"/>
      <c r="Q30" s="409"/>
      <c r="R30" s="409"/>
      <c r="S30" s="409"/>
      <c r="T30" s="411"/>
      <c r="U30" s="407"/>
      <c r="V30" s="407"/>
      <c r="W30" s="407"/>
      <c r="X30" s="408"/>
      <c r="Y30" s="409"/>
      <c r="Z30" s="409"/>
      <c r="AA30" s="409"/>
      <c r="AB30" s="411"/>
    </row>
    <row r="31" spans="1:28" s="389" customFormat="1" ht="25.5" x14ac:dyDescent="0.2">
      <c r="A31" s="404" t="s">
        <v>418</v>
      </c>
      <c r="B31" s="405" t="s">
        <v>419</v>
      </c>
      <c r="C31" s="318">
        <f>'Series 200 Input'!J31</f>
        <v>0</v>
      </c>
      <c r="D31" s="318" t="s">
        <v>401</v>
      </c>
      <c r="E31" s="407">
        <v>57.46</v>
      </c>
      <c r="F31" s="407">
        <v>28.56</v>
      </c>
      <c r="G31" s="407">
        <v>28.56</v>
      </c>
      <c r="H31" s="412" t="str">
        <f>IF((0=$C31),"",IFERROR(IF($C31&lt;10,$C31*E31,IF(AND(10&lt;=$C31,$C31&lt;=50),$C31*F31,IF($C31&gt;50,$C31*G31,"No Offer"))),"No Offer"))</f>
        <v/>
      </c>
      <c r="I31" s="409">
        <v>3</v>
      </c>
      <c r="J31" s="409">
        <v>3</v>
      </c>
      <c r="K31" s="409">
        <v>3</v>
      </c>
      <c r="L31" s="414" t="str">
        <f>IF((0=$C31),"",IFERROR(IF($C31&lt;10,$C31*I31,IF(AND(10&lt;=$C31,$C31&lt;=50),$C31*J31,IF($C31&gt;50,$C31*K31,"No Offer"))),"No Offer"))</f>
        <v/>
      </c>
      <c r="M31" s="407">
        <v>11.02</v>
      </c>
      <c r="N31" s="407">
        <v>11.02</v>
      </c>
      <c r="O31" s="407">
        <v>11.02</v>
      </c>
      <c r="P31" s="412" t="str">
        <f>IF((0=$C31),"",IFERROR(IF($C31&lt;10,$C31*M31,IF(AND(10&lt;=$C31,$C31&lt;=50),$C31*N31,IF($C31&gt;50,$C31*O31,"No Offer"))),"No Offer"))</f>
        <v/>
      </c>
      <c r="Q31" s="409">
        <v>4</v>
      </c>
      <c r="R31" s="409">
        <v>4</v>
      </c>
      <c r="S31" s="409">
        <v>4</v>
      </c>
      <c r="T31" s="414" t="str">
        <f>IF((0=$C31),"",IFERROR(IF($C31&lt;10,$C31*Q31,IF(AND(10&lt;=$C31,$C31&lt;=50),$C31*R31,IF($C31&gt;50,$C31*S31,"No Offer"))),"No Offer"))</f>
        <v/>
      </c>
      <c r="U31" s="407">
        <v>10</v>
      </c>
      <c r="V31" s="407">
        <v>7.91</v>
      </c>
      <c r="W31" s="407">
        <v>7.68</v>
      </c>
      <c r="X31" s="412" t="str">
        <f>IF((0=$C31),"",IFERROR(IF($C31&lt;10,$C31*U31,IF(AND(10&lt;=$C31,$C31&lt;=50),$C31*V31,IF($C31&gt;50,$C31*W31,"No Offer"))),"No Offer"))</f>
        <v/>
      </c>
      <c r="Y31" s="409" t="s">
        <v>402</v>
      </c>
      <c r="Z31" s="409" t="s">
        <v>402</v>
      </c>
      <c r="AA31" s="409" t="s">
        <v>403</v>
      </c>
      <c r="AB31" s="414" t="str">
        <f>IF((0=$C31),"",IFERROR(IF($C31&lt;10,$C31*Y31,IF(AND(10&lt;=$C31,$C31&lt;=50),$C31*Z31,IF($C31&gt;50,$C31*AA31,"No Offer"))),"No Offer"))</f>
        <v/>
      </c>
    </row>
    <row r="32" spans="1:28" s="389" customFormat="1" x14ac:dyDescent="0.2">
      <c r="A32" s="404"/>
      <c r="B32" s="405"/>
      <c r="C32" s="318">
        <f>'Series 200 Input'!J32</f>
        <v>0</v>
      </c>
      <c r="D32" s="318"/>
      <c r="E32" s="407"/>
      <c r="F32" s="407"/>
      <c r="G32" s="407"/>
      <c r="H32" s="408"/>
      <c r="I32" s="409"/>
      <c r="J32" s="409"/>
      <c r="K32" s="409"/>
      <c r="L32" s="411"/>
      <c r="M32" s="407"/>
      <c r="N32" s="407"/>
      <c r="O32" s="407"/>
      <c r="P32" s="408"/>
      <c r="Q32" s="409"/>
      <c r="R32" s="409"/>
      <c r="S32" s="409"/>
      <c r="T32" s="411"/>
      <c r="U32" s="407"/>
      <c r="V32" s="407"/>
      <c r="W32" s="407"/>
      <c r="X32" s="408"/>
      <c r="Y32" s="409"/>
      <c r="Z32" s="409"/>
      <c r="AA32" s="409"/>
      <c r="AB32" s="411"/>
    </row>
    <row r="33" spans="1:28" s="389" customFormat="1" x14ac:dyDescent="0.2">
      <c r="A33" s="420"/>
      <c r="B33" s="421" t="s">
        <v>420</v>
      </c>
      <c r="C33" s="318">
        <f>'Series 200 Input'!J33</f>
        <v>0</v>
      </c>
      <c r="D33" s="334"/>
      <c r="E33" s="423" t="s">
        <v>396</v>
      </c>
      <c r="F33" s="424" t="s">
        <v>397</v>
      </c>
      <c r="G33" s="423" t="s">
        <v>398</v>
      </c>
      <c r="H33" s="426"/>
      <c r="I33" s="423" t="s">
        <v>396</v>
      </c>
      <c r="J33" s="424" t="s">
        <v>397</v>
      </c>
      <c r="K33" s="423" t="s">
        <v>398</v>
      </c>
      <c r="L33" s="426"/>
      <c r="M33" s="423" t="s">
        <v>396</v>
      </c>
      <c r="N33" s="424" t="s">
        <v>397</v>
      </c>
      <c r="O33" s="423" t="s">
        <v>398</v>
      </c>
      <c r="P33" s="426"/>
      <c r="Q33" s="423" t="s">
        <v>396</v>
      </c>
      <c r="R33" s="424" t="s">
        <v>397</v>
      </c>
      <c r="S33" s="423" t="s">
        <v>398</v>
      </c>
      <c r="T33" s="426"/>
      <c r="U33" s="423" t="s">
        <v>396</v>
      </c>
      <c r="V33" s="424" t="s">
        <v>397</v>
      </c>
      <c r="W33" s="423" t="s">
        <v>398</v>
      </c>
      <c r="X33" s="426"/>
      <c r="Y33" s="423" t="s">
        <v>396</v>
      </c>
      <c r="Z33" s="424" t="s">
        <v>397</v>
      </c>
      <c r="AA33" s="423" t="s">
        <v>398</v>
      </c>
      <c r="AB33" s="426"/>
    </row>
    <row r="34" spans="1:28" s="389" customFormat="1" x14ac:dyDescent="0.2">
      <c r="A34" s="404"/>
      <c r="B34" s="405"/>
      <c r="C34" s="318">
        <f>'Series 200 Input'!J34</f>
        <v>0</v>
      </c>
      <c r="D34" s="318"/>
      <c r="E34" s="407"/>
      <c r="F34" s="407"/>
      <c r="G34" s="407"/>
      <c r="H34" s="408"/>
      <c r="I34" s="409"/>
      <c r="J34" s="409"/>
      <c r="K34" s="409"/>
      <c r="L34" s="411"/>
      <c r="M34" s="407"/>
      <c r="N34" s="407"/>
      <c r="O34" s="407"/>
      <c r="P34" s="408"/>
      <c r="Q34" s="409"/>
      <c r="R34" s="409"/>
      <c r="S34" s="409"/>
      <c r="T34" s="411"/>
      <c r="U34" s="407"/>
      <c r="V34" s="407"/>
      <c r="W34" s="407"/>
      <c r="X34" s="408"/>
      <c r="Y34" s="409"/>
      <c r="Z34" s="409"/>
      <c r="AA34" s="409"/>
      <c r="AB34" s="411"/>
    </row>
    <row r="35" spans="1:28" s="389" customFormat="1" ht="25.5" x14ac:dyDescent="0.2">
      <c r="A35" s="404" t="s">
        <v>421</v>
      </c>
      <c r="B35" s="405" t="s">
        <v>422</v>
      </c>
      <c r="C35" s="318">
        <f>'Series 200 Input'!J35</f>
        <v>0</v>
      </c>
      <c r="D35" s="318" t="s">
        <v>401</v>
      </c>
      <c r="E35" s="407">
        <v>43.15</v>
      </c>
      <c r="F35" s="407">
        <v>7.13</v>
      </c>
      <c r="G35" s="407">
        <v>4.45</v>
      </c>
      <c r="H35" s="412" t="str">
        <f>IF((0=$C35),"",IFERROR(IF($C35&lt;10,$C35*E35,IF(AND(10&lt;=$C35,$C35&lt;=50),$C35*F35,IF($C35&gt;50,$C35*G35,"No Offer"))),"No Offer"))</f>
        <v/>
      </c>
      <c r="I35" s="409">
        <v>3</v>
      </c>
      <c r="J35" s="409">
        <v>3</v>
      </c>
      <c r="K35" s="409">
        <v>3</v>
      </c>
      <c r="L35" s="414" t="str">
        <f>IF((0=$C35),"",IFERROR(IF($C35&lt;10,$C35*I35,IF(AND(10&lt;=$C35,$C35&lt;=50),$C35*J35,IF($C35&gt;50,$C35*K35,"No Offer"))),"No Offer"))</f>
        <v/>
      </c>
      <c r="M35" s="407">
        <v>7.45</v>
      </c>
      <c r="N35" s="407">
        <v>7.45</v>
      </c>
      <c r="O35" s="407">
        <v>7.45</v>
      </c>
      <c r="P35" s="412" t="str">
        <f>IF((0=$C35),"",IFERROR(IF($C35&lt;10,$C35*M35,IF(AND(10&lt;=$C35,$C35&lt;=50),$C35*N35,IF($C35&gt;50,$C35*O35,"No Offer"))),"No Offer"))</f>
        <v/>
      </c>
      <c r="Q35" s="409">
        <v>6</v>
      </c>
      <c r="R35" s="409">
        <v>6</v>
      </c>
      <c r="S35" s="409">
        <v>6</v>
      </c>
      <c r="T35" s="414" t="str">
        <f>IF((0=$C35),"",IFERROR(IF($C35&lt;10,$C35*Q35,IF(AND(10&lt;=$C35,$C35&lt;=50),$C35*R35,IF($C35&gt;50,$C35*S35,"No Offer"))),"No Offer"))</f>
        <v/>
      </c>
      <c r="U35" s="407">
        <v>9.5</v>
      </c>
      <c r="V35" s="407">
        <v>7.38</v>
      </c>
      <c r="W35" s="407">
        <v>7.2</v>
      </c>
      <c r="X35" s="412" t="str">
        <f>IF((0=$C35),"",IFERROR(IF($C35&lt;10,$C35*U35,IF(AND(10&lt;=$C35,$C35&lt;=50),$C35*V35,IF($C35&gt;50,$C35*W35,"No Offer"))),"No Offer"))</f>
        <v/>
      </c>
      <c r="Y35" s="409" t="s">
        <v>402</v>
      </c>
      <c r="Z35" s="409" t="s">
        <v>402</v>
      </c>
      <c r="AA35" s="409" t="s">
        <v>403</v>
      </c>
      <c r="AB35" s="414" t="str">
        <f>IF((0=$C35),"",IFERROR(IF($C35&lt;10,$C35*Y35,IF(AND(10&lt;=$C35,$C35&lt;=50),$C35*Z35,IF($C35&gt;50,$C35*AA35,"No Offer"))),"No Offer"))</f>
        <v/>
      </c>
    </row>
    <row r="36" spans="1:28" s="389" customFormat="1" x14ac:dyDescent="0.2">
      <c r="A36" s="404"/>
      <c r="B36" s="405"/>
      <c r="C36" s="318">
        <f>'Series 200 Input'!J36</f>
        <v>0</v>
      </c>
      <c r="D36" s="318"/>
      <c r="E36" s="407"/>
      <c r="F36" s="407"/>
      <c r="G36" s="407"/>
      <c r="H36" s="408"/>
      <c r="I36" s="409"/>
      <c r="J36" s="409"/>
      <c r="K36" s="409"/>
      <c r="L36" s="411"/>
      <c r="M36" s="407"/>
      <c r="N36" s="407"/>
      <c r="O36" s="407"/>
      <c r="P36" s="408"/>
      <c r="Q36" s="409"/>
      <c r="R36" s="409"/>
      <c r="S36" s="409"/>
      <c r="T36" s="411"/>
      <c r="U36" s="407"/>
      <c r="V36" s="407"/>
      <c r="W36" s="407"/>
      <c r="X36" s="408"/>
      <c r="Y36" s="409"/>
      <c r="Z36" s="409"/>
      <c r="AA36" s="409"/>
      <c r="AB36" s="411"/>
    </row>
    <row r="37" spans="1:28" s="389" customFormat="1" ht="25.5" x14ac:dyDescent="0.2">
      <c r="A37" s="404" t="s">
        <v>423</v>
      </c>
      <c r="B37" s="405" t="s">
        <v>424</v>
      </c>
      <c r="C37" s="318">
        <f>'Series 200 Input'!J37</f>
        <v>0</v>
      </c>
      <c r="D37" s="318" t="s">
        <v>401</v>
      </c>
      <c r="E37" s="407">
        <v>43.15</v>
      </c>
      <c r="F37" s="407">
        <v>7.13</v>
      </c>
      <c r="G37" s="407">
        <v>4.45</v>
      </c>
      <c r="H37" s="412" t="str">
        <f>IF((0=$C37),"",IFERROR(IF($C37&lt;10,$C37*E37,IF(AND(10&lt;=$C37,$C37&lt;=50),$C37*F37,IF($C37&gt;50,$C37*G37,"No Offer"))),"No Offer"))</f>
        <v/>
      </c>
      <c r="I37" s="409">
        <v>3</v>
      </c>
      <c r="J37" s="409">
        <v>3</v>
      </c>
      <c r="K37" s="409">
        <v>3</v>
      </c>
      <c r="L37" s="414" t="str">
        <f>IF((0=$C37),"",IFERROR(IF($C37&lt;10,$C37*I37,IF(AND(10&lt;=$C37,$C37&lt;=50),$C37*J37,IF($C37&gt;50,$C37*K37,"No Offer"))),"No Offer"))</f>
        <v/>
      </c>
      <c r="M37" s="407">
        <v>7.71</v>
      </c>
      <c r="N37" s="407">
        <v>7.71</v>
      </c>
      <c r="O37" s="407">
        <v>7.71</v>
      </c>
      <c r="P37" s="412" t="str">
        <f>IF((0=$C37),"",IFERROR(IF($C37&lt;10,$C37*M37,IF(AND(10&lt;=$C37,$C37&lt;=50),$C37*N37,IF($C37&gt;50,$C37*O37,"No Offer"))),"No Offer"))</f>
        <v/>
      </c>
      <c r="Q37" s="409">
        <v>6</v>
      </c>
      <c r="R37" s="409">
        <v>6</v>
      </c>
      <c r="S37" s="409">
        <v>6</v>
      </c>
      <c r="T37" s="414" t="str">
        <f>IF((0=$C37),"",IFERROR(IF($C37&lt;10,$C37*Q37,IF(AND(10&lt;=$C37,$C37&lt;=50),$C37*R37,IF($C37&gt;50,$C37*S37,"No Offer"))),"No Offer"))</f>
        <v/>
      </c>
      <c r="U37" s="407">
        <v>9.6</v>
      </c>
      <c r="V37" s="407">
        <v>7.68</v>
      </c>
      <c r="W37" s="407">
        <v>7.5</v>
      </c>
      <c r="X37" s="412" t="str">
        <f>IF((0=$C37),"",IFERROR(IF($C37&lt;10,$C37*U37,IF(AND(10&lt;=$C37,$C37&lt;=50),$C37*V37,IF($C37&gt;50,$C37*W37,"No Offer"))),"No Offer"))</f>
        <v/>
      </c>
      <c r="Y37" s="409" t="s">
        <v>402</v>
      </c>
      <c r="Z37" s="409" t="s">
        <v>402</v>
      </c>
      <c r="AA37" s="409" t="s">
        <v>403</v>
      </c>
      <c r="AB37" s="414" t="str">
        <f>IF((0=$C37),"",IFERROR(IF($C37&lt;10,$C37*Y37,IF(AND(10&lt;=$C37,$C37&lt;=50),$C37*Z37,IF($C37&gt;50,$C37*AA37,"No Offer"))),"No Offer"))</f>
        <v/>
      </c>
    </row>
    <row r="38" spans="1:28" s="389" customFormat="1" x14ac:dyDescent="0.2">
      <c r="A38" s="404"/>
      <c r="B38" s="405"/>
      <c r="C38" s="318">
        <f>'Series 200 Input'!J38</f>
        <v>0</v>
      </c>
      <c r="D38" s="318"/>
      <c r="E38" s="407"/>
      <c r="F38" s="407"/>
      <c r="G38" s="407"/>
      <c r="H38" s="408"/>
      <c r="I38" s="409"/>
      <c r="J38" s="409"/>
      <c r="K38" s="409"/>
      <c r="L38" s="411"/>
      <c r="M38" s="407"/>
      <c r="N38" s="407"/>
      <c r="O38" s="407"/>
      <c r="P38" s="408"/>
      <c r="Q38" s="409"/>
      <c r="R38" s="409"/>
      <c r="S38" s="409"/>
      <c r="T38" s="411"/>
      <c r="U38" s="407"/>
      <c r="V38" s="407"/>
      <c r="W38" s="407"/>
      <c r="X38" s="408"/>
      <c r="Y38" s="409"/>
      <c r="Z38" s="409"/>
      <c r="AA38" s="409"/>
      <c r="AB38" s="411"/>
    </row>
    <row r="39" spans="1:28" s="389" customFormat="1" ht="25.5" x14ac:dyDescent="0.2">
      <c r="A39" s="404" t="s">
        <v>425</v>
      </c>
      <c r="B39" s="405" t="s">
        <v>426</v>
      </c>
      <c r="C39" s="318">
        <f>'Series 200 Input'!J39</f>
        <v>0</v>
      </c>
      <c r="D39" s="318" t="s">
        <v>401</v>
      </c>
      <c r="E39" s="407">
        <v>43.15</v>
      </c>
      <c r="F39" s="407">
        <v>7.13</v>
      </c>
      <c r="G39" s="407">
        <v>4.45</v>
      </c>
      <c r="H39" s="412" t="str">
        <f>IF((0=$C39),"",IFERROR(IF($C39&lt;10,$C39*E39,IF(AND(10&lt;=$C39,$C39&lt;=50),$C39*F39,IF($C39&gt;50,$C39*G39,"No Offer"))),"No Offer"))</f>
        <v/>
      </c>
      <c r="I39" s="409">
        <v>3</v>
      </c>
      <c r="J39" s="409">
        <v>3</v>
      </c>
      <c r="K39" s="409">
        <v>3</v>
      </c>
      <c r="L39" s="414" t="str">
        <f>IF((0=$C39),"",IFERROR(IF($C39&lt;10,$C39*I39,IF(AND(10&lt;=$C39,$C39&lt;=50),$C39*J39,IF($C39&gt;50,$C39*K39,"No Offer"))),"No Offer"))</f>
        <v/>
      </c>
      <c r="M39" s="407">
        <v>7.85</v>
      </c>
      <c r="N39" s="407">
        <v>7.85</v>
      </c>
      <c r="O39" s="407">
        <v>7.85</v>
      </c>
      <c r="P39" s="412" t="str">
        <f>IF((0=$C39),"",IFERROR(IF($C39&lt;10,$C39*M39,IF(AND(10&lt;=$C39,$C39&lt;=50),$C39*N39,IF($C39&gt;50,$C39*O39,"No Offer"))),"No Offer"))</f>
        <v/>
      </c>
      <c r="Q39" s="409">
        <v>6</v>
      </c>
      <c r="R39" s="409">
        <v>6</v>
      </c>
      <c r="S39" s="409">
        <v>6</v>
      </c>
      <c r="T39" s="414" t="str">
        <f>IF((0=$C39),"",IFERROR(IF($C39&lt;10,$C39*Q39,IF(AND(10&lt;=$C39,$C39&lt;=50),$C39*R39,IF($C39&gt;50,$C39*S39,"No Offer"))),"No Offer"))</f>
        <v/>
      </c>
      <c r="U39" s="407">
        <v>9.75</v>
      </c>
      <c r="V39" s="407">
        <v>7.83</v>
      </c>
      <c r="W39" s="407">
        <v>7.65</v>
      </c>
      <c r="X39" s="412" t="str">
        <f>IF((0=$C39),"",IFERROR(IF($C39&lt;10,$C39*U39,IF(AND(10&lt;=$C39,$C39&lt;=50),$C39*V39,IF($C39&gt;50,$C39*W39,"No Offer"))),"No Offer"))</f>
        <v/>
      </c>
      <c r="Y39" s="409" t="s">
        <v>402</v>
      </c>
      <c r="Z39" s="409" t="s">
        <v>402</v>
      </c>
      <c r="AA39" s="409" t="s">
        <v>403</v>
      </c>
      <c r="AB39" s="414" t="str">
        <f>IF((0=$C39),"",IFERROR(IF($C39&lt;10,$C39*Y39,IF(AND(10&lt;=$C39,$C39&lt;=50),$C39*Z39,IF($C39&gt;50,$C39*AA39,"No Offer"))),"No Offer"))</f>
        <v/>
      </c>
    </row>
    <row r="40" spans="1:28" s="389" customFormat="1" x14ac:dyDescent="0.2">
      <c r="A40" s="404"/>
      <c r="B40" s="405"/>
      <c r="C40" s="318">
        <f>'Series 200 Input'!J40</f>
        <v>0</v>
      </c>
      <c r="D40" s="318"/>
      <c r="E40" s="407"/>
      <c r="F40" s="407"/>
      <c r="G40" s="407"/>
      <c r="H40" s="408"/>
      <c r="I40" s="409"/>
      <c r="J40" s="409"/>
      <c r="K40" s="409"/>
      <c r="L40" s="411"/>
      <c r="M40" s="407"/>
      <c r="N40" s="407"/>
      <c r="O40" s="407"/>
      <c r="P40" s="408"/>
      <c r="Q40" s="409"/>
      <c r="R40" s="409"/>
      <c r="S40" s="409"/>
      <c r="T40" s="411"/>
      <c r="U40" s="407"/>
      <c r="V40" s="407"/>
      <c r="W40" s="407"/>
      <c r="X40" s="408"/>
      <c r="Y40" s="409"/>
      <c r="Z40" s="409"/>
      <c r="AA40" s="409"/>
      <c r="AB40" s="411"/>
    </row>
    <row r="41" spans="1:28" s="389" customFormat="1" ht="25.5" x14ac:dyDescent="0.2">
      <c r="A41" s="404" t="s">
        <v>427</v>
      </c>
      <c r="B41" s="405" t="s">
        <v>428</v>
      </c>
      <c r="C41" s="318">
        <f>'Series 200 Input'!J41</f>
        <v>0</v>
      </c>
      <c r="D41" s="318" t="s">
        <v>401</v>
      </c>
      <c r="E41" s="407">
        <v>43.15</v>
      </c>
      <c r="F41" s="407">
        <v>7.13</v>
      </c>
      <c r="G41" s="407">
        <v>5.34</v>
      </c>
      <c r="H41" s="412" t="str">
        <f>IF((0=$C41),"",IFERROR(IF($C41&lt;10,$C41*E41,IF(AND(10&lt;=$C41,$C41&lt;=50),$C41*F41,IF($C41&gt;50,$C41*G41,"No Offer"))),"No Offer"))</f>
        <v/>
      </c>
      <c r="I41" s="409">
        <v>3</v>
      </c>
      <c r="J41" s="409">
        <v>3</v>
      </c>
      <c r="K41" s="409">
        <v>3</v>
      </c>
      <c r="L41" s="414" t="str">
        <f>IF((0=$C41),"",IFERROR(IF($C41&lt;10,$C41*I41,IF(AND(10&lt;=$C41,$C41&lt;=50),$C41*J41,IF($C41&gt;50,$C41*K41,"No Offer"))),"No Offer"))</f>
        <v/>
      </c>
      <c r="M41" s="407">
        <v>8.25</v>
      </c>
      <c r="N41" s="407">
        <v>8.25</v>
      </c>
      <c r="O41" s="407">
        <v>8.25</v>
      </c>
      <c r="P41" s="412" t="str">
        <f>IF((0=$C41),"",IFERROR(IF($C41&lt;10,$C41*M41,IF(AND(10&lt;=$C41,$C41&lt;=50),$C41*N41,IF($C41&gt;50,$C41*O41,"No Offer"))),"No Offer"))</f>
        <v/>
      </c>
      <c r="Q41" s="409">
        <v>6</v>
      </c>
      <c r="R41" s="409">
        <v>6</v>
      </c>
      <c r="S41" s="409">
        <v>6</v>
      </c>
      <c r="T41" s="414" t="str">
        <f>IF((0=$C41),"",IFERROR(IF($C41&lt;10,$C41*Q41,IF(AND(10&lt;=$C41,$C41&lt;=50),$C41*R41,IF($C41&gt;50,$C41*S41,"No Offer"))),"No Offer"))</f>
        <v/>
      </c>
      <c r="U41" s="407">
        <v>10.199999999999999</v>
      </c>
      <c r="V41" s="407">
        <v>8.2799999999999994</v>
      </c>
      <c r="W41" s="407">
        <v>8.1</v>
      </c>
      <c r="X41" s="412" t="str">
        <f>IF((0=$C41),"",IFERROR(IF($C41&lt;10,$C41*U41,IF(AND(10&lt;=$C41,$C41&lt;=50),$C41*V41,IF($C41&gt;50,$C41*W41,"No Offer"))),"No Offer"))</f>
        <v/>
      </c>
      <c r="Y41" s="409" t="s">
        <v>402</v>
      </c>
      <c r="Z41" s="409" t="s">
        <v>402</v>
      </c>
      <c r="AA41" s="409" t="s">
        <v>403</v>
      </c>
      <c r="AB41" s="414" t="str">
        <f>IF((0=$C41),"",IFERROR(IF($C41&lt;10,$C41*Y41,IF(AND(10&lt;=$C41,$C41&lt;=50),$C41*Z41,IF($C41&gt;50,$C41*AA41,"No Offer"))),"No Offer"))</f>
        <v/>
      </c>
    </row>
    <row r="42" spans="1:28" s="389" customFormat="1" x14ac:dyDescent="0.2">
      <c r="A42" s="404"/>
      <c r="B42" s="405"/>
      <c r="C42" s="318">
        <f>'Series 200 Input'!J42</f>
        <v>0</v>
      </c>
      <c r="D42" s="318"/>
      <c r="E42" s="407"/>
      <c r="F42" s="407"/>
      <c r="G42" s="407"/>
      <c r="H42" s="408"/>
      <c r="I42" s="409"/>
      <c r="J42" s="409"/>
      <c r="K42" s="409"/>
      <c r="L42" s="411"/>
      <c r="M42" s="407"/>
      <c r="N42" s="407"/>
      <c r="O42" s="407"/>
      <c r="P42" s="408"/>
      <c r="Q42" s="409"/>
      <c r="R42" s="409"/>
      <c r="S42" s="409"/>
      <c r="T42" s="411"/>
      <c r="U42" s="407"/>
      <c r="V42" s="407"/>
      <c r="W42" s="407"/>
      <c r="X42" s="408"/>
      <c r="Y42" s="409"/>
      <c r="Z42" s="409"/>
      <c r="AA42" s="409"/>
      <c r="AB42" s="411"/>
    </row>
    <row r="43" spans="1:28" s="389" customFormat="1" ht="25.5" x14ac:dyDescent="0.2">
      <c r="A43" s="404" t="s">
        <v>429</v>
      </c>
      <c r="B43" s="317" t="s">
        <v>430</v>
      </c>
      <c r="C43" s="318">
        <f>'Series 200 Input'!J43</f>
        <v>0</v>
      </c>
      <c r="D43" s="318" t="s">
        <v>401</v>
      </c>
      <c r="E43" s="407">
        <v>43.15</v>
      </c>
      <c r="F43" s="407">
        <v>7.13</v>
      </c>
      <c r="G43" s="407">
        <v>5.34</v>
      </c>
      <c r="H43" s="412" t="str">
        <f>IF((0=$C43),"",IFERROR(IF($C43&lt;10,$C43*E43,IF(AND(10&lt;=$C43,$C43&lt;=50),$C43*F43,IF($C43&gt;50,$C43*G43,"No Offer"))),"No Offer"))</f>
        <v/>
      </c>
      <c r="I43" s="409">
        <v>3</v>
      </c>
      <c r="J43" s="409">
        <v>3</v>
      </c>
      <c r="K43" s="409">
        <v>3</v>
      </c>
      <c r="L43" s="414" t="str">
        <f>IF((0=$C43),"",IFERROR(IF($C43&lt;10,$C43*I43,IF(AND(10&lt;=$C43,$C43&lt;=50),$C43*J43,IF($C43&gt;50,$C43*K43,"No Offer"))),"No Offer"))</f>
        <v/>
      </c>
      <c r="M43" s="407">
        <v>8.7799999999999994</v>
      </c>
      <c r="N43" s="407">
        <v>8.7799999999999994</v>
      </c>
      <c r="O43" s="407">
        <v>8.7799999999999994</v>
      </c>
      <c r="P43" s="412" t="str">
        <f>IF((0=$C43),"",IFERROR(IF($C43&lt;10,$C43*M43,IF(AND(10&lt;=$C43,$C43&lt;=50),$C43*N43,IF($C43&gt;50,$C43*O43,"No Offer"))),"No Offer"))</f>
        <v/>
      </c>
      <c r="Q43" s="409">
        <v>6</v>
      </c>
      <c r="R43" s="409">
        <v>6</v>
      </c>
      <c r="S43" s="409">
        <v>6</v>
      </c>
      <c r="T43" s="414" t="str">
        <f>IF((0=$C43),"",IFERROR(IF($C43&lt;10,$C43*Q43,IF(AND(10&lt;=$C43,$C43&lt;=50),$C43*R43,IF($C43&gt;50,$C43*S43,"No Offer"))),"No Offer"))</f>
        <v/>
      </c>
      <c r="U43" s="407">
        <v>10.8</v>
      </c>
      <c r="V43" s="407">
        <v>8.8800000000000008</v>
      </c>
      <c r="W43" s="407">
        <v>8.6999999999999993</v>
      </c>
      <c r="X43" s="412" t="str">
        <f>IF((0=$C43),"",IFERROR(IF($C43&lt;10,$C43*U43,IF(AND(10&lt;=$C43,$C43&lt;=50),$C43*V43,IF($C43&gt;50,$C43*W43,"No Offer"))),"No Offer"))</f>
        <v/>
      </c>
      <c r="Y43" s="409" t="s">
        <v>402</v>
      </c>
      <c r="Z43" s="409" t="s">
        <v>402</v>
      </c>
      <c r="AA43" s="409" t="s">
        <v>403</v>
      </c>
      <c r="AB43" s="414" t="str">
        <f>IF((0=$C43),"",IFERROR(IF($C43&lt;10,$C43*Y43,IF(AND(10&lt;=$C43,$C43&lt;=50),$C43*Z43,IF($C43&gt;50,$C43*AA43,"No Offer"))),"No Offer"))</f>
        <v/>
      </c>
    </row>
    <row r="44" spans="1:28" s="389" customFormat="1" x14ac:dyDescent="0.2">
      <c r="A44" s="404"/>
      <c r="B44" s="317"/>
      <c r="C44" s="318">
        <f>'Series 200 Input'!J44</f>
        <v>0</v>
      </c>
      <c r="D44" s="318"/>
      <c r="E44" s="407"/>
      <c r="F44" s="407"/>
      <c r="G44" s="407"/>
      <c r="H44" s="408"/>
      <c r="I44" s="409"/>
      <c r="J44" s="409"/>
      <c r="K44" s="409"/>
      <c r="L44" s="411"/>
      <c r="M44" s="407"/>
      <c r="N44" s="407"/>
      <c r="O44" s="407"/>
      <c r="P44" s="408"/>
      <c r="Q44" s="409"/>
      <c r="R44" s="409"/>
      <c r="S44" s="409"/>
      <c r="T44" s="411"/>
      <c r="U44" s="407"/>
      <c r="V44" s="407"/>
      <c r="W44" s="407"/>
      <c r="X44" s="408"/>
      <c r="Y44" s="409"/>
      <c r="Z44" s="409"/>
      <c r="AA44" s="409"/>
      <c r="AB44" s="411"/>
    </row>
    <row r="45" spans="1:28" s="389" customFormat="1" ht="25.5" x14ac:dyDescent="0.2">
      <c r="A45" s="404" t="s">
        <v>431</v>
      </c>
      <c r="B45" s="405" t="s">
        <v>432</v>
      </c>
      <c r="C45" s="318">
        <f>'Series 200 Input'!J45</f>
        <v>0</v>
      </c>
      <c r="D45" s="318" t="s">
        <v>401</v>
      </c>
      <c r="E45" s="407">
        <v>43.15</v>
      </c>
      <c r="F45" s="407">
        <v>7.13</v>
      </c>
      <c r="G45" s="407">
        <v>5.34</v>
      </c>
      <c r="H45" s="412" t="str">
        <f>IF((0=$C45),"",IFERROR(IF($C45&lt;10,$C45*E45,IF(AND(10&lt;=$C45,$C45&lt;=50),$C45*F45,IF($C45&gt;50,$C45*G45,"No Offer"))),"No Offer"))</f>
        <v/>
      </c>
      <c r="I45" s="409">
        <v>3</v>
      </c>
      <c r="J45" s="409">
        <v>3</v>
      </c>
      <c r="K45" s="409">
        <v>3</v>
      </c>
      <c r="L45" s="414" t="str">
        <f>IF((0=$C45),"",IFERROR(IF($C45&lt;10,$C45*I45,IF(AND(10&lt;=$C45,$C45&lt;=50),$C45*J45,IF($C45&gt;50,$C45*K45,"No Offer"))),"No Offer"))</f>
        <v/>
      </c>
      <c r="M45" s="407">
        <v>7.45</v>
      </c>
      <c r="N45" s="407">
        <v>7.45</v>
      </c>
      <c r="O45" s="407">
        <v>7.45</v>
      </c>
      <c r="P45" s="412" t="str">
        <f>IF((0=$C45),"",IFERROR(IF($C45&lt;10,$C45*M45,IF(AND(10&lt;=$C45,$C45&lt;=50),$C45*N45,IF($C45&gt;50,$C45*O45,"No Offer"))),"No Offer"))</f>
        <v/>
      </c>
      <c r="Q45" s="409">
        <v>8</v>
      </c>
      <c r="R45" s="409">
        <v>8</v>
      </c>
      <c r="S45" s="409">
        <v>8</v>
      </c>
      <c r="T45" s="414" t="str">
        <f>IF((0=$C45),"",IFERROR(IF($C45&lt;10,$C45*Q45,IF(AND(10&lt;=$C45,$C45&lt;=50),$C45*R45,IF($C45&gt;50,$C45*S45,"No Offer"))),"No Offer"))</f>
        <v/>
      </c>
      <c r="U45" s="407">
        <v>10</v>
      </c>
      <c r="V45" s="407">
        <v>8.5</v>
      </c>
      <c r="W45" s="407">
        <v>7.75</v>
      </c>
      <c r="X45" s="412" t="str">
        <f>IF((0=$C45),"",IFERROR(IF($C45&lt;10,$C45*U45,IF(AND(10&lt;=$C45,$C45&lt;=50),$C45*V45,IF($C45&gt;50,$C45*W45,"No Offer"))),"No Offer"))</f>
        <v/>
      </c>
      <c r="Y45" s="409" t="s">
        <v>402</v>
      </c>
      <c r="Z45" s="409" t="s">
        <v>402</v>
      </c>
      <c r="AA45" s="409" t="s">
        <v>403</v>
      </c>
      <c r="AB45" s="414" t="str">
        <f>IF((0=$C45),"",IFERROR(IF($C45&lt;10,$C45*Y45,IF(AND(10&lt;=$C45,$C45&lt;=50),$C45*Z45,IF($C45&gt;50,$C45*AA45,"No Offer"))),"No Offer"))</f>
        <v/>
      </c>
    </row>
    <row r="46" spans="1:28" s="389" customFormat="1" x14ac:dyDescent="0.2">
      <c r="A46" s="404"/>
      <c r="B46" s="405"/>
      <c r="C46" s="318">
        <f>'Series 200 Input'!J46</f>
        <v>0</v>
      </c>
      <c r="D46" s="318"/>
      <c r="E46" s="407"/>
      <c r="F46" s="407"/>
      <c r="G46" s="407"/>
      <c r="H46" s="408"/>
      <c r="I46" s="409"/>
      <c r="J46" s="409"/>
      <c r="K46" s="409"/>
      <c r="L46" s="411"/>
      <c r="M46" s="407"/>
      <c r="N46" s="407"/>
      <c r="O46" s="407"/>
      <c r="P46" s="408"/>
      <c r="Q46" s="409"/>
      <c r="R46" s="409"/>
      <c r="S46" s="409"/>
      <c r="T46" s="411"/>
      <c r="U46" s="407"/>
      <c r="V46" s="407"/>
      <c r="W46" s="407"/>
      <c r="X46" s="408"/>
      <c r="Y46" s="409"/>
      <c r="Z46" s="409"/>
      <c r="AA46" s="409"/>
      <c r="AB46" s="411"/>
    </row>
    <row r="47" spans="1:28" s="389" customFormat="1" ht="25.5" x14ac:dyDescent="0.2">
      <c r="A47" s="404" t="s">
        <v>433</v>
      </c>
      <c r="B47" s="405" t="s">
        <v>434</v>
      </c>
      <c r="C47" s="318">
        <f>'Series 200 Input'!J47</f>
        <v>0</v>
      </c>
      <c r="D47" s="318" t="s">
        <v>401</v>
      </c>
      <c r="E47" s="407">
        <v>43.15</v>
      </c>
      <c r="F47" s="407">
        <v>7.13</v>
      </c>
      <c r="G47" s="407">
        <v>4.45</v>
      </c>
      <c r="H47" s="412" t="str">
        <f>IF((0=$C47),"",IFERROR(IF($C47&lt;10,$C47*E47,IF(AND(10&lt;=$C47,$C47&lt;=50),$C47*F47,IF($C47&gt;50,$C47*G47,"No Offer"))),"No Offer"))</f>
        <v/>
      </c>
      <c r="I47" s="409">
        <v>3</v>
      </c>
      <c r="J47" s="409">
        <v>3</v>
      </c>
      <c r="K47" s="409">
        <v>3</v>
      </c>
      <c r="L47" s="414" t="str">
        <f>IF((0=$C47),"",IFERROR(IF($C47&lt;10,$C47*I47,IF(AND(10&lt;=$C47,$C47&lt;=50),$C47*J47,IF($C47&gt;50,$C47*K47,"No Offer"))),"No Offer"))</f>
        <v/>
      </c>
      <c r="M47" s="407">
        <v>7.71</v>
      </c>
      <c r="N47" s="407">
        <v>7.71</v>
      </c>
      <c r="O47" s="407">
        <v>7.71</v>
      </c>
      <c r="P47" s="412" t="str">
        <f>IF((0=$C47),"",IFERROR(IF($C47&lt;10,$C47*M47,IF(AND(10&lt;=$C47,$C47&lt;=50),$C47*N47,IF($C47&gt;50,$C47*O47,"No Offer"))),"No Offer"))</f>
        <v/>
      </c>
      <c r="Q47" s="409">
        <v>8</v>
      </c>
      <c r="R47" s="409">
        <v>8</v>
      </c>
      <c r="S47" s="409">
        <v>8</v>
      </c>
      <c r="T47" s="414" t="str">
        <f>IF((0=$C47),"",IFERROR(IF($C47&lt;10,$C47*Q47,IF(AND(10&lt;=$C47,$C47&lt;=50),$C47*R47,IF($C47&gt;50,$C47*S47,"No Offer"))),"No Offer"))</f>
        <v/>
      </c>
      <c r="U47" s="407">
        <v>12.5</v>
      </c>
      <c r="V47" s="407">
        <v>11</v>
      </c>
      <c r="W47" s="407">
        <v>10.5</v>
      </c>
      <c r="X47" s="412" t="str">
        <f>IF((0=$C47),"",IFERROR(IF($C47&lt;10,$C47*U47,IF(AND(10&lt;=$C47,$C47&lt;=50),$C47*V47,IF($C47&gt;50,$C47*W47,"No Offer"))),"No Offer"))</f>
        <v/>
      </c>
      <c r="Y47" s="409" t="s">
        <v>402</v>
      </c>
      <c r="Z47" s="409" t="s">
        <v>402</v>
      </c>
      <c r="AA47" s="409" t="s">
        <v>403</v>
      </c>
      <c r="AB47" s="414" t="str">
        <f>IF((0=$C47),"",IFERROR(IF($C47&lt;10,$C47*Y47,IF(AND(10&lt;=$C47,$C47&lt;=50),$C47*Z47,IF($C47&gt;50,$C47*AA47,"No Offer"))),"No Offer"))</f>
        <v/>
      </c>
    </row>
    <row r="48" spans="1:28" s="389" customFormat="1" x14ac:dyDescent="0.2">
      <c r="A48" s="404"/>
      <c r="B48" s="405"/>
      <c r="C48" s="318">
        <f>'Series 200 Input'!J48</f>
        <v>0</v>
      </c>
      <c r="D48" s="318"/>
      <c r="E48" s="407"/>
      <c r="F48" s="407"/>
      <c r="G48" s="407"/>
      <c r="H48" s="408"/>
      <c r="I48" s="409"/>
      <c r="J48" s="409"/>
      <c r="K48" s="409"/>
      <c r="L48" s="411"/>
      <c r="M48" s="407"/>
      <c r="N48" s="407"/>
      <c r="O48" s="407"/>
      <c r="P48" s="408"/>
      <c r="Q48" s="409"/>
      <c r="R48" s="409"/>
      <c r="S48" s="409"/>
      <c r="T48" s="411"/>
      <c r="U48" s="407"/>
      <c r="V48" s="407"/>
      <c r="W48" s="407"/>
      <c r="X48" s="408"/>
      <c r="Y48" s="409"/>
      <c r="Z48" s="409"/>
      <c r="AA48" s="409"/>
      <c r="AB48" s="411"/>
    </row>
    <row r="49" spans="1:28" s="389" customFormat="1" ht="25.5" x14ac:dyDescent="0.2">
      <c r="A49" s="404" t="s">
        <v>435</v>
      </c>
      <c r="B49" s="405" t="s">
        <v>436</v>
      </c>
      <c r="C49" s="318">
        <f>'Series 200 Input'!J49</f>
        <v>0</v>
      </c>
      <c r="D49" s="318" t="s">
        <v>401</v>
      </c>
      <c r="E49" s="407">
        <v>43.15</v>
      </c>
      <c r="F49" s="407">
        <v>7.13</v>
      </c>
      <c r="G49" s="407">
        <v>5.34</v>
      </c>
      <c r="H49" s="412" t="str">
        <f>IF((0=$C49),"",IFERROR(IF($C49&lt;10,$C49*E49,IF(AND(10&lt;=$C49,$C49&lt;=50),$C49*F49,IF($C49&gt;50,$C49*G49,"No Offer"))),"No Offer"))</f>
        <v/>
      </c>
      <c r="I49" s="409">
        <v>3</v>
      </c>
      <c r="J49" s="409">
        <v>3</v>
      </c>
      <c r="K49" s="409">
        <v>3</v>
      </c>
      <c r="L49" s="414" t="str">
        <f>IF((0=$C49),"",IFERROR(IF($C49&lt;10,$C49*I49,IF(AND(10&lt;=$C49,$C49&lt;=50),$C49*J49,IF($C49&gt;50,$C49*K49,"No Offer"))),"No Offer"))</f>
        <v/>
      </c>
      <c r="M49" s="407">
        <v>8.25</v>
      </c>
      <c r="N49" s="407">
        <v>8.25</v>
      </c>
      <c r="O49" s="407">
        <v>8.25</v>
      </c>
      <c r="P49" s="412" t="str">
        <f>IF((0=$C49),"",IFERROR(IF($C49&lt;10,$C49*M49,IF(AND(10&lt;=$C49,$C49&lt;=50),$C49*N49,IF($C49&gt;50,$C49*O49,"No Offer"))),"No Offer"))</f>
        <v/>
      </c>
      <c r="Q49" s="409">
        <v>8</v>
      </c>
      <c r="R49" s="409">
        <v>8</v>
      </c>
      <c r="S49" s="409">
        <v>8</v>
      </c>
      <c r="T49" s="414" t="str">
        <f>IF((0=$C49),"",IFERROR(IF($C49&lt;10,$C49*Q49,IF(AND(10&lt;=$C49,$C49&lt;=50),$C49*R49,IF($C49&gt;50,$C49*S49,"No Offer"))),"No Offer"))</f>
        <v/>
      </c>
      <c r="U49" s="407">
        <v>20</v>
      </c>
      <c r="V49" s="407">
        <v>18.5</v>
      </c>
      <c r="W49" s="407">
        <v>17.5</v>
      </c>
      <c r="X49" s="412" t="str">
        <f>IF((0=$C49),"",IFERROR(IF($C49&lt;10,$C49*U49,IF(AND(10&lt;=$C49,$C49&lt;=50),$C49*V49,IF($C49&gt;50,$C49*W49,"No Offer"))),"No Offer"))</f>
        <v/>
      </c>
      <c r="Y49" s="409" t="s">
        <v>402</v>
      </c>
      <c r="Z49" s="409" t="s">
        <v>402</v>
      </c>
      <c r="AA49" s="409" t="s">
        <v>403</v>
      </c>
      <c r="AB49" s="414" t="str">
        <f>IF((0=$C49),"",IFERROR(IF($C49&lt;10,$C49*Y49,IF(AND(10&lt;=$C49,$C49&lt;=50),$C49*Z49,IF($C49&gt;50,$C49*AA49,"No Offer"))),"No Offer"))</f>
        <v/>
      </c>
    </row>
    <row r="50" spans="1:28" s="389" customFormat="1" x14ac:dyDescent="0.2">
      <c r="A50" s="404"/>
      <c r="B50" s="405"/>
      <c r="C50" s="318">
        <f>'Series 200 Input'!J50</f>
        <v>0</v>
      </c>
      <c r="D50" s="318"/>
      <c r="E50" s="407"/>
      <c r="F50" s="407"/>
      <c r="G50" s="407"/>
      <c r="H50" s="408"/>
      <c r="I50" s="409"/>
      <c r="J50" s="409"/>
      <c r="K50" s="409"/>
      <c r="L50" s="411"/>
      <c r="M50" s="407"/>
      <c r="N50" s="407"/>
      <c r="O50" s="407"/>
      <c r="P50" s="408"/>
      <c r="Q50" s="409"/>
      <c r="R50" s="409"/>
      <c r="S50" s="409"/>
      <c r="T50" s="411"/>
      <c r="U50" s="407"/>
      <c r="V50" s="407"/>
      <c r="W50" s="407"/>
      <c r="X50" s="408"/>
      <c r="Y50" s="409"/>
      <c r="Z50" s="409"/>
      <c r="AA50" s="409"/>
      <c r="AB50" s="411"/>
    </row>
    <row r="51" spans="1:28" s="389" customFormat="1" ht="25.5" x14ac:dyDescent="0.2">
      <c r="A51" s="404" t="s">
        <v>437</v>
      </c>
      <c r="B51" s="405" t="s">
        <v>438</v>
      </c>
      <c r="C51" s="318">
        <f>'Series 200 Input'!J51</f>
        <v>0</v>
      </c>
      <c r="D51" s="318" t="s">
        <v>401</v>
      </c>
      <c r="E51" s="407">
        <v>43.15</v>
      </c>
      <c r="F51" s="407">
        <v>7.13</v>
      </c>
      <c r="G51" s="407">
        <v>4.45</v>
      </c>
      <c r="H51" s="412" t="str">
        <f>IF((0=$C51),"",IFERROR(IF($C51&lt;10,$C51*E51,IF(AND(10&lt;=$C51,$C51&lt;=50),$C51*F51,IF($C51&gt;50,$C51*G51,"No Offer"))),"No Offer"))</f>
        <v/>
      </c>
      <c r="I51" s="409">
        <v>3</v>
      </c>
      <c r="J51" s="409">
        <v>3</v>
      </c>
      <c r="K51" s="409">
        <v>3</v>
      </c>
      <c r="L51" s="414" t="str">
        <f>IF((0=$C51),"",IFERROR(IF($C51&lt;10,$C51*I51,IF(AND(10&lt;=$C51,$C51&lt;=50),$C51*J51,IF($C51&gt;50,$C51*K51,"No Offer"))),"No Offer"))</f>
        <v/>
      </c>
      <c r="M51" s="407">
        <v>8.7799999999999994</v>
      </c>
      <c r="N51" s="407">
        <v>8.7799999999999994</v>
      </c>
      <c r="O51" s="407">
        <v>8.7799999999999994</v>
      </c>
      <c r="P51" s="412" t="str">
        <f>IF((0=$C51),"",IFERROR(IF($C51&lt;10,$C51*M51,IF(AND(10&lt;=$C51,$C51&lt;=50),$C51*N51,IF($C51&gt;50,$C51*O51,"No Offer"))),"No Offer"))</f>
        <v/>
      </c>
      <c r="Q51" s="409">
        <v>8</v>
      </c>
      <c r="R51" s="409">
        <v>8</v>
      </c>
      <c r="S51" s="409">
        <v>8</v>
      </c>
      <c r="T51" s="414" t="str">
        <f>IF((0=$C51),"",IFERROR(IF($C51&lt;10,$C51*Q51,IF(AND(10&lt;=$C51,$C51&lt;=50),$C51*R51,IF($C51&gt;50,$C51*S51,"No Offer"))),"No Offer"))</f>
        <v/>
      </c>
      <c r="U51" s="407">
        <v>25</v>
      </c>
      <c r="V51" s="407">
        <v>20.5</v>
      </c>
      <c r="W51" s="407">
        <v>19.5</v>
      </c>
      <c r="X51" s="412" t="str">
        <f>IF((0=$C51),"",IFERROR(IF($C51&lt;10,$C51*U51,IF(AND(10&lt;=$C51,$C51&lt;=50),$C51*V51,IF($C51&gt;50,$C51*W51,"No Offer"))),"No Offer"))</f>
        <v/>
      </c>
      <c r="Y51" s="409" t="s">
        <v>402</v>
      </c>
      <c r="Z51" s="409" t="s">
        <v>402</v>
      </c>
      <c r="AA51" s="409" t="s">
        <v>403</v>
      </c>
      <c r="AB51" s="414" t="str">
        <f>IF((0=$C51),"",IFERROR(IF($C51&lt;10,$C51*Y51,IF(AND(10&lt;=$C51,$C51&lt;=50),$C51*Z51,IF($C51&gt;50,$C51*AA51,"No Offer"))),"No Offer"))</f>
        <v/>
      </c>
    </row>
    <row r="52" spans="1:28" s="389" customFormat="1" x14ac:dyDescent="0.2">
      <c r="A52" s="404"/>
      <c r="B52" s="405"/>
      <c r="C52" s="318">
        <f>'Series 200 Input'!J52</f>
        <v>0</v>
      </c>
      <c r="D52" s="318"/>
      <c r="E52" s="407"/>
      <c r="F52" s="407"/>
      <c r="G52" s="407"/>
      <c r="H52" s="408"/>
      <c r="I52" s="409"/>
      <c r="J52" s="409"/>
      <c r="K52" s="409"/>
      <c r="L52" s="411"/>
      <c r="M52" s="407"/>
      <c r="N52" s="407"/>
      <c r="O52" s="407"/>
      <c r="P52" s="408"/>
      <c r="Q52" s="409"/>
      <c r="R52" s="409"/>
      <c r="S52" s="409"/>
      <c r="T52" s="411"/>
      <c r="U52" s="407"/>
      <c r="V52" s="407"/>
      <c r="W52" s="407"/>
      <c r="X52" s="408"/>
      <c r="Y52" s="409"/>
      <c r="Z52" s="409"/>
      <c r="AA52" s="409"/>
      <c r="AB52" s="411"/>
    </row>
    <row r="53" spans="1:28" s="389" customFormat="1" ht="25.5" x14ac:dyDescent="0.2">
      <c r="A53" s="404" t="s">
        <v>439</v>
      </c>
      <c r="B53" s="317" t="s">
        <v>440</v>
      </c>
      <c r="C53" s="318">
        <f>'Series 200 Input'!J53</f>
        <v>0</v>
      </c>
      <c r="D53" s="318" t="s">
        <v>401</v>
      </c>
      <c r="E53" s="407">
        <v>43.15</v>
      </c>
      <c r="F53" s="407">
        <v>7.13</v>
      </c>
      <c r="G53" s="407">
        <v>7.13</v>
      </c>
      <c r="H53" s="412" t="str">
        <f>IF((0=$C53),"",IFERROR(IF($C53&lt;10,$C53*E53,IF(AND(10&lt;=$C53,$C53&lt;=50),$C53*F53,IF($C53&gt;50,$C53*G53,"No Offer"))),"No Offer"))</f>
        <v/>
      </c>
      <c r="I53" s="409">
        <v>3</v>
      </c>
      <c r="J53" s="409">
        <v>3</v>
      </c>
      <c r="K53" s="409">
        <v>3</v>
      </c>
      <c r="L53" s="414" t="str">
        <f>IF((0=$C53),"",IFERROR(IF($C53&lt;10,$C53*I53,IF(AND(10&lt;=$C53,$C53&lt;=50),$C53*J53,IF($C53&gt;50,$C53*K53,"No Offer"))),"No Offer"))</f>
        <v/>
      </c>
      <c r="M53" s="407">
        <v>10.11</v>
      </c>
      <c r="N53" s="407">
        <v>10.11</v>
      </c>
      <c r="O53" s="407">
        <v>10.11</v>
      </c>
      <c r="P53" s="412" t="str">
        <f>IF((0=$C53),"",IFERROR(IF($C53&lt;10,$C53*M53,IF(AND(10&lt;=$C53,$C53&lt;=50),$C53*N53,IF($C53&gt;50,$C53*O53,"No Offer"))),"No Offer"))</f>
        <v/>
      </c>
      <c r="Q53" s="409">
        <v>8</v>
      </c>
      <c r="R53" s="409">
        <v>8</v>
      </c>
      <c r="S53" s="409">
        <v>8</v>
      </c>
      <c r="T53" s="414" t="str">
        <f>IF((0=$C53),"",IFERROR(IF($C53&lt;10,$C53*Q53,IF(AND(10&lt;=$C53,$C53&lt;=50),$C53*R53,IF($C53&gt;50,$C53*S53,"No Offer"))),"No Offer"))</f>
        <v/>
      </c>
      <c r="U53" s="407">
        <v>30</v>
      </c>
      <c r="V53" s="407">
        <v>24</v>
      </c>
      <c r="W53" s="407">
        <v>23.4</v>
      </c>
      <c r="X53" s="412" t="str">
        <f>IF((0=$C53),"",IFERROR(IF($C53&lt;10,$C53*U53,IF(AND(10&lt;=$C53,$C53&lt;=50),$C53*V53,IF($C53&gt;50,$C53*W53,"No Offer"))),"No Offer"))</f>
        <v/>
      </c>
      <c r="Y53" s="409" t="s">
        <v>402</v>
      </c>
      <c r="Z53" s="409" t="s">
        <v>402</v>
      </c>
      <c r="AA53" s="409" t="s">
        <v>403</v>
      </c>
      <c r="AB53" s="414" t="str">
        <f>IF((0=$C53),"",IFERROR(IF($C53&lt;10,$C53*Y53,IF(AND(10&lt;=$C53,$C53&lt;=50),$C53*Z53,IF($C53&gt;50,$C53*AA53,"No Offer"))),"No Offer"))</f>
        <v/>
      </c>
    </row>
    <row r="54" spans="1:28" s="389" customFormat="1" x14ac:dyDescent="0.2">
      <c r="A54" s="404"/>
      <c r="B54" s="317"/>
      <c r="C54" s="318">
        <f>'Series 200 Input'!J54</f>
        <v>0</v>
      </c>
      <c r="D54" s="318"/>
      <c r="E54" s="407"/>
      <c r="F54" s="407"/>
      <c r="G54" s="407"/>
      <c r="H54" s="408"/>
      <c r="I54" s="409"/>
      <c r="J54" s="409"/>
      <c r="K54" s="409"/>
      <c r="L54" s="411"/>
      <c r="M54" s="407"/>
      <c r="N54" s="407"/>
      <c r="O54" s="407"/>
      <c r="P54" s="408"/>
      <c r="Q54" s="409"/>
      <c r="R54" s="409"/>
      <c r="S54" s="409"/>
      <c r="T54" s="411"/>
      <c r="U54" s="407"/>
      <c r="V54" s="407"/>
      <c r="W54" s="407"/>
      <c r="X54" s="408"/>
      <c r="Y54" s="409"/>
      <c r="Z54" s="409"/>
      <c r="AA54" s="409"/>
      <c r="AB54" s="411"/>
    </row>
    <row r="55" spans="1:28" s="389" customFormat="1" ht="25.5" x14ac:dyDescent="0.2">
      <c r="A55" s="404" t="s">
        <v>441</v>
      </c>
      <c r="B55" s="405" t="s">
        <v>442</v>
      </c>
      <c r="C55" s="318">
        <f>'Series 200 Input'!J55</f>
        <v>0</v>
      </c>
      <c r="D55" s="318" t="s">
        <v>401</v>
      </c>
      <c r="E55" s="407">
        <v>43.15</v>
      </c>
      <c r="F55" s="407">
        <v>7.13</v>
      </c>
      <c r="G55" s="407">
        <v>7.13</v>
      </c>
      <c r="H55" s="412" t="str">
        <f>IF((0=$C55),"",IFERROR(IF($C55&lt;10,$C55*E55,IF(AND(10&lt;=$C55,$C55&lt;=50),$C55*F55,IF($C55&gt;50,$C55*G55,"No Offer"))),"No Offer"))</f>
        <v/>
      </c>
      <c r="I55" s="409">
        <v>3</v>
      </c>
      <c r="J55" s="409">
        <v>3</v>
      </c>
      <c r="K55" s="409">
        <v>3</v>
      </c>
      <c r="L55" s="414" t="str">
        <f>IF((0=$C55),"",IFERROR(IF($C55&lt;10,$C55*I55,IF(AND(10&lt;=$C55,$C55&lt;=50),$C55*J55,IF($C55&gt;50,$C55*K55,"No Offer"))),"No Offer"))</f>
        <v/>
      </c>
      <c r="M55" s="407">
        <v>11.44</v>
      </c>
      <c r="N55" s="407">
        <v>11.44</v>
      </c>
      <c r="O55" s="407">
        <v>11.44</v>
      </c>
      <c r="P55" s="412" t="str">
        <f>IF((0=$C55),"",IFERROR(IF($C55&lt;10,$C55*M55,IF(AND(10&lt;=$C55,$C55&lt;=50),$C55*N55,IF($C55&gt;50,$C55*O55,"No Offer"))),"No Offer"))</f>
        <v/>
      </c>
      <c r="Q55" s="409">
        <v>8</v>
      </c>
      <c r="R55" s="409">
        <v>8</v>
      </c>
      <c r="S55" s="409">
        <v>8</v>
      </c>
      <c r="T55" s="414" t="str">
        <f>IF((0=$C55),"",IFERROR(IF($C55&lt;10,$C55*Q55,IF(AND(10&lt;=$C55,$C55&lt;=50),$C55*R55,IF($C55&gt;50,$C55*S55,"No Offer"))),"No Offer"))</f>
        <v/>
      </c>
      <c r="U55" s="407">
        <v>40</v>
      </c>
      <c r="V55" s="407">
        <v>32</v>
      </c>
      <c r="W55" s="407">
        <v>31.2</v>
      </c>
      <c r="X55" s="412" t="str">
        <f>IF((0=$C55),"",IFERROR(IF($C55&lt;10,$C55*U55,IF(AND(10&lt;=$C55,$C55&lt;=50),$C55*V55,IF($C55&gt;50,$C55*W55,"No Offer"))),"No Offer"))</f>
        <v/>
      </c>
      <c r="Y55" s="409" t="s">
        <v>402</v>
      </c>
      <c r="Z55" s="409" t="s">
        <v>402</v>
      </c>
      <c r="AA55" s="409" t="s">
        <v>403</v>
      </c>
      <c r="AB55" s="414" t="str">
        <f>IF((0=$C55),"",IFERROR(IF($C55&lt;10,$C55*Y55,IF(AND(10&lt;=$C55,$C55&lt;=50),$C55*Z55,IF($C55&gt;50,$C55*AA55,"No Offer"))),"No Offer"))</f>
        <v/>
      </c>
    </row>
    <row r="56" spans="1:28" s="389" customFormat="1" x14ac:dyDescent="0.2">
      <c r="A56" s="316"/>
      <c r="B56" s="317"/>
      <c r="C56" s="318">
        <f>'Series 200 Input'!J56</f>
        <v>0</v>
      </c>
      <c r="D56" s="318"/>
      <c r="E56" s="407"/>
      <c r="F56" s="407"/>
      <c r="G56" s="407"/>
      <c r="H56" s="408"/>
      <c r="I56" s="409"/>
      <c r="J56" s="409"/>
      <c r="K56" s="409"/>
      <c r="L56" s="411"/>
      <c r="M56" s="407"/>
      <c r="N56" s="407"/>
      <c r="O56" s="407"/>
      <c r="P56" s="408"/>
      <c r="Q56" s="409"/>
      <c r="R56" s="409"/>
      <c r="S56" s="409"/>
      <c r="T56" s="411"/>
      <c r="U56" s="407"/>
      <c r="V56" s="407"/>
      <c r="W56" s="407"/>
      <c r="X56" s="408"/>
      <c r="Y56" s="409"/>
      <c r="Z56" s="409"/>
      <c r="AA56" s="409"/>
      <c r="AB56" s="411"/>
    </row>
    <row r="57" spans="1:28" s="389" customFormat="1" x14ac:dyDescent="0.2">
      <c r="A57" s="331"/>
      <c r="B57" s="343" t="s">
        <v>443</v>
      </c>
      <c r="C57" s="318">
        <f>'Series 200 Input'!J57</f>
        <v>0</v>
      </c>
      <c r="D57" s="334"/>
      <c r="E57" s="427"/>
      <c r="F57" s="427"/>
      <c r="G57" s="427"/>
      <c r="H57" s="426" t="str">
        <f>IF((0=$C57),"",IFERROR(IF($C57&lt;10,$C57*E57,IF(AND(10&lt;=$C57,$C57&lt;=50),$C57*F57,IF($C57&gt;50,$C57*G57,"No Offer"))),"No Offer"))</f>
        <v/>
      </c>
      <c r="I57" s="427"/>
      <c r="J57" s="427"/>
      <c r="K57" s="427"/>
      <c r="L57" s="426" t="str">
        <f>IF((0=$C57),"",IFERROR(IF($C57&lt;10,$C57*I57,IF(AND(10&lt;=$C57,$C57&lt;=50),$C57*J57,IF($C57&gt;50,$C57*K57,"No Offer"))),"No Offer"))</f>
        <v/>
      </c>
      <c r="M57" s="427"/>
      <c r="N57" s="427"/>
      <c r="O57" s="427"/>
      <c r="P57" s="426" t="str">
        <f>IF((0=$C57),"",IFERROR(IF($C57&lt;10,$C57*M57,IF(AND(10&lt;=$C57,$C57&lt;=50),$C57*N57,IF($C57&gt;50,$C57*O57,"No Offer"))),"No Offer"))</f>
        <v/>
      </c>
      <c r="Q57" s="427"/>
      <c r="R57" s="427"/>
      <c r="S57" s="427"/>
      <c r="T57" s="426" t="str">
        <f>IF((0=$C57),"",IFERROR(IF($C57&lt;10,$C57*Q57,IF(AND(10&lt;=$C57,$C57&lt;=50),$C57*R57,IF($C57&gt;50,$C57*S57,"No Offer"))),"No Offer"))</f>
        <v/>
      </c>
      <c r="U57" s="427"/>
      <c r="V57" s="427"/>
      <c r="W57" s="427"/>
      <c r="X57" s="426" t="str">
        <f>IF((0=$C57),"",IFERROR(IF($C57&lt;10,$C57*U57,IF(AND(10&lt;=$C57,$C57&lt;=50),$C57*V57,IF($C57&gt;50,$C57*W57,"No Offer"))),"No Offer"))</f>
        <v/>
      </c>
      <c r="Y57" s="427"/>
      <c r="Z57" s="427"/>
      <c r="AA57" s="427"/>
      <c r="AB57" s="426" t="str">
        <f>IF((0=$C57),"",IFERROR(IF($C57&lt;10,$C57*Y57,IF(AND(10&lt;=$C57,$C57&lt;=50),$C57*Z57,IF($C57&gt;50,$C57*AA57,"No Offer"))),"No Offer"))</f>
        <v/>
      </c>
    </row>
    <row r="58" spans="1:28" s="389" customFormat="1" x14ac:dyDescent="0.2">
      <c r="A58" s="316"/>
      <c r="B58" s="317"/>
      <c r="C58" s="318">
        <f>'Series 200 Input'!J58</f>
        <v>0</v>
      </c>
      <c r="D58" s="318"/>
      <c r="E58" s="428" t="s">
        <v>396</v>
      </c>
      <c r="F58" s="429" t="s">
        <v>397</v>
      </c>
      <c r="G58" s="428" t="s">
        <v>398</v>
      </c>
      <c r="H58" s="408"/>
      <c r="I58" s="430" t="s">
        <v>396</v>
      </c>
      <c r="J58" s="431" t="s">
        <v>397</v>
      </c>
      <c r="K58" s="430" t="s">
        <v>398</v>
      </c>
      <c r="L58" s="411"/>
      <c r="M58" s="428" t="s">
        <v>396</v>
      </c>
      <c r="N58" s="429" t="s">
        <v>397</v>
      </c>
      <c r="O58" s="428" t="s">
        <v>398</v>
      </c>
      <c r="P58" s="408"/>
      <c r="Q58" s="430" t="s">
        <v>396</v>
      </c>
      <c r="R58" s="431" t="s">
        <v>397</v>
      </c>
      <c r="S58" s="430" t="s">
        <v>398</v>
      </c>
      <c r="T58" s="411"/>
      <c r="U58" s="428" t="s">
        <v>396</v>
      </c>
      <c r="V58" s="429" t="s">
        <v>397</v>
      </c>
      <c r="W58" s="428" t="s">
        <v>398</v>
      </c>
      <c r="X58" s="408"/>
      <c r="Y58" s="430" t="s">
        <v>396</v>
      </c>
      <c r="Z58" s="431" t="s">
        <v>397</v>
      </c>
      <c r="AA58" s="430" t="s">
        <v>398</v>
      </c>
      <c r="AB58" s="411"/>
    </row>
    <row r="59" spans="1:28" s="389" customFormat="1" ht="25.5" x14ac:dyDescent="0.2">
      <c r="A59" s="316" t="s">
        <v>444</v>
      </c>
      <c r="B59" s="317" t="s">
        <v>445</v>
      </c>
      <c r="C59" s="318">
        <f>'Series 200 Input'!J59</f>
        <v>0</v>
      </c>
      <c r="D59" s="318" t="s">
        <v>401</v>
      </c>
      <c r="E59" s="407">
        <v>43.15</v>
      </c>
      <c r="F59" s="407">
        <v>10.68</v>
      </c>
      <c r="G59" s="407">
        <v>10.68</v>
      </c>
      <c r="H59" s="412" t="str">
        <f>IF((0=$C59),"",IFERROR(IF($C59&lt;10,$C59*E59,IF(AND(10&lt;=$C59,$C59&lt;=50),$C59*F59,IF($C59&gt;50,$C59*G59,"No Offer"))),"No Offer"))</f>
        <v/>
      </c>
      <c r="I59" s="409">
        <v>3</v>
      </c>
      <c r="J59" s="409">
        <v>3</v>
      </c>
      <c r="K59" s="409">
        <v>3</v>
      </c>
      <c r="L59" s="414" t="str">
        <f>IF((0=$C59),"",IFERROR(IF($C59&lt;10,$C59*I59,IF(AND(10&lt;=$C59,$C59&lt;=50),$C59*J59,IF($C59&gt;50,$C59*K59,"No Offer"))),"No Offer"))</f>
        <v/>
      </c>
      <c r="M59" s="407">
        <v>10.06</v>
      </c>
      <c r="N59" s="407">
        <v>10.06</v>
      </c>
      <c r="O59" s="407">
        <v>10.06</v>
      </c>
      <c r="P59" s="412" t="str">
        <f>IF((0=$C59),"",IFERROR(IF($C59&lt;10,$C59*M59,IF(AND(10&lt;=$C59,$C59&lt;=50),$C59*N59,IF($C59&gt;50,$C59*O59,"No Offer"))),"No Offer"))</f>
        <v/>
      </c>
      <c r="Q59" s="409">
        <v>6</v>
      </c>
      <c r="R59" s="409">
        <v>6</v>
      </c>
      <c r="S59" s="409">
        <v>6</v>
      </c>
      <c r="T59" s="414" t="str">
        <f>IF((0=$C59),"",IFERROR(IF($C59&lt;10,$C59*Q59,IF(AND(10&lt;=$C59,$C59&lt;=50),$C59*R59,IF($C59&gt;50,$C59*S59,"No Offer"))),"No Offer"))</f>
        <v/>
      </c>
      <c r="U59" s="407">
        <v>12</v>
      </c>
      <c r="V59" s="407">
        <v>11.4</v>
      </c>
      <c r="W59" s="407">
        <v>10.199999999999999</v>
      </c>
      <c r="X59" s="412" t="str">
        <f>IF((0=$C59),"",IFERROR(IF($C59&lt;10,$C59*U59,IF(AND(10&lt;=$C59,$C59&lt;=50),$C59*V59,IF($C59&gt;50,$C59*W59,"No Offer"))),"No Offer"))</f>
        <v/>
      </c>
      <c r="Y59" s="409" t="s">
        <v>402</v>
      </c>
      <c r="Z59" s="409" t="s">
        <v>402</v>
      </c>
      <c r="AA59" s="409" t="s">
        <v>403</v>
      </c>
      <c r="AB59" s="414" t="str">
        <f>IF((0=$C59),"",IFERROR(IF($C59&lt;10,$C59*Y59,IF(AND(10&lt;=$C59,$C59&lt;=50),$C59*Z59,IF($C59&gt;50,$C59*AA59,"No Offer"))),"No Offer"))</f>
        <v/>
      </c>
    </row>
    <row r="60" spans="1:28" s="389" customFormat="1" x14ac:dyDescent="0.2">
      <c r="A60" s="316"/>
      <c r="B60" s="317"/>
      <c r="C60" s="318">
        <f>'Series 200 Input'!J60</f>
        <v>0</v>
      </c>
      <c r="D60" s="318"/>
      <c r="E60" s="407"/>
      <c r="F60" s="407"/>
      <c r="G60" s="407"/>
      <c r="H60" s="408"/>
      <c r="I60" s="409"/>
      <c r="J60" s="409"/>
      <c r="K60" s="409"/>
      <c r="L60" s="411"/>
      <c r="M60" s="407"/>
      <c r="N60" s="407"/>
      <c r="O60" s="407"/>
      <c r="P60" s="408"/>
      <c r="Q60" s="409"/>
      <c r="R60" s="409"/>
      <c r="S60" s="409"/>
      <c r="T60" s="411"/>
      <c r="U60" s="407"/>
      <c r="V60" s="407"/>
      <c r="W60" s="407"/>
      <c r="X60" s="408"/>
      <c r="Y60" s="409"/>
      <c r="Z60" s="409"/>
      <c r="AA60" s="409"/>
      <c r="AB60" s="411"/>
    </row>
    <row r="61" spans="1:28" s="389" customFormat="1" ht="25.5" x14ac:dyDescent="0.2">
      <c r="A61" s="316" t="s">
        <v>446</v>
      </c>
      <c r="B61" s="317" t="s">
        <v>447</v>
      </c>
      <c r="C61" s="318">
        <f>'Series 200 Input'!J61</f>
        <v>0</v>
      </c>
      <c r="D61" s="318" t="s">
        <v>401</v>
      </c>
      <c r="E61" s="407">
        <v>43.15</v>
      </c>
      <c r="F61" s="407">
        <v>10.68</v>
      </c>
      <c r="G61" s="407">
        <v>10.68</v>
      </c>
      <c r="H61" s="412" t="str">
        <f>IF((0=$C61),"",IFERROR(IF($C61&lt;10,$C61*E61,IF(AND(10&lt;=$C61,$C61&lt;=50),$C61*F61,IF($C61&gt;50,$C61*G61,"No Offer"))),"No Offer"))</f>
        <v/>
      </c>
      <c r="I61" s="409">
        <v>3</v>
      </c>
      <c r="J61" s="409">
        <v>3</v>
      </c>
      <c r="K61" s="409">
        <v>3</v>
      </c>
      <c r="L61" s="414" t="str">
        <f>IF((0=$C61),"",IFERROR(IF($C61&lt;10,$C61*I61,IF(AND(10&lt;=$C61,$C61&lt;=50),$C61*J61,IF($C61&gt;50,$C61*K61,"No Offer"))),"No Offer"))</f>
        <v/>
      </c>
      <c r="M61" s="407">
        <v>10.49</v>
      </c>
      <c r="N61" s="407">
        <v>10.49</v>
      </c>
      <c r="O61" s="407">
        <v>10.49</v>
      </c>
      <c r="P61" s="412" t="str">
        <f>IF((0=$C61),"",IFERROR(IF($C61&lt;10,$C61*M61,IF(AND(10&lt;=$C61,$C61&lt;=50),$C61*N61,IF($C61&gt;50,$C61*O61,"No Offer"))),"No Offer"))</f>
        <v/>
      </c>
      <c r="Q61" s="409">
        <v>6</v>
      </c>
      <c r="R61" s="409">
        <v>6</v>
      </c>
      <c r="S61" s="409">
        <v>6</v>
      </c>
      <c r="T61" s="414" t="str">
        <f>IF((0=$C61),"",IFERROR(IF($C61&lt;10,$C61*Q61,IF(AND(10&lt;=$C61,$C61&lt;=50),$C61*R61,IF($C61&gt;50,$C61*S61,"No Offer"))),"No Offer"))</f>
        <v/>
      </c>
      <c r="U61" s="407">
        <v>13.5</v>
      </c>
      <c r="V61" s="407">
        <v>12.9</v>
      </c>
      <c r="W61" s="407">
        <v>11.7</v>
      </c>
      <c r="X61" s="412" t="str">
        <f>IF((0=$C61),"",IFERROR(IF($C61&lt;10,$C61*U61,IF(AND(10&lt;=$C61,$C61&lt;=50),$C61*V61,IF($C61&gt;50,$C61*W61,"No Offer"))),"No Offer"))</f>
        <v/>
      </c>
      <c r="Y61" s="409" t="s">
        <v>402</v>
      </c>
      <c r="Z61" s="409" t="s">
        <v>402</v>
      </c>
      <c r="AA61" s="409" t="s">
        <v>403</v>
      </c>
      <c r="AB61" s="414" t="str">
        <f>IF((0=$C61),"",IFERROR(IF($C61&lt;10,$C61*Y61,IF(AND(10&lt;=$C61,$C61&lt;=50),$C61*Z61,IF($C61&gt;50,$C61*AA61,"No Offer"))),"No Offer"))</f>
        <v/>
      </c>
    </row>
    <row r="62" spans="1:28" s="389" customFormat="1" x14ac:dyDescent="0.2">
      <c r="A62" s="404"/>
      <c r="B62" s="405"/>
      <c r="C62" s="318">
        <f>'Series 200 Input'!J62</f>
        <v>0</v>
      </c>
      <c r="D62" s="318"/>
      <c r="E62" s="407"/>
      <c r="F62" s="407"/>
      <c r="G62" s="407"/>
      <c r="H62" s="408"/>
      <c r="I62" s="409"/>
      <c r="J62" s="409"/>
      <c r="K62" s="409"/>
      <c r="L62" s="411"/>
      <c r="M62" s="407"/>
      <c r="N62" s="407"/>
      <c r="O62" s="407"/>
      <c r="P62" s="408"/>
      <c r="Q62" s="409"/>
      <c r="R62" s="409"/>
      <c r="S62" s="409"/>
      <c r="T62" s="411"/>
      <c r="U62" s="407"/>
      <c r="V62" s="407"/>
      <c r="W62" s="407"/>
      <c r="X62" s="408"/>
      <c r="Y62" s="409"/>
      <c r="Z62" s="409"/>
      <c r="AA62" s="409"/>
      <c r="AB62" s="411"/>
    </row>
    <row r="63" spans="1:28" s="389" customFormat="1" x14ac:dyDescent="0.2">
      <c r="A63" s="420"/>
      <c r="B63" s="421" t="s">
        <v>448</v>
      </c>
      <c r="C63" s="318">
        <f>'Series 200 Input'!J63</f>
        <v>0</v>
      </c>
      <c r="D63" s="334"/>
      <c r="E63" s="423" t="s">
        <v>396</v>
      </c>
      <c r="F63" s="424" t="s">
        <v>397</v>
      </c>
      <c r="G63" s="423" t="s">
        <v>398</v>
      </c>
      <c r="H63" s="426"/>
      <c r="I63" s="423" t="s">
        <v>396</v>
      </c>
      <c r="J63" s="424" t="s">
        <v>397</v>
      </c>
      <c r="K63" s="423" t="s">
        <v>398</v>
      </c>
      <c r="L63" s="426"/>
      <c r="M63" s="423" t="s">
        <v>396</v>
      </c>
      <c r="N63" s="424" t="s">
        <v>397</v>
      </c>
      <c r="O63" s="423" t="s">
        <v>398</v>
      </c>
      <c r="P63" s="426"/>
      <c r="Q63" s="423" t="s">
        <v>396</v>
      </c>
      <c r="R63" s="424" t="s">
        <v>397</v>
      </c>
      <c r="S63" s="423" t="s">
        <v>398</v>
      </c>
      <c r="T63" s="426"/>
      <c r="U63" s="423" t="s">
        <v>396</v>
      </c>
      <c r="V63" s="424" t="s">
        <v>397</v>
      </c>
      <c r="W63" s="423" t="s">
        <v>398</v>
      </c>
      <c r="X63" s="426"/>
      <c r="Y63" s="423" t="s">
        <v>396</v>
      </c>
      <c r="Z63" s="424" t="s">
        <v>397</v>
      </c>
      <c r="AA63" s="423" t="s">
        <v>398</v>
      </c>
      <c r="AB63" s="426"/>
    </row>
    <row r="64" spans="1:28" s="389" customFormat="1" x14ac:dyDescent="0.2">
      <c r="A64" s="404"/>
      <c r="B64" s="405"/>
      <c r="C64" s="318">
        <f>'Series 200 Input'!J64</f>
        <v>0</v>
      </c>
      <c r="D64" s="318"/>
      <c r="E64" s="407"/>
      <c r="F64" s="407"/>
      <c r="G64" s="407"/>
      <c r="H64" s="408"/>
      <c r="I64" s="409"/>
      <c r="J64" s="409"/>
      <c r="K64" s="409"/>
      <c r="L64" s="411"/>
      <c r="M64" s="407"/>
      <c r="N64" s="407"/>
      <c r="O64" s="407"/>
      <c r="P64" s="408"/>
      <c r="Q64" s="409"/>
      <c r="R64" s="409"/>
      <c r="S64" s="409"/>
      <c r="T64" s="411"/>
      <c r="U64" s="407"/>
      <c r="V64" s="407"/>
      <c r="W64" s="407"/>
      <c r="X64" s="408"/>
      <c r="Y64" s="409"/>
      <c r="Z64" s="409"/>
      <c r="AA64" s="409"/>
      <c r="AB64" s="411"/>
    </row>
    <row r="65" spans="1:28" s="389" customFormat="1" ht="25.5" x14ac:dyDescent="0.2">
      <c r="A65" s="404" t="s">
        <v>449</v>
      </c>
      <c r="B65" s="405" t="s">
        <v>450</v>
      </c>
      <c r="C65" s="318">
        <f>'Series 200 Input'!J65</f>
        <v>0</v>
      </c>
      <c r="D65" s="318" t="s">
        <v>451</v>
      </c>
      <c r="E65" s="407">
        <v>43.15</v>
      </c>
      <c r="F65" s="407">
        <v>7.26</v>
      </c>
      <c r="G65" s="407">
        <v>6.81</v>
      </c>
      <c r="H65" s="412" t="str">
        <f>IF((0=$C65),"",IFERROR(IF($C65&lt;10,$C65*E65,IF(AND(10&lt;=$C65,$C65&lt;=50),$C65*F65,IF($C65&gt;50,$C65*G65,"No Offer"))),"No Offer"))</f>
        <v/>
      </c>
      <c r="I65" s="409">
        <v>3</v>
      </c>
      <c r="J65" s="409">
        <v>3</v>
      </c>
      <c r="K65" s="409">
        <v>3</v>
      </c>
      <c r="L65" s="414" t="str">
        <f>IF((0=$C65),"",IFERROR(IF($C65&lt;10,$C65*I65,IF(AND(10&lt;=$C65,$C65&lt;=50),$C65*J65,IF($C65&gt;50,$C65*K65,"No Offer"))),"No Offer"))</f>
        <v/>
      </c>
      <c r="M65" s="407">
        <v>5.76</v>
      </c>
      <c r="N65" s="407">
        <v>5.76</v>
      </c>
      <c r="O65" s="407">
        <v>5.76</v>
      </c>
      <c r="P65" s="412" t="str">
        <f>IF((0=$C65),"",IFERROR(IF($C65&lt;10,$C65*M65,IF(AND(10&lt;=$C65,$C65&lt;=50),$C65*N65,IF($C65&gt;50,$C65*O65,"No Offer"))),"No Offer"))</f>
        <v/>
      </c>
      <c r="Q65" s="409">
        <v>4</v>
      </c>
      <c r="R65" s="409">
        <v>3</v>
      </c>
      <c r="S65" s="409">
        <v>3</v>
      </c>
      <c r="T65" s="414" t="str">
        <f>IF((0=$C65),"",IFERROR(IF($C65&lt;10,$C65*Q65,IF(AND(10&lt;=$C65,$C65&lt;=50),$C65*R65,IF($C65&gt;50,$C65*S65,"No Offer"))),"No Offer"))</f>
        <v/>
      </c>
      <c r="U65" s="407">
        <v>9</v>
      </c>
      <c r="V65" s="407">
        <v>7.91</v>
      </c>
      <c r="W65" s="407">
        <v>7.36</v>
      </c>
      <c r="X65" s="412" t="str">
        <f>IF((0=$C65),"",IFERROR(IF($C65&lt;10,$C65*U65,IF(AND(10&lt;=$C65,$C65&lt;=50),$C65*V65,IF($C65&gt;50,$C65*W65,"No Offer"))),"No Offer"))</f>
        <v/>
      </c>
      <c r="Y65" s="409">
        <v>15</v>
      </c>
      <c r="Z65" s="409">
        <v>8</v>
      </c>
      <c r="AA65" s="409">
        <v>5</v>
      </c>
      <c r="AB65" s="414" t="str">
        <f>IF((0=$C65),"",IFERROR(IF($C65&lt;10,$C65*Y65,IF(AND(10&lt;=$C65,$C65&lt;=50),$C65*Z65,IF($C65&gt;50,$C65*AA65,"No Offer"))),"No Offer"))</f>
        <v/>
      </c>
    </row>
    <row r="66" spans="1:28" s="389" customFormat="1" x14ac:dyDescent="0.2">
      <c r="A66" s="404"/>
      <c r="B66" s="405"/>
      <c r="C66" s="318">
        <f>'Series 200 Input'!J66</f>
        <v>0</v>
      </c>
      <c r="D66" s="318"/>
      <c r="E66" s="407"/>
      <c r="F66" s="407"/>
      <c r="G66" s="407"/>
      <c r="H66" s="408"/>
      <c r="I66" s="409"/>
      <c r="J66" s="409"/>
      <c r="K66" s="409"/>
      <c r="L66" s="411"/>
      <c r="M66" s="407"/>
      <c r="N66" s="407"/>
      <c r="O66" s="407"/>
      <c r="P66" s="408"/>
      <c r="Q66" s="409"/>
      <c r="R66" s="409"/>
      <c r="S66" s="409"/>
      <c r="T66" s="411"/>
      <c r="U66" s="407"/>
      <c r="V66" s="407"/>
      <c r="W66" s="407"/>
      <c r="X66" s="408"/>
      <c r="Y66" s="409"/>
      <c r="Z66" s="409"/>
      <c r="AA66" s="409"/>
      <c r="AB66" s="411"/>
    </row>
    <row r="67" spans="1:28" s="389" customFormat="1" ht="27" customHeight="1" x14ac:dyDescent="0.2">
      <c r="A67" s="316" t="s">
        <v>452</v>
      </c>
      <c r="B67" s="317" t="s">
        <v>453</v>
      </c>
      <c r="C67" s="318">
        <f>'Series 200 Input'!J67</f>
        <v>0</v>
      </c>
      <c r="D67" s="318" t="s">
        <v>451</v>
      </c>
      <c r="E67" s="407">
        <v>43.15</v>
      </c>
      <c r="F67" s="407">
        <v>7.26</v>
      </c>
      <c r="G67" s="407">
        <v>6.81</v>
      </c>
      <c r="H67" s="412" t="str">
        <f>IF((0=$C67),"",IFERROR(IF($C67&lt;10,$C67*E67,IF(AND(10&lt;=$C67,$C67&lt;=50),$C67*F67,IF($C67&gt;50,$C67*G67,"No Offer"))),"No Offer"))</f>
        <v/>
      </c>
      <c r="I67" s="409">
        <v>3</v>
      </c>
      <c r="J67" s="409">
        <v>3</v>
      </c>
      <c r="K67" s="409">
        <v>3</v>
      </c>
      <c r="L67" s="414" t="str">
        <f>IF((0=$C67),"",IFERROR(IF($C67&lt;10,$C67*I67,IF(AND(10&lt;=$C67,$C67&lt;=50),$C67*J67,IF($C67&gt;50,$C67*K67,"No Offer"))),"No Offer"))</f>
        <v/>
      </c>
      <c r="M67" s="407">
        <v>5.76</v>
      </c>
      <c r="N67" s="407">
        <v>5.76</v>
      </c>
      <c r="O67" s="407">
        <v>5.76</v>
      </c>
      <c r="P67" s="412" t="str">
        <f>IF((0=$C67),"",IFERROR(IF($C67&lt;10,$C67*M67,IF(AND(10&lt;=$C67,$C67&lt;=50),$C67*N67,IF($C67&gt;50,$C67*O67,"No Offer"))),"No Offer"))</f>
        <v/>
      </c>
      <c r="Q67" s="409">
        <v>4</v>
      </c>
      <c r="R67" s="409">
        <v>3</v>
      </c>
      <c r="S67" s="409">
        <v>3</v>
      </c>
      <c r="T67" s="414" t="str">
        <f>IF((0=$C67),"",IFERROR(IF($C67&lt;10,$C67*Q67,IF(AND(10&lt;=$C67,$C67&lt;=50),$C67*R67,IF($C67&gt;50,$C67*S67,"No Offer"))),"No Offer"))</f>
        <v/>
      </c>
      <c r="U67" s="407">
        <v>8.75</v>
      </c>
      <c r="V67" s="407">
        <v>7.7</v>
      </c>
      <c r="W67" s="407">
        <v>7.25</v>
      </c>
      <c r="X67" s="412" t="str">
        <f>IF((0=$C67),"",IFERROR(IF($C67&lt;10,$C67*U67,IF(AND(10&lt;=$C67,$C67&lt;=50),$C67*V67,IF($C67&gt;50,$C67*W67,"No Offer"))),"No Offer"))</f>
        <v/>
      </c>
      <c r="Y67" s="409">
        <v>15</v>
      </c>
      <c r="Z67" s="409">
        <v>8</v>
      </c>
      <c r="AA67" s="409">
        <v>5</v>
      </c>
      <c r="AB67" s="414" t="str">
        <f>IF((0=$C67),"",IFERROR(IF($C67&lt;10,$C67*Y67,IF(AND(10&lt;=$C67,$C67&lt;=50),$C67*Z67,IF($C67&gt;50,$C67*AA67,"No Offer"))),"No Offer"))</f>
        <v/>
      </c>
    </row>
    <row r="68" spans="1:28" s="389" customFormat="1" ht="15" customHeight="1" x14ac:dyDescent="0.2">
      <c r="A68" s="316"/>
      <c r="B68" s="317"/>
      <c r="C68" s="318">
        <f>'Series 200 Input'!J68</f>
        <v>0</v>
      </c>
      <c r="D68" s="318"/>
      <c r="E68" s="407"/>
      <c r="F68" s="407"/>
      <c r="G68" s="407"/>
      <c r="H68" s="408"/>
      <c r="I68" s="409"/>
      <c r="J68" s="409"/>
      <c r="K68" s="409"/>
      <c r="L68" s="411"/>
      <c r="M68" s="407"/>
      <c r="N68" s="407"/>
      <c r="O68" s="407"/>
      <c r="P68" s="408"/>
      <c r="Q68" s="409"/>
      <c r="R68" s="409"/>
      <c r="S68" s="409"/>
      <c r="T68" s="411"/>
      <c r="U68" s="407"/>
      <c r="V68" s="407"/>
      <c r="W68" s="407"/>
      <c r="X68" s="408"/>
      <c r="Y68" s="409"/>
      <c r="Z68" s="409"/>
      <c r="AA68" s="409"/>
      <c r="AB68" s="411"/>
    </row>
    <row r="69" spans="1:28" s="389" customFormat="1" ht="29.25" customHeight="1" x14ac:dyDescent="0.2">
      <c r="A69" s="404" t="s">
        <v>454</v>
      </c>
      <c r="B69" s="405" t="s">
        <v>455</v>
      </c>
      <c r="C69" s="318">
        <f>'Series 200 Input'!J69</f>
        <v>0</v>
      </c>
      <c r="D69" s="318" t="s">
        <v>451</v>
      </c>
      <c r="E69" s="407">
        <v>43.15</v>
      </c>
      <c r="F69" s="407">
        <v>7.26</v>
      </c>
      <c r="G69" s="407">
        <v>5.45</v>
      </c>
      <c r="H69" s="412" t="str">
        <f>IF((0=$C69),"",IFERROR(IF($C69&lt;10,$C69*E69,IF(AND(10&lt;=$C69,$C69&lt;=50),$C69*F69,IF($C69&gt;50,$C69*G69,"No Offer"))),"No Offer"))</f>
        <v/>
      </c>
      <c r="I69" s="409">
        <v>3</v>
      </c>
      <c r="J69" s="409">
        <v>3</v>
      </c>
      <c r="K69" s="409">
        <v>3</v>
      </c>
      <c r="L69" s="414" t="str">
        <f>IF((0=$C69),"",IFERROR(IF($C69&lt;10,$C69*I69,IF(AND(10&lt;=$C69,$C69&lt;=50),$C69*J69,IF($C69&gt;50,$C69*K69,"No Offer"))),"No Offer"))</f>
        <v/>
      </c>
      <c r="M69" s="407">
        <v>5.76</v>
      </c>
      <c r="N69" s="407">
        <v>5.76</v>
      </c>
      <c r="O69" s="407">
        <v>5.76</v>
      </c>
      <c r="P69" s="412" t="str">
        <f>IF((0=$C69),"",IFERROR(IF($C69&lt;10,$C69*M69,IF(AND(10&lt;=$C69,$C69&lt;=50),$C69*N69,IF($C69&gt;50,$C69*O69,"No Offer"))),"No Offer"))</f>
        <v/>
      </c>
      <c r="Q69" s="409">
        <v>4</v>
      </c>
      <c r="R69" s="409">
        <v>3</v>
      </c>
      <c r="S69" s="409">
        <v>3</v>
      </c>
      <c r="T69" s="414" t="str">
        <f>IF((0=$C69),"",IFERROR(IF($C69&lt;10,$C69*Q69,IF(AND(10&lt;=$C69,$C69&lt;=50),$C69*R69,IF($C69&gt;50,$C69*S69,"No Offer"))),"No Offer"))</f>
        <v/>
      </c>
      <c r="U69" s="407">
        <v>8.5</v>
      </c>
      <c r="V69" s="407">
        <v>7.45</v>
      </c>
      <c r="W69" s="407">
        <v>6.95</v>
      </c>
      <c r="X69" s="412" t="str">
        <f>IF((0=$C69),"",IFERROR(IF($C69&lt;10,$C69*U69,IF(AND(10&lt;=$C69,$C69&lt;=50),$C69*V69,IF($C69&gt;50,$C69*W69,"No Offer"))),"No Offer"))</f>
        <v/>
      </c>
      <c r="Y69" s="409">
        <v>15</v>
      </c>
      <c r="Z69" s="409">
        <v>8</v>
      </c>
      <c r="AA69" s="409">
        <v>5</v>
      </c>
      <c r="AB69" s="414" t="str">
        <f>IF((0=$C69),"",IFERROR(IF($C69&lt;10,$C69*Y69,IF(AND(10&lt;=$C69,$C69&lt;=50),$C69*Z69,IF($C69&gt;50,$C69*AA69,"No Offer"))),"No Offer"))</f>
        <v/>
      </c>
    </row>
    <row r="70" spans="1:28" s="389" customFormat="1" x14ac:dyDescent="0.2">
      <c r="A70" s="404"/>
      <c r="B70" s="405"/>
      <c r="C70" s="318">
        <f>'Series 200 Input'!J70</f>
        <v>0</v>
      </c>
      <c r="D70" s="318"/>
      <c r="E70" s="407"/>
      <c r="F70" s="407"/>
      <c r="G70" s="407"/>
      <c r="H70" s="408"/>
      <c r="I70" s="409"/>
      <c r="J70" s="409"/>
      <c r="K70" s="409"/>
      <c r="L70" s="411"/>
      <c r="M70" s="407"/>
      <c r="N70" s="407"/>
      <c r="O70" s="407"/>
      <c r="P70" s="408"/>
      <c r="Q70" s="409"/>
      <c r="R70" s="409"/>
      <c r="S70" s="409"/>
      <c r="T70" s="411"/>
      <c r="U70" s="407"/>
      <c r="V70" s="407"/>
      <c r="W70" s="407"/>
      <c r="X70" s="408"/>
      <c r="Y70" s="409"/>
      <c r="Z70" s="409"/>
      <c r="AA70" s="409"/>
      <c r="AB70" s="411"/>
    </row>
    <row r="71" spans="1:28" s="389" customFormat="1" ht="25.5" x14ac:dyDescent="0.2">
      <c r="A71" s="404" t="s">
        <v>456</v>
      </c>
      <c r="B71" s="405" t="s">
        <v>457</v>
      </c>
      <c r="C71" s="318">
        <f>'Series 200 Input'!J71</f>
        <v>0</v>
      </c>
      <c r="D71" s="318" t="s">
        <v>451</v>
      </c>
      <c r="E71" s="407">
        <v>43.15</v>
      </c>
      <c r="F71" s="407">
        <v>9.08</v>
      </c>
      <c r="G71" s="407">
        <v>9.08</v>
      </c>
      <c r="H71" s="412" t="str">
        <f>IF((0=$C71),"",IFERROR(IF($C71&lt;10,$C71*E71,IF(AND(10&lt;=$C71,$C71&lt;=50),$C71*F71,IF($C71&gt;50,$C71*G71,"No Offer"))),"No Offer"))</f>
        <v/>
      </c>
      <c r="I71" s="409">
        <v>3</v>
      </c>
      <c r="J71" s="409">
        <v>3</v>
      </c>
      <c r="K71" s="409">
        <v>3</v>
      </c>
      <c r="L71" s="414" t="str">
        <f>IF((0=$C71),"",IFERROR(IF($C71&lt;10,$C71*I71,IF(AND(10&lt;=$C71,$C71&lt;=50),$C71*J71,IF($C71&gt;50,$C71*K71,"No Offer"))),"No Offer"))</f>
        <v/>
      </c>
      <c r="M71" s="407">
        <v>5.76</v>
      </c>
      <c r="N71" s="407">
        <v>5.76</v>
      </c>
      <c r="O71" s="407">
        <v>5.76</v>
      </c>
      <c r="P71" s="412" t="str">
        <f>IF((0=$C71),"",IFERROR(IF($C71&lt;10,$C71*M71,IF(AND(10&lt;=$C71,$C71&lt;=50),$C71*N71,IF($C71&gt;50,$C71*O71,"No Offer"))),"No Offer"))</f>
        <v/>
      </c>
      <c r="Q71" s="409">
        <v>4</v>
      </c>
      <c r="R71" s="409">
        <v>3</v>
      </c>
      <c r="S71" s="409">
        <v>3</v>
      </c>
      <c r="T71" s="414" t="str">
        <f>IF((0=$C71),"",IFERROR(IF($C71&lt;10,$C71*Q71,IF(AND(10&lt;=$C71,$C71&lt;=50),$C71*R71,IF($C71&gt;50,$C71*S71,"No Offer"))),"No Offer"))</f>
        <v/>
      </c>
      <c r="U71" s="407">
        <v>10.5</v>
      </c>
      <c r="V71" s="407">
        <v>8.6999999999999993</v>
      </c>
      <c r="W71" s="407">
        <v>8.36</v>
      </c>
      <c r="X71" s="412" t="str">
        <f>IF((0=$C71),"",IFERROR(IF($C71&lt;10,$C71*U71,IF(AND(10&lt;=$C71,$C71&lt;=50),$C71*V71,IF($C71&gt;50,$C71*W71,"No Offer"))),"No Offer"))</f>
        <v/>
      </c>
      <c r="Y71" s="409">
        <v>15</v>
      </c>
      <c r="Z71" s="409">
        <v>8</v>
      </c>
      <c r="AA71" s="409">
        <v>5</v>
      </c>
      <c r="AB71" s="414" t="str">
        <f>IF((0=$C71),"",IFERROR(IF($C71&lt;10,$C71*Y71,IF(AND(10&lt;=$C71,$C71&lt;=50),$C71*Z71,IF($C71&gt;50,$C71*AA71,"No Offer"))),"No Offer"))</f>
        <v/>
      </c>
    </row>
    <row r="72" spans="1:28" s="389" customFormat="1" x14ac:dyDescent="0.2">
      <c r="A72" s="404"/>
      <c r="B72" s="405"/>
      <c r="C72" s="318">
        <f>'Series 200 Input'!J72</f>
        <v>0</v>
      </c>
      <c r="D72" s="318"/>
      <c r="E72" s="407"/>
      <c r="F72" s="407"/>
      <c r="G72" s="407"/>
      <c r="H72" s="408"/>
      <c r="I72" s="409"/>
      <c r="J72" s="409"/>
      <c r="K72" s="409"/>
      <c r="L72" s="411"/>
      <c r="M72" s="407"/>
      <c r="N72" s="407"/>
      <c r="O72" s="407"/>
      <c r="P72" s="408"/>
      <c r="Q72" s="409"/>
      <c r="R72" s="409"/>
      <c r="S72" s="409"/>
      <c r="T72" s="411"/>
      <c r="U72" s="407"/>
      <c r="V72" s="407"/>
      <c r="W72" s="407"/>
      <c r="X72" s="408"/>
      <c r="Y72" s="409"/>
      <c r="Z72" s="409"/>
      <c r="AA72" s="409"/>
      <c r="AB72" s="411"/>
    </row>
    <row r="73" spans="1:28" s="389" customFormat="1" ht="25.5" x14ac:dyDescent="0.2">
      <c r="A73" s="316" t="s">
        <v>458</v>
      </c>
      <c r="B73" s="405" t="s">
        <v>459</v>
      </c>
      <c r="C73" s="318">
        <f>'Series 200 Input'!J73</f>
        <v>0</v>
      </c>
      <c r="D73" s="318" t="s">
        <v>451</v>
      </c>
      <c r="E73" s="407">
        <v>43.15</v>
      </c>
      <c r="F73" s="407">
        <v>10.89</v>
      </c>
      <c r="G73" s="407">
        <v>10.98</v>
      </c>
      <c r="H73" s="412" t="str">
        <f>IF((0=$C73),"",IFERROR(IF($C73&lt;10,$C73*E73,IF(AND(10&lt;=$C73,$C73&lt;=50),$C73*F73,IF($C73&gt;50,$C73*G73,"No Offer"))),"No Offer"))</f>
        <v/>
      </c>
      <c r="I73" s="409">
        <v>3</v>
      </c>
      <c r="J73" s="409">
        <v>3</v>
      </c>
      <c r="K73" s="409">
        <v>3</v>
      </c>
      <c r="L73" s="414" t="str">
        <f>IF((0=$C73),"",IFERROR(IF($C73&lt;10,$C73*I73,IF(AND(10&lt;=$C73,$C73&lt;=50),$C73*J73,IF($C73&gt;50,$C73*K73,"No Offer"))),"No Offer"))</f>
        <v/>
      </c>
      <c r="M73" s="407">
        <v>6.51</v>
      </c>
      <c r="N73" s="407">
        <v>6.51</v>
      </c>
      <c r="O73" s="407">
        <v>6.51</v>
      </c>
      <c r="P73" s="412" t="str">
        <f>IF((0=$C73),"",IFERROR(IF($C73&lt;10,$C73*M73,IF(AND(10&lt;=$C73,$C73&lt;=50),$C73*N73,IF($C73&gt;50,$C73*O73,"No Offer"))),"No Offer"))</f>
        <v/>
      </c>
      <c r="Q73" s="409">
        <v>4</v>
      </c>
      <c r="R73" s="409">
        <v>3</v>
      </c>
      <c r="S73" s="409">
        <v>3</v>
      </c>
      <c r="T73" s="414" t="str">
        <f>IF((0=$C73),"",IFERROR(IF($C73&lt;10,$C73*Q73,IF(AND(10&lt;=$C73,$C73&lt;=50),$C73*R73,IF($C73&gt;50,$C73*S73,"No Offer"))),"No Offer"))</f>
        <v/>
      </c>
      <c r="U73" s="407">
        <v>12</v>
      </c>
      <c r="V73" s="407">
        <v>9.49</v>
      </c>
      <c r="W73" s="407">
        <v>9.36</v>
      </c>
      <c r="X73" s="412" t="str">
        <f>IF((0=$C73),"",IFERROR(IF($C73&lt;10,$C73*U73,IF(AND(10&lt;=$C73,$C73&lt;=50),$C73*V73,IF($C73&gt;50,$C73*W73,"No Offer"))),"No Offer"))</f>
        <v/>
      </c>
      <c r="Y73" s="409">
        <v>15</v>
      </c>
      <c r="Z73" s="409">
        <v>8</v>
      </c>
      <c r="AA73" s="409">
        <v>5</v>
      </c>
      <c r="AB73" s="414" t="str">
        <f>IF((0=$C73),"",IFERROR(IF($C73&lt;10,$C73*Y73,IF(AND(10&lt;=$C73,$C73&lt;=50),$C73*Z73,IF($C73&gt;50,$C73*AA73,"No Offer"))),"No Offer"))</f>
        <v/>
      </c>
    </row>
    <row r="74" spans="1:28" s="389" customFormat="1" x14ac:dyDescent="0.2">
      <c r="A74" s="316"/>
      <c r="B74" s="405"/>
      <c r="C74" s="318">
        <f>'Series 200 Input'!J74</f>
        <v>0</v>
      </c>
      <c r="D74" s="318"/>
      <c r="E74" s="407"/>
      <c r="F74" s="407"/>
      <c r="G74" s="407"/>
      <c r="H74" s="408"/>
      <c r="I74" s="409"/>
      <c r="J74" s="409"/>
      <c r="K74" s="409"/>
      <c r="L74" s="411"/>
      <c r="M74" s="407"/>
      <c r="N74" s="407"/>
      <c r="O74" s="407"/>
      <c r="P74" s="408"/>
      <c r="Q74" s="409"/>
      <c r="R74" s="409"/>
      <c r="S74" s="409"/>
      <c r="T74" s="411"/>
      <c r="U74" s="407"/>
      <c r="V74" s="407"/>
      <c r="W74" s="407"/>
      <c r="X74" s="408"/>
      <c r="Y74" s="409"/>
      <c r="Z74" s="409"/>
      <c r="AA74" s="409"/>
      <c r="AB74" s="411"/>
    </row>
    <row r="75" spans="1:28" s="389" customFormat="1" ht="25.5" x14ac:dyDescent="0.2">
      <c r="A75" s="404" t="s">
        <v>460</v>
      </c>
      <c r="B75" s="317" t="s">
        <v>461</v>
      </c>
      <c r="C75" s="318">
        <f>'Series 200 Input'!J75</f>
        <v>0</v>
      </c>
      <c r="D75" s="318" t="s">
        <v>451</v>
      </c>
      <c r="E75" s="407">
        <v>43.15</v>
      </c>
      <c r="F75" s="407">
        <v>10.89</v>
      </c>
      <c r="G75" s="407">
        <v>10.98</v>
      </c>
      <c r="H75" s="412" t="str">
        <f>IF((0=$C75),"",IFERROR(IF($C75&lt;10,$C75*E75,IF(AND(10&lt;=$C75,$C75&lt;=50),$C75*F75,IF($C75&gt;50,$C75*G75,"No Offer"))),"No Offer"))</f>
        <v/>
      </c>
      <c r="I75" s="409">
        <v>3</v>
      </c>
      <c r="J75" s="409">
        <v>3</v>
      </c>
      <c r="K75" s="409">
        <v>3</v>
      </c>
      <c r="L75" s="414" t="str">
        <f>IF((0=$C75),"",IFERROR(IF($C75&lt;10,$C75*I75,IF(AND(10&lt;=$C75,$C75&lt;=50),$C75*J75,IF($C75&gt;50,$C75*K75,"No Offer"))),"No Offer"))</f>
        <v/>
      </c>
      <c r="M75" s="407">
        <v>6.51</v>
      </c>
      <c r="N75" s="407">
        <v>6.51</v>
      </c>
      <c r="O75" s="407">
        <v>6.51</v>
      </c>
      <c r="P75" s="412" t="str">
        <f>IF((0=$C75),"",IFERROR(IF($C75&lt;10,$C75*M75,IF(AND(10&lt;=$C75,$C75&lt;=50),$C75*N75,IF($C75&gt;50,$C75*O75,"No Offer"))),"No Offer"))</f>
        <v/>
      </c>
      <c r="Q75" s="409">
        <v>4</v>
      </c>
      <c r="R75" s="409">
        <v>3</v>
      </c>
      <c r="S75" s="409">
        <v>3</v>
      </c>
      <c r="T75" s="414" t="str">
        <f>IF((0=$C75),"",IFERROR(IF($C75&lt;10,$C75*Q75,IF(AND(10&lt;=$C75,$C75&lt;=50),$C75*R75,IF($C75&gt;50,$C75*S75,"No Offer"))),"No Offer"))</f>
        <v/>
      </c>
      <c r="U75" s="407">
        <v>10.5</v>
      </c>
      <c r="V75" s="407">
        <v>8.6999999999999993</v>
      </c>
      <c r="W75" s="407">
        <v>8.36</v>
      </c>
      <c r="X75" s="412" t="str">
        <f>IF((0=$C75),"",IFERROR(IF($C75&lt;10,$C75*U75,IF(AND(10&lt;=$C75,$C75&lt;=50),$C75*V75,IF($C75&gt;50,$C75*W75,"No Offer"))),"No Offer"))</f>
        <v/>
      </c>
      <c r="Y75" s="409">
        <v>15</v>
      </c>
      <c r="Z75" s="409">
        <v>8</v>
      </c>
      <c r="AA75" s="409">
        <v>5</v>
      </c>
      <c r="AB75" s="414" t="str">
        <f>IF((0=$C75),"",IFERROR(IF($C75&lt;10,$C75*Y75,IF(AND(10&lt;=$C75,$C75&lt;=50),$C75*Z75,IF($C75&gt;50,$C75*AA75,"No Offer"))),"No Offer"))</f>
        <v/>
      </c>
    </row>
    <row r="76" spans="1:28" s="389" customFormat="1" x14ac:dyDescent="0.2">
      <c r="A76" s="404"/>
      <c r="B76" s="317"/>
      <c r="C76" s="318">
        <f>'Series 200 Input'!J76</f>
        <v>0</v>
      </c>
      <c r="D76" s="318"/>
      <c r="E76" s="407"/>
      <c r="F76" s="407"/>
      <c r="G76" s="407"/>
      <c r="H76" s="408"/>
      <c r="I76" s="409"/>
      <c r="J76" s="409"/>
      <c r="K76" s="409"/>
      <c r="L76" s="411"/>
      <c r="M76" s="407"/>
      <c r="N76" s="407"/>
      <c r="O76" s="407"/>
      <c r="P76" s="408"/>
      <c r="Q76" s="409"/>
      <c r="R76" s="409"/>
      <c r="S76" s="409"/>
      <c r="T76" s="411"/>
      <c r="U76" s="407"/>
      <c r="V76" s="407"/>
      <c r="W76" s="407"/>
      <c r="X76" s="408"/>
      <c r="Y76" s="409"/>
      <c r="Z76" s="409"/>
      <c r="AA76" s="409"/>
      <c r="AB76" s="411"/>
    </row>
    <row r="77" spans="1:28" s="389" customFormat="1" ht="25.5" x14ac:dyDescent="0.2">
      <c r="A77" s="404" t="s">
        <v>462</v>
      </c>
      <c r="B77" s="405" t="s">
        <v>463</v>
      </c>
      <c r="C77" s="318">
        <f>'Series 200 Input'!J77</f>
        <v>0</v>
      </c>
      <c r="D77" s="318" t="s">
        <v>451</v>
      </c>
      <c r="E77" s="407">
        <v>43.15</v>
      </c>
      <c r="F77" s="407">
        <v>9.08</v>
      </c>
      <c r="G77" s="407">
        <v>9.08</v>
      </c>
      <c r="H77" s="412" t="str">
        <f>IF((0=$C77),"",IFERROR(IF($C77&lt;10,$C77*E77,IF(AND(10&lt;=$C77,$C77&lt;=50),$C77*F77,IF($C77&gt;50,$C77*G77,"No Offer"))),"No Offer"))</f>
        <v/>
      </c>
      <c r="I77" s="409">
        <v>3</v>
      </c>
      <c r="J77" s="409">
        <v>3</v>
      </c>
      <c r="K77" s="409">
        <v>3</v>
      </c>
      <c r="L77" s="414" t="str">
        <f>IF((0=$C77),"",IFERROR(IF($C77&lt;10,$C77*I77,IF(AND(10&lt;=$C77,$C77&lt;=50),$C77*J77,IF($C77&gt;50,$C77*K77,"No Offer"))),"No Offer"))</f>
        <v/>
      </c>
      <c r="M77" s="407">
        <v>6.51</v>
      </c>
      <c r="N77" s="407">
        <v>6.51</v>
      </c>
      <c r="O77" s="407">
        <v>6.51</v>
      </c>
      <c r="P77" s="412" t="str">
        <f>IF((0=$C77),"",IFERROR(IF($C77&lt;10,$C77*M77,IF(AND(10&lt;=$C77,$C77&lt;=50),$C77*N77,IF($C77&gt;50,$C77*O77,"No Offer"))),"No Offer"))</f>
        <v/>
      </c>
      <c r="Q77" s="409">
        <v>4</v>
      </c>
      <c r="R77" s="409">
        <v>3</v>
      </c>
      <c r="S77" s="409">
        <v>3</v>
      </c>
      <c r="T77" s="414" t="str">
        <f>IF((0=$C77),"",IFERROR(IF($C77&lt;10,$C77*Q77,IF(AND(10&lt;=$C77,$C77&lt;=50),$C77*R77,IF($C77&gt;50,$C77*S77,"No Offer"))),"No Offer"))</f>
        <v/>
      </c>
      <c r="U77" s="407">
        <v>9</v>
      </c>
      <c r="V77" s="407">
        <v>7.91</v>
      </c>
      <c r="W77" s="407">
        <v>7.36</v>
      </c>
      <c r="X77" s="412" t="str">
        <f>IF((0=$C77),"",IFERROR(IF($C77&lt;10,$C77*U77,IF(AND(10&lt;=$C77,$C77&lt;=50),$C77*V77,IF($C77&gt;50,$C77*W77,"No Offer"))),"No Offer"))</f>
        <v/>
      </c>
      <c r="Y77" s="409">
        <v>15</v>
      </c>
      <c r="Z77" s="409">
        <v>8</v>
      </c>
      <c r="AA77" s="409">
        <v>5</v>
      </c>
      <c r="AB77" s="414" t="str">
        <f>IF((0=$C77),"",IFERROR(IF($C77&lt;10,$C77*Y77,IF(AND(10&lt;=$C77,$C77&lt;=50),$C77*Z77,IF($C77&gt;50,$C77*AA77,"No Offer"))),"No Offer"))</f>
        <v/>
      </c>
    </row>
    <row r="78" spans="1:28" s="389" customFormat="1" x14ac:dyDescent="0.2">
      <c r="A78" s="404"/>
      <c r="B78" s="405"/>
      <c r="C78" s="318">
        <f>'Series 200 Input'!J78</f>
        <v>0</v>
      </c>
      <c r="D78" s="318"/>
      <c r="E78" s="407"/>
      <c r="F78" s="407"/>
      <c r="G78" s="407"/>
      <c r="H78" s="408"/>
      <c r="I78" s="409"/>
      <c r="J78" s="409"/>
      <c r="K78" s="409"/>
      <c r="L78" s="411"/>
      <c r="M78" s="407"/>
      <c r="N78" s="407"/>
      <c r="O78" s="407"/>
      <c r="P78" s="408"/>
      <c r="Q78" s="409"/>
      <c r="R78" s="409"/>
      <c r="S78" s="409"/>
      <c r="T78" s="411"/>
      <c r="U78" s="407"/>
      <c r="V78" s="407"/>
      <c r="W78" s="407"/>
      <c r="X78" s="408"/>
      <c r="Y78" s="409"/>
      <c r="Z78" s="409"/>
      <c r="AA78" s="409"/>
      <c r="AB78" s="411"/>
    </row>
    <row r="79" spans="1:28" s="389" customFormat="1" x14ac:dyDescent="0.2">
      <c r="A79" s="420"/>
      <c r="B79" s="421" t="s">
        <v>464</v>
      </c>
      <c r="C79" s="318">
        <f>'Series 200 Input'!J79</f>
        <v>0</v>
      </c>
      <c r="D79" s="334"/>
      <c r="E79" s="423" t="s">
        <v>396</v>
      </c>
      <c r="F79" s="424" t="s">
        <v>397</v>
      </c>
      <c r="G79" s="423" t="s">
        <v>398</v>
      </c>
      <c r="H79" s="426"/>
      <c r="I79" s="423" t="s">
        <v>396</v>
      </c>
      <c r="J79" s="424" t="s">
        <v>397</v>
      </c>
      <c r="K79" s="423" t="s">
        <v>398</v>
      </c>
      <c r="L79" s="426"/>
      <c r="M79" s="423" t="s">
        <v>396</v>
      </c>
      <c r="N79" s="424" t="s">
        <v>397</v>
      </c>
      <c r="O79" s="423" t="s">
        <v>398</v>
      </c>
      <c r="P79" s="426"/>
      <c r="Q79" s="423" t="s">
        <v>396</v>
      </c>
      <c r="R79" s="424" t="s">
        <v>397</v>
      </c>
      <c r="S79" s="423" t="s">
        <v>398</v>
      </c>
      <c r="T79" s="426"/>
      <c r="U79" s="423" t="s">
        <v>396</v>
      </c>
      <c r="V79" s="424" t="s">
        <v>397</v>
      </c>
      <c r="W79" s="423" t="s">
        <v>398</v>
      </c>
      <c r="X79" s="426"/>
      <c r="Y79" s="423" t="s">
        <v>396</v>
      </c>
      <c r="Z79" s="424" t="s">
        <v>397</v>
      </c>
      <c r="AA79" s="423" t="s">
        <v>398</v>
      </c>
      <c r="AB79" s="426"/>
    </row>
    <row r="80" spans="1:28" s="389" customFormat="1" x14ac:dyDescent="0.2">
      <c r="A80" s="404"/>
      <c r="B80" s="405"/>
      <c r="C80" s="318">
        <f>'Series 200 Input'!J80</f>
        <v>0</v>
      </c>
      <c r="D80" s="318"/>
      <c r="E80" s="407"/>
      <c r="F80" s="407"/>
      <c r="G80" s="407"/>
      <c r="H80" s="408"/>
      <c r="I80" s="409"/>
      <c r="J80" s="409"/>
      <c r="K80" s="409"/>
      <c r="L80" s="411"/>
      <c r="M80" s="407"/>
      <c r="N80" s="407"/>
      <c r="O80" s="407"/>
      <c r="P80" s="408"/>
      <c r="Q80" s="409"/>
      <c r="R80" s="409"/>
      <c r="S80" s="409"/>
      <c r="T80" s="411"/>
      <c r="U80" s="407"/>
      <c r="V80" s="407"/>
      <c r="W80" s="407"/>
      <c r="X80" s="408"/>
      <c r="Y80" s="409"/>
      <c r="Z80" s="409"/>
      <c r="AA80" s="409"/>
      <c r="AB80" s="411"/>
    </row>
    <row r="81" spans="1:28" s="389" customFormat="1" ht="25.5" x14ac:dyDescent="0.2">
      <c r="A81" s="404" t="s">
        <v>465</v>
      </c>
      <c r="B81" s="405" t="s">
        <v>466</v>
      </c>
      <c r="C81" s="318">
        <f>'Series 200 Input'!J81</f>
        <v>0</v>
      </c>
      <c r="D81" s="318" t="s">
        <v>451</v>
      </c>
      <c r="E81" s="407">
        <v>43.15</v>
      </c>
      <c r="F81" s="407">
        <v>7.26</v>
      </c>
      <c r="G81" s="407">
        <v>4.3600000000000003</v>
      </c>
      <c r="H81" s="412" t="str">
        <f>IF((0=$C81),"",IFERROR(IF($C81&lt;10,$C81*E81,IF(AND(10&lt;=$C81,$C81&lt;=50),$C81*F81,IF($C81&gt;50,$C81*G81,"No Offer"))),"No Offer"))</f>
        <v/>
      </c>
      <c r="I81" s="409">
        <v>3</v>
      </c>
      <c r="J81" s="409">
        <v>3</v>
      </c>
      <c r="K81" s="409">
        <v>3</v>
      </c>
      <c r="L81" s="414" t="str">
        <f>IF((0=$C81),"",IFERROR(IF($C81&lt;10,$C81*I81,IF(AND(10&lt;=$C81,$C81&lt;=50),$C81*J81,IF($C81&gt;50,$C81*K81,"No Offer"))),"No Offer"))</f>
        <v/>
      </c>
      <c r="M81" s="407">
        <v>4.33</v>
      </c>
      <c r="N81" s="407">
        <v>4.33</v>
      </c>
      <c r="O81" s="407">
        <v>4.33</v>
      </c>
      <c r="P81" s="412" t="str">
        <f>IF((0=$C81),"",IFERROR(IF($C81&lt;10,$C81*M81,IF(AND(10&lt;=$C81,$C81&lt;=50),$C81*N81,IF($C81&gt;50,$C81*O81,"No Offer"))),"No Offer"))</f>
        <v/>
      </c>
      <c r="Q81" s="409">
        <v>2.5</v>
      </c>
      <c r="R81" s="409">
        <v>2.5</v>
      </c>
      <c r="S81" s="409">
        <v>2</v>
      </c>
      <c r="T81" s="414" t="str">
        <f>IF((0=$C81),"",IFERROR(IF($C81&lt;10,$C81*Q81,IF(AND(10&lt;=$C81,$C81&lt;=50),$C81*R81,IF($C81&gt;50,$C81*S81,"No Offer"))),"No Offer"))</f>
        <v/>
      </c>
      <c r="U81" s="407">
        <v>8.4</v>
      </c>
      <c r="V81" s="407">
        <v>7.2</v>
      </c>
      <c r="W81" s="407">
        <v>6</v>
      </c>
      <c r="X81" s="412" t="str">
        <f>IF((0=$C81),"",IFERROR(IF($C81&lt;10,$C81*U81,IF(AND(10&lt;=$C81,$C81&lt;=50),$C81*V81,IF($C81&gt;50,$C81*W81,"No Offer"))),"No Offer"))</f>
        <v/>
      </c>
      <c r="Y81" s="409">
        <v>15</v>
      </c>
      <c r="Z81" s="409">
        <v>8</v>
      </c>
      <c r="AA81" s="409">
        <v>5</v>
      </c>
      <c r="AB81" s="414" t="str">
        <f>IF((0=$C81),"",IFERROR(IF($C81&lt;10,$C81*Y81,IF(AND(10&lt;=$C81,$C81&lt;=50),$C81*Z81,IF($C81&gt;50,$C81*AA81,"No Offer"))),"No Offer"))</f>
        <v/>
      </c>
    </row>
    <row r="82" spans="1:28" s="389" customFormat="1" x14ac:dyDescent="0.2">
      <c r="A82" s="404"/>
      <c r="B82" s="405"/>
      <c r="C82" s="318">
        <f>'Series 200 Input'!J82</f>
        <v>0</v>
      </c>
      <c r="D82" s="318"/>
      <c r="E82" s="407"/>
      <c r="F82" s="407"/>
      <c r="G82" s="407"/>
      <c r="H82" s="408"/>
      <c r="I82" s="409"/>
      <c r="J82" s="409"/>
      <c r="K82" s="409"/>
      <c r="L82" s="411"/>
      <c r="M82" s="407"/>
      <c r="N82" s="407"/>
      <c r="O82" s="407"/>
      <c r="P82" s="408"/>
      <c r="Q82" s="409"/>
      <c r="R82" s="409"/>
      <c r="S82" s="409"/>
      <c r="T82" s="411"/>
      <c r="U82" s="407"/>
      <c r="V82" s="407"/>
      <c r="W82" s="407"/>
      <c r="X82" s="408"/>
      <c r="Y82" s="409"/>
      <c r="Z82" s="409"/>
      <c r="AA82" s="409"/>
      <c r="AB82" s="411"/>
    </row>
    <row r="83" spans="1:28" s="389" customFormat="1" ht="25.5" x14ac:dyDescent="0.2">
      <c r="A83" s="404" t="s">
        <v>467</v>
      </c>
      <c r="B83" s="405" t="s">
        <v>468</v>
      </c>
      <c r="C83" s="318">
        <f>'Series 200 Input'!J83</f>
        <v>0</v>
      </c>
      <c r="D83" s="318" t="s">
        <v>451</v>
      </c>
      <c r="E83" s="407">
        <v>42.15</v>
      </c>
      <c r="F83" s="407">
        <v>7.26</v>
      </c>
      <c r="G83" s="407">
        <v>5.45</v>
      </c>
      <c r="H83" s="412" t="str">
        <f>IF((0=$C83),"",IFERROR(IF($C83&lt;10,$C83*E83,IF(AND(10&lt;=$C83,$C83&lt;=50),$C83*F83,IF($C83&gt;50,$C83*G83,"No Offer"))),"No Offer"))</f>
        <v/>
      </c>
      <c r="I83" s="409">
        <v>3</v>
      </c>
      <c r="J83" s="409">
        <v>3</v>
      </c>
      <c r="K83" s="409">
        <v>3</v>
      </c>
      <c r="L83" s="414" t="str">
        <f>IF((0=$C83),"",IFERROR(IF($C83&lt;10,$C83*I83,IF(AND(10&lt;=$C83,$C83&lt;=50),$C83*J83,IF($C83&gt;50,$C83*K83,"No Offer"))),"No Offer"))</f>
        <v/>
      </c>
      <c r="M83" s="407">
        <v>4.33</v>
      </c>
      <c r="N83" s="407">
        <v>4.33</v>
      </c>
      <c r="O83" s="407">
        <v>4.33</v>
      </c>
      <c r="P83" s="412" t="str">
        <f>IF((0=$C83),"",IFERROR(IF($C83&lt;10,$C83*M83,IF(AND(10&lt;=$C83,$C83&lt;=50),$C83*N83,IF($C83&gt;50,$C83*O83,"No Offer"))),"No Offer"))</f>
        <v/>
      </c>
      <c r="Q83" s="409">
        <v>2.5</v>
      </c>
      <c r="R83" s="409">
        <v>2.5</v>
      </c>
      <c r="S83" s="409">
        <v>2</v>
      </c>
      <c r="T83" s="414" t="str">
        <f>IF((0=$C83),"",IFERROR(IF($C83&lt;10,$C83*Q83,IF(AND(10&lt;=$C83,$C83&lt;=50),$C83*R83,IF($C83&gt;50,$C83*S83,"No Offer"))),"No Offer"))</f>
        <v/>
      </c>
      <c r="U83" s="407">
        <v>8.75</v>
      </c>
      <c r="V83" s="407">
        <v>7.65</v>
      </c>
      <c r="W83" s="407">
        <v>7.11</v>
      </c>
      <c r="X83" s="412" t="str">
        <f>IF((0=$C83),"",IFERROR(IF($C83&lt;10,$C83*U83,IF(AND(10&lt;=$C83,$C83&lt;=50),$C83*V83,IF($C83&gt;50,$C83*W83,"No Offer"))),"No Offer"))</f>
        <v/>
      </c>
      <c r="Y83" s="409">
        <v>15</v>
      </c>
      <c r="Z83" s="409">
        <v>8</v>
      </c>
      <c r="AA83" s="409">
        <v>5</v>
      </c>
      <c r="AB83" s="414" t="str">
        <f>IF((0=$C83),"",IFERROR(IF($C83&lt;10,$C83*Y83,IF(AND(10&lt;=$C83,$C83&lt;=50),$C83*Z83,IF($C83&gt;50,$C83*AA83,"No Offer"))),"No Offer"))</f>
        <v/>
      </c>
    </row>
    <row r="84" spans="1:28" s="389" customFormat="1" x14ac:dyDescent="0.2">
      <c r="A84" s="404"/>
      <c r="B84" s="405"/>
      <c r="C84" s="318">
        <f>'Series 200 Input'!J84</f>
        <v>0</v>
      </c>
      <c r="D84" s="318"/>
      <c r="E84" s="407"/>
      <c r="F84" s="407"/>
      <c r="G84" s="407"/>
      <c r="H84" s="408"/>
      <c r="I84" s="409"/>
      <c r="J84" s="409"/>
      <c r="K84" s="409"/>
      <c r="L84" s="411"/>
      <c r="M84" s="407"/>
      <c r="N84" s="407"/>
      <c r="O84" s="407"/>
      <c r="P84" s="408"/>
      <c r="Q84" s="409"/>
      <c r="R84" s="409"/>
      <c r="S84" s="409"/>
      <c r="T84" s="411"/>
      <c r="U84" s="407"/>
      <c r="V84" s="407"/>
      <c r="W84" s="407"/>
      <c r="X84" s="408"/>
      <c r="Y84" s="409"/>
      <c r="Z84" s="409"/>
      <c r="AA84" s="409"/>
      <c r="AB84" s="411"/>
    </row>
    <row r="85" spans="1:28" s="389" customFormat="1" ht="25.5" customHeight="1" x14ac:dyDescent="0.2">
      <c r="A85" s="316" t="s">
        <v>469</v>
      </c>
      <c r="B85" s="317" t="s">
        <v>470</v>
      </c>
      <c r="C85" s="318">
        <f>'Series 200 Input'!J85</f>
        <v>0</v>
      </c>
      <c r="D85" s="318" t="s">
        <v>451</v>
      </c>
      <c r="E85" s="407">
        <v>43.15</v>
      </c>
      <c r="F85" s="407">
        <v>7.26</v>
      </c>
      <c r="G85" s="407">
        <v>4.3600000000000003</v>
      </c>
      <c r="H85" s="412" t="str">
        <f>IF((0=$C85),"",IFERROR(IF($C85&lt;10,$C85*E85,IF(AND(10&lt;=$C85,$C85&lt;=50),$C85*F85,IF($C85&gt;50,$C85*G85,"No Offer"))),"No Offer"))</f>
        <v/>
      </c>
      <c r="I85" s="409">
        <v>3</v>
      </c>
      <c r="J85" s="409">
        <v>3</v>
      </c>
      <c r="K85" s="409">
        <v>3</v>
      </c>
      <c r="L85" s="414" t="str">
        <f>IF((0=$C85),"",IFERROR(IF($C85&lt;10,$C85*I85,IF(AND(10&lt;=$C85,$C85&lt;=50),$C85*J85,IF($C85&gt;50,$C85*K85,"No Offer"))),"No Offer"))</f>
        <v/>
      </c>
      <c r="M85" s="407">
        <v>3.12</v>
      </c>
      <c r="N85" s="407">
        <v>3.12</v>
      </c>
      <c r="O85" s="407">
        <v>3.12</v>
      </c>
      <c r="P85" s="412" t="str">
        <f>IF((0=$C85),"",IFERROR(IF($C85&lt;10,$C85*M85,IF(AND(10&lt;=$C85,$C85&lt;=50),$C85*N85,IF($C85&gt;50,$C85*O85,"No Offer"))),"No Offer"))</f>
        <v/>
      </c>
      <c r="Q85" s="409">
        <v>2.5</v>
      </c>
      <c r="R85" s="409">
        <v>2.5</v>
      </c>
      <c r="S85" s="409">
        <v>2</v>
      </c>
      <c r="T85" s="414" t="str">
        <f>IF((0=$C85),"",IFERROR(IF($C85&lt;10,$C85*Q85,IF(AND(10&lt;=$C85,$C85&lt;=50),$C85*R85,IF($C85&gt;50,$C85*S85,"No Offer"))),"No Offer"))</f>
        <v/>
      </c>
      <c r="U85" s="407">
        <v>6.5</v>
      </c>
      <c r="V85" s="407">
        <v>5.4</v>
      </c>
      <c r="W85" s="407">
        <v>4.5</v>
      </c>
      <c r="X85" s="412" t="str">
        <f>IF((0=$C85),"",IFERROR(IF($C85&lt;10,$C85*U85,IF(AND(10&lt;=$C85,$C85&lt;=50),$C85*V85,IF($C85&gt;50,$C85*W85,"No Offer"))),"No Offer"))</f>
        <v/>
      </c>
      <c r="Y85" s="409">
        <v>5</v>
      </c>
      <c r="Z85" s="409">
        <v>4</v>
      </c>
      <c r="AA85" s="409">
        <v>3</v>
      </c>
      <c r="AB85" s="414" t="str">
        <f>IF((0=$C85),"",IFERROR(IF($C85&lt;10,$C85*Y85,IF(AND(10&lt;=$C85,$C85&lt;=50),$C85*Z85,IF($C85&gt;50,$C85*AA85,"No Offer"))),"No Offer"))</f>
        <v/>
      </c>
    </row>
    <row r="86" spans="1:28" s="389" customFormat="1" ht="13.15" customHeight="1" x14ac:dyDescent="0.2">
      <c r="A86" s="316"/>
      <c r="B86" s="317"/>
      <c r="C86" s="318">
        <f>'Series 200 Input'!J86</f>
        <v>0</v>
      </c>
      <c r="D86" s="318"/>
      <c r="E86" s="407"/>
      <c r="F86" s="407"/>
      <c r="G86" s="407"/>
      <c r="H86" s="408"/>
      <c r="I86" s="409"/>
      <c r="J86" s="409"/>
      <c r="K86" s="409"/>
      <c r="L86" s="411"/>
      <c r="M86" s="407"/>
      <c r="N86" s="407"/>
      <c r="O86" s="407"/>
      <c r="P86" s="408"/>
      <c r="Q86" s="409"/>
      <c r="R86" s="409"/>
      <c r="S86" s="409"/>
      <c r="T86" s="411"/>
      <c r="U86" s="407"/>
      <c r="V86" s="407"/>
      <c r="W86" s="407"/>
      <c r="X86" s="408"/>
      <c r="Y86" s="409"/>
      <c r="Z86" s="409"/>
      <c r="AA86" s="409"/>
      <c r="AB86" s="411"/>
    </row>
    <row r="87" spans="1:28" s="389" customFormat="1" ht="13.15" customHeight="1" x14ac:dyDescent="0.2">
      <c r="A87" s="420"/>
      <c r="B87" s="421" t="s">
        <v>471</v>
      </c>
      <c r="C87" s="318">
        <f>'Series 200 Input'!J87</f>
        <v>0</v>
      </c>
      <c r="D87" s="334"/>
      <c r="E87" s="423" t="s">
        <v>396</v>
      </c>
      <c r="F87" s="424" t="s">
        <v>397</v>
      </c>
      <c r="G87" s="423" t="s">
        <v>398</v>
      </c>
      <c r="H87" s="426"/>
      <c r="I87" s="423" t="s">
        <v>396</v>
      </c>
      <c r="J87" s="424" t="s">
        <v>397</v>
      </c>
      <c r="K87" s="423" t="s">
        <v>398</v>
      </c>
      <c r="L87" s="426"/>
      <c r="M87" s="423" t="s">
        <v>396</v>
      </c>
      <c r="N87" s="424" t="s">
        <v>397</v>
      </c>
      <c r="O87" s="423" t="s">
        <v>398</v>
      </c>
      <c r="P87" s="426"/>
      <c r="Q87" s="423" t="s">
        <v>396</v>
      </c>
      <c r="R87" s="424" t="s">
        <v>397</v>
      </c>
      <c r="S87" s="423" t="s">
        <v>398</v>
      </c>
      <c r="T87" s="426"/>
      <c r="U87" s="423" t="s">
        <v>396</v>
      </c>
      <c r="V87" s="424" t="s">
        <v>397</v>
      </c>
      <c r="W87" s="423" t="s">
        <v>398</v>
      </c>
      <c r="X87" s="426"/>
      <c r="Y87" s="423" t="s">
        <v>396</v>
      </c>
      <c r="Z87" s="424" t="s">
        <v>397</v>
      </c>
      <c r="AA87" s="423" t="s">
        <v>398</v>
      </c>
      <c r="AB87" s="426"/>
    </row>
    <row r="88" spans="1:28" s="389" customFormat="1" ht="13.15" customHeight="1" x14ac:dyDescent="0.2">
      <c r="A88" s="404"/>
      <c r="B88" s="405"/>
      <c r="C88" s="318">
        <f>'Series 200 Input'!J88</f>
        <v>0</v>
      </c>
      <c r="D88" s="318"/>
      <c r="E88" s="407"/>
      <c r="F88" s="407"/>
      <c r="G88" s="407"/>
      <c r="H88" s="408"/>
      <c r="I88" s="409"/>
      <c r="J88" s="409"/>
      <c r="K88" s="409"/>
      <c r="L88" s="411"/>
      <c r="M88" s="407"/>
      <c r="N88" s="407"/>
      <c r="O88" s="407"/>
      <c r="P88" s="408"/>
      <c r="Q88" s="409"/>
      <c r="R88" s="409"/>
      <c r="S88" s="409"/>
      <c r="T88" s="411"/>
      <c r="U88" s="407"/>
      <c r="V88" s="407"/>
      <c r="W88" s="407"/>
      <c r="X88" s="408"/>
      <c r="Y88" s="409"/>
      <c r="Z88" s="409"/>
      <c r="AA88" s="409"/>
      <c r="AB88" s="411"/>
    </row>
    <row r="89" spans="1:28" s="389" customFormat="1" ht="25.9" customHeight="1" x14ac:dyDescent="0.2">
      <c r="A89" s="404" t="s">
        <v>472</v>
      </c>
      <c r="B89" s="432" t="s">
        <v>473</v>
      </c>
      <c r="C89" s="318">
        <f>'Series 200 Input'!J89</f>
        <v>0</v>
      </c>
      <c r="D89" s="318" t="s">
        <v>451</v>
      </c>
      <c r="E89" s="407">
        <v>43.15</v>
      </c>
      <c r="F89" s="407">
        <v>10.89</v>
      </c>
      <c r="G89" s="407">
        <v>10.89</v>
      </c>
      <c r="H89" s="412" t="str">
        <f>IF((0=$C89),"",IFERROR(IF($C89&lt;10,$C89*E89,IF(AND(10&lt;=$C89,$C89&lt;=50),$C89*F89,IF($C89&gt;50,$C89*G89,"No Offer"))),"No Offer"))</f>
        <v/>
      </c>
      <c r="I89" s="409">
        <v>3</v>
      </c>
      <c r="J89" s="409">
        <v>3</v>
      </c>
      <c r="K89" s="409">
        <v>3</v>
      </c>
      <c r="L89" s="414" t="str">
        <f>IF((0=$C89),"",IFERROR(IF($C89&lt;10,$C89*I89,IF(AND(10&lt;=$C89,$C89&lt;=50),$C89*J89,IF($C89&gt;50,$C89*K89,"No Offer"))),"No Offer"))</f>
        <v/>
      </c>
      <c r="M89" s="407">
        <v>8.41</v>
      </c>
      <c r="N89" s="407">
        <v>8.41</v>
      </c>
      <c r="O89" s="407">
        <v>8.41</v>
      </c>
      <c r="P89" s="412" t="str">
        <f>IF((0=$C89),"",IFERROR(IF($C89&lt;10,$C89*M89,IF(AND(10&lt;=$C89,$C89&lt;=50),$C89*N89,IF($C89&gt;50,$C89*O89,"No Offer"))),"No Offer"))</f>
        <v/>
      </c>
      <c r="Q89" s="409">
        <v>5</v>
      </c>
      <c r="R89" s="409">
        <v>5</v>
      </c>
      <c r="S89" s="409">
        <v>5</v>
      </c>
      <c r="T89" s="414" t="str">
        <f>IF((0=$C89),"",IFERROR(IF($C89&lt;10,$C89*Q89,IF(AND(10&lt;=$C89,$C89&lt;=50),$C89*R89,IF($C89&gt;50,$C89*S89,"No Offer"))),"No Offer"))</f>
        <v/>
      </c>
      <c r="U89" s="407">
        <v>9.6</v>
      </c>
      <c r="V89" s="407">
        <v>7.91</v>
      </c>
      <c r="W89" s="407">
        <v>6.6</v>
      </c>
      <c r="X89" s="412" t="str">
        <f>IF((0=$C89),"",IFERROR(IF($C89&lt;10,$C89*U89,IF(AND(10&lt;=$C89,$C89&lt;=50),$C89*V89,IF($C89&gt;50,$C89*W89,"No Offer"))),"No Offer"))</f>
        <v/>
      </c>
      <c r="Y89" s="409" t="s">
        <v>402</v>
      </c>
      <c r="Z89" s="409" t="s">
        <v>402</v>
      </c>
      <c r="AA89" s="409" t="s">
        <v>403</v>
      </c>
      <c r="AB89" s="414" t="str">
        <f>IF((0=$C89),"",IFERROR(IF($C89&lt;10,$C89*Y89,IF(AND(10&lt;=$C89,$C89&lt;=50),$C89*Z89,IF($C89&gt;50,$C89*AA89,"No Offer"))),"No Offer"))</f>
        <v/>
      </c>
    </row>
    <row r="90" spans="1:28" s="389" customFormat="1" ht="13.15" customHeight="1" x14ac:dyDescent="0.2">
      <c r="A90" s="316"/>
      <c r="B90" s="317"/>
      <c r="C90" s="318">
        <f>'Series 200 Input'!J90</f>
        <v>0</v>
      </c>
      <c r="D90" s="318"/>
      <c r="E90" s="407"/>
      <c r="F90" s="407"/>
      <c r="G90" s="407"/>
      <c r="H90" s="408"/>
      <c r="I90" s="409"/>
      <c r="J90" s="409"/>
      <c r="K90" s="409"/>
      <c r="L90" s="411"/>
      <c r="M90" s="407"/>
      <c r="N90" s="407"/>
      <c r="O90" s="407"/>
      <c r="P90" s="408"/>
      <c r="Q90" s="409"/>
      <c r="R90" s="409"/>
      <c r="S90" s="409"/>
      <c r="T90" s="411"/>
      <c r="U90" s="407"/>
      <c r="V90" s="407"/>
      <c r="W90" s="407"/>
      <c r="X90" s="408"/>
      <c r="Y90" s="409"/>
      <c r="Z90" s="409"/>
      <c r="AA90" s="409"/>
      <c r="AB90" s="411"/>
    </row>
    <row r="91" spans="1:28" s="389" customFormat="1" ht="28.15" customHeight="1" x14ac:dyDescent="0.2">
      <c r="A91" s="404" t="s">
        <v>474</v>
      </c>
      <c r="B91" s="432" t="s">
        <v>475</v>
      </c>
      <c r="C91" s="318">
        <f>'Series 200 Input'!J91</f>
        <v>0</v>
      </c>
      <c r="D91" s="318" t="s">
        <v>451</v>
      </c>
      <c r="E91" s="407">
        <v>43.15</v>
      </c>
      <c r="F91" s="407">
        <v>21.78</v>
      </c>
      <c r="G91" s="407">
        <v>21.78</v>
      </c>
      <c r="H91" s="412" t="str">
        <f>IF((0=$C91),"",IFERROR(IF($C91&lt;10,$C91*E91,IF(AND(10&lt;=$C91,$C91&lt;=50),$C91*F91,IF($C91&gt;50,$C91*G91,"No Offer"))),"No Offer"))</f>
        <v/>
      </c>
      <c r="I91" s="409">
        <v>3</v>
      </c>
      <c r="J91" s="409">
        <v>3</v>
      </c>
      <c r="K91" s="409">
        <v>3</v>
      </c>
      <c r="L91" s="414" t="str">
        <f>IF((0=$C91),"",IFERROR(IF($C91&lt;10,$C91*I91,IF(AND(10&lt;=$C91,$C91&lt;=50),$C91*J91,IF($C91&gt;50,$C91*K91,"No Offer"))),"No Offer"))</f>
        <v/>
      </c>
      <c r="M91" s="407">
        <v>8.41</v>
      </c>
      <c r="N91" s="407">
        <v>8.41</v>
      </c>
      <c r="O91" s="407">
        <v>8.41</v>
      </c>
      <c r="P91" s="412" t="str">
        <f>IF((0=$C91),"",IFERROR(IF($C91&lt;10,$C91*M91,IF(AND(10&lt;=$C91,$C91&lt;=50),$C91*N91,IF($C91&gt;50,$C91*O91,"No Offer"))),"No Offer"))</f>
        <v/>
      </c>
      <c r="Q91" s="409">
        <v>5</v>
      </c>
      <c r="R91" s="409">
        <v>5</v>
      </c>
      <c r="S91" s="409">
        <v>5</v>
      </c>
      <c r="T91" s="414" t="str">
        <f>IF((0=$C91),"",IFERROR(IF($C91&lt;10,$C91*Q91,IF(AND(10&lt;=$C91,$C91&lt;=50),$C91*R91,IF($C91&gt;50,$C91*S91,"No Offer"))),"No Offer"))</f>
        <v/>
      </c>
      <c r="U91" s="407">
        <v>10.5</v>
      </c>
      <c r="V91" s="407">
        <v>8.6999999999999993</v>
      </c>
      <c r="W91" s="407">
        <v>8.36</v>
      </c>
      <c r="X91" s="412" t="str">
        <f>IF((0=$C91),"",IFERROR(IF($C91&lt;10,$C91*U91,IF(AND(10&lt;=$C91,$C91&lt;=50),$C91*V91,IF($C91&gt;50,$C91*W91,"No Offer"))),"No Offer"))</f>
        <v/>
      </c>
      <c r="Y91" s="409" t="s">
        <v>402</v>
      </c>
      <c r="Z91" s="409" t="s">
        <v>402</v>
      </c>
      <c r="AA91" s="409" t="s">
        <v>403</v>
      </c>
      <c r="AB91" s="414" t="str">
        <f>IF((0=$C91),"",IFERROR(IF($C91&lt;10,$C91*Y91,IF(AND(10&lt;=$C91,$C91&lt;=50),$C91*Z91,IF($C91&gt;50,$C91*AA91,"No Offer"))),"No Offer"))</f>
        <v/>
      </c>
    </row>
    <row r="92" spans="1:28" s="389" customFormat="1" ht="13.15" customHeight="1" x14ac:dyDescent="0.2">
      <c r="A92" s="316"/>
      <c r="B92" s="317"/>
      <c r="C92" s="318">
        <f>'Series 200 Input'!J92</f>
        <v>0</v>
      </c>
      <c r="D92" s="318"/>
      <c r="E92" s="407"/>
      <c r="F92" s="407"/>
      <c r="G92" s="407"/>
      <c r="H92" s="408"/>
      <c r="I92" s="409"/>
      <c r="J92" s="409"/>
      <c r="K92" s="409"/>
      <c r="L92" s="411"/>
      <c r="M92" s="407"/>
      <c r="N92" s="407"/>
      <c r="O92" s="407"/>
      <c r="P92" s="408"/>
      <c r="Q92" s="409"/>
      <c r="R92" s="409"/>
      <c r="S92" s="409"/>
      <c r="T92" s="411"/>
      <c r="U92" s="407"/>
      <c r="V92" s="407"/>
      <c r="W92" s="407"/>
      <c r="X92" s="408"/>
      <c r="Y92" s="409"/>
      <c r="Z92" s="409"/>
      <c r="AA92" s="409"/>
      <c r="AB92" s="411"/>
    </row>
    <row r="93" spans="1:28" s="389" customFormat="1" ht="27.75" customHeight="1" x14ac:dyDescent="0.2">
      <c r="A93" s="316" t="s">
        <v>476</v>
      </c>
      <c r="B93" s="317" t="s">
        <v>477</v>
      </c>
      <c r="C93" s="318">
        <f>'Series 200 Input'!J93</f>
        <v>0</v>
      </c>
      <c r="D93" s="318" t="s">
        <v>451</v>
      </c>
      <c r="E93" s="407">
        <v>43.15</v>
      </c>
      <c r="F93" s="407">
        <v>21.78</v>
      </c>
      <c r="G93" s="407">
        <v>21.78</v>
      </c>
      <c r="H93" s="412" t="str">
        <f>IF((0=$C93),"",IFERROR(IF($C93&lt;10,$C93*E93,IF(AND(10&lt;=$C93,$C93&lt;=50),$C93*F93,IF($C93&gt;50,$C93*G93,"No Offer"))),"No Offer"))</f>
        <v/>
      </c>
      <c r="I93" s="409">
        <v>3</v>
      </c>
      <c r="J93" s="409">
        <v>3</v>
      </c>
      <c r="K93" s="409">
        <v>3</v>
      </c>
      <c r="L93" s="414" t="str">
        <f>IF((0=$C93),"",IFERROR(IF($C93&lt;10,$C93*I93,IF(AND(10&lt;=$C93,$C93&lt;=50),$C93*J93,IF($C93&gt;50,$C93*K93,"No Offer"))),"No Offer"))</f>
        <v/>
      </c>
      <c r="M93" s="407">
        <v>8.41</v>
      </c>
      <c r="N93" s="407">
        <v>8.41</v>
      </c>
      <c r="O93" s="407">
        <v>8.41</v>
      </c>
      <c r="P93" s="412" t="str">
        <f>IF((0=$C93),"",IFERROR(IF($C93&lt;10,$C93*M93,IF(AND(10&lt;=$C93,$C93&lt;=50),$C93*N93,IF($C93&gt;50,$C93*O93,"No Offer"))),"No Offer"))</f>
        <v/>
      </c>
      <c r="Q93" s="409">
        <v>5</v>
      </c>
      <c r="R93" s="409">
        <v>5</v>
      </c>
      <c r="S93" s="409">
        <v>5</v>
      </c>
      <c r="T93" s="414" t="str">
        <f>IF((0=$C93),"",IFERROR(IF($C93&lt;10,$C93*Q93,IF(AND(10&lt;=$C93,$C93&lt;=50),$C93*R93,IF($C93&gt;50,$C93*S93,"No Offer"))),"No Offer"))</f>
        <v/>
      </c>
      <c r="U93" s="407">
        <v>14.4</v>
      </c>
      <c r="V93" s="407">
        <v>12</v>
      </c>
      <c r="W93" s="407">
        <v>10.199999999999999</v>
      </c>
      <c r="X93" s="412" t="str">
        <f>IF((0=$C93),"",IFERROR(IF($C93&lt;10,$C93*U93,IF(AND(10&lt;=$C93,$C93&lt;=50),$C93*V93,IF($C93&gt;50,$C93*W93,"No Offer"))),"No Offer"))</f>
        <v/>
      </c>
      <c r="Y93" s="409" t="s">
        <v>402</v>
      </c>
      <c r="Z93" s="409" t="s">
        <v>402</v>
      </c>
      <c r="AA93" s="409" t="s">
        <v>403</v>
      </c>
      <c r="AB93" s="414" t="str">
        <f>IF((0=$C93),"",IFERROR(IF($C93&lt;10,$C93*Y93,IF(AND(10&lt;=$C93,$C93&lt;=50),$C93*Z93,IF($C93&gt;50,$C93*AA93,"No Offer"))),"No Offer"))</f>
        <v/>
      </c>
    </row>
    <row r="94" spans="1:28" s="389" customFormat="1" ht="13.15" customHeight="1" x14ac:dyDescent="0.2">
      <c r="A94" s="316"/>
      <c r="B94" s="317"/>
      <c r="C94" s="318">
        <f>'Series 200 Input'!J94</f>
        <v>0</v>
      </c>
      <c r="D94" s="318"/>
      <c r="E94" s="407"/>
      <c r="F94" s="407"/>
      <c r="G94" s="407"/>
      <c r="H94" s="408"/>
      <c r="I94" s="409"/>
      <c r="J94" s="409"/>
      <c r="K94" s="409"/>
      <c r="L94" s="411"/>
      <c r="M94" s="407"/>
      <c r="N94" s="407"/>
      <c r="O94" s="407"/>
      <c r="P94" s="408"/>
      <c r="Q94" s="409"/>
      <c r="R94" s="409"/>
      <c r="S94" s="409"/>
      <c r="T94" s="411"/>
      <c r="U94" s="407"/>
      <c r="V94" s="407"/>
      <c r="W94" s="407"/>
      <c r="X94" s="408"/>
      <c r="Y94" s="409"/>
      <c r="Z94" s="409"/>
      <c r="AA94" s="409"/>
      <c r="AB94" s="411"/>
    </row>
    <row r="95" spans="1:28" s="389" customFormat="1" ht="13.15" customHeight="1" x14ac:dyDescent="0.2">
      <c r="A95" s="331"/>
      <c r="B95" s="343" t="s">
        <v>478</v>
      </c>
      <c r="C95" s="318">
        <f>'Series 200 Input'!J95</f>
        <v>0</v>
      </c>
      <c r="D95" s="334"/>
      <c r="E95" s="427"/>
      <c r="F95" s="427"/>
      <c r="G95" s="427"/>
      <c r="H95" s="433"/>
      <c r="I95" s="427"/>
      <c r="J95" s="427"/>
      <c r="K95" s="427"/>
      <c r="L95" s="433"/>
      <c r="M95" s="427"/>
      <c r="N95" s="427"/>
      <c r="O95" s="427"/>
      <c r="P95" s="433"/>
      <c r="Q95" s="427"/>
      <c r="R95" s="427"/>
      <c r="S95" s="427"/>
      <c r="T95" s="433"/>
      <c r="U95" s="427"/>
      <c r="V95" s="427"/>
      <c r="W95" s="427"/>
      <c r="X95" s="433"/>
      <c r="Y95" s="427"/>
      <c r="Z95" s="427"/>
      <c r="AA95" s="427"/>
      <c r="AB95" s="433"/>
    </row>
    <row r="96" spans="1:28" s="389" customFormat="1" ht="13.15" customHeight="1" x14ac:dyDescent="0.2">
      <c r="A96" s="331"/>
      <c r="B96" s="344"/>
      <c r="C96" s="318">
        <f>'Series 200 Input'!J96</f>
        <v>0</v>
      </c>
      <c r="D96" s="334"/>
      <c r="E96" s="427"/>
      <c r="F96" s="427"/>
      <c r="G96" s="427"/>
      <c r="H96" s="433"/>
      <c r="I96" s="427"/>
      <c r="J96" s="427"/>
      <c r="K96" s="427"/>
      <c r="L96" s="433"/>
      <c r="M96" s="427"/>
      <c r="N96" s="427"/>
      <c r="O96" s="427"/>
      <c r="P96" s="433"/>
      <c r="Q96" s="427"/>
      <c r="R96" s="427"/>
      <c r="S96" s="427"/>
      <c r="T96" s="433"/>
      <c r="U96" s="427"/>
      <c r="V96" s="427"/>
      <c r="W96" s="427"/>
      <c r="X96" s="433"/>
      <c r="Y96" s="427"/>
      <c r="Z96" s="427"/>
      <c r="AA96" s="427"/>
      <c r="AB96" s="433"/>
    </row>
    <row r="97" spans="1:28" s="389" customFormat="1" x14ac:dyDescent="0.2">
      <c r="A97" s="331"/>
      <c r="B97" s="343" t="s">
        <v>479</v>
      </c>
      <c r="C97" s="318">
        <f>'Series 200 Input'!J97</f>
        <v>0</v>
      </c>
      <c r="D97" s="333"/>
      <c r="E97" s="423" t="s">
        <v>396</v>
      </c>
      <c r="F97" s="424" t="s">
        <v>397</v>
      </c>
      <c r="G97" s="423" t="s">
        <v>398</v>
      </c>
      <c r="H97" s="434"/>
      <c r="I97" s="423" t="s">
        <v>396</v>
      </c>
      <c r="J97" s="424" t="s">
        <v>397</v>
      </c>
      <c r="K97" s="423" t="s">
        <v>398</v>
      </c>
      <c r="L97" s="434"/>
      <c r="M97" s="423" t="s">
        <v>396</v>
      </c>
      <c r="N97" s="424" t="s">
        <v>397</v>
      </c>
      <c r="O97" s="423" t="s">
        <v>398</v>
      </c>
      <c r="P97" s="434"/>
      <c r="Q97" s="423" t="s">
        <v>396</v>
      </c>
      <c r="R97" s="424" t="s">
        <v>397</v>
      </c>
      <c r="S97" s="423" t="s">
        <v>398</v>
      </c>
      <c r="T97" s="434"/>
      <c r="U97" s="423" t="s">
        <v>396</v>
      </c>
      <c r="V97" s="424" t="s">
        <v>397</v>
      </c>
      <c r="W97" s="423" t="s">
        <v>398</v>
      </c>
      <c r="X97" s="434"/>
      <c r="Y97" s="423" t="s">
        <v>396</v>
      </c>
      <c r="Z97" s="424" t="s">
        <v>397</v>
      </c>
      <c r="AA97" s="423" t="s">
        <v>398</v>
      </c>
      <c r="AB97" s="434"/>
    </row>
    <row r="98" spans="1:28" s="389" customFormat="1" x14ac:dyDescent="0.2">
      <c r="A98" s="316"/>
      <c r="B98" s="317"/>
      <c r="C98" s="318">
        <f>'Series 200 Input'!J98</f>
        <v>0</v>
      </c>
      <c r="D98" s="330"/>
      <c r="E98" s="428"/>
      <c r="F98" s="429"/>
      <c r="G98" s="428"/>
      <c r="H98" s="435"/>
      <c r="I98" s="430"/>
      <c r="J98" s="431"/>
      <c r="K98" s="430"/>
      <c r="L98" s="436"/>
      <c r="M98" s="428"/>
      <c r="N98" s="429"/>
      <c r="O98" s="428"/>
      <c r="P98" s="435"/>
      <c r="Q98" s="430"/>
      <c r="R98" s="431"/>
      <c r="S98" s="430"/>
      <c r="T98" s="436"/>
      <c r="U98" s="428"/>
      <c r="V98" s="429"/>
      <c r="W98" s="428"/>
      <c r="X98" s="435"/>
      <c r="Y98" s="430"/>
      <c r="Z98" s="431"/>
      <c r="AA98" s="430"/>
      <c r="AB98" s="436"/>
    </row>
    <row r="99" spans="1:28" s="389" customFormat="1" ht="27.75" customHeight="1" x14ac:dyDescent="0.2">
      <c r="A99" s="316" t="s">
        <v>480</v>
      </c>
      <c r="B99" s="317" t="s">
        <v>481</v>
      </c>
      <c r="C99" s="318">
        <f>'Series 200 Input'!J99</f>
        <v>0</v>
      </c>
      <c r="D99" s="318" t="s">
        <v>451</v>
      </c>
      <c r="E99" s="407">
        <v>16.309999999999999</v>
      </c>
      <c r="F99" s="407">
        <v>16.309999999999999</v>
      </c>
      <c r="G99" s="407">
        <v>16.309999999999999</v>
      </c>
      <c r="H99" s="412" t="str">
        <f>IF((0=$C99),"",IFERROR(IF($C99&lt;10,$C99*E99,IF(AND(10&lt;=$C99,$C99&lt;=50),$C99*F99,IF($C99&gt;50,$C99*G99,"No Offer"))),"No Offer"))</f>
        <v/>
      </c>
      <c r="I99" s="409">
        <v>10</v>
      </c>
      <c r="J99" s="409">
        <v>10</v>
      </c>
      <c r="K99" s="409">
        <v>10</v>
      </c>
      <c r="L99" s="414" t="str">
        <f>IF((0=$C99),"",IFERROR(IF($C99&lt;10,$C99*I99,IF(AND(10&lt;=$C99,$C99&lt;=50),$C99*J99,IF($C99&gt;50,$C99*K99,"No Offer"))),"No Offer"))</f>
        <v/>
      </c>
      <c r="M99" s="407">
        <v>26.75</v>
      </c>
      <c r="N99" s="407">
        <v>26.75</v>
      </c>
      <c r="O99" s="407">
        <v>26.75</v>
      </c>
      <c r="P99" s="412" t="str">
        <f>IF((0=$C99),"",IFERROR(IF($C99&lt;10,$C99*M99,IF(AND(10&lt;=$C99,$C99&lt;=50),$C99*N99,IF($C99&gt;50,$C99*O99,"No Offer"))),"No Offer"))</f>
        <v/>
      </c>
      <c r="Q99" s="409">
        <v>10</v>
      </c>
      <c r="R99" s="409">
        <v>10</v>
      </c>
      <c r="S99" s="409">
        <v>8</v>
      </c>
      <c r="T99" s="414" t="str">
        <f>IF((0=$C99),"",IFERROR(IF($C99&lt;10,$C99*Q99,IF(AND(10&lt;=$C99,$C99&lt;=50),$C99*R99,IF($C99&gt;50,$C99*S99,"No Offer"))),"No Offer"))</f>
        <v/>
      </c>
      <c r="U99" s="407">
        <v>24</v>
      </c>
      <c r="V99" s="407">
        <v>21.6</v>
      </c>
      <c r="W99" s="407">
        <v>21</v>
      </c>
      <c r="X99" s="412" t="str">
        <f>IF((0=$C99),"",IFERROR(IF($C99&lt;10,$C99*U99,IF(AND(10&lt;=$C99,$C99&lt;=50),$C99*V99,IF($C99&gt;50,$C99*W99,"No Offer"))),"No Offer"))</f>
        <v/>
      </c>
      <c r="Y99" s="409" t="s">
        <v>402</v>
      </c>
      <c r="Z99" s="409" t="s">
        <v>402</v>
      </c>
      <c r="AA99" s="409" t="s">
        <v>403</v>
      </c>
      <c r="AB99" s="414" t="str">
        <f>IF((0=$C99),"",IFERROR(IF($C99&lt;10,$C99*Y99,IF(AND(10&lt;=$C99,$C99&lt;=50),$C99*Z99,IF($C99&gt;50,$C99*AA99,"No Offer"))),"No Offer"))</f>
        <v/>
      </c>
    </row>
    <row r="100" spans="1:28" s="389" customFormat="1" x14ac:dyDescent="0.2">
      <c r="A100" s="316"/>
      <c r="B100" s="317"/>
      <c r="C100" s="318">
        <f>'Series 200 Input'!J100</f>
        <v>0</v>
      </c>
      <c r="D100" s="318"/>
      <c r="E100" s="407"/>
      <c r="F100" s="407"/>
      <c r="G100" s="407"/>
      <c r="H100" s="408"/>
      <c r="I100" s="409"/>
      <c r="J100" s="409"/>
      <c r="K100" s="409"/>
      <c r="L100" s="411"/>
      <c r="M100" s="407"/>
      <c r="N100" s="407"/>
      <c r="O100" s="407"/>
      <c r="P100" s="408"/>
      <c r="Q100" s="409"/>
      <c r="R100" s="409"/>
      <c r="S100" s="409"/>
      <c r="T100" s="411"/>
      <c r="U100" s="407"/>
      <c r="V100" s="407"/>
      <c r="W100" s="407"/>
      <c r="X100" s="408"/>
      <c r="Y100" s="409"/>
      <c r="Z100" s="409"/>
      <c r="AA100" s="409"/>
      <c r="AB100" s="411"/>
    </row>
    <row r="101" spans="1:28" s="389" customFormat="1" ht="27" customHeight="1" x14ac:dyDescent="0.2">
      <c r="A101" s="316" t="s">
        <v>482</v>
      </c>
      <c r="B101" s="317" t="s">
        <v>483</v>
      </c>
      <c r="C101" s="318">
        <f>'Series 200 Input'!J101</f>
        <v>0</v>
      </c>
      <c r="D101" s="318" t="s">
        <v>451</v>
      </c>
      <c r="E101" s="407">
        <v>16.309999999999999</v>
      </c>
      <c r="F101" s="407">
        <v>16.309999999999999</v>
      </c>
      <c r="G101" s="407">
        <v>16.309999999999999</v>
      </c>
      <c r="H101" s="412" t="str">
        <f>IF((0=$C101),"",IFERROR(IF($C101&lt;10,$C101*E101,IF(AND(10&lt;=$C101,$C101&lt;=50),$C101*F101,IF($C101&gt;50,$C101*G101,"No Offer"))),"No Offer"))</f>
        <v/>
      </c>
      <c r="I101" s="409">
        <v>10</v>
      </c>
      <c r="J101" s="409">
        <v>10</v>
      </c>
      <c r="K101" s="409">
        <v>10</v>
      </c>
      <c r="L101" s="414" t="str">
        <f>IF((0=$C101),"",IFERROR(IF($C101&lt;10,$C101*I101,IF(AND(10&lt;=$C101,$C101&lt;=50),$C101*J101,IF($C101&gt;50,$C101*K101,"No Offer"))),"No Offer"))</f>
        <v/>
      </c>
      <c r="M101" s="407">
        <v>26.75</v>
      </c>
      <c r="N101" s="407">
        <v>26.75</v>
      </c>
      <c r="O101" s="407">
        <v>26.75</v>
      </c>
      <c r="P101" s="412" t="str">
        <f>IF((0=$C101),"",IFERROR(IF($C101&lt;10,$C101*M101,IF(AND(10&lt;=$C101,$C101&lt;=50),$C101*N101,IF($C101&gt;50,$C101*O101,"No Offer"))),"No Offer"))</f>
        <v/>
      </c>
      <c r="Q101" s="409">
        <v>10</v>
      </c>
      <c r="R101" s="409">
        <v>10</v>
      </c>
      <c r="S101" s="409">
        <v>8</v>
      </c>
      <c r="T101" s="414" t="str">
        <f>IF((0=$C101),"",IFERROR(IF($C101&lt;10,$C101*Q101,IF(AND(10&lt;=$C101,$C101&lt;=50),$C101*R101,IF($C101&gt;50,$C101*S101,"No Offer"))),"No Offer"))</f>
        <v/>
      </c>
      <c r="U101" s="407">
        <v>27</v>
      </c>
      <c r="V101" s="407">
        <v>24</v>
      </c>
      <c r="W101" s="407">
        <v>23.4</v>
      </c>
      <c r="X101" s="412" t="str">
        <f>IF((0=$C101),"",IFERROR(IF($C101&lt;10,$C101*U101,IF(AND(10&lt;=$C101,$C101&lt;=50),$C101*V101,IF($C101&gt;50,$C101*W101,"No Offer"))),"No Offer"))</f>
        <v/>
      </c>
      <c r="Y101" s="409" t="s">
        <v>402</v>
      </c>
      <c r="Z101" s="409" t="s">
        <v>402</v>
      </c>
      <c r="AA101" s="409" t="s">
        <v>403</v>
      </c>
      <c r="AB101" s="414" t="str">
        <f>IF((0=$C101),"",IFERROR(IF($C101&lt;10,$C101*Y101,IF(AND(10&lt;=$C101,$C101&lt;=50),$C101*Z101,IF($C101&gt;50,$C101*AA101,"No Offer"))),"No Offer"))</f>
        <v/>
      </c>
    </row>
    <row r="102" spans="1:28" s="389" customFormat="1" x14ac:dyDescent="0.2">
      <c r="A102" s="316"/>
      <c r="B102" s="317"/>
      <c r="C102" s="318">
        <f>'Series 200 Input'!J102</f>
        <v>0</v>
      </c>
      <c r="D102" s="318"/>
      <c r="E102" s="416"/>
      <c r="F102" s="416"/>
      <c r="G102" s="416"/>
      <c r="H102" s="416"/>
      <c r="I102" s="417"/>
      <c r="J102" s="417"/>
      <c r="K102" s="417"/>
      <c r="L102" s="417"/>
      <c r="M102" s="416"/>
      <c r="N102" s="416"/>
      <c r="O102" s="416"/>
      <c r="P102" s="416"/>
      <c r="Q102" s="417"/>
      <c r="R102" s="417"/>
      <c r="S102" s="417"/>
      <c r="T102" s="417"/>
      <c r="U102" s="416"/>
      <c r="V102" s="416"/>
      <c r="W102" s="416"/>
      <c r="X102" s="416"/>
      <c r="Y102" s="417"/>
      <c r="Z102" s="417"/>
      <c r="AA102" s="417"/>
      <c r="AB102" s="417"/>
    </row>
    <row r="103" spans="1:28" s="389" customFormat="1" x14ac:dyDescent="0.2">
      <c r="A103" s="331"/>
      <c r="B103" s="332" t="s">
        <v>484</v>
      </c>
      <c r="C103" s="318">
        <f>'Series 200 Input'!J103</f>
        <v>0</v>
      </c>
      <c r="D103" s="333"/>
      <c r="E103" s="423" t="s">
        <v>386</v>
      </c>
      <c r="F103" s="424" t="s">
        <v>485</v>
      </c>
      <c r="G103" s="423" t="s">
        <v>486</v>
      </c>
      <c r="H103" s="423"/>
      <c r="I103" s="423" t="s">
        <v>386</v>
      </c>
      <c r="J103" s="424" t="s">
        <v>485</v>
      </c>
      <c r="K103" s="423" t="s">
        <v>486</v>
      </c>
      <c r="L103" s="423"/>
      <c r="M103" s="423" t="s">
        <v>386</v>
      </c>
      <c r="N103" s="424" t="s">
        <v>485</v>
      </c>
      <c r="O103" s="423" t="s">
        <v>486</v>
      </c>
      <c r="P103" s="423"/>
      <c r="Q103" s="423" t="s">
        <v>386</v>
      </c>
      <c r="R103" s="424" t="s">
        <v>485</v>
      </c>
      <c r="S103" s="423" t="s">
        <v>486</v>
      </c>
      <c r="T103" s="423"/>
      <c r="U103" s="423" t="s">
        <v>386</v>
      </c>
      <c r="V103" s="424" t="s">
        <v>485</v>
      </c>
      <c r="W103" s="423" t="s">
        <v>486</v>
      </c>
      <c r="X103" s="423"/>
      <c r="Y103" s="423" t="s">
        <v>386</v>
      </c>
      <c r="Z103" s="424" t="s">
        <v>485</v>
      </c>
      <c r="AA103" s="423" t="s">
        <v>486</v>
      </c>
      <c r="AB103" s="423"/>
    </row>
    <row r="104" spans="1:28" s="389" customFormat="1" x14ac:dyDescent="0.2">
      <c r="A104" s="316"/>
      <c r="B104" s="317"/>
      <c r="C104" s="318">
        <f>'Series 200 Input'!J104</f>
        <v>0</v>
      </c>
      <c r="D104" s="318"/>
      <c r="E104" s="416"/>
      <c r="F104" s="416"/>
      <c r="G104" s="416"/>
      <c r="H104" s="416"/>
      <c r="I104" s="417"/>
      <c r="J104" s="417"/>
      <c r="K104" s="417"/>
      <c r="L104" s="417"/>
      <c r="M104" s="416"/>
      <c r="N104" s="416"/>
      <c r="O104" s="416"/>
      <c r="P104" s="416"/>
      <c r="Q104" s="417"/>
      <c r="R104" s="417"/>
      <c r="S104" s="417"/>
      <c r="T104" s="417"/>
      <c r="U104" s="416"/>
      <c r="V104" s="416"/>
      <c r="W104" s="416"/>
      <c r="X104" s="416"/>
      <c r="Y104" s="417"/>
      <c r="Z104" s="417"/>
      <c r="AA104" s="417"/>
      <c r="AB104" s="417"/>
    </row>
    <row r="105" spans="1:28" s="389" customFormat="1" ht="27" customHeight="1" x14ac:dyDescent="0.2">
      <c r="A105" s="316" t="s">
        <v>487</v>
      </c>
      <c r="B105" s="317" t="s">
        <v>488</v>
      </c>
      <c r="C105" s="318">
        <f>'Series 200 Input'!J105</f>
        <v>0</v>
      </c>
      <c r="D105" s="318" t="s">
        <v>30</v>
      </c>
      <c r="E105" s="407">
        <v>22.97</v>
      </c>
      <c r="F105" s="407">
        <v>9.32</v>
      </c>
      <c r="G105" s="407">
        <v>10.88</v>
      </c>
      <c r="H105" s="412" t="str">
        <f>IF((0=$C105),"",IFERROR(IF($C105&lt;5,$C105*E105,IF(AND(5&lt;=$C105,$C105&lt;=10),$C105*F105,IF($C105&gt;10,$C105*G105,"No Offer"))),"No Offer"))</f>
        <v/>
      </c>
      <c r="I105" s="409">
        <v>20</v>
      </c>
      <c r="J105" s="409">
        <v>20</v>
      </c>
      <c r="K105" s="409">
        <v>20</v>
      </c>
      <c r="L105" s="414" t="str">
        <f>IF((0=$C105),"",IFERROR(IF($C105&lt;5,$C105*I105,IF(AND(5&lt;=$C105,$C105&lt;=10),$C105*J105,IF($C105&gt;10,$C105*K105,"No Offer"))),"No Offer"))</f>
        <v/>
      </c>
      <c r="M105" s="407">
        <v>8.77</v>
      </c>
      <c r="N105" s="407">
        <v>8.77</v>
      </c>
      <c r="O105" s="407">
        <v>8.77</v>
      </c>
      <c r="P105" s="412" t="str">
        <f>IF((0=$C105),"",IFERROR(IF($C105&lt;5,$C105*M105,IF(AND(5&lt;=$C105,$C105&lt;=10),$C105*N105,IF($C105&gt;10,$C105*O105,"No Offer"))),"No Offer"))</f>
        <v/>
      </c>
      <c r="Q105" s="409">
        <v>10</v>
      </c>
      <c r="R105" s="409">
        <v>10</v>
      </c>
      <c r="S105" s="409">
        <v>10</v>
      </c>
      <c r="T105" s="414" t="str">
        <f>IF((0=$C105),"",IFERROR(IF($C105&lt;5,$C105*Q105,IF(AND(5&lt;=$C105,$C105&lt;=10),$C105*R105,IF($C105&gt;10,$C105*S105,"No Offer"))),"No Offer"))</f>
        <v/>
      </c>
      <c r="U105" s="407">
        <v>10</v>
      </c>
      <c r="V105" s="407">
        <v>8.5</v>
      </c>
      <c r="W105" s="407">
        <v>6</v>
      </c>
      <c r="X105" s="412" t="str">
        <f>IF((0=$C105),"",IFERROR(IF($C105&lt;5,$C105*U105,IF(AND(5&lt;=$C105,$C105&lt;=10),$C105*V105,IF($C105&gt;10,$C105*W105,"No Offer"))),"No Offer"))</f>
        <v/>
      </c>
      <c r="Y105" s="409" t="s">
        <v>402</v>
      </c>
      <c r="Z105" s="409" t="s">
        <v>402</v>
      </c>
      <c r="AA105" s="409" t="s">
        <v>403</v>
      </c>
      <c r="AB105" s="414" t="str">
        <f>IF((0=$C105),"",IFERROR(IF($C105&lt;5,$C105*Y105,IF(AND(5&lt;=$C105,$C105&lt;=10),$C105*Z105,IF($C105&gt;10,$C105*AA105,"No Offer"))),"No Offer"))</f>
        <v/>
      </c>
    </row>
    <row r="106" spans="1:28" s="389" customFormat="1" x14ac:dyDescent="0.2">
      <c r="A106" s="316"/>
      <c r="B106" s="317"/>
      <c r="C106" s="318">
        <f>'Series 200 Input'!J106</f>
        <v>0</v>
      </c>
      <c r="D106" s="318"/>
      <c r="E106" s="407"/>
      <c r="F106" s="407"/>
      <c r="G106" s="407"/>
      <c r="H106" s="408"/>
      <c r="I106" s="409"/>
      <c r="J106" s="409"/>
      <c r="K106" s="409"/>
      <c r="L106" s="411"/>
      <c r="M106" s="407"/>
      <c r="N106" s="407"/>
      <c r="O106" s="407"/>
      <c r="P106" s="408"/>
      <c r="Q106" s="409"/>
      <c r="R106" s="409"/>
      <c r="S106" s="409"/>
      <c r="T106" s="411"/>
      <c r="U106" s="407"/>
      <c r="V106" s="407"/>
      <c r="W106" s="407"/>
      <c r="X106" s="408"/>
      <c r="Y106" s="409"/>
      <c r="Z106" s="409"/>
      <c r="AA106" s="409"/>
      <c r="AB106" s="411"/>
    </row>
    <row r="107" spans="1:28" s="389" customFormat="1" ht="25.5" x14ac:dyDescent="0.2">
      <c r="A107" s="316" t="s">
        <v>489</v>
      </c>
      <c r="B107" s="317" t="s">
        <v>490</v>
      </c>
      <c r="C107" s="318">
        <f>'Series 200 Input'!J107</f>
        <v>0</v>
      </c>
      <c r="D107" s="318" t="s">
        <v>30</v>
      </c>
      <c r="E107" s="407">
        <v>41.1</v>
      </c>
      <c r="F107" s="407">
        <v>16.309999999999999</v>
      </c>
      <c r="G107" s="407">
        <v>16.309999999999999</v>
      </c>
      <c r="H107" s="412" t="str">
        <f>IF((0=$C107),"",IFERROR(IF($C107&lt;5,$C107*E107,IF(AND(5&lt;=$C107,$C107&lt;=10),$C107*F107,IF($C107&gt;10,$C107*G107,"No Offer"))),"No Offer"))</f>
        <v/>
      </c>
      <c r="I107" s="409">
        <v>20</v>
      </c>
      <c r="J107" s="409">
        <v>20</v>
      </c>
      <c r="K107" s="409">
        <v>20</v>
      </c>
      <c r="L107" s="414" t="str">
        <f>IF((0=$C107),"",IFERROR(IF($C107&lt;5,$C107*I107,IF(AND(5&lt;=$C107,$C107&lt;=10),$C107*J107,IF($C107&gt;10,$C107*K107,"No Offer"))),"No Offer"))</f>
        <v/>
      </c>
      <c r="M107" s="407">
        <v>26.75</v>
      </c>
      <c r="N107" s="407">
        <v>26.75</v>
      </c>
      <c r="O107" s="407">
        <v>26.75</v>
      </c>
      <c r="P107" s="412" t="str">
        <f>IF((0=$C107),"",IFERROR(IF($C107&lt;5,$C107*M107,IF(AND(5&lt;=$C107,$C107&lt;=10),$C107*N107,IF($C107&gt;10,$C107*O107,"No Offer"))),"No Offer"))</f>
        <v/>
      </c>
      <c r="Q107" s="409">
        <v>15</v>
      </c>
      <c r="R107" s="409">
        <v>15</v>
      </c>
      <c r="S107" s="409">
        <v>15</v>
      </c>
      <c r="T107" s="414" t="str">
        <f>IF((0=$C107),"",IFERROR(IF($C107&lt;5,$C107*Q107,IF(AND(5&lt;=$C107,$C107&lt;=10),$C107*R107,IF($C107&gt;10,$C107*S107,"No Offer"))),"No Offer"))</f>
        <v/>
      </c>
      <c r="U107" s="407">
        <v>20</v>
      </c>
      <c r="V107" s="407">
        <v>18.5</v>
      </c>
      <c r="W107" s="407">
        <v>15</v>
      </c>
      <c r="X107" s="412" t="str">
        <f>IF((0=$C107),"",IFERROR(IF($C107&lt;5,$C107*U107,IF(AND(5&lt;=$C107,$C107&lt;=10),$C107*V107,IF($C107&gt;10,$C107*W107,"No Offer"))),"No Offer"))</f>
        <v/>
      </c>
      <c r="Y107" s="409" t="s">
        <v>402</v>
      </c>
      <c r="Z107" s="409" t="s">
        <v>402</v>
      </c>
      <c r="AA107" s="409" t="s">
        <v>403</v>
      </c>
      <c r="AB107" s="414" t="str">
        <f>IF((0=$C107),"",IFERROR(IF($C107&lt;5,$C107*Y107,IF(AND(5&lt;=$C107,$C107&lt;=10),$C107*Z107,IF($C107&gt;10,$C107*AA107,"No Offer"))),"No Offer"))</f>
        <v/>
      </c>
    </row>
    <row r="108" spans="1:28" s="389" customFormat="1" x14ac:dyDescent="0.2">
      <c r="A108" s="316"/>
      <c r="B108" s="317"/>
      <c r="C108" s="318">
        <f>'Series 200 Input'!J108</f>
        <v>0</v>
      </c>
      <c r="D108" s="318"/>
      <c r="E108" s="407"/>
      <c r="F108" s="407"/>
      <c r="G108" s="407"/>
      <c r="H108" s="408"/>
      <c r="I108" s="409"/>
      <c r="J108" s="409"/>
      <c r="K108" s="409"/>
      <c r="L108" s="411"/>
      <c r="M108" s="407"/>
      <c r="N108" s="407"/>
      <c r="O108" s="407"/>
      <c r="P108" s="408"/>
      <c r="Q108" s="409"/>
      <c r="R108" s="409"/>
      <c r="S108" s="409"/>
      <c r="T108" s="411"/>
      <c r="U108" s="407"/>
      <c r="V108" s="407"/>
      <c r="W108" s="407"/>
      <c r="X108" s="408"/>
      <c r="Y108" s="409"/>
      <c r="Z108" s="409"/>
      <c r="AA108" s="409"/>
      <c r="AB108" s="411"/>
    </row>
    <row r="109" spans="1:28" s="389" customFormat="1" ht="25.5" x14ac:dyDescent="0.2">
      <c r="A109" s="316" t="s">
        <v>491</v>
      </c>
      <c r="B109" s="317" t="s">
        <v>492</v>
      </c>
      <c r="C109" s="318">
        <f>'Series 200 Input'!J109</f>
        <v>0</v>
      </c>
      <c r="D109" s="318" t="s">
        <v>30</v>
      </c>
      <c r="E109" s="407">
        <v>73.73</v>
      </c>
      <c r="F109" s="407">
        <v>65.260000000000005</v>
      </c>
      <c r="G109" s="407">
        <v>65.260000000000005</v>
      </c>
      <c r="H109" s="412" t="str">
        <f>IF((0=$C109),"",IFERROR(IF($C109&lt;5,$C109*E109,IF(AND(5&lt;=$C109,$C109&lt;=10),$C109*F109,IF($C109&gt;10,$C109*G109,"No Offer"))),"No Offer"))</f>
        <v/>
      </c>
      <c r="I109" s="409">
        <v>20</v>
      </c>
      <c r="J109" s="409">
        <v>20</v>
      </c>
      <c r="K109" s="409">
        <v>20</v>
      </c>
      <c r="L109" s="414" t="str">
        <f>IF((0=$C109),"",IFERROR(IF($C109&lt;5,$C109*I109,IF(AND(5&lt;=$C109,$C109&lt;=10),$C109*J109,IF($C109&gt;10,$C109*K109,"No Offer"))),"No Offer"))</f>
        <v/>
      </c>
      <c r="M109" s="407">
        <v>43.05</v>
      </c>
      <c r="N109" s="407">
        <v>43.05</v>
      </c>
      <c r="O109" s="407">
        <v>43.05</v>
      </c>
      <c r="P109" s="412" t="str">
        <f>IF((0=$C109),"",IFERROR(IF($C109&lt;5,$C109*M109,IF(AND(5&lt;=$C109,$C109&lt;=10),$C109*N109,IF($C109&gt;10,$C109*O109,"No Offer"))),"No Offer"))</f>
        <v/>
      </c>
      <c r="Q109" s="409">
        <v>25</v>
      </c>
      <c r="R109" s="409">
        <v>25</v>
      </c>
      <c r="S109" s="409">
        <v>25</v>
      </c>
      <c r="T109" s="414" t="str">
        <f>IF((0=$C109),"",IFERROR(IF($C109&lt;5,$C109*Q109,IF(AND(5&lt;=$C109,$C109&lt;=10),$C109*R109,IF($C109&gt;10,$C109*S109,"No Offer"))),"No Offer"))</f>
        <v/>
      </c>
      <c r="U109" s="407">
        <v>50</v>
      </c>
      <c r="V109" s="407">
        <v>48.5</v>
      </c>
      <c r="W109" s="407">
        <v>45</v>
      </c>
      <c r="X109" s="412" t="str">
        <f>IF((0=$C109),"",IFERROR(IF($C109&lt;5,$C109*U109,IF(AND(5&lt;=$C109,$C109&lt;=10),$C109*V109,IF($C109&gt;10,$C109*W109,"No Offer"))),"No Offer"))</f>
        <v/>
      </c>
      <c r="Y109" s="409" t="s">
        <v>402</v>
      </c>
      <c r="Z109" s="409" t="s">
        <v>402</v>
      </c>
      <c r="AA109" s="409" t="s">
        <v>403</v>
      </c>
      <c r="AB109" s="414" t="str">
        <f>IF((0=$C109),"",IFERROR(IF($C109&lt;5,$C109*Y109,IF(AND(5&lt;=$C109,$C109&lt;=10),$C109*Z109,IF($C109&gt;10,$C109*AA109,"No Offer"))),"No Offer"))</f>
        <v/>
      </c>
    </row>
    <row r="110" spans="1:28" s="389" customFormat="1" x14ac:dyDescent="0.2">
      <c r="A110" s="316"/>
      <c r="B110" s="317"/>
      <c r="C110" s="318">
        <f>'Series 200 Input'!J110</f>
        <v>0</v>
      </c>
      <c r="D110" s="318"/>
      <c r="E110" s="407"/>
      <c r="F110" s="407"/>
      <c r="G110" s="407"/>
      <c r="H110" s="408"/>
      <c r="I110" s="409"/>
      <c r="J110" s="409"/>
      <c r="K110" s="409"/>
      <c r="L110" s="411"/>
      <c r="M110" s="407"/>
      <c r="N110" s="407"/>
      <c r="O110" s="407"/>
      <c r="P110" s="408"/>
      <c r="Q110" s="409"/>
      <c r="R110" s="409"/>
      <c r="S110" s="409"/>
      <c r="T110" s="411"/>
      <c r="U110" s="407"/>
      <c r="V110" s="407"/>
      <c r="W110" s="407"/>
      <c r="X110" s="408"/>
      <c r="Y110" s="409"/>
      <c r="Z110" s="409"/>
      <c r="AA110" s="409"/>
      <c r="AB110" s="411"/>
    </row>
    <row r="111" spans="1:28" s="389" customFormat="1" ht="25.5" x14ac:dyDescent="0.2">
      <c r="A111" s="316" t="s">
        <v>493</v>
      </c>
      <c r="B111" s="317" t="s">
        <v>494</v>
      </c>
      <c r="C111" s="318">
        <f>'Series 200 Input'!J111</f>
        <v>0</v>
      </c>
      <c r="D111" s="318" t="s">
        <v>30</v>
      </c>
      <c r="E111" s="407">
        <v>41.1</v>
      </c>
      <c r="F111" s="407">
        <v>32.630000000000003</v>
      </c>
      <c r="G111" s="407">
        <v>32.630000000000003</v>
      </c>
      <c r="H111" s="412" t="str">
        <f>IF((0=$C111),"",IFERROR(IF($C111&lt;5,$C111*E111,IF(AND(5&lt;=$C111,$C111&lt;=10),$C111*F111,IF($C111&gt;10,$C111*G111,"No Offer"))),"No Offer"))</f>
        <v/>
      </c>
      <c r="I111" s="409">
        <v>20</v>
      </c>
      <c r="J111" s="409">
        <v>20</v>
      </c>
      <c r="K111" s="409">
        <v>20</v>
      </c>
      <c r="L111" s="414" t="str">
        <f>IF((0=$C111),"",IFERROR(IF($C111&lt;5,$C111*I111,IF(AND(5&lt;=$C111,$C111&lt;=10),$C111*J111,IF($C111&gt;10,$C111*K111,"No Offer"))),"No Offer"))</f>
        <v/>
      </c>
      <c r="M111" s="407">
        <v>26.75</v>
      </c>
      <c r="N111" s="407">
        <v>26.75</v>
      </c>
      <c r="O111" s="407">
        <v>26.75</v>
      </c>
      <c r="P111" s="412" t="str">
        <f>IF((0=$C111),"",IFERROR(IF($C111&lt;5,$C111*M111,IF(AND(5&lt;=$C111,$C111&lt;=10),$C111*N111,IF($C111&gt;10,$C111*O111,"No Offer"))),"No Offer"))</f>
        <v/>
      </c>
      <c r="Q111" s="409">
        <v>25</v>
      </c>
      <c r="R111" s="409">
        <v>25</v>
      </c>
      <c r="S111" s="409">
        <v>25</v>
      </c>
      <c r="T111" s="414" t="str">
        <f>IF((0=$C111),"",IFERROR(IF($C111&lt;5,$C111*Q111,IF(AND(5&lt;=$C111,$C111&lt;=10),$C111*R111,IF($C111&gt;10,$C111*S111,"No Offer"))),"No Offer"))</f>
        <v/>
      </c>
      <c r="U111" s="407">
        <v>25</v>
      </c>
      <c r="V111" s="407">
        <v>23.5</v>
      </c>
      <c r="W111" s="407">
        <v>20</v>
      </c>
      <c r="X111" s="412" t="str">
        <f>IF((0=$C111),"",IFERROR(IF($C111&lt;5,$C111*U111,IF(AND(5&lt;=$C111,$C111&lt;=10),$C111*V111,IF($C111&gt;10,$C111*W111,"No Offer"))),"No Offer"))</f>
        <v/>
      </c>
      <c r="Y111" s="409" t="s">
        <v>402</v>
      </c>
      <c r="Z111" s="409" t="s">
        <v>402</v>
      </c>
      <c r="AA111" s="409" t="s">
        <v>403</v>
      </c>
      <c r="AB111" s="414" t="str">
        <f>IF((0=$C111),"",IFERROR(IF($C111&lt;5,$C111*Y111,IF(AND(5&lt;=$C111,$C111&lt;=10),$C111*Z111,IF($C111&gt;10,$C111*AA111,"No Offer"))),"No Offer"))</f>
        <v/>
      </c>
    </row>
    <row r="112" spans="1:28" s="389" customFormat="1" x14ac:dyDescent="0.2">
      <c r="A112" s="316"/>
      <c r="B112" s="317"/>
      <c r="C112" s="318">
        <f>'Series 200 Input'!J112</f>
        <v>0</v>
      </c>
      <c r="D112" s="318"/>
      <c r="E112" s="407"/>
      <c r="F112" s="407"/>
      <c r="G112" s="407"/>
      <c r="H112" s="408"/>
      <c r="I112" s="409"/>
      <c r="J112" s="409"/>
      <c r="K112" s="409"/>
      <c r="L112" s="411"/>
      <c r="M112" s="407"/>
      <c r="N112" s="407"/>
      <c r="O112" s="407"/>
      <c r="P112" s="408"/>
      <c r="Q112" s="409"/>
      <c r="R112" s="409"/>
      <c r="S112" s="409"/>
      <c r="T112" s="411"/>
      <c r="U112" s="407"/>
      <c r="V112" s="407"/>
      <c r="W112" s="407"/>
      <c r="X112" s="408"/>
      <c r="Y112" s="409"/>
      <c r="Z112" s="409"/>
      <c r="AA112" s="409"/>
      <c r="AB112" s="411"/>
    </row>
    <row r="113" spans="1:28" s="389" customFormat="1" ht="25.5" x14ac:dyDescent="0.2">
      <c r="A113" s="316" t="s">
        <v>495</v>
      </c>
      <c r="B113" s="317" t="s">
        <v>496</v>
      </c>
      <c r="C113" s="318">
        <f>'Series 200 Input'!J113</f>
        <v>0</v>
      </c>
      <c r="D113" s="318" t="s">
        <v>30</v>
      </c>
      <c r="E113" s="407">
        <v>95.48</v>
      </c>
      <c r="F113" s="407">
        <v>87.01</v>
      </c>
      <c r="G113" s="407">
        <v>87.01</v>
      </c>
      <c r="H113" s="412" t="str">
        <f>IF((0=$C113),"",IFERROR(IF($C113&lt;5,$C113*E113,IF(AND(5&lt;=$C113,$C113&lt;=10),$C113*F113,IF($C113&gt;10,$C113*G113,"No Offer"))),"No Offer"))</f>
        <v/>
      </c>
      <c r="I113" s="409">
        <v>20</v>
      </c>
      <c r="J113" s="409">
        <v>20</v>
      </c>
      <c r="K113" s="409">
        <v>20</v>
      </c>
      <c r="L113" s="414" t="str">
        <f>IF((0=$C113),"",IFERROR(IF($C113&lt;5,$C113*I113,IF(AND(5&lt;=$C113,$C113&lt;=10),$C113*J113,IF($C113&gt;10,$C113*K113,"No Offer"))),"No Offer"))</f>
        <v/>
      </c>
      <c r="M113" s="407">
        <v>43.05</v>
      </c>
      <c r="N113" s="407">
        <v>43.05</v>
      </c>
      <c r="O113" s="407">
        <v>43.05</v>
      </c>
      <c r="P113" s="412" t="str">
        <f>IF((0=$C113),"",IFERROR(IF($C113&lt;5,$C113*M113,IF(AND(5&lt;=$C113,$C113&lt;=10),$C113*N113,IF($C113&gt;10,$C113*O113,"No Offer"))),"No Offer"))</f>
        <v/>
      </c>
      <c r="Q113" s="409">
        <v>25</v>
      </c>
      <c r="R113" s="409">
        <v>25</v>
      </c>
      <c r="S113" s="409">
        <v>25</v>
      </c>
      <c r="T113" s="414" t="str">
        <f>IF((0=$C113),"",IFERROR(IF($C113&lt;5,$C113*Q113,IF(AND(5&lt;=$C113,$C113&lt;=10),$C113*R113,IF($C113&gt;10,$C113*S113,"No Offer"))),"No Offer"))</f>
        <v/>
      </c>
      <c r="U113" s="407">
        <v>50</v>
      </c>
      <c r="V113" s="407">
        <v>48.5</v>
      </c>
      <c r="W113" s="407">
        <v>45</v>
      </c>
      <c r="X113" s="412" t="str">
        <f>IF((0=$C113),"",IFERROR(IF($C113&lt;5,$C113*U113,IF(AND(5&lt;=$C113,$C113&lt;=10),$C113*V113,IF($C113&gt;10,$C113*W113,"No Offer"))),"No Offer"))</f>
        <v/>
      </c>
      <c r="Y113" s="409" t="s">
        <v>402</v>
      </c>
      <c r="Z113" s="409" t="s">
        <v>402</v>
      </c>
      <c r="AA113" s="409" t="s">
        <v>403</v>
      </c>
      <c r="AB113" s="414" t="str">
        <f>IF((0=$C113),"",IFERROR(IF($C113&lt;5,$C113*Y113,IF(AND(5&lt;=$C113,$C113&lt;=10),$C113*Z113,IF($C113&gt;10,$C113*AA113,"No Offer"))),"No Offer"))</f>
        <v/>
      </c>
    </row>
    <row r="114" spans="1:28" s="389" customFormat="1" x14ac:dyDescent="0.2">
      <c r="A114" s="316"/>
      <c r="B114" s="317"/>
      <c r="C114" s="318">
        <f>'Series 200 Input'!J114</f>
        <v>0</v>
      </c>
      <c r="D114" s="318"/>
      <c r="E114" s="407"/>
      <c r="F114" s="407"/>
      <c r="G114" s="407"/>
      <c r="H114" s="408"/>
      <c r="I114" s="409"/>
      <c r="J114" s="409"/>
      <c r="K114" s="409"/>
      <c r="L114" s="411"/>
      <c r="M114" s="407"/>
      <c r="N114" s="407"/>
      <c r="O114" s="407"/>
      <c r="P114" s="408"/>
      <c r="Q114" s="409"/>
      <c r="R114" s="409"/>
      <c r="S114" s="409"/>
      <c r="T114" s="411"/>
      <c r="U114" s="407"/>
      <c r="V114" s="407"/>
      <c r="W114" s="407"/>
      <c r="X114" s="408"/>
      <c r="Y114" s="409"/>
      <c r="Z114" s="409"/>
      <c r="AA114" s="409"/>
      <c r="AB114" s="411"/>
    </row>
    <row r="115" spans="1:28" s="389" customFormat="1" ht="25.5" x14ac:dyDescent="0.2">
      <c r="A115" s="316" t="s">
        <v>497</v>
      </c>
      <c r="B115" s="317" t="s">
        <v>498</v>
      </c>
      <c r="C115" s="318">
        <f>'Series 200 Input'!J115</f>
        <v>0</v>
      </c>
      <c r="D115" s="318" t="s">
        <v>30</v>
      </c>
      <c r="E115" s="407">
        <v>57.41</v>
      </c>
      <c r="F115" s="407">
        <v>48.94</v>
      </c>
      <c r="G115" s="407">
        <v>48.94</v>
      </c>
      <c r="H115" s="412" t="str">
        <f>IF((0=$C115),"",IFERROR(IF($C115&lt;5,$C115*E115,IF(AND(5&lt;=$C115,$C115&lt;=10),$C115*F115,IF($C115&gt;10,$C115*G115,"No Offer"))),"No Offer"))</f>
        <v/>
      </c>
      <c r="I115" s="409">
        <v>20</v>
      </c>
      <c r="J115" s="409">
        <v>20</v>
      </c>
      <c r="K115" s="409">
        <v>20</v>
      </c>
      <c r="L115" s="414" t="str">
        <f>IF((0=$C115),"",IFERROR(IF($C115&lt;5,$C115*I115,IF(AND(5&lt;=$C115,$C115&lt;=10),$C115*J115,IF($C115&gt;10,$C115*K115,"No Offer"))),"No Offer"))</f>
        <v/>
      </c>
      <c r="M115" s="407">
        <v>26.75</v>
      </c>
      <c r="N115" s="407">
        <v>26.75</v>
      </c>
      <c r="O115" s="407">
        <v>26.75</v>
      </c>
      <c r="P115" s="412" t="str">
        <f>IF((0=$C115),"",IFERROR(IF($C115&lt;5,$C115*M115,IF(AND(5&lt;=$C115,$C115&lt;=10),$C115*N115,IF($C115&gt;10,$C115*O115,"No Offer"))),"No Offer"))</f>
        <v/>
      </c>
      <c r="Q115" s="409">
        <v>25</v>
      </c>
      <c r="R115" s="409">
        <v>25</v>
      </c>
      <c r="S115" s="409">
        <v>25</v>
      </c>
      <c r="T115" s="414" t="str">
        <f>IF((0=$C115),"",IFERROR(IF($C115&lt;5,$C115*Q115,IF(AND(5&lt;=$C115,$C115&lt;=10),$C115*R115,IF($C115&gt;10,$C115*S115,"No Offer"))),"No Offer"))</f>
        <v/>
      </c>
      <c r="U115" s="407">
        <v>50</v>
      </c>
      <c r="V115" s="407">
        <v>48.5</v>
      </c>
      <c r="W115" s="407">
        <v>45</v>
      </c>
      <c r="X115" s="412" t="str">
        <f>IF((0=$C115),"",IFERROR(IF($C115&lt;5,$C115*U115,IF(AND(5&lt;=$C115,$C115&lt;=10),$C115*V115,IF($C115&gt;10,$C115*W115,"No Offer"))),"No Offer"))</f>
        <v/>
      </c>
      <c r="Y115" s="409" t="s">
        <v>402</v>
      </c>
      <c r="Z115" s="409" t="s">
        <v>402</v>
      </c>
      <c r="AA115" s="409" t="s">
        <v>403</v>
      </c>
      <c r="AB115" s="414" t="str">
        <f>IF((0=$C115),"",IFERROR(IF($C115&lt;5,$C115*Y115,IF(AND(5&lt;=$C115,$C115&lt;=10),$C115*Z115,IF($C115&gt;10,$C115*AA115,"No Offer"))),"No Offer"))</f>
        <v/>
      </c>
    </row>
    <row r="116" spans="1:28" s="389" customFormat="1" x14ac:dyDescent="0.2">
      <c r="A116" s="316"/>
      <c r="B116" s="317"/>
      <c r="C116" s="318">
        <f>'Series 200 Input'!J116</f>
        <v>0</v>
      </c>
      <c r="D116" s="318"/>
      <c r="E116" s="407"/>
      <c r="F116" s="407"/>
      <c r="G116" s="407"/>
      <c r="H116" s="408"/>
      <c r="I116" s="409"/>
      <c r="J116" s="409"/>
      <c r="K116" s="409"/>
      <c r="L116" s="411"/>
      <c r="M116" s="407"/>
      <c r="N116" s="407"/>
      <c r="O116" s="407"/>
      <c r="P116" s="408"/>
      <c r="Q116" s="409"/>
      <c r="R116" s="409"/>
      <c r="S116" s="409"/>
      <c r="T116" s="411"/>
      <c r="U116" s="407"/>
      <c r="V116" s="407"/>
      <c r="W116" s="407"/>
      <c r="X116" s="408"/>
      <c r="Y116" s="409"/>
      <c r="Z116" s="409"/>
      <c r="AA116" s="409"/>
      <c r="AB116" s="411"/>
    </row>
    <row r="117" spans="1:28" s="389" customFormat="1" ht="25.5" x14ac:dyDescent="0.2">
      <c r="A117" s="316" t="s">
        <v>499</v>
      </c>
      <c r="B117" s="317" t="s">
        <v>500</v>
      </c>
      <c r="C117" s="318">
        <f>'Series 200 Input'!J117</f>
        <v>0</v>
      </c>
      <c r="D117" s="318" t="s">
        <v>30</v>
      </c>
      <c r="E117" s="407">
        <v>73.73</v>
      </c>
      <c r="F117" s="407">
        <v>65.260000000000005</v>
      </c>
      <c r="G117" s="407">
        <v>65.260000000000005</v>
      </c>
      <c r="H117" s="412" t="str">
        <f>IF((0=$C117),"",IFERROR(IF($C117&lt;5,$C117*E117,IF(AND(5&lt;=$C117,$C117&lt;=10),$C117*F117,IF($C117&gt;10,$C117*G117,"No Offer"))),"No Offer"))</f>
        <v/>
      </c>
      <c r="I117" s="409">
        <v>20</v>
      </c>
      <c r="J117" s="409">
        <v>20</v>
      </c>
      <c r="K117" s="409">
        <v>20</v>
      </c>
      <c r="L117" s="414" t="str">
        <f>IF((0=$C117),"",IFERROR(IF($C117&lt;5,$C117*I117,IF(AND(5&lt;=$C117,$C117&lt;=10),$C117*J117,IF($C117&gt;10,$C117*K117,"No Offer"))),"No Offer"))</f>
        <v/>
      </c>
      <c r="M117" s="407">
        <v>43.05</v>
      </c>
      <c r="N117" s="407">
        <v>43.05</v>
      </c>
      <c r="O117" s="407">
        <v>43.05</v>
      </c>
      <c r="P117" s="412" t="str">
        <f>IF((0=$C117),"",IFERROR(IF($C117&lt;5,$C117*M117,IF(AND(5&lt;=$C117,$C117&lt;=10),$C117*N117,IF($C117&gt;10,$C117*O117,"No Offer"))),"No Offer"))</f>
        <v/>
      </c>
      <c r="Q117" s="409">
        <v>25</v>
      </c>
      <c r="R117" s="409">
        <v>25</v>
      </c>
      <c r="S117" s="409">
        <v>25</v>
      </c>
      <c r="T117" s="414" t="str">
        <f>IF((0=$C117),"",IFERROR(IF($C117&lt;5,$C117*Q117,IF(AND(5&lt;=$C117,$C117&lt;=10),$C117*R117,IF($C117&gt;10,$C117*S117,"No Offer"))),"No Offer"))</f>
        <v/>
      </c>
      <c r="U117" s="407">
        <v>50</v>
      </c>
      <c r="V117" s="407">
        <v>48.5</v>
      </c>
      <c r="W117" s="407">
        <v>45</v>
      </c>
      <c r="X117" s="412" t="str">
        <f>IF((0=$C117),"",IFERROR(IF($C117&lt;5,$C117*U117,IF(AND(5&lt;=$C117,$C117&lt;=10),$C117*V117,IF($C117&gt;10,$C117*W117,"No Offer"))),"No Offer"))</f>
        <v/>
      </c>
      <c r="Y117" s="409" t="s">
        <v>402</v>
      </c>
      <c r="Z117" s="409" t="s">
        <v>402</v>
      </c>
      <c r="AA117" s="409" t="s">
        <v>403</v>
      </c>
      <c r="AB117" s="414" t="str">
        <f>IF((0=$C117),"",IFERROR(IF($C117&lt;5,$C117*Y117,IF(AND(5&lt;=$C117,$C117&lt;=10),$C117*Z117,IF($C117&gt;10,$C117*AA117,"No Offer"))),"No Offer"))</f>
        <v/>
      </c>
    </row>
    <row r="118" spans="1:28" s="389" customFormat="1" x14ac:dyDescent="0.2">
      <c r="A118" s="316"/>
      <c r="B118" s="317"/>
      <c r="C118" s="318">
        <f>'Series 200 Input'!J118</f>
        <v>0</v>
      </c>
      <c r="D118" s="318"/>
      <c r="E118" s="407"/>
      <c r="F118" s="407"/>
      <c r="G118" s="407"/>
      <c r="H118" s="408"/>
      <c r="I118" s="409"/>
      <c r="J118" s="409"/>
      <c r="K118" s="409"/>
      <c r="L118" s="411"/>
      <c r="M118" s="407"/>
      <c r="N118" s="407"/>
      <c r="O118" s="407"/>
      <c r="P118" s="408"/>
      <c r="Q118" s="409"/>
      <c r="R118" s="409"/>
      <c r="S118" s="409"/>
      <c r="T118" s="411"/>
      <c r="U118" s="407"/>
      <c r="V118" s="407"/>
      <c r="W118" s="407"/>
      <c r="X118" s="408"/>
      <c r="Y118" s="409"/>
      <c r="Z118" s="409"/>
      <c r="AA118" s="409"/>
      <c r="AB118" s="411"/>
    </row>
    <row r="119" spans="1:28" s="389" customFormat="1" ht="25.5" x14ac:dyDescent="0.2">
      <c r="A119" s="316" t="s">
        <v>501</v>
      </c>
      <c r="B119" s="317" t="s">
        <v>502</v>
      </c>
      <c r="C119" s="318">
        <f>'Series 200 Input'!J119</f>
        <v>0</v>
      </c>
      <c r="D119" s="318" t="s">
        <v>30</v>
      </c>
      <c r="E119" s="407">
        <v>41.1</v>
      </c>
      <c r="F119" s="407">
        <v>32.630000000000003</v>
      </c>
      <c r="G119" s="407">
        <v>32.36</v>
      </c>
      <c r="H119" s="412" t="str">
        <f>IF((0=$C119),"",IFERROR(IF($C119&lt;5,$C119*E119,IF(AND(5&lt;=$C119,$C119&lt;=10),$C119*F119,IF($C119&gt;10,$C119*G119,"No Offer"))),"No Offer"))</f>
        <v/>
      </c>
      <c r="I119" s="409">
        <v>20</v>
      </c>
      <c r="J119" s="409">
        <v>20</v>
      </c>
      <c r="K119" s="409">
        <v>20</v>
      </c>
      <c r="L119" s="414" t="str">
        <f>IF((0=$C119),"",IFERROR(IF($C119&lt;5,$C119*I119,IF(AND(5&lt;=$C119,$C119&lt;=10),$C119*J119,IF($C119&gt;10,$C119*K119,"No Offer"))),"No Offer"))</f>
        <v/>
      </c>
      <c r="M119" s="407">
        <v>26.75</v>
      </c>
      <c r="N119" s="407">
        <v>26.75</v>
      </c>
      <c r="O119" s="407">
        <v>26.75</v>
      </c>
      <c r="P119" s="412" t="str">
        <f>IF((0=$C119),"",IFERROR(IF($C119&lt;5,$C119*M119,IF(AND(5&lt;=$C119,$C119&lt;=10),$C119*N119,IF($C119&gt;10,$C119*O119,"No Offer"))),"No Offer"))</f>
        <v/>
      </c>
      <c r="Q119" s="409">
        <v>25</v>
      </c>
      <c r="R119" s="409">
        <v>25</v>
      </c>
      <c r="S119" s="409">
        <v>25</v>
      </c>
      <c r="T119" s="414" t="str">
        <f>IF((0=$C119),"",IFERROR(IF($C119&lt;5,$C119*Q119,IF(AND(5&lt;=$C119,$C119&lt;=10),$C119*R119,IF($C119&gt;10,$C119*S119,"No Offer"))),"No Offer"))</f>
        <v/>
      </c>
      <c r="U119" s="407">
        <v>25</v>
      </c>
      <c r="V119" s="407">
        <v>23.5</v>
      </c>
      <c r="W119" s="407">
        <v>20</v>
      </c>
      <c r="X119" s="412" t="str">
        <f>IF((0=$C119),"",IFERROR(IF($C119&lt;5,$C119*U119,IF(AND(5&lt;=$C119,$C119&lt;=10),$C119*V119,IF($C119&gt;10,$C119*W119,"No Offer"))),"No Offer"))</f>
        <v/>
      </c>
      <c r="Y119" s="409" t="s">
        <v>402</v>
      </c>
      <c r="Z119" s="409" t="s">
        <v>402</v>
      </c>
      <c r="AA119" s="409" t="s">
        <v>403</v>
      </c>
      <c r="AB119" s="414" t="str">
        <f>IF((0=$C119),"",IFERROR(IF($C119&lt;5,$C119*Y119,IF(AND(5&lt;=$C119,$C119&lt;=10),$C119*Z119,IF($C119&gt;10,$C119*AA119,"No Offer"))),"No Offer"))</f>
        <v/>
      </c>
    </row>
    <row r="120" spans="1:28" s="389" customFormat="1" x14ac:dyDescent="0.2">
      <c r="A120" s="316"/>
      <c r="B120" s="317"/>
      <c r="C120" s="318">
        <f>'Series 200 Input'!J120</f>
        <v>0</v>
      </c>
      <c r="D120" s="318"/>
      <c r="E120" s="407"/>
      <c r="F120" s="407"/>
      <c r="G120" s="407"/>
      <c r="H120" s="408"/>
      <c r="I120" s="409"/>
      <c r="J120" s="409"/>
      <c r="K120" s="409"/>
      <c r="L120" s="411"/>
      <c r="M120" s="407"/>
      <c r="N120" s="407"/>
      <c r="O120" s="407"/>
      <c r="P120" s="408"/>
      <c r="Q120" s="409"/>
      <c r="R120" s="409"/>
      <c r="S120" s="409"/>
      <c r="T120" s="411"/>
      <c r="U120" s="407"/>
      <c r="V120" s="407"/>
      <c r="W120" s="407"/>
      <c r="X120" s="408"/>
      <c r="Y120" s="409"/>
      <c r="Z120" s="409"/>
      <c r="AA120" s="409"/>
      <c r="AB120" s="411"/>
    </row>
    <row r="121" spans="1:28" s="389" customFormat="1" ht="25.5" x14ac:dyDescent="0.2">
      <c r="A121" s="316" t="s">
        <v>503</v>
      </c>
      <c r="B121" s="317" t="s">
        <v>504</v>
      </c>
      <c r="C121" s="318">
        <f>'Series 200 Input'!J121</f>
        <v>0</v>
      </c>
      <c r="D121" s="318" t="s">
        <v>30</v>
      </c>
      <c r="E121" s="407">
        <v>95.48</v>
      </c>
      <c r="F121" s="407">
        <v>87.01</v>
      </c>
      <c r="G121" s="407">
        <v>87.01</v>
      </c>
      <c r="H121" s="412" t="str">
        <f>IF((0=$C121),"",IFERROR(IF($C121&lt;5,$C121*E121,IF(AND(5&lt;=$C121,$C121&lt;=10),$C121*F121,IF($C121&gt;10,$C121*G121,"No Offer"))),"No Offer"))</f>
        <v/>
      </c>
      <c r="I121" s="409">
        <v>20</v>
      </c>
      <c r="J121" s="409">
        <v>20</v>
      </c>
      <c r="K121" s="409">
        <v>20</v>
      </c>
      <c r="L121" s="414" t="str">
        <f>IF((0=$C121),"",IFERROR(IF($C121&lt;5,$C121*I121,IF(AND(5&lt;=$C121,$C121&lt;=10),$C121*J121,IF($C121&gt;10,$C121*K121,"No Offer"))),"No Offer"))</f>
        <v/>
      </c>
      <c r="M121" s="407">
        <v>43.05</v>
      </c>
      <c r="N121" s="407">
        <v>43.05</v>
      </c>
      <c r="O121" s="407">
        <v>43.05</v>
      </c>
      <c r="P121" s="412" t="str">
        <f>IF((0=$C121),"",IFERROR(IF($C121&lt;5,$C121*M121,IF(AND(5&lt;=$C121,$C121&lt;=10),$C121*N121,IF($C121&gt;10,$C121*O121,"No Offer"))),"No Offer"))</f>
        <v/>
      </c>
      <c r="Q121" s="409">
        <v>25</v>
      </c>
      <c r="R121" s="409">
        <v>25</v>
      </c>
      <c r="S121" s="409">
        <v>25</v>
      </c>
      <c r="T121" s="414" t="str">
        <f>IF((0=$C121),"",IFERROR(IF($C121&lt;5,$C121*Q121,IF(AND(5&lt;=$C121,$C121&lt;=10),$C121*R121,IF($C121&gt;10,$C121*S121,"No Offer"))),"No Offer"))</f>
        <v/>
      </c>
      <c r="U121" s="407">
        <v>50</v>
      </c>
      <c r="V121" s="407">
        <v>48.5</v>
      </c>
      <c r="W121" s="407">
        <v>45</v>
      </c>
      <c r="X121" s="412" t="str">
        <f>IF((0=$C121),"",IFERROR(IF($C121&lt;5,$C121*U121,IF(AND(5&lt;=$C121,$C121&lt;=10),$C121*V121,IF($C121&gt;10,$C121*W121,"No Offer"))),"No Offer"))</f>
        <v/>
      </c>
      <c r="Y121" s="409" t="s">
        <v>402</v>
      </c>
      <c r="Z121" s="409" t="s">
        <v>402</v>
      </c>
      <c r="AA121" s="409" t="s">
        <v>403</v>
      </c>
      <c r="AB121" s="414" t="str">
        <f>IF((0=$C121),"",IFERROR(IF($C121&lt;5,$C121*Y121,IF(AND(5&lt;=$C121,$C121&lt;=10),$C121*Z121,IF($C121&gt;10,$C121*AA121,"No Offer"))),"No Offer"))</f>
        <v/>
      </c>
    </row>
    <row r="122" spans="1:28" s="389" customFormat="1" x14ac:dyDescent="0.2">
      <c r="A122" s="316"/>
      <c r="B122" s="317"/>
      <c r="C122" s="318">
        <f>'Series 200 Input'!J122</f>
        <v>0</v>
      </c>
      <c r="D122" s="318"/>
      <c r="E122" s="407"/>
      <c r="F122" s="407"/>
      <c r="G122" s="407"/>
      <c r="H122" s="408"/>
      <c r="I122" s="409"/>
      <c r="J122" s="409"/>
      <c r="K122" s="409"/>
      <c r="L122" s="411"/>
      <c r="M122" s="407"/>
      <c r="N122" s="407"/>
      <c r="O122" s="407"/>
      <c r="P122" s="408"/>
      <c r="Q122" s="409"/>
      <c r="R122" s="409"/>
      <c r="S122" s="409"/>
      <c r="T122" s="411"/>
      <c r="U122" s="407"/>
      <c r="V122" s="407"/>
      <c r="W122" s="407"/>
      <c r="X122" s="408"/>
      <c r="Y122" s="409"/>
      <c r="Z122" s="409"/>
      <c r="AA122" s="409"/>
      <c r="AB122" s="411"/>
    </row>
    <row r="123" spans="1:28" s="389" customFormat="1" ht="27.75" customHeight="1" x14ac:dyDescent="0.2">
      <c r="A123" s="316" t="s">
        <v>505</v>
      </c>
      <c r="B123" s="317" t="s">
        <v>506</v>
      </c>
      <c r="C123" s="318">
        <f>'Series 200 Input'!J123</f>
        <v>0</v>
      </c>
      <c r="D123" s="318" t="s">
        <v>30</v>
      </c>
      <c r="E123" s="407">
        <v>57.41</v>
      </c>
      <c r="F123" s="407">
        <v>48.94</v>
      </c>
      <c r="G123" s="407">
        <v>48.94</v>
      </c>
      <c r="H123" s="412" t="str">
        <f>IF((0=$C123),"",IFERROR(IF($C123&lt;5,$C123*E123,IF(AND(5&lt;=$C123,$C123&lt;=10),$C123*F123,IF($C123&gt;10,$C123*G123,"No Offer"))),"No Offer"))</f>
        <v/>
      </c>
      <c r="I123" s="409">
        <v>20</v>
      </c>
      <c r="J123" s="409">
        <v>20</v>
      </c>
      <c r="K123" s="409">
        <v>20</v>
      </c>
      <c r="L123" s="414" t="str">
        <f>IF((0=$C123),"",IFERROR(IF($C123&lt;5,$C123*I123,IF(AND(5&lt;=$C123,$C123&lt;=10),$C123*J123,IF($C123&gt;10,$C123*K123,"No Offer"))),"No Offer"))</f>
        <v/>
      </c>
      <c r="M123" s="407">
        <v>26.75</v>
      </c>
      <c r="N123" s="407">
        <v>26.75</v>
      </c>
      <c r="O123" s="407">
        <v>26.75</v>
      </c>
      <c r="P123" s="412" t="str">
        <f>IF((0=$C123),"",IFERROR(IF($C123&lt;5,$C123*M123,IF(AND(5&lt;=$C123,$C123&lt;=10),$C123*N123,IF($C123&gt;10,$C123*O123,"No Offer"))),"No Offer"))</f>
        <v/>
      </c>
      <c r="Q123" s="409">
        <v>25</v>
      </c>
      <c r="R123" s="409">
        <v>25</v>
      </c>
      <c r="S123" s="409">
        <v>25</v>
      </c>
      <c r="T123" s="414" t="str">
        <f>IF((0=$C123),"",IFERROR(IF($C123&lt;5,$C123*Q123,IF(AND(5&lt;=$C123,$C123&lt;=10),$C123*R123,IF($C123&gt;10,$C123*S123,"No Offer"))),"No Offer"))</f>
        <v/>
      </c>
      <c r="U123" s="407">
        <v>50</v>
      </c>
      <c r="V123" s="407">
        <v>48.5</v>
      </c>
      <c r="W123" s="407">
        <v>45</v>
      </c>
      <c r="X123" s="412" t="str">
        <f>IF((0=$C123),"",IFERROR(IF($C123&lt;5,$C123*U123,IF(AND(5&lt;=$C123,$C123&lt;=10),$C123*V123,IF($C123&gt;10,$C123*W123,"No Offer"))),"No Offer"))</f>
        <v/>
      </c>
      <c r="Y123" s="409" t="s">
        <v>402</v>
      </c>
      <c r="Z123" s="409" t="s">
        <v>402</v>
      </c>
      <c r="AA123" s="409" t="s">
        <v>403</v>
      </c>
      <c r="AB123" s="414" t="str">
        <f>IF((0=$C123),"",IFERROR(IF($C123&lt;5,$C123*Y123,IF(AND(5&lt;=$C123,$C123&lt;=10),$C123*Z123,IF($C123&gt;10,$C123*AA123,"No Offer"))),"No Offer"))</f>
        <v/>
      </c>
    </row>
    <row r="124" spans="1:28" s="389" customFormat="1" x14ac:dyDescent="0.2">
      <c r="A124" s="316"/>
      <c r="B124" s="317"/>
      <c r="C124" s="318">
        <f>'Series 200 Input'!J124</f>
        <v>0</v>
      </c>
      <c r="D124" s="318"/>
      <c r="E124" s="407"/>
      <c r="F124" s="407"/>
      <c r="G124" s="407"/>
      <c r="H124" s="408"/>
      <c r="I124" s="409"/>
      <c r="J124" s="409"/>
      <c r="K124" s="409"/>
      <c r="L124" s="411"/>
      <c r="M124" s="407"/>
      <c r="N124" s="407"/>
      <c r="O124" s="407"/>
      <c r="P124" s="408"/>
      <c r="Q124" s="409"/>
      <c r="R124" s="409"/>
      <c r="S124" s="409"/>
      <c r="T124" s="411"/>
      <c r="U124" s="407"/>
      <c r="V124" s="407"/>
      <c r="W124" s="407"/>
      <c r="X124" s="408"/>
      <c r="Y124" s="409"/>
      <c r="Z124" s="409"/>
      <c r="AA124" s="409"/>
      <c r="AB124" s="411"/>
    </row>
    <row r="125" spans="1:28" s="389" customFormat="1" x14ac:dyDescent="0.2">
      <c r="A125" s="331"/>
      <c r="B125" s="343" t="s">
        <v>507</v>
      </c>
      <c r="C125" s="318">
        <f>'Series 200 Input'!J125</f>
        <v>0</v>
      </c>
      <c r="D125" s="437"/>
      <c r="E125" s="423" t="s">
        <v>386</v>
      </c>
      <c r="F125" s="424" t="s">
        <v>485</v>
      </c>
      <c r="G125" s="423" t="s">
        <v>486</v>
      </c>
      <c r="H125" s="433"/>
      <c r="I125" s="423" t="s">
        <v>386</v>
      </c>
      <c r="J125" s="424" t="s">
        <v>485</v>
      </c>
      <c r="K125" s="423" t="s">
        <v>486</v>
      </c>
      <c r="L125" s="433"/>
      <c r="M125" s="423" t="s">
        <v>386</v>
      </c>
      <c r="N125" s="424" t="s">
        <v>485</v>
      </c>
      <c r="O125" s="423" t="s">
        <v>486</v>
      </c>
      <c r="P125" s="433"/>
      <c r="Q125" s="423" t="s">
        <v>386</v>
      </c>
      <c r="R125" s="424" t="s">
        <v>485</v>
      </c>
      <c r="S125" s="423" t="s">
        <v>486</v>
      </c>
      <c r="T125" s="433"/>
      <c r="U125" s="423" t="s">
        <v>386</v>
      </c>
      <c r="V125" s="424" t="s">
        <v>485</v>
      </c>
      <c r="W125" s="423" t="s">
        <v>486</v>
      </c>
      <c r="X125" s="433"/>
      <c r="Y125" s="423" t="s">
        <v>386</v>
      </c>
      <c r="Z125" s="424" t="s">
        <v>485</v>
      </c>
      <c r="AA125" s="423" t="s">
        <v>486</v>
      </c>
      <c r="AB125" s="433"/>
    </row>
    <row r="126" spans="1:28" s="389" customFormat="1" x14ac:dyDescent="0.2">
      <c r="A126" s="316"/>
      <c r="B126" s="317"/>
      <c r="C126" s="318">
        <f>'Series 200 Input'!J126</f>
        <v>0</v>
      </c>
      <c r="D126" s="318"/>
      <c r="E126" s="407"/>
      <c r="F126" s="407"/>
      <c r="G126" s="407"/>
      <c r="H126" s="408"/>
      <c r="I126" s="409"/>
      <c r="J126" s="409"/>
      <c r="K126" s="409"/>
      <c r="L126" s="411"/>
      <c r="M126" s="407"/>
      <c r="N126" s="407"/>
      <c r="O126" s="407"/>
      <c r="P126" s="408"/>
      <c r="Q126" s="409"/>
      <c r="R126" s="409"/>
      <c r="S126" s="409"/>
      <c r="T126" s="411"/>
      <c r="U126" s="407"/>
      <c r="V126" s="407"/>
      <c r="W126" s="407"/>
      <c r="X126" s="408"/>
      <c r="Y126" s="409"/>
      <c r="Z126" s="409"/>
      <c r="AA126" s="409"/>
      <c r="AB126" s="411"/>
    </row>
    <row r="127" spans="1:28" s="389" customFormat="1" ht="27" customHeight="1" x14ac:dyDescent="0.2">
      <c r="A127" s="316" t="s">
        <v>508</v>
      </c>
      <c r="B127" s="317" t="s">
        <v>509</v>
      </c>
      <c r="C127" s="318">
        <f>'Series 200 Input'!J127</f>
        <v>0</v>
      </c>
      <c r="D127" s="318" t="s">
        <v>30</v>
      </c>
      <c r="E127" s="407">
        <v>269.49</v>
      </c>
      <c r="F127" s="407">
        <v>261.02</v>
      </c>
      <c r="G127" s="407">
        <v>261.02</v>
      </c>
      <c r="H127" s="412" t="str">
        <f>IF((0=$C127),"",IFERROR(IF($C127&lt;5,$C127*E127,IF(AND(5&lt;=$C127,$C127&lt;=10),$C127*F127,IF($C127&gt;10,$C127*G127,"No Offer"))),"No Offer"))</f>
        <v/>
      </c>
      <c r="I127" s="409">
        <v>50</v>
      </c>
      <c r="J127" s="409">
        <v>50</v>
      </c>
      <c r="K127" s="409">
        <v>50</v>
      </c>
      <c r="L127" s="414" t="str">
        <f>IF((0=$C127),"",IFERROR(IF($C127&lt;5,$C127*I127,IF(AND(5&lt;=$C127,$C127&lt;=10),$C127*J127,IF($C127&gt;10,$C127*K127,"No Offer"))),"No Offer"))</f>
        <v/>
      </c>
      <c r="M127" s="407">
        <v>63.42</v>
      </c>
      <c r="N127" s="407">
        <v>63.42</v>
      </c>
      <c r="O127" s="407">
        <v>63.42</v>
      </c>
      <c r="P127" s="412" t="str">
        <f>IF((0=$C127),"",IFERROR(IF($C127&lt;5,$C127*M127,IF(AND(5&lt;=$C127,$C127&lt;=10),$C127*N127,IF($C127&gt;10,$C127*O127,"No Offer"))),"No Offer"))</f>
        <v/>
      </c>
      <c r="Q127" s="409">
        <v>100</v>
      </c>
      <c r="R127" s="409">
        <v>100</v>
      </c>
      <c r="S127" s="409">
        <v>100</v>
      </c>
      <c r="T127" s="414" t="str">
        <f>IF((0=$C127),"",IFERROR(IF($C127&lt;5,$C127*Q127,IF(AND(5&lt;=$C127,$C127&lt;=10),$C127*R127,IF($C127&gt;10,$C127*S127,"No Offer"))),"No Offer"))</f>
        <v/>
      </c>
      <c r="U127" s="407">
        <v>120</v>
      </c>
      <c r="V127" s="407">
        <v>114</v>
      </c>
      <c r="W127" s="407">
        <v>102</v>
      </c>
      <c r="X127" s="412" t="str">
        <f>IF((0=$C127),"",IFERROR(IF($C127&lt;5,$C127*U127,IF(AND(5&lt;=$C127,$C127&lt;=10),$C127*V127,IF($C127&gt;10,$C127*W127,"No Offer"))),"No Offer"))</f>
        <v/>
      </c>
      <c r="Y127" s="409" t="s">
        <v>402</v>
      </c>
      <c r="Z127" s="409" t="s">
        <v>402</v>
      </c>
      <c r="AA127" s="409" t="s">
        <v>403</v>
      </c>
      <c r="AB127" s="414" t="str">
        <f>IF((0=$C127),"",IFERROR(IF($C127&lt;5,$C127*Y127,IF(AND(5&lt;=$C127,$C127&lt;=10),$C127*Z127,IF($C127&gt;10,$C127*AA127,"No Offer"))),"No Offer"))</f>
        <v/>
      </c>
    </row>
    <row r="128" spans="1:28" s="389" customFormat="1" x14ac:dyDescent="0.2">
      <c r="A128" s="316"/>
      <c r="B128" s="317"/>
      <c r="C128" s="318">
        <f>'Series 200 Input'!J128</f>
        <v>0</v>
      </c>
      <c r="D128" s="318"/>
      <c r="E128" s="407"/>
      <c r="F128" s="407"/>
      <c r="G128" s="407"/>
      <c r="H128" s="408"/>
      <c r="I128" s="409"/>
      <c r="J128" s="409"/>
      <c r="K128" s="409"/>
      <c r="L128" s="411"/>
      <c r="M128" s="407"/>
      <c r="N128" s="407"/>
      <c r="O128" s="407"/>
      <c r="P128" s="408"/>
      <c r="Q128" s="409"/>
      <c r="R128" s="409"/>
      <c r="S128" s="409"/>
      <c r="T128" s="411"/>
      <c r="U128" s="407"/>
      <c r="V128" s="407"/>
      <c r="W128" s="407"/>
      <c r="X128" s="408"/>
      <c r="Y128" s="409"/>
      <c r="Z128" s="409"/>
      <c r="AA128" s="409"/>
      <c r="AB128" s="411"/>
    </row>
    <row r="129" spans="1:28" s="389" customFormat="1" x14ac:dyDescent="0.2">
      <c r="A129" s="331"/>
      <c r="B129" s="332" t="s">
        <v>510</v>
      </c>
      <c r="C129" s="318">
        <f>'Series 200 Input'!J129</f>
        <v>0</v>
      </c>
      <c r="D129" s="334"/>
      <c r="E129" s="423" t="s">
        <v>386</v>
      </c>
      <c r="F129" s="424" t="s">
        <v>485</v>
      </c>
      <c r="G129" s="423" t="s">
        <v>486</v>
      </c>
      <c r="H129" s="433"/>
      <c r="I129" s="423" t="s">
        <v>386</v>
      </c>
      <c r="J129" s="424" t="s">
        <v>485</v>
      </c>
      <c r="K129" s="423" t="s">
        <v>486</v>
      </c>
      <c r="L129" s="433"/>
      <c r="M129" s="423" t="s">
        <v>386</v>
      </c>
      <c r="N129" s="424" t="s">
        <v>485</v>
      </c>
      <c r="O129" s="423" t="s">
        <v>486</v>
      </c>
      <c r="P129" s="433"/>
      <c r="Q129" s="423" t="s">
        <v>386</v>
      </c>
      <c r="R129" s="424" t="s">
        <v>485</v>
      </c>
      <c r="S129" s="423" t="s">
        <v>486</v>
      </c>
      <c r="T129" s="433"/>
      <c r="U129" s="423" t="s">
        <v>386</v>
      </c>
      <c r="V129" s="424" t="s">
        <v>485</v>
      </c>
      <c r="W129" s="423" t="s">
        <v>486</v>
      </c>
      <c r="X129" s="433"/>
      <c r="Y129" s="423" t="s">
        <v>386</v>
      </c>
      <c r="Z129" s="424" t="s">
        <v>485</v>
      </c>
      <c r="AA129" s="423" t="s">
        <v>486</v>
      </c>
      <c r="AB129" s="433"/>
    </row>
    <row r="130" spans="1:28" s="389" customFormat="1" x14ac:dyDescent="0.2">
      <c r="A130" s="316"/>
      <c r="B130" s="317"/>
      <c r="C130" s="318">
        <f>'Series 200 Input'!J130</f>
        <v>0</v>
      </c>
      <c r="D130" s="318"/>
      <c r="E130" s="407"/>
      <c r="F130" s="407"/>
      <c r="G130" s="407"/>
      <c r="H130" s="408"/>
      <c r="I130" s="409"/>
      <c r="J130" s="409"/>
      <c r="K130" s="409"/>
      <c r="L130" s="411"/>
      <c r="M130" s="407"/>
      <c r="N130" s="407"/>
      <c r="O130" s="407"/>
      <c r="P130" s="408"/>
      <c r="Q130" s="409"/>
      <c r="R130" s="409"/>
      <c r="S130" s="409"/>
      <c r="T130" s="411"/>
      <c r="U130" s="407"/>
      <c r="V130" s="407"/>
      <c r="W130" s="407"/>
      <c r="X130" s="408"/>
      <c r="Y130" s="409"/>
      <c r="Z130" s="409"/>
      <c r="AA130" s="409"/>
      <c r="AB130" s="411"/>
    </row>
    <row r="131" spans="1:28" s="389" customFormat="1" ht="25.5" x14ac:dyDescent="0.2">
      <c r="A131" s="316" t="s">
        <v>511</v>
      </c>
      <c r="B131" s="317" t="s">
        <v>512</v>
      </c>
      <c r="C131" s="318">
        <f>'Series 200 Input'!J131</f>
        <v>0</v>
      </c>
      <c r="D131" s="318" t="s">
        <v>30</v>
      </c>
      <c r="E131" s="407">
        <v>269.49</v>
      </c>
      <c r="F131" s="407">
        <v>261.02</v>
      </c>
      <c r="G131" s="407">
        <v>261.02</v>
      </c>
      <c r="H131" s="412" t="str">
        <f>IF((0=$C131),"",IFERROR(IF($C131&lt;5,$C131*E131,IF(AND(5&lt;=$C131,$C131&lt;=10),$C131*F131,IF($C131&gt;10,$C131*G131,"No Offer"))),"No Offer"))</f>
        <v/>
      </c>
      <c r="I131" s="409">
        <v>50</v>
      </c>
      <c r="J131" s="409">
        <v>50</v>
      </c>
      <c r="K131" s="409">
        <v>50</v>
      </c>
      <c r="L131" s="414" t="str">
        <f>IF((0=$C131),"",IFERROR(IF($C131&lt;5,$C131*I131,IF(AND(5&lt;=$C131,$C131&lt;=10),$C131*J131,IF($C131&gt;10,$C131*K131,"No Offer"))),"No Offer"))</f>
        <v/>
      </c>
      <c r="M131" s="407">
        <v>63.42</v>
      </c>
      <c r="N131" s="407">
        <v>63.42</v>
      </c>
      <c r="O131" s="407">
        <v>63.42</v>
      </c>
      <c r="P131" s="412" t="str">
        <f>IF((0=$C131),"",IFERROR(IF($C131&lt;5,$C131*M131,IF(AND(5&lt;=$C131,$C131&lt;=10),$C131*N131,IF($C131&gt;10,$C131*O131,"No Offer"))),"No Offer"))</f>
        <v/>
      </c>
      <c r="Q131" s="409">
        <v>50</v>
      </c>
      <c r="R131" s="409">
        <v>50</v>
      </c>
      <c r="S131" s="409">
        <v>50</v>
      </c>
      <c r="T131" s="414" t="str">
        <f>IF((0=$C131),"",IFERROR(IF($C131&lt;5,$C131*Q131,IF(AND(5&lt;=$C131,$C131&lt;=10),$C131*R131,IF($C131&gt;10,$C131*S131,"No Offer"))),"No Offer"))</f>
        <v/>
      </c>
      <c r="U131" s="407">
        <v>85</v>
      </c>
      <c r="V131" s="407">
        <v>80</v>
      </c>
      <c r="W131" s="407">
        <v>75</v>
      </c>
      <c r="X131" s="412" t="str">
        <f>IF((0=$C131),"",IFERROR(IF($C131&lt;5,$C131*U131,IF(AND(5&lt;=$C131,$C131&lt;=10),$C131*V131,IF($C131&gt;10,$C131*W131,"No Offer"))),"No Offer"))</f>
        <v/>
      </c>
      <c r="Y131" s="409" t="s">
        <v>402</v>
      </c>
      <c r="Z131" s="409" t="s">
        <v>402</v>
      </c>
      <c r="AA131" s="409" t="s">
        <v>403</v>
      </c>
      <c r="AB131" s="414" t="str">
        <f>IF((0=$C131),"",IFERROR(IF($C131&lt;5,$C131*Y131,IF(AND(5&lt;=$C131,$C131&lt;=10),$C131*Z131,IF($C131&gt;10,$C131*AA131,"No Offer"))),"No Offer"))</f>
        <v/>
      </c>
    </row>
    <row r="132" spans="1:28" s="389" customFormat="1" x14ac:dyDescent="0.2">
      <c r="A132" s="316"/>
      <c r="B132" s="317"/>
      <c r="C132" s="318">
        <f>'Series 200 Input'!J132</f>
        <v>0</v>
      </c>
      <c r="D132" s="318"/>
      <c r="E132" s="407"/>
      <c r="F132" s="407"/>
      <c r="G132" s="407"/>
      <c r="H132" s="408"/>
      <c r="I132" s="409"/>
      <c r="J132" s="409"/>
      <c r="K132" s="409"/>
      <c r="L132" s="411"/>
      <c r="M132" s="407"/>
      <c r="N132" s="407"/>
      <c r="O132" s="407"/>
      <c r="P132" s="408"/>
      <c r="Q132" s="409"/>
      <c r="R132" s="409"/>
      <c r="S132" s="409"/>
      <c r="T132" s="411"/>
      <c r="U132" s="407"/>
      <c r="V132" s="407"/>
      <c r="W132" s="407"/>
      <c r="X132" s="408"/>
      <c r="Y132" s="409"/>
      <c r="Z132" s="409"/>
      <c r="AA132" s="409"/>
      <c r="AB132" s="411"/>
    </row>
    <row r="133" spans="1:28" s="389" customFormat="1" ht="25.5" x14ac:dyDescent="0.2">
      <c r="A133" s="316" t="s">
        <v>513</v>
      </c>
      <c r="B133" s="317" t="s">
        <v>514</v>
      </c>
      <c r="C133" s="318">
        <f>'Series 200 Input'!J133</f>
        <v>0</v>
      </c>
      <c r="D133" s="318" t="s">
        <v>30</v>
      </c>
      <c r="E133" s="407">
        <v>138.97999999999999</v>
      </c>
      <c r="F133" s="407">
        <v>130.51</v>
      </c>
      <c r="G133" s="407">
        <v>130.51</v>
      </c>
      <c r="H133" s="412" t="str">
        <f>IF((0=$C133),"",IFERROR(IF($C133&lt;5,$C133*E133,IF(AND(5&lt;=$C133,$C133&lt;=10),$C133*F133,IF($C133&gt;10,$C133*G133,"No Offer"))),"No Offer"))</f>
        <v/>
      </c>
      <c r="I133" s="409">
        <v>50</v>
      </c>
      <c r="J133" s="409">
        <v>50</v>
      </c>
      <c r="K133" s="409">
        <v>50</v>
      </c>
      <c r="L133" s="414" t="str">
        <f>IF((0=$C133),"",IFERROR(IF($C133&lt;5,$C133*I133,IF(AND(5&lt;=$C133,$C133&lt;=10),$C133*J133,IF($C133&gt;10,$C133*K133,"No Offer"))),"No Offer"))</f>
        <v/>
      </c>
      <c r="M133" s="407">
        <v>63.42</v>
      </c>
      <c r="N133" s="407">
        <v>63.42</v>
      </c>
      <c r="O133" s="407">
        <v>63.42</v>
      </c>
      <c r="P133" s="412" t="str">
        <f>IF((0=$C133),"",IFERROR(IF($C133&lt;5,$C133*M133,IF(AND(5&lt;=$C133,$C133&lt;=10),$C133*N133,IF($C133&gt;10,$C133*O133,"No Offer"))),"No Offer"))</f>
        <v/>
      </c>
      <c r="Q133" s="409">
        <v>50</v>
      </c>
      <c r="R133" s="409">
        <v>50</v>
      </c>
      <c r="S133" s="409">
        <v>50</v>
      </c>
      <c r="T133" s="414" t="str">
        <f>IF((0=$C133),"",IFERROR(IF($C133&lt;5,$C133*Q133,IF(AND(5&lt;=$C133,$C133&lt;=10),$C133*R133,IF($C133&gt;10,$C133*S133,"No Offer"))),"No Offer"))</f>
        <v/>
      </c>
      <c r="U133" s="407">
        <v>85</v>
      </c>
      <c r="V133" s="407">
        <v>80</v>
      </c>
      <c r="W133" s="407">
        <v>75</v>
      </c>
      <c r="X133" s="412" t="str">
        <f>IF((0=$C133),"",IFERROR(IF($C133&lt;5,$C133*U133,IF(AND(5&lt;=$C133,$C133&lt;=10),$C133*V133,IF($C133&gt;10,$C133*W133,"No Offer"))),"No Offer"))</f>
        <v/>
      </c>
      <c r="Y133" s="409" t="s">
        <v>402</v>
      </c>
      <c r="Z133" s="409" t="s">
        <v>402</v>
      </c>
      <c r="AA133" s="409" t="s">
        <v>403</v>
      </c>
      <c r="AB133" s="414" t="str">
        <f>IF((0=$C133),"",IFERROR(IF($C133&lt;5,$C133*Y133,IF(AND(5&lt;=$C133,$C133&lt;=10),$C133*Z133,IF($C133&gt;10,$C133*AA133,"No Offer"))),"No Offer"))</f>
        <v/>
      </c>
    </row>
    <row r="134" spans="1:28" s="389" customFormat="1" x14ac:dyDescent="0.2">
      <c r="A134" s="316"/>
      <c r="B134" s="317"/>
      <c r="C134" s="318">
        <f>'Series 200 Input'!J134</f>
        <v>0</v>
      </c>
      <c r="D134" s="318"/>
      <c r="E134" s="407"/>
      <c r="F134" s="407"/>
      <c r="G134" s="407"/>
      <c r="H134" s="408"/>
      <c r="I134" s="409"/>
      <c r="J134" s="409"/>
      <c r="K134" s="409"/>
      <c r="L134" s="411"/>
      <c r="M134" s="407"/>
      <c r="N134" s="407"/>
      <c r="O134" s="407"/>
      <c r="P134" s="408"/>
      <c r="Q134" s="409"/>
      <c r="R134" s="409"/>
      <c r="S134" s="409"/>
      <c r="T134" s="411"/>
      <c r="U134" s="407"/>
      <c r="V134" s="407"/>
      <c r="W134" s="407"/>
      <c r="X134" s="408"/>
      <c r="Y134" s="409"/>
      <c r="Z134" s="409"/>
      <c r="AA134" s="409"/>
      <c r="AB134" s="411"/>
    </row>
    <row r="135" spans="1:28" s="389" customFormat="1" x14ac:dyDescent="0.2">
      <c r="A135" s="331"/>
      <c r="B135" s="332" t="s">
        <v>515</v>
      </c>
      <c r="C135" s="318">
        <f>'Series 200 Input'!J135</f>
        <v>0</v>
      </c>
      <c r="D135" s="334"/>
      <c r="E135" s="423" t="s">
        <v>386</v>
      </c>
      <c r="F135" s="424" t="s">
        <v>485</v>
      </c>
      <c r="G135" s="423" t="s">
        <v>486</v>
      </c>
      <c r="H135" s="433"/>
      <c r="I135" s="423" t="s">
        <v>386</v>
      </c>
      <c r="J135" s="424" t="s">
        <v>485</v>
      </c>
      <c r="K135" s="423" t="s">
        <v>486</v>
      </c>
      <c r="L135" s="433"/>
      <c r="M135" s="423" t="s">
        <v>386</v>
      </c>
      <c r="N135" s="424" t="s">
        <v>485</v>
      </c>
      <c r="O135" s="423" t="s">
        <v>486</v>
      </c>
      <c r="P135" s="433"/>
      <c r="Q135" s="423" t="s">
        <v>386</v>
      </c>
      <c r="R135" s="424" t="s">
        <v>485</v>
      </c>
      <c r="S135" s="423" t="s">
        <v>486</v>
      </c>
      <c r="T135" s="433"/>
      <c r="U135" s="423" t="s">
        <v>386</v>
      </c>
      <c r="V135" s="424" t="s">
        <v>485</v>
      </c>
      <c r="W135" s="423" t="s">
        <v>486</v>
      </c>
      <c r="X135" s="433"/>
      <c r="Y135" s="423" t="s">
        <v>386</v>
      </c>
      <c r="Z135" s="424" t="s">
        <v>485</v>
      </c>
      <c r="AA135" s="423" t="s">
        <v>486</v>
      </c>
      <c r="AB135" s="433"/>
    </row>
    <row r="136" spans="1:28" s="389" customFormat="1" x14ac:dyDescent="0.2">
      <c r="A136" s="316"/>
      <c r="B136" s="317"/>
      <c r="C136" s="318">
        <f>'Series 200 Input'!J136</f>
        <v>0</v>
      </c>
      <c r="D136" s="318"/>
      <c r="E136" s="407"/>
      <c r="F136" s="407"/>
      <c r="G136" s="407"/>
      <c r="H136" s="408"/>
      <c r="I136" s="409"/>
      <c r="J136" s="409"/>
      <c r="K136" s="409"/>
      <c r="L136" s="411"/>
      <c r="M136" s="407"/>
      <c r="N136" s="407"/>
      <c r="O136" s="407"/>
      <c r="P136" s="408"/>
      <c r="Q136" s="409"/>
      <c r="R136" s="409"/>
      <c r="S136" s="409"/>
      <c r="T136" s="411"/>
      <c r="U136" s="407"/>
      <c r="V136" s="407"/>
      <c r="W136" s="407"/>
      <c r="X136" s="408"/>
      <c r="Y136" s="409"/>
      <c r="Z136" s="409"/>
      <c r="AA136" s="409"/>
      <c r="AB136" s="411"/>
    </row>
    <row r="137" spans="1:28" s="389" customFormat="1" ht="25.5" x14ac:dyDescent="0.2">
      <c r="A137" s="316" t="s">
        <v>516</v>
      </c>
      <c r="B137" s="317" t="s">
        <v>517</v>
      </c>
      <c r="C137" s="318">
        <f>'Series 200 Input'!J137</f>
        <v>0</v>
      </c>
      <c r="D137" s="318" t="s">
        <v>30</v>
      </c>
      <c r="E137" s="407">
        <v>261.02</v>
      </c>
      <c r="F137" s="407">
        <v>261.02</v>
      </c>
      <c r="G137" s="407">
        <v>261.02</v>
      </c>
      <c r="H137" s="412" t="str">
        <f>IF((0=$C137),"",IFERROR(IF($C137&lt;5,$C137*E137,IF(AND(5&lt;=$C137,$C137&lt;=10),$C137*F137,IF($C137&gt;10,$C137*G137,"No Offer"))),"No Offer"))</f>
        <v/>
      </c>
      <c r="I137" s="409">
        <v>30</v>
      </c>
      <c r="J137" s="409">
        <v>30</v>
      </c>
      <c r="K137" s="409">
        <v>30</v>
      </c>
      <c r="L137" s="414" t="str">
        <f>IF((0=$C137),"",IFERROR(IF($C137&lt;5,$C137*I137,IF(AND(5&lt;=$C137,$C137&lt;=10),$C137*J137,IF($C137&gt;10,$C137*K137,"No Offer"))),"No Offer"))</f>
        <v/>
      </c>
      <c r="M137" s="407">
        <v>63.42</v>
      </c>
      <c r="N137" s="407">
        <v>63.42</v>
      </c>
      <c r="O137" s="407">
        <v>63.42</v>
      </c>
      <c r="P137" s="412" t="str">
        <f>IF((0=$C137),"",IFERROR(IF($C137&lt;5,$C137*M137,IF(AND(5&lt;=$C137,$C137&lt;=10),$C137*N137,IF($C137&gt;10,$C137*O137,"No Offer"))),"No Offer"))</f>
        <v/>
      </c>
      <c r="Q137" s="409">
        <v>30</v>
      </c>
      <c r="R137" s="409">
        <v>30</v>
      </c>
      <c r="S137" s="409">
        <v>30</v>
      </c>
      <c r="T137" s="414" t="str">
        <f>IF((0=$C137),"",IFERROR(IF($C137&lt;5,$C137*Q137,IF(AND(5&lt;=$C137,$C137&lt;=10),$C137*R137,IF($C137&gt;10,$C137*S137,"No Offer"))),"No Offer"))</f>
        <v/>
      </c>
      <c r="U137" s="407">
        <v>18</v>
      </c>
      <c r="V137" s="407">
        <v>17.5</v>
      </c>
      <c r="W137" s="407">
        <v>15</v>
      </c>
      <c r="X137" s="412" t="str">
        <f>IF((0=$C137),"",IFERROR(IF($C137&lt;5,$C137*U137,IF(AND(5&lt;=$C137,$C137&lt;=10),$C137*V137,IF($C137&gt;10,$C137*W137,"No Offer"))),"No Offer"))</f>
        <v/>
      </c>
      <c r="Y137" s="409" t="s">
        <v>402</v>
      </c>
      <c r="Z137" s="409" t="s">
        <v>402</v>
      </c>
      <c r="AA137" s="409" t="s">
        <v>403</v>
      </c>
      <c r="AB137" s="414" t="str">
        <f>IF((0=$C137),"",IFERROR(IF($C137&lt;5,$C137*Y137,IF(AND(5&lt;=$C137,$C137&lt;=10),$C137*Z137,IF($C137&gt;10,$C137*AA137,"No Offer"))),"No Offer"))</f>
        <v/>
      </c>
    </row>
    <row r="138" spans="1:28" s="389" customFormat="1" x14ac:dyDescent="0.2">
      <c r="A138" s="316"/>
      <c r="B138" s="317"/>
      <c r="C138" s="318">
        <f>'Series 200 Input'!J138</f>
        <v>0</v>
      </c>
      <c r="D138" s="318"/>
      <c r="E138" s="407"/>
      <c r="F138" s="407"/>
      <c r="G138" s="407"/>
      <c r="H138" s="408"/>
      <c r="I138" s="409"/>
      <c r="J138" s="409"/>
      <c r="K138" s="409"/>
      <c r="L138" s="411"/>
      <c r="M138" s="407"/>
      <c r="N138" s="407"/>
      <c r="O138" s="407"/>
      <c r="P138" s="408"/>
      <c r="Q138" s="409"/>
      <c r="R138" s="409"/>
      <c r="S138" s="409"/>
      <c r="T138" s="411"/>
      <c r="U138" s="407"/>
      <c r="V138" s="407"/>
      <c r="W138" s="407"/>
      <c r="X138" s="408"/>
      <c r="Y138" s="409"/>
      <c r="Z138" s="409"/>
      <c r="AA138" s="409"/>
      <c r="AB138" s="411"/>
    </row>
    <row r="139" spans="1:28" s="389" customFormat="1" ht="25.5" x14ac:dyDescent="0.2">
      <c r="A139" s="316" t="s">
        <v>518</v>
      </c>
      <c r="B139" s="317" t="s">
        <v>519</v>
      </c>
      <c r="C139" s="318">
        <f>'Series 200 Input'!J139</f>
        <v>0</v>
      </c>
      <c r="D139" s="318" t="s">
        <v>30</v>
      </c>
      <c r="E139" s="407">
        <v>261.02</v>
      </c>
      <c r="F139" s="407">
        <v>48.94</v>
      </c>
      <c r="G139" s="407">
        <v>48.94</v>
      </c>
      <c r="H139" s="412" t="str">
        <f>IF((0=$C139),"",IFERROR(IF($C139&lt;5,$C139*E139,IF(AND(5&lt;=$C139,$C139&lt;=10),$C139*F139,IF($C139&gt;10,$C139*G139,"No Offer"))),"No Offer"))</f>
        <v/>
      </c>
      <c r="I139" s="409">
        <v>30</v>
      </c>
      <c r="J139" s="409">
        <v>30</v>
      </c>
      <c r="K139" s="409">
        <v>30</v>
      </c>
      <c r="L139" s="414" t="str">
        <f>IF((0=$C139),"",IFERROR(IF($C139&lt;5,$C139*I139,IF(AND(5&lt;=$C139,$C139&lt;=10),$C139*J139,IF($C139&gt;10,$C139*K139,"No Offer"))),"No Offer"))</f>
        <v/>
      </c>
      <c r="M139" s="407">
        <v>63.42</v>
      </c>
      <c r="N139" s="407">
        <v>63.42</v>
      </c>
      <c r="O139" s="407">
        <v>63.42</v>
      </c>
      <c r="P139" s="412" t="str">
        <f>IF((0=$C139),"",IFERROR(IF($C139&lt;5,$C139*M139,IF(AND(5&lt;=$C139,$C139&lt;=10),$C139*N139,IF($C139&gt;10,$C139*O139,"No Offer"))),"No Offer"))</f>
        <v/>
      </c>
      <c r="Q139" s="409">
        <v>30</v>
      </c>
      <c r="R139" s="409">
        <v>30</v>
      </c>
      <c r="S139" s="409">
        <v>30</v>
      </c>
      <c r="T139" s="414" t="str">
        <f>IF((0=$C139),"",IFERROR(IF($C139&lt;5,$C139*Q139,IF(AND(5&lt;=$C139,$C139&lt;=10),$C139*R139,IF($C139&gt;10,$C139*S139,"No Offer"))),"No Offer"))</f>
        <v/>
      </c>
      <c r="U139" s="407">
        <v>30</v>
      </c>
      <c r="V139" s="407">
        <v>28.5</v>
      </c>
      <c r="W139" s="407">
        <v>25.5</v>
      </c>
      <c r="X139" s="412" t="str">
        <f>IF((0=$C139),"",IFERROR(IF($C139&lt;5,$C139*U139,IF(AND(5&lt;=$C139,$C139&lt;=10),$C139*V139,IF($C139&gt;10,$C139*W139,"No Offer"))),"No Offer"))</f>
        <v/>
      </c>
      <c r="Y139" s="409" t="s">
        <v>402</v>
      </c>
      <c r="Z139" s="409" t="s">
        <v>402</v>
      </c>
      <c r="AA139" s="409" t="s">
        <v>403</v>
      </c>
      <c r="AB139" s="414" t="str">
        <f>IF((0=$C139),"",IFERROR(IF($C139&lt;5,$C139*Y139,IF(AND(5&lt;=$C139,$C139&lt;=10),$C139*Z139,IF($C139&gt;10,$C139*AA139,"No Offer"))),"No Offer"))</f>
        <v/>
      </c>
    </row>
    <row r="140" spans="1:28" s="389" customFormat="1" x14ac:dyDescent="0.2">
      <c r="A140" s="316"/>
      <c r="B140" s="317"/>
      <c r="C140" s="318">
        <f>'Series 200 Input'!J140</f>
        <v>0</v>
      </c>
      <c r="D140" s="318"/>
      <c r="E140" s="407"/>
      <c r="F140" s="407"/>
      <c r="G140" s="407"/>
      <c r="H140" s="408"/>
      <c r="I140" s="409"/>
      <c r="J140" s="409"/>
      <c r="K140" s="409"/>
      <c r="L140" s="411"/>
      <c r="M140" s="407"/>
      <c r="N140" s="407"/>
      <c r="O140" s="407"/>
      <c r="P140" s="408"/>
      <c r="Q140" s="409"/>
      <c r="R140" s="409"/>
      <c r="S140" s="409"/>
      <c r="T140" s="411"/>
      <c r="U140" s="407"/>
      <c r="V140" s="407"/>
      <c r="W140" s="407"/>
      <c r="X140" s="408"/>
      <c r="Y140" s="409"/>
      <c r="Z140" s="409"/>
      <c r="AA140" s="409"/>
      <c r="AB140" s="411"/>
    </row>
    <row r="141" spans="1:28" s="389" customFormat="1" x14ac:dyDescent="0.2">
      <c r="A141" s="331"/>
      <c r="B141" s="343" t="s">
        <v>520</v>
      </c>
      <c r="C141" s="318">
        <f>'Series 200 Input'!J141</f>
        <v>0</v>
      </c>
      <c r="D141" s="334"/>
      <c r="E141" s="423" t="s">
        <v>386</v>
      </c>
      <c r="F141" s="424" t="s">
        <v>485</v>
      </c>
      <c r="G141" s="423" t="s">
        <v>486</v>
      </c>
      <c r="H141" s="433"/>
      <c r="I141" s="423" t="s">
        <v>386</v>
      </c>
      <c r="J141" s="424" t="s">
        <v>485</v>
      </c>
      <c r="K141" s="423" t="s">
        <v>486</v>
      </c>
      <c r="L141" s="433"/>
      <c r="M141" s="423" t="s">
        <v>386</v>
      </c>
      <c r="N141" s="424" t="s">
        <v>485</v>
      </c>
      <c r="O141" s="423" t="s">
        <v>486</v>
      </c>
      <c r="P141" s="433"/>
      <c r="Q141" s="423" t="s">
        <v>386</v>
      </c>
      <c r="R141" s="424" t="s">
        <v>485</v>
      </c>
      <c r="S141" s="423" t="s">
        <v>486</v>
      </c>
      <c r="T141" s="433"/>
      <c r="U141" s="423" t="s">
        <v>386</v>
      </c>
      <c r="V141" s="424" t="s">
        <v>485</v>
      </c>
      <c r="W141" s="423" t="s">
        <v>486</v>
      </c>
      <c r="X141" s="433"/>
      <c r="Y141" s="423" t="s">
        <v>386</v>
      </c>
      <c r="Z141" s="424" t="s">
        <v>485</v>
      </c>
      <c r="AA141" s="423" t="s">
        <v>486</v>
      </c>
      <c r="AB141" s="433"/>
    </row>
    <row r="142" spans="1:28" s="389" customFormat="1" x14ac:dyDescent="0.2">
      <c r="A142" s="316"/>
      <c r="B142" s="317"/>
      <c r="C142" s="318">
        <f>'Series 200 Input'!J142</f>
        <v>0</v>
      </c>
      <c r="D142" s="318"/>
      <c r="E142" s="407"/>
      <c r="F142" s="407"/>
      <c r="G142" s="407"/>
      <c r="H142" s="408"/>
      <c r="I142" s="409"/>
      <c r="J142" s="409"/>
      <c r="K142" s="409"/>
      <c r="L142" s="411"/>
      <c r="M142" s="407"/>
      <c r="N142" s="407"/>
      <c r="O142" s="407"/>
      <c r="P142" s="408"/>
      <c r="Q142" s="409"/>
      <c r="R142" s="409"/>
      <c r="S142" s="409"/>
      <c r="T142" s="411"/>
      <c r="U142" s="407"/>
      <c r="V142" s="407"/>
      <c r="W142" s="407"/>
      <c r="X142" s="408"/>
      <c r="Y142" s="409"/>
      <c r="Z142" s="409"/>
      <c r="AA142" s="409"/>
      <c r="AB142" s="411"/>
    </row>
    <row r="143" spans="1:28" s="389" customFormat="1" ht="25.5" x14ac:dyDescent="0.2">
      <c r="A143" s="316" t="s">
        <v>521</v>
      </c>
      <c r="B143" s="317" t="s">
        <v>522</v>
      </c>
      <c r="C143" s="318">
        <f>'Series 200 Input'!J143</f>
        <v>0</v>
      </c>
      <c r="D143" s="318" t="s">
        <v>30</v>
      </c>
      <c r="E143" s="407">
        <v>237.89</v>
      </c>
      <c r="F143" s="407">
        <v>233.65</v>
      </c>
      <c r="G143" s="407">
        <v>233.65</v>
      </c>
      <c r="H143" s="412" t="str">
        <f>IF((0=$C143),"",IFERROR(IF($C143&lt;5,$C143*E143,IF(AND(5&lt;=$C143,$C143&lt;=10),$C143*F143,IF($C143&gt;10,$C143*G143,"No Offer"))),"No Offer"))</f>
        <v/>
      </c>
      <c r="I143" s="409">
        <v>250</v>
      </c>
      <c r="J143" s="409">
        <v>250</v>
      </c>
      <c r="K143" s="409">
        <v>250</v>
      </c>
      <c r="L143" s="414" t="str">
        <f>IF((0=$C143),"",IFERROR(IF($C143&lt;5,$C143*I143,IF(AND(5&lt;=$C143,$C143&lt;=10),$C143*J143,IF($C143&gt;10,$C143*K143,"No Offer"))),"No Offer"))</f>
        <v/>
      </c>
      <c r="M143" s="407">
        <v>79.180000000000007</v>
      </c>
      <c r="N143" s="407">
        <v>79.180000000000007</v>
      </c>
      <c r="O143" s="407">
        <v>79.180000000000007</v>
      </c>
      <c r="P143" s="412" t="str">
        <f>IF((0=$C143),"",IFERROR(IF($C143&lt;5,$C143*M143,IF(AND(5&lt;=$C143,$C143&lt;=10),$C143*N143,IF($C143&gt;10,$C143*O143,"No Offer"))),"No Offer"))</f>
        <v/>
      </c>
      <c r="Q143" s="409">
        <v>250</v>
      </c>
      <c r="R143" s="409">
        <v>250</v>
      </c>
      <c r="S143" s="409">
        <v>250</v>
      </c>
      <c r="T143" s="414" t="str">
        <f>IF((0=$C143),"",IFERROR(IF($C143&lt;5,$C143*Q143,IF(AND(5&lt;=$C143,$C143&lt;=10),$C143*R143,IF($C143&gt;10,$C143*S143,"No Offer"))),"No Offer"))</f>
        <v/>
      </c>
      <c r="U143" s="407">
        <v>345</v>
      </c>
      <c r="V143" s="407">
        <v>325</v>
      </c>
      <c r="W143" s="407">
        <v>300</v>
      </c>
      <c r="X143" s="412" t="str">
        <f>IF((0=$C143),"",IFERROR(IF($C143&lt;5,$C143*U143,IF(AND(5&lt;=$C143,$C143&lt;=10),$C143*V143,IF($C143&gt;10,$C143*W143,"No Offer"))),"No Offer"))</f>
        <v/>
      </c>
      <c r="Y143" s="409" t="s">
        <v>402</v>
      </c>
      <c r="Z143" s="409" t="s">
        <v>402</v>
      </c>
      <c r="AA143" s="409" t="s">
        <v>403</v>
      </c>
      <c r="AB143" s="414" t="str">
        <f>IF((0=$C143),"",IFERROR(IF($C143&lt;5,$C143*Y143,IF(AND(5&lt;=$C143,$C143&lt;=10),$C143*Z143,IF($C143&gt;10,$C143*AA143,"No Offer"))),"No Offer"))</f>
        <v/>
      </c>
    </row>
    <row r="144" spans="1:28" s="389" customFormat="1" x14ac:dyDescent="0.2">
      <c r="A144" s="316"/>
      <c r="B144" s="317"/>
      <c r="C144" s="318">
        <f>'Series 200 Input'!J144</f>
        <v>0</v>
      </c>
      <c r="D144" s="318"/>
      <c r="E144" s="407"/>
      <c r="F144" s="407"/>
      <c r="G144" s="407"/>
      <c r="H144" s="408"/>
      <c r="I144" s="409"/>
      <c r="J144" s="409"/>
      <c r="K144" s="409"/>
      <c r="L144" s="411"/>
      <c r="M144" s="407"/>
      <c r="N144" s="407"/>
      <c r="O144" s="407"/>
      <c r="P144" s="408"/>
      <c r="Q144" s="409"/>
      <c r="R144" s="409"/>
      <c r="S144" s="409"/>
      <c r="T144" s="411"/>
      <c r="U144" s="407"/>
      <c r="V144" s="407"/>
      <c r="W144" s="407"/>
      <c r="X144" s="408"/>
      <c r="Y144" s="409"/>
      <c r="Z144" s="409"/>
      <c r="AA144" s="409"/>
      <c r="AB144" s="411"/>
    </row>
    <row r="145" spans="1:28" s="389" customFormat="1" ht="25.5" x14ac:dyDescent="0.2">
      <c r="A145" s="316" t="s">
        <v>523</v>
      </c>
      <c r="B145" s="317" t="s">
        <v>524</v>
      </c>
      <c r="C145" s="318">
        <f>'Series 200 Input'!J145</f>
        <v>0</v>
      </c>
      <c r="D145" s="318" t="s">
        <v>30</v>
      </c>
      <c r="E145" s="407">
        <v>354.71</v>
      </c>
      <c r="F145" s="407">
        <v>350.48</v>
      </c>
      <c r="G145" s="407">
        <v>350.48</v>
      </c>
      <c r="H145" s="412" t="str">
        <f>IF((0=$C145),"",IFERROR(IF($C145&lt;5,$C145*E145,IF(AND(5&lt;=$C145,$C145&lt;=10),$C145*F145,IF($C145&gt;10,$C145*G145,"No Offer"))),"No Offer"))</f>
        <v/>
      </c>
      <c r="I145" s="409">
        <v>250</v>
      </c>
      <c r="J145" s="409">
        <v>250</v>
      </c>
      <c r="K145" s="409">
        <v>250</v>
      </c>
      <c r="L145" s="414" t="str">
        <f>IF((0=$C145),"",IFERROR(IF($C145&lt;5,$C145*I145,IF(AND(5&lt;=$C145,$C145&lt;=10),$C145*J145,IF($C145&gt;10,$C145*K145,"No Offer"))),"No Offer"))</f>
        <v/>
      </c>
      <c r="M145" s="407">
        <v>99.83</v>
      </c>
      <c r="N145" s="407">
        <v>99.83</v>
      </c>
      <c r="O145" s="407">
        <v>99.83</v>
      </c>
      <c r="P145" s="412" t="str">
        <f>IF((0=$C145),"",IFERROR(IF($C145&lt;5,$C145*M145,IF(AND(5&lt;=$C145,$C145&lt;=10),$C145*N145,IF($C145&gt;10,$C145*O145,"No Offer"))),"No Offer"))</f>
        <v/>
      </c>
      <c r="Q145" s="409">
        <v>300</v>
      </c>
      <c r="R145" s="409">
        <v>300</v>
      </c>
      <c r="S145" s="409">
        <v>300</v>
      </c>
      <c r="T145" s="414" t="str">
        <f>IF((0=$C145),"",IFERROR(IF($C145&lt;5,$C145*Q145,IF(AND(5&lt;=$C145,$C145&lt;=10),$C145*R145,IF($C145&gt;10,$C145*S145,"No Offer"))),"No Offer"))</f>
        <v/>
      </c>
      <c r="U145" s="407">
        <v>472.5</v>
      </c>
      <c r="V145" s="407">
        <v>447.5</v>
      </c>
      <c r="W145" s="407">
        <v>412.5</v>
      </c>
      <c r="X145" s="412" t="str">
        <f>IF((0=$C145),"",IFERROR(IF($C145&lt;5,$C145*U145,IF(AND(5&lt;=$C145,$C145&lt;=10),$C145*V145,IF($C145&gt;10,$C145*W145,"No Offer"))),"No Offer"))</f>
        <v/>
      </c>
      <c r="Y145" s="409" t="s">
        <v>402</v>
      </c>
      <c r="Z145" s="409" t="s">
        <v>402</v>
      </c>
      <c r="AA145" s="409" t="s">
        <v>403</v>
      </c>
      <c r="AB145" s="414" t="str">
        <f>IF((0=$C145),"",IFERROR(IF($C145&lt;5,$C145*Y145,IF(AND(5&lt;=$C145,$C145&lt;=10),$C145*Z145,IF($C145&gt;10,$C145*AA145,"No Offer"))),"No Offer"))</f>
        <v/>
      </c>
    </row>
    <row r="146" spans="1:28" s="389" customFormat="1" x14ac:dyDescent="0.2">
      <c r="A146" s="316"/>
      <c r="B146" s="317"/>
      <c r="C146" s="318">
        <f>'Series 200 Input'!J146</f>
        <v>0</v>
      </c>
      <c r="D146" s="318"/>
      <c r="E146" s="407"/>
      <c r="F146" s="407"/>
      <c r="G146" s="407"/>
      <c r="H146" s="407"/>
      <c r="I146" s="409"/>
      <c r="J146" s="409"/>
      <c r="K146" s="409"/>
      <c r="L146" s="409"/>
      <c r="M146" s="407"/>
      <c r="N146" s="407"/>
      <c r="O146" s="407"/>
      <c r="P146" s="407"/>
      <c r="Q146" s="409"/>
      <c r="R146" s="409"/>
      <c r="S146" s="409"/>
      <c r="T146" s="409"/>
      <c r="U146" s="407"/>
      <c r="V146" s="407"/>
      <c r="W146" s="407"/>
      <c r="X146" s="407"/>
      <c r="Y146" s="409"/>
      <c r="Z146" s="409"/>
      <c r="AA146" s="409"/>
      <c r="AB146" s="409"/>
    </row>
    <row r="147" spans="1:28" s="389" customFormat="1" ht="25.5" x14ac:dyDescent="0.2">
      <c r="A147" s="316" t="s">
        <v>525</v>
      </c>
      <c r="B147" s="317" t="s">
        <v>526</v>
      </c>
      <c r="C147" s="318">
        <f>'Series 200 Input'!J147</f>
        <v>0</v>
      </c>
      <c r="D147" s="318" t="s">
        <v>30</v>
      </c>
      <c r="E147" s="407">
        <v>413.98</v>
      </c>
      <c r="F147" s="407">
        <v>408.9</v>
      </c>
      <c r="G147" s="407">
        <v>408.9</v>
      </c>
      <c r="H147" s="412" t="str">
        <f>IF((0=$C147),"",IFERROR(IF($C147&lt;5,$C147*E147,IF(AND(5&lt;=$C147,$C147&lt;=10),$C147*F147,IF($C147&gt;10,$C147*G147,"No Offer"))),"No Offer"))</f>
        <v/>
      </c>
      <c r="I147" s="409">
        <v>250</v>
      </c>
      <c r="J147" s="409">
        <v>250</v>
      </c>
      <c r="K147" s="409">
        <v>250</v>
      </c>
      <c r="L147" s="414" t="str">
        <f>IF((0=$C147),"",IFERROR(IF($C147&lt;5,$C147*I147,IF(AND(5&lt;=$C147,$C147&lt;=10),$C147*J147,IF($C147&gt;10,$C147*K147,"No Offer"))),"No Offer"))</f>
        <v/>
      </c>
      <c r="M147" s="407">
        <v>152.62</v>
      </c>
      <c r="N147" s="407">
        <v>152.62</v>
      </c>
      <c r="O147" s="407">
        <v>152.62</v>
      </c>
      <c r="P147" s="412" t="str">
        <f>IF((0=$C147),"",IFERROR(IF($C147&lt;5,$C147*M147,IF(AND(5&lt;=$C147,$C147&lt;=10),$C147*N147,IF($C147&gt;10,$C147*O147,"No Offer"))),"No Offer"))</f>
        <v/>
      </c>
      <c r="Q147" s="409">
        <v>400</v>
      </c>
      <c r="R147" s="409">
        <v>400</v>
      </c>
      <c r="S147" s="409">
        <v>400</v>
      </c>
      <c r="T147" s="414" t="str">
        <f>IF((0=$C147),"",IFERROR(IF($C147&lt;5,$C147*Q147,IF(AND(5&lt;=$C147,$C147&lt;=10),$C147*R147,IF($C147&gt;10,$C147*S147,"No Offer"))),"No Offer"))</f>
        <v/>
      </c>
      <c r="U147" s="407">
        <v>600</v>
      </c>
      <c r="V147" s="407">
        <v>570</v>
      </c>
      <c r="W147" s="407">
        <v>525</v>
      </c>
      <c r="X147" s="412" t="str">
        <f>IF((0=$C147),"",IFERROR(IF($C147&lt;5,$C147*U147,IF(AND(5&lt;=$C147,$C147&lt;=10),$C147*V147,IF($C147&gt;10,$C147*W147,"No Offer"))),"No Offer"))</f>
        <v/>
      </c>
      <c r="Y147" s="409" t="s">
        <v>402</v>
      </c>
      <c r="Z147" s="409" t="s">
        <v>402</v>
      </c>
      <c r="AA147" s="409" t="s">
        <v>403</v>
      </c>
      <c r="AB147" s="414" t="str">
        <f>IF((0=$C147),"",IFERROR(IF($C147&lt;5,$C147*Y147,IF(AND(5&lt;=$C147,$C147&lt;=10),$C147*Z147,IF($C147&gt;10,$C147*AA147,"No Offer"))),"No Offer"))</f>
        <v/>
      </c>
    </row>
    <row r="148" spans="1:28" s="389" customFormat="1" x14ac:dyDescent="0.2">
      <c r="A148" s="316"/>
      <c r="B148" s="317"/>
      <c r="C148" s="318">
        <f>'Series 200 Input'!J148</f>
        <v>0</v>
      </c>
      <c r="D148" s="318"/>
      <c r="E148" s="407"/>
      <c r="F148" s="407"/>
      <c r="G148" s="407"/>
      <c r="H148" s="407"/>
      <c r="I148" s="409"/>
      <c r="J148" s="409"/>
      <c r="K148" s="409"/>
      <c r="L148" s="409"/>
      <c r="M148" s="407"/>
      <c r="N148" s="407"/>
      <c r="O148" s="407"/>
      <c r="P148" s="407"/>
      <c r="Q148" s="409"/>
      <c r="R148" s="409"/>
      <c r="S148" s="409"/>
      <c r="T148" s="409"/>
      <c r="U148" s="407"/>
      <c r="V148" s="407"/>
      <c r="W148" s="407"/>
      <c r="X148" s="407"/>
      <c r="Y148" s="409"/>
      <c r="Z148" s="409"/>
      <c r="AA148" s="409"/>
      <c r="AB148" s="409"/>
    </row>
    <row r="149" spans="1:28" s="389" customFormat="1" ht="25.5" x14ac:dyDescent="0.2">
      <c r="A149" s="316" t="s">
        <v>527</v>
      </c>
      <c r="B149" s="317" t="s">
        <v>528</v>
      </c>
      <c r="C149" s="318">
        <f>'Series 200 Input'!J149</f>
        <v>0</v>
      </c>
      <c r="D149" s="318" t="s">
        <v>30</v>
      </c>
      <c r="E149" s="407">
        <v>471.54</v>
      </c>
      <c r="F149" s="407">
        <v>467.3</v>
      </c>
      <c r="G149" s="407">
        <v>467.3</v>
      </c>
      <c r="H149" s="412" t="str">
        <f>IF((0=$C149),"",IFERROR(IF($C149&lt;5,$C149*E149,IF(AND(5&lt;=$C149,$C149&lt;=10),$C149*F149,IF($C149&gt;10,$C149*G149,"No Offer"))),"No Offer"))</f>
        <v/>
      </c>
      <c r="I149" s="409">
        <v>250</v>
      </c>
      <c r="J149" s="409">
        <v>250</v>
      </c>
      <c r="K149" s="409">
        <v>250</v>
      </c>
      <c r="L149" s="414" t="str">
        <f>IF((0=$C149),"",IFERROR(IF($C149&lt;5,$C149*I149,IF(AND(5&lt;=$C149,$C149&lt;=10),$C149*J149,IF($C149&gt;10,$C149*K149,"No Offer"))),"No Offer"))</f>
        <v/>
      </c>
      <c r="M149" s="407">
        <v>287.99</v>
      </c>
      <c r="N149" s="407">
        <v>287.99</v>
      </c>
      <c r="O149" s="407">
        <v>287.99</v>
      </c>
      <c r="P149" s="412" t="str">
        <f>IF((0=$C149),"",IFERROR(IF($C149&lt;5,$C149*M149,IF(AND(5&lt;=$C149,$C149&lt;=10),$C149*N149,IF($C149&gt;10,$C149*O149,"No Offer"))),"No Offer"))</f>
        <v/>
      </c>
      <c r="Q149" s="409">
        <v>500</v>
      </c>
      <c r="R149" s="409">
        <v>500</v>
      </c>
      <c r="S149" s="409">
        <v>500</v>
      </c>
      <c r="T149" s="414" t="str">
        <f>IF((0=$C149),"",IFERROR(IF($C149&lt;5,$C149*Q149,IF(AND(5&lt;=$C149,$C149&lt;=10),$C149*R149,IF($C149&gt;10,$C149*S149,"No Offer"))),"No Offer"))</f>
        <v/>
      </c>
      <c r="U149" s="407">
        <v>735</v>
      </c>
      <c r="V149" s="407">
        <v>695</v>
      </c>
      <c r="W149" s="407">
        <v>640</v>
      </c>
      <c r="X149" s="412" t="str">
        <f>IF((0=$C149),"",IFERROR(IF($C149&lt;5,$C149*U149,IF(AND(5&lt;=$C149,$C149&lt;=10),$C149*V149,IF($C149&gt;10,$C149*W149,"No Offer"))),"No Offer"))</f>
        <v/>
      </c>
      <c r="Y149" s="409" t="s">
        <v>402</v>
      </c>
      <c r="Z149" s="409" t="s">
        <v>402</v>
      </c>
      <c r="AA149" s="409" t="s">
        <v>403</v>
      </c>
      <c r="AB149" s="414" t="str">
        <f>IF((0=$C149),"",IFERROR(IF($C149&lt;5,$C149*Y149,IF(AND(5&lt;=$C149,$C149&lt;=10),$C149*Z149,IF($C149&gt;10,$C149*AA149,"No Offer"))),"No Offer"))</f>
        <v/>
      </c>
    </row>
    <row r="150" spans="1:28" s="389" customFormat="1" x14ac:dyDescent="0.2">
      <c r="A150" s="316"/>
      <c r="B150" s="317"/>
      <c r="C150" s="318">
        <f>'Series 200 Input'!J150</f>
        <v>0</v>
      </c>
      <c r="D150" s="318"/>
      <c r="E150" s="407"/>
      <c r="F150" s="407"/>
      <c r="G150" s="407"/>
      <c r="H150" s="408"/>
      <c r="I150" s="409"/>
      <c r="J150" s="409"/>
      <c r="K150" s="409"/>
      <c r="L150" s="411"/>
      <c r="M150" s="407"/>
      <c r="N150" s="407"/>
      <c r="O150" s="407"/>
      <c r="P150" s="408"/>
      <c r="Q150" s="409"/>
      <c r="R150" s="409"/>
      <c r="S150" s="409"/>
      <c r="T150" s="411"/>
      <c r="U150" s="407"/>
      <c r="V150" s="407"/>
      <c r="W150" s="407"/>
      <c r="X150" s="408"/>
      <c r="Y150" s="409"/>
      <c r="Z150" s="409"/>
      <c r="AA150" s="409"/>
      <c r="AB150" s="411"/>
    </row>
    <row r="151" spans="1:28" s="389" customFormat="1" x14ac:dyDescent="0.2">
      <c r="A151" s="331"/>
      <c r="B151" s="343" t="s">
        <v>529</v>
      </c>
      <c r="C151" s="318">
        <f>'Series 200 Input'!J151</f>
        <v>0</v>
      </c>
      <c r="D151" s="334"/>
      <c r="E151" s="423" t="s">
        <v>386</v>
      </c>
      <c r="F151" s="424" t="s">
        <v>485</v>
      </c>
      <c r="G151" s="423" t="s">
        <v>486</v>
      </c>
      <c r="H151" s="433"/>
      <c r="I151" s="423" t="s">
        <v>386</v>
      </c>
      <c r="J151" s="424" t="s">
        <v>485</v>
      </c>
      <c r="K151" s="423" t="s">
        <v>486</v>
      </c>
      <c r="L151" s="433"/>
      <c r="M151" s="423" t="s">
        <v>386</v>
      </c>
      <c r="N151" s="424" t="s">
        <v>485</v>
      </c>
      <c r="O151" s="423" t="s">
        <v>486</v>
      </c>
      <c r="P151" s="433"/>
      <c r="Q151" s="423" t="s">
        <v>386</v>
      </c>
      <c r="R151" s="424" t="s">
        <v>485</v>
      </c>
      <c r="S151" s="423" t="s">
        <v>486</v>
      </c>
      <c r="T151" s="433"/>
      <c r="U151" s="423" t="s">
        <v>386</v>
      </c>
      <c r="V151" s="424" t="s">
        <v>485</v>
      </c>
      <c r="W151" s="423" t="s">
        <v>486</v>
      </c>
      <c r="X151" s="433"/>
      <c r="Y151" s="423" t="s">
        <v>386</v>
      </c>
      <c r="Z151" s="424" t="s">
        <v>485</v>
      </c>
      <c r="AA151" s="423" t="s">
        <v>486</v>
      </c>
      <c r="AB151" s="433"/>
    </row>
    <row r="152" spans="1:28" s="389" customFormat="1" x14ac:dyDescent="0.2">
      <c r="A152" s="316"/>
      <c r="B152" s="317"/>
      <c r="C152" s="318">
        <f>'Series 200 Input'!J152</f>
        <v>0</v>
      </c>
      <c r="D152" s="318"/>
      <c r="E152" s="407"/>
      <c r="F152" s="407"/>
      <c r="G152" s="407"/>
      <c r="H152" s="408"/>
      <c r="I152" s="409"/>
      <c r="J152" s="409"/>
      <c r="K152" s="409"/>
      <c r="L152" s="411"/>
      <c r="M152" s="407"/>
      <c r="N152" s="407"/>
      <c r="O152" s="407"/>
      <c r="P152" s="408"/>
      <c r="Q152" s="409"/>
      <c r="R152" s="409"/>
      <c r="S152" s="409"/>
      <c r="T152" s="411"/>
      <c r="U152" s="407"/>
      <c r="V152" s="407"/>
      <c r="W152" s="407"/>
      <c r="X152" s="408"/>
      <c r="Y152" s="409"/>
      <c r="Z152" s="409"/>
      <c r="AA152" s="409"/>
      <c r="AB152" s="411"/>
    </row>
    <row r="153" spans="1:28" s="389" customFormat="1" x14ac:dyDescent="0.2">
      <c r="A153" s="316" t="s">
        <v>530</v>
      </c>
      <c r="B153" s="317" t="s">
        <v>531</v>
      </c>
      <c r="C153" s="318">
        <f>'Series 200 Input'!J153</f>
        <v>0</v>
      </c>
      <c r="D153" s="318" t="s">
        <v>30</v>
      </c>
      <c r="E153" s="407">
        <v>41.1</v>
      </c>
      <c r="F153" s="407">
        <v>14.99</v>
      </c>
      <c r="G153" s="407">
        <v>14.99</v>
      </c>
      <c r="H153" s="412" t="str">
        <f>IF((0=$C153),"",IFERROR(IF($C153&lt;5,$C153*E153,IF(AND(5&lt;=$C153,$C153&lt;=10),$C153*F153,IF($C153&gt;10,$C153*G153,"No Offer"))),"No Offer"))</f>
        <v/>
      </c>
      <c r="I153" s="409">
        <v>30</v>
      </c>
      <c r="J153" s="409">
        <v>30</v>
      </c>
      <c r="K153" s="409">
        <v>30</v>
      </c>
      <c r="L153" s="414" t="str">
        <f>IF((0=$C153),"",IFERROR(IF($C153&lt;5,$C153*I153,IF(AND(5&lt;=$C153,$C153&lt;=10),$C153*J153,IF($C153&gt;10,$C153*K153,"No Offer"))),"No Offer"))</f>
        <v/>
      </c>
      <c r="M153" s="407">
        <v>27.73</v>
      </c>
      <c r="N153" s="407">
        <v>27.73</v>
      </c>
      <c r="O153" s="407">
        <v>27.73</v>
      </c>
      <c r="P153" s="412" t="str">
        <f>IF((0=$C153),"",IFERROR(IF($C153&lt;5,$C153*M153,IF(AND(5&lt;=$C153,$C153&lt;=10),$C153*N153,IF($C153&gt;10,$C153*O153,"No Offer"))),"No Offer"))</f>
        <v/>
      </c>
      <c r="Q153" s="409">
        <v>15</v>
      </c>
      <c r="R153" s="409">
        <v>15</v>
      </c>
      <c r="S153" s="409">
        <v>15</v>
      </c>
      <c r="T153" s="414" t="str">
        <f>IF((0=$C153),"",IFERROR(IF($C153&lt;5,$C153*Q153,IF(AND(5&lt;=$C153,$C153&lt;=10),$C153*R153,IF($C153&gt;10,$C153*S153,"No Offer"))),"No Offer"))</f>
        <v/>
      </c>
      <c r="U153" s="407">
        <v>30</v>
      </c>
      <c r="V153" s="407">
        <v>24</v>
      </c>
      <c r="W153" s="407">
        <v>18</v>
      </c>
      <c r="X153" s="412" t="str">
        <f>IF((0=$C153),"",IFERROR(IF($C153&lt;5,$C153*U153,IF(AND(5&lt;=$C153,$C153&lt;=10),$C153*V153,IF($C153&gt;10,$C153*W153,"No Offer"))),"No Offer"))</f>
        <v/>
      </c>
      <c r="Y153" s="409" t="s">
        <v>402</v>
      </c>
      <c r="Z153" s="409" t="s">
        <v>402</v>
      </c>
      <c r="AA153" s="409" t="s">
        <v>403</v>
      </c>
      <c r="AB153" s="414" t="str">
        <f>IF((0=$C153),"",IFERROR(IF($C153&lt;5,$C153*Y153,IF(AND(5&lt;=$C153,$C153&lt;=10),$C153*Z153,IF($C153&gt;10,$C153*AA153,"No Offer"))),"No Offer"))</f>
        <v/>
      </c>
    </row>
    <row r="154" spans="1:28" s="389" customFormat="1" x14ac:dyDescent="0.2">
      <c r="A154" s="316"/>
      <c r="B154" s="317"/>
      <c r="C154" s="318">
        <f>'Series 200 Input'!J154</f>
        <v>0</v>
      </c>
      <c r="D154" s="318"/>
      <c r="E154" s="407"/>
      <c r="F154" s="407"/>
      <c r="G154" s="407"/>
      <c r="H154" s="407"/>
      <c r="I154" s="409"/>
      <c r="J154" s="409"/>
      <c r="K154" s="409"/>
      <c r="L154" s="409"/>
      <c r="M154" s="407"/>
      <c r="N154" s="407"/>
      <c r="O154" s="407"/>
      <c r="P154" s="407"/>
      <c r="Q154" s="409"/>
      <c r="R154" s="409"/>
      <c r="S154" s="409"/>
      <c r="T154" s="409"/>
      <c r="U154" s="407"/>
      <c r="V154" s="407"/>
      <c r="W154" s="407"/>
      <c r="X154" s="407"/>
      <c r="Y154" s="409"/>
      <c r="Z154" s="409"/>
      <c r="AA154" s="409"/>
      <c r="AB154" s="409"/>
    </row>
    <row r="155" spans="1:28" s="389" customFormat="1" ht="25.5" x14ac:dyDescent="0.2">
      <c r="A155" s="316" t="s">
        <v>532</v>
      </c>
      <c r="B155" s="317" t="s">
        <v>533</v>
      </c>
      <c r="C155" s="318">
        <f>'Series 200 Input'!J155</f>
        <v>0</v>
      </c>
      <c r="D155" s="318" t="s">
        <v>30</v>
      </c>
      <c r="E155" s="407">
        <v>69.489999999999995</v>
      </c>
      <c r="F155" s="407">
        <v>65.260000000000005</v>
      </c>
      <c r="G155" s="407">
        <v>65.260000000000005</v>
      </c>
      <c r="H155" s="412" t="str">
        <f>IF((0=$C155),"",IFERROR(IF($C155&lt;5,$C155*E155,IF(AND(5&lt;=$C155,$C155&lt;=10),$C155*F155,IF($C155&gt;10,$C155*G155,"No Offer"))),"No Offer"))</f>
        <v/>
      </c>
      <c r="I155" s="409">
        <v>30</v>
      </c>
      <c r="J155" s="409">
        <v>30</v>
      </c>
      <c r="K155" s="409">
        <v>30</v>
      </c>
      <c r="L155" s="414" t="str">
        <f>IF((0=$C155),"",IFERROR(IF($C155&lt;5,$C155*I155,IF(AND(5&lt;=$C155,$C155&lt;=10),$C155*J155,IF($C155&gt;10,$C155*K155,"No Offer"))),"No Offer"))</f>
        <v/>
      </c>
      <c r="M155" s="407">
        <v>27.73</v>
      </c>
      <c r="N155" s="407">
        <v>27.73</v>
      </c>
      <c r="O155" s="407">
        <v>27.73</v>
      </c>
      <c r="P155" s="412" t="str">
        <f>IF((0=$C155),"",IFERROR(IF($C155&lt;5,$C155*M155,IF(AND(5&lt;=$C155,$C155&lt;=10),$C155*N155,IF($C155&gt;10,$C155*O155,"No Offer"))),"No Offer"))</f>
        <v/>
      </c>
      <c r="Q155" s="409">
        <v>25</v>
      </c>
      <c r="R155" s="409">
        <v>25</v>
      </c>
      <c r="S155" s="409">
        <v>25</v>
      </c>
      <c r="T155" s="414" t="str">
        <f>IF((0=$C155),"",IFERROR(IF($C155&lt;5,$C155*Q155,IF(AND(5&lt;=$C155,$C155&lt;=10),$C155*R155,IF($C155&gt;10,$C155*S155,"No Offer"))),"No Offer"))</f>
        <v/>
      </c>
      <c r="U155" s="407">
        <v>65</v>
      </c>
      <c r="V155" s="407">
        <v>60</v>
      </c>
      <c r="W155" s="407">
        <v>55</v>
      </c>
      <c r="X155" s="412" t="str">
        <f>IF((0=$C155),"",IFERROR(IF($C155&lt;5,$C155*U155,IF(AND(5&lt;=$C155,$C155&lt;=10),$C155*V155,IF($C155&gt;10,$C155*W155,"No Offer"))),"No Offer"))</f>
        <v/>
      </c>
      <c r="Y155" s="409" t="s">
        <v>402</v>
      </c>
      <c r="Z155" s="409" t="s">
        <v>402</v>
      </c>
      <c r="AA155" s="409" t="s">
        <v>403</v>
      </c>
      <c r="AB155" s="414" t="str">
        <f>IF((0=$C155),"",IFERROR(IF($C155&lt;5,$C155*Y155,IF(AND(5&lt;=$C155,$C155&lt;=10),$C155*Z155,IF($C155&gt;10,$C155*AA155,"No Offer"))),"No Offer"))</f>
        <v/>
      </c>
    </row>
    <row r="156" spans="1:28" s="389" customFormat="1" x14ac:dyDescent="0.2">
      <c r="A156" s="316"/>
      <c r="B156" s="317"/>
      <c r="C156" s="318">
        <f>'Series 200 Input'!J156</f>
        <v>0</v>
      </c>
      <c r="D156" s="318"/>
      <c r="E156" s="407"/>
      <c r="F156" s="407"/>
      <c r="G156" s="407"/>
      <c r="H156" s="407"/>
      <c r="I156" s="409"/>
      <c r="J156" s="409"/>
      <c r="K156" s="409"/>
      <c r="L156" s="409"/>
      <c r="M156" s="407"/>
      <c r="N156" s="407"/>
      <c r="O156" s="407"/>
      <c r="P156" s="407"/>
      <c r="Q156" s="409"/>
      <c r="R156" s="409"/>
      <c r="S156" s="409"/>
      <c r="T156" s="409"/>
      <c r="U156" s="407"/>
      <c r="V156" s="407"/>
      <c r="W156" s="407"/>
      <c r="X156" s="407"/>
      <c r="Y156" s="409"/>
      <c r="Z156" s="409"/>
      <c r="AA156" s="409"/>
      <c r="AB156" s="409"/>
    </row>
    <row r="157" spans="1:28" s="389" customFormat="1" ht="25.5" x14ac:dyDescent="0.2">
      <c r="A157" s="316" t="s">
        <v>534</v>
      </c>
      <c r="B157" s="317" t="s">
        <v>535</v>
      </c>
      <c r="C157" s="318">
        <f>'Series 200 Input'!J157</f>
        <v>0</v>
      </c>
      <c r="D157" s="318" t="s">
        <v>30</v>
      </c>
      <c r="E157" s="407">
        <v>69.489999999999995</v>
      </c>
      <c r="F157" s="407">
        <v>65.260000000000005</v>
      </c>
      <c r="G157" s="407">
        <v>65.260000000000005</v>
      </c>
      <c r="H157" s="412" t="str">
        <f>IF((0=$C157),"",IFERROR(IF($C157&lt;5,$C157*E157,IF(AND(5&lt;=$C157,$C157&lt;=10),$C157*F157,IF($C157&gt;10,$C157*G157,"No Offer"))),"No Offer"))</f>
        <v/>
      </c>
      <c r="I157" s="409">
        <v>30</v>
      </c>
      <c r="J157" s="409">
        <v>30</v>
      </c>
      <c r="K157" s="409">
        <v>30</v>
      </c>
      <c r="L157" s="414" t="str">
        <f>IF((0=$C157),"",IFERROR(IF($C157&lt;5,$C157*I157,IF(AND(5&lt;=$C157,$C157&lt;=10),$C157*J157,IF($C157&gt;10,$C157*K157,"No Offer"))),"No Offer"))</f>
        <v/>
      </c>
      <c r="M157" s="407">
        <v>27.73</v>
      </c>
      <c r="N157" s="407">
        <v>27.73</v>
      </c>
      <c r="O157" s="407">
        <v>27.73</v>
      </c>
      <c r="P157" s="412" t="str">
        <f>IF((0=$C157),"",IFERROR(IF($C157&lt;5,$C157*M157,IF(AND(5&lt;=$C157,$C157&lt;=10),$C157*N157,IF($C157&gt;10,$C157*O157,"No Offer"))),"No Offer"))</f>
        <v/>
      </c>
      <c r="Q157" s="409">
        <v>25</v>
      </c>
      <c r="R157" s="409">
        <v>25</v>
      </c>
      <c r="S157" s="409">
        <v>25</v>
      </c>
      <c r="T157" s="414" t="str">
        <f>IF((0=$C157),"",IFERROR(IF($C157&lt;5,$C157*Q157,IF(AND(5&lt;=$C157,$C157&lt;=10),$C157*R157,IF($C157&gt;10,$C157*S157,"No Offer"))),"No Offer"))</f>
        <v/>
      </c>
      <c r="U157" s="407">
        <v>65</v>
      </c>
      <c r="V157" s="407">
        <v>60</v>
      </c>
      <c r="W157" s="407">
        <v>55</v>
      </c>
      <c r="X157" s="412" t="str">
        <f>IF((0=$C157),"",IFERROR(IF($C157&lt;5,$C157*U157,IF(AND(5&lt;=$C157,$C157&lt;=10),$C157*V157,IF($C157&gt;10,$C157*W157,"No Offer"))),"No Offer"))</f>
        <v/>
      </c>
      <c r="Y157" s="409" t="s">
        <v>402</v>
      </c>
      <c r="Z157" s="409" t="s">
        <v>402</v>
      </c>
      <c r="AA157" s="409" t="s">
        <v>403</v>
      </c>
      <c r="AB157" s="414" t="str">
        <f>IF((0=$C157),"",IFERROR(IF($C157&lt;5,$C157*Y157,IF(AND(5&lt;=$C157,$C157&lt;=10),$C157*Z157,IF($C157&gt;10,$C157*AA157,"No Offer"))),"No Offer"))</f>
        <v/>
      </c>
    </row>
    <row r="158" spans="1:28" s="389" customFormat="1" x14ac:dyDescent="0.2">
      <c r="A158" s="316"/>
      <c r="B158" s="317"/>
      <c r="C158" s="318">
        <f>'Series 200 Input'!J158</f>
        <v>0</v>
      </c>
      <c r="D158" s="318"/>
      <c r="E158" s="407"/>
      <c r="F158" s="407"/>
      <c r="G158" s="407"/>
      <c r="H158" s="408"/>
      <c r="I158" s="409"/>
      <c r="J158" s="409"/>
      <c r="K158" s="409"/>
      <c r="L158" s="411"/>
      <c r="M158" s="407"/>
      <c r="N158" s="407"/>
      <c r="O158" s="407"/>
      <c r="P158" s="408"/>
      <c r="Q158" s="409"/>
      <c r="R158" s="409"/>
      <c r="S158" s="409"/>
      <c r="T158" s="411"/>
      <c r="U158" s="407"/>
      <c r="V158" s="407"/>
      <c r="W158" s="407"/>
      <c r="X158" s="408"/>
      <c r="Y158" s="409"/>
      <c r="Z158" s="409"/>
      <c r="AA158" s="409"/>
      <c r="AB158" s="411"/>
    </row>
    <row r="159" spans="1:28" s="389" customFormat="1" x14ac:dyDescent="0.2">
      <c r="A159" s="331"/>
      <c r="B159" s="343" t="s">
        <v>536</v>
      </c>
      <c r="C159" s="318">
        <f>'Series 200 Input'!J159</f>
        <v>0</v>
      </c>
      <c r="D159" s="334"/>
      <c r="E159" s="423"/>
      <c r="F159" s="424"/>
      <c r="G159" s="423"/>
      <c r="H159" s="433"/>
      <c r="I159" s="423"/>
      <c r="J159" s="424"/>
      <c r="K159" s="423"/>
      <c r="L159" s="433"/>
      <c r="M159" s="423"/>
      <c r="N159" s="424"/>
      <c r="O159" s="423"/>
      <c r="P159" s="433"/>
      <c r="Q159" s="423"/>
      <c r="R159" s="424"/>
      <c r="S159" s="423"/>
      <c r="T159" s="433"/>
      <c r="U159" s="423"/>
      <c r="V159" s="424"/>
      <c r="W159" s="423"/>
      <c r="X159" s="433"/>
      <c r="Y159" s="423"/>
      <c r="Z159" s="424"/>
      <c r="AA159" s="423"/>
      <c r="AB159" s="433"/>
    </row>
    <row r="160" spans="1:28" s="389" customFormat="1" x14ac:dyDescent="0.2">
      <c r="A160" s="331"/>
      <c r="B160" s="343"/>
      <c r="C160" s="318">
        <f>'Series 200 Input'!J160</f>
        <v>0</v>
      </c>
      <c r="D160" s="334"/>
      <c r="E160" s="423"/>
      <c r="F160" s="424"/>
      <c r="G160" s="423"/>
      <c r="H160" s="433"/>
      <c r="I160" s="423"/>
      <c r="J160" s="424"/>
      <c r="K160" s="423"/>
      <c r="L160" s="433"/>
      <c r="M160" s="423"/>
      <c r="N160" s="424"/>
      <c r="O160" s="423"/>
      <c r="P160" s="433"/>
      <c r="Q160" s="423"/>
      <c r="R160" s="424"/>
      <c r="S160" s="423"/>
      <c r="T160" s="433"/>
      <c r="U160" s="423"/>
      <c r="V160" s="424"/>
      <c r="W160" s="423"/>
      <c r="X160" s="433"/>
      <c r="Y160" s="423"/>
      <c r="Z160" s="424"/>
      <c r="AA160" s="423"/>
      <c r="AB160" s="433"/>
    </row>
    <row r="161" spans="1:28" s="389" customFormat="1" x14ac:dyDescent="0.2">
      <c r="A161" s="331"/>
      <c r="B161" s="343" t="s">
        <v>537</v>
      </c>
      <c r="C161" s="318">
        <f>'Series 200 Input'!J161</f>
        <v>0</v>
      </c>
      <c r="D161" s="334"/>
      <c r="E161" s="423" t="s">
        <v>396</v>
      </c>
      <c r="F161" s="424" t="s">
        <v>397</v>
      </c>
      <c r="G161" s="423" t="s">
        <v>398</v>
      </c>
      <c r="H161" s="433"/>
      <c r="I161" s="423" t="s">
        <v>396</v>
      </c>
      <c r="J161" s="424" t="s">
        <v>397</v>
      </c>
      <c r="K161" s="423" t="s">
        <v>398</v>
      </c>
      <c r="L161" s="433"/>
      <c r="M161" s="423" t="s">
        <v>396</v>
      </c>
      <c r="N161" s="424" t="s">
        <v>397</v>
      </c>
      <c r="O161" s="423" t="s">
        <v>398</v>
      </c>
      <c r="P161" s="433"/>
      <c r="Q161" s="423" t="s">
        <v>396</v>
      </c>
      <c r="R161" s="424" t="s">
        <v>397</v>
      </c>
      <c r="S161" s="423" t="s">
        <v>398</v>
      </c>
      <c r="T161" s="433"/>
      <c r="U161" s="423" t="s">
        <v>396</v>
      </c>
      <c r="V161" s="424" t="s">
        <v>397</v>
      </c>
      <c r="W161" s="423" t="s">
        <v>398</v>
      </c>
      <c r="X161" s="433"/>
      <c r="Y161" s="423" t="s">
        <v>396</v>
      </c>
      <c r="Z161" s="424" t="s">
        <v>397</v>
      </c>
      <c r="AA161" s="423" t="s">
        <v>398</v>
      </c>
      <c r="AB161" s="433"/>
    </row>
    <row r="162" spans="1:28" s="389" customFormat="1" x14ac:dyDescent="0.2">
      <c r="A162" s="316"/>
      <c r="B162" s="317"/>
      <c r="C162" s="318">
        <f>'Series 200 Input'!J162</f>
        <v>0</v>
      </c>
      <c r="D162" s="318"/>
      <c r="E162" s="407"/>
      <c r="F162" s="407"/>
      <c r="G162" s="407"/>
      <c r="H162" s="408"/>
      <c r="I162" s="409"/>
      <c r="J162" s="409"/>
      <c r="K162" s="409"/>
      <c r="L162" s="411"/>
      <c r="M162" s="407"/>
      <c r="N162" s="407"/>
      <c r="O162" s="407"/>
      <c r="P162" s="408"/>
      <c r="Q162" s="409"/>
      <c r="R162" s="409"/>
      <c r="S162" s="409"/>
      <c r="T162" s="411"/>
      <c r="U162" s="407"/>
      <c r="V162" s="407"/>
      <c r="W162" s="407"/>
      <c r="X162" s="408"/>
      <c r="Y162" s="409"/>
      <c r="Z162" s="409"/>
      <c r="AA162" s="409"/>
      <c r="AB162" s="411"/>
    </row>
    <row r="163" spans="1:28" s="389" customFormat="1" ht="27" customHeight="1" x14ac:dyDescent="0.2">
      <c r="A163" s="316" t="s">
        <v>538</v>
      </c>
      <c r="B163" s="317" t="s">
        <v>539</v>
      </c>
      <c r="C163" s="318">
        <f>'Series 200 Input'!J163</f>
        <v>0</v>
      </c>
      <c r="D163" s="318" t="s">
        <v>30</v>
      </c>
      <c r="E163" s="407">
        <v>35.450000000000003</v>
      </c>
      <c r="F163" s="407">
        <v>34.24</v>
      </c>
      <c r="G163" s="407">
        <v>34.24</v>
      </c>
      <c r="H163" s="412" t="str">
        <f>IF((0=$C163),"",IFERROR(IF($C163&lt;10,$C163*E163,IF(AND(10&lt;=$C163,$C163&lt;=50),$C163*F163,IF($C163&gt;50,$C163*G163,"No Offer"))),"No Offer"))</f>
        <v/>
      </c>
      <c r="I163" s="409">
        <v>20</v>
      </c>
      <c r="J163" s="409">
        <v>20</v>
      </c>
      <c r="K163" s="409">
        <v>20</v>
      </c>
      <c r="L163" s="414" t="str">
        <f>IF((0=$C163),"",IFERROR(IF($C163&lt;10,$C163*I163,IF(AND(10&lt;=$C163,$C163&lt;=50),$C163*J163,IF($C163&gt;50,$C163*K163,"No Offer"))),"No Offer"))</f>
        <v/>
      </c>
      <c r="M163" s="407">
        <v>20.95</v>
      </c>
      <c r="N163" s="407">
        <v>20.95</v>
      </c>
      <c r="O163" s="407">
        <v>20.95</v>
      </c>
      <c r="P163" s="412" t="str">
        <f>IF((0=$C163),"",IFERROR(IF($C163&lt;10,$C163*M163,IF(AND(10&lt;=$C163,$C163&lt;=50),$C163*N163,IF($C163&gt;50,$C163*O163,"No Offer"))),"No Offer"))</f>
        <v/>
      </c>
      <c r="Q163" s="409">
        <v>10</v>
      </c>
      <c r="R163" s="409">
        <v>10</v>
      </c>
      <c r="S163" s="409">
        <v>10</v>
      </c>
      <c r="T163" s="414" t="str">
        <f>IF((0=$C163),"",IFERROR(IF($C163&lt;10,$C163*Q163,IF(AND(10&lt;=$C163,$C163&lt;=50),$C163*R163,IF($C163&gt;50,$C163*S163,"No Offer"))),"No Offer"))</f>
        <v/>
      </c>
      <c r="U163" s="407">
        <v>15.82</v>
      </c>
      <c r="V163" s="407">
        <v>15.6</v>
      </c>
      <c r="W163" s="407">
        <v>14.4</v>
      </c>
      <c r="X163" s="412" t="str">
        <f>IF((0=$C163),"",IFERROR(IF($C163&lt;10,$C163*U163,IF(AND(10&lt;=$C163,$C163&lt;=50),$C163*V163,IF($C163&gt;50,$C163*W163,"No Offer"))),"No Offer"))</f>
        <v/>
      </c>
      <c r="Y163" s="409" t="s">
        <v>402</v>
      </c>
      <c r="Z163" s="409" t="s">
        <v>402</v>
      </c>
      <c r="AA163" s="409" t="s">
        <v>403</v>
      </c>
      <c r="AB163" s="414" t="str">
        <f>IF((0=$C163),"",IFERROR(IF($C163&lt;10,$C163*Y163,IF(AND(10&lt;=$C163,$C163&lt;=50),$C163*Z163,IF($C163&gt;50,$C163*AA163,"No Offer"))),"No Offer"))</f>
        <v/>
      </c>
    </row>
    <row r="164" spans="1:28" s="389" customFormat="1" x14ac:dyDescent="0.2">
      <c r="A164" s="316"/>
      <c r="B164" s="317"/>
      <c r="C164" s="318">
        <f>'Series 200 Input'!J164</f>
        <v>0</v>
      </c>
      <c r="D164" s="318"/>
      <c r="E164" s="407"/>
      <c r="F164" s="407"/>
      <c r="G164" s="407"/>
      <c r="H164" s="408"/>
      <c r="I164" s="409"/>
      <c r="J164" s="409"/>
      <c r="K164" s="409"/>
      <c r="L164" s="411"/>
      <c r="M164" s="407"/>
      <c r="N164" s="407"/>
      <c r="O164" s="407"/>
      <c r="P164" s="408"/>
      <c r="Q164" s="409"/>
      <c r="R164" s="409"/>
      <c r="S164" s="409"/>
      <c r="T164" s="411"/>
      <c r="U164" s="407"/>
      <c r="V164" s="407"/>
      <c r="W164" s="407"/>
      <c r="X164" s="408"/>
      <c r="Y164" s="409"/>
      <c r="Z164" s="409"/>
      <c r="AA164" s="409"/>
      <c r="AB164" s="411"/>
    </row>
    <row r="165" spans="1:28" s="389" customFormat="1" ht="27" customHeight="1" x14ac:dyDescent="0.2">
      <c r="A165" s="316" t="s">
        <v>540</v>
      </c>
      <c r="B165" s="317" t="s">
        <v>541</v>
      </c>
      <c r="C165" s="318">
        <f>'Series 200 Input'!J165</f>
        <v>0</v>
      </c>
      <c r="D165" s="318" t="s">
        <v>30</v>
      </c>
      <c r="E165" s="407">
        <v>35.450000000000003</v>
      </c>
      <c r="F165" s="407">
        <v>34.24</v>
      </c>
      <c r="G165" s="407">
        <v>34.24</v>
      </c>
      <c r="H165" s="412" t="str">
        <f>IF((0=$C165),"",IFERROR(IF($C165&lt;10,$C165*E165,IF(AND(10&lt;=$C165,$C165&lt;=50),$C165*F165,IF($C165&gt;50,$C165*G165,"No Offer"))),"No Offer"))</f>
        <v/>
      </c>
      <c r="I165" s="409">
        <v>20</v>
      </c>
      <c r="J165" s="409">
        <v>20</v>
      </c>
      <c r="K165" s="409">
        <v>20</v>
      </c>
      <c r="L165" s="414" t="str">
        <f>IF((0=$C165),"",IFERROR(IF($C165&lt;10,$C165*I165,IF(AND(10&lt;=$C165,$C165&lt;=50),$C165*J165,IF($C165&gt;50,$C165*K165,"No Offer"))),"No Offer"))</f>
        <v/>
      </c>
      <c r="M165" s="407">
        <v>24.46</v>
      </c>
      <c r="N165" s="407">
        <v>24.46</v>
      </c>
      <c r="O165" s="407">
        <v>24.46</v>
      </c>
      <c r="P165" s="412" t="str">
        <f>IF((0=$C165),"",IFERROR(IF($C165&lt;10,$C165*M165,IF(AND(10&lt;=$C165,$C165&lt;=50),$C165*N165,IF($C165&gt;50,$C165*O165,"No Offer"))),"No Offer"))</f>
        <v/>
      </c>
      <c r="Q165" s="409">
        <v>10</v>
      </c>
      <c r="R165" s="409">
        <v>10</v>
      </c>
      <c r="S165" s="409">
        <v>10</v>
      </c>
      <c r="T165" s="414" t="str">
        <f>IF((0=$C165),"",IFERROR(IF($C165&lt;10,$C165*Q165,IF(AND(10&lt;=$C165,$C165&lt;=50),$C165*R165,IF($C165&gt;50,$C165*S165,"No Offer"))),"No Offer"))</f>
        <v/>
      </c>
      <c r="U165" s="407">
        <v>15.82</v>
      </c>
      <c r="V165" s="407">
        <v>15.6</v>
      </c>
      <c r="W165" s="407">
        <v>14.4</v>
      </c>
      <c r="X165" s="412" t="str">
        <f>IF((0=$C165),"",IFERROR(IF($C165&lt;10,$C165*U165,IF(AND(10&lt;=$C165,$C165&lt;=50),$C165*V165,IF($C165&gt;50,$C165*W165,"No Offer"))),"No Offer"))</f>
        <v/>
      </c>
      <c r="Y165" s="409" t="s">
        <v>402</v>
      </c>
      <c r="Z165" s="409" t="s">
        <v>402</v>
      </c>
      <c r="AA165" s="409" t="s">
        <v>403</v>
      </c>
      <c r="AB165" s="414" t="str">
        <f>IF((0=$C165),"",IFERROR(IF($C165&lt;10,$C165*Y165,IF(AND(10&lt;=$C165,$C165&lt;=50),$C165*Z165,IF($C165&gt;50,$C165*AA165,"No Offer"))),"No Offer"))</f>
        <v/>
      </c>
    </row>
    <row r="166" spans="1:28" s="389" customFormat="1" x14ac:dyDescent="0.2">
      <c r="A166" s="316"/>
      <c r="B166" s="317"/>
      <c r="C166" s="318">
        <f>'Series 200 Input'!J166</f>
        <v>0</v>
      </c>
      <c r="D166" s="318"/>
      <c r="E166" s="407"/>
      <c r="F166" s="407"/>
      <c r="G166" s="407"/>
      <c r="H166" s="408"/>
      <c r="I166" s="409"/>
      <c r="J166" s="409"/>
      <c r="K166" s="409"/>
      <c r="L166" s="411"/>
      <c r="M166" s="407"/>
      <c r="N166" s="407"/>
      <c r="O166" s="407"/>
      <c r="P166" s="408"/>
      <c r="Q166" s="409"/>
      <c r="R166" s="409"/>
      <c r="S166" s="409"/>
      <c r="T166" s="411"/>
      <c r="U166" s="407"/>
      <c r="V166" s="407"/>
      <c r="W166" s="407"/>
      <c r="X166" s="408"/>
      <c r="Y166" s="409"/>
      <c r="Z166" s="409"/>
      <c r="AA166" s="409"/>
      <c r="AB166" s="411"/>
    </row>
    <row r="167" spans="1:28" s="389" customFormat="1" ht="27" customHeight="1" x14ac:dyDescent="0.2">
      <c r="A167" s="316" t="s">
        <v>542</v>
      </c>
      <c r="B167" s="317" t="s">
        <v>543</v>
      </c>
      <c r="C167" s="318">
        <f>'Series 200 Input'!J167</f>
        <v>0</v>
      </c>
      <c r="D167" s="318" t="s">
        <v>30</v>
      </c>
      <c r="E167" s="407">
        <v>45.23</v>
      </c>
      <c r="F167" s="407">
        <v>42.81</v>
      </c>
      <c r="G167" s="407">
        <v>42.81</v>
      </c>
      <c r="H167" s="412" t="str">
        <f>IF((0=$C167),"",IFERROR(IF($C167&lt;10,$C167*E167,IF(AND(10&lt;=$C167,$C167&lt;=50),$C167*F167,IF($C167&gt;50,$C167*G167,"No Offer"))),"No Offer"))</f>
        <v/>
      </c>
      <c r="I167" s="409">
        <v>20</v>
      </c>
      <c r="J167" s="409">
        <v>20</v>
      </c>
      <c r="K167" s="409">
        <v>20</v>
      </c>
      <c r="L167" s="414" t="str">
        <f>IF((0=$C167),"",IFERROR(IF($C167&lt;10,$C167*I167,IF(AND(10&lt;=$C167,$C167&lt;=50),$C167*J167,IF($C167&gt;50,$C167*K167,"No Offer"))),"No Offer"))</f>
        <v/>
      </c>
      <c r="M167" s="407">
        <v>27.18</v>
      </c>
      <c r="N167" s="407">
        <v>27.18</v>
      </c>
      <c r="O167" s="407">
        <v>27.18</v>
      </c>
      <c r="P167" s="412" t="str">
        <f>IF((0=$C167),"",IFERROR(IF($C167&lt;10,$C167*M167,IF(AND(10&lt;=$C167,$C167&lt;=50),$C167*N167,IF($C167&gt;50,$C167*O167,"No Offer"))),"No Offer"))</f>
        <v/>
      </c>
      <c r="Q167" s="409">
        <v>10</v>
      </c>
      <c r="R167" s="409">
        <v>10</v>
      </c>
      <c r="S167" s="409">
        <v>10</v>
      </c>
      <c r="T167" s="414" t="str">
        <f>IF((0=$C167),"",IFERROR(IF($C167&lt;10,$C167*Q167,IF(AND(10&lt;=$C167,$C167&lt;=50),$C167*R167,IF($C167&gt;50,$C167*S167,"No Offer"))),"No Offer"))</f>
        <v/>
      </c>
      <c r="U167" s="407">
        <v>15.82</v>
      </c>
      <c r="V167" s="407">
        <v>15.6</v>
      </c>
      <c r="W167" s="407">
        <v>14.4</v>
      </c>
      <c r="X167" s="412" t="str">
        <f>IF((0=$C167),"",IFERROR(IF($C167&lt;10,$C167*U167,IF(AND(10&lt;=$C167,$C167&lt;=50),$C167*V167,IF($C167&gt;50,$C167*W167,"No Offer"))),"No Offer"))</f>
        <v/>
      </c>
      <c r="Y167" s="409" t="s">
        <v>402</v>
      </c>
      <c r="Z167" s="409" t="s">
        <v>402</v>
      </c>
      <c r="AA167" s="409" t="s">
        <v>403</v>
      </c>
      <c r="AB167" s="414" t="str">
        <f>IF((0=$C167),"",IFERROR(IF($C167&lt;10,$C167*Y167,IF(AND(10&lt;=$C167,$C167&lt;=50),$C167*Z167,IF($C167&gt;50,$C167*AA167,"No Offer"))),"No Offer"))</f>
        <v/>
      </c>
    </row>
    <row r="168" spans="1:28" s="389" customFormat="1" x14ac:dyDescent="0.2">
      <c r="B168" s="317"/>
      <c r="C168" s="318">
        <f>'Series 200 Input'!J168</f>
        <v>0</v>
      </c>
      <c r="D168" s="318"/>
      <c r="E168" s="407"/>
      <c r="F168" s="407"/>
      <c r="G168" s="407"/>
      <c r="H168" s="408"/>
      <c r="I168" s="409"/>
      <c r="J168" s="409"/>
      <c r="K168" s="409"/>
      <c r="L168" s="411"/>
      <c r="M168" s="407"/>
      <c r="N168" s="407"/>
      <c r="O168" s="407"/>
      <c r="P168" s="408"/>
      <c r="Q168" s="409"/>
      <c r="R168" s="409"/>
      <c r="S168" s="409"/>
      <c r="T168" s="411"/>
      <c r="U168" s="407"/>
      <c r="V168" s="407"/>
      <c r="W168" s="407"/>
      <c r="X168" s="408"/>
      <c r="Y168" s="409"/>
      <c r="Z168" s="409"/>
      <c r="AA168" s="409"/>
      <c r="AB168" s="411"/>
    </row>
    <row r="169" spans="1:28" s="389" customFormat="1" ht="27" customHeight="1" x14ac:dyDescent="0.2">
      <c r="A169" s="316" t="s">
        <v>544</v>
      </c>
      <c r="B169" s="317" t="s">
        <v>545</v>
      </c>
      <c r="C169" s="318">
        <f>'Series 200 Input'!J169</f>
        <v>0</v>
      </c>
      <c r="D169" s="318" t="s">
        <v>30</v>
      </c>
      <c r="E169" s="407">
        <v>66.63</v>
      </c>
      <c r="F169" s="407">
        <v>64.209999999999994</v>
      </c>
      <c r="G169" s="407">
        <v>64.209999999999994</v>
      </c>
      <c r="H169" s="412" t="str">
        <f>IF((0=$C169),"",IFERROR(IF($C169&lt;10,$C169*E169,IF(AND(10&lt;=$C169,$C169&lt;=50),$C169*F169,IF($C169&gt;50,$C169*G169,"No Offer"))),"No Offer"))</f>
        <v/>
      </c>
      <c r="I169" s="409">
        <v>20</v>
      </c>
      <c r="J169" s="409">
        <v>20</v>
      </c>
      <c r="K169" s="409">
        <v>20</v>
      </c>
      <c r="L169" s="414" t="str">
        <f>IF((0=$C169),"",IFERROR(IF($C169&lt;10,$C169*I169,IF(AND(10&lt;=$C169,$C169&lt;=50),$C169*J169,IF($C169&gt;50,$C169*K169,"No Offer"))),"No Offer"))</f>
        <v/>
      </c>
      <c r="M169" s="407">
        <v>61.14</v>
      </c>
      <c r="N169" s="407">
        <v>61.14</v>
      </c>
      <c r="O169" s="407">
        <v>61.14</v>
      </c>
      <c r="P169" s="412" t="str">
        <f>IF((0=$C169),"",IFERROR(IF($C169&lt;10,$C169*M169,IF(AND(10&lt;=$C169,$C169&lt;=50),$C169*N169,IF($C169&gt;50,$C169*O169,"No Offer"))),"No Offer"))</f>
        <v/>
      </c>
      <c r="Q169" s="409">
        <v>10</v>
      </c>
      <c r="R169" s="409">
        <v>10</v>
      </c>
      <c r="S169" s="409">
        <v>10</v>
      </c>
      <c r="T169" s="414" t="str">
        <f>IF((0=$C169),"",IFERROR(IF($C169&lt;10,$C169*Q169,IF(AND(10&lt;=$C169,$C169&lt;=50),$C169*R169,IF($C169&gt;50,$C169*S169,"No Offer"))),"No Offer"))</f>
        <v/>
      </c>
      <c r="U169" s="407">
        <v>21</v>
      </c>
      <c r="V169" s="407">
        <v>21.6</v>
      </c>
      <c r="W169" s="407">
        <v>18</v>
      </c>
      <c r="X169" s="412" t="str">
        <f>IF((0=$C169),"",IFERROR(IF($C169&lt;10,$C169*U169,IF(AND(10&lt;=$C169,$C169&lt;=50),$C169*V169,IF($C169&gt;50,$C169*W169,"No Offer"))),"No Offer"))</f>
        <v/>
      </c>
      <c r="Y169" s="409" t="s">
        <v>402</v>
      </c>
      <c r="Z169" s="409" t="s">
        <v>402</v>
      </c>
      <c r="AA169" s="409" t="s">
        <v>403</v>
      </c>
      <c r="AB169" s="414" t="str">
        <f>IF((0=$C169),"",IFERROR(IF($C169&lt;10,$C169*Y169,IF(AND(10&lt;=$C169,$C169&lt;=50),$C169*Z169,IF($C169&gt;50,$C169*AA169,"No Offer"))),"No Offer"))</f>
        <v/>
      </c>
    </row>
    <row r="170" spans="1:28" s="389" customFormat="1" ht="13.5" customHeight="1" x14ac:dyDescent="0.2">
      <c r="A170" s="316"/>
      <c r="B170" s="317"/>
      <c r="C170" s="318">
        <f>'Series 200 Input'!J170</f>
        <v>0</v>
      </c>
      <c r="D170" s="318"/>
      <c r="E170" s="407"/>
      <c r="F170" s="407"/>
      <c r="G170" s="407"/>
      <c r="H170" s="408"/>
      <c r="I170" s="409"/>
      <c r="J170" s="409"/>
      <c r="K170" s="409"/>
      <c r="L170" s="411"/>
      <c r="M170" s="407"/>
      <c r="N170" s="407"/>
      <c r="O170" s="407"/>
      <c r="P170" s="408"/>
      <c r="Q170" s="409"/>
      <c r="R170" s="409"/>
      <c r="S170" s="409"/>
      <c r="T170" s="411"/>
      <c r="U170" s="407"/>
      <c r="V170" s="407"/>
      <c r="W170" s="407"/>
      <c r="X170" s="408"/>
      <c r="Y170" s="409"/>
      <c r="Z170" s="409"/>
      <c r="AA170" s="409"/>
      <c r="AB170" s="411"/>
    </row>
    <row r="171" spans="1:28" s="389" customFormat="1" ht="30.75" customHeight="1" x14ac:dyDescent="0.2">
      <c r="A171" s="316" t="s">
        <v>546</v>
      </c>
      <c r="B171" s="317" t="s">
        <v>547</v>
      </c>
      <c r="C171" s="318">
        <f>'Series 200 Input'!J171</f>
        <v>0</v>
      </c>
      <c r="D171" s="318" t="s">
        <v>30</v>
      </c>
      <c r="E171" s="407">
        <v>72.73</v>
      </c>
      <c r="F171" s="407">
        <v>68.5</v>
      </c>
      <c r="G171" s="407">
        <v>68.5</v>
      </c>
      <c r="H171" s="412" t="str">
        <f>IF((0=$C171),"",IFERROR(IF($C171&lt;10,$C171*E171,IF(AND(10&lt;=$C171,$C171&lt;=50),$C171*F171,IF($C171&gt;50,$C171*G171,"No Offer"))),"No Offer"))</f>
        <v/>
      </c>
      <c r="I171" s="409">
        <v>20</v>
      </c>
      <c r="J171" s="409">
        <v>20</v>
      </c>
      <c r="K171" s="409">
        <v>20</v>
      </c>
      <c r="L171" s="414" t="str">
        <f>IF((0=$C171),"",IFERROR(IF($C171&lt;10,$C171*I171,IF(AND(10&lt;=$C171,$C171&lt;=50),$C171*J171,IF($C171&gt;50,$C171*K171,"No Offer"))),"No Offer"))</f>
        <v/>
      </c>
      <c r="M171" s="407">
        <v>62.27</v>
      </c>
      <c r="N171" s="407">
        <v>62.27</v>
      </c>
      <c r="O171" s="407">
        <v>62.27</v>
      </c>
      <c r="P171" s="412" t="str">
        <f>IF((0=$C171),"",IFERROR(IF($C171&lt;10,$C171*M171,IF(AND(10&lt;=$C171,$C171&lt;=50),$C171*N171,IF($C171&gt;50,$C171*O171,"No Offer"))),"No Offer"))</f>
        <v/>
      </c>
      <c r="Q171" s="409">
        <v>15</v>
      </c>
      <c r="R171" s="409">
        <v>15</v>
      </c>
      <c r="S171" s="409">
        <v>15</v>
      </c>
      <c r="T171" s="414" t="str">
        <f>IF((0=$C171),"",IFERROR(IF($C171&lt;10,$C171*Q171,IF(AND(10&lt;=$C171,$C171&lt;=50),$C171*R171,IF($C171&gt;50,$C171*S171,"No Offer"))),"No Offer"))</f>
        <v/>
      </c>
      <c r="U171" s="407">
        <v>30</v>
      </c>
      <c r="V171" s="407">
        <v>27</v>
      </c>
      <c r="W171" s="407">
        <v>25</v>
      </c>
      <c r="X171" s="412" t="str">
        <f>IF((0=$C171),"",IFERROR(IF($C171&lt;10,$C171*U171,IF(AND(10&lt;=$C171,$C171&lt;=50),$C171*V171,IF($C171&gt;50,$C171*W171,"No Offer"))),"No Offer"))</f>
        <v/>
      </c>
      <c r="Y171" s="409" t="s">
        <v>402</v>
      </c>
      <c r="Z171" s="409" t="s">
        <v>402</v>
      </c>
      <c r="AA171" s="409" t="s">
        <v>403</v>
      </c>
      <c r="AB171" s="414" t="str">
        <f>IF((0=$C171),"",IFERROR(IF($C171&lt;10,$C171*Y171,IF(AND(10&lt;=$C171,$C171&lt;=50),$C171*Z171,IF($C171&gt;50,$C171*AA171,"No Offer"))),"No Offer"))</f>
        <v/>
      </c>
    </row>
    <row r="172" spans="1:28" s="389" customFormat="1" ht="13.5" customHeight="1" x14ac:dyDescent="0.2">
      <c r="A172" s="316"/>
      <c r="B172" s="317"/>
      <c r="C172" s="318">
        <f>'Series 200 Input'!J172</f>
        <v>0</v>
      </c>
      <c r="D172" s="318"/>
      <c r="E172" s="407"/>
      <c r="F172" s="407"/>
      <c r="G172" s="407"/>
      <c r="H172" s="408"/>
      <c r="I172" s="409"/>
      <c r="J172" s="409"/>
      <c r="K172" s="409"/>
      <c r="L172" s="411"/>
      <c r="M172" s="407"/>
      <c r="N172" s="407"/>
      <c r="O172" s="407"/>
      <c r="P172" s="408"/>
      <c r="Q172" s="409"/>
      <c r="R172" s="409"/>
      <c r="S172" s="409"/>
      <c r="T172" s="411"/>
      <c r="U172" s="407"/>
      <c r="V172" s="407"/>
      <c r="W172" s="407"/>
      <c r="X172" s="408"/>
      <c r="Y172" s="409"/>
      <c r="Z172" s="409"/>
      <c r="AA172" s="409"/>
      <c r="AB172" s="411"/>
    </row>
    <row r="173" spans="1:28" s="389" customFormat="1" ht="30" customHeight="1" x14ac:dyDescent="0.2">
      <c r="A173" s="316" t="s">
        <v>548</v>
      </c>
      <c r="B173" s="317" t="s">
        <v>549</v>
      </c>
      <c r="C173" s="318">
        <f>'Series 200 Input'!J173</f>
        <v>0</v>
      </c>
      <c r="D173" s="318" t="s">
        <v>30</v>
      </c>
      <c r="E173" s="407">
        <v>89.85</v>
      </c>
      <c r="F173" s="407">
        <v>85.62</v>
      </c>
      <c r="G173" s="407">
        <v>85.62</v>
      </c>
      <c r="H173" s="412" t="str">
        <f>IF((0=$C173),"",IFERROR(IF($C173&lt;10,$C173*E173,IF(AND(10&lt;=$C173,$C173&lt;=50),$C173*F173,IF($C173&gt;50,$C173*G173,"No Offer"))),"No Offer"))</f>
        <v/>
      </c>
      <c r="I173" s="409">
        <v>20</v>
      </c>
      <c r="J173" s="409">
        <v>20</v>
      </c>
      <c r="K173" s="409">
        <v>20</v>
      </c>
      <c r="L173" s="414" t="str">
        <f>IF((0=$C173),"",IFERROR(IF($C173&lt;10,$C173*I173,IF(AND(10&lt;=$C173,$C173&lt;=50),$C173*J173,IF($C173&gt;50,$C173*K173,"No Offer"))),"No Offer"))</f>
        <v/>
      </c>
      <c r="M173" s="407">
        <v>82.65</v>
      </c>
      <c r="N173" s="407">
        <v>82.65</v>
      </c>
      <c r="O173" s="407">
        <v>82.65</v>
      </c>
      <c r="P173" s="412" t="str">
        <f>IF((0=$C173),"",IFERROR(IF($C173&lt;10,$C173*M173,IF(AND(10&lt;=$C173,$C173&lt;=50),$C173*N173,IF($C173&gt;50,$C173*O173,"No Offer"))),"No Offer"))</f>
        <v/>
      </c>
      <c r="Q173" s="409">
        <v>15</v>
      </c>
      <c r="R173" s="409">
        <v>15</v>
      </c>
      <c r="S173" s="409">
        <v>15</v>
      </c>
      <c r="T173" s="414" t="str">
        <f>IF((0=$C173),"",IFERROR(IF($C173&lt;10,$C173*Q173,IF(AND(10&lt;=$C173,$C173&lt;=50),$C173*R173,IF($C173&gt;50,$C173*S173,"No Offer"))),"No Offer"))</f>
        <v/>
      </c>
      <c r="U173" s="407">
        <v>36</v>
      </c>
      <c r="V173" s="407">
        <v>33.200000000000003</v>
      </c>
      <c r="W173" s="407">
        <v>28.75</v>
      </c>
      <c r="X173" s="412" t="str">
        <f>IF((0=$C173),"",IFERROR(IF($C173&lt;10,$C173*U173,IF(AND(10&lt;=$C173,$C173&lt;=50),$C173*V173,IF($C173&gt;50,$C173*W173,"No Offer"))),"No Offer"))</f>
        <v/>
      </c>
      <c r="Y173" s="409" t="s">
        <v>402</v>
      </c>
      <c r="Z173" s="409" t="s">
        <v>402</v>
      </c>
      <c r="AA173" s="409" t="s">
        <v>403</v>
      </c>
      <c r="AB173" s="414" t="str">
        <f>IF((0=$C173),"",IFERROR(IF($C173&lt;10,$C173*Y173,IF(AND(10&lt;=$C173,$C173&lt;=50),$C173*Z173,IF($C173&gt;50,$C173*AA173,"No Offer"))),"No Offer"))</f>
        <v/>
      </c>
    </row>
    <row r="174" spans="1:28" s="389" customFormat="1" ht="13.5" customHeight="1" x14ac:dyDescent="0.2">
      <c r="A174" s="316"/>
      <c r="B174" s="317"/>
      <c r="C174" s="318">
        <f>'Series 200 Input'!J174</f>
        <v>0</v>
      </c>
      <c r="D174" s="318"/>
      <c r="E174" s="407"/>
      <c r="F174" s="407"/>
      <c r="G174" s="407"/>
      <c r="H174" s="408"/>
      <c r="I174" s="409"/>
      <c r="J174" s="409"/>
      <c r="K174" s="409"/>
      <c r="L174" s="411"/>
      <c r="M174" s="407"/>
      <c r="N174" s="407"/>
      <c r="O174" s="407"/>
      <c r="P174" s="408"/>
      <c r="Q174" s="409"/>
      <c r="R174" s="409"/>
      <c r="S174" s="409"/>
      <c r="T174" s="411"/>
      <c r="U174" s="407"/>
      <c r="V174" s="407"/>
      <c r="W174" s="407"/>
      <c r="X174" s="408"/>
      <c r="Y174" s="409"/>
      <c r="Z174" s="409"/>
      <c r="AA174" s="409"/>
      <c r="AB174" s="411"/>
    </row>
    <row r="175" spans="1:28" s="389" customFormat="1" ht="27" customHeight="1" x14ac:dyDescent="0.2">
      <c r="A175" s="316" t="s">
        <v>550</v>
      </c>
      <c r="B175" s="317" t="s">
        <v>551</v>
      </c>
      <c r="C175" s="318">
        <f>'Series 200 Input'!J175</f>
        <v>0</v>
      </c>
      <c r="D175" s="318" t="s">
        <v>30</v>
      </c>
      <c r="E175" s="407">
        <v>89.85</v>
      </c>
      <c r="F175" s="407">
        <v>85.62</v>
      </c>
      <c r="G175" s="407">
        <v>85.62</v>
      </c>
      <c r="H175" s="412" t="str">
        <f>IF((0=$C175),"",IFERROR(IF($C175&lt;10,$C175*E175,IF(AND(10&lt;=$C175,$C175&lt;=50),$C175*F175,IF($C175&gt;50,$C175*G175,"No Offer"))),"No Offer"))</f>
        <v/>
      </c>
      <c r="I175" s="409">
        <v>30</v>
      </c>
      <c r="J175" s="409">
        <v>30</v>
      </c>
      <c r="K175" s="409">
        <v>30</v>
      </c>
      <c r="L175" s="414" t="str">
        <f>IF((0=$C175),"",IFERROR(IF($C175&lt;10,$C175*I175,IF(AND(10&lt;=$C175,$C175&lt;=50),$C175*J175,IF($C175&gt;50,$C175*K175,"No Offer"))),"No Offer"))</f>
        <v/>
      </c>
      <c r="M175" s="407">
        <v>82.65</v>
      </c>
      <c r="N175" s="407">
        <v>82.65</v>
      </c>
      <c r="O175" s="407">
        <v>82.65</v>
      </c>
      <c r="P175" s="412" t="str">
        <f>IF((0=$C175),"",IFERROR(IF($C175&lt;10,$C175*M175,IF(AND(10&lt;=$C175,$C175&lt;=50),$C175*N175,IF($C175&gt;50,$C175*O175,"No Offer"))),"No Offer"))</f>
        <v/>
      </c>
      <c r="Q175" s="409">
        <v>20</v>
      </c>
      <c r="R175" s="409">
        <v>20</v>
      </c>
      <c r="S175" s="409">
        <v>20</v>
      </c>
      <c r="T175" s="414" t="str">
        <f>IF((0=$C175),"",IFERROR(IF($C175&lt;10,$C175*Q175,IF(AND(10&lt;=$C175,$C175&lt;=50),$C175*R175,IF($C175&gt;50,$C175*S175,"No Offer"))),"No Offer"))</f>
        <v/>
      </c>
      <c r="U175" s="407">
        <v>42</v>
      </c>
      <c r="V175" s="407">
        <v>39.4</v>
      </c>
      <c r="W175" s="407">
        <v>32.5</v>
      </c>
      <c r="X175" s="412" t="str">
        <f>IF((0=$C175),"",IFERROR(IF($C175&lt;10,$C175*U175,IF(AND(10&lt;=$C175,$C175&lt;=50),$C175*V175,IF($C175&gt;50,$C175*W175,"No Offer"))),"No Offer"))</f>
        <v/>
      </c>
      <c r="Y175" s="409" t="s">
        <v>402</v>
      </c>
      <c r="Z175" s="409" t="s">
        <v>402</v>
      </c>
      <c r="AA175" s="409" t="s">
        <v>403</v>
      </c>
      <c r="AB175" s="414" t="str">
        <f>IF((0=$C175),"",IFERROR(IF($C175&lt;10,$C175*Y175,IF(AND(10&lt;=$C175,$C175&lt;=50),$C175*Z175,IF($C175&gt;50,$C175*AA175,"No Offer"))),"No Offer"))</f>
        <v/>
      </c>
    </row>
    <row r="176" spans="1:28" s="389" customFormat="1" ht="13.5" customHeight="1" x14ac:dyDescent="0.2">
      <c r="A176" s="316"/>
      <c r="B176" s="317"/>
      <c r="C176" s="318">
        <f>'Series 200 Input'!J176</f>
        <v>0</v>
      </c>
      <c r="D176" s="318"/>
      <c r="E176" s="407"/>
      <c r="F176" s="407"/>
      <c r="G176" s="407"/>
      <c r="H176" s="408"/>
      <c r="I176" s="409"/>
      <c r="J176" s="409"/>
      <c r="K176" s="409"/>
      <c r="L176" s="411"/>
      <c r="M176" s="407"/>
      <c r="N176" s="407"/>
      <c r="O176" s="407"/>
      <c r="P176" s="408"/>
      <c r="Q176" s="409"/>
      <c r="R176" s="409"/>
      <c r="S176" s="409"/>
      <c r="T176" s="411"/>
      <c r="U176" s="407"/>
      <c r="V176" s="407"/>
      <c r="W176" s="407"/>
      <c r="X176" s="408"/>
      <c r="Y176" s="409"/>
      <c r="Z176" s="409"/>
      <c r="AA176" s="409"/>
      <c r="AB176" s="411"/>
    </row>
    <row r="177" spans="1:28" s="389" customFormat="1" ht="30.75" customHeight="1" x14ac:dyDescent="0.2">
      <c r="A177" s="316" t="s">
        <v>552</v>
      </c>
      <c r="B177" s="317" t="s">
        <v>553</v>
      </c>
      <c r="C177" s="318">
        <f>'Series 200 Input'!J177</f>
        <v>0</v>
      </c>
      <c r="D177" s="318" t="s">
        <v>30</v>
      </c>
      <c r="E177" s="407">
        <v>106.98</v>
      </c>
      <c r="F177" s="407">
        <v>102.74</v>
      </c>
      <c r="G177" s="407">
        <v>102.74</v>
      </c>
      <c r="H177" s="412" t="str">
        <f>IF((0=$C177),"",IFERROR(IF($C177&lt;10,$C177*E177,IF(AND(10&lt;=$C177,$C177&lt;=50),$C177*F177,IF($C177&gt;50,$C177*G177,"No Offer"))),"No Offer"))</f>
        <v/>
      </c>
      <c r="I177" s="409">
        <v>30</v>
      </c>
      <c r="J177" s="409">
        <v>30</v>
      </c>
      <c r="K177" s="409">
        <v>30</v>
      </c>
      <c r="L177" s="414" t="str">
        <f>IF((0=$C177),"",IFERROR(IF($C177&lt;10,$C177*I177,IF(AND(10&lt;=$C177,$C177&lt;=50),$C177*J177,IF($C177&gt;50,$C177*K177,"No Offer"))),"No Offer"))</f>
        <v/>
      </c>
      <c r="M177" s="407">
        <v>123.4</v>
      </c>
      <c r="N177" s="407">
        <v>123.4</v>
      </c>
      <c r="O177" s="407">
        <v>123.4</v>
      </c>
      <c r="P177" s="412" t="str">
        <f>IF((0=$C177),"",IFERROR(IF($C177&lt;10,$C177*M177,IF(AND(10&lt;=$C177,$C177&lt;=50),$C177*N177,IF($C177&gt;50,$C177*O177,"No Offer"))),"No Offer"))</f>
        <v/>
      </c>
      <c r="Q177" s="409">
        <v>25</v>
      </c>
      <c r="R177" s="409">
        <v>25</v>
      </c>
      <c r="S177" s="409">
        <v>25</v>
      </c>
      <c r="T177" s="414" t="str">
        <f>IF((0=$C177),"",IFERROR(IF($C177&lt;10,$C177*Q177,IF(AND(10&lt;=$C177,$C177&lt;=50),$C177*R177,IF($C177&gt;50,$C177*S177,"No Offer"))),"No Offer"))</f>
        <v/>
      </c>
      <c r="U177" s="407">
        <v>48</v>
      </c>
      <c r="V177" s="407">
        <v>45.6</v>
      </c>
      <c r="W177" s="407">
        <v>36</v>
      </c>
      <c r="X177" s="412" t="str">
        <f>IF((0=$C177),"",IFERROR(IF($C177&lt;10,$C177*U177,IF(AND(10&lt;=$C177,$C177&lt;=50),$C177*V177,IF($C177&gt;50,$C177*W177,"No Offer"))),"No Offer"))</f>
        <v/>
      </c>
      <c r="Y177" s="409" t="s">
        <v>402</v>
      </c>
      <c r="Z177" s="409" t="s">
        <v>402</v>
      </c>
      <c r="AA177" s="409" t="s">
        <v>403</v>
      </c>
      <c r="AB177" s="414" t="str">
        <f>IF((0=$C177),"",IFERROR(IF($C177&lt;10,$C177*Y177,IF(AND(10&lt;=$C177,$C177&lt;=50),$C177*Z177,IF($C177&gt;50,$C177*AA177,"No Offer"))),"No Offer"))</f>
        <v/>
      </c>
    </row>
    <row r="178" spans="1:28" s="389" customFormat="1" ht="13.5" customHeight="1" x14ac:dyDescent="0.2">
      <c r="A178" s="316"/>
      <c r="B178" s="317"/>
      <c r="C178" s="318">
        <f>'Series 200 Input'!J178</f>
        <v>0</v>
      </c>
      <c r="D178" s="318"/>
      <c r="E178" s="407"/>
      <c r="F178" s="407"/>
      <c r="G178" s="407"/>
      <c r="H178" s="408"/>
      <c r="I178" s="409"/>
      <c r="J178" s="409"/>
      <c r="K178" s="409"/>
      <c r="L178" s="411"/>
      <c r="M178" s="407"/>
      <c r="N178" s="407"/>
      <c r="O178" s="407"/>
      <c r="P178" s="408"/>
      <c r="Q178" s="409"/>
      <c r="R178" s="409"/>
      <c r="S178" s="409"/>
      <c r="T178" s="411"/>
      <c r="U178" s="407"/>
      <c r="V178" s="407"/>
      <c r="W178" s="407"/>
      <c r="X178" s="408"/>
      <c r="Y178" s="409"/>
      <c r="Z178" s="409"/>
      <c r="AA178" s="409"/>
      <c r="AB178" s="411"/>
    </row>
    <row r="179" spans="1:28" s="389" customFormat="1" ht="27.75" customHeight="1" x14ac:dyDescent="0.2">
      <c r="A179" s="316" t="s">
        <v>554</v>
      </c>
      <c r="B179" s="317" t="s">
        <v>555</v>
      </c>
      <c r="C179" s="318">
        <f>'Series 200 Input'!J179</f>
        <v>0</v>
      </c>
      <c r="D179" s="318" t="s">
        <v>30</v>
      </c>
      <c r="E179" s="407">
        <v>136.9</v>
      </c>
      <c r="F179" s="407">
        <v>128.43</v>
      </c>
      <c r="G179" s="407">
        <v>128.43</v>
      </c>
      <c r="H179" s="412" t="str">
        <f>IF((0=$C179),"",IFERROR(IF($C179&lt;10,$C179*E179,IF(AND(10&lt;=$C179,$C179&lt;=50),$C179*F179,IF($C179&gt;50,$C179*G179,"No Offer"))),"No Offer"))</f>
        <v/>
      </c>
      <c r="I179" s="409">
        <v>40</v>
      </c>
      <c r="J179" s="409">
        <v>40</v>
      </c>
      <c r="K179" s="409">
        <v>40</v>
      </c>
      <c r="L179" s="414" t="str">
        <f>IF((0=$C179),"",IFERROR(IF($C179&lt;10,$C179*I179,IF(AND(10&lt;=$C179,$C179&lt;=50),$C179*J179,IF($C179&gt;50,$C179*K179,"No Offer"))),"No Offer"))</f>
        <v/>
      </c>
      <c r="M179" s="407">
        <v>245.65</v>
      </c>
      <c r="N179" s="407">
        <v>245.65</v>
      </c>
      <c r="O179" s="407">
        <v>245.65</v>
      </c>
      <c r="P179" s="412" t="str">
        <f>IF((0=$C179),"",IFERROR(IF($C179&lt;10,$C179*M179,IF(AND(10&lt;=$C179,$C179&lt;=50),$C179*N179,IF($C179&gt;50,$C179*O179,"No Offer"))),"No Offer"))</f>
        <v/>
      </c>
      <c r="Q179" s="409">
        <v>40</v>
      </c>
      <c r="R179" s="409">
        <v>40</v>
      </c>
      <c r="S179" s="409">
        <v>40</v>
      </c>
      <c r="T179" s="414" t="str">
        <f>IF((0=$C179),"",IFERROR(IF($C179&lt;10,$C179*Q179,IF(AND(10&lt;=$C179,$C179&lt;=50),$C179*R179,IF($C179&gt;50,$C179*S179,"No Offer"))),"No Offer"))</f>
        <v/>
      </c>
      <c r="U179" s="407">
        <v>85</v>
      </c>
      <c r="V179" s="407">
        <v>80</v>
      </c>
      <c r="W179" s="407">
        <v>70</v>
      </c>
      <c r="X179" s="412" t="str">
        <f>IF((0=$C179),"",IFERROR(IF($C179&lt;10,$C179*U179,IF(AND(10&lt;=$C179,$C179&lt;=50),$C179*V179,IF($C179&gt;50,$C179*W179,"No Offer"))),"No Offer"))</f>
        <v/>
      </c>
      <c r="Y179" s="409" t="s">
        <v>402</v>
      </c>
      <c r="Z179" s="409" t="s">
        <v>402</v>
      </c>
      <c r="AA179" s="409" t="s">
        <v>403</v>
      </c>
      <c r="AB179" s="414" t="str">
        <f>IF((0=$C179),"",IFERROR(IF($C179&lt;10,$C179*Y179,IF(AND(10&lt;=$C179,$C179&lt;=50),$C179*Z179,IF($C179&gt;50,$C179*AA179,"No Offer"))),"No Offer"))</f>
        <v/>
      </c>
    </row>
    <row r="180" spans="1:28" s="389" customFormat="1" ht="13.5" customHeight="1" x14ac:dyDescent="0.2">
      <c r="A180" s="316"/>
      <c r="B180" s="317"/>
      <c r="C180" s="318">
        <f>'Series 200 Input'!J180</f>
        <v>0</v>
      </c>
      <c r="D180" s="318"/>
      <c r="E180" s="407"/>
      <c r="F180" s="407"/>
      <c r="G180" s="407"/>
      <c r="H180" s="408"/>
      <c r="I180" s="409"/>
      <c r="J180" s="409"/>
      <c r="K180" s="409"/>
      <c r="L180" s="411"/>
      <c r="M180" s="407"/>
      <c r="N180" s="407"/>
      <c r="O180" s="407"/>
      <c r="P180" s="408"/>
      <c r="Q180" s="409"/>
      <c r="R180" s="409"/>
      <c r="S180" s="409"/>
      <c r="T180" s="411"/>
      <c r="U180" s="407"/>
      <c r="V180" s="407"/>
      <c r="W180" s="407"/>
      <c r="X180" s="408"/>
      <c r="Y180" s="409"/>
      <c r="Z180" s="409"/>
      <c r="AA180" s="409"/>
      <c r="AB180" s="411"/>
    </row>
    <row r="181" spans="1:28" s="389" customFormat="1" x14ac:dyDescent="0.2">
      <c r="A181" s="331"/>
      <c r="B181" s="332" t="s">
        <v>556</v>
      </c>
      <c r="C181" s="318">
        <f>'Series 200 Input'!J181</f>
        <v>0</v>
      </c>
      <c r="D181" s="334"/>
      <c r="E181" s="438" t="s">
        <v>396</v>
      </c>
      <c r="F181" s="438" t="s">
        <v>397</v>
      </c>
      <c r="G181" s="438" t="s">
        <v>398</v>
      </c>
      <c r="H181" s="433"/>
      <c r="I181" s="439" t="s">
        <v>396</v>
      </c>
      <c r="J181" s="439" t="s">
        <v>397</v>
      </c>
      <c r="K181" s="439" t="s">
        <v>398</v>
      </c>
      <c r="L181" s="433"/>
      <c r="M181" s="438" t="s">
        <v>396</v>
      </c>
      <c r="N181" s="438" t="s">
        <v>397</v>
      </c>
      <c r="O181" s="438" t="s">
        <v>398</v>
      </c>
      <c r="P181" s="433"/>
      <c r="Q181" s="438" t="s">
        <v>396</v>
      </c>
      <c r="R181" s="438" t="s">
        <v>397</v>
      </c>
      <c r="S181" s="438" t="s">
        <v>398</v>
      </c>
      <c r="T181" s="433"/>
      <c r="U181" s="439" t="s">
        <v>396</v>
      </c>
      <c r="V181" s="439" t="s">
        <v>397</v>
      </c>
      <c r="W181" s="439" t="s">
        <v>398</v>
      </c>
      <c r="X181" s="433"/>
      <c r="Y181" s="439" t="s">
        <v>396</v>
      </c>
      <c r="Z181" s="439" t="s">
        <v>397</v>
      </c>
      <c r="AA181" s="439" t="s">
        <v>398</v>
      </c>
      <c r="AB181" s="433"/>
    </row>
    <row r="182" spans="1:28" s="389" customFormat="1" x14ac:dyDescent="0.2">
      <c r="A182" s="316"/>
      <c r="B182" s="317"/>
      <c r="C182" s="318">
        <f>'Series 200 Input'!J182</f>
        <v>0</v>
      </c>
      <c r="D182" s="318"/>
      <c r="E182" s="407"/>
      <c r="F182" s="407"/>
      <c r="G182" s="407"/>
      <c r="H182" s="408"/>
      <c r="I182" s="409"/>
      <c r="J182" s="409"/>
      <c r="K182" s="409"/>
      <c r="L182" s="411"/>
      <c r="M182" s="407"/>
      <c r="N182" s="407"/>
      <c r="O182" s="407"/>
      <c r="P182" s="408"/>
      <c r="Q182" s="409"/>
      <c r="R182" s="409"/>
      <c r="S182" s="409"/>
      <c r="T182" s="411"/>
      <c r="U182" s="407"/>
      <c r="V182" s="407"/>
      <c r="W182" s="407"/>
      <c r="X182" s="408"/>
      <c r="Y182" s="409"/>
      <c r="Z182" s="409"/>
      <c r="AA182" s="409"/>
      <c r="AB182" s="411"/>
    </row>
    <row r="183" spans="1:28" s="389" customFormat="1" ht="25.5" x14ac:dyDescent="0.2">
      <c r="A183" s="316" t="s">
        <v>557</v>
      </c>
      <c r="B183" s="317" t="s">
        <v>558</v>
      </c>
      <c r="C183" s="318">
        <f>'Series 200 Input'!J183</f>
        <v>0</v>
      </c>
      <c r="D183" s="318" t="s">
        <v>30</v>
      </c>
      <c r="E183" s="407">
        <v>16.309999999999999</v>
      </c>
      <c r="F183" s="407">
        <v>16.309999999999999</v>
      </c>
      <c r="G183" s="407">
        <v>16.309999999999999</v>
      </c>
      <c r="H183" s="412" t="str">
        <f>IF((0=$C183),"",IFERROR(IF($C183&lt;10,$C183*E183,IF(AND(10&lt;=$C183,$C183&lt;=50),$C183*F183,IF($C183&gt;50,$C183*G183,"No Offer"))),"No Offer"))</f>
        <v/>
      </c>
      <c r="I183" s="409">
        <v>20</v>
      </c>
      <c r="J183" s="409">
        <v>20</v>
      </c>
      <c r="K183" s="409">
        <v>20</v>
      </c>
      <c r="L183" s="414" t="str">
        <f>IF((0=$C183),"",IFERROR(IF($C183&lt;10,$C183*I183,IF(AND(10&lt;=$C183,$C183&lt;=50),$C183*J183,IF($C183&gt;50,$C183*K183,"No Offer"))),"No Offer"))</f>
        <v/>
      </c>
      <c r="M183" s="407">
        <v>18.73</v>
      </c>
      <c r="N183" s="407">
        <v>18.73</v>
      </c>
      <c r="O183" s="407">
        <v>18.73</v>
      </c>
      <c r="P183" s="412" t="str">
        <f>IF((0=$C183),"",IFERROR(IF($C183&lt;10,$C183*M183,IF(AND(10&lt;=$C183,$C183&lt;=50),$C183*N183,IF($C183&gt;50,$C183*O183,"No Offer"))),"No Offer"))</f>
        <v/>
      </c>
      <c r="Q183" s="409">
        <v>25</v>
      </c>
      <c r="R183" s="409">
        <v>25</v>
      </c>
      <c r="S183" s="409">
        <v>25</v>
      </c>
      <c r="T183" s="414" t="str">
        <f>IF((0=$C183),"",IFERROR(IF($C183&lt;10,$C183*Q183,IF(AND(10&lt;=$C183,$C183&lt;=50),$C183*R183,IF($C183&gt;50,$C183*S183,"No Offer"))),"No Offer"))</f>
        <v/>
      </c>
      <c r="U183" s="407">
        <v>73.25</v>
      </c>
      <c r="V183" s="407">
        <v>69.599999999999994</v>
      </c>
      <c r="W183" s="407">
        <v>66</v>
      </c>
      <c r="X183" s="412" t="str">
        <f>IF((0=$C183),"",IFERROR(IF($C183&lt;10,$C183*U183,IF(AND(10&lt;=$C183,$C183&lt;=50),$C183*V183,IF($C183&gt;50,$C183*W183,"No Offer"))),"No Offer"))</f>
        <v/>
      </c>
      <c r="Y183" s="409" t="s">
        <v>402</v>
      </c>
      <c r="Z183" s="409" t="s">
        <v>402</v>
      </c>
      <c r="AA183" s="409" t="s">
        <v>403</v>
      </c>
      <c r="AB183" s="414" t="str">
        <f>IF((0=$C183),"",IFERROR(IF($C183&lt;10,$C183*Y183,IF(AND(10&lt;=$C183,$C183&lt;=50),$C183*Z183,IF($C183&gt;50,$C183*AA183,"No Offer"))),"No Offer"))</f>
        <v/>
      </c>
    </row>
    <row r="184" spans="1:28" s="389" customFormat="1" x14ac:dyDescent="0.2">
      <c r="A184" s="316"/>
      <c r="B184" s="317"/>
      <c r="C184" s="318">
        <f>'Series 200 Input'!J184</f>
        <v>0</v>
      </c>
      <c r="D184" s="318"/>
      <c r="E184" s="407"/>
      <c r="F184" s="407"/>
      <c r="G184" s="407"/>
      <c r="H184" s="408"/>
      <c r="I184" s="409"/>
      <c r="J184" s="409"/>
      <c r="K184" s="409"/>
      <c r="L184" s="411"/>
      <c r="M184" s="407"/>
      <c r="N184" s="407"/>
      <c r="O184" s="407"/>
      <c r="P184" s="408"/>
      <c r="Q184" s="409"/>
      <c r="R184" s="409"/>
      <c r="S184" s="409"/>
      <c r="T184" s="411"/>
      <c r="U184" s="407"/>
      <c r="V184" s="407"/>
      <c r="W184" s="407"/>
      <c r="X184" s="408"/>
      <c r="Y184" s="409"/>
      <c r="Z184" s="409"/>
      <c r="AA184" s="409"/>
      <c r="AB184" s="411"/>
    </row>
    <row r="185" spans="1:28" s="389" customFormat="1" ht="25.5" x14ac:dyDescent="0.2">
      <c r="A185" s="316" t="s">
        <v>559</v>
      </c>
      <c r="B185" s="317" t="s">
        <v>560</v>
      </c>
      <c r="C185" s="318">
        <f>'Series 200 Input'!J185</f>
        <v>0</v>
      </c>
      <c r="D185" s="318" t="s">
        <v>30</v>
      </c>
      <c r="E185" s="407">
        <v>16.309999999999999</v>
      </c>
      <c r="F185" s="407">
        <v>16.309999999999999</v>
      </c>
      <c r="G185" s="407">
        <v>16.309999999999999</v>
      </c>
      <c r="H185" s="412" t="str">
        <f>IF((0=$C185),"",IFERROR(IF($C185&lt;10,$C185*E185,IF(AND(10&lt;=$C185,$C185&lt;=50),$C185*F185,IF($C185&gt;50,$C185*G185,"No Offer"))),"No Offer"))</f>
        <v/>
      </c>
      <c r="I185" s="409">
        <v>20</v>
      </c>
      <c r="J185" s="409">
        <v>20</v>
      </c>
      <c r="K185" s="409">
        <v>20</v>
      </c>
      <c r="L185" s="414" t="str">
        <f>IF((0=$C185),"",IFERROR(IF($C185&lt;10,$C185*I185,IF(AND(10&lt;=$C185,$C185&lt;=50),$C185*J185,IF($C185&gt;50,$C185*K185,"No Offer"))),"No Offer"))</f>
        <v/>
      </c>
      <c r="M185" s="407">
        <v>20.69</v>
      </c>
      <c r="N185" s="407">
        <v>20.69</v>
      </c>
      <c r="O185" s="407">
        <v>20.69</v>
      </c>
      <c r="P185" s="412" t="str">
        <f>IF((0=$C185),"",IFERROR(IF($C185&lt;10,$C185*M185,IF(AND(10&lt;=$C185,$C185&lt;=50),$C185*N185,IF($C185&gt;50,$C185*O185,"No Offer"))),"No Offer"))</f>
        <v/>
      </c>
      <c r="Q185" s="409">
        <v>30</v>
      </c>
      <c r="R185" s="409">
        <v>30</v>
      </c>
      <c r="S185" s="409">
        <v>30</v>
      </c>
      <c r="T185" s="414" t="str">
        <f>IF((0=$C185),"",IFERROR(IF($C185&lt;10,$C185*Q185,IF(AND(10&lt;=$C185,$C185&lt;=50),$C185*R185,IF($C185&gt;50,$C185*S185,"No Offer"))),"No Offer"))</f>
        <v/>
      </c>
      <c r="U185" s="407">
        <v>78</v>
      </c>
      <c r="V185" s="407">
        <v>76.8</v>
      </c>
      <c r="W185" s="407">
        <v>72</v>
      </c>
      <c r="X185" s="412" t="str">
        <f>IF((0=$C185),"",IFERROR(IF($C185&lt;10,$C185*U185,IF(AND(10&lt;=$C185,$C185&lt;=50),$C185*V185,IF($C185&gt;50,$C185*W185,"No Offer"))),"No Offer"))</f>
        <v/>
      </c>
      <c r="Y185" s="409" t="s">
        <v>402</v>
      </c>
      <c r="Z185" s="409" t="s">
        <v>402</v>
      </c>
      <c r="AA185" s="409" t="s">
        <v>403</v>
      </c>
      <c r="AB185" s="414" t="str">
        <f>IF((0=$C185),"",IFERROR(IF($C185&lt;10,$C185*Y185,IF(AND(10&lt;=$C185,$C185&lt;=50),$C185*Z185,IF($C185&gt;50,$C185*AA185,"No Offer"))),"No Offer"))</f>
        <v/>
      </c>
    </row>
    <row r="186" spans="1:28" s="389" customFormat="1" x14ac:dyDescent="0.2">
      <c r="A186" s="316"/>
      <c r="B186" s="317"/>
      <c r="C186" s="318">
        <f>'Series 200 Input'!J186</f>
        <v>0</v>
      </c>
      <c r="D186" s="318"/>
      <c r="E186" s="407"/>
      <c r="F186" s="407"/>
      <c r="G186" s="407"/>
      <c r="H186" s="408"/>
      <c r="I186" s="409"/>
      <c r="J186" s="409"/>
      <c r="K186" s="409"/>
      <c r="L186" s="411"/>
      <c r="M186" s="407"/>
      <c r="N186" s="407"/>
      <c r="O186" s="407"/>
      <c r="P186" s="408"/>
      <c r="Q186" s="409"/>
      <c r="R186" s="409"/>
      <c r="S186" s="409"/>
      <c r="T186" s="411"/>
      <c r="U186" s="407"/>
      <c r="V186" s="407"/>
      <c r="W186" s="407"/>
      <c r="X186" s="408"/>
      <c r="Y186" s="409"/>
      <c r="Z186" s="409"/>
      <c r="AA186" s="409"/>
      <c r="AB186" s="411"/>
    </row>
    <row r="187" spans="1:28" s="389" customFormat="1" ht="25.5" x14ac:dyDescent="0.2">
      <c r="A187" s="316" t="s">
        <v>561</v>
      </c>
      <c r="B187" s="317" t="s">
        <v>562</v>
      </c>
      <c r="C187" s="318">
        <f>'Series 200 Input'!J187</f>
        <v>0</v>
      </c>
      <c r="D187" s="318" t="s">
        <v>30</v>
      </c>
      <c r="E187" s="407">
        <v>21.76</v>
      </c>
      <c r="F187" s="407">
        <v>21.76</v>
      </c>
      <c r="G187" s="407">
        <v>21.76</v>
      </c>
      <c r="H187" s="412" t="str">
        <f>IF((0=$C187),"",IFERROR(IF($C187&lt;10,$C187*E187,IF(AND(10&lt;=$C187,$C187&lt;=50),$C187*F187,IF($C187&gt;50,$C187*G187,"No Offer"))),"No Offer"))</f>
        <v/>
      </c>
      <c r="I187" s="409">
        <v>20</v>
      </c>
      <c r="J187" s="409">
        <v>20</v>
      </c>
      <c r="K187" s="409">
        <v>20</v>
      </c>
      <c r="L187" s="414" t="str">
        <f>IF((0=$C187),"",IFERROR(IF($C187&lt;10,$C187*I187,IF(AND(10&lt;=$C187,$C187&lt;=50),$C187*J187,IF($C187&gt;50,$C187*K187,"No Offer"))),"No Offer"))</f>
        <v/>
      </c>
      <c r="M187" s="407">
        <v>23.13</v>
      </c>
      <c r="N187" s="407">
        <v>23.13</v>
      </c>
      <c r="O187" s="407">
        <v>23.13</v>
      </c>
      <c r="P187" s="412" t="str">
        <f>IF((0=$C187),"",IFERROR(IF($C187&lt;10,$C187*M187,IF(AND(10&lt;=$C187,$C187&lt;=50),$C187*N187,IF($C187&gt;50,$C187*O187,"No Offer"))),"No Offer"))</f>
        <v/>
      </c>
      <c r="Q187" s="409">
        <v>50</v>
      </c>
      <c r="R187" s="409">
        <v>50</v>
      </c>
      <c r="S187" s="409">
        <v>50</v>
      </c>
      <c r="T187" s="414" t="str">
        <f>IF((0=$C187),"",IFERROR(IF($C187&lt;10,$C187*Q187,IF(AND(10&lt;=$C187,$C187&lt;=50),$C187*R187,IF($C187&gt;50,$C187*S187,"No Offer"))),"No Offer"))</f>
        <v/>
      </c>
      <c r="U187" s="407">
        <v>84</v>
      </c>
      <c r="V187" s="407">
        <v>81.599999999999994</v>
      </c>
      <c r="W187" s="407">
        <v>78</v>
      </c>
      <c r="X187" s="412" t="str">
        <f>IF((0=$C187),"",IFERROR(IF($C187&lt;10,$C187*U187,IF(AND(10&lt;=$C187,$C187&lt;=50),$C187*V187,IF($C187&gt;50,$C187*W187,"No Offer"))),"No Offer"))</f>
        <v/>
      </c>
      <c r="Y187" s="409" t="s">
        <v>402</v>
      </c>
      <c r="Z187" s="409" t="s">
        <v>402</v>
      </c>
      <c r="AA187" s="409" t="s">
        <v>403</v>
      </c>
      <c r="AB187" s="414" t="str">
        <f>IF((0=$C187),"",IFERROR(IF($C187&lt;10,$C187*Y187,IF(AND(10&lt;=$C187,$C187&lt;=50),$C187*Z187,IF($C187&gt;50,$C187*AA187,"No Offer"))),"No Offer"))</f>
        <v/>
      </c>
    </row>
    <row r="188" spans="1:28" s="389" customFormat="1" x14ac:dyDescent="0.2">
      <c r="A188" s="316"/>
      <c r="B188" s="317"/>
      <c r="C188" s="318">
        <f>'Series 200 Input'!J188</f>
        <v>0</v>
      </c>
      <c r="D188" s="318"/>
      <c r="E188" s="407"/>
      <c r="F188" s="407"/>
      <c r="G188" s="407"/>
      <c r="H188" s="408"/>
      <c r="I188" s="409"/>
      <c r="J188" s="409"/>
      <c r="K188" s="409"/>
      <c r="L188" s="411"/>
      <c r="M188" s="407"/>
      <c r="N188" s="407"/>
      <c r="O188" s="407"/>
      <c r="P188" s="408"/>
      <c r="Q188" s="409"/>
      <c r="R188" s="409"/>
      <c r="S188" s="409"/>
      <c r="T188" s="411"/>
      <c r="U188" s="407"/>
      <c r="V188" s="407"/>
      <c r="W188" s="407"/>
      <c r="X188" s="408"/>
      <c r="Y188" s="409"/>
      <c r="Z188" s="409"/>
      <c r="AA188" s="409"/>
      <c r="AB188" s="411"/>
    </row>
    <row r="189" spans="1:28" s="389" customFormat="1" ht="25.5" x14ac:dyDescent="0.2">
      <c r="A189" s="316" t="s">
        <v>563</v>
      </c>
      <c r="B189" s="317" t="s">
        <v>564</v>
      </c>
      <c r="C189" s="318">
        <f>'Series 200 Input'!J189</f>
        <v>0</v>
      </c>
      <c r="D189" s="318" t="s">
        <v>30</v>
      </c>
      <c r="E189" s="407">
        <v>26.1</v>
      </c>
      <c r="F189" s="407">
        <v>26.1</v>
      </c>
      <c r="G189" s="407">
        <v>26.1</v>
      </c>
      <c r="H189" s="412" t="str">
        <f>IF((0=$C189),"",IFERROR(IF($C189&lt;10,$C189*E189,IF(AND(10&lt;=$C189,$C189&lt;=50),$C189*F189,IF($C189&gt;50,$C189*G189,"No Offer"))),"No Offer"))</f>
        <v/>
      </c>
      <c r="I189" s="409">
        <v>20</v>
      </c>
      <c r="J189" s="409">
        <v>20</v>
      </c>
      <c r="K189" s="409">
        <v>20</v>
      </c>
      <c r="L189" s="414" t="str">
        <f>IF((0=$C189),"",IFERROR(IF($C189&lt;10,$C189*I189,IF(AND(10&lt;=$C189,$C189&lt;=50),$C189*J189,IF($C189&gt;50,$C189*K189,"No Offer"))),"No Offer"))</f>
        <v/>
      </c>
      <c r="M189" s="407">
        <v>24.59</v>
      </c>
      <c r="N189" s="407">
        <v>24.59</v>
      </c>
      <c r="O189" s="407">
        <v>24.59</v>
      </c>
      <c r="P189" s="412" t="str">
        <f>IF((0=$C189),"",IFERROR(IF($C189&lt;10,$C189*M189,IF(AND(10&lt;=$C189,$C189&lt;=50),$C189*N189,IF($C189&gt;50,$C189*O189,"No Offer"))),"No Offer"))</f>
        <v/>
      </c>
      <c r="Q189" s="409">
        <v>75</v>
      </c>
      <c r="R189" s="409">
        <v>75</v>
      </c>
      <c r="S189" s="409">
        <v>75</v>
      </c>
      <c r="T189" s="414" t="str">
        <f>IF((0=$C189),"",IFERROR(IF($C189&lt;10,$C189*Q189,IF(AND(10&lt;=$C189,$C189&lt;=50),$C189*R189,IF($C189&gt;50,$C189*S189,"No Offer"))),"No Offer"))</f>
        <v/>
      </c>
      <c r="U189" s="407">
        <v>102</v>
      </c>
      <c r="V189" s="407">
        <v>99.6</v>
      </c>
      <c r="W189" s="407">
        <v>96</v>
      </c>
      <c r="X189" s="412" t="str">
        <f>IF((0=$C189),"",IFERROR(IF($C189&lt;10,$C189*U189,IF(AND(10&lt;=$C189,$C189&lt;=50),$C189*V189,IF($C189&gt;50,$C189*W189,"No Offer"))),"No Offer"))</f>
        <v/>
      </c>
      <c r="Y189" s="409" t="s">
        <v>402</v>
      </c>
      <c r="Z189" s="409" t="s">
        <v>402</v>
      </c>
      <c r="AA189" s="409" t="s">
        <v>403</v>
      </c>
      <c r="AB189" s="414" t="str">
        <f>IF((0=$C189),"",IFERROR(IF($C189&lt;10,$C189*Y189,IF(AND(10&lt;=$C189,$C189&lt;=50),$C189*Z189,IF($C189&gt;50,$C189*AA189,"No Offer"))),"No Offer"))</f>
        <v/>
      </c>
    </row>
    <row r="190" spans="1:28" s="389" customFormat="1" x14ac:dyDescent="0.2">
      <c r="A190" s="316"/>
      <c r="B190" s="317"/>
      <c r="C190" s="318">
        <f>'Series 200 Input'!J190</f>
        <v>0</v>
      </c>
      <c r="D190" s="318"/>
      <c r="E190" s="407"/>
      <c r="F190" s="407"/>
      <c r="G190" s="407"/>
      <c r="H190" s="408"/>
      <c r="I190" s="409"/>
      <c r="J190" s="409"/>
      <c r="K190" s="409"/>
      <c r="L190" s="411"/>
      <c r="M190" s="407"/>
      <c r="N190" s="407"/>
      <c r="O190" s="407"/>
      <c r="P190" s="408"/>
      <c r="Q190" s="409"/>
      <c r="R190" s="409"/>
      <c r="S190" s="409"/>
      <c r="T190" s="411"/>
      <c r="U190" s="407"/>
      <c r="V190" s="407"/>
      <c r="W190" s="407"/>
      <c r="X190" s="408"/>
      <c r="Y190" s="409"/>
      <c r="Z190" s="409"/>
      <c r="AA190" s="409"/>
      <c r="AB190" s="411"/>
    </row>
    <row r="191" spans="1:28" s="389" customFormat="1" ht="25.5" x14ac:dyDescent="0.2">
      <c r="A191" s="316" t="s">
        <v>565</v>
      </c>
      <c r="B191" s="317" t="s">
        <v>566</v>
      </c>
      <c r="C191" s="318">
        <f>'Series 200 Input'!J191</f>
        <v>0</v>
      </c>
      <c r="D191" s="318" t="s">
        <v>30</v>
      </c>
      <c r="E191" s="407">
        <v>32.630000000000003</v>
      </c>
      <c r="F191" s="407">
        <v>32.630000000000003</v>
      </c>
      <c r="G191" s="407">
        <v>32.630000000000003</v>
      </c>
      <c r="H191" s="412" t="str">
        <f>IF((0=$C191),"",IFERROR(IF($C191&lt;10,$C191*E191,IF(AND(10&lt;=$C191,$C191&lt;=50),$C191*F191,IF($C191&gt;50,$C191*G191,"No Offer"))),"No Offer"))</f>
        <v/>
      </c>
      <c r="I191" s="409">
        <v>20</v>
      </c>
      <c r="J191" s="409">
        <v>20</v>
      </c>
      <c r="K191" s="409">
        <v>20</v>
      </c>
      <c r="L191" s="414" t="str">
        <f>IF((0=$C191),"",IFERROR(IF($C191&lt;10,$C191*I191,IF(AND(10&lt;=$C191,$C191&lt;=50),$C191*J191,IF($C191&gt;50,$C191*K191,"No Offer"))),"No Offer"))</f>
        <v/>
      </c>
      <c r="M191" s="407">
        <v>30.46</v>
      </c>
      <c r="N191" s="407">
        <v>30.46</v>
      </c>
      <c r="O191" s="407">
        <v>30.46</v>
      </c>
      <c r="P191" s="412" t="str">
        <f>IF((0=$C191),"",IFERROR(IF($C191&lt;10,$C191*M191,IF(AND(10&lt;=$C191,$C191&lt;=50),$C191*N191,IF($C191&gt;50,$C191*O191,"No Offer"))),"No Offer"))</f>
        <v/>
      </c>
      <c r="Q191" s="409">
        <v>100</v>
      </c>
      <c r="R191" s="409">
        <v>100</v>
      </c>
      <c r="S191" s="409">
        <v>100</v>
      </c>
      <c r="T191" s="414" t="str">
        <f>IF((0=$C191),"",IFERROR(IF($C191&lt;10,$C191*Q191,IF(AND(10&lt;=$C191,$C191&lt;=50),$C191*R191,IF($C191&gt;50,$C191*S191,"No Offer"))),"No Offer"))</f>
        <v/>
      </c>
      <c r="U191" s="407">
        <v>175</v>
      </c>
      <c r="V191" s="407">
        <v>170</v>
      </c>
      <c r="W191" s="407">
        <v>165</v>
      </c>
      <c r="X191" s="412" t="str">
        <f>IF((0=$C191),"",IFERROR(IF($C191&lt;10,$C191*U191,IF(AND(10&lt;=$C191,$C191&lt;=50),$C191*V191,IF($C191&gt;50,$C191*W191,"No Offer"))),"No Offer"))</f>
        <v/>
      </c>
      <c r="Y191" s="409" t="s">
        <v>402</v>
      </c>
      <c r="Z191" s="409" t="s">
        <v>402</v>
      </c>
      <c r="AA191" s="409" t="s">
        <v>403</v>
      </c>
      <c r="AB191" s="414" t="str">
        <f>IF((0=$C191),"",IFERROR(IF($C191&lt;10,$C191*Y191,IF(AND(10&lt;=$C191,$C191&lt;=50),$C191*Z191,IF($C191&gt;50,$C191*AA191,"No Offer"))),"No Offer"))</f>
        <v/>
      </c>
    </row>
    <row r="192" spans="1:28" s="389" customFormat="1" x14ac:dyDescent="0.2">
      <c r="A192" s="316"/>
      <c r="B192" s="317"/>
      <c r="C192" s="318">
        <f>'Series 200 Input'!J192</f>
        <v>0</v>
      </c>
      <c r="D192" s="318"/>
      <c r="E192" s="407"/>
      <c r="F192" s="407"/>
      <c r="G192" s="407"/>
      <c r="H192" s="408"/>
      <c r="I192" s="409"/>
      <c r="J192" s="409"/>
      <c r="K192" s="409"/>
      <c r="L192" s="411"/>
      <c r="M192" s="407"/>
      <c r="N192" s="407"/>
      <c r="O192" s="407"/>
      <c r="P192" s="408"/>
      <c r="Q192" s="409"/>
      <c r="R192" s="409"/>
      <c r="S192" s="409"/>
      <c r="T192" s="411"/>
      <c r="U192" s="407"/>
      <c r="V192" s="407"/>
      <c r="W192" s="407"/>
      <c r="X192" s="408"/>
      <c r="Y192" s="409"/>
      <c r="Z192" s="409"/>
      <c r="AA192" s="409"/>
      <c r="AB192" s="411"/>
    </row>
    <row r="193" spans="1:28" s="389" customFormat="1" ht="25.5" x14ac:dyDescent="0.2">
      <c r="A193" s="316" t="s">
        <v>567</v>
      </c>
      <c r="B193" s="317" t="s">
        <v>568</v>
      </c>
      <c r="C193" s="318">
        <f>'Series 200 Input'!J193</f>
        <v>0</v>
      </c>
      <c r="D193" s="318" t="s">
        <v>30</v>
      </c>
      <c r="E193" s="407">
        <v>65.260000000000005</v>
      </c>
      <c r="F193" s="407">
        <v>65.260000000000005</v>
      </c>
      <c r="G193" s="407">
        <v>65.260000000000005</v>
      </c>
      <c r="H193" s="412" t="str">
        <f>IF((0=$C193),"",IFERROR(IF($C193&lt;10,$C193*E193,IF(AND(10&lt;=$C193,$C193&lt;=50),$C193*F193,IF($C193&gt;50,$C193*G193,"No Offer"))),"No Offer"))</f>
        <v/>
      </c>
      <c r="I193" s="409">
        <v>20</v>
      </c>
      <c r="J193" s="409">
        <v>20</v>
      </c>
      <c r="K193" s="409">
        <v>20</v>
      </c>
      <c r="L193" s="414" t="str">
        <f>IF((0=$C193),"",IFERROR(IF($C193&lt;10,$C193*I193,IF(AND(10&lt;=$C193,$C193&lt;=50),$C193*J193,IF($C193&gt;50,$C193*K193,"No Offer"))),"No Offer"))</f>
        <v/>
      </c>
      <c r="M193" s="407">
        <v>30.46</v>
      </c>
      <c r="N193" s="407">
        <v>30.46</v>
      </c>
      <c r="O193" s="407">
        <v>30.46</v>
      </c>
      <c r="P193" s="412" t="str">
        <f>IF((0=$C193),"",IFERROR(IF($C193&lt;10,$C193*M193,IF(AND(10&lt;=$C193,$C193&lt;=50),$C193*N193,IF($C193&gt;50,$C193*O193,"No Offer"))),"No Offer"))</f>
        <v/>
      </c>
      <c r="Q193" s="409">
        <v>150</v>
      </c>
      <c r="R193" s="409">
        <v>150</v>
      </c>
      <c r="S193" s="409">
        <v>150</v>
      </c>
      <c r="T193" s="414" t="str">
        <f>IF((0=$C193),"",IFERROR(IF($C193&lt;10,$C193*Q193,IF(AND(10&lt;=$C193,$C193&lt;=50),$C193*R193,IF($C193&gt;50,$C193*S193,"No Offer"))),"No Offer"))</f>
        <v/>
      </c>
      <c r="U193" s="407">
        <v>200</v>
      </c>
      <c r="V193" s="407">
        <v>190</v>
      </c>
      <c r="W193" s="407">
        <v>185</v>
      </c>
      <c r="X193" s="412" t="str">
        <f>IF((0=$C193),"",IFERROR(IF($C193&lt;10,$C193*U193,IF(AND(10&lt;=$C193,$C193&lt;=50),$C193*V193,IF($C193&gt;50,$C193*W193,"No Offer"))),"No Offer"))</f>
        <v/>
      </c>
      <c r="Y193" s="409" t="s">
        <v>402</v>
      </c>
      <c r="Z193" s="409" t="s">
        <v>402</v>
      </c>
      <c r="AA193" s="409" t="s">
        <v>403</v>
      </c>
      <c r="AB193" s="414" t="str">
        <f>IF((0=$C193),"",IFERROR(IF($C193&lt;10,$C193*Y193,IF(AND(10&lt;=$C193,$C193&lt;=50),$C193*Z193,IF($C193&gt;50,$C193*AA193,"No Offer"))),"No Offer"))</f>
        <v/>
      </c>
    </row>
    <row r="194" spans="1:28" s="389" customFormat="1" x14ac:dyDescent="0.2">
      <c r="A194" s="316"/>
      <c r="B194" s="317"/>
      <c r="C194" s="318">
        <f>'Series 200 Input'!J194</f>
        <v>0</v>
      </c>
      <c r="D194" s="318"/>
      <c r="E194" s="407"/>
      <c r="F194" s="407"/>
      <c r="G194" s="407"/>
      <c r="H194" s="408"/>
      <c r="I194" s="409"/>
      <c r="J194" s="409"/>
      <c r="K194" s="409"/>
      <c r="L194" s="411"/>
      <c r="M194" s="407"/>
      <c r="N194" s="407"/>
      <c r="O194" s="407"/>
      <c r="P194" s="408"/>
      <c r="Q194" s="409"/>
      <c r="R194" s="409"/>
      <c r="S194" s="409"/>
      <c r="T194" s="411"/>
      <c r="U194" s="407"/>
      <c r="V194" s="407"/>
      <c r="W194" s="407"/>
      <c r="X194" s="408"/>
      <c r="Y194" s="409"/>
      <c r="Z194" s="409"/>
      <c r="AA194" s="409"/>
      <c r="AB194" s="411"/>
    </row>
    <row r="195" spans="1:28" s="389" customFormat="1" x14ac:dyDescent="0.2">
      <c r="A195" s="331"/>
      <c r="B195" s="343" t="s">
        <v>569</v>
      </c>
      <c r="C195" s="318">
        <f>'Series 200 Input'!J195</f>
        <v>0</v>
      </c>
      <c r="D195" s="333"/>
      <c r="E195" s="438" t="s">
        <v>396</v>
      </c>
      <c r="F195" s="438" t="s">
        <v>397</v>
      </c>
      <c r="G195" s="438" t="s">
        <v>398</v>
      </c>
      <c r="H195" s="438"/>
      <c r="I195" s="439" t="s">
        <v>396</v>
      </c>
      <c r="J195" s="439" t="s">
        <v>397</v>
      </c>
      <c r="K195" s="439" t="s">
        <v>398</v>
      </c>
      <c r="L195" s="438"/>
      <c r="M195" s="438" t="s">
        <v>396</v>
      </c>
      <c r="N195" s="438" t="s">
        <v>397</v>
      </c>
      <c r="O195" s="438" t="s">
        <v>398</v>
      </c>
      <c r="P195" s="438"/>
      <c r="Q195" s="438" t="s">
        <v>396</v>
      </c>
      <c r="R195" s="438" t="s">
        <v>397</v>
      </c>
      <c r="S195" s="438" t="s">
        <v>398</v>
      </c>
      <c r="T195" s="438"/>
      <c r="U195" s="439" t="s">
        <v>396</v>
      </c>
      <c r="V195" s="439" t="s">
        <v>397</v>
      </c>
      <c r="W195" s="439" t="s">
        <v>398</v>
      </c>
      <c r="X195" s="438"/>
      <c r="Y195" s="439" t="s">
        <v>396</v>
      </c>
      <c r="Z195" s="439" t="s">
        <v>397</v>
      </c>
      <c r="AA195" s="439" t="s">
        <v>398</v>
      </c>
      <c r="AB195" s="438"/>
    </row>
    <row r="196" spans="1:28" s="389" customFormat="1" x14ac:dyDescent="0.2">
      <c r="A196" s="316"/>
      <c r="B196" s="317"/>
      <c r="C196" s="318">
        <f>'Series 200 Input'!J196</f>
        <v>0</v>
      </c>
      <c r="D196" s="318"/>
      <c r="E196" s="440"/>
      <c r="F196" s="440"/>
      <c r="G196" s="440"/>
      <c r="H196" s="440"/>
      <c r="I196" s="441"/>
      <c r="J196" s="441"/>
      <c r="K196" s="441"/>
      <c r="L196" s="442"/>
      <c r="M196" s="440"/>
      <c r="N196" s="440"/>
      <c r="O196" s="440"/>
      <c r="P196" s="440"/>
      <c r="Q196" s="442"/>
      <c r="R196" s="442"/>
      <c r="S196" s="442"/>
      <c r="T196" s="442"/>
      <c r="U196" s="443"/>
      <c r="V196" s="443"/>
      <c r="W196" s="443"/>
      <c r="X196" s="440"/>
      <c r="Y196" s="441"/>
      <c r="Z196" s="441"/>
      <c r="AA196" s="441"/>
      <c r="AB196" s="442"/>
    </row>
    <row r="197" spans="1:28" s="389" customFormat="1" ht="27" customHeight="1" x14ac:dyDescent="0.2">
      <c r="A197" s="316" t="s">
        <v>570</v>
      </c>
      <c r="B197" s="317" t="s">
        <v>571</v>
      </c>
      <c r="C197" s="318">
        <f>'Series 200 Input'!J197</f>
        <v>0</v>
      </c>
      <c r="D197" s="318" t="s">
        <v>30</v>
      </c>
      <c r="E197" s="407">
        <v>20.190000000000001</v>
      </c>
      <c r="F197" s="407">
        <v>5.05</v>
      </c>
      <c r="G197" s="407">
        <v>5.05</v>
      </c>
      <c r="H197" s="412" t="str">
        <f>IF((0=$C197),"",IFERROR(IF($C197&lt;10,$C197*E197,IF(AND(10&lt;=$C197,$C197&lt;=50),$C197*F197,IF($C197&gt;50,$C197*G197,"No Offer"))),"No Offer"))</f>
        <v/>
      </c>
      <c r="I197" s="409">
        <v>0.1</v>
      </c>
      <c r="J197" s="409">
        <v>0.1</v>
      </c>
      <c r="K197" s="409">
        <v>0.1</v>
      </c>
      <c r="L197" s="414" t="str">
        <f>IF((0=$C197),"",IFERROR(IF($C197&lt;10,$C197*I197,IF(AND(10&lt;=$C197,$C197&lt;=50),$C197*J197,IF($C197&gt;50,$C197*K197,"No Offer"))),"No Offer"))</f>
        <v/>
      </c>
      <c r="M197" s="407">
        <v>4.07</v>
      </c>
      <c r="N197" s="407">
        <v>4.07</v>
      </c>
      <c r="O197" s="407">
        <v>4.07</v>
      </c>
      <c r="P197" s="412" t="str">
        <f>IF((0=$C197),"",IFERROR(IF($C197&lt;10,$C197*M197,IF(AND(10&lt;=$C197,$C197&lt;=50),$C197*N197,IF($C197&gt;50,$C197*O197,"No Offer"))),"No Offer"))</f>
        <v/>
      </c>
      <c r="Q197" s="409">
        <v>3</v>
      </c>
      <c r="R197" s="409">
        <v>3</v>
      </c>
      <c r="S197" s="409">
        <v>3</v>
      </c>
      <c r="T197" s="414" t="str">
        <f>IF((0=$C197),"",IFERROR(IF($C197&lt;10,$C197*Q197,IF(AND(10&lt;=$C197,$C197&lt;=50),$C197*R197,IF($C197&gt;50,$C197*S197,"No Offer"))),"No Offer"))</f>
        <v/>
      </c>
      <c r="U197" s="407">
        <v>9</v>
      </c>
      <c r="V197" s="407">
        <v>6</v>
      </c>
      <c r="W197" s="407">
        <v>5.4</v>
      </c>
      <c r="X197" s="412" t="str">
        <f>IF((0=$C197),"",IFERROR(IF($C197&lt;10,$C197*U197,IF(AND(10&lt;=$C197,$C197&lt;=50),$C197*V197,IF($C197&gt;50,$C197*W197,"No Offer"))),"No Offer"))</f>
        <v/>
      </c>
      <c r="Y197" s="409">
        <v>2</v>
      </c>
      <c r="Z197" s="409">
        <v>2</v>
      </c>
      <c r="AA197" s="409">
        <v>2</v>
      </c>
      <c r="AB197" s="414" t="str">
        <f>IF((0=$C197),"",IFERROR(IF($C197&lt;10,$C197*Y197,IF(AND(10&lt;=$C197,$C197&lt;=50),$C197*Z197,IF($C197&gt;50,$C197*AA197,"No Offer"))),"No Offer"))</f>
        <v/>
      </c>
    </row>
    <row r="198" spans="1:28" s="389" customFormat="1" x14ac:dyDescent="0.2">
      <c r="A198" s="316"/>
      <c r="B198" s="317"/>
      <c r="C198" s="318">
        <f>'Series 200 Input'!J198</f>
        <v>0</v>
      </c>
      <c r="D198" s="318"/>
      <c r="E198" s="407"/>
      <c r="F198" s="407"/>
      <c r="G198" s="407"/>
      <c r="H198" s="408"/>
      <c r="I198" s="409"/>
      <c r="J198" s="409"/>
      <c r="K198" s="409"/>
      <c r="L198" s="411"/>
      <c r="M198" s="407"/>
      <c r="N198" s="407"/>
      <c r="O198" s="407"/>
      <c r="P198" s="408"/>
      <c r="Q198" s="409"/>
      <c r="R198" s="409"/>
      <c r="S198" s="409"/>
      <c r="T198" s="411"/>
      <c r="U198" s="407"/>
      <c r="V198" s="407"/>
      <c r="W198" s="407"/>
      <c r="X198" s="408"/>
      <c r="Y198" s="409"/>
      <c r="Z198" s="409"/>
      <c r="AA198" s="409"/>
      <c r="AB198" s="411"/>
    </row>
    <row r="199" spans="1:28" s="389" customFormat="1" ht="27" customHeight="1" x14ac:dyDescent="0.2">
      <c r="A199" s="316" t="s">
        <v>572</v>
      </c>
      <c r="B199" s="317" t="s">
        <v>573</v>
      </c>
      <c r="C199" s="318">
        <f>'Series 200 Input'!J199</f>
        <v>0</v>
      </c>
      <c r="D199" s="318" t="s">
        <v>30</v>
      </c>
      <c r="E199" s="407">
        <v>20.190000000000001</v>
      </c>
      <c r="F199" s="407">
        <v>10.1</v>
      </c>
      <c r="G199" s="407">
        <v>10.1</v>
      </c>
      <c r="H199" s="412" t="str">
        <f>IF((0=$C199),"",IFERROR(IF($C199&lt;10,$C199*E199,IF(AND(10&lt;=$C199,$C199&lt;=50),$C199*F199,IF($C199&gt;50,$C199*G199,"No Offer"))),"No Offer"))</f>
        <v/>
      </c>
      <c r="I199" s="409">
        <v>0.1</v>
      </c>
      <c r="J199" s="409">
        <v>0.1</v>
      </c>
      <c r="K199" s="409">
        <v>0.1</v>
      </c>
      <c r="L199" s="414" t="str">
        <f>IF((0=$C199),"",IFERROR(IF($C199&lt;10,$C199*I199,IF(AND(10&lt;=$C199,$C199&lt;=50),$C199*J199,IF($C199&gt;50,$C199*K199,"No Offer"))),"No Offer"))</f>
        <v/>
      </c>
      <c r="M199" s="407">
        <v>4.07</v>
      </c>
      <c r="N199" s="407">
        <v>4.07</v>
      </c>
      <c r="O199" s="407">
        <v>4.07</v>
      </c>
      <c r="P199" s="412" t="str">
        <f>IF((0=$C199),"",IFERROR(IF($C199&lt;10,$C199*M199,IF(AND(10&lt;=$C199,$C199&lt;=50),$C199*N199,IF($C199&gt;50,$C199*O199,"No Offer"))),"No Offer"))</f>
        <v/>
      </c>
      <c r="Q199" s="409">
        <v>3</v>
      </c>
      <c r="R199" s="409">
        <v>3</v>
      </c>
      <c r="S199" s="409">
        <v>3</v>
      </c>
      <c r="T199" s="414" t="str">
        <f>IF((0=$C199),"",IFERROR(IF($C199&lt;10,$C199*Q199,IF(AND(10&lt;=$C199,$C199&lt;=50),$C199*R199,IF($C199&gt;50,$C199*S199,"No Offer"))),"No Offer"))</f>
        <v/>
      </c>
      <c r="U199" s="407">
        <v>15</v>
      </c>
      <c r="V199" s="407">
        <v>12</v>
      </c>
      <c r="W199" s="407">
        <v>9</v>
      </c>
      <c r="X199" s="412" t="str">
        <f>IF((0=$C199),"",IFERROR(IF($C199&lt;10,$C199*U199,IF(AND(10&lt;=$C199,$C199&lt;=50),$C199*V199,IF($C199&gt;50,$C199*W199,"No Offer"))),"No Offer"))</f>
        <v/>
      </c>
      <c r="Y199" s="409">
        <v>2</v>
      </c>
      <c r="Z199" s="409">
        <v>2</v>
      </c>
      <c r="AA199" s="409">
        <v>2</v>
      </c>
      <c r="AB199" s="414" t="str">
        <f>IF((0=$C199),"",IFERROR(IF($C199&lt;10,$C199*Y199,IF(AND(10&lt;=$C199,$C199&lt;=50),$C199*Z199,IF($C199&gt;50,$C199*AA199,"No Offer"))),"No Offer"))</f>
        <v/>
      </c>
    </row>
    <row r="200" spans="1:28" s="389" customFormat="1" x14ac:dyDescent="0.2">
      <c r="A200" s="316"/>
      <c r="B200" s="317"/>
      <c r="C200" s="318">
        <f>'Series 200 Input'!J200</f>
        <v>0</v>
      </c>
      <c r="D200" s="318"/>
      <c r="E200" s="407"/>
      <c r="F200" s="407"/>
      <c r="G200" s="407"/>
      <c r="H200" s="408"/>
      <c r="I200" s="409"/>
      <c r="J200" s="409"/>
      <c r="K200" s="409"/>
      <c r="L200" s="411"/>
      <c r="M200" s="407"/>
      <c r="N200" s="407"/>
      <c r="O200" s="407"/>
      <c r="P200" s="408"/>
      <c r="Q200" s="409"/>
      <c r="R200" s="409"/>
      <c r="S200" s="409"/>
      <c r="T200" s="411"/>
      <c r="U200" s="407"/>
      <c r="V200" s="407"/>
      <c r="W200" s="407"/>
      <c r="X200" s="408"/>
      <c r="Y200" s="409"/>
      <c r="Z200" s="409"/>
      <c r="AA200" s="409"/>
      <c r="AB200" s="411"/>
    </row>
    <row r="201" spans="1:28" s="389" customFormat="1" ht="27" customHeight="1" x14ac:dyDescent="0.2">
      <c r="A201" s="316" t="s">
        <v>574</v>
      </c>
      <c r="B201" s="317" t="s">
        <v>575</v>
      </c>
      <c r="C201" s="318">
        <f>'Series 200 Input'!J201</f>
        <v>0</v>
      </c>
      <c r="D201" s="318" t="s">
        <v>30</v>
      </c>
      <c r="E201" s="407">
        <v>20.190000000000001</v>
      </c>
      <c r="F201" s="407">
        <v>10.1</v>
      </c>
      <c r="G201" s="407">
        <v>10.1</v>
      </c>
      <c r="H201" s="412" t="str">
        <f>IF((0=$C201),"",IFERROR(IF($C201&lt;10,$C201*E201,IF(AND(10&lt;=$C201,$C201&lt;=50),$C201*F201,IF($C201&gt;50,$C201*G201,"No Offer"))),"No Offer"))</f>
        <v/>
      </c>
      <c r="I201" s="409">
        <v>0.1</v>
      </c>
      <c r="J201" s="409">
        <v>0.1</v>
      </c>
      <c r="K201" s="409">
        <v>0.1</v>
      </c>
      <c r="L201" s="414" t="str">
        <f>IF((0=$C201),"",IFERROR(IF($C201&lt;10,$C201*I201,IF(AND(10&lt;=$C201,$C201&lt;=50),$C201*J201,IF($C201&gt;50,$C201*K201,"No Offer"))),"No Offer"))</f>
        <v/>
      </c>
      <c r="M201" s="407">
        <v>4.07</v>
      </c>
      <c r="N201" s="407">
        <v>4.07</v>
      </c>
      <c r="O201" s="407">
        <v>4.07</v>
      </c>
      <c r="P201" s="412" t="str">
        <f>IF((0=$C201),"",IFERROR(IF($C201&lt;10,$C201*M201,IF(AND(10&lt;=$C201,$C201&lt;=50),$C201*N201,IF($C201&gt;50,$C201*O201,"No Offer"))),"No Offer"))</f>
        <v/>
      </c>
      <c r="Q201" s="409">
        <v>3</v>
      </c>
      <c r="R201" s="409">
        <v>3</v>
      </c>
      <c r="S201" s="409">
        <v>3</v>
      </c>
      <c r="T201" s="414" t="str">
        <f>IF((0=$C201),"",IFERROR(IF($C201&lt;10,$C201*Q201,IF(AND(10&lt;=$C201,$C201&lt;=50),$C201*R201,IF($C201&gt;50,$C201*S201,"No Offer"))),"No Offer"))</f>
        <v/>
      </c>
      <c r="U201" s="407">
        <v>6</v>
      </c>
      <c r="V201" s="407">
        <v>5.4</v>
      </c>
      <c r="W201" s="407">
        <v>4.2</v>
      </c>
      <c r="X201" s="412" t="str">
        <f>IF((0=$C201),"",IFERROR(IF($C201&lt;10,$C201*U201,IF(AND(10&lt;=$C201,$C201&lt;=50),$C201*V201,IF($C201&gt;50,$C201*W201,"No Offer"))),"No Offer"))</f>
        <v/>
      </c>
      <c r="Y201" s="409">
        <v>2</v>
      </c>
      <c r="Z201" s="409">
        <v>2</v>
      </c>
      <c r="AA201" s="409">
        <v>2</v>
      </c>
      <c r="AB201" s="414" t="str">
        <f>IF((0=$C201),"",IFERROR(IF($C201&lt;10,$C201*Y201,IF(AND(10&lt;=$C201,$C201&lt;=50),$C201*Z201,IF($C201&gt;50,$C201*AA201,"No Offer"))),"No Offer"))</f>
        <v/>
      </c>
    </row>
    <row r="202" spans="1:28" s="389" customFormat="1" ht="15" customHeight="1" x14ac:dyDescent="0.2">
      <c r="A202" s="316"/>
      <c r="B202" s="317"/>
      <c r="C202" s="318">
        <f>'Series 200 Input'!J202</f>
        <v>0</v>
      </c>
      <c r="D202" s="318"/>
      <c r="E202" s="407"/>
      <c r="F202" s="407"/>
      <c r="G202" s="407"/>
      <c r="H202" s="408"/>
      <c r="I202" s="409"/>
      <c r="J202" s="409"/>
      <c r="K202" s="409"/>
      <c r="L202" s="411"/>
      <c r="M202" s="407"/>
      <c r="N202" s="407"/>
      <c r="O202" s="407"/>
      <c r="P202" s="408"/>
      <c r="Q202" s="409"/>
      <c r="R202" s="409"/>
      <c r="S202" s="409"/>
      <c r="T202" s="411"/>
      <c r="U202" s="407"/>
      <c r="V202" s="407"/>
      <c r="W202" s="407"/>
      <c r="X202" s="408"/>
      <c r="Y202" s="409"/>
      <c r="Z202" s="409"/>
      <c r="AA202" s="409"/>
      <c r="AB202" s="411"/>
    </row>
    <row r="203" spans="1:28" s="389" customFormat="1" ht="25.5" x14ac:dyDescent="0.2">
      <c r="A203" s="316" t="s">
        <v>576</v>
      </c>
      <c r="B203" s="317" t="s">
        <v>577</v>
      </c>
      <c r="C203" s="318">
        <f>'Series 200 Input'!J203</f>
        <v>0</v>
      </c>
      <c r="D203" s="318" t="s">
        <v>30</v>
      </c>
      <c r="E203" s="407">
        <v>20.190000000000001</v>
      </c>
      <c r="F203" s="407">
        <v>10.1</v>
      </c>
      <c r="G203" s="407">
        <v>10.1</v>
      </c>
      <c r="H203" s="412" t="str">
        <f>IF((0=$C203),"",IFERROR(IF($C203&lt;10,$C203*E203,IF(AND(10&lt;=$C203,$C203&lt;=50),$C203*F203,IF($C203&gt;50,$C203*G203,"No Offer"))),"No Offer"))</f>
        <v/>
      </c>
      <c r="I203" s="409">
        <v>0.1</v>
      </c>
      <c r="J203" s="409">
        <v>0.1</v>
      </c>
      <c r="K203" s="409">
        <v>0.1</v>
      </c>
      <c r="L203" s="414" t="str">
        <f>IF((0=$C203),"",IFERROR(IF($C203&lt;10,$C203*I203,IF(AND(10&lt;=$C203,$C203&lt;=50),$C203*J203,IF($C203&gt;50,$C203*K203,"No Offer"))),"No Offer"))</f>
        <v/>
      </c>
      <c r="M203" s="407">
        <v>4.07</v>
      </c>
      <c r="N203" s="407">
        <v>4.07</v>
      </c>
      <c r="O203" s="407">
        <v>4.07</v>
      </c>
      <c r="P203" s="412" t="str">
        <f>IF((0=$C203),"",IFERROR(IF($C203&lt;10,$C203*M203,IF(AND(10&lt;=$C203,$C203&lt;=50),$C203*N203,IF($C203&gt;50,$C203*O203,"No Offer"))),"No Offer"))</f>
        <v/>
      </c>
      <c r="Q203" s="409">
        <v>3</v>
      </c>
      <c r="R203" s="409">
        <v>3</v>
      </c>
      <c r="S203" s="409">
        <v>3</v>
      </c>
      <c r="T203" s="414" t="str">
        <f>IF((0=$C203),"",IFERROR(IF($C203&lt;10,$C203*Q203,IF(AND(10&lt;=$C203,$C203&lt;=50),$C203*R203,IF($C203&gt;50,$C203*S203,"No Offer"))),"No Offer"))</f>
        <v/>
      </c>
      <c r="U203" s="407">
        <v>9</v>
      </c>
      <c r="V203" s="407">
        <v>6</v>
      </c>
      <c r="W203" s="407">
        <v>5.4</v>
      </c>
      <c r="X203" s="412" t="str">
        <f>IF((0=$C203),"",IFERROR(IF($C203&lt;10,$C203*U203,IF(AND(10&lt;=$C203,$C203&lt;=50),$C203*V203,IF($C203&gt;50,$C203*W203,"No Offer"))),"No Offer"))</f>
        <v/>
      </c>
      <c r="Y203" s="409">
        <v>2</v>
      </c>
      <c r="Z203" s="409">
        <v>2</v>
      </c>
      <c r="AA203" s="409">
        <v>2</v>
      </c>
      <c r="AB203" s="414" t="str">
        <f>IF((0=$C203),"",IFERROR(IF($C203&lt;10,$C203*Y203,IF(AND(10&lt;=$C203,$C203&lt;=50),$C203*Z203,IF($C203&gt;50,$C203*AA203,"No Offer"))),"No Offer"))</f>
        <v/>
      </c>
    </row>
    <row r="204" spans="1:28" s="389" customFormat="1" x14ac:dyDescent="0.2">
      <c r="A204" s="316"/>
      <c r="B204" s="317"/>
      <c r="C204" s="318">
        <f>'Series 200 Input'!J204</f>
        <v>0</v>
      </c>
      <c r="D204" s="318"/>
      <c r="E204" s="407"/>
      <c r="F204" s="407"/>
      <c r="G204" s="407"/>
      <c r="H204" s="408"/>
      <c r="I204" s="409"/>
      <c r="J204" s="409"/>
      <c r="K204" s="409"/>
      <c r="L204" s="411"/>
      <c r="M204" s="407"/>
      <c r="N204" s="407"/>
      <c r="O204" s="407"/>
      <c r="P204" s="408"/>
      <c r="Q204" s="409"/>
      <c r="R204" s="409"/>
      <c r="S204" s="409"/>
      <c r="T204" s="411"/>
      <c r="U204" s="407"/>
      <c r="V204" s="407"/>
      <c r="W204" s="407"/>
      <c r="X204" s="408"/>
      <c r="Y204" s="409"/>
      <c r="Z204" s="409"/>
      <c r="AA204" s="409"/>
      <c r="AB204" s="411"/>
    </row>
    <row r="205" spans="1:28" s="389" customFormat="1" x14ac:dyDescent="0.2">
      <c r="A205" s="331"/>
      <c r="B205" s="343" t="s">
        <v>578</v>
      </c>
      <c r="C205" s="318">
        <f>'Series 200 Input'!J205</f>
        <v>0</v>
      </c>
      <c r="D205" s="334"/>
      <c r="E205" s="438" t="s">
        <v>396</v>
      </c>
      <c r="F205" s="438" t="s">
        <v>397</v>
      </c>
      <c r="G205" s="438" t="s">
        <v>398</v>
      </c>
      <c r="H205" s="433"/>
      <c r="I205" s="439" t="s">
        <v>396</v>
      </c>
      <c r="J205" s="439" t="s">
        <v>397</v>
      </c>
      <c r="K205" s="439" t="s">
        <v>398</v>
      </c>
      <c r="L205" s="433"/>
      <c r="M205" s="438" t="s">
        <v>396</v>
      </c>
      <c r="N205" s="438" t="s">
        <v>397</v>
      </c>
      <c r="O205" s="438" t="s">
        <v>398</v>
      </c>
      <c r="P205" s="433"/>
      <c r="Q205" s="438" t="s">
        <v>396</v>
      </c>
      <c r="R205" s="438" t="s">
        <v>397</v>
      </c>
      <c r="S205" s="438" t="s">
        <v>398</v>
      </c>
      <c r="T205" s="433"/>
      <c r="U205" s="439" t="s">
        <v>396</v>
      </c>
      <c r="V205" s="439" t="s">
        <v>397</v>
      </c>
      <c r="W205" s="439" t="s">
        <v>398</v>
      </c>
      <c r="X205" s="433"/>
      <c r="Y205" s="439" t="s">
        <v>396</v>
      </c>
      <c r="Z205" s="439" t="s">
        <v>397</v>
      </c>
      <c r="AA205" s="439" t="s">
        <v>398</v>
      </c>
      <c r="AB205" s="433"/>
    </row>
    <row r="206" spans="1:28" s="389" customFormat="1" x14ac:dyDescent="0.2">
      <c r="A206" s="316"/>
      <c r="B206" s="317"/>
      <c r="C206" s="318">
        <f>'Series 200 Input'!J206</f>
        <v>0</v>
      </c>
      <c r="D206" s="318"/>
      <c r="E206" s="407"/>
      <c r="F206" s="407"/>
      <c r="G206" s="407"/>
      <c r="H206" s="408"/>
      <c r="I206" s="409"/>
      <c r="J206" s="409"/>
      <c r="K206" s="409"/>
      <c r="L206" s="411"/>
      <c r="M206" s="407"/>
      <c r="N206" s="407"/>
      <c r="O206" s="407"/>
      <c r="P206" s="408"/>
      <c r="Q206" s="409"/>
      <c r="R206" s="409"/>
      <c r="S206" s="409"/>
      <c r="T206" s="411"/>
      <c r="U206" s="407"/>
      <c r="V206" s="407"/>
      <c r="W206" s="407"/>
      <c r="X206" s="408"/>
      <c r="Y206" s="409"/>
      <c r="Z206" s="409"/>
      <c r="AA206" s="409"/>
      <c r="AB206" s="411"/>
    </row>
    <row r="207" spans="1:28" s="389" customFormat="1" ht="25.5" x14ac:dyDescent="0.2">
      <c r="A207" s="316" t="s">
        <v>579</v>
      </c>
      <c r="B207" s="317" t="s">
        <v>580</v>
      </c>
      <c r="C207" s="318">
        <f>'Series 200 Input'!J207</f>
        <v>0</v>
      </c>
      <c r="D207" s="318" t="s">
        <v>30</v>
      </c>
      <c r="E207" s="407">
        <v>42.73</v>
      </c>
      <c r="F207" s="407">
        <v>23.74</v>
      </c>
      <c r="G207" s="407">
        <v>23.74</v>
      </c>
      <c r="H207" s="412" t="str">
        <f>IF((0=$C207),"",IFERROR(IF($C207&lt;10,$C207*E207,IF(AND(10&lt;=$C207,$C207&lt;=50),$C207*F207,IF($C207&gt;50,$C207*G207,"No Offer"))),"No Offer"))</f>
        <v/>
      </c>
      <c r="I207" s="409">
        <v>30</v>
      </c>
      <c r="J207" s="409">
        <v>30</v>
      </c>
      <c r="K207" s="409">
        <v>30</v>
      </c>
      <c r="L207" s="414" t="str">
        <f>IF((0=$C207),"",IFERROR(IF($C207&lt;10,$C207*I207,IF(AND(10&lt;=$C207,$C207&lt;=50),$C207*J207,IF($C207&gt;50,$C207*K207,"No Offer"))),"No Offer"))</f>
        <v/>
      </c>
      <c r="M207" s="407">
        <v>22.67</v>
      </c>
      <c r="N207" s="407">
        <v>22.67</v>
      </c>
      <c r="O207" s="407">
        <v>22.67</v>
      </c>
      <c r="P207" s="412" t="str">
        <f>IF((0=$C207),"",IFERROR(IF($C207&lt;10,$C207*M207,IF(AND(10&lt;=$C207,$C207&lt;=50),$C207*N207,IF($C207&gt;50,$C207*O207,"No Offer"))),"No Offer"))</f>
        <v/>
      </c>
      <c r="Q207" s="409">
        <v>15</v>
      </c>
      <c r="R207" s="409">
        <v>15</v>
      </c>
      <c r="S207" s="409">
        <v>15</v>
      </c>
      <c r="T207" s="414" t="str">
        <f>IF((0=$C207),"",IFERROR(IF($C207&lt;10,$C207*Q207,IF(AND(10&lt;=$C207,$C207&lt;=50),$C207*R207,IF($C207&gt;50,$C207*S207,"No Offer"))),"No Offer"))</f>
        <v/>
      </c>
      <c r="U207" s="407">
        <v>25</v>
      </c>
      <c r="V207" s="407">
        <v>21</v>
      </c>
      <c r="W207" s="407">
        <v>18</v>
      </c>
      <c r="X207" s="412" t="str">
        <f>IF((0=$C207),"",IFERROR(IF($C207&lt;10,$C207*U207,IF(AND(10&lt;=$C207,$C207&lt;=50),$C207*V207,IF($C207&gt;50,$C207*W207,"No Offer"))),"No Offer"))</f>
        <v/>
      </c>
      <c r="Y207" s="409">
        <v>30</v>
      </c>
      <c r="Z207" s="409">
        <v>25</v>
      </c>
      <c r="AA207" s="409">
        <v>22</v>
      </c>
      <c r="AB207" s="414" t="str">
        <f>IF((0=$C207),"",IFERROR(IF($C207&lt;10,$C207*Y207,IF(AND(10&lt;=$C207,$C207&lt;=50),$C207*Z207,IF($C207&gt;50,$C207*AA207,"No Offer"))),"No Offer"))</f>
        <v/>
      </c>
    </row>
    <row r="208" spans="1:28" s="389" customFormat="1" x14ac:dyDescent="0.2">
      <c r="A208" s="316"/>
      <c r="B208" s="317"/>
      <c r="C208" s="318">
        <f>'Series 200 Input'!J208</f>
        <v>0</v>
      </c>
      <c r="D208" s="318"/>
      <c r="E208" s="407"/>
      <c r="F208" s="407"/>
      <c r="G208" s="407"/>
      <c r="H208" s="408"/>
      <c r="I208" s="409"/>
      <c r="J208" s="409"/>
      <c r="K208" s="409"/>
      <c r="L208" s="411"/>
      <c r="M208" s="407"/>
      <c r="N208" s="407"/>
      <c r="O208" s="407"/>
      <c r="P208" s="408"/>
      <c r="Q208" s="409"/>
      <c r="R208" s="409"/>
      <c r="S208" s="409"/>
      <c r="T208" s="411"/>
      <c r="U208" s="407"/>
      <c r="V208" s="407"/>
      <c r="W208" s="407"/>
      <c r="X208" s="408"/>
      <c r="Y208" s="409"/>
      <c r="Z208" s="409"/>
      <c r="AA208" s="409"/>
      <c r="AB208" s="411"/>
    </row>
    <row r="209" spans="1:28" s="389" customFormat="1" ht="25.5" x14ac:dyDescent="0.2">
      <c r="A209" s="316" t="s">
        <v>581</v>
      </c>
      <c r="B209" s="317" t="s">
        <v>582</v>
      </c>
      <c r="C209" s="318">
        <f>'Series 200 Input'!J209</f>
        <v>0</v>
      </c>
      <c r="D209" s="318" t="s">
        <v>30</v>
      </c>
      <c r="E209" s="407">
        <v>42.73</v>
      </c>
      <c r="F209" s="407">
        <v>26.7</v>
      </c>
      <c r="G209" s="407">
        <v>26.7</v>
      </c>
      <c r="H209" s="412" t="str">
        <f>IF((0=$C209),"",IFERROR(IF($C209&lt;10,$C209*E209,IF(AND(10&lt;=$C209,$C209&lt;=50),$C209*F209,IF($C209&gt;50,$C209*G209,"No Offer"))),"No Offer"))</f>
        <v/>
      </c>
      <c r="I209" s="409">
        <v>30</v>
      </c>
      <c r="J209" s="409">
        <v>30</v>
      </c>
      <c r="K209" s="409">
        <v>30</v>
      </c>
      <c r="L209" s="414" t="str">
        <f>IF((0=$C209),"",IFERROR(IF($C209&lt;10,$C209*I209,IF(AND(10&lt;=$C209,$C209&lt;=50),$C209*J209,IF($C209&gt;50,$C209*K209,"No Offer"))),"No Offer"))</f>
        <v/>
      </c>
      <c r="M209" s="407">
        <v>22.67</v>
      </c>
      <c r="N209" s="407">
        <v>22.67</v>
      </c>
      <c r="O209" s="407">
        <v>22.67</v>
      </c>
      <c r="P209" s="412" t="str">
        <f>IF((0=$C209),"",IFERROR(IF($C209&lt;10,$C209*M209,IF(AND(10&lt;=$C209,$C209&lt;=50),$C209*N209,IF($C209&gt;50,$C209*O209,"No Offer"))),"No Offer"))</f>
        <v/>
      </c>
      <c r="Q209" s="409">
        <v>15</v>
      </c>
      <c r="R209" s="409">
        <v>15</v>
      </c>
      <c r="S209" s="409">
        <v>15</v>
      </c>
      <c r="T209" s="414" t="str">
        <f>IF((0=$C209),"",IFERROR(IF($C209&lt;10,$C209*Q209,IF(AND(10&lt;=$C209,$C209&lt;=50),$C209*R209,IF($C209&gt;50,$C209*S209,"No Offer"))),"No Offer"))</f>
        <v/>
      </c>
      <c r="U209" s="407">
        <v>30</v>
      </c>
      <c r="V209" s="407">
        <v>24</v>
      </c>
      <c r="W209" s="407">
        <v>21</v>
      </c>
      <c r="X209" s="412" t="str">
        <f>IF((0=$C209),"",IFERROR(IF($C209&lt;10,$C209*U209,IF(AND(10&lt;=$C209,$C209&lt;=50),$C209*V209,IF($C209&gt;50,$C209*W209,"No Offer"))),"No Offer"))</f>
        <v/>
      </c>
      <c r="Y209" s="409">
        <v>30</v>
      </c>
      <c r="Z209" s="409">
        <v>25</v>
      </c>
      <c r="AA209" s="409">
        <v>22</v>
      </c>
      <c r="AB209" s="414" t="str">
        <f>IF((0=$C209),"",IFERROR(IF($C209&lt;10,$C209*Y209,IF(AND(10&lt;=$C209,$C209&lt;=50),$C209*Z209,IF($C209&gt;50,$C209*AA209,"No Offer"))),"No Offer"))</f>
        <v/>
      </c>
    </row>
    <row r="210" spans="1:28" s="389" customFormat="1" x14ac:dyDescent="0.2">
      <c r="A210" s="316"/>
      <c r="B210" s="317"/>
      <c r="C210" s="318">
        <f>'Series 200 Input'!J210</f>
        <v>0</v>
      </c>
      <c r="D210" s="318"/>
      <c r="E210" s="407"/>
      <c r="F210" s="407"/>
      <c r="G210" s="407"/>
      <c r="H210" s="408"/>
      <c r="I210" s="409"/>
      <c r="J210" s="409"/>
      <c r="K210" s="409"/>
      <c r="L210" s="411"/>
      <c r="M210" s="407"/>
      <c r="N210" s="407"/>
      <c r="O210" s="407"/>
      <c r="P210" s="408"/>
      <c r="Q210" s="409"/>
      <c r="R210" s="409"/>
      <c r="S210" s="409"/>
      <c r="T210" s="411"/>
      <c r="U210" s="407"/>
      <c r="V210" s="407"/>
      <c r="W210" s="407"/>
      <c r="X210" s="408"/>
      <c r="Y210" s="409"/>
      <c r="Z210" s="409"/>
      <c r="AA210" s="409"/>
      <c r="AB210" s="411"/>
    </row>
    <row r="211" spans="1:28" s="389" customFormat="1" ht="25.5" x14ac:dyDescent="0.2">
      <c r="A211" s="316" t="s">
        <v>583</v>
      </c>
      <c r="B211" s="317" t="s">
        <v>584</v>
      </c>
      <c r="C211" s="318">
        <f>'Series 200 Input'!J211</f>
        <v>0</v>
      </c>
      <c r="D211" s="318" t="s">
        <v>30</v>
      </c>
      <c r="E211" s="407">
        <v>73.64</v>
      </c>
      <c r="F211" s="407">
        <v>32.630000000000003</v>
      </c>
      <c r="G211" s="407">
        <v>32.630000000000003</v>
      </c>
      <c r="H211" s="412" t="str">
        <f>IF((0=$C211),"",IFERROR(IF($C211&lt;10,$C211*E211,IF(AND(10&lt;=$C211,$C211&lt;=50),$C211*F211,IF($C211&gt;50,$C211*G211,"No Offer"))),"No Offer"))</f>
        <v/>
      </c>
      <c r="I211" s="409">
        <v>30</v>
      </c>
      <c r="J211" s="409">
        <v>30</v>
      </c>
      <c r="K211" s="409">
        <v>30</v>
      </c>
      <c r="L211" s="414" t="str">
        <f>IF((0=$C211),"",IFERROR(IF($C211&lt;10,$C211*I211,IF(AND(10&lt;=$C211,$C211&lt;=50),$C211*J211,IF($C211&gt;50,$C211*K211,"No Offer"))),"No Offer"))</f>
        <v/>
      </c>
      <c r="M211" s="407">
        <v>62.27</v>
      </c>
      <c r="N211" s="407">
        <v>62.27</v>
      </c>
      <c r="O211" s="407">
        <v>62.27</v>
      </c>
      <c r="P211" s="412" t="str">
        <f>IF((0=$C211),"",IFERROR(IF($C211&lt;10,$C211*M211,IF(AND(10&lt;=$C211,$C211&lt;=50),$C211*N211,IF($C211&gt;50,$C211*O211,"No Offer"))),"No Offer"))</f>
        <v/>
      </c>
      <c r="Q211" s="409">
        <v>15</v>
      </c>
      <c r="R211" s="409">
        <v>15</v>
      </c>
      <c r="S211" s="409">
        <v>15</v>
      </c>
      <c r="T211" s="414" t="str">
        <f>IF((0=$C211),"",IFERROR(IF($C211&lt;10,$C211*Q211,IF(AND(10&lt;=$C211,$C211&lt;=50),$C211*R211,IF($C211&gt;50,$C211*S211,"No Offer"))),"No Offer"))</f>
        <v/>
      </c>
      <c r="U211" s="407">
        <v>30</v>
      </c>
      <c r="V211" s="407">
        <v>24</v>
      </c>
      <c r="W211" s="407">
        <v>21</v>
      </c>
      <c r="X211" s="412" t="str">
        <f>IF((0=$C211),"",IFERROR(IF($C211&lt;10,$C211*U211,IF(AND(10&lt;=$C211,$C211&lt;=50),$C211*V211,IF($C211&gt;50,$C211*W211,"No Offer"))),"No Offer"))</f>
        <v/>
      </c>
      <c r="Y211" s="409">
        <v>30</v>
      </c>
      <c r="Z211" s="409">
        <v>25</v>
      </c>
      <c r="AA211" s="409">
        <v>22</v>
      </c>
      <c r="AB211" s="414" t="str">
        <f>IF((0=$C211),"",IFERROR(IF($C211&lt;10,$C211*Y211,IF(AND(10&lt;=$C211,$C211&lt;=50),$C211*Z211,IF($C211&gt;50,$C211*AA211,"No Offer"))),"No Offer"))</f>
        <v/>
      </c>
    </row>
    <row r="212" spans="1:28" s="389" customFormat="1" x14ac:dyDescent="0.2">
      <c r="A212" s="316"/>
      <c r="B212" s="317"/>
      <c r="C212" s="318">
        <f>'Series 200 Input'!J212</f>
        <v>0</v>
      </c>
      <c r="D212" s="318"/>
      <c r="E212" s="407"/>
      <c r="F212" s="407"/>
      <c r="G212" s="407"/>
      <c r="H212" s="408"/>
      <c r="I212" s="409"/>
      <c r="J212" s="409"/>
      <c r="K212" s="409"/>
      <c r="L212" s="411"/>
      <c r="M212" s="407"/>
      <c r="N212" s="407"/>
      <c r="O212" s="407"/>
      <c r="P212" s="408"/>
      <c r="Q212" s="409"/>
      <c r="R212" s="409"/>
      <c r="S212" s="409"/>
      <c r="T212" s="411"/>
      <c r="U212" s="407"/>
      <c r="V212" s="407"/>
      <c r="W212" s="407"/>
      <c r="X212" s="408"/>
      <c r="Y212" s="409"/>
      <c r="Z212" s="409"/>
      <c r="AA212" s="409"/>
      <c r="AB212" s="411"/>
    </row>
    <row r="213" spans="1:28" s="389" customFormat="1" ht="25.5" x14ac:dyDescent="0.2">
      <c r="A213" s="316" t="s">
        <v>585</v>
      </c>
      <c r="B213" s="317" t="s">
        <v>586</v>
      </c>
      <c r="C213" s="318">
        <f>'Series 200 Input'!J213</f>
        <v>0</v>
      </c>
      <c r="D213" s="318" t="s">
        <v>30</v>
      </c>
      <c r="E213" s="407">
        <v>42.73</v>
      </c>
      <c r="F213" s="407">
        <v>43.5</v>
      </c>
      <c r="G213" s="407">
        <v>43.5</v>
      </c>
      <c r="H213" s="412" t="str">
        <f>IF((0=$C213),"",IFERROR(IF($C213&lt;10,$C213*E213,IF(AND(10&lt;=$C213,$C213&lt;=50),$C213*F213,IF($C213&gt;50,$C213*G213,"No Offer"))),"No Offer"))</f>
        <v/>
      </c>
      <c r="I213" s="409">
        <v>30</v>
      </c>
      <c r="J213" s="409">
        <v>30</v>
      </c>
      <c r="K213" s="409">
        <v>30</v>
      </c>
      <c r="L213" s="414" t="str">
        <f>IF((0=$C213),"",IFERROR(IF($C213&lt;10,$C213*I213,IF(AND(10&lt;=$C213,$C213&lt;=50),$C213*J213,IF($C213&gt;50,$C213*K213,"No Offer"))),"No Offer"))</f>
        <v/>
      </c>
      <c r="M213" s="407">
        <v>51.2</v>
      </c>
      <c r="N213" s="407">
        <v>51.2</v>
      </c>
      <c r="O213" s="407">
        <v>51.2</v>
      </c>
      <c r="P213" s="412" t="str">
        <f>IF((0=$C213),"",IFERROR(IF($C213&lt;10,$C213*M213,IF(AND(10&lt;=$C213,$C213&lt;=50),$C213*N213,IF($C213&gt;50,$C213*O213,"No Offer"))),"No Offer"))</f>
        <v/>
      </c>
      <c r="Q213" s="409">
        <v>20</v>
      </c>
      <c r="R213" s="409">
        <v>20</v>
      </c>
      <c r="S213" s="409">
        <v>20</v>
      </c>
      <c r="T213" s="414" t="str">
        <f>IF((0=$C213),"",IFERROR(IF($C213&lt;10,$C213*Q213,IF(AND(10&lt;=$C213,$C213&lt;=50),$C213*R213,IF($C213&gt;50,$C213*S213,"No Offer"))),"No Offer"))</f>
        <v/>
      </c>
      <c r="U213" s="407">
        <v>40</v>
      </c>
      <c r="V213" s="407">
        <v>37.5</v>
      </c>
      <c r="W213" s="407">
        <v>35.1</v>
      </c>
      <c r="X213" s="412" t="str">
        <f>IF((0=$C213),"",IFERROR(IF($C213&lt;10,$C213*U213,IF(AND(10&lt;=$C213,$C213&lt;=50),$C213*V213,IF($C213&gt;50,$C213*W213,"No Offer"))),"No Offer"))</f>
        <v/>
      </c>
      <c r="Y213" s="409">
        <v>30</v>
      </c>
      <c r="Z213" s="409">
        <v>25</v>
      </c>
      <c r="AA213" s="409">
        <v>22</v>
      </c>
      <c r="AB213" s="414" t="str">
        <f>IF((0=$C213),"",IFERROR(IF($C213&lt;10,$C213*Y213,IF(AND(10&lt;=$C213,$C213&lt;=50),$C213*Z213,IF($C213&gt;50,$C213*AA213,"No Offer"))),"No Offer"))</f>
        <v/>
      </c>
    </row>
    <row r="214" spans="1:28" s="389" customFormat="1" x14ac:dyDescent="0.2">
      <c r="A214" s="316"/>
      <c r="B214" s="317"/>
      <c r="C214" s="318">
        <f>'Series 200 Input'!J214</f>
        <v>0</v>
      </c>
      <c r="D214" s="318"/>
      <c r="E214" s="407"/>
      <c r="F214" s="407"/>
      <c r="G214" s="407"/>
      <c r="H214" s="408"/>
      <c r="I214" s="409"/>
      <c r="J214" s="409"/>
      <c r="K214" s="409"/>
      <c r="L214" s="411"/>
      <c r="M214" s="407"/>
      <c r="N214" s="407"/>
      <c r="O214" s="407"/>
      <c r="P214" s="408"/>
      <c r="Q214" s="409"/>
      <c r="R214" s="409"/>
      <c r="S214" s="409"/>
      <c r="T214" s="411"/>
      <c r="U214" s="407"/>
      <c r="V214" s="407"/>
      <c r="W214" s="407"/>
      <c r="X214" s="408"/>
      <c r="Y214" s="409"/>
      <c r="Z214" s="409"/>
      <c r="AA214" s="409"/>
      <c r="AB214" s="411"/>
    </row>
    <row r="215" spans="1:28" s="389" customFormat="1" ht="25.5" x14ac:dyDescent="0.2">
      <c r="A215" s="316" t="s">
        <v>587</v>
      </c>
      <c r="B215" s="317" t="s">
        <v>588</v>
      </c>
      <c r="C215" s="318">
        <f>'Series 200 Input'!J215</f>
        <v>0</v>
      </c>
      <c r="D215" s="318" t="s">
        <v>30</v>
      </c>
      <c r="E215" s="407">
        <v>109.25</v>
      </c>
      <c r="F215" s="407">
        <v>65.260000000000005</v>
      </c>
      <c r="G215" s="407">
        <v>65.260000000000005</v>
      </c>
      <c r="H215" s="412" t="str">
        <f>IF((0=$C215),"",IFERROR(IF($C215&lt;10,$C215*E215,IF(AND(10&lt;=$C215,$C215&lt;=50),$C215*F215,IF($C215&gt;50,$C215*G215,"No Offer"))),"No Offer"))</f>
        <v/>
      </c>
      <c r="I215" s="409">
        <v>50</v>
      </c>
      <c r="J215" s="409">
        <v>50</v>
      </c>
      <c r="K215" s="409">
        <v>50</v>
      </c>
      <c r="L215" s="414" t="str">
        <f>IF((0=$C215),"",IFERROR(IF($C215&lt;10,$C215*I215,IF(AND(10&lt;=$C215,$C215&lt;=50),$C215*J215,IF($C215&gt;50,$C215*K215,"No Offer"))),"No Offer"))</f>
        <v/>
      </c>
      <c r="M215" s="407">
        <v>62.27</v>
      </c>
      <c r="N215" s="407">
        <v>62.27</v>
      </c>
      <c r="O215" s="407">
        <v>62.27</v>
      </c>
      <c r="P215" s="412" t="str">
        <f>IF((0=$C215),"",IFERROR(IF($C215&lt;10,$C215*M215,IF(AND(10&lt;=$C215,$C215&lt;=50),$C215*N215,IF($C215&gt;50,$C215*O215,"No Offer"))),"No Offer"))</f>
        <v/>
      </c>
      <c r="Q215" s="409">
        <v>20</v>
      </c>
      <c r="R215" s="409">
        <v>20</v>
      </c>
      <c r="S215" s="409">
        <v>20</v>
      </c>
      <c r="T215" s="414" t="str">
        <f>IF((0=$C215),"",IFERROR(IF($C215&lt;10,$C215*Q215,IF(AND(10&lt;=$C215,$C215&lt;=50),$C215*R215,IF($C215&gt;50,$C215*S215,"No Offer"))),"No Offer"))</f>
        <v/>
      </c>
      <c r="U215" s="407">
        <v>60</v>
      </c>
      <c r="V215" s="407">
        <v>50</v>
      </c>
      <c r="W215" s="407">
        <v>48</v>
      </c>
      <c r="X215" s="412" t="str">
        <f>IF((0=$C215),"",IFERROR(IF($C215&lt;10,$C215*U215,IF(AND(10&lt;=$C215,$C215&lt;=50),$C215*V215,IF($C215&gt;50,$C215*W215,"No Offer"))),"No Offer"))</f>
        <v/>
      </c>
      <c r="Y215" s="409">
        <v>30</v>
      </c>
      <c r="Z215" s="409">
        <v>25</v>
      </c>
      <c r="AA215" s="409">
        <v>22</v>
      </c>
      <c r="AB215" s="414" t="str">
        <f>IF((0=$C215),"",IFERROR(IF($C215&lt;10,$C215*Y215,IF(AND(10&lt;=$C215,$C215&lt;=50),$C215*Z215,IF($C215&gt;50,$C215*AA215,"No Offer"))),"No Offer"))</f>
        <v/>
      </c>
    </row>
    <row r="216" spans="1:28" s="389" customFormat="1" x14ac:dyDescent="0.2">
      <c r="A216" s="316"/>
      <c r="B216" s="317"/>
      <c r="C216" s="318">
        <f>'Series 200 Input'!J216</f>
        <v>0</v>
      </c>
      <c r="D216" s="318"/>
      <c r="E216" s="407"/>
      <c r="F216" s="407"/>
      <c r="G216" s="407"/>
      <c r="H216" s="408"/>
      <c r="I216" s="409"/>
      <c r="J216" s="409"/>
      <c r="K216" s="409"/>
      <c r="L216" s="411"/>
      <c r="M216" s="407"/>
      <c r="N216" s="407"/>
      <c r="O216" s="407"/>
      <c r="P216" s="408"/>
      <c r="Q216" s="409"/>
      <c r="R216" s="409"/>
      <c r="S216" s="409"/>
      <c r="T216" s="411"/>
      <c r="U216" s="407"/>
      <c r="V216" s="407"/>
      <c r="W216" s="407"/>
      <c r="X216" s="408"/>
      <c r="Y216" s="409"/>
      <c r="Z216" s="409"/>
      <c r="AA216" s="409"/>
      <c r="AB216" s="411"/>
    </row>
    <row r="217" spans="1:28" s="389" customFormat="1" ht="25.5" x14ac:dyDescent="0.2">
      <c r="A217" s="316" t="s">
        <v>589</v>
      </c>
      <c r="B217" s="317" t="s">
        <v>590</v>
      </c>
      <c r="C217" s="318">
        <f>'Series 200 Input'!J217</f>
        <v>0</v>
      </c>
      <c r="D217" s="318" t="s">
        <v>30</v>
      </c>
      <c r="E217" s="407">
        <v>111.07</v>
      </c>
      <c r="F217" s="407">
        <v>71.22</v>
      </c>
      <c r="G217" s="407">
        <v>71.22</v>
      </c>
      <c r="H217" s="412" t="str">
        <f>IF((0=$C217),"",IFERROR(IF($C217&lt;10,$C217*E217,IF(AND(10&lt;=$C217,$C217&lt;=50),$C217*F217,IF($C217&gt;50,$C217*G217,"No Offer"))),"No Offer"))</f>
        <v/>
      </c>
      <c r="I217" s="409">
        <v>50</v>
      </c>
      <c r="J217" s="409">
        <v>50</v>
      </c>
      <c r="K217" s="409">
        <v>50</v>
      </c>
      <c r="L217" s="414" t="str">
        <f>IF((0=$C217),"",IFERROR(IF($C217&lt;10,$C217*I217,IF(AND(10&lt;=$C217,$C217&lt;=50),$C217*J217,IF($C217&gt;50,$C217*K217,"No Offer"))),"No Offer"))</f>
        <v/>
      </c>
      <c r="M217" s="407">
        <v>62.27</v>
      </c>
      <c r="N217" s="407">
        <v>62.27</v>
      </c>
      <c r="O217" s="407">
        <v>62.27</v>
      </c>
      <c r="P217" s="412" t="str">
        <f>IF((0=$C217),"",IFERROR(IF($C217&lt;10,$C217*M217,IF(AND(10&lt;=$C217,$C217&lt;=50),$C217*N217,IF($C217&gt;50,$C217*O217,"No Offer"))),"No Offer"))</f>
        <v/>
      </c>
      <c r="Q217" s="409">
        <v>20</v>
      </c>
      <c r="R217" s="409">
        <v>20</v>
      </c>
      <c r="S217" s="409">
        <v>20</v>
      </c>
      <c r="T217" s="414" t="str">
        <f>IF((0=$C217),"",IFERROR(IF($C217&lt;10,$C217*Q217,IF(AND(10&lt;=$C217,$C217&lt;=50),$C217*R217,IF($C217&gt;50,$C217*S217,"No Offer"))),"No Offer"))</f>
        <v/>
      </c>
      <c r="U217" s="407">
        <v>60</v>
      </c>
      <c r="V217" s="407">
        <v>50</v>
      </c>
      <c r="W217" s="407">
        <v>48</v>
      </c>
      <c r="X217" s="412" t="str">
        <f>IF((0=$C217),"",IFERROR(IF($C217&lt;10,$C217*U217,IF(AND(10&lt;=$C217,$C217&lt;=50),$C217*V217,IF($C217&gt;50,$C217*W217,"No Offer"))),"No Offer"))</f>
        <v/>
      </c>
      <c r="Y217" s="409">
        <v>35</v>
      </c>
      <c r="Z217" s="409">
        <v>30</v>
      </c>
      <c r="AA217" s="409">
        <v>22</v>
      </c>
      <c r="AB217" s="414" t="str">
        <f>IF((0=$C217),"",IFERROR(IF($C217&lt;10,$C217*Y217,IF(AND(10&lt;=$C217,$C217&lt;=50),$C217*Z217,IF($C217&gt;50,$C217*AA217,"No Offer"))),"No Offer"))</f>
        <v/>
      </c>
    </row>
    <row r="218" spans="1:28" s="389" customFormat="1" x14ac:dyDescent="0.2">
      <c r="A218" s="316"/>
      <c r="B218" s="317"/>
      <c r="C218" s="318">
        <f>'Series 200 Input'!J218</f>
        <v>0</v>
      </c>
      <c r="D218" s="318"/>
      <c r="E218" s="407"/>
      <c r="F218" s="407"/>
      <c r="G218" s="407"/>
      <c r="H218" s="408"/>
      <c r="I218" s="409"/>
      <c r="J218" s="409"/>
      <c r="K218" s="409"/>
      <c r="L218" s="411"/>
      <c r="M218" s="407"/>
      <c r="N218" s="407"/>
      <c r="O218" s="407"/>
      <c r="P218" s="408"/>
      <c r="Q218" s="409"/>
      <c r="R218" s="409"/>
      <c r="S218" s="409"/>
      <c r="T218" s="411"/>
      <c r="U218" s="407"/>
      <c r="V218" s="407"/>
      <c r="W218" s="407"/>
      <c r="X218" s="408"/>
      <c r="Y218" s="409"/>
      <c r="Z218" s="409"/>
      <c r="AA218" s="409"/>
      <c r="AB218" s="411"/>
    </row>
    <row r="219" spans="1:28" s="389" customFormat="1" ht="25.5" x14ac:dyDescent="0.2">
      <c r="A219" s="316" t="s">
        <v>591</v>
      </c>
      <c r="B219" s="317" t="s">
        <v>592</v>
      </c>
      <c r="C219" s="318">
        <f>'Series 200 Input'!J219</f>
        <v>0</v>
      </c>
      <c r="D219" s="318" t="s">
        <v>451</v>
      </c>
      <c r="E219" s="407">
        <v>42.73</v>
      </c>
      <c r="F219" s="407">
        <v>42.73</v>
      </c>
      <c r="G219" s="407">
        <v>42.73</v>
      </c>
      <c r="H219" s="412" t="str">
        <f>IF((0=$C219),"",IFERROR(IF($C219&lt;10,$C219*E219,IF(AND(10&lt;=$C219,$C219&lt;=50),$C219*F219,IF($C219&gt;50,$C219*G219,"No Offer"))),"No Offer"))</f>
        <v/>
      </c>
      <c r="I219" s="409">
        <v>5</v>
      </c>
      <c r="J219" s="409">
        <v>5</v>
      </c>
      <c r="K219" s="409">
        <v>5</v>
      </c>
      <c r="L219" s="414" t="str">
        <f>IF((0=$C219),"",IFERROR(IF($C219&lt;10,$C219*I219,IF(AND(10&lt;=$C219,$C219&lt;=50),$C219*J219,IF($C219&gt;50,$C219*K219,"No Offer"))),"No Offer"))</f>
        <v/>
      </c>
      <c r="M219" s="407">
        <v>12.82</v>
      </c>
      <c r="N219" s="407">
        <v>12.82</v>
      </c>
      <c r="O219" s="407">
        <v>12.82</v>
      </c>
      <c r="P219" s="412" t="str">
        <f>IF((0=$C219),"",IFERROR(IF($C219&lt;10,$C219*M219,IF(AND(10&lt;=$C219,$C219&lt;=50),$C219*N219,IF($C219&gt;50,$C219*O219,"No Offer"))),"No Offer"))</f>
        <v/>
      </c>
      <c r="Q219" s="409">
        <v>15</v>
      </c>
      <c r="R219" s="409">
        <v>15</v>
      </c>
      <c r="S219" s="409">
        <v>15</v>
      </c>
      <c r="T219" s="414" t="str">
        <f>IF((0=$C219),"",IFERROR(IF($C219&lt;10,$C219*Q219,IF(AND(10&lt;=$C219,$C219&lt;=50),$C219*R219,IF($C219&gt;50,$C219*S219,"No Offer"))),"No Offer"))</f>
        <v/>
      </c>
      <c r="U219" s="407">
        <v>14.4</v>
      </c>
      <c r="V219" s="407">
        <v>12</v>
      </c>
      <c r="W219" s="407">
        <v>10.199999999999999</v>
      </c>
      <c r="X219" s="412" t="str">
        <f>IF((0=$C219),"",IFERROR(IF($C219&lt;10,$C219*U219,IF(AND(10&lt;=$C219,$C219&lt;=50),$C219*V219,IF($C219&gt;50,$C219*W219,"No Offer"))),"No Offer"))</f>
        <v/>
      </c>
      <c r="Y219" s="409">
        <v>30</v>
      </c>
      <c r="Z219" s="409">
        <v>25</v>
      </c>
      <c r="AA219" s="409">
        <v>22</v>
      </c>
      <c r="AB219" s="414" t="str">
        <f>IF((0=$C219),"",IFERROR(IF($C219&lt;10,$C219*Y219,IF(AND(10&lt;=$C219,$C219&lt;=50),$C219*Z219,IF($C219&gt;50,$C219*AA219,"No Offer"))),"No Offer"))</f>
        <v/>
      </c>
    </row>
    <row r="220" spans="1:28" s="389" customFormat="1" x14ac:dyDescent="0.2">
      <c r="A220" s="316"/>
      <c r="B220" s="317"/>
      <c r="C220" s="318">
        <f>'Series 200 Input'!J220</f>
        <v>0</v>
      </c>
      <c r="D220" s="318"/>
      <c r="E220" s="407"/>
      <c r="F220" s="407"/>
      <c r="G220" s="407"/>
      <c r="H220" s="408"/>
      <c r="I220" s="409"/>
      <c r="J220" s="409"/>
      <c r="K220" s="409"/>
      <c r="L220" s="411"/>
      <c r="M220" s="407"/>
      <c r="N220" s="407"/>
      <c r="O220" s="407"/>
      <c r="P220" s="408"/>
      <c r="Q220" s="409"/>
      <c r="R220" s="409"/>
      <c r="S220" s="409"/>
      <c r="T220" s="411"/>
      <c r="U220" s="407"/>
      <c r="V220" s="407"/>
      <c r="W220" s="407"/>
      <c r="X220" s="408"/>
      <c r="Y220" s="409"/>
      <c r="Z220" s="409"/>
      <c r="AA220" s="409"/>
      <c r="AB220" s="411"/>
    </row>
    <row r="221" spans="1:28" s="389" customFormat="1" ht="25.5" x14ac:dyDescent="0.2">
      <c r="A221" s="316" t="s">
        <v>593</v>
      </c>
      <c r="B221" s="317" t="s">
        <v>594</v>
      </c>
      <c r="C221" s="318">
        <f>'Series 200 Input'!J221</f>
        <v>0</v>
      </c>
      <c r="D221" s="318" t="s">
        <v>30</v>
      </c>
      <c r="E221" s="407">
        <v>42.73</v>
      </c>
      <c r="F221" s="407">
        <v>23.74</v>
      </c>
      <c r="G221" s="407">
        <v>23.74</v>
      </c>
      <c r="H221" s="412" t="str">
        <f>IF((0=$C221),"",IFERROR(IF($C221&lt;10,$C221*E221,IF(AND(10&lt;=$C221,$C221&lt;=50),$C221*F221,IF($C221&gt;50,$C221*G221,"No Offer"))),"No Offer"))</f>
        <v/>
      </c>
      <c r="I221" s="409">
        <v>20</v>
      </c>
      <c r="J221" s="409">
        <v>20</v>
      </c>
      <c r="K221" s="409">
        <v>20</v>
      </c>
      <c r="L221" s="414" t="str">
        <f>IF((0=$C221),"",IFERROR(IF($C221&lt;10,$C221*I221,IF(AND(10&lt;=$C221,$C221&lt;=50),$C221*J221,IF($C221&gt;50,$C221*K221,"No Offer"))),"No Offer"))</f>
        <v/>
      </c>
      <c r="M221" s="407">
        <v>22.67</v>
      </c>
      <c r="N221" s="407">
        <v>22.67</v>
      </c>
      <c r="O221" s="407">
        <v>22.67</v>
      </c>
      <c r="P221" s="412" t="str">
        <f>IF((0=$C221),"",IFERROR(IF($C221&lt;10,$C221*M221,IF(AND(10&lt;=$C221,$C221&lt;=50),$C221*N221,IF($C221&gt;50,$C221*O221,"No Offer"))),"No Offer"))</f>
        <v/>
      </c>
      <c r="Q221" s="409">
        <v>20</v>
      </c>
      <c r="R221" s="409">
        <v>20</v>
      </c>
      <c r="S221" s="409">
        <v>20</v>
      </c>
      <c r="T221" s="414" t="str">
        <f>IF((0=$C221),"",IFERROR(IF($C221&lt;10,$C221*Q221,IF(AND(10&lt;=$C221,$C221&lt;=50),$C221*R221,IF($C221&gt;50,$C221*S221,"No Offer"))),"No Offer"))</f>
        <v/>
      </c>
      <c r="U221" s="407">
        <v>60</v>
      </c>
      <c r="V221" s="407">
        <v>50</v>
      </c>
      <c r="W221" s="407">
        <v>45</v>
      </c>
      <c r="X221" s="412" t="str">
        <f>IF((0=$C221),"",IFERROR(IF($C221&lt;10,$C221*U221,IF(AND(10&lt;=$C221,$C221&lt;=50),$C221*V221,IF($C221&gt;50,$C221*W221,"No Offer"))),"No Offer"))</f>
        <v/>
      </c>
      <c r="Y221" s="409">
        <v>30</v>
      </c>
      <c r="Z221" s="409">
        <v>25</v>
      </c>
      <c r="AA221" s="409">
        <v>22</v>
      </c>
      <c r="AB221" s="414" t="str">
        <f>IF((0=$C221),"",IFERROR(IF($C221&lt;10,$C221*Y221,IF(AND(10&lt;=$C221,$C221&lt;=50),$C221*Z221,IF($C221&gt;50,$C221*AA221,"No Offer"))),"No Offer"))</f>
        <v/>
      </c>
    </row>
    <row r="222" spans="1:28" s="389" customFormat="1" x14ac:dyDescent="0.2">
      <c r="A222" s="316"/>
      <c r="B222" s="317"/>
      <c r="C222" s="318">
        <f>'Series 200 Input'!J222</f>
        <v>0</v>
      </c>
      <c r="D222" s="318"/>
      <c r="E222" s="407"/>
      <c r="F222" s="407"/>
      <c r="G222" s="407"/>
      <c r="H222" s="408"/>
      <c r="I222" s="409"/>
      <c r="J222" s="409"/>
      <c r="K222" s="409"/>
      <c r="L222" s="411"/>
      <c r="M222" s="407"/>
      <c r="N222" s="407"/>
      <c r="O222" s="407"/>
      <c r="P222" s="408"/>
      <c r="Q222" s="409"/>
      <c r="R222" s="409"/>
      <c r="S222" s="409"/>
      <c r="T222" s="411"/>
      <c r="U222" s="407"/>
      <c r="V222" s="407"/>
      <c r="W222" s="407"/>
      <c r="X222" s="408"/>
      <c r="Y222" s="409"/>
      <c r="Z222" s="409"/>
      <c r="AA222" s="409"/>
      <c r="AB222" s="411"/>
    </row>
    <row r="223" spans="1:28" s="389" customFormat="1" ht="25.5" x14ac:dyDescent="0.2">
      <c r="A223" s="316" t="s">
        <v>595</v>
      </c>
      <c r="B223" s="317" t="s">
        <v>596</v>
      </c>
      <c r="C223" s="318">
        <f>'Series 200 Input'!J223</f>
        <v>0</v>
      </c>
      <c r="D223" s="318" t="s">
        <v>30</v>
      </c>
      <c r="E223" s="407">
        <v>42.73</v>
      </c>
      <c r="F223" s="407">
        <v>26.7</v>
      </c>
      <c r="G223" s="407">
        <v>26.7</v>
      </c>
      <c r="H223" s="412" t="str">
        <f>IF((0=$C223),"",IFERROR(IF($C223&lt;10,$C223*E223,IF(AND(10&lt;=$C223,$C223&lt;=50),$C223*F223,IF($C223&gt;50,$C223*G223,"No Offer"))),"No Offer"))</f>
        <v/>
      </c>
      <c r="I223" s="409">
        <v>20</v>
      </c>
      <c r="J223" s="409">
        <v>20</v>
      </c>
      <c r="K223" s="409">
        <v>20</v>
      </c>
      <c r="L223" s="414" t="str">
        <f>IF((0=$C223),"",IFERROR(IF($C223&lt;10,$C223*I223,IF(AND(10&lt;=$C223,$C223&lt;=50),$C223*J223,IF($C223&gt;50,$C223*K223,"No Offer"))),"No Offer"))</f>
        <v/>
      </c>
      <c r="M223" s="407">
        <v>22.67</v>
      </c>
      <c r="N223" s="407">
        <v>22.67</v>
      </c>
      <c r="O223" s="407">
        <v>22.67</v>
      </c>
      <c r="P223" s="412" t="str">
        <f>IF((0=$C223),"",IFERROR(IF($C223&lt;10,$C223*M223,IF(AND(10&lt;=$C223,$C223&lt;=50),$C223*N223,IF($C223&gt;50,$C223*O223,"No Offer"))),"No Offer"))</f>
        <v/>
      </c>
      <c r="Q223" s="409">
        <v>20</v>
      </c>
      <c r="R223" s="409">
        <v>20</v>
      </c>
      <c r="S223" s="409">
        <v>20</v>
      </c>
      <c r="T223" s="414" t="str">
        <f>IF((0=$C223),"",IFERROR(IF($C223&lt;10,$C223*Q223,IF(AND(10&lt;=$C223,$C223&lt;=50),$C223*R223,IF($C223&gt;50,$C223*S223,"No Offer"))),"No Offer"))</f>
        <v/>
      </c>
      <c r="U223" s="407">
        <v>90</v>
      </c>
      <c r="V223" s="407">
        <v>80</v>
      </c>
      <c r="W223" s="407">
        <v>70</v>
      </c>
      <c r="X223" s="412" t="str">
        <f>IF((0=$C223),"",IFERROR(IF($C223&lt;10,$C223*U223,IF(AND(10&lt;=$C223,$C223&lt;=50),$C223*V223,IF($C223&gt;50,$C223*W223,"No Offer"))),"No Offer"))</f>
        <v/>
      </c>
      <c r="Y223" s="409">
        <v>30</v>
      </c>
      <c r="Z223" s="409">
        <v>25</v>
      </c>
      <c r="AA223" s="409">
        <v>22</v>
      </c>
      <c r="AB223" s="414" t="str">
        <f>IF((0=$C223),"",IFERROR(IF($C223&lt;10,$C223*Y223,IF(AND(10&lt;=$C223,$C223&lt;=50),$C223*Z223,IF($C223&gt;50,$C223*AA223,"No Offer"))),"No Offer"))</f>
        <v/>
      </c>
    </row>
    <row r="224" spans="1:28" s="389" customFormat="1" x14ac:dyDescent="0.2">
      <c r="A224" s="316"/>
      <c r="B224" s="317"/>
      <c r="C224" s="318">
        <f>'Series 200 Input'!J224</f>
        <v>0</v>
      </c>
      <c r="D224" s="318"/>
      <c r="E224" s="407"/>
      <c r="F224" s="407"/>
      <c r="G224" s="407"/>
      <c r="H224" s="408"/>
      <c r="I224" s="409"/>
      <c r="J224" s="409"/>
      <c r="K224" s="409"/>
      <c r="L224" s="411"/>
      <c r="M224" s="407"/>
      <c r="N224" s="407"/>
      <c r="O224" s="407"/>
      <c r="P224" s="408"/>
      <c r="Q224" s="409"/>
      <c r="R224" s="409"/>
      <c r="S224" s="409"/>
      <c r="T224" s="411"/>
      <c r="U224" s="407"/>
      <c r="V224" s="407"/>
      <c r="W224" s="407"/>
      <c r="X224" s="408"/>
      <c r="Y224" s="409"/>
      <c r="Z224" s="409"/>
      <c r="AA224" s="409"/>
      <c r="AB224" s="411"/>
    </row>
    <row r="225" spans="1:28" s="389" customFormat="1" ht="25.5" x14ac:dyDescent="0.2">
      <c r="A225" s="316" t="s">
        <v>597</v>
      </c>
      <c r="B225" s="317" t="s">
        <v>598</v>
      </c>
      <c r="C225" s="318">
        <f>'Series 200 Input'!J225</f>
        <v>0</v>
      </c>
      <c r="D225" s="318" t="s">
        <v>30</v>
      </c>
      <c r="E225" s="407">
        <v>42.73</v>
      </c>
      <c r="F225" s="407">
        <v>43.5</v>
      </c>
      <c r="G225" s="407">
        <v>43.5</v>
      </c>
      <c r="H225" s="412" t="str">
        <f>IF((0=$C225),"",IFERROR(IF($C225&lt;10,$C225*E225,IF(AND(10&lt;=$C225,$C225&lt;=50),$C225*F225,IF($C225&gt;50,$C225*G225,"No Offer"))),"No Offer"))</f>
        <v/>
      </c>
      <c r="I225" s="409">
        <v>20</v>
      </c>
      <c r="J225" s="409">
        <v>20</v>
      </c>
      <c r="K225" s="409">
        <v>20</v>
      </c>
      <c r="L225" s="414" t="str">
        <f>IF((0=$C225),"",IFERROR(IF($C225&lt;10,$C225*I225,IF(AND(10&lt;=$C225,$C225&lt;=50),$C225*J225,IF($C225&gt;50,$C225*K225,"No Offer"))),"No Offer"))</f>
        <v/>
      </c>
      <c r="M225" s="407">
        <v>43.05</v>
      </c>
      <c r="N225" s="407">
        <v>43.05</v>
      </c>
      <c r="O225" s="407">
        <v>43.05</v>
      </c>
      <c r="P225" s="412" t="str">
        <f>IF((0=$C225),"",IFERROR(IF($C225&lt;10,$C225*M225,IF(AND(10&lt;=$C225,$C225&lt;=50),$C225*N225,IF($C225&gt;50,$C225*O225,"No Offer"))),"No Offer"))</f>
        <v/>
      </c>
      <c r="Q225" s="409">
        <v>20</v>
      </c>
      <c r="R225" s="409">
        <v>20</v>
      </c>
      <c r="S225" s="409">
        <v>20</v>
      </c>
      <c r="T225" s="414" t="str">
        <f>IF((0=$C225),"",IFERROR(IF($C225&lt;10,$C225*Q225,IF(AND(10&lt;=$C225,$C225&lt;=50),$C225*R225,IF($C225&gt;50,$C225*S225,"No Offer"))),"No Offer"))</f>
        <v/>
      </c>
      <c r="U225" s="407">
        <v>125</v>
      </c>
      <c r="V225" s="407">
        <v>110</v>
      </c>
      <c r="W225" s="407">
        <v>95</v>
      </c>
      <c r="X225" s="412" t="str">
        <f>IF((0=$C225),"",IFERROR(IF($C225&lt;10,$C225*U225,IF(AND(10&lt;=$C225,$C225&lt;=50),$C225*V225,IF($C225&gt;50,$C225*W225,"No Offer"))),"No Offer"))</f>
        <v/>
      </c>
      <c r="Y225" s="409">
        <v>30</v>
      </c>
      <c r="Z225" s="409">
        <v>25</v>
      </c>
      <c r="AA225" s="409">
        <v>22</v>
      </c>
      <c r="AB225" s="414" t="str">
        <f>IF((0=$C225),"",IFERROR(IF($C225&lt;10,$C225*Y225,IF(AND(10&lt;=$C225,$C225&lt;=50),$C225*Z225,IF($C225&gt;50,$C225*AA225,"No Offer"))),"No Offer"))</f>
        <v/>
      </c>
    </row>
    <row r="226" spans="1:28" s="389" customFormat="1" x14ac:dyDescent="0.2">
      <c r="A226" s="316"/>
      <c r="B226" s="317"/>
      <c r="C226" s="318">
        <f>'Series 200 Input'!J226</f>
        <v>0</v>
      </c>
      <c r="D226" s="318"/>
      <c r="E226" s="407"/>
      <c r="F226" s="407"/>
      <c r="G226" s="407"/>
      <c r="H226" s="408"/>
      <c r="I226" s="409"/>
      <c r="J226" s="409"/>
      <c r="K226" s="409"/>
      <c r="L226" s="411"/>
      <c r="M226" s="407"/>
      <c r="N226" s="407"/>
      <c r="O226" s="407"/>
      <c r="P226" s="408"/>
      <c r="Q226" s="409"/>
      <c r="R226" s="409"/>
      <c r="S226" s="409"/>
      <c r="T226" s="411"/>
      <c r="U226" s="407"/>
      <c r="V226" s="407"/>
      <c r="W226" s="407"/>
      <c r="X226" s="408"/>
      <c r="Y226" s="409"/>
      <c r="Z226" s="409"/>
      <c r="AA226" s="409"/>
      <c r="AB226" s="411"/>
    </row>
    <row r="227" spans="1:28" s="389" customFormat="1" ht="25.5" x14ac:dyDescent="0.2">
      <c r="A227" s="316" t="s">
        <v>599</v>
      </c>
      <c r="B227" s="317" t="s">
        <v>600</v>
      </c>
      <c r="C227" s="318">
        <f>'Series 200 Input'!J227</f>
        <v>0</v>
      </c>
      <c r="D227" s="318" t="s">
        <v>30</v>
      </c>
      <c r="E227" s="407">
        <v>83.13</v>
      </c>
      <c r="F227" s="407">
        <v>67.34</v>
      </c>
      <c r="G227" s="407">
        <v>67.34</v>
      </c>
      <c r="H227" s="412" t="str">
        <f>IF((0=$C227),"",IFERROR(IF($C227&lt;10,$C227*E227,IF(AND(10&lt;=$C227,$C227&lt;=50),$C227*F227,IF($C227&gt;50,$C227*G227,"No Offer"))),"No Offer"))</f>
        <v/>
      </c>
      <c r="I227" s="409">
        <v>50</v>
      </c>
      <c r="J227" s="409">
        <v>50</v>
      </c>
      <c r="K227" s="409">
        <v>50</v>
      </c>
      <c r="L227" s="414" t="str">
        <f>IF((0=$C227),"",IFERROR(IF($C227&lt;10,$C227*I227,IF(AND(10&lt;=$C227,$C227&lt;=50),$C227*J227,IF($C227&gt;50,$C227*K227,"No Offer"))),"No Offer"))</f>
        <v/>
      </c>
      <c r="M227" s="407">
        <v>43.05</v>
      </c>
      <c r="N227" s="407">
        <v>43.05</v>
      </c>
      <c r="O227" s="407">
        <v>43.05</v>
      </c>
      <c r="P227" s="412" t="str">
        <f>IF((0=$C227),"",IFERROR(IF($C227&lt;10,$C227*M227,IF(AND(10&lt;=$C227,$C227&lt;=50),$C227*N227,IF($C227&gt;50,$C227*O227,"No Offer"))),"No Offer"))</f>
        <v/>
      </c>
      <c r="Q227" s="409">
        <v>20</v>
      </c>
      <c r="R227" s="409">
        <v>20</v>
      </c>
      <c r="S227" s="409">
        <v>20</v>
      </c>
      <c r="T227" s="414" t="str">
        <f>IF((0=$C227),"",IFERROR(IF($C227&lt;10,$C227*Q227,IF(AND(10&lt;=$C227,$C227&lt;=50),$C227*R227,IF($C227&gt;50,$C227*S227,"No Offer"))),"No Offer"))</f>
        <v/>
      </c>
      <c r="U227" s="407">
        <v>175</v>
      </c>
      <c r="V227" s="407">
        <v>150</v>
      </c>
      <c r="W227" s="407">
        <v>135</v>
      </c>
      <c r="X227" s="412" t="str">
        <f>IF((0=$C227),"",IFERROR(IF($C227&lt;10,$C227*U227,IF(AND(10&lt;=$C227,$C227&lt;=50),$C227*V227,IF($C227&gt;50,$C227*W227,"No Offer"))),"No Offer"))</f>
        <v/>
      </c>
      <c r="Y227" s="409">
        <v>30</v>
      </c>
      <c r="Z227" s="409">
        <v>25</v>
      </c>
      <c r="AA227" s="409">
        <v>22</v>
      </c>
      <c r="AB227" s="414" t="str">
        <f>IF((0=$C227),"",IFERROR(IF($C227&lt;10,$C227*Y227,IF(AND(10&lt;=$C227,$C227&lt;=50),$C227*Z227,IF($C227&gt;50,$C227*AA227,"No Offer"))),"No Offer"))</f>
        <v/>
      </c>
    </row>
    <row r="228" spans="1:28" s="389" customFormat="1" x14ac:dyDescent="0.2">
      <c r="A228" s="316"/>
      <c r="B228" s="317"/>
      <c r="C228" s="318">
        <f>'Series 200 Input'!J228</f>
        <v>0</v>
      </c>
      <c r="D228" s="318"/>
      <c r="E228" s="407"/>
      <c r="F228" s="407"/>
      <c r="G228" s="407"/>
      <c r="H228" s="408"/>
      <c r="I228" s="409"/>
      <c r="J228" s="409"/>
      <c r="K228" s="409"/>
      <c r="L228" s="411"/>
      <c r="M228" s="407"/>
      <c r="N228" s="407"/>
      <c r="O228" s="407"/>
      <c r="P228" s="408"/>
      <c r="Q228" s="409"/>
      <c r="R228" s="409"/>
      <c r="S228" s="409"/>
      <c r="T228" s="411"/>
      <c r="U228" s="407"/>
      <c r="V228" s="407"/>
      <c r="W228" s="407"/>
      <c r="X228" s="408"/>
      <c r="Y228" s="409"/>
      <c r="Z228" s="409"/>
      <c r="AA228" s="409"/>
      <c r="AB228" s="411"/>
    </row>
    <row r="229" spans="1:28" s="389" customFormat="1" x14ac:dyDescent="0.2">
      <c r="A229" s="331"/>
      <c r="B229" s="343" t="s">
        <v>601</v>
      </c>
      <c r="C229" s="318">
        <f>'Series 200 Input'!J229</f>
        <v>0</v>
      </c>
      <c r="D229" s="334"/>
      <c r="E229" s="423" t="s">
        <v>396</v>
      </c>
      <c r="F229" s="424" t="s">
        <v>397</v>
      </c>
      <c r="G229" s="423" t="s">
        <v>398</v>
      </c>
      <c r="H229" s="433"/>
      <c r="I229" s="423" t="s">
        <v>396</v>
      </c>
      <c r="J229" s="424" t="s">
        <v>397</v>
      </c>
      <c r="K229" s="423" t="s">
        <v>398</v>
      </c>
      <c r="L229" s="433"/>
      <c r="M229" s="423" t="s">
        <v>396</v>
      </c>
      <c r="N229" s="424" t="s">
        <v>397</v>
      </c>
      <c r="O229" s="423" t="s">
        <v>398</v>
      </c>
      <c r="P229" s="433"/>
      <c r="Q229" s="423" t="s">
        <v>396</v>
      </c>
      <c r="R229" s="424" t="s">
        <v>397</v>
      </c>
      <c r="S229" s="423" t="s">
        <v>398</v>
      </c>
      <c r="T229" s="433"/>
      <c r="U229" s="423" t="s">
        <v>396</v>
      </c>
      <c r="V229" s="424" t="s">
        <v>397</v>
      </c>
      <c r="W229" s="423" t="s">
        <v>398</v>
      </c>
      <c r="X229" s="433"/>
      <c r="Y229" s="423" t="s">
        <v>396</v>
      </c>
      <c r="Z229" s="424" t="s">
        <v>397</v>
      </c>
      <c r="AA229" s="423" t="s">
        <v>398</v>
      </c>
      <c r="AB229" s="433"/>
    </row>
    <row r="230" spans="1:28" s="389" customFormat="1" x14ac:dyDescent="0.2">
      <c r="A230" s="316"/>
      <c r="B230" s="317"/>
      <c r="C230" s="318">
        <f>'Series 200 Input'!J230</f>
        <v>0</v>
      </c>
      <c r="D230" s="318"/>
      <c r="E230" s="407"/>
      <c r="F230" s="407"/>
      <c r="G230" s="407"/>
      <c r="H230" s="408"/>
      <c r="I230" s="409"/>
      <c r="J230" s="409"/>
      <c r="K230" s="409"/>
      <c r="L230" s="411"/>
      <c r="M230" s="407"/>
      <c r="N230" s="407"/>
      <c r="O230" s="407"/>
      <c r="P230" s="408"/>
      <c r="Q230" s="409"/>
      <c r="R230" s="409"/>
      <c r="S230" s="409"/>
      <c r="T230" s="411"/>
      <c r="U230" s="407"/>
      <c r="V230" s="407"/>
      <c r="W230" s="407"/>
      <c r="X230" s="408"/>
      <c r="Y230" s="409"/>
      <c r="Z230" s="409"/>
      <c r="AA230" s="409"/>
      <c r="AB230" s="411"/>
    </row>
    <row r="231" spans="1:28" s="389" customFormat="1" ht="25.5" x14ac:dyDescent="0.2">
      <c r="A231" s="316" t="s">
        <v>602</v>
      </c>
      <c r="B231" s="317" t="s">
        <v>603</v>
      </c>
      <c r="C231" s="318">
        <f>'Series 200 Input'!J231</f>
        <v>0</v>
      </c>
      <c r="D231" s="318" t="s">
        <v>30</v>
      </c>
      <c r="E231" s="407">
        <v>234.5</v>
      </c>
      <c r="F231" s="407">
        <v>117.25</v>
      </c>
      <c r="G231" s="407">
        <v>117.25</v>
      </c>
      <c r="H231" s="412" t="str">
        <f>IF((0=$C231),"",IFERROR(IF($C231&lt;10,$C231*E231,IF(AND(10&lt;=$C231,$C231&lt;=50),$C231*F231,IF($C231&gt;50,$C231*G231,"No Offer"))),"No Offer"))</f>
        <v/>
      </c>
      <c r="I231" s="409">
        <v>300</v>
      </c>
      <c r="J231" s="409">
        <v>300</v>
      </c>
      <c r="K231" s="409">
        <v>300</v>
      </c>
      <c r="L231" s="414" t="str">
        <f>IF((0=$C231),"",IFERROR(IF($C231&lt;10,$C231*I231,IF(AND(10&lt;=$C231,$C231&lt;=50),$C231*J231,IF($C231&gt;50,$C231*K231,"No Offer"))),"No Offer"))</f>
        <v/>
      </c>
      <c r="M231" s="407">
        <v>62.27</v>
      </c>
      <c r="N231" s="407">
        <v>62.27</v>
      </c>
      <c r="O231" s="407">
        <v>62.27</v>
      </c>
      <c r="P231" s="412" t="str">
        <f>IF((0=$C231),"",IFERROR(IF($C231&lt;10,$C231*M231,IF(AND(10&lt;=$C231,$C231&lt;=50),$C231*N231,IF($C231&gt;50,$C231*O231,"No Offer"))),"No Offer"))</f>
        <v/>
      </c>
      <c r="Q231" s="409">
        <v>80</v>
      </c>
      <c r="R231" s="409">
        <v>80</v>
      </c>
      <c r="S231" s="409">
        <v>80</v>
      </c>
      <c r="T231" s="414" t="str">
        <f>IF((0=$C231),"",IFERROR(IF($C231&lt;10,$C231*Q231,IF(AND(10&lt;=$C231,$C231&lt;=50),$C231*R231,IF($C231&gt;50,$C231*S231,"No Offer"))),"No Offer"))</f>
        <v/>
      </c>
      <c r="U231" s="407">
        <v>85</v>
      </c>
      <c r="V231" s="407">
        <v>82.5</v>
      </c>
      <c r="W231" s="407">
        <v>78.5</v>
      </c>
      <c r="X231" s="412" t="str">
        <f>IF((0=$C231),"",IFERROR(IF($C231&lt;10,$C231*U231,IF(AND(10&lt;=$C231,$C231&lt;=50),$C231*V231,IF($C231&gt;50,$C231*W231,"No Offer"))),"No Offer"))</f>
        <v/>
      </c>
      <c r="Y231" s="409" t="s">
        <v>402</v>
      </c>
      <c r="Z231" s="409" t="s">
        <v>402</v>
      </c>
      <c r="AA231" s="409" t="s">
        <v>403</v>
      </c>
      <c r="AB231" s="414" t="str">
        <f>IF((0=$C231),"",IFERROR(IF($C231&lt;10,$C231*Y231,IF(AND(10&lt;=$C231,$C231&lt;=50),$C231*Z231,IF($C231&gt;50,$C231*AA231,"No Offer"))),"No Offer"))</f>
        <v/>
      </c>
    </row>
    <row r="232" spans="1:28" s="389" customFormat="1" x14ac:dyDescent="0.2">
      <c r="A232" s="316"/>
      <c r="B232" s="317"/>
      <c r="C232" s="318">
        <f>'Series 200 Input'!J232</f>
        <v>0</v>
      </c>
      <c r="D232" s="318"/>
      <c r="E232" s="407"/>
      <c r="F232" s="407"/>
      <c r="G232" s="407"/>
      <c r="H232" s="408"/>
      <c r="I232" s="409"/>
      <c r="J232" s="409"/>
      <c r="K232" s="409"/>
      <c r="L232" s="411"/>
      <c r="M232" s="407"/>
      <c r="N232" s="407"/>
      <c r="O232" s="407"/>
      <c r="P232" s="408"/>
      <c r="Q232" s="409"/>
      <c r="R232" s="409"/>
      <c r="S232" s="409"/>
      <c r="T232" s="411"/>
      <c r="U232" s="407"/>
      <c r="V232" s="407"/>
      <c r="W232" s="407"/>
      <c r="X232" s="408"/>
      <c r="Y232" s="409"/>
      <c r="Z232" s="409"/>
      <c r="AA232" s="409"/>
      <c r="AB232" s="411"/>
    </row>
    <row r="233" spans="1:28" s="389" customFormat="1" x14ac:dyDescent="0.2">
      <c r="A233" s="316" t="s">
        <v>604</v>
      </c>
      <c r="B233" s="317" t="s">
        <v>605</v>
      </c>
      <c r="C233" s="318">
        <f>'Series 200 Input'!J233</f>
        <v>0</v>
      </c>
      <c r="D233" s="318" t="s">
        <v>30</v>
      </c>
      <c r="E233" s="407">
        <v>117.25</v>
      </c>
      <c r="F233" s="407">
        <v>78.17</v>
      </c>
      <c r="G233" s="407">
        <v>78.17</v>
      </c>
      <c r="H233" s="412" t="str">
        <f>IF((0=$C233),"",IFERROR(IF($C233&lt;10,$C233*E233,IF(AND(10&lt;=$C233,$C233&lt;=50),$C233*F233,IF($C233&gt;50,$C233*G233,"No Offer"))),"No Offer"))</f>
        <v/>
      </c>
      <c r="I233" s="409">
        <v>20</v>
      </c>
      <c r="J233" s="409">
        <v>20</v>
      </c>
      <c r="K233" s="409">
        <v>20</v>
      </c>
      <c r="L233" s="414" t="str">
        <f>IF((0=$C233),"",IFERROR(IF($C233&lt;10,$C233*I233,IF(AND(10&lt;=$C233,$C233&lt;=50),$C233*J233,IF($C233&gt;50,$C233*K233,"No Offer"))),"No Offer"))</f>
        <v/>
      </c>
      <c r="M233" s="407">
        <v>62.27</v>
      </c>
      <c r="N233" s="407">
        <v>62.27</v>
      </c>
      <c r="O233" s="407">
        <v>62.27</v>
      </c>
      <c r="P233" s="412" t="str">
        <f>IF((0=$C233),"",IFERROR(IF($C233&lt;10,$C233*M233,IF(AND(10&lt;=$C233,$C233&lt;=50),$C233*N233,IF($C233&gt;50,$C233*O233,"No Offer"))),"No Offer"))</f>
        <v/>
      </c>
      <c r="Q233" s="409">
        <v>60</v>
      </c>
      <c r="R233" s="409">
        <v>60</v>
      </c>
      <c r="S233" s="409">
        <v>60</v>
      </c>
      <c r="T233" s="414" t="str">
        <f>IF((0=$C233),"",IFERROR(IF($C233&lt;10,$C233*Q233,IF(AND(10&lt;=$C233,$C233&lt;=50),$C233*R233,IF($C233&gt;50,$C233*S233,"No Offer"))),"No Offer"))</f>
        <v/>
      </c>
      <c r="U233" s="407">
        <v>60</v>
      </c>
      <c r="V233" s="407">
        <v>54</v>
      </c>
      <c r="W233" s="407">
        <v>54</v>
      </c>
      <c r="X233" s="412" t="str">
        <f>IF((0=$C233),"",IFERROR(IF($C233&lt;10,$C233*U233,IF(AND(10&lt;=$C233,$C233&lt;=50),$C233*V233,IF($C233&gt;50,$C233*W233,"No Offer"))),"No Offer"))</f>
        <v/>
      </c>
      <c r="Y233" s="409" t="s">
        <v>402</v>
      </c>
      <c r="Z233" s="409" t="s">
        <v>402</v>
      </c>
      <c r="AA233" s="409" t="s">
        <v>403</v>
      </c>
      <c r="AB233" s="414" t="str">
        <f>IF((0=$C233),"",IFERROR(IF($C233&lt;10,$C233*Y233,IF(AND(10&lt;=$C233,$C233&lt;=50),$C233*Z233,IF($C233&gt;50,$C233*AA233,"No Offer"))),"No Offer"))</f>
        <v/>
      </c>
    </row>
    <row r="234" spans="1:28" s="389" customFormat="1" x14ac:dyDescent="0.2">
      <c r="A234" s="316"/>
      <c r="B234" s="317"/>
      <c r="C234" s="318">
        <f>'Series 200 Input'!J234</f>
        <v>0</v>
      </c>
      <c r="D234" s="318"/>
      <c r="E234" s="407"/>
      <c r="F234" s="407"/>
      <c r="G234" s="407"/>
      <c r="H234" s="408"/>
      <c r="I234" s="409"/>
      <c r="J234" s="409"/>
      <c r="K234" s="409"/>
      <c r="L234" s="411"/>
      <c r="M234" s="407"/>
      <c r="N234" s="407"/>
      <c r="O234" s="407"/>
      <c r="P234" s="408"/>
      <c r="Q234" s="409"/>
      <c r="R234" s="409"/>
      <c r="S234" s="409"/>
      <c r="T234" s="411"/>
      <c r="U234" s="407"/>
      <c r="V234" s="407"/>
      <c r="W234" s="407"/>
      <c r="X234" s="408"/>
      <c r="Y234" s="409"/>
      <c r="Z234" s="409"/>
      <c r="AA234" s="409"/>
      <c r="AB234" s="411"/>
    </row>
    <row r="235" spans="1:28" s="389" customFormat="1" ht="25.5" x14ac:dyDescent="0.2">
      <c r="A235" s="316" t="s">
        <v>606</v>
      </c>
      <c r="B235" s="317" t="s">
        <v>607</v>
      </c>
      <c r="C235" s="318">
        <f>'Series 200 Input'!J235</f>
        <v>0</v>
      </c>
      <c r="D235" s="318" t="s">
        <v>30</v>
      </c>
      <c r="E235" s="407">
        <v>117.25</v>
      </c>
      <c r="F235" s="407">
        <v>78.17</v>
      </c>
      <c r="G235" s="407">
        <v>78.17</v>
      </c>
      <c r="H235" s="412" t="str">
        <f>IF((0=$C235),"",IFERROR(IF($C235&lt;10,$C235*E235,IF(AND(10&lt;=$C235,$C235&lt;=50),$C235*F235,IF($C235&gt;50,$C235*G235,"No Offer"))),"No Offer"))</f>
        <v/>
      </c>
      <c r="I235" s="409">
        <v>30</v>
      </c>
      <c r="J235" s="409">
        <v>30</v>
      </c>
      <c r="K235" s="409">
        <v>30</v>
      </c>
      <c r="L235" s="414" t="str">
        <f>IF((0=$C235),"",IFERROR(IF($C235&lt;10,$C235*I235,IF(AND(10&lt;=$C235,$C235&lt;=50),$C235*J235,IF($C235&gt;50,$C235*K235,"No Offer"))),"No Offer"))</f>
        <v/>
      </c>
      <c r="M235" s="407">
        <v>62.27</v>
      </c>
      <c r="N235" s="407">
        <v>62.27</v>
      </c>
      <c r="O235" s="407">
        <v>62.27</v>
      </c>
      <c r="P235" s="412" t="str">
        <f>IF((0=$C235),"",IFERROR(IF($C235&lt;10,$C235*M235,IF(AND(10&lt;=$C235,$C235&lt;=50),$C235*N235,IF($C235&gt;50,$C235*O235,"No Offer"))),"No Offer"))</f>
        <v/>
      </c>
      <c r="Q235" s="409">
        <v>50</v>
      </c>
      <c r="R235" s="409">
        <v>50</v>
      </c>
      <c r="S235" s="409">
        <v>50</v>
      </c>
      <c r="T235" s="414" t="str">
        <f>IF((0=$C235),"",IFERROR(IF($C235&lt;10,$C235*Q235,IF(AND(10&lt;=$C235,$C235&lt;=50),$C235*R235,IF($C235&gt;50,$C235*S235,"No Offer"))),"No Offer"))</f>
        <v/>
      </c>
      <c r="U235" s="407">
        <v>60</v>
      </c>
      <c r="V235" s="407">
        <v>54</v>
      </c>
      <c r="W235" s="407">
        <v>54</v>
      </c>
      <c r="X235" s="412" t="str">
        <f>IF((0=$C235),"",IFERROR(IF($C235&lt;10,$C235*U235,IF(AND(10&lt;=$C235,$C235&lt;=50),$C235*V235,IF($C235&gt;50,$C235*W235,"No Offer"))),"No Offer"))</f>
        <v/>
      </c>
      <c r="Y235" s="409" t="s">
        <v>402</v>
      </c>
      <c r="Z235" s="409" t="s">
        <v>402</v>
      </c>
      <c r="AA235" s="409" t="s">
        <v>403</v>
      </c>
      <c r="AB235" s="414" t="str">
        <f>IF((0=$C235),"",IFERROR(IF($C235&lt;10,$C235*Y235,IF(AND(10&lt;=$C235,$C235&lt;=50),$C235*Z235,IF($C235&gt;50,$C235*AA235,"No Offer"))),"No Offer"))</f>
        <v/>
      </c>
    </row>
    <row r="236" spans="1:28" s="389" customFormat="1" x14ac:dyDescent="0.2">
      <c r="A236" s="316"/>
      <c r="B236" s="317"/>
      <c r="C236" s="318">
        <f>'Series 200 Input'!J236</f>
        <v>0</v>
      </c>
      <c r="D236" s="318"/>
      <c r="E236" s="407"/>
      <c r="F236" s="407"/>
      <c r="G236" s="407"/>
      <c r="H236" s="408"/>
      <c r="I236" s="409"/>
      <c r="J236" s="409"/>
      <c r="K236" s="409"/>
      <c r="L236" s="411"/>
      <c r="M236" s="407"/>
      <c r="N236" s="407"/>
      <c r="O236" s="407"/>
      <c r="P236" s="408"/>
      <c r="Q236" s="409"/>
      <c r="R236" s="409"/>
      <c r="S236" s="409"/>
      <c r="T236" s="411"/>
      <c r="U236" s="407"/>
      <c r="V236" s="407"/>
      <c r="W236" s="407"/>
      <c r="X236" s="408"/>
      <c r="Y236" s="409"/>
      <c r="Z236" s="409"/>
      <c r="AA236" s="409"/>
      <c r="AB236" s="411"/>
    </row>
    <row r="237" spans="1:28" s="389" customFormat="1" ht="25.5" x14ac:dyDescent="0.2">
      <c r="A237" s="316" t="s">
        <v>608</v>
      </c>
      <c r="B237" s="317" t="s">
        <v>609</v>
      </c>
      <c r="C237" s="318">
        <f>'Series 200 Input'!J237</f>
        <v>0</v>
      </c>
      <c r="D237" s="318" t="s">
        <v>30</v>
      </c>
      <c r="E237" s="407">
        <v>42.73</v>
      </c>
      <c r="F237" s="407">
        <v>23.74</v>
      </c>
      <c r="G237" s="407">
        <v>23.74</v>
      </c>
      <c r="H237" s="412" t="str">
        <f>IF((0=$C237),"",IFERROR(IF($C237&lt;10,$C237*E237,IF(AND(10&lt;=$C237,$C237&lt;=50),$C237*F237,IF($C237&gt;50,$C237*G237,"No Offer"))),"No Offer"))</f>
        <v/>
      </c>
      <c r="I237" s="409">
        <v>30</v>
      </c>
      <c r="J237" s="409">
        <v>30</v>
      </c>
      <c r="K237" s="409">
        <v>30</v>
      </c>
      <c r="L237" s="414" t="str">
        <f>IF((0=$C237),"",IFERROR(IF($C237&lt;10,$C237*I237,IF(AND(10&lt;=$C237,$C237&lt;=50),$C237*J237,IF($C237&gt;50,$C237*K237,"No Offer"))),"No Offer"))</f>
        <v/>
      </c>
      <c r="M237" s="407">
        <v>62.27</v>
      </c>
      <c r="N237" s="407">
        <v>62.27</v>
      </c>
      <c r="O237" s="407">
        <v>62.27</v>
      </c>
      <c r="P237" s="412" t="str">
        <f>IF((0=$C237),"",IFERROR(IF($C237&lt;10,$C237*M237,IF(AND(10&lt;=$C237,$C237&lt;=50),$C237*N237,IF($C237&gt;50,$C237*O237,"No Offer"))),"No Offer"))</f>
        <v/>
      </c>
      <c r="Q237" s="409">
        <v>50</v>
      </c>
      <c r="R237" s="409">
        <v>50</v>
      </c>
      <c r="S237" s="409">
        <v>50</v>
      </c>
      <c r="T237" s="414" t="str">
        <f>IF((0=$C237),"",IFERROR(IF($C237&lt;10,$C237*Q237,IF(AND(10&lt;=$C237,$C237&lt;=50),$C237*R237,IF($C237&gt;50,$C237*S237,"No Offer"))),"No Offer"))</f>
        <v/>
      </c>
      <c r="U237" s="407">
        <v>60</v>
      </c>
      <c r="V237" s="407">
        <v>50</v>
      </c>
      <c r="W237" s="407">
        <v>45</v>
      </c>
      <c r="X237" s="412" t="str">
        <f>IF((0=$C237),"",IFERROR(IF($C237&lt;10,$C237*U237,IF(AND(10&lt;=$C237,$C237&lt;=50),$C237*V237,IF($C237&gt;50,$C237*W237,"No Offer"))),"No Offer"))</f>
        <v/>
      </c>
      <c r="Y237" s="409" t="s">
        <v>402</v>
      </c>
      <c r="Z237" s="409" t="s">
        <v>402</v>
      </c>
      <c r="AA237" s="409" t="s">
        <v>403</v>
      </c>
      <c r="AB237" s="414" t="str">
        <f>IF((0=$C237),"",IFERROR(IF($C237&lt;10,$C237*Y237,IF(AND(10&lt;=$C237,$C237&lt;=50),$C237*Z237,IF($C237&gt;50,$C237*AA237,"No Offer"))),"No Offer"))</f>
        <v/>
      </c>
    </row>
    <row r="238" spans="1:28" s="389" customFormat="1" x14ac:dyDescent="0.2">
      <c r="A238" s="316"/>
      <c r="B238" s="317"/>
      <c r="C238" s="318">
        <f>'Series 200 Input'!J238</f>
        <v>0</v>
      </c>
      <c r="D238" s="318"/>
      <c r="E238" s="407"/>
      <c r="F238" s="407"/>
      <c r="G238" s="407"/>
      <c r="H238" s="408"/>
      <c r="I238" s="409"/>
      <c r="J238" s="409"/>
      <c r="K238" s="409"/>
      <c r="L238" s="411"/>
      <c r="M238" s="407"/>
      <c r="N238" s="407"/>
      <c r="O238" s="407"/>
      <c r="P238" s="408"/>
      <c r="Q238" s="409"/>
      <c r="R238" s="409"/>
      <c r="S238" s="409"/>
      <c r="T238" s="411"/>
      <c r="U238" s="407"/>
      <c r="V238" s="407"/>
      <c r="W238" s="407"/>
      <c r="X238" s="408"/>
      <c r="Y238" s="409"/>
      <c r="Z238" s="409"/>
      <c r="AA238" s="409"/>
      <c r="AB238" s="411"/>
    </row>
    <row r="239" spans="1:28" s="389" customFormat="1" ht="38.25" x14ac:dyDescent="0.2">
      <c r="A239" s="316" t="s">
        <v>610</v>
      </c>
      <c r="B239" s="317" t="s">
        <v>611</v>
      </c>
      <c r="C239" s="318">
        <f>'Series 200 Input'!J239</f>
        <v>0</v>
      </c>
      <c r="D239" s="318" t="s">
        <v>30</v>
      </c>
      <c r="E239" s="407">
        <v>117.25</v>
      </c>
      <c r="F239" s="407">
        <v>117.25</v>
      </c>
      <c r="G239" s="407">
        <v>117.25</v>
      </c>
      <c r="H239" s="412" t="str">
        <f>IF((0=$C239),"",IFERROR(IF($C239&lt;10,$C239*E239,IF(AND(10&lt;=$C239,$C239&lt;=50),$C239*F239,IF($C239&gt;50,$C239*G239,"No Offer"))),"No Offer"))</f>
        <v/>
      </c>
      <c r="I239" s="409">
        <v>30</v>
      </c>
      <c r="J239" s="409">
        <v>30</v>
      </c>
      <c r="K239" s="409">
        <v>30</v>
      </c>
      <c r="L239" s="414" t="str">
        <f>IF((0=$C239),"",IFERROR(IF($C239&lt;10,$C239*I239,IF(AND(10&lt;=$C239,$C239&lt;=50),$C239*J239,IF($C239&gt;50,$C239*K239,"No Offer"))),"No Offer"))</f>
        <v/>
      </c>
      <c r="M239" s="407">
        <v>62.27</v>
      </c>
      <c r="N239" s="407">
        <v>62.27</v>
      </c>
      <c r="O239" s="407">
        <v>62.27</v>
      </c>
      <c r="P239" s="412" t="str">
        <f>IF((0=$C239),"",IFERROR(IF($C239&lt;10,$C239*M239,IF(AND(10&lt;=$C239,$C239&lt;=50),$C239*N239,IF($C239&gt;50,$C239*O239,"No Offer"))),"No Offer"))</f>
        <v/>
      </c>
      <c r="Q239" s="409">
        <v>50</v>
      </c>
      <c r="R239" s="409">
        <v>50</v>
      </c>
      <c r="S239" s="409">
        <v>50</v>
      </c>
      <c r="T239" s="414" t="str">
        <f>IF((0=$C239),"",IFERROR(IF($C239&lt;10,$C239*Q239,IF(AND(10&lt;=$C239,$C239&lt;=50),$C239*R239,IF($C239&gt;50,$C239*S239,"No Offer"))),"No Offer"))</f>
        <v/>
      </c>
      <c r="U239" s="407">
        <v>60</v>
      </c>
      <c r="V239" s="407">
        <v>50</v>
      </c>
      <c r="W239" s="407">
        <v>45</v>
      </c>
      <c r="X239" s="412" t="str">
        <f>IF((0=$C239),"",IFERROR(IF($C239&lt;10,$C239*U239,IF(AND(10&lt;=$C239,$C239&lt;=50),$C239*V239,IF($C239&gt;50,$C239*W239,"No Offer"))),"No Offer"))</f>
        <v/>
      </c>
      <c r="Y239" s="409" t="s">
        <v>402</v>
      </c>
      <c r="Z239" s="409" t="s">
        <v>402</v>
      </c>
      <c r="AA239" s="409" t="s">
        <v>403</v>
      </c>
      <c r="AB239" s="414" t="str">
        <f>IF((0=$C239),"",IFERROR(IF($C239&lt;10,$C239*Y239,IF(AND(10&lt;=$C239,$C239&lt;=50),$C239*Z239,IF($C239&gt;50,$C239*AA239,"No Offer"))),"No Offer"))</f>
        <v/>
      </c>
    </row>
    <row r="240" spans="1:28" s="389" customFormat="1" x14ac:dyDescent="0.2">
      <c r="A240" s="316"/>
      <c r="B240" s="317"/>
      <c r="C240" s="318">
        <f>'Series 200 Input'!J240</f>
        <v>0</v>
      </c>
      <c r="D240" s="318"/>
      <c r="E240" s="407"/>
      <c r="F240" s="407"/>
      <c r="G240" s="407"/>
      <c r="H240" s="408"/>
      <c r="I240" s="409"/>
      <c r="J240" s="409"/>
      <c r="K240" s="409"/>
      <c r="L240" s="411"/>
      <c r="M240" s="407"/>
      <c r="N240" s="407"/>
      <c r="O240" s="407"/>
      <c r="P240" s="408"/>
      <c r="Q240" s="409"/>
      <c r="R240" s="409"/>
      <c r="S240" s="409"/>
      <c r="T240" s="411"/>
      <c r="U240" s="407"/>
      <c r="V240" s="407"/>
      <c r="W240" s="407"/>
      <c r="X240" s="408"/>
      <c r="Y240" s="409"/>
      <c r="Z240" s="409"/>
      <c r="AA240" s="409"/>
      <c r="AB240" s="411"/>
    </row>
    <row r="241" spans="1:28" s="389" customFormat="1" ht="25.5" x14ac:dyDescent="0.2">
      <c r="A241" s="316" t="s">
        <v>612</v>
      </c>
      <c r="B241" s="317" t="s">
        <v>613</v>
      </c>
      <c r="C241" s="318">
        <f>'Series 200 Input'!J241</f>
        <v>0</v>
      </c>
      <c r="D241" s="318" t="s">
        <v>30</v>
      </c>
      <c r="E241" s="407">
        <v>42.73</v>
      </c>
      <c r="F241" s="407">
        <v>26.7</v>
      </c>
      <c r="G241" s="407">
        <v>26.7</v>
      </c>
      <c r="H241" s="412" t="str">
        <f>IF((0=$C241),"",IFERROR(IF($C241&lt;10,$C241*E241,IF(AND(10&lt;=$C241,$C241&lt;=50),$C241*F241,IF($C241&gt;50,$C241*G241,"No Offer"))),"No Offer"))</f>
        <v/>
      </c>
      <c r="I241" s="409">
        <v>30</v>
      </c>
      <c r="J241" s="409">
        <v>30</v>
      </c>
      <c r="K241" s="409">
        <v>30</v>
      </c>
      <c r="L241" s="414" t="str">
        <f>IF((0=$C241),"",IFERROR(IF($C241&lt;10,$C241*I241,IF(AND(10&lt;=$C241,$C241&lt;=50),$C241*J241,IF($C241&gt;50,$C241*K241,"No Offer"))),"No Offer"))</f>
        <v/>
      </c>
      <c r="M241" s="407">
        <v>62.27</v>
      </c>
      <c r="N241" s="407">
        <v>62.27</v>
      </c>
      <c r="O241" s="407">
        <v>62.27</v>
      </c>
      <c r="P241" s="412" t="str">
        <f>IF((0=$C241),"",IFERROR(IF($C241&lt;10,$C241*M241,IF(AND(10&lt;=$C241,$C241&lt;=50),$C241*N241,IF($C241&gt;50,$C241*O241,"No Offer"))),"No Offer"))</f>
        <v/>
      </c>
      <c r="Q241" s="409">
        <v>50</v>
      </c>
      <c r="R241" s="409">
        <v>50</v>
      </c>
      <c r="S241" s="409">
        <v>50</v>
      </c>
      <c r="T241" s="414" t="str">
        <f>IF((0=$C241),"",IFERROR(IF($C241&lt;10,$C241*Q241,IF(AND(10&lt;=$C241,$C241&lt;=50),$C241*R241,IF($C241&gt;50,$C241*S241,"No Offer"))),"No Offer"))</f>
        <v/>
      </c>
      <c r="U241" s="407">
        <v>90</v>
      </c>
      <c r="V241" s="407">
        <v>80</v>
      </c>
      <c r="W241" s="407">
        <v>70</v>
      </c>
      <c r="X241" s="412" t="str">
        <f>IF((0=$C241),"",IFERROR(IF($C241&lt;10,$C241*U241,IF(AND(10&lt;=$C241,$C241&lt;=50),$C241*V241,IF($C241&gt;50,$C241*W241,"No Offer"))),"No Offer"))</f>
        <v/>
      </c>
      <c r="Y241" s="409" t="s">
        <v>402</v>
      </c>
      <c r="Z241" s="409" t="s">
        <v>402</v>
      </c>
      <c r="AA241" s="409" t="s">
        <v>403</v>
      </c>
      <c r="AB241" s="414" t="str">
        <f>IF((0=$C241),"",IFERROR(IF($C241&lt;10,$C241*Y241,IF(AND(10&lt;=$C241,$C241&lt;=50),$C241*Z241,IF($C241&gt;50,$C241*AA241,"No Offer"))),"No Offer"))</f>
        <v/>
      </c>
    </row>
    <row r="242" spans="1:28" s="389" customFormat="1" x14ac:dyDescent="0.2">
      <c r="A242" s="316"/>
      <c r="B242" s="317"/>
      <c r="C242" s="318">
        <f>'Series 200 Input'!J242</f>
        <v>0</v>
      </c>
      <c r="D242" s="318"/>
      <c r="E242" s="407"/>
      <c r="F242" s="407"/>
      <c r="G242" s="407"/>
      <c r="H242" s="408"/>
      <c r="I242" s="409"/>
      <c r="J242" s="409"/>
      <c r="K242" s="409"/>
      <c r="L242" s="411"/>
      <c r="M242" s="407"/>
      <c r="N242" s="407"/>
      <c r="O242" s="407"/>
      <c r="P242" s="408"/>
      <c r="Q242" s="409"/>
      <c r="R242" s="409"/>
      <c r="S242" s="409"/>
      <c r="T242" s="411"/>
      <c r="U242" s="407"/>
      <c r="V242" s="407"/>
      <c r="W242" s="407"/>
      <c r="X242" s="408"/>
      <c r="Y242" s="409"/>
      <c r="Z242" s="409"/>
      <c r="AA242" s="409"/>
      <c r="AB242" s="411"/>
    </row>
    <row r="243" spans="1:28" s="389" customFormat="1" ht="38.25" x14ac:dyDescent="0.2">
      <c r="A243" s="316" t="s">
        <v>614</v>
      </c>
      <c r="B243" s="317" t="s">
        <v>615</v>
      </c>
      <c r="C243" s="318">
        <f>'Series 200 Input'!J243</f>
        <v>0</v>
      </c>
      <c r="D243" s="318" t="s">
        <v>30</v>
      </c>
      <c r="E243" s="407">
        <v>146.57</v>
      </c>
      <c r="F243" s="407">
        <v>146.57</v>
      </c>
      <c r="G243" s="407">
        <v>146.57</v>
      </c>
      <c r="H243" s="412" t="str">
        <f>IF((0=$C243),"",IFERROR(IF($C243&lt;10,$C243*E243,IF(AND(10&lt;=$C243,$C243&lt;=50),$C243*F243,IF($C243&gt;50,$C243*G243,"No Offer"))),"No Offer"))</f>
        <v/>
      </c>
      <c r="I243" s="409">
        <v>30</v>
      </c>
      <c r="J243" s="409">
        <v>30</v>
      </c>
      <c r="K243" s="409">
        <v>30</v>
      </c>
      <c r="L243" s="414" t="str">
        <f>IF((0=$C243),"",IFERROR(IF($C243&lt;10,$C243*I243,IF(AND(10&lt;=$C243,$C243&lt;=50),$C243*J243,IF($C243&gt;50,$C243*K243,"No Offer"))),"No Offer"))</f>
        <v/>
      </c>
      <c r="M243" s="407">
        <v>62.27</v>
      </c>
      <c r="N243" s="407">
        <v>62.27</v>
      </c>
      <c r="O243" s="407">
        <v>62.27</v>
      </c>
      <c r="P243" s="412" t="str">
        <f>IF((0=$C243),"",IFERROR(IF($C243&lt;10,$C243*M243,IF(AND(10&lt;=$C243,$C243&lt;=50),$C243*N243,IF($C243&gt;50,$C243*O243,"No Offer"))),"No Offer"))</f>
        <v/>
      </c>
      <c r="Q243" s="409">
        <v>50</v>
      </c>
      <c r="R243" s="409">
        <v>50</v>
      </c>
      <c r="S243" s="409">
        <v>50</v>
      </c>
      <c r="T243" s="414" t="str">
        <f>IF((0=$C243),"",IFERROR(IF($C243&lt;10,$C243*Q243,IF(AND(10&lt;=$C243,$C243&lt;=50),$C243*R243,IF($C243&gt;50,$C243*S243,"No Offer"))),"No Offer"))</f>
        <v/>
      </c>
      <c r="U243" s="407">
        <v>90</v>
      </c>
      <c r="V243" s="407">
        <v>80</v>
      </c>
      <c r="W243" s="407">
        <v>70</v>
      </c>
      <c r="X243" s="412" t="str">
        <f>IF((0=$C243),"",IFERROR(IF($C243&lt;10,$C243*U243,IF(AND(10&lt;=$C243,$C243&lt;=50),$C243*V243,IF($C243&gt;50,$C243*W243,"No Offer"))),"No Offer"))</f>
        <v/>
      </c>
      <c r="Y243" s="409" t="s">
        <v>402</v>
      </c>
      <c r="Z243" s="409" t="s">
        <v>402</v>
      </c>
      <c r="AA243" s="409" t="s">
        <v>403</v>
      </c>
      <c r="AB243" s="414" t="str">
        <f>IF((0=$C243),"",IFERROR(IF($C243&lt;10,$C243*Y243,IF(AND(10&lt;=$C243,$C243&lt;=50),$C243*Z243,IF($C243&gt;50,$C243*AA243,"No Offer"))),"No Offer"))</f>
        <v/>
      </c>
    </row>
    <row r="244" spans="1:28" s="389" customFormat="1" x14ac:dyDescent="0.2">
      <c r="A244" s="316"/>
      <c r="B244" s="317"/>
      <c r="C244" s="318">
        <f>'Series 200 Input'!J244</f>
        <v>0</v>
      </c>
      <c r="D244" s="318"/>
      <c r="E244" s="407"/>
      <c r="F244" s="407"/>
      <c r="G244" s="407"/>
      <c r="H244" s="408"/>
      <c r="I244" s="409"/>
      <c r="J244" s="409"/>
      <c r="K244" s="409"/>
      <c r="L244" s="411"/>
      <c r="M244" s="407"/>
      <c r="N244" s="407"/>
      <c r="O244" s="407"/>
      <c r="P244" s="408"/>
      <c r="Q244" s="409"/>
      <c r="R244" s="409"/>
      <c r="S244" s="409"/>
      <c r="T244" s="411"/>
      <c r="U244" s="407"/>
      <c r="V244" s="407"/>
      <c r="W244" s="407"/>
      <c r="X244" s="408"/>
      <c r="Y244" s="409"/>
      <c r="Z244" s="409"/>
      <c r="AA244" s="409"/>
      <c r="AB244" s="411"/>
    </row>
    <row r="245" spans="1:28" s="389" customFormat="1" ht="25.5" x14ac:dyDescent="0.2">
      <c r="A245" s="316" t="s">
        <v>616</v>
      </c>
      <c r="B245" s="317" t="s">
        <v>617</v>
      </c>
      <c r="C245" s="318">
        <f>'Series 200 Input'!J245</f>
        <v>0</v>
      </c>
      <c r="D245" s="318" t="s">
        <v>30</v>
      </c>
      <c r="E245" s="407">
        <v>43.5</v>
      </c>
      <c r="F245" s="407">
        <v>43.5</v>
      </c>
      <c r="G245" s="407">
        <v>43.5</v>
      </c>
      <c r="H245" s="412" t="str">
        <f>IF((0=$C245),"",IFERROR(IF($C245&lt;10,$C245*E245,IF(AND(10&lt;=$C245,$C245&lt;=50),$C245*F245,IF($C245&gt;50,$C245*G245,"No Offer"))),"No Offer"))</f>
        <v/>
      </c>
      <c r="I245" s="409">
        <v>30</v>
      </c>
      <c r="J245" s="409">
        <v>30</v>
      </c>
      <c r="K245" s="409">
        <v>30</v>
      </c>
      <c r="L245" s="414" t="str">
        <f>IF((0=$C245),"",IFERROR(IF($C245&lt;10,$C245*I245,IF(AND(10&lt;=$C245,$C245&lt;=50),$C245*J245,IF($C245&gt;50,$C245*K245,"No Offer"))),"No Offer"))</f>
        <v/>
      </c>
      <c r="M245" s="407">
        <v>62.27</v>
      </c>
      <c r="N245" s="407">
        <v>62.27</v>
      </c>
      <c r="O245" s="407">
        <v>62.27</v>
      </c>
      <c r="P245" s="412" t="str">
        <f>IF((0=$C245),"",IFERROR(IF($C245&lt;10,$C245*M245,IF(AND(10&lt;=$C245,$C245&lt;=50),$C245*N245,IF($C245&gt;50,$C245*O245,"No Offer"))),"No Offer"))</f>
        <v/>
      </c>
      <c r="Q245" s="409">
        <v>50</v>
      </c>
      <c r="R245" s="409">
        <v>50</v>
      </c>
      <c r="S245" s="409">
        <v>50</v>
      </c>
      <c r="T245" s="414" t="str">
        <f>IF((0=$C245),"",IFERROR(IF($C245&lt;10,$C245*Q245,IF(AND(10&lt;=$C245,$C245&lt;=50),$C245*R245,IF($C245&gt;50,$C245*S245,"No Offer"))),"No Offer"))</f>
        <v/>
      </c>
      <c r="U245" s="407">
        <v>125</v>
      </c>
      <c r="V245" s="407">
        <v>110</v>
      </c>
      <c r="W245" s="407">
        <v>95</v>
      </c>
      <c r="X245" s="412" t="str">
        <f>IF((0=$C245),"",IFERROR(IF($C245&lt;10,$C245*U245,IF(AND(10&lt;=$C245,$C245&lt;=50),$C245*V245,IF($C245&gt;50,$C245*W245,"No Offer"))),"No Offer"))</f>
        <v/>
      </c>
      <c r="Y245" s="409" t="s">
        <v>402</v>
      </c>
      <c r="Z245" s="409" t="s">
        <v>402</v>
      </c>
      <c r="AA245" s="409" t="s">
        <v>403</v>
      </c>
      <c r="AB245" s="414" t="str">
        <f>IF((0=$C245),"",IFERROR(IF($C245&lt;10,$C245*Y245,IF(AND(10&lt;=$C245,$C245&lt;=50),$C245*Z245,IF($C245&gt;50,$C245*AA245,"No Offer"))),"No Offer"))</f>
        <v/>
      </c>
    </row>
    <row r="246" spans="1:28" s="389" customFormat="1" x14ac:dyDescent="0.2">
      <c r="A246" s="316"/>
      <c r="B246" s="317"/>
      <c r="C246" s="318">
        <f>'Series 200 Input'!J246</f>
        <v>0</v>
      </c>
      <c r="D246" s="318"/>
      <c r="E246" s="407"/>
      <c r="F246" s="407"/>
      <c r="G246" s="407"/>
      <c r="H246" s="408"/>
      <c r="I246" s="409"/>
      <c r="J246" s="409"/>
      <c r="K246" s="409"/>
      <c r="L246" s="411"/>
      <c r="M246" s="407"/>
      <c r="N246" s="407"/>
      <c r="O246" s="407"/>
      <c r="P246" s="408"/>
      <c r="Q246" s="409"/>
      <c r="R246" s="409"/>
      <c r="S246" s="409"/>
      <c r="T246" s="411"/>
      <c r="U246" s="407"/>
      <c r="V246" s="407"/>
      <c r="W246" s="407"/>
      <c r="X246" s="408"/>
      <c r="Y246" s="409"/>
      <c r="Z246" s="409"/>
      <c r="AA246" s="409"/>
      <c r="AB246" s="411"/>
    </row>
    <row r="247" spans="1:28" s="389" customFormat="1" ht="38.25" x14ac:dyDescent="0.2">
      <c r="A247" s="316" t="s">
        <v>618</v>
      </c>
      <c r="B247" s="317" t="s">
        <v>619</v>
      </c>
      <c r="C247" s="318">
        <f>'Series 200 Input'!J247</f>
        <v>0</v>
      </c>
      <c r="D247" s="318" t="s">
        <v>30</v>
      </c>
      <c r="E247" s="407">
        <v>195.42</v>
      </c>
      <c r="F247" s="407">
        <v>195.42</v>
      </c>
      <c r="G247" s="407">
        <v>195.42</v>
      </c>
      <c r="H247" s="412" t="str">
        <f>IF((0=$C247),"",IFERROR(IF($C247&lt;10,$C247*E247,IF(AND(10&lt;=$C247,$C247&lt;=50),$C247*F247,IF($C247&gt;50,$C247*G247,"No Offer"))),"No Offer"))</f>
        <v/>
      </c>
      <c r="I247" s="409">
        <v>30</v>
      </c>
      <c r="J247" s="409">
        <v>30</v>
      </c>
      <c r="K247" s="409">
        <v>30</v>
      </c>
      <c r="L247" s="414" t="str">
        <f>IF((0=$C247),"",IFERROR(IF($C247&lt;10,$C247*I247,IF(AND(10&lt;=$C247,$C247&lt;=50),$C247*J247,IF($C247&gt;50,$C247*K247,"No Offer"))),"No Offer"))</f>
        <v/>
      </c>
      <c r="M247" s="407">
        <v>62.27</v>
      </c>
      <c r="N247" s="407">
        <v>62.27</v>
      </c>
      <c r="O247" s="407">
        <v>62.27</v>
      </c>
      <c r="P247" s="412" t="str">
        <f>IF((0=$C247),"",IFERROR(IF($C247&lt;10,$C247*M247,IF(AND(10&lt;=$C247,$C247&lt;=50),$C247*N247,IF($C247&gt;50,$C247*O247,"No Offer"))),"No Offer"))</f>
        <v/>
      </c>
      <c r="Q247" s="409">
        <v>50</v>
      </c>
      <c r="R247" s="409">
        <v>50</v>
      </c>
      <c r="S247" s="409">
        <v>50</v>
      </c>
      <c r="T247" s="414" t="str">
        <f>IF((0=$C247),"",IFERROR(IF($C247&lt;10,$C247*Q247,IF(AND(10&lt;=$C247,$C247&lt;=50),$C247*R247,IF($C247&gt;50,$C247*S247,"No Offer"))),"No Offer"))</f>
        <v/>
      </c>
      <c r="U247" s="407">
        <v>125</v>
      </c>
      <c r="V247" s="407">
        <v>110</v>
      </c>
      <c r="W247" s="407">
        <v>95</v>
      </c>
      <c r="X247" s="412" t="str">
        <f>IF((0=$C247),"",IFERROR(IF($C247&lt;10,$C247*U247,IF(AND(10&lt;=$C247,$C247&lt;=50),$C247*V247,IF($C247&gt;50,$C247*W247,"No Offer"))),"No Offer"))</f>
        <v/>
      </c>
      <c r="Y247" s="409" t="s">
        <v>402</v>
      </c>
      <c r="Z247" s="409" t="s">
        <v>402</v>
      </c>
      <c r="AA247" s="409" t="s">
        <v>403</v>
      </c>
      <c r="AB247" s="414" t="str">
        <f>IF((0=$C247),"",IFERROR(IF($C247&lt;10,$C247*Y247,IF(AND(10&lt;=$C247,$C247&lt;=50),$C247*Z247,IF($C247&gt;50,$C247*AA247,"No Offer"))),"No Offer"))</f>
        <v/>
      </c>
    </row>
    <row r="248" spans="1:28" s="389" customFormat="1" x14ac:dyDescent="0.2">
      <c r="A248" s="316"/>
      <c r="B248" s="317"/>
      <c r="C248" s="318">
        <f>'Series 200 Input'!J248</f>
        <v>0</v>
      </c>
      <c r="D248" s="318"/>
      <c r="E248" s="407"/>
      <c r="F248" s="407"/>
      <c r="G248" s="407"/>
      <c r="H248" s="408"/>
      <c r="I248" s="409"/>
      <c r="J248" s="409"/>
      <c r="K248" s="409"/>
      <c r="L248" s="411"/>
      <c r="M248" s="407"/>
      <c r="N248" s="407"/>
      <c r="O248" s="407"/>
      <c r="P248" s="408"/>
      <c r="Q248" s="409"/>
      <c r="R248" s="409"/>
      <c r="S248" s="409"/>
      <c r="T248" s="411"/>
      <c r="U248" s="407"/>
      <c r="V248" s="407"/>
      <c r="W248" s="407"/>
      <c r="X248" s="408"/>
      <c r="Y248" s="409"/>
      <c r="Z248" s="409"/>
      <c r="AA248" s="409"/>
      <c r="AB248" s="411"/>
    </row>
    <row r="249" spans="1:28" s="389" customFormat="1" ht="25.5" x14ac:dyDescent="0.2">
      <c r="A249" s="316" t="s">
        <v>620</v>
      </c>
      <c r="B249" s="317" t="s">
        <v>621</v>
      </c>
      <c r="C249" s="318">
        <f>'Series 200 Input'!J249</f>
        <v>0</v>
      </c>
      <c r="D249" s="318" t="s">
        <v>30</v>
      </c>
      <c r="E249" s="407">
        <v>117.25</v>
      </c>
      <c r="F249" s="407">
        <v>117.25</v>
      </c>
      <c r="G249" s="407">
        <v>117.25</v>
      </c>
      <c r="H249" s="412" t="str">
        <f>IF((0=$C249),"",IFERROR(IF($C249&lt;10,$C249*E249,IF(AND(10&lt;=$C249,$C249&lt;=50),$C249*F249,IF($C249&gt;50,$C249*G249,"No Offer"))),"No Offer"))</f>
        <v/>
      </c>
      <c r="I249" s="409">
        <v>30</v>
      </c>
      <c r="J249" s="409">
        <v>30</v>
      </c>
      <c r="K249" s="409">
        <v>30</v>
      </c>
      <c r="L249" s="414" t="str">
        <f>IF((0=$C249),"",IFERROR(IF($C249&lt;10,$C249*I249,IF(AND(10&lt;=$C249,$C249&lt;=50),$C249*J249,IF($C249&gt;50,$C249*K249,"No Offer"))),"No Offer"))</f>
        <v/>
      </c>
      <c r="M249" s="407">
        <v>62.27</v>
      </c>
      <c r="N249" s="407">
        <v>62.27</v>
      </c>
      <c r="O249" s="407">
        <v>62.27</v>
      </c>
      <c r="P249" s="412" t="str">
        <f>IF((0=$C249),"",IFERROR(IF($C249&lt;10,$C249*M249,IF(AND(10&lt;=$C249,$C249&lt;=50),$C249*N249,IF($C249&gt;50,$C249*O249,"No Offer"))),"No Offer"))</f>
        <v/>
      </c>
      <c r="Q249" s="409">
        <v>50</v>
      </c>
      <c r="R249" s="409">
        <v>50</v>
      </c>
      <c r="S249" s="409">
        <v>50</v>
      </c>
      <c r="T249" s="414" t="str">
        <f>IF((0=$C249),"",IFERROR(IF($C249&lt;10,$C249*Q249,IF(AND(10&lt;=$C249,$C249&lt;=50),$C249*R249,IF($C249&gt;50,$C249*S249,"No Offer"))),"No Offer"))</f>
        <v/>
      </c>
      <c r="U249" s="407">
        <v>200</v>
      </c>
      <c r="V249" s="407">
        <v>185</v>
      </c>
      <c r="W249" s="407">
        <v>150</v>
      </c>
      <c r="X249" s="412" t="str">
        <f>IF((0=$C249),"",IFERROR(IF($C249&lt;10,$C249*U249,IF(AND(10&lt;=$C249,$C249&lt;=50),$C249*V249,IF($C249&gt;50,$C249*W249,"No Offer"))),"No Offer"))</f>
        <v/>
      </c>
      <c r="Y249" s="409" t="s">
        <v>402</v>
      </c>
      <c r="Z249" s="409" t="s">
        <v>402</v>
      </c>
      <c r="AA249" s="409" t="s">
        <v>403</v>
      </c>
      <c r="AB249" s="414" t="str">
        <f>IF((0=$C249),"",IFERROR(IF($C249&lt;10,$C249*Y249,IF(AND(10&lt;=$C249,$C249&lt;=50),$C249*Z249,IF($C249&gt;50,$C249*AA249,"No Offer"))),"No Offer"))</f>
        <v/>
      </c>
    </row>
    <row r="250" spans="1:28" s="389" customFormat="1" x14ac:dyDescent="0.2">
      <c r="A250" s="316"/>
      <c r="B250" s="317"/>
      <c r="C250" s="318">
        <f>'Series 200 Input'!J250</f>
        <v>0</v>
      </c>
      <c r="D250" s="318"/>
      <c r="E250" s="407"/>
      <c r="F250" s="407"/>
      <c r="G250" s="407"/>
      <c r="H250" s="408"/>
      <c r="I250" s="409"/>
      <c r="J250" s="409"/>
      <c r="K250" s="409"/>
      <c r="L250" s="411"/>
      <c r="M250" s="407"/>
      <c r="N250" s="407"/>
      <c r="O250" s="407"/>
      <c r="P250" s="408"/>
      <c r="Q250" s="409"/>
      <c r="R250" s="409"/>
      <c r="S250" s="409"/>
      <c r="T250" s="411"/>
      <c r="U250" s="407"/>
      <c r="V250" s="407"/>
      <c r="W250" s="407"/>
      <c r="X250" s="408"/>
      <c r="Y250" s="409"/>
      <c r="Z250" s="409"/>
      <c r="AA250" s="409"/>
      <c r="AB250" s="411"/>
    </row>
    <row r="251" spans="1:28" s="389" customFormat="1" ht="38.25" x14ac:dyDescent="0.2">
      <c r="A251" s="316" t="s">
        <v>622</v>
      </c>
      <c r="B251" s="317" t="s">
        <v>623</v>
      </c>
      <c r="C251" s="318">
        <f>'Series 200 Input'!J251</f>
        <v>0</v>
      </c>
      <c r="D251" s="318" t="s">
        <v>30</v>
      </c>
      <c r="E251" s="407">
        <v>234.5</v>
      </c>
      <c r="F251" s="407">
        <v>234.5</v>
      </c>
      <c r="G251" s="407">
        <v>234.5</v>
      </c>
      <c r="H251" s="412" t="str">
        <f>IF((0=$C251),"",IFERROR(IF($C251&lt;10,$C251*E251,IF(AND(10&lt;=$C251,$C251&lt;=50),$C251*F251,IF($C251&gt;50,$C251*G251,"No Offer"))),"No Offer"))</f>
        <v/>
      </c>
      <c r="I251" s="409">
        <v>30</v>
      </c>
      <c r="J251" s="409">
        <v>30</v>
      </c>
      <c r="K251" s="409">
        <v>30</v>
      </c>
      <c r="L251" s="414" t="str">
        <f>IF((0=$C251),"",IFERROR(IF($C251&lt;10,$C251*I251,IF(AND(10&lt;=$C251,$C251&lt;=50),$C251*J251,IF($C251&gt;50,$C251*K251,"No Offer"))),"No Offer"))</f>
        <v/>
      </c>
      <c r="M251" s="407">
        <v>62.27</v>
      </c>
      <c r="N251" s="407">
        <v>62.27</v>
      </c>
      <c r="O251" s="407">
        <v>62.27</v>
      </c>
      <c r="P251" s="412" t="str">
        <f>IF((0=$C251),"",IFERROR(IF($C251&lt;10,$C251*M251,IF(AND(10&lt;=$C251,$C251&lt;=50),$C251*N251,IF($C251&gt;50,$C251*O251,"No Offer"))),"No Offer"))</f>
        <v/>
      </c>
      <c r="Q251" s="409">
        <v>50</v>
      </c>
      <c r="R251" s="409">
        <v>50</v>
      </c>
      <c r="S251" s="409">
        <v>50</v>
      </c>
      <c r="T251" s="414" t="str">
        <f>IF((0=$C251),"",IFERROR(IF($C251&lt;10,$C251*Q251,IF(AND(10&lt;=$C251,$C251&lt;=50),$C251*R251,IF($C251&gt;50,$C251*S251,"No Offer"))),"No Offer"))</f>
        <v/>
      </c>
      <c r="U251" s="407">
        <v>200</v>
      </c>
      <c r="V251" s="407">
        <v>185</v>
      </c>
      <c r="W251" s="407">
        <v>150</v>
      </c>
      <c r="X251" s="412" t="str">
        <f>IF((0=$C251),"",IFERROR(IF($C251&lt;10,$C251*U251,IF(AND(10&lt;=$C251,$C251&lt;=50),$C251*V251,IF($C251&gt;50,$C251*W251,"No Offer"))),"No Offer"))</f>
        <v/>
      </c>
      <c r="Y251" s="409" t="s">
        <v>402</v>
      </c>
      <c r="Z251" s="409" t="s">
        <v>402</v>
      </c>
      <c r="AA251" s="409" t="s">
        <v>403</v>
      </c>
      <c r="AB251" s="414" t="str">
        <f>IF((0=$C251),"",IFERROR(IF($C251&lt;10,$C251*Y251,IF(AND(10&lt;=$C251,$C251&lt;=50),$C251*Z251,IF($C251&gt;50,$C251*AA251,"No Offer"))),"No Offer"))</f>
        <v/>
      </c>
    </row>
    <row r="252" spans="1:28" s="389" customFormat="1" x14ac:dyDescent="0.2">
      <c r="A252" s="316"/>
      <c r="B252" s="317"/>
      <c r="C252" s="318">
        <f>'Series 200 Input'!J252</f>
        <v>0</v>
      </c>
      <c r="D252" s="318"/>
      <c r="E252" s="407"/>
      <c r="F252" s="407"/>
      <c r="G252" s="407"/>
      <c r="H252" s="408"/>
      <c r="I252" s="409"/>
      <c r="J252" s="409"/>
      <c r="K252" s="409"/>
      <c r="L252" s="411"/>
      <c r="M252" s="407"/>
      <c r="N252" s="407"/>
      <c r="O252" s="407"/>
      <c r="P252" s="408"/>
      <c r="Q252" s="409"/>
      <c r="R252" s="409"/>
      <c r="S252" s="409"/>
      <c r="T252" s="411"/>
      <c r="U252" s="407"/>
      <c r="V252" s="407"/>
      <c r="W252" s="407"/>
      <c r="X252" s="408"/>
      <c r="Y252" s="409"/>
      <c r="Z252" s="409"/>
      <c r="AA252" s="409"/>
      <c r="AB252" s="411"/>
    </row>
    <row r="253" spans="1:28" s="389" customFormat="1" ht="25.5" x14ac:dyDescent="0.2">
      <c r="A253" s="316" t="s">
        <v>624</v>
      </c>
      <c r="B253" s="317" t="s">
        <v>625</v>
      </c>
      <c r="C253" s="318">
        <f>'Series 200 Input'!J253</f>
        <v>0</v>
      </c>
      <c r="D253" s="318" t="s">
        <v>30</v>
      </c>
      <c r="E253" s="407">
        <v>117.25</v>
      </c>
      <c r="F253" s="407">
        <v>117.25</v>
      </c>
      <c r="G253" s="407">
        <v>117.25</v>
      </c>
      <c r="H253" s="412" t="str">
        <f>IF((0=$C253),"",IFERROR(IF($C253&lt;10,$C253*E253,IF(AND(10&lt;=$C253,$C253&lt;=50),$C253*F253,IF($C253&gt;50,$C253*G253,"No Offer"))),"No Offer"))</f>
        <v/>
      </c>
      <c r="I253" s="409">
        <v>30</v>
      </c>
      <c r="J253" s="409">
        <v>30</v>
      </c>
      <c r="K253" s="409">
        <v>30</v>
      </c>
      <c r="L253" s="414" t="str">
        <f>IF((0=$C253),"",IFERROR(IF($C253&lt;10,$C253*I253,IF(AND(10&lt;=$C253,$C253&lt;=50),$C253*J253,IF($C253&gt;50,$C253*K253,"No Offer"))),"No Offer"))</f>
        <v/>
      </c>
      <c r="M253" s="407">
        <v>62.27</v>
      </c>
      <c r="N253" s="407">
        <v>62.27</v>
      </c>
      <c r="O253" s="407">
        <v>62.27</v>
      </c>
      <c r="P253" s="412" t="str">
        <f>IF((0=$C253),"",IFERROR(IF($C253&lt;10,$C253*M253,IF(AND(10&lt;=$C253,$C253&lt;=50),$C253*N253,IF($C253&gt;50,$C253*O253,"No Offer"))),"No Offer"))</f>
        <v/>
      </c>
      <c r="Q253" s="409">
        <v>25</v>
      </c>
      <c r="R253" s="409">
        <v>25</v>
      </c>
      <c r="S253" s="409">
        <v>25</v>
      </c>
      <c r="T253" s="414" t="str">
        <f>IF((0=$C253),"",IFERROR(IF($C253&lt;10,$C253*Q253,IF(AND(10&lt;=$C253,$C253&lt;=50),$C253*R253,IF($C253&gt;50,$C253*S253,"No Offer"))),"No Offer"))</f>
        <v/>
      </c>
      <c r="U253" s="407">
        <v>60</v>
      </c>
      <c r="V253" s="407">
        <v>55</v>
      </c>
      <c r="W253" s="407">
        <v>50</v>
      </c>
      <c r="X253" s="412" t="str">
        <f>IF((0=$C253),"",IFERROR(IF($C253&lt;10,$C253*U253,IF(AND(10&lt;=$C253,$C253&lt;=50),$C253*V253,IF($C253&gt;50,$C253*W253,"No Offer"))),"No Offer"))</f>
        <v/>
      </c>
      <c r="Y253" s="409" t="s">
        <v>402</v>
      </c>
      <c r="Z253" s="409" t="s">
        <v>402</v>
      </c>
      <c r="AA253" s="409" t="s">
        <v>403</v>
      </c>
      <c r="AB253" s="414" t="str">
        <f>IF((0=$C253),"",IFERROR(IF($C253&lt;10,$C253*Y253,IF(AND(10&lt;=$C253,$C253&lt;=50),$C253*Z253,IF($C253&gt;50,$C253*AA253,"No Offer"))),"No Offer"))</f>
        <v/>
      </c>
    </row>
    <row r="254" spans="1:28" s="389" customFormat="1" x14ac:dyDescent="0.2">
      <c r="A254" s="316"/>
      <c r="B254" s="317"/>
      <c r="C254" s="318">
        <f>'Series 200 Input'!J254</f>
        <v>0</v>
      </c>
      <c r="D254" s="318"/>
      <c r="E254" s="407"/>
      <c r="F254" s="407"/>
      <c r="G254" s="407"/>
      <c r="H254" s="408"/>
      <c r="I254" s="409"/>
      <c r="J254" s="409"/>
      <c r="K254" s="409"/>
      <c r="L254" s="411"/>
      <c r="M254" s="407"/>
      <c r="N254" s="407"/>
      <c r="O254" s="407"/>
      <c r="P254" s="408"/>
      <c r="Q254" s="409"/>
      <c r="R254" s="409"/>
      <c r="S254" s="409"/>
      <c r="T254" s="411"/>
      <c r="U254" s="407"/>
      <c r="V254" s="407"/>
      <c r="W254" s="407"/>
      <c r="X254" s="408"/>
      <c r="Y254" s="409"/>
      <c r="Z254" s="409"/>
      <c r="AA254" s="409"/>
      <c r="AB254" s="411"/>
    </row>
    <row r="255" spans="1:28" s="389" customFormat="1" x14ac:dyDescent="0.2">
      <c r="A255" s="331"/>
      <c r="B255" s="343" t="s">
        <v>626</v>
      </c>
      <c r="C255" s="318">
        <f>'Series 200 Input'!J255</f>
        <v>0</v>
      </c>
      <c r="D255" s="334"/>
      <c r="E255" s="423" t="s">
        <v>396</v>
      </c>
      <c r="F255" s="424" t="s">
        <v>397</v>
      </c>
      <c r="G255" s="423" t="s">
        <v>398</v>
      </c>
      <c r="H255" s="433"/>
      <c r="I255" s="423" t="s">
        <v>396</v>
      </c>
      <c r="J255" s="424" t="s">
        <v>397</v>
      </c>
      <c r="K255" s="423" t="s">
        <v>398</v>
      </c>
      <c r="L255" s="433"/>
      <c r="M255" s="423" t="s">
        <v>396</v>
      </c>
      <c r="N255" s="424" t="s">
        <v>397</v>
      </c>
      <c r="O255" s="423" t="s">
        <v>398</v>
      </c>
      <c r="P255" s="433"/>
      <c r="Q255" s="423" t="s">
        <v>396</v>
      </c>
      <c r="R255" s="424" t="s">
        <v>397</v>
      </c>
      <c r="S255" s="423" t="s">
        <v>398</v>
      </c>
      <c r="T255" s="433"/>
      <c r="U255" s="423" t="s">
        <v>396</v>
      </c>
      <c r="V255" s="424" t="s">
        <v>397</v>
      </c>
      <c r="W255" s="423" t="s">
        <v>398</v>
      </c>
      <c r="X255" s="433"/>
      <c r="Y255" s="423" t="s">
        <v>396</v>
      </c>
      <c r="Z255" s="424" t="s">
        <v>397</v>
      </c>
      <c r="AA255" s="423" t="s">
        <v>398</v>
      </c>
      <c r="AB255" s="433"/>
    </row>
    <row r="256" spans="1:28" s="389" customFormat="1" x14ac:dyDescent="0.2">
      <c r="A256" s="316"/>
      <c r="B256" s="444"/>
      <c r="C256" s="318">
        <f>'Series 200 Input'!J256</f>
        <v>0</v>
      </c>
      <c r="D256" s="318"/>
      <c r="E256" s="407"/>
      <c r="F256" s="407"/>
      <c r="G256" s="407"/>
      <c r="H256" s="408"/>
      <c r="I256" s="409"/>
      <c r="J256" s="409"/>
      <c r="K256" s="409"/>
      <c r="L256" s="411"/>
      <c r="M256" s="407"/>
      <c r="N256" s="407"/>
      <c r="O256" s="407"/>
      <c r="P256" s="408"/>
      <c r="Q256" s="409"/>
      <c r="R256" s="409"/>
      <c r="S256" s="409"/>
      <c r="T256" s="411"/>
      <c r="U256" s="407"/>
      <c r="V256" s="407"/>
      <c r="W256" s="407"/>
      <c r="X256" s="408"/>
      <c r="Y256" s="409"/>
      <c r="Z256" s="409"/>
      <c r="AA256" s="409"/>
      <c r="AB256" s="411"/>
    </row>
    <row r="257" spans="1:28" s="389" customFormat="1" ht="25.5" x14ac:dyDescent="0.2">
      <c r="A257" s="316" t="s">
        <v>627</v>
      </c>
      <c r="B257" s="317" t="s">
        <v>628</v>
      </c>
      <c r="C257" s="318">
        <f>'Series 200 Input'!J257</f>
        <v>0</v>
      </c>
      <c r="D257" s="318" t="s">
        <v>451</v>
      </c>
      <c r="E257" s="407">
        <v>16.3</v>
      </c>
      <c r="F257" s="407">
        <v>16.3</v>
      </c>
      <c r="G257" s="407">
        <v>16.3</v>
      </c>
      <c r="H257" s="412" t="str">
        <f>IF((0=$C257),"",IFERROR(IF($C257&lt;10,$C257*E257,IF(AND(10&lt;=$C257,$C257&lt;=50),$C257*F257,IF($C257&gt;50,$C257*G257,"No Offer"))),"No Offer"))</f>
        <v/>
      </c>
      <c r="I257" s="409">
        <v>5</v>
      </c>
      <c r="J257" s="409">
        <v>5</v>
      </c>
      <c r="K257" s="409">
        <v>5</v>
      </c>
      <c r="L257" s="414" t="str">
        <f>IF((0=$C257),"",IFERROR(IF($C257&lt;10,$C257*I257,IF(AND(10&lt;=$C257,$C257&lt;=50),$C257*J257,IF($C257&gt;50,$C257*K257,"No Offer"))),"No Offer"))</f>
        <v/>
      </c>
      <c r="M257" s="407">
        <v>6.04</v>
      </c>
      <c r="N257" s="407">
        <v>6.04</v>
      </c>
      <c r="O257" s="407">
        <v>6.04</v>
      </c>
      <c r="P257" s="412" t="str">
        <f>IF((0=$C257),"",IFERROR(IF($C257&lt;10,$C257*M257,IF(AND(10&lt;=$C257,$C257&lt;=50),$C257*N257,IF($C257&gt;50,$C257*O257,"No Offer"))),"No Offer"))</f>
        <v/>
      </c>
      <c r="Q257" s="409">
        <v>8</v>
      </c>
      <c r="R257" s="409">
        <v>8</v>
      </c>
      <c r="S257" s="409">
        <v>8</v>
      </c>
      <c r="T257" s="414" t="str">
        <f>IF((0=$C257),"",IFERROR(IF($C257&lt;10,$C257*Q257,IF(AND(10&lt;=$C257,$C257&lt;=50),$C257*R257,IF($C257&gt;50,$C257*S257,"No Offer"))),"No Offer"))</f>
        <v/>
      </c>
      <c r="U257" s="407">
        <v>15.81</v>
      </c>
      <c r="V257" s="407">
        <v>10.5</v>
      </c>
      <c r="W257" s="407">
        <v>9.5</v>
      </c>
      <c r="X257" s="412" t="str">
        <f>IF((0=$C257),"",IFERROR(IF($C257&lt;10,$C257*U257,IF(AND(10&lt;=$C257,$C257&lt;=50),$C257*V257,IF($C257&gt;50,$C257*W257,"No Offer"))),"No Offer"))</f>
        <v/>
      </c>
      <c r="Y257" s="409" t="s">
        <v>402</v>
      </c>
      <c r="Z257" s="409" t="s">
        <v>402</v>
      </c>
      <c r="AA257" s="409" t="s">
        <v>403</v>
      </c>
      <c r="AB257" s="414" t="str">
        <f>IF((0=$C257),"",IFERROR(IF($C257&lt;10,$C257*Y257,IF(AND(10&lt;=$C257,$C257&lt;=50),$C257*Z257,IF($C257&gt;50,$C257*AA257,"No Offer"))),"No Offer"))</f>
        <v/>
      </c>
    </row>
    <row r="258" spans="1:28" s="389" customFormat="1" x14ac:dyDescent="0.2">
      <c r="A258" s="316"/>
      <c r="B258" s="444"/>
      <c r="C258" s="318">
        <f>'Series 200 Input'!J258</f>
        <v>0</v>
      </c>
      <c r="D258" s="318"/>
      <c r="E258" s="407"/>
      <c r="F258" s="407"/>
      <c r="G258" s="407"/>
      <c r="H258" s="408"/>
      <c r="I258" s="409"/>
      <c r="J258" s="409"/>
      <c r="K258" s="409"/>
      <c r="L258" s="411"/>
      <c r="M258" s="407"/>
      <c r="N258" s="407"/>
      <c r="O258" s="407"/>
      <c r="P258" s="408"/>
      <c r="Q258" s="409"/>
      <c r="R258" s="409"/>
      <c r="S258" s="409"/>
      <c r="T258" s="411"/>
      <c r="U258" s="407"/>
      <c r="V258" s="407"/>
      <c r="W258" s="407"/>
      <c r="X258" s="408"/>
      <c r="Y258" s="409"/>
      <c r="Z258" s="409"/>
      <c r="AA258" s="409"/>
      <c r="AB258" s="411"/>
    </row>
    <row r="259" spans="1:28" s="389" customFormat="1" ht="25.5" x14ac:dyDescent="0.2">
      <c r="A259" s="316" t="s">
        <v>629</v>
      </c>
      <c r="B259" s="317" t="s">
        <v>630</v>
      </c>
      <c r="C259" s="318">
        <f>'Series 200 Input'!J259</f>
        <v>0</v>
      </c>
      <c r="D259" s="318" t="s">
        <v>451</v>
      </c>
      <c r="E259" s="407">
        <v>16.3</v>
      </c>
      <c r="F259" s="407">
        <v>16.3</v>
      </c>
      <c r="G259" s="407">
        <v>16.3</v>
      </c>
      <c r="H259" s="412" t="str">
        <f>IF((0=$C259),"",IFERROR(IF($C259&lt;10,$C259*E259,IF(AND(10&lt;=$C259,$C259&lt;=50),$C259*F259,IF($C259&gt;50,$C259*G259,"No Offer"))),"No Offer"))</f>
        <v/>
      </c>
      <c r="I259" s="409">
        <v>5</v>
      </c>
      <c r="J259" s="409">
        <v>5</v>
      </c>
      <c r="K259" s="409">
        <v>5</v>
      </c>
      <c r="L259" s="414" t="str">
        <f>IF((0=$C259),"",IFERROR(IF($C259&lt;10,$C259*I259,IF(AND(10&lt;=$C259,$C259&lt;=50),$C259*J259,IF($C259&gt;50,$C259*K259,"No Offer"))),"No Offer"))</f>
        <v/>
      </c>
      <c r="M259" s="407">
        <v>6.04</v>
      </c>
      <c r="N259" s="407">
        <v>6.04</v>
      </c>
      <c r="O259" s="407">
        <v>6.04</v>
      </c>
      <c r="P259" s="412" t="str">
        <f>IF((0=$C259),"",IFERROR(IF($C259&lt;10,$C259*M259,IF(AND(10&lt;=$C259,$C259&lt;=50),$C259*N259,IF($C259&gt;50,$C259*O259,"No Offer"))),"No Offer"))</f>
        <v/>
      </c>
      <c r="Q259" s="409">
        <v>8</v>
      </c>
      <c r="R259" s="409">
        <v>8</v>
      </c>
      <c r="S259" s="409">
        <v>8</v>
      </c>
      <c r="T259" s="414" t="str">
        <f>IF((0=$C259),"",IFERROR(IF($C259&lt;10,$C259*Q259,IF(AND(10&lt;=$C259,$C259&lt;=50),$C259*R259,IF($C259&gt;50,$C259*S259,"No Offer"))),"No Offer"))</f>
        <v/>
      </c>
      <c r="U259" s="407">
        <v>18.98</v>
      </c>
      <c r="V259" s="407">
        <v>11.75</v>
      </c>
      <c r="W259" s="407">
        <v>10.5</v>
      </c>
      <c r="X259" s="412" t="str">
        <f>IF((0=$C259),"",IFERROR(IF($C259&lt;10,$C259*U259,IF(AND(10&lt;=$C259,$C259&lt;=50),$C259*V259,IF($C259&gt;50,$C259*W259,"No Offer"))),"No Offer"))</f>
        <v/>
      </c>
      <c r="Y259" s="409" t="s">
        <v>402</v>
      </c>
      <c r="Z259" s="409" t="s">
        <v>402</v>
      </c>
      <c r="AA259" s="409" t="s">
        <v>403</v>
      </c>
      <c r="AB259" s="414" t="str">
        <f>IF((0=$C259),"",IFERROR(IF($C259&lt;10,$C259*Y259,IF(AND(10&lt;=$C259,$C259&lt;=50),$C259*Z259,IF($C259&gt;50,$C259*AA259,"No Offer"))),"No Offer"))</f>
        <v/>
      </c>
    </row>
    <row r="260" spans="1:28" s="389" customFormat="1" x14ac:dyDescent="0.2">
      <c r="A260" s="316"/>
      <c r="B260" s="444"/>
      <c r="C260" s="318">
        <f>'Series 200 Input'!J260</f>
        <v>0</v>
      </c>
      <c r="D260" s="318"/>
      <c r="E260" s="407"/>
      <c r="F260" s="407"/>
      <c r="G260" s="407"/>
      <c r="H260" s="408"/>
      <c r="I260" s="409"/>
      <c r="J260" s="409"/>
      <c r="K260" s="409"/>
      <c r="L260" s="411"/>
      <c r="M260" s="407"/>
      <c r="N260" s="407"/>
      <c r="O260" s="407"/>
      <c r="P260" s="408"/>
      <c r="Q260" s="409"/>
      <c r="R260" s="409"/>
      <c r="S260" s="409"/>
      <c r="T260" s="411"/>
      <c r="U260" s="407"/>
      <c r="V260" s="407"/>
      <c r="W260" s="407"/>
      <c r="X260" s="408"/>
      <c r="Y260" s="409"/>
      <c r="Z260" s="409"/>
      <c r="AA260" s="409"/>
      <c r="AB260" s="411"/>
    </row>
    <row r="261" spans="1:28" s="389" customFormat="1" ht="25.5" x14ac:dyDescent="0.2">
      <c r="A261" s="316" t="s">
        <v>631</v>
      </c>
      <c r="B261" s="317" t="s">
        <v>632</v>
      </c>
      <c r="C261" s="318">
        <f>'Series 200 Input'!J261</f>
        <v>0</v>
      </c>
      <c r="D261" s="318" t="s">
        <v>30</v>
      </c>
      <c r="E261" s="407">
        <v>32.630000000000003</v>
      </c>
      <c r="F261" s="407">
        <v>16.309999999999999</v>
      </c>
      <c r="G261" s="407">
        <v>16.309999999999999</v>
      </c>
      <c r="H261" s="412" t="str">
        <f>IF((0=$C261),"",IFERROR(IF($C261&lt;10,$C261*E261,IF(AND(10&lt;=$C261,$C261&lt;=50),$C261*F261,IF($C261&gt;50,$C261*G261,"No Offer"))),"No Offer"))</f>
        <v/>
      </c>
      <c r="I261" s="409">
        <v>5</v>
      </c>
      <c r="J261" s="409">
        <v>5</v>
      </c>
      <c r="K261" s="409">
        <v>5</v>
      </c>
      <c r="L261" s="414" t="str">
        <f>IF((0=$C261),"",IFERROR(IF($C261&lt;10,$C261*I261,IF(AND(10&lt;=$C261,$C261&lt;=50),$C261*J261,IF($C261&gt;50,$C261*K261,"No Offer"))),"No Offer"))</f>
        <v/>
      </c>
      <c r="M261" s="407">
        <v>25.6</v>
      </c>
      <c r="N261" s="407">
        <v>25.6</v>
      </c>
      <c r="O261" s="407">
        <v>25.6</v>
      </c>
      <c r="P261" s="412" t="str">
        <f>IF((0=$C261),"",IFERROR(IF($C261&lt;10,$C261*M261,IF(AND(10&lt;=$C261,$C261&lt;=50),$C261*N261,IF($C261&gt;50,$C261*O261,"No Offer"))),"No Offer"))</f>
        <v/>
      </c>
      <c r="Q261" s="409">
        <v>15</v>
      </c>
      <c r="R261" s="409">
        <v>15</v>
      </c>
      <c r="S261" s="409">
        <v>15</v>
      </c>
      <c r="T261" s="414" t="str">
        <f>IF((0=$C261),"",IFERROR(IF($C261&lt;10,$C261*Q261,IF(AND(10&lt;=$C261,$C261&lt;=50),$C261*R261,IF($C261&gt;50,$C261*S261,"No Offer"))),"No Offer"))</f>
        <v/>
      </c>
      <c r="U261" s="407">
        <v>45</v>
      </c>
      <c r="V261" s="407">
        <v>40</v>
      </c>
      <c r="W261" s="407">
        <v>30</v>
      </c>
      <c r="X261" s="412" t="str">
        <f>IF((0=$C261),"",IFERROR(IF($C261&lt;10,$C261*U261,IF(AND(10&lt;=$C261,$C261&lt;=50),$C261*V261,IF($C261&gt;50,$C261*W261,"No Offer"))),"No Offer"))</f>
        <v/>
      </c>
      <c r="Y261" s="409" t="s">
        <v>402</v>
      </c>
      <c r="Z261" s="409" t="s">
        <v>402</v>
      </c>
      <c r="AA261" s="409" t="s">
        <v>403</v>
      </c>
      <c r="AB261" s="414" t="str">
        <f>IF((0=$C261),"",IFERROR(IF($C261&lt;10,$C261*Y261,IF(AND(10&lt;=$C261,$C261&lt;=50),$C261*Z261,IF($C261&gt;50,$C261*AA261,"No Offer"))),"No Offer"))</f>
        <v/>
      </c>
    </row>
    <row r="262" spans="1:28" s="389" customFormat="1" x14ac:dyDescent="0.2">
      <c r="A262" s="316"/>
      <c r="B262" s="444"/>
      <c r="C262" s="318">
        <f>'Series 200 Input'!J262</f>
        <v>0</v>
      </c>
      <c r="D262" s="318"/>
      <c r="E262" s="407"/>
      <c r="F262" s="407"/>
      <c r="G262" s="407"/>
      <c r="H262" s="408"/>
      <c r="I262" s="409"/>
      <c r="J262" s="409"/>
      <c r="K262" s="409"/>
      <c r="L262" s="411"/>
      <c r="M262" s="407"/>
      <c r="N262" s="407"/>
      <c r="O262" s="407"/>
      <c r="P262" s="408"/>
      <c r="Q262" s="409"/>
      <c r="R262" s="409"/>
      <c r="S262" s="409"/>
      <c r="T262" s="411"/>
      <c r="U262" s="407"/>
      <c r="V262" s="407"/>
      <c r="W262" s="407"/>
      <c r="X262" s="408"/>
      <c r="Y262" s="409"/>
      <c r="Z262" s="409"/>
      <c r="AA262" s="409"/>
      <c r="AB262" s="411"/>
    </row>
    <row r="263" spans="1:28" s="389" customFormat="1" ht="25.5" x14ac:dyDescent="0.2">
      <c r="A263" s="316" t="s">
        <v>633</v>
      </c>
      <c r="B263" s="317" t="s">
        <v>634</v>
      </c>
      <c r="C263" s="318">
        <f>'Series 200 Input'!J263</f>
        <v>0</v>
      </c>
      <c r="D263" s="318" t="s">
        <v>30</v>
      </c>
      <c r="E263" s="407">
        <v>32.630000000000003</v>
      </c>
      <c r="F263" s="407">
        <v>32.630000000000003</v>
      </c>
      <c r="G263" s="407">
        <v>32.630000000000003</v>
      </c>
      <c r="H263" s="412" t="str">
        <f>IF((0=$C263),"",IFERROR(IF($C263&lt;10,$C263*E263,IF(AND(10&lt;=$C263,$C263&lt;=50),$C263*F263,IF($C263&gt;50,$C263*G263,"No Offer"))),"No Offer"))</f>
        <v/>
      </c>
      <c r="I263" s="409">
        <v>5</v>
      </c>
      <c r="J263" s="409">
        <v>5</v>
      </c>
      <c r="K263" s="409">
        <v>5</v>
      </c>
      <c r="L263" s="414" t="str">
        <f>IF((0=$C263),"",IFERROR(IF($C263&lt;10,$C263*I263,IF(AND(10&lt;=$C263,$C263&lt;=50),$C263*J263,IF($C263&gt;50,$C263*K263,"No Offer"))),"No Offer"))</f>
        <v/>
      </c>
      <c r="M263" s="407">
        <v>25.6</v>
      </c>
      <c r="N263" s="407">
        <v>25.6</v>
      </c>
      <c r="O263" s="407">
        <v>25.6</v>
      </c>
      <c r="P263" s="412" t="str">
        <f>IF((0=$C263),"",IFERROR(IF($C263&lt;10,$C263*M263,IF(AND(10&lt;=$C263,$C263&lt;=50),$C263*N263,IF($C263&gt;50,$C263*O263,"No Offer"))),"No Offer"))</f>
        <v/>
      </c>
      <c r="Q263" s="409">
        <v>15</v>
      </c>
      <c r="R263" s="409">
        <v>15</v>
      </c>
      <c r="S263" s="409">
        <v>15</v>
      </c>
      <c r="T263" s="414" t="str">
        <f>IF((0=$C263),"",IFERROR(IF($C263&lt;10,$C263*Q263,IF(AND(10&lt;=$C263,$C263&lt;=50),$C263*R263,IF($C263&gt;50,$C263*S263,"No Offer"))),"No Offer"))</f>
        <v/>
      </c>
      <c r="U263" s="407">
        <v>40</v>
      </c>
      <c r="V263" s="407">
        <v>35</v>
      </c>
      <c r="W263" s="407">
        <v>25</v>
      </c>
      <c r="X263" s="412" t="str">
        <f>IF((0=$C263),"",IFERROR(IF($C263&lt;10,$C263*U263,IF(AND(10&lt;=$C263,$C263&lt;=50),$C263*V263,IF($C263&gt;50,$C263*W263,"No Offer"))),"No Offer"))</f>
        <v/>
      </c>
      <c r="Y263" s="409" t="s">
        <v>402</v>
      </c>
      <c r="Z263" s="409" t="s">
        <v>402</v>
      </c>
      <c r="AA263" s="409" t="s">
        <v>403</v>
      </c>
      <c r="AB263" s="414" t="str">
        <f>IF((0=$C263),"",IFERROR(IF($C263&lt;10,$C263*Y263,IF(AND(10&lt;=$C263,$C263&lt;=50),$C263*Z263,IF($C263&gt;50,$C263*AA263,"No Offer"))),"No Offer"))</f>
        <v/>
      </c>
    </row>
    <row r="264" spans="1:28" s="389" customFormat="1" x14ac:dyDescent="0.2">
      <c r="A264" s="316"/>
      <c r="B264" s="317"/>
      <c r="C264" s="318">
        <f>'Series 200 Input'!J264</f>
        <v>0</v>
      </c>
      <c r="D264" s="318"/>
      <c r="E264" s="407"/>
      <c r="F264" s="407"/>
      <c r="G264" s="407"/>
      <c r="H264" s="408"/>
      <c r="I264" s="409"/>
      <c r="J264" s="409"/>
      <c r="K264" s="409"/>
      <c r="L264" s="411"/>
      <c r="M264" s="407"/>
      <c r="N264" s="407"/>
      <c r="O264" s="407"/>
      <c r="P264" s="408"/>
      <c r="Q264" s="409"/>
      <c r="R264" s="409"/>
      <c r="S264" s="409"/>
      <c r="T264" s="411"/>
      <c r="U264" s="407"/>
      <c r="V264" s="407"/>
      <c r="W264" s="407"/>
      <c r="X264" s="408"/>
      <c r="Y264" s="409"/>
      <c r="Z264" s="409"/>
      <c r="AA264" s="409"/>
      <c r="AB264" s="411"/>
    </row>
    <row r="265" spans="1:28" s="389" customFormat="1" ht="25.5" x14ac:dyDescent="0.2">
      <c r="A265" s="316" t="s">
        <v>635</v>
      </c>
      <c r="B265" s="317" t="s">
        <v>636</v>
      </c>
      <c r="C265" s="318">
        <f>'Series 200 Input'!J265</f>
        <v>0</v>
      </c>
      <c r="D265" s="318" t="s">
        <v>451</v>
      </c>
      <c r="E265" s="407">
        <v>20.38</v>
      </c>
      <c r="F265" s="407">
        <v>16.3</v>
      </c>
      <c r="G265" s="407">
        <v>16.3</v>
      </c>
      <c r="H265" s="412" t="str">
        <f>IF((0=$C265),"",IFERROR(IF($C265&lt;10,$C265*E265,IF(AND(10&lt;=$C265,$C265&lt;=50),$C265*F265,IF($C265&gt;50,$C265*G265,"No Offer"))),"No Offer"))</f>
        <v/>
      </c>
      <c r="I265" s="409">
        <v>5</v>
      </c>
      <c r="J265" s="409">
        <v>5</v>
      </c>
      <c r="K265" s="409">
        <v>5</v>
      </c>
      <c r="L265" s="414" t="str">
        <f>IF((0=$C265),"",IFERROR(IF($C265&lt;10,$C265*I265,IF(AND(10&lt;=$C265,$C265&lt;=50),$C265*J265,IF($C265&gt;50,$C265*K265,"No Offer"))),"No Offer"))</f>
        <v/>
      </c>
      <c r="M265" s="407">
        <v>6.04</v>
      </c>
      <c r="N265" s="407">
        <v>6.04</v>
      </c>
      <c r="O265" s="407">
        <v>6.04</v>
      </c>
      <c r="P265" s="412" t="str">
        <f>IF((0=$C265),"",IFERROR(IF($C265&lt;10,$C265*M265,IF(AND(10&lt;=$C265,$C265&lt;=50),$C265*N265,IF($C265&gt;50,$C265*O265,"No Offer"))),"No Offer"))</f>
        <v/>
      </c>
      <c r="Q265" s="409">
        <v>10</v>
      </c>
      <c r="R265" s="409">
        <v>10</v>
      </c>
      <c r="S265" s="409">
        <v>10</v>
      </c>
      <c r="T265" s="414" t="str">
        <f>IF((0=$C265),"",IFERROR(IF($C265&lt;10,$C265*Q265,IF(AND(10&lt;=$C265,$C265&lt;=50),$C265*R265,IF($C265&gt;50,$C265*S265,"No Offer"))),"No Offer"))</f>
        <v/>
      </c>
      <c r="U265" s="407">
        <v>16.25</v>
      </c>
      <c r="V265" s="407">
        <v>10.85</v>
      </c>
      <c r="W265" s="407">
        <v>9.85</v>
      </c>
      <c r="X265" s="412" t="str">
        <f>IF((0=$C265),"",IFERROR(IF($C265&lt;10,$C265*U265,IF(AND(10&lt;=$C265,$C265&lt;=50),$C265*V265,IF($C265&gt;50,$C265*W265,"No Offer"))),"No Offer"))</f>
        <v/>
      </c>
      <c r="Y265" s="409" t="s">
        <v>402</v>
      </c>
      <c r="Z265" s="409" t="s">
        <v>402</v>
      </c>
      <c r="AA265" s="409" t="s">
        <v>403</v>
      </c>
      <c r="AB265" s="414" t="str">
        <f>IF((0=$C265),"",IFERROR(IF($C265&lt;10,$C265*Y265,IF(AND(10&lt;=$C265,$C265&lt;=50),$C265*Z265,IF($C265&gt;50,$C265*AA265,"No Offer"))),"No Offer"))</f>
        <v/>
      </c>
    </row>
    <row r="266" spans="1:28" s="389" customFormat="1" x14ac:dyDescent="0.2">
      <c r="A266" s="316"/>
      <c r="B266" s="444"/>
      <c r="C266" s="318">
        <f>'Series 200 Input'!J266</f>
        <v>0</v>
      </c>
      <c r="D266" s="318"/>
      <c r="E266" s="407"/>
      <c r="F266" s="407"/>
      <c r="G266" s="407"/>
      <c r="H266" s="408"/>
      <c r="I266" s="409"/>
      <c r="J266" s="409"/>
      <c r="K266" s="409"/>
      <c r="L266" s="411"/>
      <c r="M266" s="407"/>
      <c r="N266" s="407"/>
      <c r="O266" s="407"/>
      <c r="P266" s="408"/>
      <c r="Q266" s="409"/>
      <c r="R266" s="409"/>
      <c r="S266" s="409"/>
      <c r="T266" s="411"/>
      <c r="U266" s="407"/>
      <c r="V266" s="407"/>
      <c r="W266" s="407"/>
      <c r="X266" s="408"/>
      <c r="Y266" s="409"/>
      <c r="Z266" s="409"/>
      <c r="AA266" s="409"/>
      <c r="AB266" s="411"/>
    </row>
    <row r="267" spans="1:28" s="389" customFormat="1" ht="25.5" x14ac:dyDescent="0.2">
      <c r="A267" s="316" t="s">
        <v>637</v>
      </c>
      <c r="B267" s="317" t="s">
        <v>638</v>
      </c>
      <c r="C267" s="318">
        <f>'Series 200 Input'!J267</f>
        <v>0</v>
      </c>
      <c r="D267" s="318" t="s">
        <v>451</v>
      </c>
      <c r="E267" s="407">
        <v>20.38</v>
      </c>
      <c r="F267" s="407">
        <v>16.3</v>
      </c>
      <c r="G267" s="407">
        <v>16.3</v>
      </c>
      <c r="H267" s="412" t="str">
        <f>IF((0=$C267),"",IFERROR(IF($C267&lt;10,$C267*E267,IF(AND(10&lt;=$C267,$C267&lt;=50),$C267*F267,IF($C267&gt;50,$C267*G267,"No Offer"))),"No Offer"))</f>
        <v/>
      </c>
      <c r="I267" s="409">
        <v>5</v>
      </c>
      <c r="J267" s="409">
        <v>5</v>
      </c>
      <c r="K267" s="409">
        <v>5</v>
      </c>
      <c r="L267" s="414" t="str">
        <f>IF((0=$C267),"",IFERROR(IF($C267&lt;10,$C267*I267,IF(AND(10&lt;=$C267,$C267&lt;=50),$C267*J267,IF($C267&gt;50,$C267*K267,"No Offer"))),"No Offer"))</f>
        <v/>
      </c>
      <c r="M267" s="407">
        <v>6.04</v>
      </c>
      <c r="N267" s="407">
        <v>6.04</v>
      </c>
      <c r="O267" s="407">
        <v>6.04</v>
      </c>
      <c r="P267" s="412" t="str">
        <f>IF((0=$C267),"",IFERROR(IF($C267&lt;10,$C267*M267,IF(AND(10&lt;=$C267,$C267&lt;=50),$C267*N267,IF($C267&gt;50,$C267*O267,"No Offer"))),"No Offer"))</f>
        <v/>
      </c>
      <c r="Q267" s="409">
        <v>10</v>
      </c>
      <c r="R267" s="409">
        <v>10</v>
      </c>
      <c r="S267" s="409">
        <v>10</v>
      </c>
      <c r="T267" s="414" t="str">
        <f>IF((0=$C267),"",IFERROR(IF($C267&lt;10,$C267*Q267,IF(AND(10&lt;=$C267,$C267&lt;=50),$C267*R267,IF($C267&gt;50,$C267*S267,"No Offer"))),"No Offer"))</f>
        <v/>
      </c>
      <c r="U267" s="407">
        <v>19.25</v>
      </c>
      <c r="V267" s="407">
        <v>12</v>
      </c>
      <c r="W267" s="407">
        <v>10.75</v>
      </c>
      <c r="X267" s="412" t="str">
        <f>IF((0=$C267),"",IFERROR(IF($C267&lt;10,$C267*U267,IF(AND(10&lt;=$C267,$C267&lt;=50),$C267*V267,IF($C267&gt;50,$C267*W267,"No Offer"))),"No Offer"))</f>
        <v/>
      </c>
      <c r="Y267" s="409" t="s">
        <v>402</v>
      </c>
      <c r="Z267" s="409" t="s">
        <v>402</v>
      </c>
      <c r="AA267" s="409" t="s">
        <v>403</v>
      </c>
      <c r="AB267" s="414" t="str">
        <f>IF((0=$C267),"",IFERROR(IF($C267&lt;10,$C267*Y267,IF(AND(10&lt;=$C267,$C267&lt;=50),$C267*Z267,IF($C267&gt;50,$C267*AA267,"No Offer"))),"No Offer"))</f>
        <v/>
      </c>
    </row>
    <row r="268" spans="1:28" s="389" customFormat="1" x14ac:dyDescent="0.2">
      <c r="A268" s="316"/>
      <c r="B268" s="444"/>
      <c r="C268" s="318">
        <f>'Series 200 Input'!J268</f>
        <v>0</v>
      </c>
      <c r="D268" s="318"/>
      <c r="E268" s="407"/>
      <c r="F268" s="407"/>
      <c r="G268" s="407"/>
      <c r="H268" s="408"/>
      <c r="I268" s="409"/>
      <c r="J268" s="409"/>
      <c r="K268" s="409"/>
      <c r="L268" s="411"/>
      <c r="M268" s="407"/>
      <c r="N268" s="407"/>
      <c r="O268" s="407"/>
      <c r="P268" s="408"/>
      <c r="Q268" s="409"/>
      <c r="R268" s="409"/>
      <c r="S268" s="409"/>
      <c r="T268" s="411"/>
      <c r="U268" s="407"/>
      <c r="V268" s="407"/>
      <c r="W268" s="407"/>
      <c r="X268" s="408"/>
      <c r="Y268" s="409"/>
      <c r="Z268" s="409"/>
      <c r="AA268" s="409"/>
      <c r="AB268" s="411"/>
    </row>
    <row r="269" spans="1:28" s="389" customFormat="1" ht="25.5" x14ac:dyDescent="0.2">
      <c r="A269" s="316" t="s">
        <v>639</v>
      </c>
      <c r="B269" s="317" t="s">
        <v>640</v>
      </c>
      <c r="C269" s="318">
        <f>'Series 200 Input'!J269</f>
        <v>0</v>
      </c>
      <c r="D269" s="318" t="s">
        <v>30</v>
      </c>
      <c r="E269" s="407">
        <v>40.75</v>
      </c>
      <c r="F269" s="407">
        <v>16.3</v>
      </c>
      <c r="G269" s="407">
        <v>16.3</v>
      </c>
      <c r="H269" s="412" t="str">
        <f>IF((0=$C269),"",IFERROR(IF($C269&lt;10,$C269*E269,IF(AND(10&lt;=$C269,$C269&lt;=50),$C269*F269,IF($C269&gt;50,$C269*G269,"No Offer"))),"No Offer"))</f>
        <v/>
      </c>
      <c r="I269" s="409">
        <v>5</v>
      </c>
      <c r="J269" s="409">
        <v>5</v>
      </c>
      <c r="K269" s="409">
        <v>5</v>
      </c>
      <c r="L269" s="414" t="str">
        <f>IF((0=$C269),"",IFERROR(IF($C269&lt;10,$C269*I269,IF(AND(10&lt;=$C269,$C269&lt;=50),$C269*J269,IF($C269&gt;50,$C269*K269,"No Offer"))),"No Offer"))</f>
        <v/>
      </c>
      <c r="M269" s="407">
        <v>25.6</v>
      </c>
      <c r="N269" s="407">
        <v>25.6</v>
      </c>
      <c r="O269" s="407">
        <v>25.6</v>
      </c>
      <c r="P269" s="412" t="str">
        <f>IF((0=$C269),"",IFERROR(IF($C269&lt;10,$C269*M269,IF(AND(10&lt;=$C269,$C269&lt;=50),$C269*N269,IF($C269&gt;50,$C269*O269,"No Offer"))),"No Offer"))</f>
        <v/>
      </c>
      <c r="Q269" s="409">
        <v>15</v>
      </c>
      <c r="R269" s="409">
        <v>15</v>
      </c>
      <c r="S269" s="409">
        <v>15</v>
      </c>
      <c r="T269" s="414" t="str">
        <f>IF((0=$C269),"",IFERROR(IF($C269&lt;10,$C269*Q269,IF(AND(10&lt;=$C269,$C269&lt;=50),$C269*R269,IF($C269&gt;50,$C269*S269,"No Offer"))),"No Offer"))</f>
        <v/>
      </c>
      <c r="U269" s="407">
        <v>55</v>
      </c>
      <c r="V269" s="407">
        <v>50</v>
      </c>
      <c r="W269" s="407">
        <v>40</v>
      </c>
      <c r="X269" s="412" t="str">
        <f>IF((0=$C269),"",IFERROR(IF($C269&lt;10,$C269*U269,IF(AND(10&lt;=$C269,$C269&lt;=50),$C269*V269,IF($C269&gt;50,$C269*W269,"No Offer"))),"No Offer"))</f>
        <v/>
      </c>
      <c r="Y269" s="409" t="s">
        <v>402</v>
      </c>
      <c r="Z269" s="409" t="s">
        <v>402</v>
      </c>
      <c r="AA269" s="409" t="s">
        <v>403</v>
      </c>
      <c r="AB269" s="414" t="str">
        <f>IF((0=$C269),"",IFERROR(IF($C269&lt;10,$C269*Y269,IF(AND(10&lt;=$C269,$C269&lt;=50),$C269*Z269,IF($C269&gt;50,$C269*AA269,"No Offer"))),"No Offer"))</f>
        <v/>
      </c>
    </row>
    <row r="270" spans="1:28" s="389" customFormat="1" x14ac:dyDescent="0.2">
      <c r="A270" s="316"/>
      <c r="B270" s="444"/>
      <c r="C270" s="318">
        <f>'Series 200 Input'!J270</f>
        <v>0</v>
      </c>
      <c r="D270" s="318"/>
      <c r="E270" s="428"/>
      <c r="F270" s="428"/>
      <c r="G270" s="428"/>
      <c r="H270" s="408"/>
      <c r="I270" s="430"/>
      <c r="J270" s="431"/>
      <c r="K270" s="430"/>
      <c r="L270" s="411"/>
      <c r="M270" s="428"/>
      <c r="N270" s="429"/>
      <c r="O270" s="428"/>
      <c r="P270" s="408"/>
      <c r="Q270" s="430"/>
      <c r="R270" s="430"/>
      <c r="S270" s="430"/>
      <c r="T270" s="411"/>
      <c r="U270" s="428"/>
      <c r="V270" s="429"/>
      <c r="W270" s="428"/>
      <c r="X270" s="408"/>
      <c r="Y270" s="430"/>
      <c r="Z270" s="431"/>
      <c r="AA270" s="430"/>
      <c r="AB270" s="411"/>
    </row>
    <row r="271" spans="1:28" s="389" customFormat="1" ht="25.5" x14ac:dyDescent="0.2">
      <c r="A271" s="316" t="s">
        <v>641</v>
      </c>
      <c r="B271" s="317" t="s">
        <v>642</v>
      </c>
      <c r="C271" s="318">
        <f>'Series 200 Input'!J271</f>
        <v>0</v>
      </c>
      <c r="D271" s="318" t="s">
        <v>30</v>
      </c>
      <c r="E271" s="407">
        <v>40.75</v>
      </c>
      <c r="F271" s="407">
        <v>32.630000000000003</v>
      </c>
      <c r="G271" s="407">
        <v>32.630000000000003</v>
      </c>
      <c r="H271" s="412" t="str">
        <f>IF((0=$C271),"",IFERROR(IF($C271&lt;10,$C271*E271,IF(AND(10&lt;=$C271,$C271&lt;=50),$C271*F271,IF($C271&gt;50,$C271*G271,"No Offer"))),"No Offer"))</f>
        <v/>
      </c>
      <c r="I271" s="409">
        <v>5</v>
      </c>
      <c r="J271" s="409">
        <v>5</v>
      </c>
      <c r="K271" s="409">
        <v>5</v>
      </c>
      <c r="L271" s="414" t="str">
        <f>IF((0=$C271),"",IFERROR(IF($C271&lt;10,$C271*I271,IF(AND(10&lt;=$C271,$C271&lt;=50),$C271*J271,IF($C271&gt;50,$C271*K271,"No Offer"))),"No Offer"))</f>
        <v/>
      </c>
      <c r="M271" s="407">
        <v>25.6</v>
      </c>
      <c r="N271" s="407">
        <v>25.6</v>
      </c>
      <c r="O271" s="407">
        <v>25.6</v>
      </c>
      <c r="P271" s="412" t="str">
        <f>IF((0=$C271),"",IFERROR(IF($C271&lt;10,$C271*M271,IF(AND(10&lt;=$C271,$C271&lt;=50),$C271*N271,IF($C271&gt;50,$C271*O271,"No Offer"))),"No Offer"))</f>
        <v/>
      </c>
      <c r="Q271" s="409">
        <v>15</v>
      </c>
      <c r="R271" s="409">
        <v>15</v>
      </c>
      <c r="S271" s="409">
        <v>15</v>
      </c>
      <c r="T271" s="414" t="str">
        <f>IF((0=$C271),"",IFERROR(IF($C271&lt;10,$C271*Q271,IF(AND(10&lt;=$C271,$C271&lt;=50),$C271*R271,IF($C271&gt;50,$C271*S271,"No Offer"))),"No Offer"))</f>
        <v/>
      </c>
      <c r="U271" s="407">
        <v>50</v>
      </c>
      <c r="V271" s="407">
        <v>45</v>
      </c>
      <c r="W271" s="407">
        <v>35</v>
      </c>
      <c r="X271" s="412" t="str">
        <f>IF((0=$C271),"",IFERROR(IF($C271&lt;10,$C271*U271,IF(AND(10&lt;=$C271,$C271&lt;=50),$C271*V271,IF($C271&gt;50,$C271*W271,"No Offer"))),"No Offer"))</f>
        <v/>
      </c>
      <c r="Y271" s="409" t="s">
        <v>402</v>
      </c>
      <c r="Z271" s="409" t="s">
        <v>402</v>
      </c>
      <c r="AA271" s="409" t="s">
        <v>403</v>
      </c>
      <c r="AB271" s="414" t="str">
        <f>IF((0=$C271),"",IFERROR(IF($C271&lt;10,$C271*Y271,IF(AND(10&lt;=$C271,$C271&lt;=50),$C271*Z271,IF($C271&gt;50,$C271*AA271,"No Offer"))),"No Offer"))</f>
        <v/>
      </c>
    </row>
    <row r="272" spans="1:28" s="389" customFormat="1" x14ac:dyDescent="0.2">
      <c r="A272" s="316"/>
      <c r="B272" s="317"/>
      <c r="C272" s="318">
        <f>'Series 200 Input'!J272</f>
        <v>0</v>
      </c>
      <c r="D272" s="318"/>
      <c r="E272" s="407"/>
      <c r="F272" s="407"/>
      <c r="G272" s="407"/>
      <c r="H272" s="412"/>
      <c r="I272" s="409"/>
      <c r="J272" s="409"/>
      <c r="K272" s="409"/>
      <c r="L272" s="414"/>
      <c r="M272" s="407"/>
      <c r="N272" s="407"/>
      <c r="O272" s="407"/>
      <c r="P272" s="412"/>
      <c r="Q272" s="409"/>
      <c r="R272" s="409"/>
      <c r="S272" s="409"/>
      <c r="T272" s="414"/>
      <c r="U272" s="407"/>
      <c r="V272" s="407"/>
      <c r="W272" s="407"/>
      <c r="X272" s="412"/>
      <c r="Y272" s="409"/>
      <c r="Z272" s="409"/>
      <c r="AA272" s="409"/>
      <c r="AB272" s="414"/>
    </row>
    <row r="273" spans="1:28" s="389" customFormat="1" x14ac:dyDescent="0.2">
      <c r="A273" s="445"/>
      <c r="B273" s="446" t="s">
        <v>643</v>
      </c>
      <c r="C273" s="318">
        <f>'Series 200 Input'!J273</f>
        <v>0</v>
      </c>
      <c r="D273" s="334"/>
      <c r="E273" s="447" t="s">
        <v>644</v>
      </c>
      <c r="F273" s="424" t="s">
        <v>645</v>
      </c>
      <c r="G273" s="447" t="s">
        <v>646</v>
      </c>
      <c r="H273" s="434"/>
      <c r="I273" s="447" t="s">
        <v>644</v>
      </c>
      <c r="J273" s="424" t="s">
        <v>645</v>
      </c>
      <c r="K273" s="447" t="s">
        <v>646</v>
      </c>
      <c r="L273" s="434"/>
      <c r="M273" s="447" t="s">
        <v>644</v>
      </c>
      <c r="N273" s="424" t="s">
        <v>645</v>
      </c>
      <c r="O273" s="447" t="s">
        <v>646</v>
      </c>
      <c r="P273" s="434"/>
      <c r="Q273" s="447" t="s">
        <v>644</v>
      </c>
      <c r="R273" s="424" t="s">
        <v>645</v>
      </c>
      <c r="S273" s="447" t="s">
        <v>646</v>
      </c>
      <c r="T273" s="434"/>
      <c r="U273" s="447" t="s">
        <v>644</v>
      </c>
      <c r="V273" s="424" t="s">
        <v>645</v>
      </c>
      <c r="W273" s="447" t="s">
        <v>646</v>
      </c>
      <c r="X273" s="434"/>
      <c r="Y273" s="447" t="s">
        <v>644</v>
      </c>
      <c r="Z273" s="424" t="s">
        <v>645</v>
      </c>
      <c r="AA273" s="447" t="s">
        <v>646</v>
      </c>
      <c r="AB273" s="434"/>
    </row>
    <row r="274" spans="1:28" s="389" customFormat="1" x14ac:dyDescent="0.2">
      <c r="A274" s="448"/>
      <c r="B274" s="405"/>
      <c r="C274" s="318">
        <f>'Series 200 Input'!J274</f>
        <v>0</v>
      </c>
      <c r="D274" s="318"/>
      <c r="E274" s="407"/>
      <c r="F274" s="407"/>
      <c r="G274" s="407"/>
      <c r="H274" s="408"/>
      <c r="I274" s="409"/>
      <c r="J274" s="409"/>
      <c r="K274" s="409"/>
      <c r="L274" s="411"/>
      <c r="M274" s="407"/>
      <c r="N274" s="407"/>
      <c r="O274" s="407"/>
      <c r="P274" s="408"/>
      <c r="Q274" s="409"/>
      <c r="R274" s="409"/>
      <c r="S274" s="409"/>
      <c r="T274" s="411"/>
      <c r="U274" s="407"/>
      <c r="V274" s="407"/>
      <c r="W274" s="407"/>
      <c r="X274" s="408"/>
      <c r="Y274" s="409"/>
      <c r="Z274" s="409"/>
      <c r="AA274" s="409"/>
      <c r="AB274" s="411"/>
    </row>
    <row r="275" spans="1:28" s="389" customFormat="1" ht="25.5" x14ac:dyDescent="0.2">
      <c r="A275" s="448" t="s">
        <v>647</v>
      </c>
      <c r="B275" s="405" t="s">
        <v>648</v>
      </c>
      <c r="C275" s="318">
        <f>'Series 200 Input'!J275</f>
        <v>0</v>
      </c>
      <c r="D275" s="318" t="s">
        <v>649</v>
      </c>
      <c r="E275" s="407">
        <v>103.9</v>
      </c>
      <c r="F275" s="407">
        <v>111.4</v>
      </c>
      <c r="G275" s="407">
        <v>111.4</v>
      </c>
      <c r="H275" s="412" t="str">
        <f>IF((0=$C275),"",IFERROR(IF($C275&lt;10,$C275*E275,IF(AND(10&lt;=$C275,$C275&lt;=50),$C275*F275,IF($C275&gt;50,$C275*G275,"No Offer"))),"No Offer"))</f>
        <v/>
      </c>
      <c r="I275" s="409">
        <v>150</v>
      </c>
      <c r="J275" s="409">
        <v>150</v>
      </c>
      <c r="K275" s="409">
        <v>150</v>
      </c>
      <c r="L275" s="414" t="str">
        <f>IF((0=$C275),"",IFERROR(IF($C275&lt;10,$C275*I275,IF(AND(10&lt;=$C275,$C275&lt;=50),$C275*J275,IF($C275&gt;50,$C275*K275,"No Offer"))),"No Offer"))</f>
        <v/>
      </c>
      <c r="M275" s="407">
        <v>12.14</v>
      </c>
      <c r="N275" s="407">
        <v>12.14</v>
      </c>
      <c r="O275" s="407">
        <v>12.14</v>
      </c>
      <c r="P275" s="412" t="str">
        <f>IF((0=$C275),"",IFERROR(IF($C275&lt;10,$C275*M275,IF(AND(10&lt;=$C275,$C275&lt;=50),$C275*N275,IF($C275&gt;50,$C275*O275,"No Offer"))),"No Offer"))</f>
        <v/>
      </c>
      <c r="Q275" s="409">
        <v>50</v>
      </c>
      <c r="R275" s="409">
        <v>50</v>
      </c>
      <c r="S275" s="409">
        <v>50</v>
      </c>
      <c r="T275" s="414" t="str">
        <f>IF((0=$C275),"",IFERROR(IF($C275&lt;10,$C275*Q275,IF(AND(10&lt;=$C275,$C275&lt;=50),$C275*R275,IF($C275&gt;50,$C275*S275,"No Offer"))),"No Offer"))</f>
        <v/>
      </c>
      <c r="U275" s="407">
        <v>18</v>
      </c>
      <c r="V275" s="407">
        <v>15.11</v>
      </c>
      <c r="W275" s="407">
        <v>15.11</v>
      </c>
      <c r="X275" s="412" t="str">
        <f>IF((0=$C275),"",IFERROR(IF($C275&lt;10,$C275*U275,IF(AND(10&lt;=$C275,$C275&lt;=50),$C275*V275,IF($C275&gt;50,$C275*W275,"No Offer"))),"No Offer"))</f>
        <v/>
      </c>
      <c r="Y275" s="409" t="s">
        <v>402</v>
      </c>
      <c r="Z275" s="409" t="s">
        <v>402</v>
      </c>
      <c r="AA275" s="409" t="s">
        <v>403</v>
      </c>
      <c r="AB275" s="414" t="str">
        <f>IF((0=$C275),"",IFERROR(IF($C275&lt;10,$C275*Y275,IF(AND(10&lt;=$C275,$C275&lt;=50),$C275*Z275,IF($C275&gt;50,$C275*AA275,"No Offer"))),"No Offer"))</f>
        <v/>
      </c>
    </row>
    <row r="276" spans="1:28" s="389" customFormat="1" x14ac:dyDescent="0.2">
      <c r="A276" s="448"/>
      <c r="B276" s="405"/>
      <c r="C276" s="318">
        <f>'Series 200 Input'!J276</f>
        <v>0</v>
      </c>
      <c r="D276" s="318"/>
      <c r="E276" s="407"/>
      <c r="F276" s="407"/>
      <c r="G276" s="407"/>
      <c r="H276" s="408"/>
      <c r="I276" s="409"/>
      <c r="J276" s="409"/>
      <c r="K276" s="409"/>
      <c r="L276" s="411"/>
      <c r="M276" s="407"/>
      <c r="N276" s="407"/>
      <c r="O276" s="407"/>
      <c r="P276" s="408"/>
      <c r="Q276" s="409"/>
      <c r="R276" s="409"/>
      <c r="S276" s="409"/>
      <c r="T276" s="411"/>
      <c r="U276" s="407"/>
      <c r="V276" s="407"/>
      <c r="W276" s="407"/>
      <c r="X276" s="408"/>
      <c r="Y276" s="409"/>
      <c r="Z276" s="409"/>
      <c r="AA276" s="409"/>
      <c r="AB276" s="411"/>
    </row>
    <row r="277" spans="1:28" s="389" customFormat="1" ht="25.5" x14ac:dyDescent="0.2">
      <c r="A277" s="448" t="s">
        <v>650</v>
      </c>
      <c r="B277" s="405" t="s">
        <v>651</v>
      </c>
      <c r="C277" s="318">
        <f>'Series 200 Input'!J277</f>
        <v>0</v>
      </c>
      <c r="D277" s="318" t="s">
        <v>649</v>
      </c>
      <c r="E277" s="407">
        <v>169.63</v>
      </c>
      <c r="F277" s="407">
        <v>169.63</v>
      </c>
      <c r="G277" s="407">
        <v>169.63</v>
      </c>
      <c r="H277" s="412" t="str">
        <f>IF((0=$C277),"",IFERROR(IF($C277&lt;10,$C277*E277,IF(AND(10&lt;=$C277,$C277&lt;=50),$C277*F277,IF($C277&gt;50,$C277*G277,"No Offer"))),"No Offer"))</f>
        <v/>
      </c>
      <c r="I277" s="409">
        <v>150</v>
      </c>
      <c r="J277" s="409">
        <v>150</v>
      </c>
      <c r="K277" s="409">
        <v>150</v>
      </c>
      <c r="L277" s="414" t="str">
        <f>IF((0=$C277),"",IFERROR(IF($C277&lt;10,$C277*I277,IF(AND(10&lt;=$C277,$C277&lt;=50),$C277*J277,IF($C277&gt;50,$C277*K277,"No Offer"))),"No Offer"))</f>
        <v/>
      </c>
      <c r="M277" s="407">
        <v>45.11</v>
      </c>
      <c r="N277" s="407">
        <v>45.11</v>
      </c>
      <c r="O277" s="407">
        <v>45.11</v>
      </c>
      <c r="P277" s="412" t="str">
        <f>IF((0=$C277),"",IFERROR(IF($C277&lt;10,$C277*M277,IF(AND(10&lt;=$C277,$C277&lt;=50),$C277*N277,IF($C277&gt;50,$C277*O277,"No Offer"))),"No Offer"))</f>
        <v/>
      </c>
      <c r="Q277" s="409">
        <v>100</v>
      </c>
      <c r="R277" s="409">
        <v>100</v>
      </c>
      <c r="S277" s="409">
        <v>100</v>
      </c>
      <c r="T277" s="414" t="str">
        <f>IF((0=$C277),"",IFERROR(IF($C277&lt;10,$C277*Q277,IF(AND(10&lt;=$C277,$C277&lt;=50),$C277*R277,IF($C277&gt;50,$C277*S277,"No Offer"))),"No Offer"))</f>
        <v/>
      </c>
      <c r="U277" s="407">
        <v>180</v>
      </c>
      <c r="V277" s="407">
        <v>162</v>
      </c>
      <c r="W277" s="407">
        <v>162</v>
      </c>
      <c r="X277" s="412" t="str">
        <f>IF((0=$C277),"",IFERROR(IF($C277&lt;10,$C277*U277,IF(AND(10&lt;=$C277,$C277&lt;=50),$C277*V277,IF($C277&gt;50,$C277*W277,"No Offer"))),"No Offer"))</f>
        <v/>
      </c>
      <c r="Y277" s="409" t="s">
        <v>402</v>
      </c>
      <c r="Z277" s="409" t="s">
        <v>402</v>
      </c>
      <c r="AA277" s="409" t="s">
        <v>403</v>
      </c>
      <c r="AB277" s="414" t="str">
        <f>IF((0=$C277),"",IFERROR(IF($C277&lt;10,$C277*Y277,IF(AND(10&lt;=$C277,$C277&lt;=50),$C277*Z277,IF($C277&gt;50,$C277*AA277,"No Offer"))),"No Offer"))</f>
        <v/>
      </c>
    </row>
    <row r="278" spans="1:28" s="389" customFormat="1" x14ac:dyDescent="0.2">
      <c r="A278" s="448"/>
      <c r="B278" s="405"/>
      <c r="C278" s="318">
        <f>'Series 200 Input'!J278</f>
        <v>0</v>
      </c>
      <c r="D278" s="318"/>
      <c r="E278" s="407"/>
      <c r="F278" s="407"/>
      <c r="G278" s="407"/>
      <c r="H278" s="408"/>
      <c r="I278" s="409"/>
      <c r="J278" s="409"/>
      <c r="K278" s="409"/>
      <c r="L278" s="411"/>
      <c r="M278" s="407"/>
      <c r="N278" s="407"/>
      <c r="O278" s="407"/>
      <c r="P278" s="408"/>
      <c r="Q278" s="409"/>
      <c r="R278" s="409"/>
      <c r="S278" s="409"/>
      <c r="T278" s="411"/>
      <c r="U278" s="407"/>
      <c r="V278" s="407"/>
      <c r="W278" s="407"/>
      <c r="X278" s="408"/>
      <c r="Y278" s="409"/>
      <c r="Z278" s="409"/>
      <c r="AA278" s="409"/>
      <c r="AB278" s="411"/>
    </row>
    <row r="279" spans="1:28" s="389" customFormat="1" ht="25.5" x14ac:dyDescent="0.2">
      <c r="A279" s="448" t="s">
        <v>652</v>
      </c>
      <c r="B279" s="405" t="s">
        <v>653</v>
      </c>
      <c r="C279" s="318">
        <f>'Series 200 Input'!J279</f>
        <v>0</v>
      </c>
      <c r="D279" s="318" t="s">
        <v>649</v>
      </c>
      <c r="E279" s="407">
        <v>140.57</v>
      </c>
      <c r="F279" s="407">
        <v>140.57</v>
      </c>
      <c r="G279" s="407">
        <v>140.57</v>
      </c>
      <c r="H279" s="412" t="str">
        <f>IF((0=$C279),"",IFERROR(IF($C279&lt;10,$C279*E279,IF(AND(10&lt;=$C279,$C279&lt;=50),$C279*F279,IF($C279&gt;50,$C279*G279,"No Offer"))),"No Offer"))</f>
        <v/>
      </c>
      <c r="I279" s="409">
        <v>150</v>
      </c>
      <c r="J279" s="409">
        <v>150</v>
      </c>
      <c r="K279" s="409">
        <v>150</v>
      </c>
      <c r="L279" s="414" t="str">
        <f>IF((0=$C279),"",IFERROR(IF($C279&lt;10,$C279*I279,IF(AND(10&lt;=$C279,$C279&lt;=50),$C279*J279,IF($C279&gt;50,$C279*K279,"No Offer"))),"No Offer"))</f>
        <v/>
      </c>
      <c r="M279" s="407">
        <v>40.22</v>
      </c>
      <c r="N279" s="407">
        <v>40.22</v>
      </c>
      <c r="O279" s="407">
        <v>40.22</v>
      </c>
      <c r="P279" s="412" t="str">
        <f>IF((0=$C279),"",IFERROR(IF($C279&lt;10,$C279*M279,IF(AND(10&lt;=$C279,$C279&lt;=50),$C279*N279,IF($C279&gt;50,$C279*O279,"No Offer"))),"No Offer"))</f>
        <v/>
      </c>
      <c r="Q279" s="409">
        <v>100</v>
      </c>
      <c r="R279" s="409">
        <v>100</v>
      </c>
      <c r="S279" s="409">
        <v>100</v>
      </c>
      <c r="T279" s="414" t="str">
        <f>IF((0=$C279),"",IFERROR(IF($C279&lt;10,$C279*Q279,IF(AND(10&lt;=$C279,$C279&lt;=50),$C279*R279,IF($C279&gt;50,$C279*S279,"No Offer"))),"No Offer"))</f>
        <v/>
      </c>
      <c r="U279" s="407">
        <v>150</v>
      </c>
      <c r="V279" s="407">
        <v>132</v>
      </c>
      <c r="W279" s="407">
        <v>132</v>
      </c>
      <c r="X279" s="412" t="str">
        <f>IF((0=$C279),"",IFERROR(IF($C279&lt;10,$C279*U279,IF(AND(10&lt;=$C279,$C279&lt;=50),$C279*V279,IF($C279&gt;50,$C279*W279,"No Offer"))),"No Offer"))</f>
        <v/>
      </c>
      <c r="Y279" s="409" t="s">
        <v>402</v>
      </c>
      <c r="Z279" s="409" t="s">
        <v>402</v>
      </c>
      <c r="AA279" s="409" t="s">
        <v>403</v>
      </c>
      <c r="AB279" s="414" t="str">
        <f>IF((0=$C279),"",IFERROR(IF($C279&lt;10,$C279*Y279,IF(AND(10&lt;=$C279,$C279&lt;=50),$C279*Z279,IF($C279&gt;50,$C279*AA279,"No Offer"))),"No Offer"))</f>
        <v/>
      </c>
    </row>
    <row r="280" spans="1:28" s="389" customFormat="1" x14ac:dyDescent="0.2">
      <c r="A280" s="448"/>
      <c r="B280" s="405"/>
      <c r="C280" s="318">
        <f>'Series 200 Input'!J280</f>
        <v>0</v>
      </c>
      <c r="D280" s="318"/>
      <c r="E280" s="407"/>
      <c r="F280" s="407"/>
      <c r="G280" s="407"/>
      <c r="H280" s="408"/>
      <c r="I280" s="409"/>
      <c r="J280" s="409"/>
      <c r="K280" s="409"/>
      <c r="L280" s="411"/>
      <c r="M280" s="407"/>
      <c r="N280" s="407"/>
      <c r="O280" s="407"/>
      <c r="P280" s="408"/>
      <c r="Q280" s="409"/>
      <c r="R280" s="409"/>
      <c r="S280" s="409"/>
      <c r="T280" s="411"/>
      <c r="U280" s="407"/>
      <c r="V280" s="407"/>
      <c r="W280" s="407"/>
      <c r="X280" s="408"/>
      <c r="Y280" s="409"/>
      <c r="Z280" s="409"/>
      <c r="AA280" s="409"/>
      <c r="AB280" s="411"/>
    </row>
    <row r="281" spans="1:28" s="389" customFormat="1" ht="25.5" x14ac:dyDescent="0.2">
      <c r="A281" s="448" t="s">
        <v>654</v>
      </c>
      <c r="B281" s="405" t="s">
        <v>655</v>
      </c>
      <c r="C281" s="318">
        <f>'Series 200 Input'!J281</f>
        <v>0</v>
      </c>
      <c r="D281" s="318" t="s">
        <v>649</v>
      </c>
      <c r="E281" s="407">
        <v>124.53</v>
      </c>
      <c r="F281" s="407">
        <v>124.53</v>
      </c>
      <c r="G281" s="407">
        <v>124.53</v>
      </c>
      <c r="H281" s="412" t="str">
        <f>IF((0=$C281),"",IFERROR(IF($C281&lt;10,$C281*E281,IF(AND(10&lt;=$C281,$C281&lt;=50),$C281*F281,IF($C281&gt;50,$C281*G281,"No Offer"))),"No Offer"))</f>
        <v/>
      </c>
      <c r="I281" s="409">
        <v>150</v>
      </c>
      <c r="J281" s="409">
        <v>150</v>
      </c>
      <c r="K281" s="409">
        <v>150</v>
      </c>
      <c r="L281" s="414" t="str">
        <f>IF((0=$C281),"",IFERROR(IF($C281&lt;10,$C281*I281,IF(AND(10&lt;=$C281,$C281&lt;=50),$C281*J281,IF($C281&gt;50,$C281*K281,"No Offer"))),"No Offer"))</f>
        <v/>
      </c>
      <c r="M281" s="407">
        <v>36.32</v>
      </c>
      <c r="N281" s="407">
        <v>36.32</v>
      </c>
      <c r="O281" s="407">
        <v>36.32</v>
      </c>
      <c r="P281" s="412" t="str">
        <f>IF((0=$C281),"",IFERROR(IF($C281&lt;10,$C281*M281,IF(AND(10&lt;=$C281,$C281&lt;=50),$C281*N281,IF($C281&gt;50,$C281*O281,"No Offer"))),"No Offer"))</f>
        <v/>
      </c>
      <c r="Q281" s="409">
        <v>100</v>
      </c>
      <c r="R281" s="409">
        <v>100</v>
      </c>
      <c r="S281" s="409">
        <v>100</v>
      </c>
      <c r="T281" s="414" t="str">
        <f>IF((0=$C281),"",IFERROR(IF($C281&lt;10,$C281*Q281,IF(AND(10&lt;=$C281,$C281&lt;=50),$C281*R281,IF($C281&gt;50,$C281*S281,"No Offer"))),"No Offer"))</f>
        <v/>
      </c>
      <c r="U281" s="407">
        <v>121</v>
      </c>
      <c r="V281" s="407">
        <v>109.38</v>
      </c>
      <c r="W281" s="407">
        <v>109.38</v>
      </c>
      <c r="X281" s="412" t="str">
        <f>IF((0=$C281),"",IFERROR(IF($C281&lt;10,$C281*U281,IF(AND(10&lt;=$C281,$C281&lt;=50),$C281*V281,IF($C281&gt;50,$C281*W281,"No Offer"))),"No Offer"))</f>
        <v/>
      </c>
      <c r="Y281" s="409" t="s">
        <v>402</v>
      </c>
      <c r="Z281" s="409" t="s">
        <v>402</v>
      </c>
      <c r="AA281" s="409" t="s">
        <v>403</v>
      </c>
      <c r="AB281" s="414" t="str">
        <f>IF((0=$C281),"",IFERROR(IF($C281&lt;10,$C281*Y281,IF(AND(10&lt;=$C281,$C281&lt;=50),$C281*Z281,IF($C281&gt;50,$C281*AA281,"No Offer"))),"No Offer"))</f>
        <v/>
      </c>
    </row>
    <row r="282" spans="1:28" s="389" customFormat="1" x14ac:dyDescent="0.2">
      <c r="A282" s="448"/>
      <c r="B282" s="405"/>
      <c r="C282" s="318">
        <f>'Series 200 Input'!J282</f>
        <v>0</v>
      </c>
      <c r="D282" s="318"/>
      <c r="E282" s="407"/>
      <c r="F282" s="407"/>
      <c r="G282" s="407"/>
      <c r="H282" s="408"/>
      <c r="I282" s="409"/>
      <c r="J282" s="409"/>
      <c r="K282" s="409"/>
      <c r="L282" s="411"/>
      <c r="M282" s="407"/>
      <c r="N282" s="407"/>
      <c r="O282" s="407"/>
      <c r="P282" s="408"/>
      <c r="Q282" s="409"/>
      <c r="R282" s="409"/>
      <c r="S282" s="409"/>
      <c r="T282" s="411"/>
      <c r="U282" s="407"/>
      <c r="V282" s="407"/>
      <c r="W282" s="407"/>
      <c r="X282" s="408"/>
      <c r="Y282" s="409"/>
      <c r="Z282" s="409"/>
      <c r="AA282" s="409"/>
      <c r="AB282" s="411"/>
    </row>
    <row r="283" spans="1:28" s="389" customFormat="1" ht="25.5" x14ac:dyDescent="0.2">
      <c r="A283" s="448" t="s">
        <v>656</v>
      </c>
      <c r="B283" s="405" t="s">
        <v>657</v>
      </c>
      <c r="C283" s="318">
        <f>'Series 200 Input'!J283</f>
        <v>0</v>
      </c>
      <c r="D283" s="318" t="s">
        <v>649</v>
      </c>
      <c r="E283" s="407">
        <v>117.64</v>
      </c>
      <c r="F283" s="407">
        <v>117.64</v>
      </c>
      <c r="G283" s="407">
        <v>117.64</v>
      </c>
      <c r="H283" s="412" t="str">
        <f>IF((0=$C283),"",IFERROR(IF($C283&lt;10,$C283*E283,IF(AND(10&lt;=$C283,$C283&lt;=50),$C283*F283,IF($C283&gt;50,$C283*G283,"No Offer"))),"No Offer"))</f>
        <v/>
      </c>
      <c r="I283" s="409">
        <v>150</v>
      </c>
      <c r="J283" s="409">
        <v>150</v>
      </c>
      <c r="K283" s="409">
        <v>150</v>
      </c>
      <c r="L283" s="414" t="str">
        <f>IF((0=$C283),"",IFERROR(IF($C283&lt;10,$C283*I283,IF(AND(10&lt;=$C283,$C283&lt;=50),$C283*J283,IF($C283&gt;50,$C283*K283,"No Offer"))),"No Offer"))</f>
        <v/>
      </c>
      <c r="M283" s="407">
        <v>36.32</v>
      </c>
      <c r="N283" s="407">
        <v>36.32</v>
      </c>
      <c r="O283" s="407">
        <v>36.32</v>
      </c>
      <c r="P283" s="412" t="str">
        <f>IF((0=$C283),"",IFERROR(IF($C283&lt;10,$C283*M283,IF(AND(10&lt;=$C283,$C283&lt;=50),$C283*N283,IF($C283&gt;50,$C283*O283,"No Offer"))),"No Offer"))</f>
        <v/>
      </c>
      <c r="Q283" s="409">
        <v>100</v>
      </c>
      <c r="R283" s="409">
        <v>100</v>
      </c>
      <c r="S283" s="409">
        <v>100</v>
      </c>
      <c r="T283" s="414" t="str">
        <f>IF((0=$C283),"",IFERROR(IF($C283&lt;10,$C283*Q283,IF(AND(10&lt;=$C283,$C283&lt;=50),$C283*R283,IF($C283&gt;50,$C283*S283,"No Offer"))),"No Offer"))</f>
        <v/>
      </c>
      <c r="U283" s="407">
        <v>65</v>
      </c>
      <c r="V283" s="407">
        <v>59.11</v>
      </c>
      <c r="W283" s="407">
        <v>59.11</v>
      </c>
      <c r="X283" s="412" t="str">
        <f>IF((0=$C283),"",IFERROR(IF($C283&lt;10,$C283*U283,IF(AND(10&lt;=$C283,$C283&lt;=50),$C283*V283,IF($C283&gt;50,$C283*W283,"No Offer"))),"No Offer"))</f>
        <v/>
      </c>
      <c r="Y283" s="409" t="s">
        <v>402</v>
      </c>
      <c r="Z283" s="409" t="s">
        <v>402</v>
      </c>
      <c r="AA283" s="409" t="s">
        <v>403</v>
      </c>
      <c r="AB283" s="414" t="str">
        <f>IF((0=$C283),"",IFERROR(IF($C283&lt;10,$C283*Y283,IF(AND(10&lt;=$C283,$C283&lt;=50),$C283*Z283,IF($C283&gt;50,$C283*AA283,"No Offer"))),"No Offer"))</f>
        <v/>
      </c>
    </row>
    <row r="284" spans="1:28" s="389" customFormat="1" x14ac:dyDescent="0.2">
      <c r="A284" s="448"/>
      <c r="B284" s="405"/>
      <c r="C284" s="318">
        <f>'Series 200 Input'!J284</f>
        <v>0</v>
      </c>
      <c r="D284" s="318"/>
      <c r="E284" s="407"/>
      <c r="F284" s="407"/>
      <c r="G284" s="407"/>
      <c r="H284" s="408"/>
      <c r="I284" s="409"/>
      <c r="J284" s="409"/>
      <c r="K284" s="409"/>
      <c r="L284" s="411"/>
      <c r="M284" s="407"/>
      <c r="N284" s="407"/>
      <c r="O284" s="407"/>
      <c r="P284" s="408"/>
      <c r="Q284" s="409"/>
      <c r="R284" s="409"/>
      <c r="S284" s="409"/>
      <c r="T284" s="411"/>
      <c r="U284" s="407"/>
      <c r="V284" s="407"/>
      <c r="W284" s="407"/>
      <c r="X284" s="408"/>
      <c r="Y284" s="409"/>
      <c r="Z284" s="409"/>
      <c r="AA284" s="409"/>
      <c r="AB284" s="411"/>
    </row>
    <row r="285" spans="1:28" s="389" customFormat="1" ht="25.5" x14ac:dyDescent="0.2">
      <c r="A285" s="448" t="s">
        <v>658</v>
      </c>
      <c r="B285" s="405" t="s">
        <v>659</v>
      </c>
      <c r="C285" s="318">
        <f>'Series 200 Input'!J285</f>
        <v>0</v>
      </c>
      <c r="D285" s="318" t="s">
        <v>649</v>
      </c>
      <c r="E285" s="407">
        <v>111.4</v>
      </c>
      <c r="F285" s="407">
        <v>111.4</v>
      </c>
      <c r="G285" s="407">
        <v>111.4</v>
      </c>
      <c r="H285" s="412" t="str">
        <f>IF((0=$C285),"",IFERROR(IF($C285&lt;10,$C285*E285,IF(AND(10&lt;=$C285,$C285&lt;=50),$C285*F285,IF($C285&gt;50,$C285*G285,"No Offer"))),"No Offer"))</f>
        <v/>
      </c>
      <c r="I285" s="409">
        <v>150</v>
      </c>
      <c r="J285" s="409">
        <v>150</v>
      </c>
      <c r="K285" s="409">
        <v>150</v>
      </c>
      <c r="L285" s="414" t="str">
        <f>IF((0=$C285),"",IFERROR(IF($C285&lt;10,$C285*I285,IF(AND(10&lt;=$C285,$C285&lt;=50),$C285*J285,IF($C285&gt;50,$C285*K285,"No Offer"))),"No Offer"))</f>
        <v/>
      </c>
      <c r="M285" s="407">
        <v>36.32</v>
      </c>
      <c r="N285" s="407">
        <v>36.32</v>
      </c>
      <c r="O285" s="407">
        <v>36.32</v>
      </c>
      <c r="P285" s="412" t="str">
        <f>IF((0=$C285),"",IFERROR(IF($C285&lt;10,$C285*M285,IF(AND(10&lt;=$C285,$C285&lt;=50),$C285*N285,IF($C285&gt;50,$C285*O285,"No Offer"))),"No Offer"))</f>
        <v/>
      </c>
      <c r="Q285" s="409">
        <v>100</v>
      </c>
      <c r="R285" s="409">
        <v>100</v>
      </c>
      <c r="S285" s="409">
        <v>100</v>
      </c>
      <c r="T285" s="414" t="str">
        <f>IF((0=$C285),"",IFERROR(IF($C285&lt;10,$C285*Q285,IF(AND(10&lt;=$C285,$C285&lt;=50),$C285*R285,IF($C285&gt;50,$C285*S285,"No Offer"))),"No Offer"))</f>
        <v/>
      </c>
      <c r="U285" s="407">
        <v>65</v>
      </c>
      <c r="V285" s="407">
        <v>59.11</v>
      </c>
      <c r="W285" s="407">
        <v>59.11</v>
      </c>
      <c r="X285" s="412" t="str">
        <f>IF((0=$C285),"",IFERROR(IF($C285&lt;10,$C285*U285,IF(AND(10&lt;=$C285,$C285&lt;=50),$C285*V285,IF($C285&gt;50,$C285*W285,"No Offer"))),"No Offer"))</f>
        <v/>
      </c>
      <c r="Y285" s="409" t="s">
        <v>402</v>
      </c>
      <c r="Z285" s="409" t="s">
        <v>402</v>
      </c>
      <c r="AA285" s="409" t="s">
        <v>403</v>
      </c>
      <c r="AB285" s="414" t="str">
        <f>IF((0=$C285),"",IFERROR(IF($C285&lt;10,$C285*Y285,IF(AND(10&lt;=$C285,$C285&lt;=50),$C285*Z285,IF($C285&gt;50,$C285*AA285,"No Offer"))),"No Offer"))</f>
        <v/>
      </c>
    </row>
    <row r="286" spans="1:28" s="389" customFormat="1" x14ac:dyDescent="0.2">
      <c r="A286" s="448"/>
      <c r="B286" s="405"/>
      <c r="C286" s="318">
        <f>'Series 200 Input'!J286</f>
        <v>0</v>
      </c>
      <c r="D286" s="318"/>
      <c r="E286" s="407"/>
      <c r="F286" s="407"/>
      <c r="G286" s="407"/>
      <c r="H286" s="408"/>
      <c r="I286" s="409"/>
      <c r="J286" s="409"/>
      <c r="K286" s="409"/>
      <c r="L286" s="411"/>
      <c r="M286" s="407"/>
      <c r="N286" s="407"/>
      <c r="O286" s="407"/>
      <c r="P286" s="408"/>
      <c r="Q286" s="409"/>
      <c r="R286" s="409"/>
      <c r="S286" s="409"/>
      <c r="T286" s="411"/>
      <c r="U286" s="407"/>
      <c r="V286" s="407"/>
      <c r="W286" s="407"/>
      <c r="X286" s="408"/>
      <c r="Y286" s="409"/>
      <c r="Z286" s="409"/>
      <c r="AA286" s="409"/>
      <c r="AB286" s="411"/>
    </row>
    <row r="287" spans="1:28" s="389" customFormat="1" ht="25.5" x14ac:dyDescent="0.2">
      <c r="A287" s="448" t="s">
        <v>660</v>
      </c>
      <c r="B287" s="405" t="s">
        <v>661</v>
      </c>
      <c r="C287" s="318">
        <f>'Series 200 Input'!J287</f>
        <v>0</v>
      </c>
      <c r="D287" s="318" t="s">
        <v>649</v>
      </c>
      <c r="E287" s="407">
        <v>177.52</v>
      </c>
      <c r="F287" s="407">
        <v>177.52</v>
      </c>
      <c r="G287" s="407">
        <v>177.52</v>
      </c>
      <c r="H287" s="412" t="str">
        <f>IF((0=$C287),"",IFERROR(IF($C287&lt;10,$C287*E287,IF(AND(10&lt;=$C287,$C287&lt;=50),$C287*F287,IF($C287&gt;50,$C287*G287,"No Offer"))),"No Offer"))</f>
        <v/>
      </c>
      <c r="I287" s="409">
        <v>150</v>
      </c>
      <c r="J287" s="409">
        <v>150</v>
      </c>
      <c r="K287" s="409">
        <v>150</v>
      </c>
      <c r="L287" s="414" t="str">
        <f>IF((0=$C287),"",IFERROR(IF($C287&lt;10,$C287*I287,IF(AND(10&lt;=$C287,$C287&lt;=50),$C287*J287,IF($C287&gt;50,$C287*K287,"No Offer"))),"No Offer"))</f>
        <v/>
      </c>
      <c r="M287" s="407">
        <v>176.98</v>
      </c>
      <c r="N287" s="407">
        <v>176.98</v>
      </c>
      <c r="O287" s="407">
        <v>176.98</v>
      </c>
      <c r="P287" s="412" t="str">
        <f>IF((0=$C287),"",IFERROR(IF($C287&lt;10,$C287*M287,IF(AND(10&lt;=$C287,$C287&lt;=50),$C287*N287,IF($C287&gt;50,$C287*O287,"No Offer"))),"No Offer"))</f>
        <v/>
      </c>
      <c r="Q287" s="409">
        <v>100</v>
      </c>
      <c r="R287" s="409">
        <v>100</v>
      </c>
      <c r="S287" s="409">
        <v>100</v>
      </c>
      <c r="T287" s="414" t="str">
        <f>IF((0=$C287),"",IFERROR(IF($C287&lt;10,$C287*Q287,IF(AND(10&lt;=$C287,$C287&lt;=50),$C287*R287,IF($C287&gt;50,$C287*S287,"No Offer"))),"No Offer"))</f>
        <v/>
      </c>
      <c r="U287" s="407">
        <v>150</v>
      </c>
      <c r="V287" s="407">
        <v>132</v>
      </c>
      <c r="W287" s="407">
        <v>132</v>
      </c>
      <c r="X287" s="412" t="str">
        <f>IF((0=$C287),"",IFERROR(IF($C287&lt;10,$C287*U287,IF(AND(10&lt;=$C287,$C287&lt;=50),$C287*V287,IF($C287&gt;50,$C287*W287,"No Offer"))),"No Offer"))</f>
        <v/>
      </c>
      <c r="Y287" s="409" t="s">
        <v>402</v>
      </c>
      <c r="Z287" s="409" t="s">
        <v>402</v>
      </c>
      <c r="AA287" s="409" t="s">
        <v>403</v>
      </c>
      <c r="AB287" s="414" t="str">
        <f>IF((0=$C287),"",IFERROR(IF($C287&lt;10,$C287*Y287,IF(AND(10&lt;=$C287,$C287&lt;=50),$C287*Z287,IF($C287&gt;50,$C287*AA287,"No Offer"))),"No Offer"))</f>
        <v/>
      </c>
    </row>
    <row r="288" spans="1:28" s="389" customFormat="1" x14ac:dyDescent="0.2">
      <c r="A288" s="448"/>
      <c r="B288" s="405"/>
      <c r="C288" s="318">
        <f>'Series 200 Input'!J288</f>
        <v>0</v>
      </c>
      <c r="D288" s="318"/>
      <c r="E288" s="407"/>
      <c r="F288" s="407"/>
      <c r="G288" s="407"/>
      <c r="H288" s="408"/>
      <c r="I288" s="409"/>
      <c r="J288" s="409"/>
      <c r="K288" s="409"/>
      <c r="L288" s="411"/>
      <c r="M288" s="407"/>
      <c r="N288" s="407"/>
      <c r="O288" s="407"/>
      <c r="P288" s="408"/>
      <c r="Q288" s="409"/>
      <c r="R288" s="409"/>
      <c r="S288" s="409"/>
      <c r="T288" s="411"/>
      <c r="U288" s="407"/>
      <c r="V288" s="407"/>
      <c r="W288" s="407"/>
      <c r="X288" s="408"/>
      <c r="Y288" s="409"/>
      <c r="Z288" s="409"/>
      <c r="AA288" s="409"/>
      <c r="AB288" s="411"/>
    </row>
    <row r="289" spans="1:28" s="389" customFormat="1" ht="25.5" x14ac:dyDescent="0.2">
      <c r="A289" s="448" t="s">
        <v>662</v>
      </c>
      <c r="B289" s="405" t="s">
        <v>663</v>
      </c>
      <c r="C289" s="318">
        <f>'Series 200 Input'!J289</f>
        <v>0</v>
      </c>
      <c r="D289" s="318" t="s">
        <v>649</v>
      </c>
      <c r="E289" s="407">
        <v>161.49</v>
      </c>
      <c r="F289" s="407">
        <v>161.49</v>
      </c>
      <c r="G289" s="407">
        <v>161.49</v>
      </c>
      <c r="H289" s="412" t="str">
        <f>IF((0=$C289),"",IFERROR(IF($C289&lt;10,$C289*E289,IF(AND(10&lt;=$C289,$C289&lt;=50),$C289*F289,IF($C289&gt;50,$C289*G289,"No Offer"))),"No Offer"))</f>
        <v/>
      </c>
      <c r="I289" s="409">
        <v>150</v>
      </c>
      <c r="J289" s="409">
        <v>150</v>
      </c>
      <c r="K289" s="409">
        <v>150</v>
      </c>
      <c r="L289" s="414" t="str">
        <f>IF((0=$C289),"",IFERROR(IF($C289&lt;10,$C289*I289,IF(AND(10&lt;=$C289,$C289&lt;=50),$C289*J289,IF($C289&gt;50,$C289*K289,"No Offer"))),"No Offer"))</f>
        <v/>
      </c>
      <c r="M289" s="407">
        <v>118.37</v>
      </c>
      <c r="N289" s="407">
        <v>118.37</v>
      </c>
      <c r="O289" s="407">
        <v>118.37</v>
      </c>
      <c r="P289" s="412" t="str">
        <f>IF((0=$C289),"",IFERROR(IF($C289&lt;10,$C289*M289,IF(AND(10&lt;=$C289,$C289&lt;=50),$C289*N289,IF($C289&gt;50,$C289*O289,"No Offer"))),"No Offer"))</f>
        <v/>
      </c>
      <c r="Q289" s="409">
        <v>100</v>
      </c>
      <c r="R289" s="409">
        <v>100</v>
      </c>
      <c r="S289" s="409">
        <v>100</v>
      </c>
      <c r="T289" s="414" t="str">
        <f>IF((0=$C289),"",IFERROR(IF($C289&lt;10,$C289*Q289,IF(AND(10&lt;=$C289,$C289&lt;=50),$C289*R289,IF($C289&gt;50,$C289*S289,"No Offer"))),"No Offer"))</f>
        <v/>
      </c>
      <c r="U289" s="407">
        <v>121</v>
      </c>
      <c r="V289" s="407">
        <v>109.38</v>
      </c>
      <c r="W289" s="407">
        <v>109.38</v>
      </c>
      <c r="X289" s="412" t="str">
        <f>IF((0=$C289),"",IFERROR(IF($C289&lt;10,$C289*U289,IF(AND(10&lt;=$C289,$C289&lt;=50),$C289*V289,IF($C289&gt;50,$C289*W289,"No Offer"))),"No Offer"))</f>
        <v/>
      </c>
      <c r="Y289" s="409" t="s">
        <v>402</v>
      </c>
      <c r="Z289" s="409" t="s">
        <v>402</v>
      </c>
      <c r="AA289" s="409" t="s">
        <v>403</v>
      </c>
      <c r="AB289" s="414" t="str">
        <f>IF((0=$C289),"",IFERROR(IF($C289&lt;10,$C289*Y289,IF(AND(10&lt;=$C289,$C289&lt;=50),$C289*Z289,IF($C289&gt;50,$C289*AA289,"No Offer"))),"No Offer"))</f>
        <v/>
      </c>
    </row>
    <row r="290" spans="1:28" s="389" customFormat="1" x14ac:dyDescent="0.2">
      <c r="A290" s="448"/>
      <c r="B290" s="405"/>
      <c r="C290" s="318">
        <f>'Series 200 Input'!J290</f>
        <v>0</v>
      </c>
      <c r="D290" s="318"/>
      <c r="E290" s="407"/>
      <c r="F290" s="407"/>
      <c r="G290" s="407"/>
      <c r="H290" s="408"/>
      <c r="I290" s="409"/>
      <c r="J290" s="409"/>
      <c r="K290" s="409"/>
      <c r="L290" s="411"/>
      <c r="M290" s="407"/>
      <c r="N290" s="407"/>
      <c r="O290" s="407"/>
      <c r="P290" s="408"/>
      <c r="Q290" s="409"/>
      <c r="R290" s="409"/>
      <c r="S290" s="409"/>
      <c r="T290" s="411"/>
      <c r="U290" s="407"/>
      <c r="V290" s="407"/>
      <c r="W290" s="407"/>
      <c r="X290" s="408"/>
      <c r="Y290" s="409"/>
      <c r="Z290" s="409"/>
      <c r="AA290" s="409"/>
      <c r="AB290" s="411"/>
    </row>
    <row r="291" spans="1:28" s="389" customFormat="1" ht="25.5" x14ac:dyDescent="0.2">
      <c r="A291" s="448" t="s">
        <v>664</v>
      </c>
      <c r="B291" s="405" t="s">
        <v>665</v>
      </c>
      <c r="C291" s="318">
        <f>'Series 200 Input'!J291</f>
        <v>0</v>
      </c>
      <c r="D291" s="318" t="s">
        <v>649</v>
      </c>
      <c r="E291" s="407">
        <v>149.66</v>
      </c>
      <c r="F291" s="407">
        <v>149.66</v>
      </c>
      <c r="G291" s="407">
        <v>149.66</v>
      </c>
      <c r="H291" s="412" t="str">
        <f>IF((0=$C291),"",IFERROR(IF($C291&lt;10,$C291*E291,IF(AND(10&lt;=$C291,$C291&lt;=50),$C291*F291,IF($C291&gt;50,$C291*G291,"No Offer"))),"No Offer"))</f>
        <v/>
      </c>
      <c r="I291" s="409">
        <v>150</v>
      </c>
      <c r="J291" s="409">
        <v>150</v>
      </c>
      <c r="K291" s="409">
        <v>150</v>
      </c>
      <c r="L291" s="414" t="str">
        <f>IF((0=$C291),"",IFERROR(IF($C291&lt;10,$C291*I291,IF(AND(10&lt;=$C291,$C291&lt;=50),$C291*J291,IF($C291&gt;50,$C291*K291,"No Offer"))),"No Offer"))</f>
        <v/>
      </c>
      <c r="M291" s="407">
        <v>71.48</v>
      </c>
      <c r="N291" s="407">
        <v>71.48</v>
      </c>
      <c r="O291" s="407">
        <v>71.48</v>
      </c>
      <c r="P291" s="412" t="str">
        <f>IF((0=$C291),"",IFERROR(IF($C291&lt;10,$C291*M291,IF(AND(10&lt;=$C291,$C291&lt;=50),$C291*N291,IF($C291&gt;50,$C291*O291,"No Offer"))),"No Offer"))</f>
        <v/>
      </c>
      <c r="Q291" s="409">
        <v>100</v>
      </c>
      <c r="R291" s="409">
        <v>100</v>
      </c>
      <c r="S291" s="409">
        <v>100</v>
      </c>
      <c r="T291" s="414" t="str">
        <f>IF((0=$C291),"",IFERROR(IF($C291&lt;10,$C291*Q291,IF(AND(10&lt;=$C291,$C291&lt;=50),$C291*R291,IF($C291&gt;50,$C291*S291,"No Offer"))),"No Offer"))</f>
        <v/>
      </c>
      <c r="U291" s="407">
        <v>65</v>
      </c>
      <c r="V291" s="407">
        <v>59.11</v>
      </c>
      <c r="W291" s="407">
        <v>59.11</v>
      </c>
      <c r="X291" s="412" t="str">
        <f>IF((0=$C291),"",IFERROR(IF($C291&lt;10,$C291*U291,IF(AND(10&lt;=$C291,$C291&lt;=50),$C291*V291,IF($C291&gt;50,$C291*W291,"No Offer"))),"No Offer"))</f>
        <v/>
      </c>
      <c r="Y291" s="409" t="s">
        <v>402</v>
      </c>
      <c r="Z291" s="409" t="s">
        <v>402</v>
      </c>
      <c r="AA291" s="409" t="s">
        <v>403</v>
      </c>
      <c r="AB291" s="414" t="str">
        <f>IF((0=$C291),"",IFERROR(IF($C291&lt;10,$C291*Y291,IF(AND(10&lt;=$C291,$C291&lt;=50),$C291*Z291,IF($C291&gt;50,$C291*AA291,"No Offer"))),"No Offer"))</f>
        <v/>
      </c>
    </row>
    <row r="292" spans="1:28" s="389" customFormat="1" x14ac:dyDescent="0.2">
      <c r="A292" s="448"/>
      <c r="B292" s="405"/>
      <c r="C292" s="318">
        <f>'Series 200 Input'!J292</f>
        <v>0</v>
      </c>
      <c r="D292" s="318"/>
      <c r="E292" s="407"/>
      <c r="F292" s="407"/>
      <c r="G292" s="407"/>
      <c r="H292" s="408"/>
      <c r="I292" s="409"/>
      <c r="J292" s="409"/>
      <c r="K292" s="409"/>
      <c r="L292" s="411"/>
      <c r="M292" s="407"/>
      <c r="N292" s="407"/>
      <c r="O292" s="407"/>
      <c r="P292" s="408"/>
      <c r="Q292" s="409"/>
      <c r="R292" s="409"/>
      <c r="S292" s="409"/>
      <c r="T292" s="411"/>
      <c r="U292" s="407"/>
      <c r="V292" s="407"/>
      <c r="W292" s="407"/>
      <c r="X292" s="408"/>
      <c r="Y292" s="409"/>
      <c r="Z292" s="409"/>
      <c r="AA292" s="409"/>
      <c r="AB292" s="411"/>
    </row>
    <row r="293" spans="1:28" s="389" customFormat="1" ht="25.5" x14ac:dyDescent="0.2">
      <c r="A293" s="448" t="s">
        <v>666</v>
      </c>
      <c r="B293" s="405" t="s">
        <v>667</v>
      </c>
      <c r="C293" s="318">
        <f>'Series 200 Input'!J293</f>
        <v>0</v>
      </c>
      <c r="D293" s="318" t="s">
        <v>649</v>
      </c>
      <c r="E293" s="407">
        <v>141.07</v>
      </c>
      <c r="F293" s="407">
        <v>141.07</v>
      </c>
      <c r="G293" s="407">
        <v>141.07</v>
      </c>
      <c r="H293" s="412" t="str">
        <f>IF((0=$C293),"",IFERROR(IF($C293&lt;10,$C293*E293,IF(AND(10&lt;=$C293,$C293&lt;=50),$C293*F293,IF($C293&gt;50,$C293*G293,"No Offer"))),"No Offer"))</f>
        <v/>
      </c>
      <c r="I293" s="409">
        <v>150</v>
      </c>
      <c r="J293" s="409">
        <v>150</v>
      </c>
      <c r="K293" s="409">
        <v>150</v>
      </c>
      <c r="L293" s="414" t="str">
        <f>IF((0=$C293),"",IFERROR(IF($C293&lt;10,$C293*I293,IF(AND(10&lt;=$C293,$C293&lt;=50),$C293*J293,IF($C293&gt;50,$C293*K293,"No Offer"))),"No Offer"))</f>
        <v/>
      </c>
      <c r="M293" s="407">
        <v>71.48</v>
      </c>
      <c r="N293" s="407">
        <v>71.48</v>
      </c>
      <c r="O293" s="407">
        <v>71.48</v>
      </c>
      <c r="P293" s="412" t="str">
        <f>IF((0=$C293),"",IFERROR(IF($C293&lt;10,$C293*M293,IF(AND(10&lt;=$C293,$C293&lt;=50),$C293*N293,IF($C293&gt;50,$C293*O293,"No Offer"))),"No Offer"))</f>
        <v/>
      </c>
      <c r="Q293" s="409">
        <v>100</v>
      </c>
      <c r="R293" s="409">
        <v>100</v>
      </c>
      <c r="S293" s="409">
        <v>100</v>
      </c>
      <c r="T293" s="414" t="str">
        <f>IF((0=$C293),"",IFERROR(IF($C293&lt;10,$C293*Q293,IF(AND(10&lt;=$C293,$C293&lt;=50),$C293*R293,IF($C293&gt;50,$C293*S293,"No Offer"))),"No Offer"))</f>
        <v/>
      </c>
      <c r="U293" s="407">
        <v>65</v>
      </c>
      <c r="V293" s="407">
        <v>59.11</v>
      </c>
      <c r="W293" s="407">
        <v>59.11</v>
      </c>
      <c r="X293" s="412" t="str">
        <f>IF((0=$C293),"",IFERROR(IF($C293&lt;10,$C293*U293,IF(AND(10&lt;=$C293,$C293&lt;=50),$C293*V293,IF($C293&gt;50,$C293*W293,"No Offer"))),"No Offer"))</f>
        <v/>
      </c>
      <c r="Y293" s="409" t="s">
        <v>402</v>
      </c>
      <c r="Z293" s="409" t="s">
        <v>402</v>
      </c>
      <c r="AA293" s="409" t="s">
        <v>403</v>
      </c>
      <c r="AB293" s="414" t="str">
        <f>IF((0=$C293),"",IFERROR(IF($C293&lt;10,$C293*Y293,IF(AND(10&lt;=$C293,$C293&lt;=50),$C293*Z293,IF($C293&gt;50,$C293*AA293,"No Offer"))),"No Offer"))</f>
        <v/>
      </c>
    </row>
    <row r="294" spans="1:28" s="389" customFormat="1" x14ac:dyDescent="0.2">
      <c r="A294" s="448"/>
      <c r="B294" s="405"/>
      <c r="C294" s="318">
        <f>'Series 200 Input'!J294</f>
        <v>0</v>
      </c>
      <c r="D294" s="318"/>
      <c r="E294" s="407"/>
      <c r="F294" s="407"/>
      <c r="G294" s="407"/>
      <c r="H294" s="408"/>
      <c r="I294" s="409"/>
      <c r="J294" s="409"/>
      <c r="K294" s="409"/>
      <c r="L294" s="411"/>
      <c r="M294" s="407"/>
      <c r="N294" s="407"/>
      <c r="O294" s="407"/>
      <c r="P294" s="408"/>
      <c r="Q294" s="409"/>
      <c r="R294" s="409"/>
      <c r="S294" s="409"/>
      <c r="T294" s="411"/>
      <c r="U294" s="407"/>
      <c r="V294" s="407"/>
      <c r="W294" s="407"/>
      <c r="X294" s="408"/>
      <c r="Y294" s="409"/>
      <c r="Z294" s="409"/>
      <c r="AA294" s="409"/>
      <c r="AB294" s="411"/>
    </row>
    <row r="295" spans="1:28" s="389" customFormat="1" x14ac:dyDescent="0.2">
      <c r="A295" s="448" t="s">
        <v>668</v>
      </c>
      <c r="B295" s="405" t="s">
        <v>669</v>
      </c>
      <c r="C295" s="318">
        <f>'Series 200 Input'!J295</f>
        <v>0</v>
      </c>
      <c r="D295" s="318" t="s">
        <v>649</v>
      </c>
      <c r="E295" s="407">
        <v>140.57</v>
      </c>
      <c r="F295" s="407">
        <v>140.57</v>
      </c>
      <c r="G295" s="407">
        <v>140.57</v>
      </c>
      <c r="H295" s="412" t="str">
        <f>IF((0=$C295),"",IFERROR(IF($C295&lt;10,$C295*E295,IF(AND(10&lt;=$C295,$C295&lt;=50),$C295*F295,IF($C295&gt;50,$C295*G295,"No Offer"))),"No Offer"))</f>
        <v/>
      </c>
      <c r="I295" s="409">
        <v>10</v>
      </c>
      <c r="J295" s="409">
        <v>10</v>
      </c>
      <c r="K295" s="409">
        <v>10</v>
      </c>
      <c r="L295" s="414" t="str">
        <f>IF((0=$C295),"",IFERROR(IF($C295&lt;10,$C295*I295,IF(AND(10&lt;=$C295,$C295&lt;=50),$C295*J295,IF($C295&gt;50,$C295*K295,"No Offer"))),"No Offer"))</f>
        <v/>
      </c>
      <c r="M295" s="407">
        <v>36.32</v>
      </c>
      <c r="N295" s="407">
        <v>36.32</v>
      </c>
      <c r="O295" s="407">
        <v>36.32</v>
      </c>
      <c r="P295" s="412" t="str">
        <f>IF((0=$C295),"",IFERROR(IF($C295&lt;10,$C295*M295,IF(AND(10&lt;=$C295,$C295&lt;=50),$C295*N295,IF($C295&gt;50,$C295*O295,"No Offer"))),"No Offer"))</f>
        <v/>
      </c>
      <c r="Q295" s="409">
        <v>100</v>
      </c>
      <c r="R295" s="409">
        <v>100</v>
      </c>
      <c r="S295" s="409">
        <v>100</v>
      </c>
      <c r="T295" s="414" t="str">
        <f>IF((0=$C295),"",IFERROR(IF($C295&lt;10,$C295*Q295,IF(AND(10&lt;=$C295,$C295&lt;=50),$C295*R295,IF($C295&gt;50,$C295*S295,"No Offer"))),"No Offer"))</f>
        <v/>
      </c>
      <c r="U295" s="407">
        <v>45</v>
      </c>
      <c r="V295" s="407">
        <v>32.5</v>
      </c>
      <c r="W295" s="407">
        <v>32.5</v>
      </c>
      <c r="X295" s="412" t="str">
        <f>IF((0=$C295),"",IFERROR(IF($C295&lt;10,$C295*U295,IF(AND(10&lt;=$C295,$C295&lt;=50),$C295*V295,IF($C295&gt;50,$C295*W295,"No Offer"))),"No Offer"))</f>
        <v/>
      </c>
      <c r="Y295" s="409" t="s">
        <v>402</v>
      </c>
      <c r="Z295" s="409" t="s">
        <v>402</v>
      </c>
      <c r="AA295" s="409" t="s">
        <v>403</v>
      </c>
      <c r="AB295" s="414" t="str">
        <f>IF((0=$C295),"",IFERROR(IF($C295&lt;10,$C295*Y295,IF(AND(10&lt;=$C295,$C295&lt;=50),$C295*Z295,IF($C295&gt;50,$C295*AA295,"No Offer"))),"No Offer"))</f>
        <v/>
      </c>
    </row>
    <row r="296" spans="1:28" s="389" customFormat="1" x14ac:dyDescent="0.2">
      <c r="A296" s="448"/>
      <c r="B296" s="405"/>
      <c r="C296" s="318">
        <f>'Series 200 Input'!J296</f>
        <v>0</v>
      </c>
      <c r="D296" s="318"/>
      <c r="E296" s="407"/>
      <c r="F296" s="407"/>
      <c r="G296" s="407"/>
      <c r="H296" s="408"/>
      <c r="I296" s="409"/>
      <c r="J296" s="409"/>
      <c r="K296" s="409"/>
      <c r="L296" s="411"/>
      <c r="M296" s="407"/>
      <c r="N296" s="407"/>
      <c r="O296" s="407"/>
      <c r="P296" s="408"/>
      <c r="Q296" s="409"/>
      <c r="R296" s="409"/>
      <c r="S296" s="409"/>
      <c r="T296" s="411"/>
      <c r="U296" s="407"/>
      <c r="V296" s="407"/>
      <c r="W296" s="407"/>
      <c r="X296" s="408"/>
      <c r="Y296" s="409"/>
      <c r="Z296" s="409"/>
      <c r="AA296" s="409"/>
      <c r="AB296" s="411"/>
    </row>
    <row r="297" spans="1:28" s="389" customFormat="1" ht="25.5" x14ac:dyDescent="0.2">
      <c r="A297" s="448" t="s">
        <v>670</v>
      </c>
      <c r="B297" s="405" t="s">
        <v>671</v>
      </c>
      <c r="C297" s="318">
        <f>'Series 200 Input'!J297</f>
        <v>0</v>
      </c>
      <c r="D297" s="318" t="s">
        <v>649</v>
      </c>
      <c r="E297" s="407">
        <v>111.4</v>
      </c>
      <c r="F297" s="407">
        <v>111.4</v>
      </c>
      <c r="G297" s="407">
        <v>111.4</v>
      </c>
      <c r="H297" s="412" t="str">
        <f>IF((0=$C297),"",IFERROR(IF($C297&lt;10,$C297*E297,IF(AND(10&lt;=$C297,$C297&lt;=50),$C297*F297,IF($C297&gt;50,$C297*G297,"No Offer"))),"No Offer"))</f>
        <v/>
      </c>
      <c r="I297" s="409">
        <v>20</v>
      </c>
      <c r="J297" s="409">
        <v>20</v>
      </c>
      <c r="K297" s="409">
        <v>20</v>
      </c>
      <c r="L297" s="414" t="str">
        <f>IF((0=$C297),"",IFERROR(IF($C297&lt;10,$C297*I297,IF(AND(10&lt;=$C297,$C297&lt;=50),$C297*J297,IF($C297&gt;50,$C297*K297,"No Offer"))),"No Offer"))</f>
        <v/>
      </c>
      <c r="M297" s="407">
        <v>24.59</v>
      </c>
      <c r="N297" s="407">
        <v>24.59</v>
      </c>
      <c r="O297" s="407">
        <v>24.59</v>
      </c>
      <c r="P297" s="412" t="str">
        <f>IF((0=$C297),"",IFERROR(IF($C297&lt;10,$C297*M297,IF(AND(10&lt;=$C297,$C297&lt;=50),$C297*N297,IF($C297&gt;50,$C297*O297,"No Offer"))),"No Offer"))</f>
        <v/>
      </c>
      <c r="Q297" s="409">
        <v>100</v>
      </c>
      <c r="R297" s="409">
        <v>100</v>
      </c>
      <c r="S297" s="409">
        <v>100</v>
      </c>
      <c r="T297" s="414" t="str">
        <f>IF((0=$C297),"",IFERROR(IF($C297&lt;10,$C297*Q297,IF(AND(10&lt;=$C297,$C297&lt;=50),$C297*R297,IF($C297&gt;50,$C297*S297,"No Offer"))),"No Offer"))</f>
        <v/>
      </c>
      <c r="U297" s="407">
        <v>30</v>
      </c>
      <c r="V297" s="407">
        <v>18</v>
      </c>
      <c r="W297" s="407">
        <v>18</v>
      </c>
      <c r="X297" s="412" t="str">
        <f>IF((0=$C297),"",IFERROR(IF($C297&lt;10,$C297*U297,IF(AND(10&lt;=$C297,$C297&lt;=50),$C297*V297,IF($C297&gt;50,$C297*W297,"No Offer"))),"No Offer"))</f>
        <v/>
      </c>
      <c r="Y297" s="409" t="s">
        <v>402</v>
      </c>
      <c r="Z297" s="409" t="s">
        <v>402</v>
      </c>
      <c r="AA297" s="409" t="s">
        <v>403</v>
      </c>
      <c r="AB297" s="414" t="str">
        <f>IF((0=$C297),"",IFERROR(IF($C297&lt;10,$C297*Y297,IF(AND(10&lt;=$C297,$C297&lt;=50),$C297*Z297,IF($C297&gt;50,$C297*AA297,"No Offer"))),"No Offer"))</f>
        <v/>
      </c>
    </row>
    <row r="298" spans="1:28" s="389" customFormat="1" x14ac:dyDescent="0.2">
      <c r="A298" s="316"/>
      <c r="B298" s="317"/>
      <c r="C298" s="318">
        <f>'Series 200 Input'!J298</f>
        <v>0</v>
      </c>
      <c r="D298" s="318"/>
      <c r="E298" s="416"/>
      <c r="F298" s="416"/>
      <c r="G298" s="416"/>
      <c r="H298" s="416"/>
      <c r="I298" s="417"/>
      <c r="J298" s="417"/>
      <c r="K298" s="417"/>
      <c r="L298" s="417"/>
      <c r="M298" s="416"/>
      <c r="N298" s="416"/>
      <c r="O298" s="416"/>
      <c r="P298" s="416"/>
      <c r="Q298" s="417"/>
      <c r="R298" s="417"/>
      <c r="S298" s="417"/>
      <c r="T298" s="417"/>
      <c r="U298" s="416"/>
      <c r="V298" s="416"/>
      <c r="W298" s="416"/>
      <c r="X298" s="416"/>
      <c r="Y298" s="417"/>
      <c r="Z298" s="417"/>
      <c r="AA298" s="417"/>
      <c r="AB298" s="417"/>
    </row>
    <row r="299" spans="1:28" s="389" customFormat="1" x14ac:dyDescent="0.2">
      <c r="A299" s="311"/>
      <c r="B299" s="449" t="s">
        <v>672</v>
      </c>
      <c r="C299" s="318">
        <f>'Series 200 Input'!J299</f>
        <v>0</v>
      </c>
      <c r="D299" s="313"/>
      <c r="E299" s="450"/>
      <c r="F299" s="451"/>
      <c r="G299" s="450"/>
      <c r="H299" s="450"/>
      <c r="I299" s="450"/>
      <c r="J299" s="451"/>
      <c r="K299" s="450"/>
      <c r="L299" s="450"/>
      <c r="M299" s="450"/>
      <c r="N299" s="451"/>
      <c r="O299" s="450"/>
      <c r="P299" s="450"/>
      <c r="Q299" s="450"/>
      <c r="R299" s="451"/>
      <c r="S299" s="450"/>
      <c r="T299" s="450"/>
      <c r="U299" s="450"/>
      <c r="V299" s="451"/>
      <c r="W299" s="450"/>
      <c r="X299" s="450"/>
      <c r="Y299" s="450"/>
      <c r="Z299" s="451"/>
      <c r="AA299" s="450"/>
      <c r="AB299" s="450"/>
    </row>
    <row r="300" spans="1:28" s="389" customFormat="1" x14ac:dyDescent="0.2">
      <c r="A300" s="316"/>
      <c r="B300" s="444"/>
      <c r="C300" s="318">
        <f>'Series 200 Input'!J300</f>
        <v>0</v>
      </c>
      <c r="D300" s="330"/>
      <c r="E300" s="428"/>
      <c r="F300" s="429"/>
      <c r="G300" s="428"/>
      <c r="H300" s="428"/>
      <c r="I300" s="430"/>
      <c r="J300" s="431"/>
      <c r="K300" s="430"/>
      <c r="L300" s="430"/>
      <c r="M300" s="428"/>
      <c r="N300" s="429"/>
      <c r="O300" s="428"/>
      <c r="P300" s="428"/>
      <c r="Q300" s="430"/>
      <c r="R300" s="431"/>
      <c r="S300" s="430"/>
      <c r="T300" s="430"/>
      <c r="U300" s="428"/>
      <c r="V300" s="429"/>
      <c r="W300" s="428"/>
      <c r="X300" s="428"/>
      <c r="Y300" s="430"/>
      <c r="Z300" s="431"/>
      <c r="AA300" s="430"/>
      <c r="AB300" s="430"/>
    </row>
    <row r="301" spans="1:28" s="389" customFormat="1" x14ac:dyDescent="0.2">
      <c r="A301" s="420"/>
      <c r="B301" s="421" t="s">
        <v>395</v>
      </c>
      <c r="C301" s="318">
        <f>'Series 200 Input'!J301</f>
        <v>0</v>
      </c>
      <c r="D301" s="422"/>
      <c r="E301" s="423" t="s">
        <v>396</v>
      </c>
      <c r="F301" s="424" t="s">
        <v>397</v>
      </c>
      <c r="G301" s="423" t="s">
        <v>398</v>
      </c>
      <c r="H301" s="423"/>
      <c r="I301" s="423" t="s">
        <v>396</v>
      </c>
      <c r="J301" s="424" t="s">
        <v>397</v>
      </c>
      <c r="K301" s="423" t="s">
        <v>398</v>
      </c>
      <c r="L301" s="423"/>
      <c r="M301" s="423" t="s">
        <v>396</v>
      </c>
      <c r="N301" s="424" t="s">
        <v>397</v>
      </c>
      <c r="O301" s="423" t="s">
        <v>398</v>
      </c>
      <c r="P301" s="423"/>
      <c r="Q301" s="423" t="s">
        <v>396</v>
      </c>
      <c r="R301" s="424" t="s">
        <v>397</v>
      </c>
      <c r="S301" s="423" t="s">
        <v>398</v>
      </c>
      <c r="T301" s="423"/>
      <c r="U301" s="423" t="s">
        <v>396</v>
      </c>
      <c r="V301" s="424" t="s">
        <v>397</v>
      </c>
      <c r="W301" s="423" t="s">
        <v>398</v>
      </c>
      <c r="X301" s="423"/>
      <c r="Y301" s="423" t="s">
        <v>396</v>
      </c>
      <c r="Z301" s="424" t="s">
        <v>397</v>
      </c>
      <c r="AA301" s="423" t="s">
        <v>398</v>
      </c>
      <c r="AB301" s="423"/>
    </row>
    <row r="302" spans="1:28" s="389" customFormat="1" x14ac:dyDescent="0.2">
      <c r="A302" s="404"/>
      <c r="B302" s="405"/>
      <c r="C302" s="318">
        <f>'Series 200 Input'!J302</f>
        <v>0</v>
      </c>
      <c r="D302" s="415"/>
      <c r="E302" s="416"/>
      <c r="F302" s="416"/>
      <c r="G302" s="416"/>
      <c r="H302" s="416"/>
      <c r="I302" s="417"/>
      <c r="J302" s="417"/>
      <c r="K302" s="417"/>
      <c r="L302" s="417"/>
      <c r="M302" s="416"/>
      <c r="N302" s="416"/>
      <c r="O302" s="416"/>
      <c r="P302" s="416"/>
      <c r="Q302" s="417"/>
      <c r="R302" s="417"/>
      <c r="S302" s="417"/>
      <c r="T302" s="417"/>
      <c r="U302" s="416"/>
      <c r="V302" s="416"/>
      <c r="W302" s="416"/>
      <c r="X302" s="416"/>
      <c r="Y302" s="417"/>
      <c r="Z302" s="417"/>
      <c r="AA302" s="417"/>
      <c r="AB302" s="417"/>
    </row>
    <row r="303" spans="1:28" s="389" customFormat="1" ht="25.5" x14ac:dyDescent="0.2">
      <c r="A303" s="404" t="s">
        <v>673</v>
      </c>
      <c r="B303" s="405" t="s">
        <v>674</v>
      </c>
      <c r="C303" s="318">
        <f>'Series 200 Input'!J303</f>
        <v>0</v>
      </c>
      <c r="D303" s="318" t="s">
        <v>401</v>
      </c>
      <c r="E303" s="407">
        <v>42.73</v>
      </c>
      <c r="F303" s="407">
        <v>7.13</v>
      </c>
      <c r="G303" s="407">
        <v>7.13</v>
      </c>
      <c r="H303" s="412" t="str">
        <f>IF((0=$C303),"",IFERROR(IF($C303&lt;10,$C303*E303,IF(AND(10&lt;=$C303,$C303&lt;=50),$C303*F303,IF($C303&gt;50,$C303*G303,"No Offer"))),"No Offer"))</f>
        <v/>
      </c>
      <c r="I303" s="409">
        <v>5</v>
      </c>
      <c r="J303" s="409">
        <v>5</v>
      </c>
      <c r="K303" s="409">
        <v>5</v>
      </c>
      <c r="L303" s="414" t="str">
        <f>IF((0=$C303),"",IFERROR(IF($C303&lt;10,$C303*I303,IF(AND(10&lt;=$C303,$C303&lt;=50),$C303*J303,IF($C303&gt;50,$C303*K303,"No Offer"))),"No Offer"))</f>
        <v/>
      </c>
      <c r="M303" s="407">
        <v>7.43</v>
      </c>
      <c r="N303" s="407">
        <v>7.43</v>
      </c>
      <c r="O303" s="407">
        <v>7.43</v>
      </c>
      <c r="P303" s="412" t="str">
        <f>IF((0=$C303),"",IFERROR(IF($C303&lt;10,$C303*M303,IF(AND(10&lt;=$C303,$C303&lt;=50),$C303*N303,IF($C303&gt;50,$C303*O303,"No Offer"))),"No Offer"))</f>
        <v/>
      </c>
      <c r="Q303" s="409">
        <v>4</v>
      </c>
      <c r="R303" s="409">
        <v>4</v>
      </c>
      <c r="S303" s="409">
        <v>4</v>
      </c>
      <c r="T303" s="414" t="str">
        <f>IF((0=$C303),"",IFERROR(IF($C303&lt;10,$C303*Q303,IF(AND(10&lt;=$C303,$C303&lt;=50),$C303*R303,IF($C303&gt;50,$C303*S303,"No Offer"))),"No Offer"))</f>
        <v/>
      </c>
      <c r="U303" s="407">
        <v>7.8</v>
      </c>
      <c r="V303" s="407">
        <v>6.37</v>
      </c>
      <c r="W303" s="407">
        <v>6</v>
      </c>
      <c r="X303" s="412" t="str">
        <f>IF((0=$C303),"",IFERROR(IF($C303&lt;10,$C303*U303,IF(AND(10&lt;=$C303,$C303&lt;=50),$C303*V303,IF($C303&gt;50,$C303*W303,"No Offer"))),"No Offer"))</f>
        <v/>
      </c>
      <c r="Y303" s="409" t="s">
        <v>402</v>
      </c>
      <c r="Z303" s="409" t="s">
        <v>402</v>
      </c>
      <c r="AA303" s="409" t="s">
        <v>403</v>
      </c>
      <c r="AB303" s="414" t="str">
        <f>IF((0=$C303),"",IFERROR(IF($C303&lt;10,$C303*Y303,IF(AND(10&lt;=$C303,$C303&lt;=50),$C303*Z303,IF($C303&gt;50,$C303*AA303,"No Offer"))),"No Offer"))</f>
        <v/>
      </c>
    </row>
    <row r="304" spans="1:28" s="389" customFormat="1" x14ac:dyDescent="0.2">
      <c r="A304" s="404"/>
      <c r="B304" s="405"/>
      <c r="C304" s="318">
        <f>'Series 200 Input'!J304</f>
        <v>0</v>
      </c>
      <c r="D304" s="318"/>
      <c r="E304" s="407"/>
      <c r="F304" s="407"/>
      <c r="G304" s="407"/>
      <c r="H304" s="408"/>
      <c r="I304" s="409"/>
      <c r="J304" s="409"/>
      <c r="K304" s="409"/>
      <c r="L304" s="411"/>
      <c r="M304" s="407"/>
      <c r="N304" s="407"/>
      <c r="O304" s="407"/>
      <c r="P304" s="408"/>
      <c r="Q304" s="409"/>
      <c r="R304" s="409"/>
      <c r="S304" s="409"/>
      <c r="T304" s="411"/>
      <c r="U304" s="407"/>
      <c r="V304" s="407"/>
      <c r="W304" s="407"/>
      <c r="X304" s="408"/>
      <c r="Y304" s="409"/>
      <c r="Z304" s="409"/>
      <c r="AA304" s="409"/>
      <c r="AB304" s="411"/>
    </row>
    <row r="305" spans="1:28" s="389" customFormat="1" ht="25.5" x14ac:dyDescent="0.2">
      <c r="A305" s="404" t="s">
        <v>675</v>
      </c>
      <c r="B305" s="405" t="s">
        <v>676</v>
      </c>
      <c r="C305" s="318">
        <f>'Series 200 Input'!J305</f>
        <v>0</v>
      </c>
      <c r="D305" s="318" t="s">
        <v>401</v>
      </c>
      <c r="E305" s="407">
        <v>42.73</v>
      </c>
      <c r="F305" s="407">
        <v>8.91</v>
      </c>
      <c r="G305" s="407">
        <v>8.91</v>
      </c>
      <c r="H305" s="412" t="str">
        <f>IF((0=$C305),"",IFERROR(IF($C305&lt;10,$C305*E305,IF(AND(10&lt;=$C305,$C305&lt;=50),$C305*F305,IF($C305&gt;50,$C305*G305,"No Offer"))),"No Offer"))</f>
        <v/>
      </c>
      <c r="I305" s="409">
        <v>5</v>
      </c>
      <c r="J305" s="409">
        <v>5</v>
      </c>
      <c r="K305" s="409">
        <v>5</v>
      </c>
      <c r="L305" s="414" t="str">
        <f>IF((0=$C305),"",IFERROR(IF($C305&lt;10,$C305*I305,IF(AND(10&lt;=$C305,$C305&lt;=50),$C305*J305,IF($C305&gt;50,$C305*K305,"No Offer"))),"No Offer"))</f>
        <v/>
      </c>
      <c r="M305" s="407">
        <v>9.32</v>
      </c>
      <c r="N305" s="407">
        <v>9.32</v>
      </c>
      <c r="O305" s="407">
        <v>9.32</v>
      </c>
      <c r="P305" s="412" t="str">
        <f>IF((0=$C305),"",IFERROR(IF($C305&lt;10,$C305*M305,IF(AND(10&lt;=$C305,$C305&lt;=50),$C305*N305,IF($C305&gt;50,$C305*O305,"No Offer"))),"No Offer"))</f>
        <v/>
      </c>
      <c r="Q305" s="409">
        <v>4</v>
      </c>
      <c r="R305" s="409">
        <v>4</v>
      </c>
      <c r="S305" s="409">
        <v>4</v>
      </c>
      <c r="T305" s="414" t="str">
        <f>IF((0=$C305),"",IFERROR(IF($C305&lt;10,$C305*Q305,IF(AND(10&lt;=$C305,$C305&lt;=50),$C305*R305,IF($C305&gt;50,$C305*S305,"No Offer"))),"No Offer"))</f>
        <v/>
      </c>
      <c r="U305" s="407">
        <v>9</v>
      </c>
      <c r="V305" s="407">
        <v>7.8</v>
      </c>
      <c r="W305" s="407">
        <v>7.2</v>
      </c>
      <c r="X305" s="412" t="str">
        <f>IF((0=$C305),"",IFERROR(IF($C305&lt;10,$C305*U305,IF(AND(10&lt;=$C305,$C305&lt;=50),$C305*V305,IF($C305&gt;50,$C305*W305,"No Offer"))),"No Offer"))</f>
        <v/>
      </c>
      <c r="Y305" s="409" t="s">
        <v>402</v>
      </c>
      <c r="Z305" s="409" t="s">
        <v>402</v>
      </c>
      <c r="AA305" s="409" t="s">
        <v>403</v>
      </c>
      <c r="AB305" s="414" t="str">
        <f>IF((0=$C305),"",IFERROR(IF($C305&lt;10,$C305*Y305,IF(AND(10&lt;=$C305,$C305&lt;=50),$C305*Z305,IF($C305&gt;50,$C305*AA305,"No Offer"))),"No Offer"))</f>
        <v/>
      </c>
    </row>
    <row r="306" spans="1:28" s="389" customFormat="1" x14ac:dyDescent="0.2">
      <c r="A306" s="404"/>
      <c r="B306" s="405"/>
      <c r="C306" s="318">
        <f>'Series 200 Input'!J306</f>
        <v>0</v>
      </c>
      <c r="D306" s="318"/>
      <c r="E306" s="407"/>
      <c r="F306" s="407"/>
      <c r="G306" s="407"/>
      <c r="H306" s="408"/>
      <c r="I306" s="409"/>
      <c r="J306" s="409"/>
      <c r="K306" s="409"/>
      <c r="L306" s="411"/>
      <c r="M306" s="407"/>
      <c r="N306" s="407"/>
      <c r="O306" s="407"/>
      <c r="P306" s="408"/>
      <c r="Q306" s="409"/>
      <c r="R306" s="409"/>
      <c r="S306" s="409"/>
      <c r="T306" s="411"/>
      <c r="U306" s="407"/>
      <c r="V306" s="407"/>
      <c r="W306" s="407"/>
      <c r="X306" s="408"/>
      <c r="Y306" s="409"/>
      <c r="Z306" s="409"/>
      <c r="AA306" s="409"/>
      <c r="AB306" s="411"/>
    </row>
    <row r="307" spans="1:28" s="389" customFormat="1" ht="25.5" x14ac:dyDescent="0.2">
      <c r="A307" s="404" t="s">
        <v>677</v>
      </c>
      <c r="B307" s="405" t="s">
        <v>678</v>
      </c>
      <c r="C307" s="318">
        <f>'Series 200 Input'!J307</f>
        <v>0</v>
      </c>
      <c r="D307" s="318" t="s">
        <v>401</v>
      </c>
      <c r="E307" s="407">
        <v>42.73</v>
      </c>
      <c r="F307" s="407">
        <v>10.68</v>
      </c>
      <c r="G307" s="407">
        <v>10.68</v>
      </c>
      <c r="H307" s="412" t="str">
        <f>IF((0=$C307),"",IFERROR(IF($C307&lt;10,$C307*E307,IF(AND(10&lt;=$C307,$C307&lt;=50),$C307*F307,IF($C307&gt;50,$C307*G307,"No Offer"))),"No Offer"))</f>
        <v/>
      </c>
      <c r="I307" s="409">
        <v>5</v>
      </c>
      <c r="J307" s="409">
        <v>5</v>
      </c>
      <c r="K307" s="409">
        <v>5</v>
      </c>
      <c r="L307" s="414" t="str">
        <f>IF((0=$C307),"",IFERROR(IF($C307&lt;10,$C307*I307,IF(AND(10&lt;=$C307,$C307&lt;=50),$C307*J307,IF($C307&gt;50,$C307*K307,"No Offer"))),"No Offer"))</f>
        <v/>
      </c>
      <c r="M307" s="407">
        <v>7.43</v>
      </c>
      <c r="N307" s="407">
        <v>7.43</v>
      </c>
      <c r="O307" s="407">
        <v>7.43</v>
      </c>
      <c r="P307" s="412" t="str">
        <f>IF((0=$C307),"",IFERROR(IF($C307&lt;10,$C307*M307,IF(AND(10&lt;=$C307,$C307&lt;=50),$C307*N307,IF($C307&gt;50,$C307*O307,"No Offer"))),"No Offer"))</f>
        <v/>
      </c>
      <c r="Q307" s="409">
        <v>4</v>
      </c>
      <c r="R307" s="409">
        <v>4</v>
      </c>
      <c r="S307" s="409">
        <v>4</v>
      </c>
      <c r="T307" s="414" t="str">
        <f>IF((0=$C307),"",IFERROR(IF($C307&lt;10,$C307*Q307,IF(AND(10&lt;=$C307,$C307&lt;=50),$C307*R307,IF($C307&gt;50,$C307*S307,"No Offer"))),"No Offer"))</f>
        <v/>
      </c>
      <c r="U307" s="407">
        <v>7.8</v>
      </c>
      <c r="V307" s="407">
        <v>6.37</v>
      </c>
      <c r="W307" s="407">
        <v>6</v>
      </c>
      <c r="X307" s="412" t="str">
        <f>IF((0=$C307),"",IFERROR(IF($C307&lt;10,$C307*U307,IF(AND(10&lt;=$C307,$C307&lt;=50),$C307*V307,IF($C307&gt;50,$C307*W307,"No Offer"))),"No Offer"))</f>
        <v/>
      </c>
      <c r="Y307" s="409" t="s">
        <v>402</v>
      </c>
      <c r="Z307" s="409" t="s">
        <v>402</v>
      </c>
      <c r="AA307" s="409" t="s">
        <v>403</v>
      </c>
      <c r="AB307" s="414" t="str">
        <f>IF((0=$C307),"",IFERROR(IF($C307&lt;10,$C307*Y307,IF(AND(10&lt;=$C307,$C307&lt;=50),$C307*Z307,IF($C307&gt;50,$C307*AA307,"No Offer"))),"No Offer"))</f>
        <v/>
      </c>
    </row>
    <row r="308" spans="1:28" s="389" customFormat="1" x14ac:dyDescent="0.2">
      <c r="A308" s="404"/>
      <c r="B308" s="405"/>
      <c r="C308" s="318">
        <f>'Series 200 Input'!J308</f>
        <v>0</v>
      </c>
      <c r="D308" s="318"/>
      <c r="E308" s="407"/>
      <c r="F308" s="407"/>
      <c r="G308" s="407"/>
      <c r="H308" s="408"/>
      <c r="I308" s="409"/>
      <c r="J308" s="409"/>
      <c r="K308" s="409"/>
      <c r="L308" s="411"/>
      <c r="M308" s="407"/>
      <c r="N308" s="407"/>
      <c r="O308" s="407"/>
      <c r="P308" s="408"/>
      <c r="Q308" s="409"/>
      <c r="R308" s="409"/>
      <c r="S308" s="409"/>
      <c r="T308" s="411"/>
      <c r="U308" s="407"/>
      <c r="V308" s="407"/>
      <c r="W308" s="407"/>
      <c r="X308" s="408"/>
      <c r="Y308" s="409"/>
      <c r="Z308" s="409"/>
      <c r="AA308" s="409"/>
      <c r="AB308" s="411"/>
    </row>
    <row r="309" spans="1:28" s="389" customFormat="1" ht="25.5" x14ac:dyDescent="0.2">
      <c r="A309" s="404" t="s">
        <v>679</v>
      </c>
      <c r="B309" s="405" t="s">
        <v>680</v>
      </c>
      <c r="C309" s="318">
        <f>'Series 200 Input'!J309</f>
        <v>0</v>
      </c>
      <c r="D309" s="318" t="s">
        <v>401</v>
      </c>
      <c r="E309" s="407">
        <v>42.73</v>
      </c>
      <c r="F309" s="407">
        <v>11.87</v>
      </c>
      <c r="G309" s="407">
        <v>11.87</v>
      </c>
      <c r="H309" s="412" t="str">
        <f>IF((0=$C309),"",IFERROR(IF($C309&lt;10,$C309*E309,IF(AND(10&lt;=$C309,$C309&lt;=50),$C309*F309,IF($C309&gt;50,$C309*G309,"No Offer"))),"No Offer"))</f>
        <v/>
      </c>
      <c r="I309" s="409">
        <v>5</v>
      </c>
      <c r="J309" s="409">
        <v>5</v>
      </c>
      <c r="K309" s="409">
        <v>5</v>
      </c>
      <c r="L309" s="414" t="str">
        <f>IF((0=$C309),"",IFERROR(IF($C309&lt;10,$C309*I309,IF(AND(10&lt;=$C309,$C309&lt;=50),$C309*J309,IF($C309&gt;50,$C309*K309,"No Offer"))),"No Offer"))</f>
        <v/>
      </c>
      <c r="M309" s="407">
        <v>9.32</v>
      </c>
      <c r="N309" s="407">
        <v>9.32</v>
      </c>
      <c r="O309" s="407">
        <v>9.32</v>
      </c>
      <c r="P309" s="412" t="str">
        <f>IF((0=$C309),"",IFERROR(IF($C309&lt;10,$C309*M309,IF(AND(10&lt;=$C309,$C309&lt;=50),$C309*N309,IF($C309&gt;50,$C309*O309,"No Offer"))),"No Offer"))</f>
        <v/>
      </c>
      <c r="Q309" s="409">
        <v>4</v>
      </c>
      <c r="R309" s="409">
        <v>4</v>
      </c>
      <c r="S309" s="409">
        <v>4</v>
      </c>
      <c r="T309" s="414" t="str">
        <f>IF((0=$C309),"",IFERROR(IF($C309&lt;10,$C309*Q309,IF(AND(10&lt;=$C309,$C309&lt;=50),$C309*R309,IF($C309&gt;50,$C309*S309,"No Offer"))),"No Offer"))</f>
        <v/>
      </c>
      <c r="U309" s="407">
        <v>9</v>
      </c>
      <c r="V309" s="407">
        <v>7.8</v>
      </c>
      <c r="W309" s="407">
        <v>7.2</v>
      </c>
      <c r="X309" s="412" t="str">
        <f>IF((0=$C309),"",IFERROR(IF($C309&lt;10,$C309*U309,IF(AND(10&lt;=$C309,$C309&lt;=50),$C309*V309,IF($C309&gt;50,$C309*W309,"No Offer"))),"No Offer"))</f>
        <v/>
      </c>
      <c r="Y309" s="409" t="s">
        <v>402</v>
      </c>
      <c r="Z309" s="409" t="s">
        <v>402</v>
      </c>
      <c r="AA309" s="409" t="s">
        <v>403</v>
      </c>
      <c r="AB309" s="414" t="str">
        <f>IF((0=$C309),"",IFERROR(IF($C309&lt;10,$C309*Y309,IF(AND(10&lt;=$C309,$C309&lt;=50),$C309*Z309,IF($C309&gt;50,$C309*AA309,"No Offer"))),"No Offer"))</f>
        <v/>
      </c>
    </row>
    <row r="310" spans="1:28" s="389" customFormat="1" x14ac:dyDescent="0.2">
      <c r="A310" s="404"/>
      <c r="B310" s="405"/>
      <c r="C310" s="318">
        <f>'Series 200 Input'!J310</f>
        <v>0</v>
      </c>
      <c r="D310" s="318"/>
      <c r="E310" s="407"/>
      <c r="F310" s="407"/>
      <c r="G310" s="407"/>
      <c r="H310" s="408"/>
      <c r="I310" s="409"/>
      <c r="J310" s="409"/>
      <c r="K310" s="409"/>
      <c r="L310" s="411"/>
      <c r="M310" s="407"/>
      <c r="N310" s="407"/>
      <c r="O310" s="407"/>
      <c r="P310" s="408"/>
      <c r="Q310" s="409"/>
      <c r="R310" s="409"/>
      <c r="S310" s="409"/>
      <c r="T310" s="411"/>
      <c r="U310" s="407"/>
      <c r="V310" s="407"/>
      <c r="W310" s="407"/>
      <c r="X310" s="408"/>
      <c r="Y310" s="409"/>
      <c r="Z310" s="409"/>
      <c r="AA310" s="409"/>
      <c r="AB310" s="411"/>
    </row>
    <row r="311" spans="1:28" s="389" customFormat="1" ht="25.5" x14ac:dyDescent="0.2">
      <c r="A311" s="404" t="s">
        <v>681</v>
      </c>
      <c r="B311" s="405" t="s">
        <v>682</v>
      </c>
      <c r="C311" s="318">
        <f>'Series 200 Input'!J311</f>
        <v>0</v>
      </c>
      <c r="D311" s="318" t="s">
        <v>401</v>
      </c>
      <c r="E311" s="407">
        <v>42.73</v>
      </c>
      <c r="F311" s="407">
        <v>10.68</v>
      </c>
      <c r="G311" s="407">
        <v>10.68</v>
      </c>
      <c r="H311" s="412" t="str">
        <f>IF((0=$C311),"",IFERROR(IF($C311&lt;10,$C311*E311,IF(AND(10&lt;=$C311,$C311&lt;=50),$C311*F311,IF($C311&gt;50,$C311*G311,"No Offer"))),"No Offer"))</f>
        <v/>
      </c>
      <c r="I311" s="409">
        <v>5</v>
      </c>
      <c r="J311" s="409">
        <v>5</v>
      </c>
      <c r="K311" s="409">
        <v>5</v>
      </c>
      <c r="L311" s="414" t="str">
        <f>IF((0=$C311),"",IFERROR(IF($C311&lt;10,$C311*I311,IF(AND(10&lt;=$C311,$C311&lt;=50),$C311*J311,IF($C311&gt;50,$C311*K311,"No Offer"))),"No Offer"))</f>
        <v/>
      </c>
      <c r="M311" s="407">
        <v>7.43</v>
      </c>
      <c r="N311" s="407">
        <v>7.43</v>
      </c>
      <c r="O311" s="407">
        <v>7.43</v>
      </c>
      <c r="P311" s="412" t="str">
        <f>IF((0=$C311),"",IFERROR(IF($C311&lt;10,$C311*M311,IF(AND(10&lt;=$C311,$C311&lt;=50),$C311*N311,IF($C311&gt;50,$C311*O311,"No Offer"))),"No Offer"))</f>
        <v/>
      </c>
      <c r="Q311" s="409">
        <v>4</v>
      </c>
      <c r="R311" s="409">
        <v>4</v>
      </c>
      <c r="S311" s="409">
        <v>4</v>
      </c>
      <c r="T311" s="414" t="str">
        <f>IF((0=$C311),"",IFERROR(IF($C311&lt;10,$C311*Q311,IF(AND(10&lt;=$C311,$C311&lt;=50),$C311*R311,IF($C311&gt;50,$C311*S311,"No Offer"))),"No Offer"))</f>
        <v/>
      </c>
      <c r="U311" s="407">
        <v>7.8</v>
      </c>
      <c r="V311" s="407">
        <v>6.37</v>
      </c>
      <c r="W311" s="407">
        <v>6</v>
      </c>
      <c r="X311" s="412" t="str">
        <f>IF((0=$C311),"",IFERROR(IF($C311&lt;10,$C311*U311,IF(AND(10&lt;=$C311,$C311&lt;=50),$C311*V311,IF($C311&gt;50,$C311*W311,"No Offer"))),"No Offer"))</f>
        <v/>
      </c>
      <c r="Y311" s="409" t="s">
        <v>402</v>
      </c>
      <c r="Z311" s="409" t="s">
        <v>402</v>
      </c>
      <c r="AA311" s="409" t="s">
        <v>403</v>
      </c>
      <c r="AB311" s="414" t="str">
        <f>IF((0=$C311),"",IFERROR(IF($C311&lt;10,$C311*Y311,IF(AND(10&lt;=$C311,$C311&lt;=50),$C311*Z311,IF($C311&gt;50,$C311*AA311,"No Offer"))),"No Offer"))</f>
        <v/>
      </c>
    </row>
    <row r="312" spans="1:28" s="389" customFormat="1" x14ac:dyDescent="0.2">
      <c r="A312" s="404"/>
      <c r="B312" s="405"/>
      <c r="C312" s="318">
        <f>'Series 200 Input'!J312</f>
        <v>0</v>
      </c>
      <c r="D312" s="318"/>
      <c r="E312" s="407"/>
      <c r="F312" s="407"/>
      <c r="G312" s="407"/>
      <c r="H312" s="408"/>
      <c r="I312" s="409"/>
      <c r="J312" s="409"/>
      <c r="K312" s="409"/>
      <c r="L312" s="411"/>
      <c r="M312" s="407"/>
      <c r="N312" s="407"/>
      <c r="O312" s="407"/>
      <c r="P312" s="408"/>
      <c r="Q312" s="409"/>
      <c r="R312" s="409"/>
      <c r="S312" s="409"/>
      <c r="T312" s="411"/>
      <c r="U312" s="407"/>
      <c r="V312" s="407"/>
      <c r="W312" s="407"/>
      <c r="X312" s="408"/>
      <c r="Y312" s="409"/>
      <c r="Z312" s="409"/>
      <c r="AA312" s="409"/>
      <c r="AB312" s="411"/>
    </row>
    <row r="313" spans="1:28" s="389" customFormat="1" ht="25.5" x14ac:dyDescent="0.2">
      <c r="A313" s="404" t="s">
        <v>683</v>
      </c>
      <c r="B313" s="405" t="s">
        <v>684</v>
      </c>
      <c r="C313" s="318">
        <f>'Series 200 Input'!J313</f>
        <v>0</v>
      </c>
      <c r="D313" s="318" t="s">
        <v>401</v>
      </c>
      <c r="E313" s="407">
        <v>42.73</v>
      </c>
      <c r="F313" s="407">
        <v>11.87</v>
      </c>
      <c r="G313" s="407">
        <v>11.87</v>
      </c>
      <c r="H313" s="412" t="str">
        <f>IF((0=$C313),"",IFERROR(IF($C313&lt;10,$C313*E313,IF(AND(10&lt;=$C313,$C313&lt;=50),$C313*F313,IF($C313&gt;50,$C313*G313,"No Offer"))),"No Offer"))</f>
        <v/>
      </c>
      <c r="I313" s="409">
        <v>5</v>
      </c>
      <c r="J313" s="409">
        <v>5</v>
      </c>
      <c r="K313" s="409">
        <v>5</v>
      </c>
      <c r="L313" s="414" t="str">
        <f>IF((0=$C313),"",IFERROR(IF($C313&lt;10,$C313*I313,IF(AND(10&lt;=$C313,$C313&lt;=50),$C313*J313,IF($C313&gt;50,$C313*K313,"No Offer"))),"No Offer"))</f>
        <v/>
      </c>
      <c r="M313" s="407">
        <v>9.32</v>
      </c>
      <c r="N313" s="407">
        <v>9.32</v>
      </c>
      <c r="O313" s="407">
        <v>9.32</v>
      </c>
      <c r="P313" s="412" t="str">
        <f>IF((0=$C313),"",IFERROR(IF($C313&lt;10,$C313*M313,IF(AND(10&lt;=$C313,$C313&lt;=50),$C313*N313,IF($C313&gt;50,$C313*O313,"No Offer"))),"No Offer"))</f>
        <v/>
      </c>
      <c r="Q313" s="409">
        <v>4</v>
      </c>
      <c r="R313" s="409">
        <v>4</v>
      </c>
      <c r="S313" s="409">
        <v>4</v>
      </c>
      <c r="T313" s="414" t="str">
        <f>IF((0=$C313),"",IFERROR(IF($C313&lt;10,$C313*Q313,IF(AND(10&lt;=$C313,$C313&lt;=50),$C313*R313,IF($C313&gt;50,$C313*S313,"No Offer"))),"No Offer"))</f>
        <v/>
      </c>
      <c r="U313" s="407">
        <v>9</v>
      </c>
      <c r="V313" s="407">
        <v>7.8</v>
      </c>
      <c r="W313" s="407">
        <v>7.2</v>
      </c>
      <c r="X313" s="412" t="str">
        <f>IF((0=$C313),"",IFERROR(IF($C313&lt;10,$C313*U313,IF(AND(10&lt;=$C313,$C313&lt;=50),$C313*V313,IF($C313&gt;50,$C313*W313,"No Offer"))),"No Offer"))</f>
        <v/>
      </c>
      <c r="Y313" s="409" t="s">
        <v>402</v>
      </c>
      <c r="Z313" s="409" t="s">
        <v>402</v>
      </c>
      <c r="AA313" s="409" t="s">
        <v>403</v>
      </c>
      <c r="AB313" s="414" t="str">
        <f>IF((0=$C313),"",IFERROR(IF($C313&lt;10,$C313*Y313,IF(AND(10&lt;=$C313,$C313&lt;=50),$C313*Z313,IF($C313&gt;50,$C313*AA313,"No Offer"))),"No Offer"))</f>
        <v/>
      </c>
    </row>
    <row r="314" spans="1:28" s="389" customFormat="1" x14ac:dyDescent="0.2">
      <c r="A314" s="404"/>
      <c r="B314" s="405"/>
      <c r="C314" s="318">
        <f>'Series 200 Input'!J314</f>
        <v>0</v>
      </c>
      <c r="D314" s="318"/>
      <c r="E314" s="407"/>
      <c r="F314" s="407"/>
      <c r="G314" s="407"/>
      <c r="H314" s="408"/>
      <c r="I314" s="409"/>
      <c r="J314" s="409"/>
      <c r="K314" s="409"/>
      <c r="L314" s="411"/>
      <c r="M314" s="407"/>
      <c r="N314" s="407"/>
      <c r="O314" s="407"/>
      <c r="P314" s="408"/>
      <c r="Q314" s="409"/>
      <c r="R314" s="409"/>
      <c r="S314" s="409"/>
      <c r="T314" s="411"/>
      <c r="U314" s="407"/>
      <c r="V314" s="407"/>
      <c r="W314" s="407"/>
      <c r="X314" s="408"/>
      <c r="Y314" s="409"/>
      <c r="Z314" s="409"/>
      <c r="AA314" s="409"/>
      <c r="AB314" s="411"/>
    </row>
    <row r="315" spans="1:28" s="389" customFormat="1" ht="25.5" x14ac:dyDescent="0.2">
      <c r="A315" s="404" t="s">
        <v>685</v>
      </c>
      <c r="B315" s="405" t="s">
        <v>686</v>
      </c>
      <c r="C315" s="318">
        <f>'Series 200 Input'!J315</f>
        <v>0</v>
      </c>
      <c r="D315" s="318" t="s">
        <v>401</v>
      </c>
      <c r="E315" s="407">
        <v>42.73</v>
      </c>
      <c r="F315" s="407">
        <v>10.68</v>
      </c>
      <c r="G315" s="407">
        <v>10.68</v>
      </c>
      <c r="H315" s="412" t="str">
        <f>IF((0=$C315),"",IFERROR(IF($C315&lt;10,$C315*E315,IF(AND(10&lt;=$C315,$C315&lt;=50),$C315*F315,IF($C315&gt;50,$C315*G315,"No Offer"))),"No Offer"))</f>
        <v/>
      </c>
      <c r="I315" s="409">
        <v>5</v>
      </c>
      <c r="J315" s="409">
        <v>5</v>
      </c>
      <c r="K315" s="409">
        <v>5</v>
      </c>
      <c r="L315" s="414" t="str">
        <f>IF((0=$C315),"",IFERROR(IF($C315&lt;10,$C315*I315,IF(AND(10&lt;=$C315,$C315&lt;=50),$C315*J315,IF($C315&gt;50,$C315*K315,"No Offer"))),"No Offer"))</f>
        <v/>
      </c>
      <c r="M315" s="407">
        <v>10.49</v>
      </c>
      <c r="N315" s="407">
        <v>10.49</v>
      </c>
      <c r="O315" s="407">
        <v>10.49</v>
      </c>
      <c r="P315" s="412" t="str">
        <f>IF((0=$C315),"",IFERROR(IF($C315&lt;10,$C315*M315,IF(AND(10&lt;=$C315,$C315&lt;=50),$C315*N315,IF($C315&gt;50,$C315*O315,"No Offer"))),"No Offer"))</f>
        <v/>
      </c>
      <c r="Q315" s="409">
        <v>4</v>
      </c>
      <c r="R315" s="409">
        <v>4</v>
      </c>
      <c r="S315" s="409">
        <v>4</v>
      </c>
      <c r="T315" s="414" t="str">
        <f>IF((0=$C315),"",IFERROR(IF($C315&lt;10,$C315*Q315,IF(AND(10&lt;=$C315,$C315&lt;=50),$C315*R315,IF($C315&gt;50,$C315*S315,"No Offer"))),"No Offer"))</f>
        <v/>
      </c>
      <c r="U315" s="407">
        <v>9</v>
      </c>
      <c r="V315" s="407">
        <v>7.8</v>
      </c>
      <c r="W315" s="407">
        <v>7.2</v>
      </c>
      <c r="X315" s="412" t="str">
        <f>IF((0=$C315),"",IFERROR(IF($C315&lt;10,$C315*U315,IF(AND(10&lt;=$C315,$C315&lt;=50),$C315*V315,IF($C315&gt;50,$C315*W315,"No Offer"))),"No Offer"))</f>
        <v/>
      </c>
      <c r="Y315" s="409" t="s">
        <v>402</v>
      </c>
      <c r="Z315" s="409" t="s">
        <v>402</v>
      </c>
      <c r="AA315" s="409" t="s">
        <v>403</v>
      </c>
      <c r="AB315" s="414" t="str">
        <f>IF((0=$C315),"",IFERROR(IF($C315&lt;10,$C315*Y315,IF(AND(10&lt;=$C315,$C315&lt;=50),$C315*Z315,IF($C315&gt;50,$C315*AA315,"No Offer"))),"No Offer"))</f>
        <v/>
      </c>
    </row>
    <row r="316" spans="1:28" s="389" customFormat="1" x14ac:dyDescent="0.2">
      <c r="A316" s="404"/>
      <c r="B316" s="405"/>
      <c r="C316" s="318">
        <f>'Series 200 Input'!J316</f>
        <v>0</v>
      </c>
      <c r="D316" s="318"/>
      <c r="E316" s="407"/>
      <c r="F316" s="407"/>
      <c r="G316" s="407"/>
      <c r="H316" s="408"/>
      <c r="I316" s="409"/>
      <c r="J316" s="409"/>
      <c r="K316" s="409"/>
      <c r="L316" s="411"/>
      <c r="M316" s="407"/>
      <c r="N316" s="407"/>
      <c r="O316" s="407"/>
      <c r="P316" s="408"/>
      <c r="Q316" s="409"/>
      <c r="R316" s="409"/>
      <c r="S316" s="409"/>
      <c r="T316" s="411"/>
      <c r="U316" s="407"/>
      <c r="V316" s="407"/>
      <c r="W316" s="407"/>
      <c r="X316" s="408"/>
      <c r="Y316" s="409"/>
      <c r="Z316" s="409"/>
      <c r="AA316" s="409"/>
      <c r="AB316" s="411"/>
    </row>
    <row r="317" spans="1:28" s="389" customFormat="1" ht="25.5" x14ac:dyDescent="0.2">
      <c r="A317" s="404" t="s">
        <v>687</v>
      </c>
      <c r="B317" s="405" t="s">
        <v>688</v>
      </c>
      <c r="C317" s="318">
        <f>'Series 200 Input'!J317</f>
        <v>0</v>
      </c>
      <c r="D317" s="318" t="s">
        <v>401</v>
      </c>
      <c r="E317" s="407">
        <v>42.73</v>
      </c>
      <c r="F317" s="407">
        <v>11.87</v>
      </c>
      <c r="G317" s="407">
        <v>11.87</v>
      </c>
      <c r="H317" s="412" t="str">
        <f>IF((0=$C317),"",IFERROR(IF($C317&lt;10,$C317*E317,IF(AND(10&lt;=$C317,$C317&lt;=50),$C317*F317,IF($C317&gt;50,$C317*G317,"No Offer"))),"No Offer"))</f>
        <v/>
      </c>
      <c r="I317" s="409">
        <v>5</v>
      </c>
      <c r="J317" s="409">
        <v>5</v>
      </c>
      <c r="K317" s="409">
        <v>5</v>
      </c>
      <c r="L317" s="414" t="str">
        <f>IF((0=$C317),"",IFERROR(IF($C317&lt;10,$C317*I317,IF(AND(10&lt;=$C317,$C317&lt;=50),$C317*J317,IF($C317&gt;50,$C317*K317,"No Offer"))),"No Offer"))</f>
        <v/>
      </c>
      <c r="M317" s="407">
        <v>10.76</v>
      </c>
      <c r="N317" s="407">
        <v>10.76</v>
      </c>
      <c r="O317" s="407">
        <v>10.76</v>
      </c>
      <c r="P317" s="412" t="str">
        <f>IF((0=$C317),"",IFERROR(IF($C317&lt;10,$C317*M317,IF(AND(10&lt;=$C317,$C317&lt;=50),$C317*N317,IF($C317&gt;50,$C317*O317,"No Offer"))),"No Offer"))</f>
        <v/>
      </c>
      <c r="Q317" s="409">
        <v>4</v>
      </c>
      <c r="R317" s="409">
        <v>4</v>
      </c>
      <c r="S317" s="409">
        <v>4</v>
      </c>
      <c r="T317" s="414" t="str">
        <f>IF((0=$C317),"",IFERROR(IF($C317&lt;10,$C317*Q317,IF(AND(10&lt;=$C317,$C317&lt;=50),$C317*R317,IF($C317&gt;50,$C317*S317,"No Offer"))),"No Offer"))</f>
        <v/>
      </c>
      <c r="U317" s="407">
        <v>9.5</v>
      </c>
      <c r="V317" s="407">
        <v>7.85</v>
      </c>
      <c r="W317" s="407">
        <v>7.4</v>
      </c>
      <c r="X317" s="412" t="str">
        <f>IF((0=$C317),"",IFERROR(IF($C317&lt;10,$C317*U317,IF(AND(10&lt;=$C317,$C317&lt;=50),$C317*V317,IF($C317&gt;50,$C317*W317,"No Offer"))),"No Offer"))</f>
        <v/>
      </c>
      <c r="Y317" s="409" t="s">
        <v>402</v>
      </c>
      <c r="Z317" s="409" t="s">
        <v>402</v>
      </c>
      <c r="AA317" s="409" t="s">
        <v>403</v>
      </c>
      <c r="AB317" s="414" t="str">
        <f>IF((0=$C317),"",IFERROR(IF($C317&lt;10,$C317*Y317,IF(AND(10&lt;=$C317,$C317&lt;=50),$C317*Z317,IF($C317&gt;50,$C317*AA317,"No Offer"))),"No Offer"))</f>
        <v/>
      </c>
    </row>
    <row r="318" spans="1:28" s="389" customFormat="1" x14ac:dyDescent="0.2">
      <c r="A318" s="404"/>
      <c r="B318" s="405"/>
      <c r="C318" s="318">
        <f>'Series 200 Input'!J318</f>
        <v>0</v>
      </c>
      <c r="D318" s="318"/>
      <c r="E318" s="407"/>
      <c r="F318" s="407"/>
      <c r="G318" s="407"/>
      <c r="H318" s="408"/>
      <c r="I318" s="409"/>
      <c r="J318" s="409"/>
      <c r="K318" s="409"/>
      <c r="L318" s="411"/>
      <c r="M318" s="407"/>
      <c r="N318" s="407"/>
      <c r="O318" s="407"/>
      <c r="P318" s="408"/>
      <c r="Q318" s="409"/>
      <c r="R318" s="409"/>
      <c r="S318" s="409"/>
      <c r="T318" s="411"/>
      <c r="U318" s="407"/>
      <c r="V318" s="407"/>
      <c r="W318" s="407"/>
      <c r="X318" s="408"/>
      <c r="Y318" s="409"/>
      <c r="Z318" s="409"/>
      <c r="AA318" s="409"/>
      <c r="AB318" s="411"/>
    </row>
    <row r="319" spans="1:28" s="389" customFormat="1" ht="25.5" x14ac:dyDescent="0.2">
      <c r="A319" s="404" t="s">
        <v>689</v>
      </c>
      <c r="B319" s="405" t="s">
        <v>690</v>
      </c>
      <c r="C319" s="318">
        <f>'Series 200 Input'!J319</f>
        <v>0</v>
      </c>
      <c r="D319" s="318" t="s">
        <v>401</v>
      </c>
      <c r="E319" s="407">
        <v>42.73</v>
      </c>
      <c r="F319" s="407">
        <v>14.24</v>
      </c>
      <c r="G319" s="407">
        <v>14.24</v>
      </c>
      <c r="H319" s="412" t="str">
        <f>IF((0=$C319),"",IFERROR(IF($C319&lt;10,$C319*E319,IF(AND(10&lt;=$C319,$C319&lt;=50),$C319*F319,IF($C319&gt;50,$C319*G319,"No Offer"))),"No Offer"))</f>
        <v/>
      </c>
      <c r="I319" s="409">
        <v>5</v>
      </c>
      <c r="J319" s="409">
        <v>5</v>
      </c>
      <c r="K319" s="409">
        <v>5</v>
      </c>
      <c r="L319" s="414" t="str">
        <f>IF((0=$C319),"",IFERROR(IF($C319&lt;10,$C319*I319,IF(AND(10&lt;=$C319,$C319&lt;=50),$C319*J319,IF($C319&gt;50,$C319*K319,"No Offer"))),"No Offer"))</f>
        <v/>
      </c>
      <c r="M319" s="407">
        <v>11.02</v>
      </c>
      <c r="N319" s="407">
        <v>11.02</v>
      </c>
      <c r="O319" s="407">
        <v>11.02</v>
      </c>
      <c r="P319" s="412" t="str">
        <f>IF((0=$C319),"",IFERROR(IF($C319&lt;10,$C319*M319,IF(AND(10&lt;=$C319,$C319&lt;=50),$C319*N319,IF($C319&gt;50,$C319*O319,"No Offer"))),"No Offer"))</f>
        <v/>
      </c>
      <c r="Q319" s="409">
        <v>4</v>
      </c>
      <c r="R319" s="409">
        <v>4</v>
      </c>
      <c r="S319" s="409">
        <v>4</v>
      </c>
      <c r="T319" s="414" t="str">
        <f>IF((0=$C319),"",IFERROR(IF($C319&lt;10,$C319*Q319,IF(AND(10&lt;=$C319,$C319&lt;=50),$C319*R319,IF($C319&gt;50,$C319*S319,"No Offer"))),"No Offer"))</f>
        <v/>
      </c>
      <c r="U319" s="407">
        <v>10</v>
      </c>
      <c r="V319" s="407">
        <v>7.91</v>
      </c>
      <c r="W319" s="407">
        <v>7.68</v>
      </c>
      <c r="X319" s="412" t="str">
        <f>IF((0=$C319),"",IFERROR(IF($C319&lt;10,$C319*U319,IF(AND(10&lt;=$C319,$C319&lt;=50),$C319*V319,IF($C319&gt;50,$C319*W319,"No Offer"))),"No Offer"))</f>
        <v/>
      </c>
      <c r="Y319" s="409" t="s">
        <v>402</v>
      </c>
      <c r="Z319" s="409" t="s">
        <v>402</v>
      </c>
      <c r="AA319" s="409" t="s">
        <v>403</v>
      </c>
      <c r="AB319" s="414" t="str">
        <f>IF((0=$C319),"",IFERROR(IF($C319&lt;10,$C319*Y319,IF(AND(10&lt;=$C319,$C319&lt;=50),$C319*Z319,IF($C319&gt;50,$C319*AA319,"No Offer"))),"No Offer"))</f>
        <v/>
      </c>
    </row>
    <row r="320" spans="1:28" s="389" customFormat="1" x14ac:dyDescent="0.2">
      <c r="A320" s="404"/>
      <c r="B320" s="405"/>
      <c r="C320" s="318">
        <f>'Series 200 Input'!J320</f>
        <v>0</v>
      </c>
      <c r="D320" s="318"/>
      <c r="E320" s="407"/>
      <c r="F320" s="407"/>
      <c r="G320" s="407"/>
      <c r="H320" s="408"/>
      <c r="I320" s="409"/>
      <c r="J320" s="409"/>
      <c r="K320" s="409"/>
      <c r="L320" s="411"/>
      <c r="M320" s="407"/>
      <c r="N320" s="407"/>
      <c r="O320" s="407"/>
      <c r="P320" s="408"/>
      <c r="Q320" s="409"/>
      <c r="R320" s="409"/>
      <c r="S320" s="409"/>
      <c r="T320" s="411"/>
      <c r="U320" s="407"/>
      <c r="V320" s="407"/>
      <c r="W320" s="407"/>
      <c r="X320" s="408"/>
      <c r="Y320" s="409"/>
      <c r="Z320" s="409"/>
      <c r="AA320" s="409"/>
      <c r="AB320" s="411"/>
    </row>
    <row r="321" spans="1:28" s="389" customFormat="1" x14ac:dyDescent="0.2">
      <c r="A321" s="420"/>
      <c r="B321" s="421" t="s">
        <v>420</v>
      </c>
      <c r="C321" s="318">
        <f>'Series 200 Input'!J321</f>
        <v>0</v>
      </c>
      <c r="D321" s="334"/>
      <c r="E321" s="423" t="s">
        <v>396</v>
      </c>
      <c r="F321" s="424" t="s">
        <v>397</v>
      </c>
      <c r="G321" s="423" t="s">
        <v>398</v>
      </c>
      <c r="H321" s="433"/>
      <c r="I321" s="423" t="s">
        <v>396</v>
      </c>
      <c r="J321" s="424" t="s">
        <v>397</v>
      </c>
      <c r="K321" s="423" t="s">
        <v>398</v>
      </c>
      <c r="L321" s="433"/>
      <c r="M321" s="423" t="s">
        <v>396</v>
      </c>
      <c r="N321" s="424" t="s">
        <v>397</v>
      </c>
      <c r="O321" s="423" t="s">
        <v>398</v>
      </c>
      <c r="P321" s="433"/>
      <c r="Q321" s="423" t="s">
        <v>396</v>
      </c>
      <c r="R321" s="424" t="s">
        <v>397</v>
      </c>
      <c r="S321" s="423" t="s">
        <v>398</v>
      </c>
      <c r="T321" s="433"/>
      <c r="U321" s="423" t="s">
        <v>396</v>
      </c>
      <c r="V321" s="424" t="s">
        <v>397</v>
      </c>
      <c r="W321" s="423" t="s">
        <v>398</v>
      </c>
      <c r="X321" s="433"/>
      <c r="Y321" s="423" t="s">
        <v>396</v>
      </c>
      <c r="Z321" s="424" t="s">
        <v>397</v>
      </c>
      <c r="AA321" s="423" t="s">
        <v>398</v>
      </c>
      <c r="AB321" s="433"/>
    </row>
    <row r="322" spans="1:28" s="389" customFormat="1" x14ac:dyDescent="0.2">
      <c r="A322" s="404"/>
      <c r="B322" s="405"/>
      <c r="C322" s="318">
        <f>'Series 200 Input'!J322</f>
        <v>0</v>
      </c>
      <c r="D322" s="318"/>
      <c r="E322" s="407"/>
      <c r="F322" s="407"/>
      <c r="G322" s="407"/>
      <c r="H322" s="408"/>
      <c r="I322" s="409"/>
      <c r="J322" s="409"/>
      <c r="K322" s="409"/>
      <c r="L322" s="411"/>
      <c r="M322" s="407"/>
      <c r="N322" s="407"/>
      <c r="O322" s="407"/>
      <c r="P322" s="408"/>
      <c r="Q322" s="409"/>
      <c r="R322" s="409"/>
      <c r="S322" s="409"/>
      <c r="T322" s="411"/>
      <c r="U322" s="407"/>
      <c r="V322" s="407"/>
      <c r="W322" s="407"/>
      <c r="X322" s="408"/>
      <c r="Y322" s="409"/>
      <c r="Z322" s="409"/>
      <c r="AA322" s="409"/>
      <c r="AB322" s="411"/>
    </row>
    <row r="323" spans="1:28" s="389" customFormat="1" ht="25.5" x14ac:dyDescent="0.2">
      <c r="A323" s="404" t="s">
        <v>691</v>
      </c>
      <c r="B323" s="405" t="s">
        <v>692</v>
      </c>
      <c r="C323" s="318">
        <f>'Series 200 Input'!J323</f>
        <v>0</v>
      </c>
      <c r="D323" s="318" t="s">
        <v>401</v>
      </c>
      <c r="E323" s="407">
        <v>42.73</v>
      </c>
      <c r="F323" s="407">
        <v>7.13</v>
      </c>
      <c r="G323" s="407">
        <v>7.13</v>
      </c>
      <c r="H323" s="412" t="str">
        <f>IF((0=$C323),"",IFERROR(IF($C323&lt;10,$C323*E323,IF(AND(10&lt;=$C323,$C323&lt;=50),$C323*F323,IF($C323&gt;50,$C323*G323,"No Offer"))),"No Offer"))</f>
        <v/>
      </c>
      <c r="I323" s="409">
        <v>5</v>
      </c>
      <c r="J323" s="409">
        <v>5</v>
      </c>
      <c r="K323" s="409">
        <v>5</v>
      </c>
      <c r="L323" s="414" t="str">
        <f>IF((0=$C323),"",IFERROR(IF($C323&lt;10,$C323*I323,IF(AND(10&lt;=$C323,$C323&lt;=50),$C323*J323,IF($C323&gt;50,$C323*K323,"No Offer"))),"No Offer"))</f>
        <v/>
      </c>
      <c r="M323" s="407">
        <v>7.45</v>
      </c>
      <c r="N323" s="407">
        <v>7.45</v>
      </c>
      <c r="O323" s="407">
        <v>7.45</v>
      </c>
      <c r="P323" s="412" t="str">
        <f>IF((0=$C323),"",IFERROR(IF($C323&lt;10,$C323*M323,IF(AND(10&lt;=$C323,$C323&lt;=50),$C323*N323,IF($C323&gt;50,$C323*O323,"No Offer"))),"No Offer"))</f>
        <v/>
      </c>
      <c r="Q323" s="409">
        <v>6</v>
      </c>
      <c r="R323" s="409">
        <v>6</v>
      </c>
      <c r="S323" s="409">
        <v>6</v>
      </c>
      <c r="T323" s="414" t="str">
        <f>IF((0=$C323),"",IFERROR(IF($C323&lt;10,$C323*Q323,IF(AND(10&lt;=$C323,$C323&lt;=50),$C323*R323,IF($C323&gt;50,$C323*S323,"No Offer"))),"No Offer"))</f>
        <v/>
      </c>
      <c r="U323" s="407">
        <v>9.5</v>
      </c>
      <c r="V323" s="407">
        <v>7.38</v>
      </c>
      <c r="W323" s="407">
        <v>7.2</v>
      </c>
      <c r="X323" s="412" t="str">
        <f>IF((0=$C323),"",IFERROR(IF($C323&lt;10,$C323*U323,IF(AND(10&lt;=$C323,$C323&lt;=50),$C323*V323,IF($C323&gt;50,$C323*W323,"No Offer"))),"No Offer"))</f>
        <v/>
      </c>
      <c r="Y323" s="409" t="s">
        <v>402</v>
      </c>
      <c r="Z323" s="409" t="s">
        <v>402</v>
      </c>
      <c r="AA323" s="409" t="s">
        <v>403</v>
      </c>
      <c r="AB323" s="414" t="str">
        <f>IF((0=$C323),"",IFERROR(IF($C323&lt;10,$C323*Y323,IF(AND(10&lt;=$C323,$C323&lt;=50),$C323*Z323,IF($C323&gt;50,$C323*AA323,"No Offer"))),"No Offer"))</f>
        <v/>
      </c>
    </row>
    <row r="324" spans="1:28" s="389" customFormat="1" x14ac:dyDescent="0.2">
      <c r="A324" s="404"/>
      <c r="B324" s="405"/>
      <c r="C324" s="318">
        <f>'Series 200 Input'!J324</f>
        <v>0</v>
      </c>
      <c r="D324" s="318"/>
      <c r="E324" s="407"/>
      <c r="F324" s="407"/>
      <c r="G324" s="407"/>
      <c r="H324" s="408"/>
      <c r="I324" s="409"/>
      <c r="J324" s="409"/>
      <c r="K324" s="409"/>
      <c r="L324" s="411"/>
      <c r="M324" s="407"/>
      <c r="N324" s="407"/>
      <c r="O324" s="407"/>
      <c r="P324" s="408"/>
      <c r="Q324" s="409"/>
      <c r="R324" s="409"/>
      <c r="S324" s="409"/>
      <c r="T324" s="411"/>
      <c r="U324" s="407"/>
      <c r="V324" s="407"/>
      <c r="W324" s="407"/>
      <c r="X324" s="408"/>
      <c r="Y324" s="409"/>
      <c r="Z324" s="409"/>
      <c r="AA324" s="409"/>
      <c r="AB324" s="411"/>
    </row>
    <row r="325" spans="1:28" s="389" customFormat="1" ht="25.5" x14ac:dyDescent="0.2">
      <c r="A325" s="404" t="s">
        <v>693</v>
      </c>
      <c r="B325" s="405" t="s">
        <v>694</v>
      </c>
      <c r="C325" s="318">
        <f>'Series 200 Input'!J325</f>
        <v>0</v>
      </c>
      <c r="D325" s="318" t="s">
        <v>401</v>
      </c>
      <c r="E325" s="407">
        <v>42.73</v>
      </c>
      <c r="F325" s="407">
        <v>8.91</v>
      </c>
      <c r="G325" s="407">
        <v>8.91</v>
      </c>
      <c r="H325" s="412" t="str">
        <f>IF((0=$C325),"",IFERROR(IF($C325&lt;10,$C325*E325,IF(AND(10&lt;=$C325,$C325&lt;=50),$C325*F325,IF($C325&gt;50,$C325*G325,"No Offer"))),"No Offer"))</f>
        <v/>
      </c>
      <c r="I325" s="409">
        <v>5</v>
      </c>
      <c r="J325" s="409">
        <v>5</v>
      </c>
      <c r="K325" s="409">
        <v>5</v>
      </c>
      <c r="L325" s="414" t="str">
        <f>IF((0=$C325),"",IFERROR(IF($C325&lt;10,$C325*I325,IF(AND(10&lt;=$C325,$C325&lt;=50),$C325*J325,IF($C325&gt;50,$C325*K325,"No Offer"))),"No Offer"))</f>
        <v/>
      </c>
      <c r="M325" s="407">
        <v>7.71</v>
      </c>
      <c r="N325" s="407">
        <v>7.71</v>
      </c>
      <c r="O325" s="407">
        <v>7.71</v>
      </c>
      <c r="P325" s="412" t="str">
        <f>IF((0=$C325),"",IFERROR(IF($C325&lt;10,$C325*M325,IF(AND(10&lt;=$C325,$C325&lt;=50),$C325*N325,IF($C325&gt;50,$C325*O325,"No Offer"))),"No Offer"))</f>
        <v/>
      </c>
      <c r="Q325" s="409">
        <v>6</v>
      </c>
      <c r="R325" s="409">
        <v>6</v>
      </c>
      <c r="S325" s="409">
        <v>6</v>
      </c>
      <c r="T325" s="414" t="str">
        <f>IF((0=$C325),"",IFERROR(IF($C325&lt;10,$C325*Q325,IF(AND(10&lt;=$C325,$C325&lt;=50),$C325*R325,IF($C325&gt;50,$C325*S325,"No Offer"))),"No Offer"))</f>
        <v/>
      </c>
      <c r="U325" s="407">
        <v>9.6</v>
      </c>
      <c r="V325" s="407">
        <v>7.68</v>
      </c>
      <c r="W325" s="407">
        <v>7.5</v>
      </c>
      <c r="X325" s="412" t="str">
        <f>IF((0=$C325),"",IFERROR(IF($C325&lt;10,$C325*U325,IF(AND(10&lt;=$C325,$C325&lt;=50),$C325*V325,IF($C325&gt;50,$C325*W325,"No Offer"))),"No Offer"))</f>
        <v/>
      </c>
      <c r="Y325" s="409" t="s">
        <v>402</v>
      </c>
      <c r="Z325" s="409" t="s">
        <v>402</v>
      </c>
      <c r="AA325" s="409" t="s">
        <v>403</v>
      </c>
      <c r="AB325" s="414" t="str">
        <f>IF((0=$C325),"",IFERROR(IF($C325&lt;10,$C325*Y325,IF(AND(10&lt;=$C325,$C325&lt;=50),$C325*Z325,IF($C325&gt;50,$C325*AA325,"No Offer"))),"No Offer"))</f>
        <v/>
      </c>
    </row>
    <row r="326" spans="1:28" s="389" customFormat="1" x14ac:dyDescent="0.2">
      <c r="A326" s="404"/>
      <c r="B326" s="405"/>
      <c r="C326" s="318">
        <f>'Series 200 Input'!J326</f>
        <v>0</v>
      </c>
      <c r="D326" s="318"/>
      <c r="E326" s="407"/>
      <c r="F326" s="407"/>
      <c r="G326" s="407"/>
      <c r="H326" s="408"/>
      <c r="I326" s="409"/>
      <c r="J326" s="409"/>
      <c r="K326" s="409"/>
      <c r="L326" s="411"/>
      <c r="M326" s="407"/>
      <c r="N326" s="407"/>
      <c r="O326" s="407"/>
      <c r="P326" s="408"/>
      <c r="Q326" s="409"/>
      <c r="R326" s="409"/>
      <c r="S326" s="409"/>
      <c r="T326" s="411"/>
      <c r="U326" s="407"/>
      <c r="V326" s="407"/>
      <c r="W326" s="407"/>
      <c r="X326" s="408"/>
      <c r="Y326" s="409"/>
      <c r="Z326" s="409"/>
      <c r="AA326" s="409"/>
      <c r="AB326" s="411"/>
    </row>
    <row r="327" spans="1:28" s="389" customFormat="1" ht="25.5" x14ac:dyDescent="0.2">
      <c r="A327" s="404" t="s">
        <v>695</v>
      </c>
      <c r="B327" s="405" t="s">
        <v>696</v>
      </c>
      <c r="C327" s="318">
        <f>'Series 200 Input'!J327</f>
        <v>0</v>
      </c>
      <c r="D327" s="318" t="s">
        <v>401</v>
      </c>
      <c r="E327" s="407">
        <v>42.73</v>
      </c>
      <c r="F327" s="407">
        <v>8.91</v>
      </c>
      <c r="G327" s="407">
        <v>7.13</v>
      </c>
      <c r="H327" s="412" t="str">
        <f>IF((0=$C327),"",IFERROR(IF($C327&lt;10,$C327*E327,IF(AND(10&lt;=$C327,$C327&lt;=50),$C327*F327,IF($C327&gt;50,$C327*G327,"No Offer"))),"No Offer"))</f>
        <v/>
      </c>
      <c r="I327" s="409">
        <v>5</v>
      </c>
      <c r="J327" s="409">
        <v>5</v>
      </c>
      <c r="K327" s="409">
        <v>5</v>
      </c>
      <c r="L327" s="414" t="str">
        <f>IF((0=$C327),"",IFERROR(IF($C327&lt;10,$C327*I327,IF(AND(10&lt;=$C327,$C327&lt;=50),$C327*J327,IF($C327&gt;50,$C327*K327,"No Offer"))),"No Offer"))</f>
        <v/>
      </c>
      <c r="M327" s="407">
        <v>7.85</v>
      </c>
      <c r="N327" s="407">
        <v>7.85</v>
      </c>
      <c r="O327" s="407">
        <v>7.85</v>
      </c>
      <c r="P327" s="412" t="str">
        <f>IF((0=$C327),"",IFERROR(IF($C327&lt;10,$C327*M327,IF(AND(10&lt;=$C327,$C327&lt;=50),$C327*N327,IF($C327&gt;50,$C327*O327,"No Offer"))),"No Offer"))</f>
        <v/>
      </c>
      <c r="Q327" s="409">
        <v>6</v>
      </c>
      <c r="R327" s="409">
        <v>6</v>
      </c>
      <c r="S327" s="409">
        <v>6</v>
      </c>
      <c r="T327" s="414" t="str">
        <f>IF((0=$C327),"",IFERROR(IF($C327&lt;10,$C327*Q327,IF(AND(10&lt;=$C327,$C327&lt;=50),$C327*R327,IF($C327&gt;50,$C327*S327,"No Offer"))),"No Offer"))</f>
        <v/>
      </c>
      <c r="U327" s="407">
        <v>9.75</v>
      </c>
      <c r="V327" s="407">
        <v>7.83</v>
      </c>
      <c r="W327" s="407">
        <v>7.65</v>
      </c>
      <c r="X327" s="412" t="str">
        <f>IF((0=$C327),"",IFERROR(IF($C327&lt;10,$C327*U327,IF(AND(10&lt;=$C327,$C327&lt;=50),$C327*V327,IF($C327&gt;50,$C327*W327,"No Offer"))),"No Offer"))</f>
        <v/>
      </c>
      <c r="Y327" s="409" t="s">
        <v>402</v>
      </c>
      <c r="Z327" s="409" t="s">
        <v>402</v>
      </c>
      <c r="AA327" s="409" t="s">
        <v>403</v>
      </c>
      <c r="AB327" s="414" t="str">
        <f>IF((0=$C327),"",IFERROR(IF($C327&lt;10,$C327*Y327,IF(AND(10&lt;=$C327,$C327&lt;=50),$C327*Z327,IF($C327&gt;50,$C327*AA327,"No Offer"))),"No Offer"))</f>
        <v/>
      </c>
    </row>
    <row r="328" spans="1:28" s="389" customFormat="1" x14ac:dyDescent="0.2">
      <c r="A328" s="404"/>
      <c r="B328" s="405"/>
      <c r="C328" s="318">
        <f>'Series 200 Input'!J328</f>
        <v>0</v>
      </c>
      <c r="D328" s="318"/>
      <c r="E328" s="407"/>
      <c r="F328" s="407"/>
      <c r="G328" s="407"/>
      <c r="H328" s="408"/>
      <c r="I328" s="409"/>
      <c r="J328" s="409"/>
      <c r="K328" s="409"/>
      <c r="L328" s="411"/>
      <c r="M328" s="407"/>
      <c r="N328" s="407"/>
      <c r="O328" s="407"/>
      <c r="P328" s="408"/>
      <c r="Q328" s="409"/>
      <c r="R328" s="409"/>
      <c r="S328" s="409"/>
      <c r="T328" s="411"/>
      <c r="U328" s="407"/>
      <c r="V328" s="407"/>
      <c r="W328" s="407"/>
      <c r="X328" s="408"/>
      <c r="Y328" s="409"/>
      <c r="Z328" s="409"/>
      <c r="AA328" s="409"/>
      <c r="AB328" s="411"/>
    </row>
    <row r="329" spans="1:28" s="389" customFormat="1" ht="25.5" x14ac:dyDescent="0.2">
      <c r="A329" s="404" t="s">
        <v>697</v>
      </c>
      <c r="B329" s="405" t="s">
        <v>698</v>
      </c>
      <c r="C329" s="318">
        <f>'Series 200 Input'!J329</f>
        <v>0</v>
      </c>
      <c r="D329" s="318" t="s">
        <v>401</v>
      </c>
      <c r="E329" s="407">
        <v>42.73</v>
      </c>
      <c r="F329" s="407">
        <v>10.68</v>
      </c>
      <c r="G329" s="407">
        <v>10.68</v>
      </c>
      <c r="H329" s="412" t="str">
        <f>IF((0=$C329),"",IFERROR(IF($C329&lt;10,$C329*E329,IF(AND(10&lt;=$C329,$C329&lt;=50),$C329*F329,IF($C329&gt;50,$C329*G329,"No Offer"))),"No Offer"))</f>
        <v/>
      </c>
      <c r="I329" s="409">
        <v>5</v>
      </c>
      <c r="J329" s="409">
        <v>5</v>
      </c>
      <c r="K329" s="409">
        <v>5</v>
      </c>
      <c r="L329" s="414" t="str">
        <f>IF((0=$C329),"",IFERROR(IF($C329&lt;10,$C329*I329,IF(AND(10&lt;=$C329,$C329&lt;=50),$C329*J329,IF($C329&gt;50,$C329*K329,"No Offer"))),"No Offer"))</f>
        <v/>
      </c>
      <c r="M329" s="407">
        <v>8.25</v>
      </c>
      <c r="N329" s="407">
        <v>8.25</v>
      </c>
      <c r="O329" s="407">
        <v>8.25</v>
      </c>
      <c r="P329" s="412" t="str">
        <f>IF((0=$C329),"",IFERROR(IF($C329&lt;10,$C329*M329,IF(AND(10&lt;=$C329,$C329&lt;=50),$C329*N329,IF($C329&gt;50,$C329*O329,"No Offer"))),"No Offer"))</f>
        <v/>
      </c>
      <c r="Q329" s="409">
        <v>6</v>
      </c>
      <c r="R329" s="409">
        <v>6</v>
      </c>
      <c r="S329" s="409">
        <v>6</v>
      </c>
      <c r="T329" s="414" t="str">
        <f>IF((0=$C329),"",IFERROR(IF($C329&lt;10,$C329*Q329,IF(AND(10&lt;=$C329,$C329&lt;=50),$C329*R329,IF($C329&gt;50,$C329*S329,"No Offer"))),"No Offer"))</f>
        <v/>
      </c>
      <c r="U329" s="407">
        <v>10.199999999999999</v>
      </c>
      <c r="V329" s="407">
        <v>8.2799999999999994</v>
      </c>
      <c r="W329" s="407">
        <v>8.1</v>
      </c>
      <c r="X329" s="412" t="str">
        <f>IF((0=$C329),"",IFERROR(IF($C329&lt;10,$C329*U329,IF(AND(10&lt;=$C329,$C329&lt;=50),$C329*V329,IF($C329&gt;50,$C329*W329,"No Offer"))),"No Offer"))</f>
        <v/>
      </c>
      <c r="Y329" s="409" t="s">
        <v>402</v>
      </c>
      <c r="Z329" s="409" t="s">
        <v>402</v>
      </c>
      <c r="AA329" s="409" t="s">
        <v>403</v>
      </c>
      <c r="AB329" s="414" t="str">
        <f>IF((0=$C329),"",IFERROR(IF($C329&lt;10,$C329*Y329,IF(AND(10&lt;=$C329,$C329&lt;=50),$C329*Z329,IF($C329&gt;50,$C329*AA329,"No Offer"))),"No Offer"))</f>
        <v/>
      </c>
    </row>
    <row r="330" spans="1:28" s="389" customFormat="1" x14ac:dyDescent="0.2">
      <c r="A330" s="404"/>
      <c r="B330" s="405"/>
      <c r="C330" s="318">
        <f>'Series 200 Input'!J330</f>
        <v>0</v>
      </c>
      <c r="D330" s="318"/>
      <c r="E330" s="407"/>
      <c r="F330" s="407"/>
      <c r="G330" s="407"/>
      <c r="H330" s="408"/>
      <c r="I330" s="409"/>
      <c r="J330" s="409"/>
      <c r="K330" s="409"/>
      <c r="L330" s="411"/>
      <c r="M330" s="407"/>
      <c r="N330" s="407"/>
      <c r="O330" s="407"/>
      <c r="P330" s="408"/>
      <c r="Q330" s="409"/>
      <c r="R330" s="409"/>
      <c r="S330" s="409"/>
      <c r="T330" s="411"/>
      <c r="U330" s="407"/>
      <c r="V330" s="407"/>
      <c r="W330" s="407"/>
      <c r="X330" s="408"/>
      <c r="Y330" s="409"/>
      <c r="Z330" s="409"/>
      <c r="AA330" s="409"/>
      <c r="AB330" s="411"/>
    </row>
    <row r="331" spans="1:28" s="389" customFormat="1" ht="25.5" x14ac:dyDescent="0.2">
      <c r="A331" s="404" t="s">
        <v>699</v>
      </c>
      <c r="B331" s="317" t="s">
        <v>700</v>
      </c>
      <c r="C331" s="318">
        <f>'Series 200 Input'!J331</f>
        <v>0</v>
      </c>
      <c r="D331" s="318" t="s">
        <v>401</v>
      </c>
      <c r="E331" s="407">
        <v>42.73</v>
      </c>
      <c r="F331" s="407">
        <v>10.68</v>
      </c>
      <c r="G331" s="407">
        <v>10.68</v>
      </c>
      <c r="H331" s="412" t="str">
        <f>IF((0=$C331),"",IFERROR(IF($C331&lt;10,$C331*E331,IF(AND(10&lt;=$C331,$C331&lt;=50),$C331*F331,IF($C331&gt;50,$C331*G331,"No Offer"))),"No Offer"))</f>
        <v/>
      </c>
      <c r="I331" s="409">
        <v>5</v>
      </c>
      <c r="J331" s="409">
        <v>5</v>
      </c>
      <c r="K331" s="409">
        <v>5</v>
      </c>
      <c r="L331" s="414" t="str">
        <f>IF((0=$C331),"",IFERROR(IF($C331&lt;10,$C331*I331,IF(AND(10&lt;=$C331,$C331&lt;=50),$C331*J331,IF($C331&gt;50,$C331*K331,"No Offer"))),"No Offer"))</f>
        <v/>
      </c>
      <c r="M331" s="407">
        <v>8.7799999999999994</v>
      </c>
      <c r="N331" s="407">
        <v>8.7799999999999994</v>
      </c>
      <c r="O331" s="407">
        <v>8.7799999999999994</v>
      </c>
      <c r="P331" s="412" t="str">
        <f>IF((0=$C331),"",IFERROR(IF($C331&lt;10,$C331*M331,IF(AND(10&lt;=$C331,$C331&lt;=50),$C331*N331,IF($C331&gt;50,$C331*O331,"No Offer"))),"No Offer"))</f>
        <v/>
      </c>
      <c r="Q331" s="409">
        <v>6</v>
      </c>
      <c r="R331" s="409">
        <v>6</v>
      </c>
      <c r="S331" s="409">
        <v>6</v>
      </c>
      <c r="T331" s="414" t="str">
        <f>IF((0=$C331),"",IFERROR(IF($C331&lt;10,$C331*Q331,IF(AND(10&lt;=$C331,$C331&lt;=50),$C331*R331,IF($C331&gt;50,$C331*S331,"No Offer"))),"No Offer"))</f>
        <v/>
      </c>
      <c r="U331" s="407">
        <v>10.8</v>
      </c>
      <c r="V331" s="407">
        <v>8.8800000000000008</v>
      </c>
      <c r="W331" s="407">
        <v>8.6999999999999993</v>
      </c>
      <c r="X331" s="412" t="str">
        <f>IF((0=$C331),"",IFERROR(IF($C331&lt;10,$C331*U331,IF(AND(10&lt;=$C331,$C331&lt;=50),$C331*V331,IF($C331&gt;50,$C331*W331,"No Offer"))),"No Offer"))</f>
        <v/>
      </c>
      <c r="Y331" s="409" t="s">
        <v>402</v>
      </c>
      <c r="Z331" s="409" t="s">
        <v>402</v>
      </c>
      <c r="AA331" s="409" t="s">
        <v>403</v>
      </c>
      <c r="AB331" s="414" t="str">
        <f>IF((0=$C331),"",IFERROR(IF($C331&lt;10,$C331*Y331,IF(AND(10&lt;=$C331,$C331&lt;=50),$C331*Z331,IF($C331&gt;50,$C331*AA331,"No Offer"))),"No Offer"))</f>
        <v/>
      </c>
    </row>
    <row r="332" spans="1:28" s="389" customFormat="1" x14ac:dyDescent="0.2">
      <c r="A332" s="404"/>
      <c r="B332" s="317"/>
      <c r="C332" s="318">
        <f>'Series 200 Input'!J332</f>
        <v>0</v>
      </c>
      <c r="D332" s="318"/>
      <c r="E332" s="407"/>
      <c r="F332" s="407"/>
      <c r="G332" s="407"/>
      <c r="H332" s="408"/>
      <c r="I332" s="409"/>
      <c r="J332" s="409"/>
      <c r="K332" s="409"/>
      <c r="L332" s="411"/>
      <c r="M332" s="407"/>
      <c r="N332" s="407"/>
      <c r="O332" s="407"/>
      <c r="P332" s="408"/>
      <c r="Q332" s="409"/>
      <c r="R332" s="409"/>
      <c r="S332" s="409"/>
      <c r="T332" s="411"/>
      <c r="U332" s="407"/>
      <c r="V332" s="407"/>
      <c r="W332" s="407"/>
      <c r="X332" s="408"/>
      <c r="Y332" s="409"/>
      <c r="Z332" s="409"/>
      <c r="AA332" s="409"/>
      <c r="AB332" s="411"/>
    </row>
    <row r="333" spans="1:28" s="389" customFormat="1" ht="25.5" x14ac:dyDescent="0.2">
      <c r="A333" s="404" t="s">
        <v>701</v>
      </c>
      <c r="B333" s="405" t="s">
        <v>702</v>
      </c>
      <c r="C333" s="318">
        <f>'Series 200 Input'!J333</f>
        <v>0</v>
      </c>
      <c r="D333" s="318" t="s">
        <v>401</v>
      </c>
      <c r="E333" s="407">
        <v>42.73</v>
      </c>
      <c r="F333" s="407">
        <v>7.13</v>
      </c>
      <c r="G333" s="407">
        <v>7.13</v>
      </c>
      <c r="H333" s="412" t="str">
        <f>IF((0=$C333),"",IFERROR(IF($C333&lt;10,$C333*E333,IF(AND(10&lt;=$C333,$C333&lt;=50),$C333*F333,IF($C333&gt;50,$C333*G333,"No Offer"))),"No Offer"))</f>
        <v/>
      </c>
      <c r="I333" s="409">
        <v>5</v>
      </c>
      <c r="J333" s="409">
        <v>5</v>
      </c>
      <c r="K333" s="409">
        <v>5</v>
      </c>
      <c r="L333" s="414" t="str">
        <f>IF((0=$C333),"",IFERROR(IF($C333&lt;10,$C333*I333,IF(AND(10&lt;=$C333,$C333&lt;=50),$C333*J333,IF($C333&gt;50,$C333*K333,"No Offer"))),"No Offer"))</f>
        <v/>
      </c>
      <c r="M333" s="407">
        <v>7.45</v>
      </c>
      <c r="N333" s="407">
        <v>7.45</v>
      </c>
      <c r="O333" s="407">
        <v>7.45</v>
      </c>
      <c r="P333" s="412" t="str">
        <f>IF((0=$C333),"",IFERROR(IF($C333&lt;10,$C333*M333,IF(AND(10&lt;=$C333,$C333&lt;=50),$C333*N333,IF($C333&gt;50,$C333*O333,"No Offer"))),"No Offer"))</f>
        <v/>
      </c>
      <c r="Q333" s="409">
        <v>8</v>
      </c>
      <c r="R333" s="409">
        <v>8</v>
      </c>
      <c r="S333" s="409">
        <v>8</v>
      </c>
      <c r="T333" s="414" t="str">
        <f>IF((0=$C333),"",IFERROR(IF($C333&lt;10,$C333*Q333,IF(AND(10&lt;=$C333,$C333&lt;=50),$C333*R333,IF($C333&gt;50,$C333*S333,"No Offer"))),"No Offer"))</f>
        <v/>
      </c>
      <c r="U333" s="407">
        <v>20</v>
      </c>
      <c r="V333" s="407">
        <v>18.5</v>
      </c>
      <c r="W333" s="407">
        <v>17.5</v>
      </c>
      <c r="X333" s="412" t="str">
        <f>IF((0=$C333),"",IFERROR(IF($C333&lt;10,$C333*U333,IF(AND(10&lt;=$C333,$C333&lt;=50),$C333*V333,IF($C333&gt;50,$C333*W333,"No Offer"))),"No Offer"))</f>
        <v/>
      </c>
      <c r="Y333" s="409" t="s">
        <v>402</v>
      </c>
      <c r="Z333" s="409" t="s">
        <v>402</v>
      </c>
      <c r="AA333" s="409" t="s">
        <v>403</v>
      </c>
      <c r="AB333" s="414" t="str">
        <f>IF((0=$C333),"",IFERROR(IF($C333&lt;10,$C333*Y333,IF(AND(10&lt;=$C333,$C333&lt;=50),$C333*Z333,IF($C333&gt;50,$C333*AA333,"No Offer"))),"No Offer"))</f>
        <v/>
      </c>
    </row>
    <row r="334" spans="1:28" s="389" customFormat="1" x14ac:dyDescent="0.2">
      <c r="A334" s="404"/>
      <c r="B334" s="405"/>
      <c r="C334" s="318">
        <f>'Series 200 Input'!J334</f>
        <v>0</v>
      </c>
      <c r="D334" s="318"/>
      <c r="E334" s="407"/>
      <c r="F334" s="407"/>
      <c r="G334" s="407"/>
      <c r="H334" s="408"/>
      <c r="I334" s="409"/>
      <c r="J334" s="409"/>
      <c r="K334" s="409"/>
      <c r="L334" s="411"/>
      <c r="M334" s="407"/>
      <c r="N334" s="407"/>
      <c r="O334" s="407"/>
      <c r="P334" s="408"/>
      <c r="Q334" s="409"/>
      <c r="R334" s="409"/>
      <c r="S334" s="409"/>
      <c r="T334" s="411"/>
      <c r="U334" s="407"/>
      <c r="V334" s="407"/>
      <c r="W334" s="407"/>
      <c r="X334" s="408"/>
      <c r="Y334" s="409"/>
      <c r="Z334" s="409"/>
      <c r="AA334" s="409"/>
      <c r="AB334" s="411"/>
    </row>
    <row r="335" spans="1:28" s="389" customFormat="1" ht="25.5" x14ac:dyDescent="0.2">
      <c r="A335" s="404" t="s">
        <v>703</v>
      </c>
      <c r="B335" s="405" t="s">
        <v>704</v>
      </c>
      <c r="C335" s="318">
        <f>'Series 200 Input'!J335</f>
        <v>0</v>
      </c>
      <c r="D335" s="318" t="s">
        <v>401</v>
      </c>
      <c r="E335" s="407">
        <v>42.73</v>
      </c>
      <c r="F335" s="407">
        <v>4.45</v>
      </c>
      <c r="G335" s="407">
        <v>4.45</v>
      </c>
      <c r="H335" s="412" t="str">
        <f>IF((0=$C335),"",IFERROR(IF($C335&lt;10,$C335*E335,IF(AND(10&lt;=$C335,$C335&lt;=50),$C335*F335,IF($C335&gt;50,$C335*G335,"No Offer"))),"No Offer"))</f>
        <v/>
      </c>
      <c r="I335" s="409">
        <v>5</v>
      </c>
      <c r="J335" s="409">
        <v>5</v>
      </c>
      <c r="K335" s="409">
        <v>5</v>
      </c>
      <c r="L335" s="414" t="str">
        <f>IF((0=$C335),"",IFERROR(IF($C335&lt;10,$C335*I335,IF(AND(10&lt;=$C335,$C335&lt;=50),$C335*J335,IF($C335&gt;50,$C335*K335,"No Offer"))),"No Offer"))</f>
        <v/>
      </c>
      <c r="M335" s="407">
        <v>7.71</v>
      </c>
      <c r="N335" s="407">
        <v>7.71</v>
      </c>
      <c r="O335" s="407">
        <v>7.71</v>
      </c>
      <c r="P335" s="412" t="str">
        <f>IF((0=$C335),"",IFERROR(IF($C335&lt;10,$C335*M335,IF(AND(10&lt;=$C335,$C335&lt;=50),$C335*N335,IF($C335&gt;50,$C335*O335,"No Offer"))),"No Offer"))</f>
        <v/>
      </c>
      <c r="Q335" s="409">
        <v>8</v>
      </c>
      <c r="R335" s="409">
        <v>8</v>
      </c>
      <c r="S335" s="409">
        <v>8</v>
      </c>
      <c r="T335" s="414" t="str">
        <f>IF((0=$C335),"",IFERROR(IF($C335&lt;10,$C335*Q335,IF(AND(10&lt;=$C335,$C335&lt;=50),$C335*R335,IF($C335&gt;50,$C335*S335,"No Offer"))),"No Offer"))</f>
        <v/>
      </c>
      <c r="U335" s="407">
        <v>20</v>
      </c>
      <c r="V335" s="407">
        <v>18.5</v>
      </c>
      <c r="W335" s="407">
        <v>17.5</v>
      </c>
      <c r="X335" s="412" t="str">
        <f>IF((0=$C335),"",IFERROR(IF($C335&lt;10,$C335*U335,IF(AND(10&lt;=$C335,$C335&lt;=50),$C335*V335,IF($C335&gt;50,$C335*W335,"No Offer"))),"No Offer"))</f>
        <v/>
      </c>
      <c r="Y335" s="409" t="s">
        <v>402</v>
      </c>
      <c r="Z335" s="409" t="s">
        <v>402</v>
      </c>
      <c r="AA335" s="409" t="s">
        <v>403</v>
      </c>
      <c r="AB335" s="414" t="str">
        <f>IF((0=$C335),"",IFERROR(IF($C335&lt;10,$C335*Y335,IF(AND(10&lt;=$C335,$C335&lt;=50),$C335*Z335,IF($C335&gt;50,$C335*AA335,"No Offer"))),"No Offer"))</f>
        <v/>
      </c>
    </row>
    <row r="336" spans="1:28" s="389" customFormat="1" x14ac:dyDescent="0.2">
      <c r="A336" s="404"/>
      <c r="B336" s="405"/>
      <c r="C336" s="318">
        <f>'Series 200 Input'!J336</f>
        <v>0</v>
      </c>
      <c r="D336" s="318"/>
      <c r="E336" s="407"/>
      <c r="F336" s="407"/>
      <c r="G336" s="407"/>
      <c r="H336" s="408"/>
      <c r="I336" s="409"/>
      <c r="J336" s="409"/>
      <c r="K336" s="409"/>
      <c r="L336" s="411"/>
      <c r="M336" s="407"/>
      <c r="N336" s="407"/>
      <c r="O336" s="407"/>
      <c r="P336" s="408"/>
      <c r="Q336" s="409"/>
      <c r="R336" s="409"/>
      <c r="S336" s="409"/>
      <c r="T336" s="411"/>
      <c r="U336" s="407"/>
      <c r="V336" s="407"/>
      <c r="W336" s="407"/>
      <c r="X336" s="408"/>
      <c r="Y336" s="409"/>
      <c r="Z336" s="409"/>
      <c r="AA336" s="409"/>
      <c r="AB336" s="411"/>
    </row>
    <row r="337" spans="1:28" s="389" customFormat="1" ht="25.5" x14ac:dyDescent="0.2">
      <c r="A337" s="404" t="s">
        <v>705</v>
      </c>
      <c r="B337" s="405" t="s">
        <v>706</v>
      </c>
      <c r="C337" s="318">
        <f>'Series 200 Input'!J337</f>
        <v>0</v>
      </c>
      <c r="D337" s="318" t="s">
        <v>401</v>
      </c>
      <c r="E337" s="407">
        <v>42.73</v>
      </c>
      <c r="F337" s="407">
        <v>10.68</v>
      </c>
      <c r="G337" s="407">
        <v>10.68</v>
      </c>
      <c r="H337" s="412" t="str">
        <f>IF((0=$C337),"",IFERROR(IF($C337&lt;10,$C337*E337,IF(AND(10&lt;=$C337,$C337&lt;=50),$C337*F337,IF($C337&gt;50,$C337*G337,"No Offer"))),"No Offer"))</f>
        <v/>
      </c>
      <c r="I337" s="409">
        <v>5</v>
      </c>
      <c r="J337" s="409">
        <v>5</v>
      </c>
      <c r="K337" s="409">
        <v>5</v>
      </c>
      <c r="L337" s="414" t="str">
        <f>IF((0=$C337),"",IFERROR(IF($C337&lt;10,$C337*I337,IF(AND(10&lt;=$C337,$C337&lt;=50),$C337*J337,IF($C337&gt;50,$C337*K337,"No Offer"))),"No Offer"))</f>
        <v/>
      </c>
      <c r="M337" s="407">
        <v>8.25</v>
      </c>
      <c r="N337" s="407">
        <v>8.25</v>
      </c>
      <c r="O337" s="407">
        <v>8.25</v>
      </c>
      <c r="P337" s="412" t="str">
        <f>IF((0=$C337),"",IFERROR(IF($C337&lt;10,$C337*M337,IF(AND(10&lt;=$C337,$C337&lt;=50),$C337*N337,IF($C337&gt;50,$C337*O337,"No Offer"))),"No Offer"))</f>
        <v/>
      </c>
      <c r="Q337" s="409">
        <v>8</v>
      </c>
      <c r="R337" s="409">
        <v>8</v>
      </c>
      <c r="S337" s="409">
        <v>8</v>
      </c>
      <c r="T337" s="414" t="str">
        <f>IF((0=$C337),"",IFERROR(IF($C337&lt;10,$C337*Q337,IF(AND(10&lt;=$C337,$C337&lt;=50),$C337*R337,IF($C337&gt;50,$C337*S337,"No Offer"))),"No Offer"))</f>
        <v/>
      </c>
      <c r="U337" s="407">
        <v>20</v>
      </c>
      <c r="V337" s="407">
        <v>18.5</v>
      </c>
      <c r="W337" s="407">
        <v>17.5</v>
      </c>
      <c r="X337" s="412" t="str">
        <f>IF((0=$C337),"",IFERROR(IF($C337&lt;10,$C337*U337,IF(AND(10&lt;=$C337,$C337&lt;=50),$C337*V337,IF($C337&gt;50,$C337*W337,"No Offer"))),"No Offer"))</f>
        <v/>
      </c>
      <c r="Y337" s="409" t="s">
        <v>402</v>
      </c>
      <c r="Z337" s="409" t="s">
        <v>402</v>
      </c>
      <c r="AA337" s="409" t="s">
        <v>403</v>
      </c>
      <c r="AB337" s="414" t="str">
        <f>IF((0=$C337),"",IFERROR(IF($C337&lt;10,$C337*Y337,IF(AND(10&lt;=$C337,$C337&lt;=50),$C337*Z337,IF($C337&gt;50,$C337*AA337,"No Offer"))),"No Offer"))</f>
        <v/>
      </c>
    </row>
    <row r="338" spans="1:28" s="389" customFormat="1" x14ac:dyDescent="0.2">
      <c r="A338" s="404"/>
      <c r="B338" s="405"/>
      <c r="C338" s="318">
        <f>'Series 200 Input'!J338</f>
        <v>0</v>
      </c>
      <c r="D338" s="318"/>
      <c r="E338" s="407"/>
      <c r="F338" s="407"/>
      <c r="G338" s="407"/>
      <c r="H338" s="408"/>
      <c r="I338" s="409"/>
      <c r="J338" s="409"/>
      <c r="K338" s="409"/>
      <c r="L338" s="411"/>
      <c r="M338" s="407"/>
      <c r="N338" s="407"/>
      <c r="O338" s="407"/>
      <c r="P338" s="408"/>
      <c r="Q338" s="409"/>
      <c r="R338" s="409"/>
      <c r="S338" s="409"/>
      <c r="T338" s="411"/>
      <c r="U338" s="407"/>
      <c r="V338" s="407"/>
      <c r="W338" s="407"/>
      <c r="X338" s="408"/>
      <c r="Y338" s="409"/>
      <c r="Z338" s="409"/>
      <c r="AA338" s="409"/>
      <c r="AB338" s="411"/>
    </row>
    <row r="339" spans="1:28" s="389" customFormat="1" ht="25.5" x14ac:dyDescent="0.2">
      <c r="A339" s="404" t="s">
        <v>707</v>
      </c>
      <c r="B339" s="405" t="s">
        <v>708</v>
      </c>
      <c r="C339" s="318">
        <f>'Series 200 Input'!J339</f>
        <v>0</v>
      </c>
      <c r="D339" s="318" t="s">
        <v>401</v>
      </c>
      <c r="E339" s="407">
        <v>42.73</v>
      </c>
      <c r="F339" s="407">
        <v>10.68</v>
      </c>
      <c r="G339" s="407">
        <v>10.68</v>
      </c>
      <c r="H339" s="412" t="str">
        <f>IF((0=$C339),"",IFERROR(IF($C339&lt;10,$C339*E339,IF(AND(10&lt;=$C339,$C339&lt;=50),$C339*F339,IF($C339&gt;50,$C339*G339,"No Offer"))),"No Offer"))</f>
        <v/>
      </c>
      <c r="I339" s="409">
        <v>5</v>
      </c>
      <c r="J339" s="409">
        <v>5</v>
      </c>
      <c r="K339" s="409">
        <v>5</v>
      </c>
      <c r="L339" s="414" t="str">
        <f>IF((0=$C339),"",IFERROR(IF($C339&lt;10,$C339*I339,IF(AND(10&lt;=$C339,$C339&lt;=50),$C339*J339,IF($C339&gt;50,$C339*K339,"No Offer"))),"No Offer"))</f>
        <v/>
      </c>
      <c r="M339" s="407">
        <v>8.7799999999999994</v>
      </c>
      <c r="N339" s="407">
        <v>8.7799999999999994</v>
      </c>
      <c r="O339" s="407">
        <v>8.7799999999999994</v>
      </c>
      <c r="P339" s="412" t="str">
        <f>IF((0=$C339),"",IFERROR(IF($C339&lt;10,$C339*M339,IF(AND(10&lt;=$C339,$C339&lt;=50),$C339*N339,IF($C339&gt;50,$C339*O339,"No Offer"))),"No Offer"))</f>
        <v/>
      </c>
      <c r="Q339" s="409">
        <v>8</v>
      </c>
      <c r="R339" s="409">
        <v>8</v>
      </c>
      <c r="S339" s="409">
        <v>8</v>
      </c>
      <c r="T339" s="414" t="str">
        <f>IF((0=$C339),"",IFERROR(IF($C339&lt;10,$C339*Q339,IF(AND(10&lt;=$C339,$C339&lt;=50),$C339*R339,IF($C339&gt;50,$C339*S339,"No Offer"))),"No Offer"))</f>
        <v/>
      </c>
      <c r="U339" s="407">
        <v>25</v>
      </c>
      <c r="V339" s="407">
        <v>20.5</v>
      </c>
      <c r="W339" s="407">
        <v>19.5</v>
      </c>
      <c r="X339" s="412" t="str">
        <f>IF((0=$C339),"",IFERROR(IF($C339&lt;10,$C339*U339,IF(AND(10&lt;=$C339,$C339&lt;=50),$C339*V339,IF($C339&gt;50,$C339*W339,"No Offer"))),"No Offer"))</f>
        <v/>
      </c>
      <c r="Y339" s="409" t="s">
        <v>402</v>
      </c>
      <c r="Z339" s="409" t="s">
        <v>402</v>
      </c>
      <c r="AA339" s="409" t="s">
        <v>403</v>
      </c>
      <c r="AB339" s="414" t="str">
        <f>IF((0=$C339),"",IFERROR(IF($C339&lt;10,$C339*Y339,IF(AND(10&lt;=$C339,$C339&lt;=50),$C339*Z339,IF($C339&gt;50,$C339*AA339,"No Offer"))),"No Offer"))</f>
        <v/>
      </c>
    </row>
    <row r="340" spans="1:28" s="389" customFormat="1" x14ac:dyDescent="0.2">
      <c r="A340" s="404"/>
      <c r="B340" s="405"/>
      <c r="C340" s="318">
        <f>'Series 200 Input'!J340</f>
        <v>0</v>
      </c>
      <c r="D340" s="318"/>
      <c r="E340" s="407"/>
      <c r="F340" s="407"/>
      <c r="G340" s="407"/>
      <c r="H340" s="408"/>
      <c r="I340" s="409"/>
      <c r="J340" s="409"/>
      <c r="K340" s="409"/>
      <c r="L340" s="411"/>
      <c r="M340" s="407"/>
      <c r="N340" s="407"/>
      <c r="O340" s="407"/>
      <c r="P340" s="408"/>
      <c r="Q340" s="409"/>
      <c r="R340" s="409"/>
      <c r="S340" s="409"/>
      <c r="T340" s="411"/>
      <c r="U340" s="407"/>
      <c r="V340" s="407"/>
      <c r="W340" s="407"/>
      <c r="X340" s="408"/>
      <c r="Y340" s="409"/>
      <c r="Z340" s="409"/>
      <c r="AA340" s="409"/>
      <c r="AB340" s="411"/>
    </row>
    <row r="341" spans="1:28" s="389" customFormat="1" ht="25.5" x14ac:dyDescent="0.2">
      <c r="A341" s="404" t="s">
        <v>709</v>
      </c>
      <c r="B341" s="317" t="s">
        <v>710</v>
      </c>
      <c r="C341" s="318">
        <f>'Series 200 Input'!J341</f>
        <v>0</v>
      </c>
      <c r="D341" s="318" t="s">
        <v>401</v>
      </c>
      <c r="E341" s="407">
        <v>42.73</v>
      </c>
      <c r="F341" s="407">
        <v>14.24</v>
      </c>
      <c r="G341" s="407">
        <v>14.24</v>
      </c>
      <c r="H341" s="412" t="str">
        <f>IF((0=$C341),"",IFERROR(IF($C341&lt;10,$C341*E341,IF(AND(10&lt;=$C341,$C341&lt;=50),$C341*F341,IF($C341&gt;50,$C341*G341,"No Offer"))),"No Offer"))</f>
        <v/>
      </c>
      <c r="I341" s="409">
        <v>5</v>
      </c>
      <c r="J341" s="409">
        <v>5</v>
      </c>
      <c r="K341" s="409">
        <v>5</v>
      </c>
      <c r="L341" s="414" t="str">
        <f>IF((0=$C341),"",IFERROR(IF($C341&lt;10,$C341*I341,IF(AND(10&lt;=$C341,$C341&lt;=50),$C341*J341,IF($C341&gt;50,$C341*K341,"No Offer"))),"No Offer"))</f>
        <v/>
      </c>
      <c r="M341" s="407">
        <v>10.11</v>
      </c>
      <c r="N341" s="407">
        <v>10.11</v>
      </c>
      <c r="O341" s="407">
        <v>10.11</v>
      </c>
      <c r="P341" s="412" t="str">
        <f>IF((0=$C341),"",IFERROR(IF($C341&lt;10,$C341*M341,IF(AND(10&lt;=$C341,$C341&lt;=50),$C341*N341,IF($C341&gt;50,$C341*O341,"No Offer"))),"No Offer"))</f>
        <v/>
      </c>
      <c r="Q341" s="409">
        <v>8</v>
      </c>
      <c r="R341" s="409">
        <v>8</v>
      </c>
      <c r="S341" s="409">
        <v>8</v>
      </c>
      <c r="T341" s="414" t="str">
        <f>IF((0=$C341),"",IFERROR(IF($C341&lt;10,$C341*Q341,IF(AND(10&lt;=$C341,$C341&lt;=50),$C341*R341,IF($C341&gt;50,$C341*S341,"No Offer"))),"No Offer"))</f>
        <v/>
      </c>
      <c r="U341" s="407">
        <v>30</v>
      </c>
      <c r="V341" s="407">
        <v>24</v>
      </c>
      <c r="W341" s="407">
        <v>23.4</v>
      </c>
      <c r="X341" s="412" t="str">
        <f>IF((0=$C341),"",IFERROR(IF($C341&lt;10,$C341*U341,IF(AND(10&lt;=$C341,$C341&lt;=50),$C341*V341,IF($C341&gt;50,$C341*W341,"No Offer"))),"No Offer"))</f>
        <v/>
      </c>
      <c r="Y341" s="409" t="s">
        <v>402</v>
      </c>
      <c r="Z341" s="409" t="s">
        <v>402</v>
      </c>
      <c r="AA341" s="409" t="s">
        <v>403</v>
      </c>
      <c r="AB341" s="414" t="str">
        <f>IF((0=$C341),"",IFERROR(IF($C341&lt;10,$C341*Y341,IF(AND(10&lt;=$C341,$C341&lt;=50),$C341*Z341,IF($C341&gt;50,$C341*AA341,"No Offer"))),"No Offer"))</f>
        <v/>
      </c>
    </row>
    <row r="342" spans="1:28" s="389" customFormat="1" x14ac:dyDescent="0.2">
      <c r="A342" s="404"/>
      <c r="B342" s="317"/>
      <c r="C342" s="318">
        <f>'Series 200 Input'!J342</f>
        <v>0</v>
      </c>
      <c r="D342" s="318"/>
      <c r="E342" s="407"/>
      <c r="F342" s="407"/>
      <c r="G342" s="407"/>
      <c r="H342" s="408"/>
      <c r="I342" s="409"/>
      <c r="J342" s="409"/>
      <c r="K342" s="409"/>
      <c r="L342" s="411"/>
      <c r="M342" s="407"/>
      <c r="N342" s="407"/>
      <c r="O342" s="407"/>
      <c r="P342" s="408"/>
      <c r="Q342" s="409"/>
      <c r="R342" s="409"/>
      <c r="S342" s="409"/>
      <c r="T342" s="411"/>
      <c r="U342" s="407"/>
      <c r="V342" s="407"/>
      <c r="W342" s="407"/>
      <c r="X342" s="408"/>
      <c r="Y342" s="409"/>
      <c r="Z342" s="409"/>
      <c r="AA342" s="409"/>
      <c r="AB342" s="411"/>
    </row>
    <row r="343" spans="1:28" s="389" customFormat="1" ht="25.5" x14ac:dyDescent="0.2">
      <c r="A343" s="404" t="s">
        <v>711</v>
      </c>
      <c r="B343" s="405" t="s">
        <v>712</v>
      </c>
      <c r="C343" s="318">
        <f>'Series 200 Input'!J343</f>
        <v>0</v>
      </c>
      <c r="D343" s="318" t="s">
        <v>401</v>
      </c>
      <c r="E343" s="407">
        <v>42.73</v>
      </c>
      <c r="F343" s="407">
        <v>21.37</v>
      </c>
      <c r="G343" s="407">
        <v>21.37</v>
      </c>
      <c r="H343" s="412" t="str">
        <f>IF((0=$C343),"",IFERROR(IF($C343&lt;10,$C343*E343,IF(AND(10&lt;=$C343,$C343&lt;=50),$C343*F343,IF($C343&gt;50,$C343*G343,"No Offer"))),"No Offer"))</f>
        <v/>
      </c>
      <c r="I343" s="409">
        <v>5</v>
      </c>
      <c r="J343" s="409">
        <v>5</v>
      </c>
      <c r="K343" s="409">
        <v>5</v>
      </c>
      <c r="L343" s="414" t="str">
        <f>IF((0=$C343),"",IFERROR(IF($C343&lt;10,$C343*I343,IF(AND(10&lt;=$C343,$C343&lt;=50),$C343*J343,IF($C343&gt;50,$C343*K343,"No Offer"))),"No Offer"))</f>
        <v/>
      </c>
      <c r="M343" s="407">
        <v>11.44</v>
      </c>
      <c r="N343" s="407">
        <v>11.44</v>
      </c>
      <c r="O343" s="407">
        <v>11.44</v>
      </c>
      <c r="P343" s="412" t="str">
        <f>IF((0=$C343),"",IFERROR(IF($C343&lt;10,$C343*M343,IF(AND(10&lt;=$C343,$C343&lt;=50),$C343*N343,IF($C343&gt;50,$C343*O343,"No Offer"))),"No Offer"))</f>
        <v/>
      </c>
      <c r="Q343" s="409">
        <v>8</v>
      </c>
      <c r="R343" s="409">
        <v>8</v>
      </c>
      <c r="S343" s="409">
        <v>8</v>
      </c>
      <c r="T343" s="414" t="str">
        <f>IF((0=$C343),"",IFERROR(IF($C343&lt;10,$C343*Q343,IF(AND(10&lt;=$C343,$C343&lt;=50),$C343*R343,IF($C343&gt;50,$C343*S343,"No Offer"))),"No Offer"))</f>
        <v/>
      </c>
      <c r="U343" s="407">
        <v>40</v>
      </c>
      <c r="V343" s="407">
        <v>32</v>
      </c>
      <c r="W343" s="407">
        <v>31.2</v>
      </c>
      <c r="X343" s="412" t="str">
        <f>IF((0=$C343),"",IFERROR(IF($C343&lt;10,$C343*U343,IF(AND(10&lt;=$C343,$C343&lt;=50),$C343*V343,IF($C343&gt;50,$C343*W343,"No Offer"))),"No Offer"))</f>
        <v/>
      </c>
      <c r="Y343" s="409" t="s">
        <v>402</v>
      </c>
      <c r="Z343" s="409" t="s">
        <v>402</v>
      </c>
      <c r="AA343" s="409" t="s">
        <v>403</v>
      </c>
      <c r="AB343" s="414" t="str">
        <f>IF((0=$C343),"",IFERROR(IF($C343&lt;10,$C343*Y343,IF(AND(10&lt;=$C343,$C343&lt;=50),$C343*Z343,IF($C343&gt;50,$C343*AA343,"No Offer"))),"No Offer"))</f>
        <v/>
      </c>
    </row>
    <row r="344" spans="1:28" s="389" customFormat="1" x14ac:dyDescent="0.2">
      <c r="A344" s="404"/>
      <c r="B344" s="405"/>
      <c r="C344" s="318">
        <f>'Series 200 Input'!J344</f>
        <v>0</v>
      </c>
      <c r="D344" s="318"/>
      <c r="E344" s="407"/>
      <c r="F344" s="407"/>
      <c r="G344" s="407"/>
      <c r="H344" s="408"/>
      <c r="I344" s="409"/>
      <c r="J344" s="409"/>
      <c r="K344" s="409"/>
      <c r="L344" s="411"/>
      <c r="M344" s="407"/>
      <c r="N344" s="407"/>
      <c r="O344" s="407"/>
      <c r="P344" s="408"/>
      <c r="Q344" s="409"/>
      <c r="R344" s="409"/>
      <c r="S344" s="409"/>
      <c r="T344" s="411"/>
      <c r="U344" s="407"/>
      <c r="V344" s="407"/>
      <c r="W344" s="407"/>
      <c r="X344" s="408"/>
      <c r="Y344" s="409"/>
      <c r="Z344" s="409"/>
      <c r="AA344" s="409"/>
      <c r="AB344" s="411"/>
    </row>
    <row r="345" spans="1:28" s="389" customFormat="1" ht="25.5" x14ac:dyDescent="0.2">
      <c r="A345" s="404" t="s">
        <v>713</v>
      </c>
      <c r="B345" s="405" t="s">
        <v>714</v>
      </c>
      <c r="C345" s="318">
        <f>'Series 200 Input'!J345</f>
        <v>0</v>
      </c>
      <c r="D345" s="318" t="s">
        <v>401</v>
      </c>
      <c r="E345" s="407">
        <v>42.73</v>
      </c>
      <c r="F345" s="407">
        <v>7.13</v>
      </c>
      <c r="G345" s="407">
        <v>7.13</v>
      </c>
      <c r="H345" s="412" t="str">
        <f>IF((0=$C345),"",IFERROR(IF($C345&lt;10,$C345*E345,IF(AND(10&lt;=$C345,$C345&lt;=50),$C345*F345,IF($C345&gt;50,$C345*G345,"No Offer"))),"No Offer"))</f>
        <v/>
      </c>
      <c r="I345" s="409">
        <v>5</v>
      </c>
      <c r="J345" s="409">
        <v>5</v>
      </c>
      <c r="K345" s="409">
        <v>5</v>
      </c>
      <c r="L345" s="414" t="str">
        <f>IF((0=$C345),"",IFERROR(IF($C345&lt;10,$C345*I345,IF(AND(10&lt;=$C345,$C345&lt;=50),$C345*J345,IF($C345&gt;50,$C345*K345,"No Offer"))),"No Offer"))</f>
        <v/>
      </c>
      <c r="M345" s="407">
        <v>7.71</v>
      </c>
      <c r="N345" s="407">
        <v>7.71</v>
      </c>
      <c r="O345" s="407">
        <v>7.71</v>
      </c>
      <c r="P345" s="412" t="str">
        <f>IF((0=$C345),"",IFERROR(IF($C345&lt;10,$C345*M345,IF(AND(10&lt;=$C345,$C345&lt;=50),$C345*N345,IF($C345&gt;50,$C345*O345,"No Offer"))),"No Offer"))</f>
        <v/>
      </c>
      <c r="Q345" s="409">
        <v>8</v>
      </c>
      <c r="R345" s="409">
        <v>8</v>
      </c>
      <c r="S345" s="409">
        <v>8</v>
      </c>
      <c r="T345" s="414" t="str">
        <f>IF((0=$C345),"",IFERROR(IF($C345&lt;10,$C345*Q345,IF(AND(10&lt;=$C345,$C345&lt;=50),$C345*R345,IF($C345&gt;50,$C345*S345,"No Offer"))),"No Offer"))</f>
        <v/>
      </c>
      <c r="U345" s="407">
        <v>12.5</v>
      </c>
      <c r="V345" s="407">
        <v>11</v>
      </c>
      <c r="W345" s="407">
        <v>10.5</v>
      </c>
      <c r="X345" s="412" t="str">
        <f>IF((0=$C345),"",IFERROR(IF($C345&lt;10,$C345*U345,IF(AND(10&lt;=$C345,$C345&lt;=50),$C345*V345,IF($C345&gt;50,$C345*W345,"No Offer"))),"No Offer"))</f>
        <v/>
      </c>
      <c r="Y345" s="409" t="s">
        <v>402</v>
      </c>
      <c r="Z345" s="409" t="s">
        <v>402</v>
      </c>
      <c r="AA345" s="409" t="s">
        <v>403</v>
      </c>
      <c r="AB345" s="414" t="str">
        <f>IF((0=$C345),"",IFERROR(IF($C345&lt;10,$C345*Y345,IF(AND(10&lt;=$C345,$C345&lt;=50),$C345*Z345,IF($C345&gt;50,$C345*AA345,"No Offer"))),"No Offer"))</f>
        <v/>
      </c>
    </row>
    <row r="346" spans="1:28" s="389" customFormat="1" x14ac:dyDescent="0.2">
      <c r="A346" s="404"/>
      <c r="B346" s="405"/>
      <c r="C346" s="318">
        <f>'Series 200 Input'!J346</f>
        <v>0</v>
      </c>
      <c r="D346" s="318"/>
      <c r="E346" s="407"/>
      <c r="F346" s="407"/>
      <c r="G346" s="407"/>
      <c r="H346" s="408"/>
      <c r="I346" s="409"/>
      <c r="J346" s="409"/>
      <c r="K346" s="409"/>
      <c r="L346" s="411"/>
      <c r="M346" s="407"/>
      <c r="N346" s="407"/>
      <c r="O346" s="407"/>
      <c r="P346" s="408"/>
      <c r="Q346" s="409"/>
      <c r="R346" s="409"/>
      <c r="S346" s="409"/>
      <c r="T346" s="411"/>
      <c r="U346" s="407"/>
      <c r="V346" s="407"/>
      <c r="W346" s="407"/>
      <c r="X346" s="408"/>
      <c r="Y346" s="409"/>
      <c r="Z346" s="409"/>
      <c r="AA346" s="409"/>
      <c r="AB346" s="411"/>
    </row>
    <row r="347" spans="1:28" s="389" customFormat="1" ht="25.5" x14ac:dyDescent="0.2">
      <c r="A347" s="404" t="s">
        <v>715</v>
      </c>
      <c r="B347" s="405" t="s">
        <v>716</v>
      </c>
      <c r="C347" s="318">
        <f>'Series 200 Input'!J347</f>
        <v>0</v>
      </c>
      <c r="D347" s="318" t="s">
        <v>401</v>
      </c>
      <c r="E347" s="407">
        <v>42.73</v>
      </c>
      <c r="F347" s="407">
        <v>8.91</v>
      </c>
      <c r="G347" s="407">
        <v>8.91</v>
      </c>
      <c r="H347" s="412" t="str">
        <f>IF((0=$C347),"",IFERROR(IF($C347&lt;10,$C347*E347,IF(AND(10&lt;=$C347,$C347&lt;=50),$C347*F347,IF($C347&gt;50,$C347*G347,"No Offer"))),"No Offer"))</f>
        <v/>
      </c>
      <c r="I347" s="409">
        <v>5</v>
      </c>
      <c r="J347" s="409">
        <v>5</v>
      </c>
      <c r="K347" s="409">
        <v>5</v>
      </c>
      <c r="L347" s="414" t="str">
        <f>IF((0=$C347),"",IFERROR(IF($C347&lt;10,$C347*I347,IF(AND(10&lt;=$C347,$C347&lt;=50),$C347*J347,IF($C347&gt;50,$C347*K347,"No Offer"))),"No Offer"))</f>
        <v/>
      </c>
      <c r="M347" s="407">
        <v>8.25</v>
      </c>
      <c r="N347" s="407">
        <v>8.25</v>
      </c>
      <c r="O347" s="407">
        <v>8.25</v>
      </c>
      <c r="P347" s="412" t="str">
        <f>IF((0=$C347),"",IFERROR(IF($C347&lt;10,$C347*M347,IF(AND(10&lt;=$C347,$C347&lt;=50),$C347*N347,IF($C347&gt;50,$C347*O347,"No Offer"))),"No Offer"))</f>
        <v/>
      </c>
      <c r="Q347" s="409">
        <v>8</v>
      </c>
      <c r="R347" s="409">
        <v>8</v>
      </c>
      <c r="S347" s="409">
        <v>8</v>
      </c>
      <c r="T347" s="414" t="str">
        <f>IF((0=$C347),"",IFERROR(IF($C347&lt;10,$C347*Q347,IF(AND(10&lt;=$C347,$C347&lt;=50),$C347*R347,IF($C347&gt;50,$C347*S347,"No Offer"))),"No Offer"))</f>
        <v/>
      </c>
      <c r="U347" s="407">
        <v>20</v>
      </c>
      <c r="V347" s="407">
        <v>18.5</v>
      </c>
      <c r="W347" s="407">
        <v>17.5</v>
      </c>
      <c r="X347" s="412" t="str">
        <f>IF((0=$C347),"",IFERROR(IF($C347&lt;10,$C347*U347,IF(AND(10&lt;=$C347,$C347&lt;=50),$C347*V347,IF($C347&gt;50,$C347*W347,"No Offer"))),"No Offer"))</f>
        <v/>
      </c>
      <c r="Y347" s="409" t="s">
        <v>402</v>
      </c>
      <c r="Z347" s="409" t="s">
        <v>402</v>
      </c>
      <c r="AA347" s="409" t="s">
        <v>403</v>
      </c>
      <c r="AB347" s="414" t="str">
        <f>IF((0=$C347),"",IFERROR(IF($C347&lt;10,$C347*Y347,IF(AND(10&lt;=$C347,$C347&lt;=50),$C347*Z347,IF($C347&gt;50,$C347*AA347,"No Offer"))),"No Offer"))</f>
        <v/>
      </c>
    </row>
    <row r="348" spans="1:28" s="389" customFormat="1" x14ac:dyDescent="0.2">
      <c r="A348" s="404"/>
      <c r="B348" s="405"/>
      <c r="C348" s="318">
        <f>'Series 200 Input'!J348</f>
        <v>0</v>
      </c>
      <c r="D348" s="318"/>
      <c r="E348" s="407"/>
      <c r="F348" s="407"/>
      <c r="G348" s="407"/>
      <c r="H348" s="408"/>
      <c r="I348" s="409"/>
      <c r="J348" s="409"/>
      <c r="K348" s="409"/>
      <c r="L348" s="411"/>
      <c r="M348" s="407"/>
      <c r="N348" s="407"/>
      <c r="O348" s="407"/>
      <c r="P348" s="408"/>
      <c r="Q348" s="409"/>
      <c r="R348" s="409"/>
      <c r="S348" s="409"/>
      <c r="T348" s="411"/>
      <c r="U348" s="407"/>
      <c r="V348" s="407"/>
      <c r="W348" s="407"/>
      <c r="X348" s="408"/>
      <c r="Y348" s="409"/>
      <c r="Z348" s="409"/>
      <c r="AA348" s="409"/>
      <c r="AB348" s="411"/>
    </row>
    <row r="349" spans="1:28" s="389" customFormat="1" ht="25.5" x14ac:dyDescent="0.2">
      <c r="A349" s="404" t="s">
        <v>717</v>
      </c>
      <c r="B349" s="405" t="s">
        <v>718</v>
      </c>
      <c r="C349" s="318">
        <f>'Series 200 Input'!J349</f>
        <v>0</v>
      </c>
      <c r="D349" s="318" t="s">
        <v>401</v>
      </c>
      <c r="E349" s="407">
        <v>42.73</v>
      </c>
      <c r="F349" s="407">
        <v>10.68</v>
      </c>
      <c r="G349" s="407">
        <v>10.68</v>
      </c>
      <c r="H349" s="412" t="str">
        <f>IF((0=$C349),"",IFERROR(IF($C349&lt;10,$C349*E349,IF(AND(10&lt;=$C349,$C349&lt;=50),$C349*F349,IF($C349&gt;50,$C349*G349,"No Offer"))),"No Offer"))</f>
        <v/>
      </c>
      <c r="I349" s="409">
        <v>5</v>
      </c>
      <c r="J349" s="409">
        <v>5</v>
      </c>
      <c r="K349" s="409">
        <v>5</v>
      </c>
      <c r="L349" s="414" t="str">
        <f>IF((0=$C349),"",IFERROR(IF($C349&lt;10,$C349*I349,IF(AND(10&lt;=$C349,$C349&lt;=50),$C349*J349,IF($C349&gt;50,$C349*K349,"No Offer"))),"No Offer"))</f>
        <v/>
      </c>
      <c r="M349" s="407">
        <v>8.7799999999999994</v>
      </c>
      <c r="N349" s="407">
        <v>8.7799999999999994</v>
      </c>
      <c r="O349" s="407">
        <v>8.7799999999999994</v>
      </c>
      <c r="P349" s="412" t="str">
        <f>IF((0=$C349),"",IFERROR(IF($C349&lt;10,$C349*M349,IF(AND(10&lt;=$C349,$C349&lt;=50),$C349*N349,IF($C349&gt;50,$C349*O349,"No Offer"))),"No Offer"))</f>
        <v/>
      </c>
      <c r="Q349" s="409">
        <v>8</v>
      </c>
      <c r="R349" s="409">
        <v>8</v>
      </c>
      <c r="S349" s="409">
        <v>8</v>
      </c>
      <c r="T349" s="414" t="str">
        <f>IF((0=$C349),"",IFERROR(IF($C349&lt;10,$C349*Q349,IF(AND(10&lt;=$C349,$C349&lt;=50),$C349*R349,IF($C349&gt;50,$C349*S349,"No Offer"))),"No Offer"))</f>
        <v/>
      </c>
      <c r="U349" s="407">
        <v>25</v>
      </c>
      <c r="V349" s="407">
        <v>20.5</v>
      </c>
      <c r="W349" s="407">
        <v>19.5</v>
      </c>
      <c r="X349" s="412" t="str">
        <f>IF((0=$C349),"",IFERROR(IF($C349&lt;10,$C349*U349,IF(AND(10&lt;=$C349,$C349&lt;=50),$C349*V349,IF($C349&gt;50,$C349*W349,"No Offer"))),"No Offer"))</f>
        <v/>
      </c>
      <c r="Y349" s="409" t="s">
        <v>402</v>
      </c>
      <c r="Z349" s="409" t="s">
        <v>402</v>
      </c>
      <c r="AA349" s="409" t="s">
        <v>403</v>
      </c>
      <c r="AB349" s="414" t="str">
        <f>IF((0=$C349),"",IFERROR(IF($C349&lt;10,$C349*Y349,IF(AND(10&lt;=$C349,$C349&lt;=50),$C349*Z349,IF($C349&gt;50,$C349*AA349,"No Offer"))),"No Offer"))</f>
        <v/>
      </c>
    </row>
    <row r="350" spans="1:28" s="389" customFormat="1" x14ac:dyDescent="0.2">
      <c r="A350" s="404"/>
      <c r="B350" s="405"/>
      <c r="C350" s="318">
        <f>'Series 200 Input'!J350</f>
        <v>0</v>
      </c>
      <c r="D350" s="318"/>
      <c r="E350" s="407"/>
      <c r="F350" s="407"/>
      <c r="G350" s="407"/>
      <c r="H350" s="408"/>
      <c r="I350" s="409"/>
      <c r="J350" s="409"/>
      <c r="K350" s="409"/>
      <c r="L350" s="411"/>
      <c r="M350" s="407"/>
      <c r="N350" s="407"/>
      <c r="O350" s="407"/>
      <c r="P350" s="408"/>
      <c r="Q350" s="409"/>
      <c r="R350" s="409"/>
      <c r="S350" s="409"/>
      <c r="T350" s="411"/>
      <c r="U350" s="407"/>
      <c r="V350" s="407"/>
      <c r="W350" s="407"/>
      <c r="X350" s="408"/>
      <c r="Y350" s="409"/>
      <c r="Z350" s="409"/>
      <c r="AA350" s="409"/>
      <c r="AB350" s="411"/>
    </row>
    <row r="351" spans="1:28" s="389" customFormat="1" ht="25.5" x14ac:dyDescent="0.2">
      <c r="A351" s="404" t="s">
        <v>719</v>
      </c>
      <c r="B351" s="317" t="s">
        <v>720</v>
      </c>
      <c r="C351" s="318">
        <f>'Series 200 Input'!J351</f>
        <v>0</v>
      </c>
      <c r="D351" s="318" t="s">
        <v>401</v>
      </c>
      <c r="E351" s="407">
        <v>42.73</v>
      </c>
      <c r="F351" s="407">
        <v>14.24</v>
      </c>
      <c r="G351" s="407">
        <v>14.24</v>
      </c>
      <c r="H351" s="412" t="str">
        <f>IF((0=$C351),"",IFERROR(IF($C351&lt;10,$C351*E351,IF(AND(10&lt;=$C351,$C351&lt;=50),$C351*F351,IF($C351&gt;50,$C351*G351,"No Offer"))),"No Offer"))</f>
        <v/>
      </c>
      <c r="I351" s="409">
        <v>5</v>
      </c>
      <c r="J351" s="409">
        <v>5</v>
      </c>
      <c r="K351" s="409">
        <v>5</v>
      </c>
      <c r="L351" s="414" t="str">
        <f>IF((0=$C351),"",IFERROR(IF($C351&lt;10,$C351*I351,IF(AND(10&lt;=$C351,$C351&lt;=50),$C351*J351,IF($C351&gt;50,$C351*K351,"No Offer"))),"No Offer"))</f>
        <v/>
      </c>
      <c r="M351" s="407">
        <v>10.11</v>
      </c>
      <c r="N351" s="407">
        <v>10.11</v>
      </c>
      <c r="O351" s="407">
        <v>10.11</v>
      </c>
      <c r="P351" s="412" t="str">
        <f>IF((0=$C351),"",IFERROR(IF($C351&lt;10,$C351*M351,IF(AND(10&lt;=$C351,$C351&lt;=50),$C351*N351,IF($C351&gt;50,$C351*O351,"No Offer"))),"No Offer"))</f>
        <v/>
      </c>
      <c r="Q351" s="409">
        <v>8</v>
      </c>
      <c r="R351" s="409">
        <v>8</v>
      </c>
      <c r="S351" s="409">
        <v>8</v>
      </c>
      <c r="T351" s="414" t="str">
        <f>IF((0=$C351),"",IFERROR(IF($C351&lt;10,$C351*Q351,IF(AND(10&lt;=$C351,$C351&lt;=50),$C351*R351,IF($C351&gt;50,$C351*S351,"No Offer"))),"No Offer"))</f>
        <v/>
      </c>
      <c r="U351" s="407">
        <v>30</v>
      </c>
      <c r="V351" s="407">
        <v>24</v>
      </c>
      <c r="W351" s="407">
        <v>23.4</v>
      </c>
      <c r="X351" s="412" t="str">
        <f>IF((0=$C351),"",IFERROR(IF($C351&lt;10,$C351*U351,IF(AND(10&lt;=$C351,$C351&lt;=50),$C351*V351,IF($C351&gt;50,$C351*W351,"No Offer"))),"No Offer"))</f>
        <v/>
      </c>
      <c r="Y351" s="409" t="s">
        <v>402</v>
      </c>
      <c r="Z351" s="409" t="s">
        <v>402</v>
      </c>
      <c r="AA351" s="409" t="s">
        <v>403</v>
      </c>
      <c r="AB351" s="414" t="str">
        <f>IF((0=$C351),"",IFERROR(IF($C351&lt;10,$C351*Y351,IF(AND(10&lt;=$C351,$C351&lt;=50),$C351*Z351,IF($C351&gt;50,$C351*AA351,"No Offer"))),"No Offer"))</f>
        <v/>
      </c>
    </row>
    <row r="352" spans="1:28" s="389" customFormat="1" x14ac:dyDescent="0.2">
      <c r="A352" s="316"/>
      <c r="B352" s="444"/>
      <c r="C352" s="318">
        <f>'Series 200 Input'!J352</f>
        <v>0</v>
      </c>
      <c r="D352" s="330"/>
      <c r="E352" s="428"/>
      <c r="F352" s="429"/>
      <c r="G352" s="428"/>
      <c r="H352" s="428"/>
      <c r="I352" s="430"/>
      <c r="J352" s="431"/>
      <c r="K352" s="430"/>
      <c r="L352" s="430"/>
      <c r="M352" s="428"/>
      <c r="N352" s="429"/>
      <c r="O352" s="428"/>
      <c r="P352" s="428"/>
      <c r="Q352" s="430"/>
      <c r="R352" s="431"/>
      <c r="S352" s="430"/>
      <c r="T352" s="430"/>
      <c r="U352" s="428"/>
      <c r="V352" s="429"/>
      <c r="W352" s="428"/>
      <c r="X352" s="428"/>
      <c r="Y352" s="430"/>
      <c r="Z352" s="431"/>
      <c r="AA352" s="430"/>
      <c r="AB352" s="430"/>
    </row>
    <row r="353" spans="1:28" s="389" customFormat="1" x14ac:dyDescent="0.2">
      <c r="A353" s="331"/>
      <c r="B353" s="421" t="s">
        <v>448</v>
      </c>
      <c r="C353" s="318">
        <f>'Series 200 Input'!J353</f>
        <v>0</v>
      </c>
      <c r="D353" s="333"/>
      <c r="E353" s="423" t="s">
        <v>396</v>
      </c>
      <c r="F353" s="424" t="s">
        <v>397</v>
      </c>
      <c r="G353" s="423" t="s">
        <v>398</v>
      </c>
      <c r="H353" s="433"/>
      <c r="I353" s="423" t="s">
        <v>396</v>
      </c>
      <c r="J353" s="424" t="s">
        <v>397</v>
      </c>
      <c r="K353" s="423" t="s">
        <v>398</v>
      </c>
      <c r="L353" s="433"/>
      <c r="M353" s="423" t="s">
        <v>396</v>
      </c>
      <c r="N353" s="424" t="s">
        <v>397</v>
      </c>
      <c r="O353" s="423" t="s">
        <v>398</v>
      </c>
      <c r="P353" s="433"/>
      <c r="Q353" s="423" t="s">
        <v>396</v>
      </c>
      <c r="R353" s="424" t="s">
        <v>397</v>
      </c>
      <c r="S353" s="423" t="s">
        <v>398</v>
      </c>
      <c r="T353" s="433"/>
      <c r="U353" s="423" t="s">
        <v>396</v>
      </c>
      <c r="V353" s="424" t="s">
        <v>397</v>
      </c>
      <c r="W353" s="423" t="s">
        <v>398</v>
      </c>
      <c r="X353" s="433"/>
      <c r="Y353" s="423" t="s">
        <v>396</v>
      </c>
      <c r="Z353" s="424" t="s">
        <v>397</v>
      </c>
      <c r="AA353" s="423" t="s">
        <v>398</v>
      </c>
      <c r="AB353" s="433"/>
    </row>
    <row r="354" spans="1:28" s="389" customFormat="1" x14ac:dyDescent="0.2">
      <c r="A354" s="316"/>
      <c r="B354" s="444"/>
      <c r="C354" s="318">
        <f>'Series 200 Input'!J354</f>
        <v>0</v>
      </c>
      <c r="D354" s="330"/>
      <c r="E354" s="428"/>
      <c r="F354" s="429"/>
      <c r="G354" s="428"/>
      <c r="H354" s="428"/>
      <c r="I354" s="430"/>
      <c r="J354" s="431"/>
      <c r="K354" s="430"/>
      <c r="L354" s="430"/>
      <c r="M354" s="428"/>
      <c r="N354" s="429"/>
      <c r="O354" s="428"/>
      <c r="P354" s="428"/>
      <c r="Q354" s="430"/>
      <c r="R354" s="431"/>
      <c r="S354" s="430"/>
      <c r="T354" s="430"/>
      <c r="U354" s="428"/>
      <c r="V354" s="429"/>
      <c r="W354" s="428"/>
      <c r="X354" s="428"/>
      <c r="Y354" s="430"/>
      <c r="Z354" s="431"/>
      <c r="AA354" s="430"/>
      <c r="AB354" s="430"/>
    </row>
    <row r="355" spans="1:28" s="389" customFormat="1" ht="25.5" x14ac:dyDescent="0.2">
      <c r="A355" s="404" t="s">
        <v>721</v>
      </c>
      <c r="B355" s="405" t="s">
        <v>722</v>
      </c>
      <c r="C355" s="318">
        <f>'Series 200 Input'!J355</f>
        <v>0</v>
      </c>
      <c r="D355" s="318" t="s">
        <v>451</v>
      </c>
      <c r="E355" s="407">
        <v>42.73</v>
      </c>
      <c r="F355" s="407">
        <v>14.24</v>
      </c>
      <c r="G355" s="407">
        <v>14.24</v>
      </c>
      <c r="H355" s="412" t="str">
        <f>IF((0=$C355),"",IFERROR(IF($C355&lt;10,$C355*E355,IF(AND(10&lt;=$C355,$C355&lt;=50),$C355*F355,IF($C355&gt;50,$C355*G355,"No Offer"))),"No Offer"))</f>
        <v/>
      </c>
      <c r="I355" s="409">
        <v>5</v>
      </c>
      <c r="J355" s="409">
        <v>5</v>
      </c>
      <c r="K355" s="409">
        <v>5</v>
      </c>
      <c r="L355" s="414" t="str">
        <f>IF((0=$C355),"",IFERROR(IF($C355&lt;10,$C355*I355,IF(AND(10&lt;=$C355,$C355&lt;=50),$C355*J355,IF($C355&gt;50,$C355*K355,"No Offer"))),"No Offer"))</f>
        <v/>
      </c>
      <c r="M355" s="407">
        <v>5.76</v>
      </c>
      <c r="N355" s="407">
        <v>5.76</v>
      </c>
      <c r="O355" s="407">
        <v>5.76</v>
      </c>
      <c r="P355" s="412" t="str">
        <f>IF((0=$C355),"",IFERROR(IF($C355&lt;10,$C355*M355,IF(AND(10&lt;=$C355,$C355&lt;=50),$C355*N355,IF($C355&gt;50,$C355*O355,"No Offer"))),"No Offer"))</f>
        <v/>
      </c>
      <c r="Q355" s="409">
        <v>4</v>
      </c>
      <c r="R355" s="409">
        <v>4</v>
      </c>
      <c r="S355" s="409">
        <v>3</v>
      </c>
      <c r="T355" s="414" t="str">
        <f>IF((0=$C355),"",IFERROR(IF($C355&lt;10,$C355*Q355,IF(AND(10&lt;=$C355,$C355&lt;=50),$C355*R355,IF($C355&gt;50,$C355*S355,"No Offer"))),"No Offer"))</f>
        <v/>
      </c>
      <c r="U355" s="407">
        <v>12</v>
      </c>
      <c r="V355" s="407">
        <v>9.49</v>
      </c>
      <c r="W355" s="407">
        <v>9.36</v>
      </c>
      <c r="X355" s="412" t="str">
        <f>IF((0=$C355),"",IFERROR(IF($C355&lt;10,$C355*U355,IF(AND(10&lt;=$C355,$C355&lt;=50),$C355*V355,IF($C355&gt;50,$C355*W355,"No Offer"))),"No Offer"))</f>
        <v/>
      </c>
      <c r="Y355" s="409">
        <v>15</v>
      </c>
      <c r="Z355" s="409">
        <v>8</v>
      </c>
      <c r="AA355" s="409">
        <v>5</v>
      </c>
      <c r="AB355" s="414" t="str">
        <f>IF((0=$C355),"",IFERROR(IF($C355&lt;10,$C355*Y355,IF(AND(10&lt;=$C355,$C355&lt;=50),$C355*Z355,IF($C355&gt;50,$C355*AA355,"No Offer"))),"No Offer"))</f>
        <v/>
      </c>
    </row>
    <row r="356" spans="1:28" s="389" customFormat="1" x14ac:dyDescent="0.2">
      <c r="A356" s="404"/>
      <c r="B356" s="405"/>
      <c r="C356" s="318">
        <f>'Series 200 Input'!J356</f>
        <v>0</v>
      </c>
      <c r="D356" s="318"/>
      <c r="E356" s="407"/>
      <c r="F356" s="407"/>
      <c r="G356" s="407"/>
      <c r="H356" s="408"/>
      <c r="I356" s="409"/>
      <c r="J356" s="409"/>
      <c r="K356" s="409"/>
      <c r="L356" s="411"/>
      <c r="M356" s="407"/>
      <c r="N356" s="407"/>
      <c r="O356" s="407"/>
      <c r="P356" s="408"/>
      <c r="Q356" s="409"/>
      <c r="R356" s="409"/>
      <c r="S356" s="409"/>
      <c r="T356" s="411"/>
      <c r="U356" s="407"/>
      <c r="V356" s="407"/>
      <c r="W356" s="407"/>
      <c r="X356" s="408"/>
      <c r="Y356" s="409"/>
      <c r="Z356" s="409"/>
      <c r="AA356" s="409"/>
      <c r="AB356" s="411"/>
    </row>
    <row r="357" spans="1:28" s="389" customFormat="1" ht="25.5" x14ac:dyDescent="0.2">
      <c r="A357" s="404" t="s">
        <v>723</v>
      </c>
      <c r="B357" s="317" t="s">
        <v>724</v>
      </c>
      <c r="C357" s="318">
        <f>'Series 200 Input'!J357</f>
        <v>0</v>
      </c>
      <c r="D357" s="318" t="s">
        <v>451</v>
      </c>
      <c r="E357" s="407">
        <v>42.73</v>
      </c>
      <c r="F357" s="407">
        <v>14.24</v>
      </c>
      <c r="G357" s="407">
        <v>14.24</v>
      </c>
      <c r="H357" s="412" t="str">
        <f>IF((0=$C357),"",IFERROR(IF($C357&lt;10,$C357*E357,IF(AND(10&lt;=$C357,$C357&lt;=50),$C357*F357,IF($C357&gt;50,$C357*G357,"No Offer"))),"No Offer"))</f>
        <v/>
      </c>
      <c r="I357" s="409">
        <v>5</v>
      </c>
      <c r="J357" s="409">
        <v>5</v>
      </c>
      <c r="K357" s="409">
        <v>5</v>
      </c>
      <c r="L357" s="414" t="str">
        <f>IF((0=$C357),"",IFERROR(IF($C357&lt;10,$C357*I357,IF(AND(10&lt;=$C357,$C357&lt;=50),$C357*J357,IF($C357&gt;50,$C357*K357,"No Offer"))),"No Offer"))</f>
        <v/>
      </c>
      <c r="M357" s="407">
        <v>5.76</v>
      </c>
      <c r="N357" s="407">
        <v>5.76</v>
      </c>
      <c r="O357" s="407">
        <v>5.76</v>
      </c>
      <c r="P357" s="412" t="str">
        <f>IF((0=$C357),"",IFERROR(IF($C357&lt;10,$C357*M357,IF(AND(10&lt;=$C357,$C357&lt;=50),$C357*N357,IF($C357&gt;50,$C357*O357,"No Offer"))),"No Offer"))</f>
        <v/>
      </c>
      <c r="Q357" s="409">
        <v>4</v>
      </c>
      <c r="R357" s="409">
        <v>4</v>
      </c>
      <c r="S357" s="409">
        <v>3</v>
      </c>
      <c r="T357" s="414" t="str">
        <f>IF((0=$C357),"",IFERROR(IF($C357&lt;10,$C357*Q357,IF(AND(10&lt;=$C357,$C357&lt;=50),$C357*R357,IF($C357&gt;50,$C357*S357,"No Offer"))),"No Offer"))</f>
        <v/>
      </c>
      <c r="U357" s="407">
        <v>10.5</v>
      </c>
      <c r="V357" s="407">
        <v>8.6999999999999993</v>
      </c>
      <c r="W357" s="407">
        <v>8.36</v>
      </c>
      <c r="X357" s="412" t="str">
        <f>IF((0=$C357),"",IFERROR(IF($C357&lt;10,$C357*U357,IF(AND(10&lt;=$C357,$C357&lt;=50),$C357*V357,IF($C357&gt;50,$C357*W357,"No Offer"))),"No Offer"))</f>
        <v/>
      </c>
      <c r="Y357" s="409">
        <v>15</v>
      </c>
      <c r="Z357" s="409">
        <v>8</v>
      </c>
      <c r="AA357" s="409">
        <v>5</v>
      </c>
      <c r="AB357" s="414" t="str">
        <f>IF((0=$C357),"",IFERROR(IF($C357&lt;10,$C357*Y357,IF(AND(10&lt;=$C357,$C357&lt;=50),$C357*Z357,IF($C357&gt;50,$C357*AA357,"No Offer"))),"No Offer"))</f>
        <v/>
      </c>
    </row>
    <row r="358" spans="1:28" s="389" customFormat="1" x14ac:dyDescent="0.2">
      <c r="A358" s="404"/>
      <c r="B358" s="317"/>
      <c r="C358" s="318">
        <f>'Series 200 Input'!J358</f>
        <v>0</v>
      </c>
      <c r="D358" s="318"/>
      <c r="E358" s="407"/>
      <c r="F358" s="407"/>
      <c r="G358" s="407"/>
      <c r="H358" s="408"/>
      <c r="I358" s="409"/>
      <c r="J358" s="409"/>
      <c r="K358" s="409"/>
      <c r="L358" s="411"/>
      <c r="M358" s="407"/>
      <c r="N358" s="407"/>
      <c r="O358" s="407"/>
      <c r="P358" s="408"/>
      <c r="Q358" s="409"/>
      <c r="R358" s="409"/>
      <c r="S358" s="409"/>
      <c r="T358" s="411"/>
      <c r="U358" s="407"/>
      <c r="V358" s="407"/>
      <c r="W358" s="407"/>
      <c r="X358" s="408"/>
      <c r="Y358" s="409"/>
      <c r="Z358" s="409"/>
      <c r="AA358" s="409"/>
      <c r="AB358" s="411"/>
    </row>
    <row r="359" spans="1:28" s="389" customFormat="1" ht="25.5" x14ac:dyDescent="0.2">
      <c r="A359" s="404" t="s">
        <v>725</v>
      </c>
      <c r="B359" s="405" t="s">
        <v>726</v>
      </c>
      <c r="C359" s="318">
        <f>'Series 200 Input'!J359</f>
        <v>0</v>
      </c>
      <c r="D359" s="318" t="s">
        <v>451</v>
      </c>
      <c r="E359" s="407">
        <v>42.73</v>
      </c>
      <c r="F359" s="407">
        <v>14.24</v>
      </c>
      <c r="G359" s="407">
        <v>14.24</v>
      </c>
      <c r="H359" s="412" t="str">
        <f>IF((0=$C359),"",IFERROR(IF($C359&lt;10,$C359*E359,IF(AND(10&lt;=$C359,$C359&lt;=50),$C359*F359,IF($C359&gt;50,$C359*G359,"No Offer"))),"No Offer"))</f>
        <v/>
      </c>
      <c r="I359" s="409">
        <v>5</v>
      </c>
      <c r="J359" s="409">
        <v>5</v>
      </c>
      <c r="K359" s="409">
        <v>5</v>
      </c>
      <c r="L359" s="414" t="str">
        <f>IF((0=$C359),"",IFERROR(IF($C359&lt;10,$C359*I359,IF(AND(10&lt;=$C359,$C359&lt;=50),$C359*J359,IF($C359&gt;50,$C359*K359,"No Offer"))),"No Offer"))</f>
        <v/>
      </c>
      <c r="M359" s="407">
        <v>5.76</v>
      </c>
      <c r="N359" s="407">
        <v>5.76</v>
      </c>
      <c r="O359" s="407">
        <v>5.76</v>
      </c>
      <c r="P359" s="412" t="str">
        <f>IF((0=$C359),"",IFERROR(IF($C359&lt;10,$C359*M359,IF(AND(10&lt;=$C359,$C359&lt;=50),$C359*N359,IF($C359&gt;50,$C359*O359,"No Offer"))),"No Offer"))</f>
        <v/>
      </c>
      <c r="Q359" s="409">
        <v>4</v>
      </c>
      <c r="R359" s="409">
        <v>4</v>
      </c>
      <c r="S359" s="409">
        <v>3</v>
      </c>
      <c r="T359" s="414" t="str">
        <f>IF((0=$C359),"",IFERROR(IF($C359&lt;10,$C359*Q359,IF(AND(10&lt;=$C359,$C359&lt;=50),$C359*R359,IF($C359&gt;50,$C359*S359,"No Offer"))),"No Offer"))</f>
        <v/>
      </c>
      <c r="U359" s="407">
        <v>9</v>
      </c>
      <c r="V359" s="407">
        <v>7.91</v>
      </c>
      <c r="W359" s="407">
        <v>7.36</v>
      </c>
      <c r="X359" s="412" t="str">
        <f>IF((0=$C359),"",IFERROR(IF($C359&lt;10,$C359*U359,IF(AND(10&lt;=$C359,$C359&lt;=50),$C359*V359,IF($C359&gt;50,$C359*W359,"No Offer"))),"No Offer"))</f>
        <v/>
      </c>
      <c r="Y359" s="409">
        <v>15</v>
      </c>
      <c r="Z359" s="409">
        <v>8</v>
      </c>
      <c r="AA359" s="409">
        <v>5</v>
      </c>
      <c r="AB359" s="414" t="str">
        <f>IF((0=$C359),"",IFERROR(IF($C359&lt;10,$C359*Y359,IF(AND(10&lt;=$C359,$C359&lt;=50),$C359*Z359,IF($C359&gt;50,$C359*AA359,"No Offer"))),"No Offer"))</f>
        <v/>
      </c>
    </row>
    <row r="360" spans="1:28" s="389" customFormat="1" x14ac:dyDescent="0.2">
      <c r="A360" s="404"/>
      <c r="B360" s="405"/>
      <c r="C360" s="318">
        <f>'Series 200 Input'!J360</f>
        <v>0</v>
      </c>
      <c r="D360" s="318"/>
      <c r="E360" s="407"/>
      <c r="F360" s="407"/>
      <c r="G360" s="407"/>
      <c r="H360" s="408"/>
      <c r="I360" s="409"/>
      <c r="J360" s="409"/>
      <c r="K360" s="409"/>
      <c r="L360" s="411"/>
      <c r="M360" s="407"/>
      <c r="N360" s="407"/>
      <c r="O360" s="407"/>
      <c r="P360" s="408"/>
      <c r="Q360" s="409"/>
      <c r="R360" s="409"/>
      <c r="S360" s="409"/>
      <c r="T360" s="411"/>
      <c r="U360" s="407"/>
      <c r="V360" s="407"/>
      <c r="W360" s="407"/>
      <c r="X360" s="408"/>
      <c r="Y360" s="409"/>
      <c r="Z360" s="409"/>
      <c r="AA360" s="409"/>
      <c r="AB360" s="411"/>
    </row>
    <row r="361" spans="1:28" s="389" customFormat="1" x14ac:dyDescent="0.2">
      <c r="A361" s="420"/>
      <c r="B361" s="343" t="s">
        <v>478</v>
      </c>
      <c r="C361" s="318">
        <f>'Series 200 Input'!J361</f>
        <v>0</v>
      </c>
      <c r="D361" s="334"/>
      <c r="E361" s="427"/>
      <c r="F361" s="427"/>
      <c r="G361" s="427"/>
      <c r="H361" s="433"/>
      <c r="I361" s="427"/>
      <c r="J361" s="427"/>
      <c r="K361" s="427"/>
      <c r="L361" s="433"/>
      <c r="M361" s="427"/>
      <c r="N361" s="427"/>
      <c r="O361" s="427"/>
      <c r="P361" s="433"/>
      <c r="Q361" s="427"/>
      <c r="R361" s="427"/>
      <c r="S361" s="427"/>
      <c r="T361" s="433"/>
      <c r="U361" s="427"/>
      <c r="V361" s="427"/>
      <c r="W361" s="427"/>
      <c r="X361" s="433"/>
      <c r="Y361" s="427"/>
      <c r="Z361" s="427"/>
      <c r="AA361" s="427"/>
      <c r="AB361" s="433"/>
    </row>
    <row r="362" spans="1:28" s="389" customFormat="1" x14ac:dyDescent="0.2">
      <c r="A362" s="420"/>
      <c r="B362" s="344"/>
      <c r="C362" s="318">
        <f>'Series 200 Input'!J362</f>
        <v>0</v>
      </c>
      <c r="D362" s="334"/>
      <c r="E362" s="427"/>
      <c r="F362" s="427"/>
      <c r="G362" s="427"/>
      <c r="H362" s="433"/>
      <c r="I362" s="427"/>
      <c r="J362" s="427"/>
      <c r="K362" s="427"/>
      <c r="L362" s="433"/>
      <c r="M362" s="427"/>
      <c r="N362" s="427"/>
      <c r="O362" s="427"/>
      <c r="P362" s="433"/>
      <c r="Q362" s="427"/>
      <c r="R362" s="427"/>
      <c r="S362" s="427"/>
      <c r="T362" s="433"/>
      <c r="U362" s="427"/>
      <c r="V362" s="427"/>
      <c r="W362" s="427"/>
      <c r="X362" s="433"/>
      <c r="Y362" s="427"/>
      <c r="Z362" s="427"/>
      <c r="AA362" s="427"/>
      <c r="AB362" s="433"/>
    </row>
    <row r="363" spans="1:28" s="389" customFormat="1" x14ac:dyDescent="0.2">
      <c r="A363" s="420"/>
      <c r="B363" s="343" t="s">
        <v>479</v>
      </c>
      <c r="C363" s="318">
        <f>'Series 200 Input'!J363</f>
        <v>0</v>
      </c>
      <c r="D363" s="333"/>
      <c r="E363" s="423" t="s">
        <v>396</v>
      </c>
      <c r="F363" s="424" t="s">
        <v>397</v>
      </c>
      <c r="G363" s="423" t="s">
        <v>398</v>
      </c>
      <c r="H363" s="433"/>
      <c r="I363" s="423" t="s">
        <v>396</v>
      </c>
      <c r="J363" s="424" t="s">
        <v>397</v>
      </c>
      <c r="K363" s="423" t="s">
        <v>398</v>
      </c>
      <c r="L363" s="433"/>
      <c r="M363" s="423" t="s">
        <v>396</v>
      </c>
      <c r="N363" s="424" t="s">
        <v>397</v>
      </c>
      <c r="O363" s="423" t="s">
        <v>398</v>
      </c>
      <c r="P363" s="433"/>
      <c r="Q363" s="423" t="s">
        <v>396</v>
      </c>
      <c r="R363" s="424" t="s">
        <v>397</v>
      </c>
      <c r="S363" s="423" t="s">
        <v>398</v>
      </c>
      <c r="T363" s="433"/>
      <c r="U363" s="423" t="s">
        <v>396</v>
      </c>
      <c r="V363" s="424" t="s">
        <v>397</v>
      </c>
      <c r="W363" s="423" t="s">
        <v>398</v>
      </c>
      <c r="X363" s="433"/>
      <c r="Y363" s="423" t="s">
        <v>396</v>
      </c>
      <c r="Z363" s="424" t="s">
        <v>397</v>
      </c>
      <c r="AA363" s="423" t="s">
        <v>398</v>
      </c>
      <c r="AB363" s="433"/>
    </row>
    <row r="364" spans="1:28" s="389" customFormat="1" x14ac:dyDescent="0.2">
      <c r="A364" s="404"/>
      <c r="B364" s="317"/>
      <c r="C364" s="318">
        <f>'Series 200 Input'!J364</f>
        <v>0</v>
      </c>
      <c r="D364" s="330"/>
      <c r="E364" s="407"/>
      <c r="F364" s="407"/>
      <c r="G364" s="407"/>
      <c r="H364" s="408"/>
      <c r="I364" s="409"/>
      <c r="J364" s="409"/>
      <c r="K364" s="409"/>
      <c r="L364" s="411"/>
      <c r="M364" s="407"/>
      <c r="N364" s="407"/>
      <c r="O364" s="407"/>
      <c r="P364" s="408"/>
      <c r="Q364" s="409"/>
      <c r="R364" s="409"/>
      <c r="S364" s="409"/>
      <c r="T364" s="411"/>
      <c r="U364" s="407"/>
      <c r="V364" s="407"/>
      <c r="W364" s="407"/>
      <c r="X364" s="408"/>
      <c r="Y364" s="409"/>
      <c r="Z364" s="409"/>
      <c r="AA364" s="409"/>
      <c r="AB364" s="411"/>
    </row>
    <row r="365" spans="1:28" s="389" customFormat="1" ht="25.5" x14ac:dyDescent="0.2">
      <c r="A365" s="316" t="s">
        <v>727</v>
      </c>
      <c r="B365" s="317" t="s">
        <v>728</v>
      </c>
      <c r="C365" s="318">
        <f>'Series 200 Input'!J365</f>
        <v>0</v>
      </c>
      <c r="D365" s="318" t="s">
        <v>451</v>
      </c>
      <c r="E365" s="407">
        <v>16.309999999999999</v>
      </c>
      <c r="F365" s="407">
        <v>16.309999999999999</v>
      </c>
      <c r="G365" s="407">
        <v>16.309999999999999</v>
      </c>
      <c r="H365" s="412" t="str">
        <f>IF((0=$C365),"",IFERROR(IF($C365&lt;10,$C365*E365,IF(AND(10&lt;=$C365,$C365&lt;=50),$C365*F365,IF($C365&gt;50,$C365*G365,"No Offer"))),"No Offer"))</f>
        <v/>
      </c>
      <c r="I365" s="409">
        <v>5</v>
      </c>
      <c r="J365" s="409">
        <v>5</v>
      </c>
      <c r="K365" s="409">
        <v>5</v>
      </c>
      <c r="L365" s="414" t="str">
        <f>IF((0=$C365),"",IFERROR(IF($C365&lt;10,$C365*I365,IF(AND(10&lt;=$C365,$C365&lt;=50),$C365*J365,IF($C365&gt;50,$C365*K365,"No Offer"))),"No Offer"))</f>
        <v/>
      </c>
      <c r="M365" s="407">
        <v>26.75</v>
      </c>
      <c r="N365" s="407">
        <v>26.75</v>
      </c>
      <c r="O365" s="407">
        <v>26.75</v>
      </c>
      <c r="P365" s="412" t="str">
        <f>IF((0=$C365),"",IFERROR(IF($C365&lt;10,$C365*M365,IF(AND(10&lt;=$C365,$C365&lt;=50),$C365*N365,IF($C365&gt;50,$C365*O365,"No Offer"))),"No Offer"))</f>
        <v/>
      </c>
      <c r="Q365" s="409">
        <v>4</v>
      </c>
      <c r="R365" s="409">
        <v>4</v>
      </c>
      <c r="S365" s="409">
        <v>3</v>
      </c>
      <c r="T365" s="414" t="str">
        <f>IF((0=$C365),"",IFERROR(IF($C365&lt;10,$C365*Q365,IF(AND(10&lt;=$C365,$C365&lt;=50),$C365*R365,IF($C365&gt;50,$C365*S365,"No Offer"))),"No Offer"))</f>
        <v/>
      </c>
      <c r="U365" s="407">
        <v>24</v>
      </c>
      <c r="V365" s="407">
        <v>21.6</v>
      </c>
      <c r="W365" s="407">
        <v>21</v>
      </c>
      <c r="X365" s="412" t="str">
        <f>IF((0=$C365),"",IFERROR(IF($C365&lt;10,$C365*U365,IF(AND(10&lt;=$C365,$C365&lt;=50),$C365*V365,IF($C365&gt;50,$C365*W365,"No Offer"))),"No Offer"))</f>
        <v/>
      </c>
      <c r="Y365" s="409" t="s">
        <v>402</v>
      </c>
      <c r="Z365" s="409" t="s">
        <v>402</v>
      </c>
      <c r="AA365" s="409" t="s">
        <v>403</v>
      </c>
      <c r="AB365" s="414" t="str">
        <f>IF((0=$C365),"",IFERROR(IF($C365&lt;10,$C365*Y365,IF(AND(10&lt;=$C365,$C365&lt;=50),$C365*Z365,IF($C365&gt;50,$C365*AA365,"No Offer"))),"No Offer"))</f>
        <v/>
      </c>
    </row>
    <row r="366" spans="1:28" s="389" customFormat="1" x14ac:dyDescent="0.2">
      <c r="A366" s="404"/>
      <c r="B366" s="317"/>
      <c r="C366" s="318">
        <f>'Series 200 Input'!J366</f>
        <v>0</v>
      </c>
      <c r="D366" s="318"/>
      <c r="E366" s="407"/>
      <c r="F366" s="407"/>
      <c r="G366" s="407"/>
      <c r="H366" s="408"/>
      <c r="I366" s="409"/>
      <c r="J366" s="409"/>
      <c r="K366" s="409"/>
      <c r="L366" s="411"/>
      <c r="M366" s="407"/>
      <c r="N366" s="407"/>
      <c r="O366" s="407"/>
      <c r="P366" s="408"/>
      <c r="Q366" s="409"/>
      <c r="R366" s="409"/>
      <c r="S366" s="409"/>
      <c r="T366" s="411"/>
      <c r="U366" s="407"/>
      <c r="V366" s="407"/>
      <c r="W366" s="407"/>
      <c r="X366" s="408"/>
      <c r="Y366" s="409"/>
      <c r="Z366" s="409"/>
      <c r="AA366" s="409"/>
      <c r="AB366" s="411"/>
    </row>
    <row r="367" spans="1:28" s="389" customFormat="1" ht="25.5" x14ac:dyDescent="0.2">
      <c r="A367" s="316" t="s">
        <v>729</v>
      </c>
      <c r="B367" s="317" t="s">
        <v>730</v>
      </c>
      <c r="C367" s="318">
        <f>'Series 200 Input'!J367</f>
        <v>0</v>
      </c>
      <c r="D367" s="318" t="s">
        <v>451</v>
      </c>
      <c r="E367" s="407">
        <v>16.309999999999999</v>
      </c>
      <c r="F367" s="407">
        <v>16.309999999999999</v>
      </c>
      <c r="G367" s="407">
        <v>16.309999999999999</v>
      </c>
      <c r="H367" s="412" t="str">
        <f>IF((0=$C367),"",IFERROR(IF($C367&lt;10,$C367*E367,IF(AND(10&lt;=$C367,$C367&lt;=50),$C367*F367,IF($C367&gt;50,$C367*G367,"No Offer"))),"No Offer"))</f>
        <v/>
      </c>
      <c r="I367" s="409">
        <v>5</v>
      </c>
      <c r="J367" s="409">
        <v>5</v>
      </c>
      <c r="K367" s="409">
        <v>5</v>
      </c>
      <c r="L367" s="414" t="str">
        <f>IF((0=$C367),"",IFERROR(IF($C367&lt;10,$C367*I367,IF(AND(10&lt;=$C367,$C367&lt;=50),$C367*J367,IF($C367&gt;50,$C367*K367,"No Offer"))),"No Offer"))</f>
        <v/>
      </c>
      <c r="M367" s="407">
        <v>26.75</v>
      </c>
      <c r="N367" s="407">
        <v>26.75</v>
      </c>
      <c r="O367" s="407">
        <v>26.75</v>
      </c>
      <c r="P367" s="412" t="str">
        <f>IF((0=$C367),"",IFERROR(IF($C367&lt;10,$C367*M367,IF(AND(10&lt;=$C367,$C367&lt;=50),$C367*N367,IF($C367&gt;50,$C367*O367,"No Offer"))),"No Offer"))</f>
        <v/>
      </c>
      <c r="Q367" s="409">
        <v>4</v>
      </c>
      <c r="R367" s="409">
        <v>4</v>
      </c>
      <c r="S367" s="409">
        <v>3</v>
      </c>
      <c r="T367" s="414" t="str">
        <f>IF((0=$C367),"",IFERROR(IF($C367&lt;10,$C367*Q367,IF(AND(10&lt;=$C367,$C367&lt;=50),$C367*R367,IF($C367&gt;50,$C367*S367,"No Offer"))),"No Offer"))</f>
        <v/>
      </c>
      <c r="U367" s="407">
        <v>27</v>
      </c>
      <c r="V367" s="407">
        <v>24</v>
      </c>
      <c r="W367" s="407">
        <v>23.4</v>
      </c>
      <c r="X367" s="412" t="str">
        <f>IF((0=$C367),"",IFERROR(IF($C367&lt;10,$C367*U367,IF(AND(10&lt;=$C367,$C367&lt;=50),$C367*V367,IF($C367&gt;50,$C367*W367,"No Offer"))),"No Offer"))</f>
        <v/>
      </c>
      <c r="Y367" s="409" t="s">
        <v>402</v>
      </c>
      <c r="Z367" s="409" t="s">
        <v>402</v>
      </c>
      <c r="AA367" s="409" t="s">
        <v>403</v>
      </c>
      <c r="AB367" s="414" t="str">
        <f>IF((0=$C367),"",IFERROR(IF($C367&lt;10,$C367*Y367,IF(AND(10&lt;=$C367,$C367&lt;=50),$C367*Z367,IF($C367&gt;50,$C367*AA367,"No Offer"))),"No Offer"))</f>
        <v/>
      </c>
    </row>
    <row r="368" spans="1:28" s="389" customFormat="1" x14ac:dyDescent="0.2">
      <c r="A368" s="316"/>
      <c r="B368" s="444"/>
      <c r="C368" s="318">
        <f>'Series 200 Input'!J368</f>
        <v>0</v>
      </c>
      <c r="D368" s="330"/>
      <c r="E368" s="428"/>
      <c r="F368" s="429"/>
      <c r="G368" s="428"/>
      <c r="H368" s="428"/>
      <c r="I368" s="430"/>
      <c r="J368" s="431"/>
      <c r="K368" s="430"/>
      <c r="L368" s="430"/>
      <c r="M368" s="428"/>
      <c r="N368" s="429"/>
      <c r="O368" s="428"/>
      <c r="P368" s="428"/>
      <c r="Q368" s="430"/>
      <c r="R368" s="431"/>
      <c r="S368" s="430"/>
      <c r="T368" s="430"/>
      <c r="U368" s="428"/>
      <c r="V368" s="429"/>
      <c r="W368" s="428"/>
      <c r="X368" s="428"/>
      <c r="Y368" s="430"/>
      <c r="Z368" s="431"/>
      <c r="AA368" s="430"/>
      <c r="AB368" s="430"/>
    </row>
    <row r="369" spans="1:28" s="389" customFormat="1" x14ac:dyDescent="0.2">
      <c r="A369" s="331"/>
      <c r="B369" s="343" t="s">
        <v>507</v>
      </c>
      <c r="C369" s="318">
        <f>'Series 200 Input'!J369</f>
        <v>0</v>
      </c>
      <c r="D369" s="437"/>
      <c r="E369" s="423" t="s">
        <v>386</v>
      </c>
      <c r="F369" s="424" t="s">
        <v>485</v>
      </c>
      <c r="G369" s="423" t="s">
        <v>486</v>
      </c>
      <c r="H369" s="423"/>
      <c r="I369" s="423" t="s">
        <v>386</v>
      </c>
      <c r="J369" s="424" t="s">
        <v>485</v>
      </c>
      <c r="K369" s="423" t="s">
        <v>486</v>
      </c>
      <c r="L369" s="423"/>
      <c r="M369" s="423" t="s">
        <v>386</v>
      </c>
      <c r="N369" s="424" t="s">
        <v>485</v>
      </c>
      <c r="O369" s="423" t="s">
        <v>486</v>
      </c>
      <c r="P369" s="423"/>
      <c r="Q369" s="423" t="s">
        <v>386</v>
      </c>
      <c r="R369" s="424" t="s">
        <v>485</v>
      </c>
      <c r="S369" s="423" t="s">
        <v>486</v>
      </c>
      <c r="T369" s="423"/>
      <c r="U369" s="423" t="s">
        <v>386</v>
      </c>
      <c r="V369" s="424" t="s">
        <v>485</v>
      </c>
      <c r="W369" s="423" t="s">
        <v>486</v>
      </c>
      <c r="X369" s="423"/>
      <c r="Y369" s="423" t="s">
        <v>386</v>
      </c>
      <c r="Z369" s="424" t="s">
        <v>485</v>
      </c>
      <c r="AA369" s="423" t="s">
        <v>486</v>
      </c>
      <c r="AB369" s="423"/>
    </row>
    <row r="370" spans="1:28" s="389" customFormat="1" x14ac:dyDescent="0.2">
      <c r="A370" s="316"/>
      <c r="B370" s="317"/>
      <c r="C370" s="318">
        <f>'Series 200 Input'!J370</f>
        <v>0</v>
      </c>
      <c r="D370" s="318"/>
      <c r="E370" s="407"/>
      <c r="F370" s="407"/>
      <c r="G370" s="407"/>
      <c r="H370" s="428"/>
      <c r="I370" s="409"/>
      <c r="J370" s="409"/>
      <c r="K370" s="409"/>
      <c r="L370" s="430"/>
      <c r="M370" s="407"/>
      <c r="N370" s="407"/>
      <c r="O370" s="407"/>
      <c r="P370" s="428"/>
      <c r="Q370" s="409"/>
      <c r="R370" s="409"/>
      <c r="S370" s="409"/>
      <c r="T370" s="430"/>
      <c r="U370" s="407"/>
      <c r="V370" s="407"/>
      <c r="W370" s="407"/>
      <c r="X370" s="428"/>
      <c r="Y370" s="409"/>
      <c r="Z370" s="409"/>
      <c r="AA370" s="409"/>
      <c r="AB370" s="430"/>
    </row>
    <row r="371" spans="1:28" s="389" customFormat="1" ht="25.5" x14ac:dyDescent="0.2">
      <c r="A371" s="316" t="s">
        <v>731</v>
      </c>
      <c r="B371" s="317" t="s">
        <v>732</v>
      </c>
      <c r="C371" s="318">
        <f>'Series 200 Input'!J371</f>
        <v>0</v>
      </c>
      <c r="D371" s="318" t="s">
        <v>30</v>
      </c>
      <c r="E371" s="407">
        <v>261.02</v>
      </c>
      <c r="F371" s="407">
        <v>261.02</v>
      </c>
      <c r="G371" s="407">
        <v>261.02</v>
      </c>
      <c r="H371" s="412" t="str">
        <f>IF((0=$C371),"",IFERROR(IF($C371&lt;5,$C371*E371,IF(AND(5&lt;=$C371,$C371&lt;=10),$C371*F371,IF($C371&gt;10,$C371*G371,"No Offer"))),"No Offer"))</f>
        <v/>
      </c>
      <c r="I371" s="409">
        <v>20</v>
      </c>
      <c r="J371" s="409">
        <v>20</v>
      </c>
      <c r="K371" s="409">
        <v>20</v>
      </c>
      <c r="L371" s="414" t="str">
        <f>IF((0=$C371),"",IFERROR(IF($C371&lt;5,$C371*I371,IF(AND(5&lt;=$C371,$C371&lt;=10),$C371*J371,IF($C371&gt;10,$C371*K371,"No Offer"))),"No Offer"))</f>
        <v/>
      </c>
      <c r="M371" s="407">
        <v>63.42</v>
      </c>
      <c r="N371" s="407">
        <v>63.42</v>
      </c>
      <c r="O371" s="407">
        <v>63.42</v>
      </c>
      <c r="P371" s="412" t="str">
        <f>IF((0=$C371),"",IFERROR(IF($C371&lt;5,$C371*M371,IF(AND(5&lt;=$C371,$C371&lt;=10),$C371*N371,IF($C371&gt;10,$C371*O371,"No Offer"))),"No Offer"))</f>
        <v/>
      </c>
      <c r="Q371" s="409">
        <v>100</v>
      </c>
      <c r="R371" s="409">
        <v>100</v>
      </c>
      <c r="S371" s="409">
        <v>100</v>
      </c>
      <c r="T371" s="414" t="str">
        <f>IF((0=$C371),"",IFERROR(IF($C371&lt;5,$C371*Q371,IF(AND(5&lt;=$C371,$C371&lt;=10),$C371*R371,IF($C371&gt;10,$C371*S371,"No Offer"))),"No Offer"))</f>
        <v/>
      </c>
      <c r="U371" s="407">
        <v>120</v>
      </c>
      <c r="V371" s="407">
        <v>114</v>
      </c>
      <c r="W371" s="407">
        <v>102</v>
      </c>
      <c r="X371" s="412" t="str">
        <f>IF((0=$C371),"",IFERROR(IF($C371&lt;5,$C371*U371,IF(AND(5&lt;=$C371,$C371&lt;=10),$C371*V371,IF($C371&gt;10,$C371*W371,"No Offer"))),"No Offer"))</f>
        <v/>
      </c>
      <c r="Y371" s="409" t="s">
        <v>402</v>
      </c>
      <c r="Z371" s="409" t="s">
        <v>402</v>
      </c>
      <c r="AA371" s="409" t="s">
        <v>403</v>
      </c>
      <c r="AB371" s="414" t="str">
        <f>IF((0=$C371),"",IFERROR(IF($C371&lt;5,$C371*Y371,IF(AND(5&lt;=$C371,$C371&lt;=10),$C371*Z371,IF($C371&gt;10,$C371*AA371,"No Offer"))),"No Offer"))</f>
        <v/>
      </c>
    </row>
    <row r="372" spans="1:28" s="389" customFormat="1" x14ac:dyDescent="0.2">
      <c r="A372" s="316"/>
      <c r="B372" s="317"/>
      <c r="C372" s="318">
        <f>'Series 200 Input'!J372</f>
        <v>0</v>
      </c>
      <c r="D372" s="318"/>
      <c r="E372" s="407"/>
      <c r="F372" s="407"/>
      <c r="G372" s="407"/>
      <c r="H372" s="428"/>
      <c r="I372" s="409"/>
      <c r="J372" s="409"/>
      <c r="K372" s="409"/>
      <c r="L372" s="430"/>
      <c r="M372" s="407"/>
      <c r="N372" s="407"/>
      <c r="O372" s="407"/>
      <c r="P372" s="428"/>
      <c r="Q372" s="409"/>
      <c r="R372" s="409"/>
      <c r="S372" s="409"/>
      <c r="T372" s="430"/>
      <c r="U372" s="407"/>
      <c r="V372" s="407"/>
      <c r="W372" s="407"/>
      <c r="X372" s="428"/>
      <c r="Y372" s="409"/>
      <c r="Z372" s="409"/>
      <c r="AA372" s="409"/>
      <c r="AB372" s="430"/>
    </row>
    <row r="373" spans="1:28" s="389" customFormat="1" x14ac:dyDescent="0.2">
      <c r="A373" s="331"/>
      <c r="B373" s="332" t="s">
        <v>510</v>
      </c>
      <c r="C373" s="318">
        <f>'Series 200 Input'!J373</f>
        <v>0</v>
      </c>
      <c r="D373" s="334"/>
      <c r="E373" s="423" t="s">
        <v>386</v>
      </c>
      <c r="F373" s="424" t="s">
        <v>485</v>
      </c>
      <c r="G373" s="423" t="s">
        <v>486</v>
      </c>
      <c r="H373" s="423"/>
      <c r="I373" s="423" t="s">
        <v>386</v>
      </c>
      <c r="J373" s="424" t="s">
        <v>485</v>
      </c>
      <c r="K373" s="423" t="s">
        <v>486</v>
      </c>
      <c r="L373" s="423"/>
      <c r="M373" s="423" t="s">
        <v>386</v>
      </c>
      <c r="N373" s="424" t="s">
        <v>485</v>
      </c>
      <c r="O373" s="423" t="s">
        <v>486</v>
      </c>
      <c r="P373" s="423"/>
      <c r="Q373" s="423" t="s">
        <v>386</v>
      </c>
      <c r="R373" s="424" t="s">
        <v>485</v>
      </c>
      <c r="S373" s="423" t="s">
        <v>486</v>
      </c>
      <c r="T373" s="423"/>
      <c r="U373" s="423" t="s">
        <v>386</v>
      </c>
      <c r="V373" s="424" t="s">
        <v>485</v>
      </c>
      <c r="W373" s="423" t="s">
        <v>486</v>
      </c>
      <c r="X373" s="423"/>
      <c r="Y373" s="423" t="s">
        <v>386</v>
      </c>
      <c r="Z373" s="424" t="s">
        <v>485</v>
      </c>
      <c r="AA373" s="423" t="s">
        <v>486</v>
      </c>
      <c r="AB373" s="423"/>
    </row>
    <row r="374" spans="1:28" s="389" customFormat="1" x14ac:dyDescent="0.2">
      <c r="A374" s="316"/>
      <c r="B374" s="317"/>
      <c r="C374" s="318">
        <f>'Series 200 Input'!J374</f>
        <v>0</v>
      </c>
      <c r="D374" s="318"/>
      <c r="E374" s="407"/>
      <c r="F374" s="407"/>
      <c r="G374" s="407"/>
      <c r="H374" s="428"/>
      <c r="I374" s="409"/>
      <c r="J374" s="409"/>
      <c r="K374" s="409"/>
      <c r="L374" s="430"/>
      <c r="M374" s="407"/>
      <c r="N374" s="407"/>
      <c r="O374" s="407"/>
      <c r="P374" s="428"/>
      <c r="Q374" s="409"/>
      <c r="R374" s="409"/>
      <c r="S374" s="409"/>
      <c r="T374" s="430"/>
      <c r="U374" s="407"/>
      <c r="V374" s="407"/>
      <c r="W374" s="407"/>
      <c r="X374" s="428"/>
      <c r="Y374" s="409"/>
      <c r="Z374" s="409"/>
      <c r="AA374" s="409"/>
      <c r="AB374" s="430"/>
    </row>
    <row r="375" spans="1:28" s="389" customFormat="1" ht="25.5" x14ac:dyDescent="0.2">
      <c r="A375" s="316" t="s">
        <v>733</v>
      </c>
      <c r="B375" s="317" t="s">
        <v>734</v>
      </c>
      <c r="C375" s="318">
        <f>'Series 200 Input'!J375</f>
        <v>0</v>
      </c>
      <c r="D375" s="318" t="s">
        <v>30</v>
      </c>
      <c r="E375" s="407">
        <v>261.02</v>
      </c>
      <c r="F375" s="407">
        <v>261.02</v>
      </c>
      <c r="G375" s="407">
        <v>261.02</v>
      </c>
      <c r="H375" s="412" t="str">
        <f>IF((0=$C375),"",IFERROR(IF($C375&lt;5,$C375*E375,IF(AND(5&lt;=$C375,$C375&lt;=10),$C375*F375,IF($C375&gt;10,$C375*G375,"No Offer"))),"No Offer"))</f>
        <v/>
      </c>
      <c r="I375" s="409">
        <v>50</v>
      </c>
      <c r="J375" s="409">
        <v>50</v>
      </c>
      <c r="K375" s="409">
        <v>50</v>
      </c>
      <c r="L375" s="414" t="str">
        <f>IF((0=$C375),"",IFERROR(IF($C375&lt;5,$C375*I375,IF(AND(5&lt;=$C375,$C375&lt;=10),$C375*J375,IF($C375&gt;10,$C375*K375,"No Offer"))),"No Offer"))</f>
        <v/>
      </c>
      <c r="M375" s="407">
        <v>63.42</v>
      </c>
      <c r="N375" s="407">
        <v>63.42</v>
      </c>
      <c r="O375" s="407">
        <v>63.42</v>
      </c>
      <c r="P375" s="412" t="str">
        <f>IF((0=$C375),"",IFERROR(IF($C375&lt;5,$C375*M375,IF(AND(5&lt;=$C375,$C375&lt;=10),$C375*N375,IF($C375&gt;10,$C375*O375,"No Offer"))),"No Offer"))</f>
        <v/>
      </c>
      <c r="Q375" s="409">
        <v>50</v>
      </c>
      <c r="R375" s="409">
        <v>50</v>
      </c>
      <c r="S375" s="409">
        <v>50</v>
      </c>
      <c r="T375" s="414" t="str">
        <f>IF((0=$C375),"",IFERROR(IF($C375&lt;5,$C375*Q375,IF(AND(5&lt;=$C375,$C375&lt;=10),$C375*R375,IF($C375&gt;10,$C375*S375,"No Offer"))),"No Offer"))</f>
        <v/>
      </c>
      <c r="U375" s="407">
        <v>85</v>
      </c>
      <c r="V375" s="407">
        <v>80</v>
      </c>
      <c r="W375" s="407">
        <v>75</v>
      </c>
      <c r="X375" s="412" t="str">
        <f>IF((0=$C375),"",IFERROR(IF($C375&lt;5,$C375*U375,IF(AND(5&lt;=$C375,$C375&lt;=10),$C375*V375,IF($C375&gt;10,$C375*W375,"No Offer"))),"No Offer"))</f>
        <v/>
      </c>
      <c r="Y375" s="409" t="s">
        <v>402</v>
      </c>
      <c r="Z375" s="409" t="s">
        <v>402</v>
      </c>
      <c r="AA375" s="409" t="s">
        <v>403</v>
      </c>
      <c r="AB375" s="414" t="str">
        <f>IF((0=$C375),"",IFERROR(IF($C375&lt;5,$C375*Y375,IF(AND(5&lt;=$C375,$C375&lt;=10),$C375*Z375,IF($C375&gt;10,$C375*AA375,"No Offer"))),"No Offer"))</f>
        <v/>
      </c>
    </row>
    <row r="376" spans="1:28" s="389" customFormat="1" x14ac:dyDescent="0.2">
      <c r="A376" s="316"/>
      <c r="B376" s="317"/>
      <c r="C376" s="318">
        <f>'Series 200 Input'!J376</f>
        <v>0</v>
      </c>
      <c r="D376" s="318"/>
      <c r="E376" s="407"/>
      <c r="F376" s="407"/>
      <c r="G376" s="407"/>
      <c r="H376" s="408"/>
      <c r="I376" s="409"/>
      <c r="J376" s="409"/>
      <c r="K376" s="409"/>
      <c r="L376" s="411"/>
      <c r="M376" s="407"/>
      <c r="N376" s="407"/>
      <c r="O376" s="407"/>
      <c r="P376" s="408"/>
      <c r="Q376" s="409"/>
      <c r="R376" s="409"/>
      <c r="S376" s="409"/>
      <c r="T376" s="411"/>
      <c r="U376" s="407"/>
      <c r="V376" s="407"/>
      <c r="W376" s="407"/>
      <c r="X376" s="408"/>
      <c r="Y376" s="409"/>
      <c r="Z376" s="409"/>
      <c r="AA376" s="409"/>
      <c r="AB376" s="411"/>
    </row>
    <row r="377" spans="1:28" s="389" customFormat="1" ht="25.5" x14ac:dyDescent="0.2">
      <c r="A377" s="316" t="s">
        <v>735</v>
      </c>
      <c r="B377" s="317" t="s">
        <v>736</v>
      </c>
      <c r="C377" s="318">
        <f>'Series 200 Input'!J377</f>
        <v>0</v>
      </c>
      <c r="D377" s="318" t="s">
        <v>30</v>
      </c>
      <c r="E377" s="407">
        <v>130.51</v>
      </c>
      <c r="F377" s="407">
        <v>130.51</v>
      </c>
      <c r="G377" s="407">
        <v>130.51</v>
      </c>
      <c r="H377" s="412" t="str">
        <f>IF((0=$C377),"",IFERROR(IF($C377&lt;5,$C377*E377,IF(AND(5&lt;=$C377,$C377&lt;=10),$C377*F377,IF($C377&gt;10,$C377*G377,"No Offer"))),"No Offer"))</f>
        <v/>
      </c>
      <c r="I377" s="409">
        <v>50</v>
      </c>
      <c r="J377" s="409">
        <v>50</v>
      </c>
      <c r="K377" s="409">
        <v>50</v>
      </c>
      <c r="L377" s="414" t="str">
        <f>IF((0=$C377),"",IFERROR(IF($C377&lt;5,$C377*I377,IF(AND(5&lt;=$C377,$C377&lt;=10),$C377*J377,IF($C377&gt;10,$C377*K377,"No Offer"))),"No Offer"))</f>
        <v/>
      </c>
      <c r="M377" s="407">
        <v>63.42</v>
      </c>
      <c r="N377" s="407">
        <v>63.42</v>
      </c>
      <c r="O377" s="407">
        <v>63.42</v>
      </c>
      <c r="P377" s="412" t="str">
        <f>IF((0=$C377),"",IFERROR(IF($C377&lt;5,$C377*M377,IF(AND(5&lt;=$C377,$C377&lt;=10),$C377*N377,IF($C377&gt;10,$C377*O377,"No Offer"))),"No Offer"))</f>
        <v/>
      </c>
      <c r="Q377" s="409">
        <v>50</v>
      </c>
      <c r="R377" s="409">
        <v>50</v>
      </c>
      <c r="S377" s="409">
        <v>50</v>
      </c>
      <c r="T377" s="414" t="str">
        <f>IF((0=$C377),"",IFERROR(IF($C377&lt;5,$C377*Q377,IF(AND(5&lt;=$C377,$C377&lt;=10),$C377*R377,IF($C377&gt;10,$C377*S377,"No Offer"))),"No Offer"))</f>
        <v/>
      </c>
      <c r="U377" s="407">
        <v>85</v>
      </c>
      <c r="V377" s="407">
        <v>80</v>
      </c>
      <c r="W377" s="407">
        <v>75</v>
      </c>
      <c r="X377" s="412" t="str">
        <f>IF((0=$C377),"",IFERROR(IF($C377&lt;5,$C377*U377,IF(AND(5&lt;=$C377,$C377&lt;=10),$C377*V377,IF($C377&gt;10,$C377*W377,"No Offer"))),"No Offer"))</f>
        <v/>
      </c>
      <c r="Y377" s="409" t="s">
        <v>402</v>
      </c>
      <c r="Z377" s="409" t="s">
        <v>402</v>
      </c>
      <c r="AA377" s="409" t="s">
        <v>403</v>
      </c>
      <c r="AB377" s="414" t="str">
        <f>IF((0=$C377),"",IFERROR(IF($C377&lt;5,$C377*Y377,IF(AND(5&lt;=$C377,$C377&lt;=10),$C377*Z377,IF($C377&gt;10,$C377*AA377,"No Offer"))),"No Offer"))</f>
        <v/>
      </c>
    </row>
    <row r="378" spans="1:28" s="389" customFormat="1" x14ac:dyDescent="0.2">
      <c r="A378" s="316"/>
      <c r="B378" s="317"/>
      <c r="C378" s="318">
        <f>'Series 200 Input'!J378</f>
        <v>0</v>
      </c>
      <c r="D378" s="318"/>
      <c r="E378" s="407"/>
      <c r="F378" s="407"/>
      <c r="G378" s="407"/>
      <c r="H378" s="428"/>
      <c r="I378" s="409"/>
      <c r="J378" s="409"/>
      <c r="K378" s="409"/>
      <c r="L378" s="430"/>
      <c r="M378" s="407"/>
      <c r="N378" s="407"/>
      <c r="O378" s="407"/>
      <c r="P378" s="428"/>
      <c r="Q378" s="409"/>
      <c r="R378" s="409"/>
      <c r="S378" s="409"/>
      <c r="T378" s="430"/>
      <c r="U378" s="407"/>
      <c r="V378" s="407"/>
      <c r="W378" s="407"/>
      <c r="X378" s="428"/>
      <c r="Y378" s="409"/>
      <c r="Z378" s="409"/>
      <c r="AA378" s="409"/>
      <c r="AB378" s="430"/>
    </row>
    <row r="379" spans="1:28" s="389" customFormat="1" x14ac:dyDescent="0.2">
      <c r="A379" s="331"/>
      <c r="B379" s="332" t="s">
        <v>515</v>
      </c>
      <c r="C379" s="318">
        <f>'Series 200 Input'!J379</f>
        <v>0</v>
      </c>
      <c r="D379" s="334"/>
      <c r="E379" s="423" t="s">
        <v>386</v>
      </c>
      <c r="F379" s="424" t="s">
        <v>485</v>
      </c>
      <c r="G379" s="423" t="s">
        <v>486</v>
      </c>
      <c r="H379" s="423"/>
      <c r="I379" s="423" t="s">
        <v>386</v>
      </c>
      <c r="J379" s="424" t="s">
        <v>485</v>
      </c>
      <c r="K379" s="423" t="s">
        <v>486</v>
      </c>
      <c r="L379" s="423"/>
      <c r="M379" s="423" t="s">
        <v>386</v>
      </c>
      <c r="N379" s="424" t="s">
        <v>485</v>
      </c>
      <c r="O379" s="423" t="s">
        <v>486</v>
      </c>
      <c r="P379" s="423"/>
      <c r="Q379" s="423" t="s">
        <v>386</v>
      </c>
      <c r="R379" s="424" t="s">
        <v>485</v>
      </c>
      <c r="S379" s="423" t="s">
        <v>486</v>
      </c>
      <c r="T379" s="423"/>
      <c r="U379" s="423" t="s">
        <v>386</v>
      </c>
      <c r="V379" s="424" t="s">
        <v>485</v>
      </c>
      <c r="W379" s="423" t="s">
        <v>486</v>
      </c>
      <c r="X379" s="423"/>
      <c r="Y379" s="423" t="s">
        <v>386</v>
      </c>
      <c r="Z379" s="424" t="s">
        <v>485</v>
      </c>
      <c r="AA379" s="423" t="s">
        <v>486</v>
      </c>
      <c r="AB379" s="423"/>
    </row>
    <row r="380" spans="1:28" s="389" customFormat="1" x14ac:dyDescent="0.2">
      <c r="A380" s="316"/>
      <c r="B380" s="317"/>
      <c r="C380" s="318">
        <f>'Series 200 Input'!J380</f>
        <v>0</v>
      </c>
      <c r="D380" s="318"/>
      <c r="E380" s="407"/>
      <c r="F380" s="407"/>
      <c r="G380" s="407"/>
      <c r="H380" s="428"/>
      <c r="I380" s="409"/>
      <c r="J380" s="409"/>
      <c r="K380" s="409"/>
      <c r="L380" s="430"/>
      <c r="M380" s="407"/>
      <c r="N380" s="407"/>
      <c r="O380" s="407"/>
      <c r="P380" s="428"/>
      <c r="Q380" s="409"/>
      <c r="R380" s="409"/>
      <c r="S380" s="409"/>
      <c r="T380" s="430"/>
      <c r="U380" s="407"/>
      <c r="V380" s="407"/>
      <c r="W380" s="407"/>
      <c r="X380" s="428"/>
      <c r="Y380" s="409"/>
      <c r="Z380" s="409"/>
      <c r="AA380" s="409"/>
      <c r="AB380" s="430"/>
    </row>
    <row r="381" spans="1:28" s="389" customFormat="1" ht="25.5" x14ac:dyDescent="0.2">
      <c r="A381" s="316" t="s">
        <v>737</v>
      </c>
      <c r="B381" s="317" t="s">
        <v>738</v>
      </c>
      <c r="C381" s="318">
        <f>'Series 200 Input'!J381</f>
        <v>0</v>
      </c>
      <c r="D381" s="318" t="s">
        <v>30</v>
      </c>
      <c r="E381" s="407">
        <v>246.99</v>
      </c>
      <c r="F381" s="407">
        <v>246.99</v>
      </c>
      <c r="G381" s="407">
        <v>246.99</v>
      </c>
      <c r="H381" s="412" t="str">
        <f>IF((0=$C381),"",IFERROR(IF($C381&lt;5,$C381*E381,IF(AND(5&lt;=$C381,$C381&lt;=10),$C381*F381,IF($C381&gt;10,$C381*G381,"No Offer"))),"No Offer"))</f>
        <v/>
      </c>
      <c r="I381" s="409">
        <v>20</v>
      </c>
      <c r="J381" s="409">
        <v>20</v>
      </c>
      <c r="K381" s="409">
        <v>20</v>
      </c>
      <c r="L381" s="414" t="str">
        <f>IF((0=$C381),"",IFERROR(IF($C381&lt;5,$C381*I381,IF(AND(5&lt;=$C381,$C381&lt;=10),$C381*J381,IF($C381&gt;10,$C381*K381,"No Offer"))),"No Offer"))</f>
        <v/>
      </c>
      <c r="M381" s="407">
        <v>63.42</v>
      </c>
      <c r="N381" s="407">
        <v>63.42</v>
      </c>
      <c r="O381" s="407">
        <v>63.42</v>
      </c>
      <c r="P381" s="412" t="str">
        <f>IF((0=$C381),"",IFERROR(IF($C381&lt;5,$C381*M381,IF(AND(5&lt;=$C381,$C381&lt;=10),$C381*N381,IF($C381&gt;10,$C381*O381,"No Offer"))),"No Offer"))</f>
        <v/>
      </c>
      <c r="Q381" s="409">
        <v>30</v>
      </c>
      <c r="R381" s="409">
        <v>30</v>
      </c>
      <c r="S381" s="409">
        <v>30</v>
      </c>
      <c r="T381" s="414" t="str">
        <f>IF((0=$C381),"",IFERROR(IF($C381&lt;5,$C381*Q381,IF(AND(5&lt;=$C381,$C381&lt;=10),$C381*R381,IF($C381&gt;10,$C381*S381,"No Offer"))),"No Offer"))</f>
        <v/>
      </c>
      <c r="U381" s="407">
        <v>18</v>
      </c>
      <c r="V381" s="407">
        <v>17.5</v>
      </c>
      <c r="W381" s="407">
        <v>15</v>
      </c>
      <c r="X381" s="412" t="str">
        <f>IF((0=$C381),"",IFERROR(IF($C381&lt;5,$C381*U381,IF(AND(5&lt;=$C381,$C381&lt;=10),$C381*V381,IF($C381&gt;10,$C381*W381,"No Offer"))),"No Offer"))</f>
        <v/>
      </c>
      <c r="Y381" s="409" t="s">
        <v>402</v>
      </c>
      <c r="Z381" s="409" t="s">
        <v>402</v>
      </c>
      <c r="AA381" s="409" t="s">
        <v>403</v>
      </c>
      <c r="AB381" s="414" t="str">
        <f>IF((0=$C381),"",IFERROR(IF($C381&lt;5,$C381*Y381,IF(AND(5&lt;=$C381,$C381&lt;=10),$C381*Z381,IF($C381&gt;10,$C381*AA381,"No Offer"))),"No Offer"))</f>
        <v/>
      </c>
    </row>
    <row r="382" spans="1:28" s="389" customFormat="1" x14ac:dyDescent="0.2">
      <c r="A382" s="316"/>
      <c r="B382" s="317"/>
      <c r="C382" s="318">
        <f>'Series 200 Input'!J382</f>
        <v>0</v>
      </c>
      <c r="D382" s="318"/>
      <c r="E382" s="407"/>
      <c r="F382" s="407"/>
      <c r="G382" s="407"/>
      <c r="H382" s="408"/>
      <c r="I382" s="409"/>
      <c r="J382" s="409"/>
      <c r="K382" s="409"/>
      <c r="L382" s="411"/>
      <c r="M382" s="407"/>
      <c r="N382" s="407"/>
      <c r="O382" s="407"/>
      <c r="P382" s="408"/>
      <c r="Q382" s="409"/>
      <c r="R382" s="409"/>
      <c r="S382" s="409"/>
      <c r="T382" s="411"/>
      <c r="U382" s="407"/>
      <c r="V382" s="407"/>
      <c r="W382" s="407"/>
      <c r="X382" s="408"/>
      <c r="Y382" s="409"/>
      <c r="Z382" s="409"/>
      <c r="AA382" s="409"/>
      <c r="AB382" s="411"/>
    </row>
    <row r="383" spans="1:28" s="389" customFormat="1" ht="25.5" x14ac:dyDescent="0.2">
      <c r="A383" s="316" t="s">
        <v>739</v>
      </c>
      <c r="B383" s="317" t="s">
        <v>740</v>
      </c>
      <c r="C383" s="318">
        <f>'Series 200 Input'!J383</f>
        <v>0</v>
      </c>
      <c r="D383" s="318" t="s">
        <v>30</v>
      </c>
      <c r="E383" s="407">
        <v>244.52</v>
      </c>
      <c r="F383" s="407">
        <v>163.01</v>
      </c>
      <c r="G383" s="407">
        <v>163.01</v>
      </c>
      <c r="H383" s="412" t="str">
        <f>IF((0=$C383),"",IFERROR(IF($C383&lt;5,$C383*E383,IF(AND(5&lt;=$C383,$C383&lt;=10),$C383*F383,IF($C383&gt;10,$C383*G383,"No Offer"))),"No Offer"))</f>
        <v/>
      </c>
      <c r="I383" s="409">
        <v>20</v>
      </c>
      <c r="J383" s="409">
        <v>20</v>
      </c>
      <c r="K383" s="409">
        <v>20</v>
      </c>
      <c r="L383" s="414" t="str">
        <f>IF((0=$C383),"",IFERROR(IF($C383&lt;5,$C383*I383,IF(AND(5&lt;=$C383,$C383&lt;=10),$C383*J383,IF($C383&gt;10,$C383*K383,"No Offer"))),"No Offer"))</f>
        <v/>
      </c>
      <c r="M383" s="407">
        <v>63.42</v>
      </c>
      <c r="N383" s="407">
        <v>63.42</v>
      </c>
      <c r="O383" s="407">
        <v>63.42</v>
      </c>
      <c r="P383" s="412" t="str">
        <f>IF((0=$C383),"",IFERROR(IF($C383&lt;5,$C383*M383,IF(AND(5&lt;=$C383,$C383&lt;=10),$C383*N383,IF($C383&gt;10,$C383*O383,"No Offer"))),"No Offer"))</f>
        <v/>
      </c>
      <c r="Q383" s="409">
        <v>30</v>
      </c>
      <c r="R383" s="409">
        <v>30</v>
      </c>
      <c r="S383" s="409">
        <v>30</v>
      </c>
      <c r="T383" s="414" t="str">
        <f>IF((0=$C383),"",IFERROR(IF($C383&lt;5,$C383*Q383,IF(AND(5&lt;=$C383,$C383&lt;=10),$C383*R383,IF($C383&gt;10,$C383*S383,"No Offer"))),"No Offer"))</f>
        <v/>
      </c>
      <c r="U383" s="407">
        <v>30</v>
      </c>
      <c r="V383" s="407">
        <v>28.5</v>
      </c>
      <c r="W383" s="407">
        <v>25.5</v>
      </c>
      <c r="X383" s="412" t="str">
        <f>IF((0=$C383),"",IFERROR(IF($C383&lt;5,$C383*U383,IF(AND(5&lt;=$C383,$C383&lt;=10),$C383*V383,IF($C383&gt;10,$C383*W383,"No Offer"))),"No Offer"))</f>
        <v/>
      </c>
      <c r="Y383" s="409" t="s">
        <v>402</v>
      </c>
      <c r="Z383" s="409" t="s">
        <v>402</v>
      </c>
      <c r="AA383" s="409" t="s">
        <v>403</v>
      </c>
      <c r="AB383" s="414" t="str">
        <f>IF((0=$C383),"",IFERROR(IF($C383&lt;5,$C383*Y383,IF(AND(5&lt;=$C383,$C383&lt;=10),$C383*Z383,IF($C383&gt;10,$C383*AA383,"No Offer"))),"No Offer"))</f>
        <v/>
      </c>
    </row>
    <row r="384" spans="1:28" s="389" customFormat="1" x14ac:dyDescent="0.2">
      <c r="A384" s="316"/>
      <c r="B384" s="317"/>
      <c r="C384" s="318">
        <f>'Series 200 Input'!J384</f>
        <v>0</v>
      </c>
      <c r="D384" s="318"/>
      <c r="E384" s="407"/>
      <c r="F384" s="407"/>
      <c r="G384" s="407"/>
      <c r="H384" s="428"/>
      <c r="I384" s="409"/>
      <c r="J384" s="409"/>
      <c r="K384" s="409"/>
      <c r="L384" s="430"/>
      <c r="M384" s="407"/>
      <c r="N384" s="407"/>
      <c r="O384" s="407"/>
      <c r="P384" s="428"/>
      <c r="Q384" s="409"/>
      <c r="R384" s="409"/>
      <c r="S384" s="409"/>
      <c r="T384" s="430"/>
      <c r="U384" s="407"/>
      <c r="V384" s="407"/>
      <c r="W384" s="407"/>
      <c r="X384" s="428"/>
      <c r="Y384" s="409"/>
      <c r="Z384" s="409"/>
      <c r="AA384" s="409"/>
      <c r="AB384" s="430"/>
    </row>
    <row r="385" spans="1:28" s="389" customFormat="1" x14ac:dyDescent="0.2">
      <c r="A385" s="331"/>
      <c r="B385" s="343" t="s">
        <v>520</v>
      </c>
      <c r="C385" s="318">
        <f>'Series 200 Input'!J385</f>
        <v>0</v>
      </c>
      <c r="D385" s="334"/>
      <c r="E385" s="423" t="s">
        <v>386</v>
      </c>
      <c r="F385" s="424" t="s">
        <v>485</v>
      </c>
      <c r="G385" s="423" t="s">
        <v>486</v>
      </c>
      <c r="H385" s="423"/>
      <c r="I385" s="423" t="s">
        <v>386</v>
      </c>
      <c r="J385" s="424" t="s">
        <v>485</v>
      </c>
      <c r="K385" s="423" t="s">
        <v>486</v>
      </c>
      <c r="L385" s="423"/>
      <c r="M385" s="423" t="s">
        <v>386</v>
      </c>
      <c r="N385" s="424" t="s">
        <v>485</v>
      </c>
      <c r="O385" s="423" t="s">
        <v>486</v>
      </c>
      <c r="P385" s="423"/>
      <c r="Q385" s="423" t="s">
        <v>386</v>
      </c>
      <c r="R385" s="424" t="s">
        <v>485</v>
      </c>
      <c r="S385" s="423" t="s">
        <v>486</v>
      </c>
      <c r="T385" s="423"/>
      <c r="U385" s="423" t="s">
        <v>386</v>
      </c>
      <c r="V385" s="424" t="s">
        <v>485</v>
      </c>
      <c r="W385" s="423" t="s">
        <v>486</v>
      </c>
      <c r="X385" s="423"/>
      <c r="Y385" s="423" t="s">
        <v>386</v>
      </c>
      <c r="Z385" s="424" t="s">
        <v>485</v>
      </c>
      <c r="AA385" s="423" t="s">
        <v>486</v>
      </c>
      <c r="AB385" s="423"/>
    </row>
    <row r="386" spans="1:28" s="389" customFormat="1" x14ac:dyDescent="0.2">
      <c r="A386" s="316"/>
      <c r="B386" s="317"/>
      <c r="C386" s="318">
        <f>'Series 200 Input'!J386</f>
        <v>0</v>
      </c>
      <c r="D386" s="318"/>
      <c r="E386" s="407"/>
      <c r="F386" s="407"/>
      <c r="G386" s="407"/>
      <c r="H386" s="428"/>
      <c r="I386" s="409"/>
      <c r="J386" s="409"/>
      <c r="K386" s="409"/>
      <c r="L386" s="430"/>
      <c r="M386" s="407"/>
      <c r="N386" s="407"/>
      <c r="O386" s="407"/>
      <c r="P386" s="428"/>
      <c r="Q386" s="409"/>
      <c r="R386" s="409"/>
      <c r="S386" s="409"/>
      <c r="T386" s="430"/>
      <c r="U386" s="407"/>
      <c r="V386" s="407"/>
      <c r="W386" s="407"/>
      <c r="X386" s="428"/>
      <c r="Y386" s="409"/>
      <c r="Z386" s="409"/>
      <c r="AA386" s="409"/>
      <c r="AB386" s="430"/>
    </row>
    <row r="387" spans="1:28" s="389" customFormat="1" ht="25.5" x14ac:dyDescent="0.2">
      <c r="A387" s="316" t="s">
        <v>741</v>
      </c>
      <c r="B387" s="317" t="s">
        <v>742</v>
      </c>
      <c r="C387" s="318">
        <f>'Series 200 Input'!J387</f>
        <v>0</v>
      </c>
      <c r="D387" s="318" t="s">
        <v>30</v>
      </c>
      <c r="E387" s="407">
        <v>350.48</v>
      </c>
      <c r="F387" s="407">
        <v>350.48</v>
      </c>
      <c r="G387" s="407">
        <v>350.48</v>
      </c>
      <c r="H387" s="412" t="str">
        <f>IF((0=$C387),"",IFERROR(IF($C387&lt;5,$C387*E387,IF(AND(5&lt;=$C387,$C387&lt;=10),$C387*F387,IF($C387&gt;10,$C387*G387,"No Offer"))),"No Offer"))</f>
        <v/>
      </c>
      <c r="I387" s="409">
        <v>250</v>
      </c>
      <c r="J387" s="409">
        <v>250</v>
      </c>
      <c r="K387" s="409">
        <v>250</v>
      </c>
      <c r="L387" s="414" t="str">
        <f>IF((0=$C387),"",IFERROR(IF($C387&lt;5,$C387*I387,IF(AND(5&lt;=$C387,$C387&lt;=10),$C387*J387,IF($C387&gt;10,$C387*K387,"No Offer"))),"No Offer"))</f>
        <v/>
      </c>
      <c r="M387" s="407">
        <v>79.180000000000007</v>
      </c>
      <c r="N387" s="407">
        <v>79.180000000000007</v>
      </c>
      <c r="O387" s="407">
        <v>79.180000000000007</v>
      </c>
      <c r="P387" s="412" t="str">
        <f>IF((0=$C387),"",IFERROR(IF($C387&lt;5,$C387*M387,IF(AND(5&lt;=$C387,$C387&lt;=10),$C387*N387,IF($C387&gt;10,$C387*O387,"No Offer"))),"No Offer"))</f>
        <v/>
      </c>
      <c r="Q387" s="409">
        <v>250</v>
      </c>
      <c r="R387" s="409">
        <v>250</v>
      </c>
      <c r="S387" s="409">
        <v>250</v>
      </c>
      <c r="T387" s="414" t="str">
        <f>IF((0=$C387),"",IFERROR(IF($C387&lt;5,$C387*Q387,IF(AND(5&lt;=$C387,$C387&lt;=10),$C387*R387,IF($C387&gt;10,$C387*S387,"No Offer"))),"No Offer"))</f>
        <v/>
      </c>
      <c r="U387" s="407">
        <v>345</v>
      </c>
      <c r="V387" s="407">
        <v>325</v>
      </c>
      <c r="W387" s="407">
        <v>300</v>
      </c>
      <c r="X387" s="412" t="str">
        <f>IF((0=$C387),"",IFERROR(IF($C387&lt;5,$C387*U387,IF(AND(5&lt;=$C387,$C387&lt;=10),$C387*V387,IF($C387&gt;10,$C387*W387,"No Offer"))),"No Offer"))</f>
        <v/>
      </c>
      <c r="Y387" s="409" t="s">
        <v>402</v>
      </c>
      <c r="Z387" s="409" t="s">
        <v>402</v>
      </c>
      <c r="AA387" s="409" t="s">
        <v>403</v>
      </c>
      <c r="AB387" s="414" t="str">
        <f>IF((0=$C387),"",IFERROR(IF($C387&lt;5,$C387*Y387,IF(AND(5&lt;=$C387,$C387&lt;=10),$C387*Z387,IF($C387&gt;10,$C387*AA387,"No Offer"))),"No Offer"))</f>
        <v/>
      </c>
    </row>
    <row r="388" spans="1:28" s="389" customFormat="1" x14ac:dyDescent="0.2">
      <c r="A388" s="316"/>
      <c r="B388" s="317"/>
      <c r="C388" s="318">
        <f>'Series 200 Input'!J388</f>
        <v>0</v>
      </c>
      <c r="D388" s="318"/>
      <c r="E388" s="407"/>
      <c r="F388" s="407"/>
      <c r="G388" s="407"/>
      <c r="H388" s="408"/>
      <c r="I388" s="409"/>
      <c r="J388" s="409"/>
      <c r="K388" s="409"/>
      <c r="L388" s="411"/>
      <c r="M388" s="407"/>
      <c r="N388" s="407"/>
      <c r="O388" s="407"/>
      <c r="P388" s="408"/>
      <c r="Q388" s="409"/>
      <c r="R388" s="409"/>
      <c r="S388" s="409"/>
      <c r="T388" s="411"/>
      <c r="U388" s="407"/>
      <c r="V388" s="407"/>
      <c r="W388" s="407"/>
      <c r="X388" s="408"/>
      <c r="Y388" s="409"/>
      <c r="Z388" s="409"/>
      <c r="AA388" s="409"/>
      <c r="AB388" s="411"/>
    </row>
    <row r="389" spans="1:28" s="389" customFormat="1" ht="25.5" x14ac:dyDescent="0.2">
      <c r="A389" s="316" t="s">
        <v>743</v>
      </c>
      <c r="B389" s="317" t="s">
        <v>744</v>
      </c>
      <c r="C389" s="318">
        <f>'Series 200 Input'!J389</f>
        <v>0</v>
      </c>
      <c r="D389" s="318" t="s">
        <v>30</v>
      </c>
      <c r="E389" s="407">
        <v>467.3</v>
      </c>
      <c r="F389" s="407">
        <v>467.3</v>
      </c>
      <c r="G389" s="407">
        <v>467.3</v>
      </c>
      <c r="H389" s="412" t="str">
        <f>IF((0=$C389),"",IFERROR(IF($C389&lt;5,$C389*E389,IF(AND(5&lt;=$C389,$C389&lt;=10),$C389*F389,IF($C389&gt;10,$C389*G389,"No Offer"))),"No Offer"))</f>
        <v/>
      </c>
      <c r="I389" s="409">
        <v>250</v>
      </c>
      <c r="J389" s="409">
        <v>250</v>
      </c>
      <c r="K389" s="409">
        <v>250</v>
      </c>
      <c r="L389" s="414" t="str">
        <f>IF((0=$C389),"",IFERROR(IF($C389&lt;5,$C389*I389,IF(AND(5&lt;=$C389,$C389&lt;=10),$C389*J389,IF($C389&gt;10,$C389*K389,"No Offer"))),"No Offer"))</f>
        <v/>
      </c>
      <c r="M389" s="407">
        <v>99.83</v>
      </c>
      <c r="N389" s="407">
        <v>99.83</v>
      </c>
      <c r="O389" s="407">
        <v>99.83</v>
      </c>
      <c r="P389" s="412" t="str">
        <f>IF((0=$C389),"",IFERROR(IF($C389&lt;5,$C389*M389,IF(AND(5&lt;=$C389,$C389&lt;=10),$C389*N389,IF($C389&gt;10,$C389*O389,"No Offer"))),"No Offer"))</f>
        <v/>
      </c>
      <c r="Q389" s="409">
        <v>300</v>
      </c>
      <c r="R389" s="409">
        <v>300</v>
      </c>
      <c r="S389" s="409">
        <v>300</v>
      </c>
      <c r="T389" s="414" t="str">
        <f>IF((0=$C389),"",IFERROR(IF($C389&lt;5,$C389*Q389,IF(AND(5&lt;=$C389,$C389&lt;=10),$C389*R389,IF($C389&gt;10,$C389*S389,"No Offer"))),"No Offer"))</f>
        <v/>
      </c>
      <c r="U389" s="407">
        <v>472.5</v>
      </c>
      <c r="V389" s="407">
        <v>447.5</v>
      </c>
      <c r="W389" s="407">
        <v>412.5</v>
      </c>
      <c r="X389" s="412" t="str">
        <f>IF((0=$C389),"",IFERROR(IF($C389&lt;5,$C389*U389,IF(AND(5&lt;=$C389,$C389&lt;=10),$C389*V389,IF($C389&gt;10,$C389*W389,"No Offer"))),"No Offer"))</f>
        <v/>
      </c>
      <c r="Y389" s="409" t="s">
        <v>402</v>
      </c>
      <c r="Z389" s="409" t="s">
        <v>402</v>
      </c>
      <c r="AA389" s="409" t="s">
        <v>403</v>
      </c>
      <c r="AB389" s="414" t="str">
        <f>IF((0=$C389),"",IFERROR(IF($C389&lt;5,$C389*Y389,IF(AND(5&lt;=$C389,$C389&lt;=10),$C389*Z389,IF($C389&gt;10,$C389*AA389,"No Offer"))),"No Offer"))</f>
        <v/>
      </c>
    </row>
    <row r="390" spans="1:28" s="389" customFormat="1" x14ac:dyDescent="0.2">
      <c r="A390" s="316"/>
      <c r="B390" s="317"/>
      <c r="C390" s="318">
        <f>'Series 200 Input'!J390</f>
        <v>0</v>
      </c>
      <c r="D390" s="330"/>
      <c r="E390" s="407"/>
      <c r="F390" s="407"/>
      <c r="G390" s="407"/>
      <c r="H390" s="428"/>
      <c r="I390" s="409"/>
      <c r="J390" s="409"/>
      <c r="K390" s="409"/>
      <c r="L390" s="430"/>
      <c r="M390" s="407"/>
      <c r="N390" s="407"/>
      <c r="O390" s="407"/>
      <c r="P390" s="428"/>
      <c r="Q390" s="409"/>
      <c r="R390" s="409"/>
      <c r="S390" s="409"/>
      <c r="T390" s="430"/>
      <c r="U390" s="407"/>
      <c r="V390" s="407"/>
      <c r="W390" s="407"/>
      <c r="X390" s="428"/>
      <c r="Y390" s="409"/>
      <c r="Z390" s="409"/>
      <c r="AA390" s="409"/>
      <c r="AB390" s="430"/>
    </row>
    <row r="391" spans="1:28" s="389" customFormat="1" ht="25.5" x14ac:dyDescent="0.2">
      <c r="A391" s="316" t="s">
        <v>745</v>
      </c>
      <c r="B391" s="317" t="s">
        <v>746</v>
      </c>
      <c r="C391" s="318">
        <f>'Series 200 Input'!J391</f>
        <v>0</v>
      </c>
      <c r="D391" s="318" t="s">
        <v>30</v>
      </c>
      <c r="E391" s="407">
        <v>525.72</v>
      </c>
      <c r="F391" s="407">
        <v>525.72</v>
      </c>
      <c r="G391" s="407">
        <v>525.72</v>
      </c>
      <c r="H391" s="412" t="str">
        <f>IF((0=$C391),"",IFERROR(IF($C391&lt;5,$C391*E391,IF(AND(5&lt;=$C391,$C391&lt;=10),$C391*F391,IF($C391&gt;10,$C391*G391,"No Offer"))),"No Offer"))</f>
        <v/>
      </c>
      <c r="I391" s="409">
        <v>250</v>
      </c>
      <c r="J391" s="409">
        <v>250</v>
      </c>
      <c r="K391" s="409">
        <v>250</v>
      </c>
      <c r="L391" s="414" t="str">
        <f>IF((0=$C391),"",IFERROR(IF($C391&lt;5,$C391*I391,IF(AND(5&lt;=$C391,$C391&lt;=10),$C391*J391,IF($C391&gt;10,$C391*K391,"No Offer"))),"No Offer"))</f>
        <v/>
      </c>
      <c r="M391" s="407">
        <v>152.62</v>
      </c>
      <c r="N391" s="407">
        <v>152.62</v>
      </c>
      <c r="O391" s="407">
        <v>152.62</v>
      </c>
      <c r="P391" s="412" t="str">
        <f>IF((0=$C391),"",IFERROR(IF($C391&lt;5,$C391*M391,IF(AND(5&lt;=$C391,$C391&lt;=10),$C391*N391,IF($C391&gt;10,$C391*O391,"No Offer"))),"No Offer"))</f>
        <v/>
      </c>
      <c r="Q391" s="409">
        <v>400</v>
      </c>
      <c r="R391" s="409">
        <v>400</v>
      </c>
      <c r="S391" s="409">
        <v>400</v>
      </c>
      <c r="T391" s="414" t="str">
        <f>IF((0=$C391),"",IFERROR(IF($C391&lt;5,$C391*Q391,IF(AND(5&lt;=$C391,$C391&lt;=10),$C391*R391,IF($C391&gt;10,$C391*S391,"No Offer"))),"No Offer"))</f>
        <v/>
      </c>
      <c r="U391" s="407">
        <v>600</v>
      </c>
      <c r="V391" s="407">
        <v>570</v>
      </c>
      <c r="W391" s="407">
        <v>525</v>
      </c>
      <c r="X391" s="412" t="str">
        <f>IF((0=$C391),"",IFERROR(IF($C391&lt;5,$C391*U391,IF(AND(5&lt;=$C391,$C391&lt;=10),$C391*V391,IF($C391&gt;10,$C391*W391,"No Offer"))),"No Offer"))</f>
        <v/>
      </c>
      <c r="Y391" s="409" t="s">
        <v>402</v>
      </c>
      <c r="Z391" s="409" t="s">
        <v>402</v>
      </c>
      <c r="AA391" s="409" t="s">
        <v>403</v>
      </c>
      <c r="AB391" s="414" t="str">
        <f>IF((0=$C391),"",IFERROR(IF($C391&lt;5,$C391*Y391,IF(AND(5&lt;=$C391,$C391&lt;=10),$C391*Z391,IF($C391&gt;10,$C391*AA391,"No Offer"))),"No Offer"))</f>
        <v/>
      </c>
    </row>
    <row r="392" spans="1:28" s="389" customFormat="1" x14ac:dyDescent="0.2">
      <c r="A392" s="316"/>
      <c r="B392" s="317"/>
      <c r="C392" s="318">
        <f>'Series 200 Input'!J392</f>
        <v>0</v>
      </c>
      <c r="D392" s="330"/>
      <c r="E392" s="407"/>
      <c r="F392" s="407"/>
      <c r="G392" s="407"/>
      <c r="H392" s="428"/>
      <c r="I392" s="409"/>
      <c r="J392" s="409"/>
      <c r="K392" s="409"/>
      <c r="L392" s="430"/>
      <c r="M392" s="407"/>
      <c r="N392" s="407"/>
      <c r="O392" s="407"/>
      <c r="P392" s="428"/>
      <c r="Q392" s="409"/>
      <c r="R392" s="409"/>
      <c r="S392" s="409"/>
      <c r="T392" s="430"/>
      <c r="U392" s="407"/>
      <c r="V392" s="407"/>
      <c r="W392" s="407"/>
      <c r="X392" s="428"/>
      <c r="Y392" s="409"/>
      <c r="Z392" s="409"/>
      <c r="AA392" s="409"/>
      <c r="AB392" s="430"/>
    </row>
    <row r="393" spans="1:28" s="389" customFormat="1" ht="25.5" x14ac:dyDescent="0.2">
      <c r="A393" s="316" t="s">
        <v>747</v>
      </c>
      <c r="B393" s="317" t="s">
        <v>748</v>
      </c>
      <c r="C393" s="318">
        <f>'Series 200 Input'!J393</f>
        <v>0</v>
      </c>
      <c r="D393" s="318" t="s">
        <v>30</v>
      </c>
      <c r="E393" s="407">
        <v>584.13</v>
      </c>
      <c r="F393" s="407">
        <v>584.13</v>
      </c>
      <c r="G393" s="407">
        <v>584.13</v>
      </c>
      <c r="H393" s="412" t="str">
        <f>IF((0=$C393),"",IFERROR(IF($C393&lt;5,$C393*E393,IF(AND(5&lt;=$C393,$C393&lt;=10),$C393*F393,IF($C393&gt;10,$C393*G393,"No Offer"))),"No Offer"))</f>
        <v/>
      </c>
      <c r="I393" s="409">
        <v>250</v>
      </c>
      <c r="J393" s="409">
        <v>250</v>
      </c>
      <c r="K393" s="409">
        <v>250</v>
      </c>
      <c r="L393" s="414" t="str">
        <f>IF((0=$C393),"",IFERROR(IF($C393&lt;5,$C393*I393,IF(AND(5&lt;=$C393,$C393&lt;=10),$C393*J393,IF($C393&gt;10,$C393*K393,"No Offer"))),"No Offer"))</f>
        <v/>
      </c>
      <c r="M393" s="407">
        <v>287.99</v>
      </c>
      <c r="N393" s="407">
        <v>287.99</v>
      </c>
      <c r="O393" s="407">
        <v>287.99</v>
      </c>
      <c r="P393" s="412" t="str">
        <f>IF((0=$C393),"",IFERROR(IF($C393&lt;5,$C393*M393,IF(AND(5&lt;=$C393,$C393&lt;=10),$C393*N393,IF($C393&gt;10,$C393*O393,"No Offer"))),"No Offer"))</f>
        <v/>
      </c>
      <c r="Q393" s="409">
        <v>500</v>
      </c>
      <c r="R393" s="409">
        <v>500</v>
      </c>
      <c r="S393" s="409">
        <v>500</v>
      </c>
      <c r="T393" s="414" t="str">
        <f>IF((0=$C393),"",IFERROR(IF($C393&lt;5,$C393*Q393,IF(AND(5&lt;=$C393,$C393&lt;=10),$C393*R393,IF($C393&gt;10,$C393*S393,"No Offer"))),"No Offer"))</f>
        <v/>
      </c>
      <c r="U393" s="407">
        <v>735</v>
      </c>
      <c r="V393" s="407">
        <v>695</v>
      </c>
      <c r="W393" s="407">
        <v>640</v>
      </c>
      <c r="X393" s="412" t="str">
        <f>IF((0=$C393),"",IFERROR(IF($C393&lt;5,$C393*U393,IF(AND(5&lt;=$C393,$C393&lt;=10),$C393*V393,IF($C393&gt;10,$C393*W393,"No Offer"))),"No Offer"))</f>
        <v/>
      </c>
      <c r="Y393" s="409" t="s">
        <v>402</v>
      </c>
      <c r="Z393" s="409" t="s">
        <v>402</v>
      </c>
      <c r="AA393" s="409" t="s">
        <v>403</v>
      </c>
      <c r="AB393" s="414" t="str">
        <f>IF((0=$C393),"",IFERROR(IF($C393&lt;5,$C393*Y393,IF(AND(5&lt;=$C393,$C393&lt;=10),$C393*Z393,IF($C393&gt;10,$C393*AA393,"No Offer"))),"No Offer"))</f>
        <v/>
      </c>
    </row>
    <row r="394" spans="1:28" s="389" customFormat="1" x14ac:dyDescent="0.2">
      <c r="A394" s="316"/>
      <c r="B394" s="317"/>
      <c r="C394" s="318">
        <f>'Series 200 Input'!J394</f>
        <v>0</v>
      </c>
      <c r="D394" s="318"/>
      <c r="E394" s="407"/>
      <c r="F394" s="407"/>
      <c r="G394" s="407"/>
      <c r="H394" s="428"/>
      <c r="I394" s="409"/>
      <c r="J394" s="409"/>
      <c r="K394" s="409"/>
      <c r="L394" s="430"/>
      <c r="M394" s="407"/>
      <c r="N394" s="407"/>
      <c r="O394" s="407"/>
      <c r="P394" s="428"/>
      <c r="Q394" s="409"/>
      <c r="R394" s="409"/>
      <c r="S394" s="409"/>
      <c r="T394" s="430"/>
      <c r="U394" s="407"/>
      <c r="V394" s="407"/>
      <c r="W394" s="407"/>
      <c r="X394" s="428"/>
      <c r="Y394" s="409"/>
      <c r="Z394" s="409"/>
      <c r="AA394" s="409"/>
      <c r="AB394" s="430"/>
    </row>
    <row r="395" spans="1:28" s="389" customFormat="1" x14ac:dyDescent="0.2">
      <c r="A395" s="331"/>
      <c r="B395" s="343" t="s">
        <v>529</v>
      </c>
      <c r="C395" s="318">
        <f>'Series 200 Input'!J395</f>
        <v>0</v>
      </c>
      <c r="D395" s="334"/>
      <c r="E395" s="423" t="s">
        <v>386</v>
      </c>
      <c r="F395" s="424" t="s">
        <v>485</v>
      </c>
      <c r="G395" s="423" t="s">
        <v>486</v>
      </c>
      <c r="H395" s="423"/>
      <c r="I395" s="423" t="s">
        <v>386</v>
      </c>
      <c r="J395" s="424" t="s">
        <v>485</v>
      </c>
      <c r="K395" s="423" t="s">
        <v>486</v>
      </c>
      <c r="L395" s="423"/>
      <c r="M395" s="423" t="s">
        <v>386</v>
      </c>
      <c r="N395" s="424" t="s">
        <v>485</v>
      </c>
      <c r="O395" s="423" t="s">
        <v>486</v>
      </c>
      <c r="P395" s="423"/>
      <c r="Q395" s="423" t="s">
        <v>386</v>
      </c>
      <c r="R395" s="424" t="s">
        <v>485</v>
      </c>
      <c r="S395" s="423" t="s">
        <v>486</v>
      </c>
      <c r="T395" s="423"/>
      <c r="U395" s="423" t="s">
        <v>386</v>
      </c>
      <c r="V395" s="424" t="s">
        <v>485</v>
      </c>
      <c r="W395" s="423" t="s">
        <v>486</v>
      </c>
      <c r="X395" s="423"/>
      <c r="Y395" s="423" t="s">
        <v>386</v>
      </c>
      <c r="Z395" s="424" t="s">
        <v>485</v>
      </c>
      <c r="AA395" s="423" t="s">
        <v>486</v>
      </c>
      <c r="AB395" s="423"/>
    </row>
    <row r="396" spans="1:28" s="389" customFormat="1" x14ac:dyDescent="0.2">
      <c r="A396" s="316"/>
      <c r="B396" s="317"/>
      <c r="C396" s="318">
        <f>'Series 200 Input'!J396</f>
        <v>0</v>
      </c>
      <c r="D396" s="318"/>
      <c r="E396" s="407"/>
      <c r="F396" s="407"/>
      <c r="G396" s="407"/>
      <c r="H396" s="428"/>
      <c r="I396" s="409"/>
      <c r="J396" s="409"/>
      <c r="K396" s="409"/>
      <c r="L396" s="430"/>
      <c r="M396" s="407"/>
      <c r="N396" s="407"/>
      <c r="O396" s="407"/>
      <c r="P396" s="428"/>
      <c r="Q396" s="409"/>
      <c r="R396" s="409"/>
      <c r="S396" s="409"/>
      <c r="T396" s="430"/>
      <c r="U396" s="407"/>
      <c r="V396" s="407"/>
      <c r="W396" s="407"/>
      <c r="X396" s="428"/>
      <c r="Y396" s="409"/>
      <c r="Z396" s="409"/>
      <c r="AA396" s="409"/>
      <c r="AB396" s="430"/>
    </row>
    <row r="397" spans="1:28" s="389" customFormat="1" x14ac:dyDescent="0.2">
      <c r="A397" s="316" t="s">
        <v>749</v>
      </c>
      <c r="B397" s="317" t="s">
        <v>750</v>
      </c>
      <c r="C397" s="318">
        <f>'Series 200 Input'!J397</f>
        <v>0</v>
      </c>
      <c r="D397" s="318" t="s">
        <v>30</v>
      </c>
      <c r="E397" s="407">
        <v>10.88</v>
      </c>
      <c r="F397" s="407">
        <v>10.88</v>
      </c>
      <c r="G397" s="407">
        <v>10.88</v>
      </c>
      <c r="H397" s="412" t="str">
        <f>IF((0=$C397),"",IFERROR(IF($C397&lt;5,$C397*E397,IF(AND(5&lt;=$C397,$C397&lt;=10),$C397*F397,IF($C397&gt;10,$C397*G397,"No Offer"))),"No Offer"))</f>
        <v/>
      </c>
      <c r="I397" s="409">
        <v>20</v>
      </c>
      <c r="J397" s="409">
        <v>20</v>
      </c>
      <c r="K397" s="409">
        <v>20</v>
      </c>
      <c r="L397" s="414" t="str">
        <f>IF((0=$C397),"",IFERROR(IF($C397&lt;5,$C397*I397,IF(AND(5&lt;=$C397,$C397&lt;=10),$C397*J397,IF($C397&gt;10,$C397*K397,"No Offer"))),"No Offer"))</f>
        <v/>
      </c>
      <c r="M397" s="407">
        <v>27.73</v>
      </c>
      <c r="N397" s="407">
        <v>27.73</v>
      </c>
      <c r="O397" s="407">
        <v>27.73</v>
      </c>
      <c r="P397" s="412" t="str">
        <f>IF((0=$C397),"",IFERROR(IF($C397&lt;5,$C397*M397,IF(AND(5&lt;=$C397,$C397&lt;=10),$C397*N397,IF($C397&gt;10,$C397*O397,"No Offer"))),"No Offer"))</f>
        <v/>
      </c>
      <c r="Q397" s="409">
        <v>15</v>
      </c>
      <c r="R397" s="409">
        <v>15</v>
      </c>
      <c r="S397" s="409">
        <v>15</v>
      </c>
      <c r="T397" s="414" t="str">
        <f>IF((0=$C397),"",IFERROR(IF($C397&lt;5,$C397*Q397,IF(AND(5&lt;=$C397,$C397&lt;=10),$C397*R397,IF($C397&gt;10,$C397*S397,"No Offer"))),"No Offer"))</f>
        <v/>
      </c>
      <c r="U397" s="407">
        <v>30</v>
      </c>
      <c r="V397" s="407">
        <v>24</v>
      </c>
      <c r="W397" s="407">
        <v>18</v>
      </c>
      <c r="X397" s="412" t="str">
        <f>IF((0=$C397),"",IFERROR(IF($C397&lt;5,$C397*U397,IF(AND(5&lt;=$C397,$C397&lt;=10),$C397*V397,IF($C397&gt;10,$C397*W397,"No Offer"))),"No Offer"))</f>
        <v/>
      </c>
      <c r="Y397" s="409" t="s">
        <v>402</v>
      </c>
      <c r="Z397" s="409" t="s">
        <v>402</v>
      </c>
      <c r="AA397" s="409" t="s">
        <v>403</v>
      </c>
      <c r="AB397" s="414" t="str">
        <f>IF((0=$C397),"",IFERROR(IF($C397&lt;5,$C397*Y397,IF(AND(5&lt;=$C397,$C397&lt;=10),$C397*Z397,IF($C397&gt;10,$C397*AA397,"No Offer"))),"No Offer"))</f>
        <v/>
      </c>
    </row>
    <row r="398" spans="1:28" s="389" customFormat="1" x14ac:dyDescent="0.2">
      <c r="A398" s="316"/>
      <c r="B398" s="317"/>
      <c r="C398" s="318">
        <f>'Series 200 Input'!J398</f>
        <v>0</v>
      </c>
      <c r="D398" s="330"/>
      <c r="E398" s="407"/>
      <c r="F398" s="407"/>
      <c r="G398" s="407"/>
      <c r="H398" s="428"/>
      <c r="I398" s="409"/>
      <c r="J398" s="409"/>
      <c r="K398" s="409"/>
      <c r="L398" s="430"/>
      <c r="M398" s="407"/>
      <c r="N398" s="407"/>
      <c r="O398" s="407"/>
      <c r="P398" s="428"/>
      <c r="Q398" s="409"/>
      <c r="R398" s="409"/>
      <c r="S398" s="409"/>
      <c r="T398" s="430"/>
      <c r="U398" s="407"/>
      <c r="V398" s="407"/>
      <c r="W398" s="407"/>
      <c r="X398" s="428"/>
      <c r="Y398" s="409"/>
      <c r="Z398" s="409"/>
      <c r="AA398" s="409"/>
      <c r="AB398" s="430"/>
    </row>
    <row r="399" spans="1:28" s="389" customFormat="1" ht="25.5" x14ac:dyDescent="0.2">
      <c r="A399" s="316" t="s">
        <v>751</v>
      </c>
      <c r="B399" s="317" t="s">
        <v>752</v>
      </c>
      <c r="C399" s="318">
        <f>'Series 200 Input'!J399</f>
        <v>0</v>
      </c>
      <c r="D399" s="318" t="s">
        <v>30</v>
      </c>
      <c r="E399" s="407">
        <v>65.260000000000005</v>
      </c>
      <c r="F399" s="407">
        <v>65.260000000000005</v>
      </c>
      <c r="G399" s="407">
        <v>65.260000000000005</v>
      </c>
      <c r="H399" s="412" t="str">
        <f>IF((0=$C399),"",IFERROR(IF($C399&lt;5,$C399*E399,IF(AND(5&lt;=$C399,$C399&lt;=10),$C399*F399,IF($C399&gt;10,$C399*G399,"No Offer"))),"No Offer"))</f>
        <v/>
      </c>
      <c r="I399" s="409">
        <v>20</v>
      </c>
      <c r="J399" s="409">
        <v>20</v>
      </c>
      <c r="K399" s="409">
        <v>20</v>
      </c>
      <c r="L399" s="414" t="str">
        <f>IF((0=$C399),"",IFERROR(IF($C399&lt;5,$C399*I399,IF(AND(5&lt;=$C399,$C399&lt;=10),$C399*J399,IF($C399&gt;10,$C399*K399,"No Offer"))),"No Offer"))</f>
        <v/>
      </c>
      <c r="M399" s="407">
        <v>27.73</v>
      </c>
      <c r="N399" s="407">
        <v>27.73</v>
      </c>
      <c r="O399" s="407">
        <v>27.73</v>
      </c>
      <c r="P399" s="412" t="str">
        <f>IF((0=$C399),"",IFERROR(IF($C399&lt;5,$C399*M399,IF(AND(5&lt;=$C399,$C399&lt;=10),$C399*N399,IF($C399&gt;10,$C399*O399,"No Offer"))),"No Offer"))</f>
        <v/>
      </c>
      <c r="Q399" s="409">
        <v>25</v>
      </c>
      <c r="R399" s="409">
        <v>25</v>
      </c>
      <c r="S399" s="409">
        <v>25</v>
      </c>
      <c r="T399" s="414" t="str">
        <f>IF((0=$C399),"",IFERROR(IF($C399&lt;5,$C399*Q399,IF(AND(5&lt;=$C399,$C399&lt;=10),$C399*R399,IF($C399&gt;10,$C399*S399,"No Offer"))),"No Offer"))</f>
        <v/>
      </c>
      <c r="U399" s="407">
        <v>65</v>
      </c>
      <c r="V399" s="407">
        <v>60</v>
      </c>
      <c r="W399" s="407">
        <v>55</v>
      </c>
      <c r="X399" s="412" t="str">
        <f>IF((0=$C399),"",IFERROR(IF($C399&lt;5,$C399*U399,IF(AND(5&lt;=$C399,$C399&lt;=10),$C399*V399,IF($C399&gt;10,$C399*W399,"No Offer"))),"No Offer"))</f>
        <v/>
      </c>
      <c r="Y399" s="409" t="s">
        <v>402</v>
      </c>
      <c r="Z399" s="409" t="s">
        <v>402</v>
      </c>
      <c r="AA399" s="409" t="s">
        <v>403</v>
      </c>
      <c r="AB399" s="414" t="str">
        <f>IF((0=$C399),"",IFERROR(IF($C399&lt;5,$C399*Y399,IF(AND(5&lt;=$C399,$C399&lt;=10),$C399*Z399,IF($C399&gt;10,$C399*AA399,"No Offer"))),"No Offer"))</f>
        <v/>
      </c>
    </row>
    <row r="400" spans="1:28" s="389" customFormat="1" x14ac:dyDescent="0.2">
      <c r="A400" s="316"/>
      <c r="B400" s="317"/>
      <c r="C400" s="318">
        <f>'Series 200 Input'!J400</f>
        <v>0</v>
      </c>
      <c r="D400" s="330"/>
      <c r="E400" s="407"/>
      <c r="F400" s="407"/>
      <c r="G400" s="407"/>
      <c r="H400" s="428"/>
      <c r="I400" s="409"/>
      <c r="J400" s="409"/>
      <c r="K400" s="409"/>
      <c r="L400" s="430"/>
      <c r="M400" s="407"/>
      <c r="N400" s="407"/>
      <c r="O400" s="407"/>
      <c r="P400" s="428"/>
      <c r="Q400" s="409"/>
      <c r="R400" s="409"/>
      <c r="S400" s="409"/>
      <c r="T400" s="430"/>
      <c r="U400" s="407"/>
      <c r="V400" s="407"/>
      <c r="W400" s="407"/>
      <c r="X400" s="428"/>
      <c r="Y400" s="409"/>
      <c r="Z400" s="409"/>
      <c r="AA400" s="409"/>
      <c r="AB400" s="430"/>
    </row>
    <row r="401" spans="1:28" s="389" customFormat="1" ht="25.5" x14ac:dyDescent="0.2">
      <c r="A401" s="316" t="s">
        <v>753</v>
      </c>
      <c r="B401" s="317" t="s">
        <v>754</v>
      </c>
      <c r="C401" s="318">
        <f>'Series 200 Input'!J401</f>
        <v>0</v>
      </c>
      <c r="D401" s="318" t="s">
        <v>30</v>
      </c>
      <c r="E401" s="407">
        <v>65.260000000000005</v>
      </c>
      <c r="F401" s="407">
        <v>65.260000000000005</v>
      </c>
      <c r="G401" s="407">
        <v>65.260000000000005</v>
      </c>
      <c r="H401" s="412" t="str">
        <f>IF((0=$C401),"",IFERROR(IF($C401&lt;5,$C401*E401,IF(AND(5&lt;=$C401,$C401&lt;=10),$C401*F401,IF($C401&gt;10,$C401*G401,"No Offer"))),"No Offer"))</f>
        <v/>
      </c>
      <c r="I401" s="409">
        <v>20</v>
      </c>
      <c r="J401" s="409">
        <v>20</v>
      </c>
      <c r="K401" s="409">
        <v>20</v>
      </c>
      <c r="L401" s="414" t="str">
        <f>IF((0=$C401),"",IFERROR(IF($C401&lt;5,$C401*I401,IF(AND(5&lt;=$C401,$C401&lt;=10),$C401*J401,IF($C401&gt;10,$C401*K401,"No Offer"))),"No Offer"))</f>
        <v/>
      </c>
      <c r="M401" s="407">
        <v>27.73</v>
      </c>
      <c r="N401" s="407">
        <v>27.73</v>
      </c>
      <c r="O401" s="407">
        <v>27.73</v>
      </c>
      <c r="P401" s="412" t="str">
        <f>IF((0=$C401),"",IFERROR(IF($C401&lt;5,$C401*M401,IF(AND(5&lt;=$C401,$C401&lt;=10),$C401*N401,IF($C401&gt;10,$C401*O401,"No Offer"))),"No Offer"))</f>
        <v/>
      </c>
      <c r="Q401" s="409">
        <v>25</v>
      </c>
      <c r="R401" s="409">
        <v>25</v>
      </c>
      <c r="S401" s="409">
        <v>25</v>
      </c>
      <c r="T401" s="414" t="str">
        <f>IF((0=$C401),"",IFERROR(IF($C401&lt;5,$C401*Q401,IF(AND(5&lt;=$C401,$C401&lt;=10),$C401*R401,IF($C401&gt;10,$C401*S401,"No Offer"))),"No Offer"))</f>
        <v/>
      </c>
      <c r="U401" s="407">
        <v>65</v>
      </c>
      <c r="V401" s="407">
        <v>60</v>
      </c>
      <c r="W401" s="407">
        <v>55</v>
      </c>
      <c r="X401" s="412" t="str">
        <f>IF((0=$C401),"",IFERROR(IF($C401&lt;5,$C401*U401,IF(AND(5&lt;=$C401,$C401&lt;=10),$C401*V401,IF($C401&gt;10,$C401*W401,"No Offer"))),"No Offer"))</f>
        <v/>
      </c>
      <c r="Y401" s="409" t="s">
        <v>402</v>
      </c>
      <c r="Z401" s="409" t="s">
        <v>402</v>
      </c>
      <c r="AA401" s="409" t="s">
        <v>403</v>
      </c>
      <c r="AB401" s="414" t="str">
        <f>IF((0=$C401),"",IFERROR(IF($C401&lt;5,$C401*Y401,IF(AND(5&lt;=$C401,$C401&lt;=10),$C401*Z401,IF($C401&gt;10,$C401*AA401,"No Offer"))),"No Offer"))</f>
        <v/>
      </c>
    </row>
    <row r="402" spans="1:28" s="389" customFormat="1" x14ac:dyDescent="0.2">
      <c r="A402" s="316"/>
      <c r="B402" s="317"/>
      <c r="C402" s="318">
        <f>'Series 200 Input'!J402</f>
        <v>0</v>
      </c>
      <c r="D402" s="318"/>
      <c r="E402" s="407"/>
      <c r="F402" s="407"/>
      <c r="G402" s="407"/>
      <c r="H402" s="428"/>
      <c r="I402" s="409"/>
      <c r="J402" s="409"/>
      <c r="K402" s="409"/>
      <c r="L402" s="430"/>
      <c r="M402" s="407"/>
      <c r="N402" s="407"/>
      <c r="O402" s="407"/>
      <c r="P402" s="428"/>
      <c r="Q402" s="409"/>
      <c r="R402" s="409"/>
      <c r="S402" s="409"/>
      <c r="T402" s="430"/>
      <c r="U402" s="407"/>
      <c r="V402" s="407"/>
      <c r="W402" s="407"/>
      <c r="X402" s="428"/>
      <c r="Y402" s="409"/>
      <c r="Z402" s="409"/>
      <c r="AA402" s="409"/>
      <c r="AB402" s="430"/>
    </row>
    <row r="403" spans="1:28" s="389" customFormat="1" x14ac:dyDescent="0.2">
      <c r="A403" s="331"/>
      <c r="B403" s="421" t="s">
        <v>471</v>
      </c>
      <c r="C403" s="318">
        <f>'Series 200 Input'!J403</f>
        <v>0</v>
      </c>
      <c r="D403" s="334"/>
      <c r="E403" s="423" t="s">
        <v>396</v>
      </c>
      <c r="F403" s="424" t="s">
        <v>397</v>
      </c>
      <c r="G403" s="423" t="s">
        <v>398</v>
      </c>
      <c r="H403" s="433"/>
      <c r="I403" s="423" t="s">
        <v>396</v>
      </c>
      <c r="J403" s="424" t="s">
        <v>397</v>
      </c>
      <c r="K403" s="423" t="s">
        <v>398</v>
      </c>
      <c r="L403" s="433"/>
      <c r="M403" s="423" t="s">
        <v>396</v>
      </c>
      <c r="N403" s="424" t="s">
        <v>397</v>
      </c>
      <c r="O403" s="423" t="s">
        <v>398</v>
      </c>
      <c r="P403" s="433"/>
      <c r="Q403" s="423" t="s">
        <v>396</v>
      </c>
      <c r="R403" s="424" t="s">
        <v>397</v>
      </c>
      <c r="S403" s="423" t="s">
        <v>398</v>
      </c>
      <c r="T403" s="433"/>
      <c r="U403" s="423" t="s">
        <v>396</v>
      </c>
      <c r="V403" s="424" t="s">
        <v>397</v>
      </c>
      <c r="W403" s="423" t="s">
        <v>398</v>
      </c>
      <c r="X403" s="433"/>
      <c r="Y403" s="423" t="s">
        <v>396</v>
      </c>
      <c r="Z403" s="424" t="s">
        <v>397</v>
      </c>
      <c r="AA403" s="423" t="s">
        <v>398</v>
      </c>
      <c r="AB403" s="433"/>
    </row>
    <row r="404" spans="1:28" s="389" customFormat="1" x14ac:dyDescent="0.2">
      <c r="A404" s="316"/>
      <c r="B404" s="405"/>
      <c r="C404" s="318">
        <f>'Series 200 Input'!J404</f>
        <v>0</v>
      </c>
      <c r="D404" s="318"/>
      <c r="E404" s="407"/>
      <c r="F404" s="407"/>
      <c r="G404" s="407"/>
      <c r="H404" s="408"/>
      <c r="I404" s="409"/>
      <c r="J404" s="409"/>
      <c r="K404" s="409"/>
      <c r="L404" s="411"/>
      <c r="M404" s="407"/>
      <c r="N404" s="407"/>
      <c r="O404" s="407"/>
      <c r="P404" s="408"/>
      <c r="Q404" s="409"/>
      <c r="R404" s="409"/>
      <c r="S404" s="409"/>
      <c r="T404" s="411"/>
      <c r="U404" s="407"/>
      <c r="V404" s="407"/>
      <c r="W404" s="407"/>
      <c r="X404" s="408"/>
      <c r="Y404" s="409"/>
      <c r="Z404" s="409"/>
      <c r="AA404" s="409"/>
      <c r="AB404" s="411"/>
    </row>
    <row r="405" spans="1:28" s="389" customFormat="1" ht="25.5" x14ac:dyDescent="0.2">
      <c r="A405" s="316" t="s">
        <v>755</v>
      </c>
      <c r="B405" s="432" t="s">
        <v>756</v>
      </c>
      <c r="C405" s="318">
        <f>'Series 200 Input'!J405</f>
        <v>0</v>
      </c>
      <c r="D405" s="318" t="s">
        <v>451</v>
      </c>
      <c r="E405" s="407">
        <v>43.56</v>
      </c>
      <c r="F405" s="407">
        <v>21.78</v>
      </c>
      <c r="G405" s="407">
        <v>21.78</v>
      </c>
      <c r="H405" s="412" t="str">
        <f>IF((0=$C405),"",IFERROR(IF($C405&lt;10,$C405*E405,IF(AND(10&lt;=$C405,$C405&lt;=50),$C405*F405,IF($C405&gt;50,$C405*G405,"No Offer"))),"No Offer"))</f>
        <v/>
      </c>
      <c r="I405" s="409">
        <v>5</v>
      </c>
      <c r="J405" s="409">
        <v>5</v>
      </c>
      <c r="K405" s="409">
        <v>5</v>
      </c>
      <c r="L405" s="414" t="str">
        <f>IF((0=$C405),"",IFERROR(IF($C405&lt;10,$C405*I405,IF(AND(10&lt;=$C405,$C405&lt;=50),$C405*J405,IF($C405&gt;50,$C405*K405,"No Offer"))),"No Offer"))</f>
        <v/>
      </c>
      <c r="M405" s="407">
        <v>8.41</v>
      </c>
      <c r="N405" s="407">
        <v>8.41</v>
      </c>
      <c r="O405" s="407">
        <v>8.41</v>
      </c>
      <c r="P405" s="412" t="str">
        <f>IF((0=$C405),"",IFERROR(IF($C405&lt;10,$C405*M405,IF(AND(10&lt;=$C405,$C405&lt;=50),$C405*N405,IF($C405&gt;50,$C405*O405,"No Offer"))),"No Offer"))</f>
        <v/>
      </c>
      <c r="Q405" s="409">
        <v>5</v>
      </c>
      <c r="R405" s="409">
        <v>5</v>
      </c>
      <c r="S405" s="409">
        <v>5</v>
      </c>
      <c r="T405" s="414" t="str">
        <f>IF((0=$C405),"",IFERROR(IF($C405&lt;10,$C405*Q405,IF(AND(10&lt;=$C405,$C405&lt;=50),$C405*R405,IF($C405&gt;50,$C405*S405,"No Offer"))),"No Offer"))</f>
        <v/>
      </c>
      <c r="U405" s="407">
        <v>9.6</v>
      </c>
      <c r="V405" s="407">
        <v>7.91</v>
      </c>
      <c r="W405" s="407">
        <v>6.6</v>
      </c>
      <c r="X405" s="412" t="str">
        <f>IF((0=$C405),"",IFERROR(IF($C405&lt;10,$C405*U405,IF(AND(10&lt;=$C405,$C405&lt;=50),$C405*V405,IF($C405&gt;50,$C405*W405,"No Offer"))),"No Offer"))</f>
        <v/>
      </c>
      <c r="Y405" s="409" t="s">
        <v>402</v>
      </c>
      <c r="Z405" s="409" t="s">
        <v>402</v>
      </c>
      <c r="AA405" s="409" t="s">
        <v>403</v>
      </c>
      <c r="AB405" s="414" t="str">
        <f>IF((0=$C405),"",IFERROR(IF($C405&lt;10,$C405*Y405,IF(AND(10&lt;=$C405,$C405&lt;=50),$C405*Z405,IF($C405&gt;50,$C405*AA405,"No Offer"))),"No Offer"))</f>
        <v/>
      </c>
    </row>
    <row r="406" spans="1:28" s="389" customFormat="1" x14ac:dyDescent="0.2">
      <c r="A406" s="316"/>
      <c r="B406" s="317"/>
      <c r="C406" s="318">
        <f>'Series 200 Input'!J406</f>
        <v>0</v>
      </c>
      <c r="D406" s="318"/>
      <c r="E406" s="407"/>
      <c r="F406" s="407"/>
      <c r="G406" s="407"/>
      <c r="H406" s="408"/>
      <c r="I406" s="409"/>
      <c r="J406" s="409"/>
      <c r="K406" s="409"/>
      <c r="L406" s="411"/>
      <c r="M406" s="407"/>
      <c r="N406" s="407"/>
      <c r="O406" s="407"/>
      <c r="P406" s="408"/>
      <c r="Q406" s="409"/>
      <c r="R406" s="409"/>
      <c r="S406" s="409"/>
      <c r="T406" s="411"/>
      <c r="U406" s="407"/>
      <c r="V406" s="407"/>
      <c r="W406" s="407"/>
      <c r="X406" s="408"/>
      <c r="Y406" s="409"/>
      <c r="Z406" s="409"/>
      <c r="AA406" s="409"/>
      <c r="AB406" s="411"/>
    </row>
    <row r="407" spans="1:28" s="389" customFormat="1" ht="25.5" x14ac:dyDescent="0.2">
      <c r="A407" s="316" t="s">
        <v>757</v>
      </c>
      <c r="B407" s="432" t="s">
        <v>758</v>
      </c>
      <c r="C407" s="318">
        <f>'Series 200 Input'!J407</f>
        <v>0</v>
      </c>
      <c r="D407" s="318" t="s">
        <v>451</v>
      </c>
      <c r="E407" s="407">
        <v>43.56</v>
      </c>
      <c r="F407" s="407">
        <v>21.78</v>
      </c>
      <c r="G407" s="407">
        <v>21.78</v>
      </c>
      <c r="H407" s="412" t="str">
        <f>IF((0=$C407),"",IFERROR(IF($C407&lt;10,$C407*E407,IF(AND(10&lt;=$C407,$C407&lt;=50),$C407*F407,IF($C407&gt;50,$C407*G407,"No Offer"))),"No Offer"))</f>
        <v/>
      </c>
      <c r="I407" s="409">
        <v>5</v>
      </c>
      <c r="J407" s="409">
        <v>5</v>
      </c>
      <c r="K407" s="409">
        <v>5</v>
      </c>
      <c r="L407" s="414" t="str">
        <f>IF((0=$C407),"",IFERROR(IF($C407&lt;10,$C407*I407,IF(AND(10&lt;=$C407,$C407&lt;=50),$C407*J407,IF($C407&gt;50,$C407*K407,"No Offer"))),"No Offer"))</f>
        <v/>
      </c>
      <c r="M407" s="407">
        <v>8.41</v>
      </c>
      <c r="N407" s="407">
        <v>8.41</v>
      </c>
      <c r="O407" s="407">
        <v>8.41</v>
      </c>
      <c r="P407" s="412" t="str">
        <f>IF((0=$C407),"",IFERROR(IF($C407&lt;10,$C407*M407,IF(AND(10&lt;=$C407,$C407&lt;=50),$C407*N407,IF($C407&gt;50,$C407*O407,"No Offer"))),"No Offer"))</f>
        <v/>
      </c>
      <c r="Q407" s="409">
        <v>5</v>
      </c>
      <c r="R407" s="409">
        <v>5</v>
      </c>
      <c r="S407" s="409">
        <v>5</v>
      </c>
      <c r="T407" s="414" t="str">
        <f>IF((0=$C407),"",IFERROR(IF($C407&lt;10,$C407*Q407,IF(AND(10&lt;=$C407,$C407&lt;=50),$C407*R407,IF($C407&gt;50,$C407*S407,"No Offer"))),"No Offer"))</f>
        <v/>
      </c>
      <c r="U407" s="407">
        <v>10.5</v>
      </c>
      <c r="V407" s="407">
        <v>8.6999999999999993</v>
      </c>
      <c r="W407" s="407">
        <v>8.36</v>
      </c>
      <c r="X407" s="412" t="str">
        <f>IF((0=$C407),"",IFERROR(IF($C407&lt;10,$C407*U407,IF(AND(10&lt;=$C407,$C407&lt;=50),$C407*V407,IF($C407&gt;50,$C407*W407,"No Offer"))),"No Offer"))</f>
        <v/>
      </c>
      <c r="Y407" s="409" t="s">
        <v>402</v>
      </c>
      <c r="Z407" s="409" t="s">
        <v>402</v>
      </c>
      <c r="AA407" s="409" t="s">
        <v>403</v>
      </c>
      <c r="AB407" s="414" t="str">
        <f>IF((0=$C407),"",IFERROR(IF($C407&lt;10,$C407*Y407,IF(AND(10&lt;=$C407,$C407&lt;=50),$C407*Z407,IF($C407&gt;50,$C407*AA407,"No Offer"))),"No Offer"))</f>
        <v/>
      </c>
    </row>
    <row r="408" spans="1:28" s="389" customFormat="1" x14ac:dyDescent="0.2">
      <c r="A408" s="316"/>
      <c r="B408" s="317"/>
      <c r="C408" s="318">
        <f>'Series 200 Input'!J408</f>
        <v>0</v>
      </c>
      <c r="D408" s="318"/>
      <c r="E408" s="407"/>
      <c r="F408" s="407"/>
      <c r="G408" s="407"/>
      <c r="H408" s="408"/>
      <c r="I408" s="409"/>
      <c r="J408" s="409"/>
      <c r="K408" s="409"/>
      <c r="L408" s="411"/>
      <c r="M408" s="407"/>
      <c r="N408" s="407"/>
      <c r="O408" s="407"/>
      <c r="P408" s="408"/>
      <c r="Q408" s="409"/>
      <c r="R408" s="409"/>
      <c r="S408" s="409"/>
      <c r="T408" s="411"/>
      <c r="U408" s="407"/>
      <c r="V408" s="407"/>
      <c r="W408" s="407"/>
      <c r="X408" s="408"/>
      <c r="Y408" s="409"/>
      <c r="Z408" s="409"/>
      <c r="AA408" s="409"/>
      <c r="AB408" s="411"/>
    </row>
    <row r="409" spans="1:28" s="389" customFormat="1" ht="25.5" x14ac:dyDescent="0.2">
      <c r="A409" s="316" t="s">
        <v>759</v>
      </c>
      <c r="B409" s="317" t="s">
        <v>760</v>
      </c>
      <c r="C409" s="318">
        <f>'Series 200 Input'!J409</f>
        <v>0</v>
      </c>
      <c r="D409" s="318" t="s">
        <v>451</v>
      </c>
      <c r="E409" s="407">
        <v>43.56</v>
      </c>
      <c r="F409" s="407">
        <v>21.78</v>
      </c>
      <c r="G409" s="407">
        <v>21.78</v>
      </c>
      <c r="H409" s="412" t="str">
        <f>IF((0=$C409),"",IFERROR(IF($C409&lt;10,$C409*E409,IF(AND(10&lt;=$C409,$C409&lt;=50),$C409*F409,IF($C409&gt;50,$C409*G409,"No Offer"))),"No Offer"))</f>
        <v/>
      </c>
      <c r="I409" s="409">
        <v>5</v>
      </c>
      <c r="J409" s="409">
        <v>5</v>
      </c>
      <c r="K409" s="409">
        <v>5</v>
      </c>
      <c r="L409" s="414" t="str">
        <f>IF((0=$C409),"",IFERROR(IF($C409&lt;10,$C409*I409,IF(AND(10&lt;=$C409,$C409&lt;=50),$C409*J409,IF($C409&gt;50,$C409*K409,"No Offer"))),"No Offer"))</f>
        <v/>
      </c>
      <c r="M409" s="407">
        <v>8.41</v>
      </c>
      <c r="N409" s="407">
        <v>8.41</v>
      </c>
      <c r="O409" s="407">
        <v>8.41</v>
      </c>
      <c r="P409" s="412" t="str">
        <f>IF((0=$C409),"",IFERROR(IF($C409&lt;10,$C409*M409,IF(AND(10&lt;=$C409,$C409&lt;=50),$C409*N409,IF($C409&gt;50,$C409*O409,"No Offer"))),"No Offer"))</f>
        <v/>
      </c>
      <c r="Q409" s="409">
        <v>5</v>
      </c>
      <c r="R409" s="409">
        <v>5</v>
      </c>
      <c r="S409" s="409">
        <v>5</v>
      </c>
      <c r="T409" s="414" t="str">
        <f>IF((0=$C409),"",IFERROR(IF($C409&lt;10,$C409*Q409,IF(AND(10&lt;=$C409,$C409&lt;=50),$C409*R409,IF($C409&gt;50,$C409*S409,"No Offer"))),"No Offer"))</f>
        <v/>
      </c>
      <c r="U409" s="407">
        <v>14.4</v>
      </c>
      <c r="V409" s="407">
        <v>12</v>
      </c>
      <c r="W409" s="407">
        <v>10.199999999999999</v>
      </c>
      <c r="X409" s="412" t="str">
        <f>IF((0=$C409),"",IFERROR(IF($C409&lt;10,$C409*U409,IF(AND(10&lt;=$C409,$C409&lt;=50),$C409*V409,IF($C409&gt;50,$C409*W409,"No Offer"))),"No Offer"))</f>
        <v/>
      </c>
      <c r="Y409" s="409" t="s">
        <v>402</v>
      </c>
      <c r="Z409" s="409" t="s">
        <v>402</v>
      </c>
      <c r="AA409" s="409" t="s">
        <v>403</v>
      </c>
      <c r="AB409" s="414" t="str">
        <f>IF((0=$C409),"",IFERROR(IF($C409&lt;10,$C409*Y409,IF(AND(10&lt;=$C409,$C409&lt;=50),$C409*Z409,IF($C409&gt;50,$C409*AA409,"No Offer"))),"No Offer"))</f>
        <v/>
      </c>
    </row>
    <row r="410" spans="1:28" s="389" customFormat="1" x14ac:dyDescent="0.2">
      <c r="A410" s="316"/>
      <c r="B410" s="444"/>
      <c r="C410" s="318">
        <f>'Series 200 Input'!J410</f>
        <v>0</v>
      </c>
      <c r="D410" s="330"/>
      <c r="E410" s="428"/>
      <c r="F410" s="429"/>
      <c r="G410" s="428"/>
      <c r="H410" s="428"/>
      <c r="I410" s="430"/>
      <c r="J410" s="431"/>
      <c r="K410" s="430"/>
      <c r="L410" s="430"/>
      <c r="M410" s="428"/>
      <c r="N410" s="429"/>
      <c r="O410" s="428"/>
      <c r="P410" s="428"/>
      <c r="Q410" s="430"/>
      <c r="R410" s="431"/>
      <c r="S410" s="430"/>
      <c r="T410" s="430"/>
      <c r="U410" s="428"/>
      <c r="V410" s="429"/>
      <c r="W410" s="428"/>
      <c r="X410" s="428"/>
      <c r="Y410" s="430"/>
      <c r="Z410" s="431"/>
      <c r="AA410" s="430"/>
      <c r="AB410" s="430"/>
    </row>
    <row r="411" spans="1:28" s="389" customFormat="1" x14ac:dyDescent="0.2">
      <c r="A411" s="331"/>
      <c r="B411" s="343" t="s">
        <v>601</v>
      </c>
      <c r="C411" s="318">
        <f>'Series 200 Input'!J411</f>
        <v>0</v>
      </c>
      <c r="D411" s="333"/>
      <c r="E411" s="423" t="s">
        <v>396</v>
      </c>
      <c r="F411" s="424" t="s">
        <v>397</v>
      </c>
      <c r="G411" s="423" t="s">
        <v>398</v>
      </c>
      <c r="H411" s="423"/>
      <c r="I411" s="423" t="s">
        <v>396</v>
      </c>
      <c r="J411" s="424" t="s">
        <v>397</v>
      </c>
      <c r="K411" s="423" t="s">
        <v>398</v>
      </c>
      <c r="L411" s="423"/>
      <c r="M411" s="423" t="s">
        <v>396</v>
      </c>
      <c r="N411" s="424" t="s">
        <v>397</v>
      </c>
      <c r="O411" s="423" t="s">
        <v>398</v>
      </c>
      <c r="P411" s="423"/>
      <c r="Q411" s="423" t="s">
        <v>396</v>
      </c>
      <c r="R411" s="424" t="s">
        <v>397</v>
      </c>
      <c r="S411" s="423" t="s">
        <v>398</v>
      </c>
      <c r="T411" s="423"/>
      <c r="U411" s="423" t="s">
        <v>396</v>
      </c>
      <c r="V411" s="424" t="s">
        <v>397</v>
      </c>
      <c r="W411" s="423" t="s">
        <v>398</v>
      </c>
      <c r="X411" s="423"/>
      <c r="Y411" s="423" t="s">
        <v>396</v>
      </c>
      <c r="Z411" s="424" t="s">
        <v>397</v>
      </c>
      <c r="AA411" s="423" t="s">
        <v>398</v>
      </c>
      <c r="AB411" s="423"/>
    </row>
    <row r="412" spans="1:28" s="389" customFormat="1" x14ac:dyDescent="0.2">
      <c r="A412" s="316"/>
      <c r="B412" s="317"/>
      <c r="C412" s="318">
        <f>'Series 200 Input'!J412</f>
        <v>0</v>
      </c>
      <c r="D412" s="330"/>
      <c r="E412" s="428"/>
      <c r="F412" s="429"/>
      <c r="G412" s="428"/>
      <c r="H412" s="428"/>
      <c r="I412" s="430"/>
      <c r="J412" s="431"/>
      <c r="K412" s="430"/>
      <c r="L412" s="430"/>
      <c r="M412" s="428"/>
      <c r="N412" s="429"/>
      <c r="O412" s="428"/>
      <c r="P412" s="428"/>
      <c r="Q412" s="430"/>
      <c r="R412" s="431"/>
      <c r="S412" s="430"/>
      <c r="T412" s="430"/>
      <c r="U412" s="428"/>
      <c r="V412" s="429"/>
      <c r="W412" s="428"/>
      <c r="X412" s="428"/>
      <c r="Y412" s="430"/>
      <c r="Z412" s="431"/>
      <c r="AA412" s="430"/>
      <c r="AB412" s="430"/>
    </row>
    <row r="413" spans="1:28" s="389" customFormat="1" ht="25.5" x14ac:dyDescent="0.2">
      <c r="A413" s="316" t="s">
        <v>761</v>
      </c>
      <c r="B413" s="317" t="s">
        <v>762</v>
      </c>
      <c r="C413" s="318">
        <f>'Series 200 Input'!J413</f>
        <v>0</v>
      </c>
      <c r="D413" s="318" t="s">
        <v>30</v>
      </c>
      <c r="E413" s="452">
        <v>234.5</v>
      </c>
      <c r="F413" s="452">
        <v>117.25</v>
      </c>
      <c r="G413" s="452">
        <v>117.25</v>
      </c>
      <c r="H413" s="412" t="str">
        <f>IF((0=$C413),"",IFERROR(IF($C413&lt;10,$C413*E413,IF(AND(10&lt;=$C413,$C413&lt;=50),$C413*F413,IF($C413&gt;50,$C413*G413,"No Offer"))),"No Offer"))</f>
        <v/>
      </c>
      <c r="I413" s="453">
        <v>150</v>
      </c>
      <c r="J413" s="453">
        <v>150</v>
      </c>
      <c r="K413" s="453">
        <v>150</v>
      </c>
      <c r="L413" s="414" t="str">
        <f>IF((0=$C413),"",IFERROR(IF($C413&lt;10,$C413*I413,IF(AND(10&lt;=$C413,$C413&lt;=50),$C413*J413,IF($C413&gt;50,$C413*K413,"No Offer"))),"No Offer"))</f>
        <v/>
      </c>
      <c r="M413" s="452">
        <v>62.27</v>
      </c>
      <c r="N413" s="452">
        <v>62.27</v>
      </c>
      <c r="O413" s="452">
        <v>62.27</v>
      </c>
      <c r="P413" s="412" t="str">
        <f>IF((0=$C413),"",IFERROR(IF($C413&lt;10,$C413*M413,IF(AND(10&lt;=$C413,$C413&lt;=50),$C413*N413,IF($C413&gt;50,$C413*O413,"No Offer"))),"No Offer"))</f>
        <v/>
      </c>
      <c r="Q413" s="453">
        <v>80</v>
      </c>
      <c r="R413" s="453">
        <v>80</v>
      </c>
      <c r="S413" s="453">
        <v>80</v>
      </c>
      <c r="T413" s="414" t="str">
        <f>IF((0=$C413),"",IFERROR(IF($C413&lt;10,$C413*Q413,IF(AND(10&lt;=$C413,$C413&lt;=50),$C413*R413,IF($C413&gt;50,$C413*S413,"No Offer"))),"No Offer"))</f>
        <v/>
      </c>
      <c r="U413" s="452">
        <v>85</v>
      </c>
      <c r="V413" s="452">
        <v>82.5</v>
      </c>
      <c r="W413" s="452">
        <v>78.5</v>
      </c>
      <c r="X413" s="412" t="str">
        <f>IF((0=$C413),"",IFERROR(IF($C413&lt;10,$C413*U413,IF(AND(10&lt;=$C413,$C413&lt;=50),$C413*V413,IF($C413&gt;50,$C413*W413,"No Offer"))),"No Offer"))</f>
        <v/>
      </c>
      <c r="Y413" s="453" t="s">
        <v>402</v>
      </c>
      <c r="Z413" s="453" t="s">
        <v>402</v>
      </c>
      <c r="AA413" s="453" t="s">
        <v>403</v>
      </c>
      <c r="AB413" s="414" t="str">
        <f>IF((0=$C413),"",IFERROR(IF($C413&lt;10,$C413*Y413,IF(AND(10&lt;=$C413,$C413&lt;=50),$C413*Z413,IF($C413&gt;50,$C413*AA413,"No Offer"))),"No Offer"))</f>
        <v/>
      </c>
    </row>
    <row r="414" spans="1:28" s="389" customFormat="1" x14ac:dyDescent="0.2">
      <c r="A414" s="316"/>
      <c r="B414" s="317"/>
      <c r="C414" s="318">
        <f>'Series 200 Input'!J414</f>
        <v>0</v>
      </c>
      <c r="D414" s="330"/>
      <c r="E414" s="452"/>
      <c r="F414" s="452"/>
      <c r="G414" s="452"/>
      <c r="H414" s="408"/>
      <c r="I414" s="453"/>
      <c r="J414" s="453"/>
      <c r="K414" s="453"/>
      <c r="L414" s="411"/>
      <c r="M414" s="452"/>
      <c r="N414" s="452"/>
      <c r="O414" s="452"/>
      <c r="P414" s="408"/>
      <c r="Q414" s="453"/>
      <c r="R414" s="453"/>
      <c r="S414" s="453"/>
      <c r="T414" s="411"/>
      <c r="U414" s="452"/>
      <c r="V414" s="452"/>
      <c r="W414" s="452"/>
      <c r="X414" s="408"/>
      <c r="Y414" s="453"/>
      <c r="Z414" s="453"/>
      <c r="AA414" s="453"/>
      <c r="AB414" s="411"/>
    </row>
    <row r="415" spans="1:28" s="389" customFormat="1" x14ac:dyDescent="0.2">
      <c r="A415" s="316" t="s">
        <v>763</v>
      </c>
      <c r="B415" s="317" t="s">
        <v>764</v>
      </c>
      <c r="C415" s="318">
        <f>'Series 200 Input'!J415</f>
        <v>0</v>
      </c>
      <c r="D415" s="318" t="s">
        <v>30</v>
      </c>
      <c r="E415" s="452">
        <v>117.25</v>
      </c>
      <c r="F415" s="452">
        <v>117.25</v>
      </c>
      <c r="G415" s="452">
        <v>117.25</v>
      </c>
      <c r="H415" s="412" t="str">
        <f>IF((0=$C415),"",IFERROR(IF($C415&lt;10,$C415*E415,IF(AND(10&lt;=$C415,$C415&lt;=50),$C415*F415,IF($C415&gt;50,$C415*G415,"No Offer"))),"No Offer"))</f>
        <v/>
      </c>
      <c r="I415" s="453">
        <v>150</v>
      </c>
      <c r="J415" s="453">
        <v>150</v>
      </c>
      <c r="K415" s="453">
        <v>150</v>
      </c>
      <c r="L415" s="414" t="str">
        <f>IF((0=$C415),"",IFERROR(IF($C415&lt;10,$C415*I415,IF(AND(10&lt;=$C415,$C415&lt;=50),$C415*J415,IF($C415&gt;50,$C415*K415,"No Offer"))),"No Offer"))</f>
        <v/>
      </c>
      <c r="M415" s="452">
        <v>62.27</v>
      </c>
      <c r="N415" s="452">
        <v>62.27</v>
      </c>
      <c r="O415" s="452">
        <v>62.27</v>
      </c>
      <c r="P415" s="412" t="str">
        <f>IF((0=$C415),"",IFERROR(IF($C415&lt;10,$C415*M415,IF(AND(10&lt;=$C415,$C415&lt;=50),$C415*N415,IF($C415&gt;50,$C415*O415,"No Offer"))),"No Offer"))</f>
        <v/>
      </c>
      <c r="Q415" s="453">
        <v>60</v>
      </c>
      <c r="R415" s="453">
        <v>60</v>
      </c>
      <c r="S415" s="453">
        <v>60</v>
      </c>
      <c r="T415" s="414" t="str">
        <f>IF((0=$C415),"",IFERROR(IF($C415&lt;10,$C415*Q415,IF(AND(10&lt;=$C415,$C415&lt;=50),$C415*R415,IF($C415&gt;50,$C415*S415,"No Offer"))),"No Offer"))</f>
        <v/>
      </c>
      <c r="U415" s="452">
        <v>60</v>
      </c>
      <c r="V415" s="452">
        <v>54</v>
      </c>
      <c r="W415" s="452">
        <v>54</v>
      </c>
      <c r="X415" s="412" t="str">
        <f>IF((0=$C415),"",IFERROR(IF($C415&lt;10,$C415*U415,IF(AND(10&lt;=$C415,$C415&lt;=50),$C415*V415,IF($C415&gt;50,$C415*W415,"No Offer"))),"No Offer"))</f>
        <v/>
      </c>
      <c r="Y415" s="453" t="s">
        <v>402</v>
      </c>
      <c r="Z415" s="453" t="s">
        <v>402</v>
      </c>
      <c r="AA415" s="453" t="s">
        <v>403</v>
      </c>
      <c r="AB415" s="414" t="str">
        <f>IF((0=$C415),"",IFERROR(IF($C415&lt;10,$C415*Y415,IF(AND(10&lt;=$C415,$C415&lt;=50),$C415*Z415,IF($C415&gt;50,$C415*AA415,"No Offer"))),"No Offer"))</f>
        <v/>
      </c>
    </row>
    <row r="416" spans="1:28" s="389" customFormat="1" x14ac:dyDescent="0.2">
      <c r="A416" s="316"/>
      <c r="B416" s="317"/>
      <c r="C416" s="318">
        <f>'Series 200 Input'!J416</f>
        <v>0</v>
      </c>
      <c r="D416" s="330"/>
      <c r="E416" s="452"/>
      <c r="F416" s="452"/>
      <c r="G416" s="452"/>
      <c r="H416" s="408"/>
      <c r="I416" s="453"/>
      <c r="J416" s="453"/>
      <c r="K416" s="453"/>
      <c r="L416" s="411"/>
      <c r="M416" s="452"/>
      <c r="N416" s="452"/>
      <c r="O416" s="452"/>
      <c r="P416" s="408"/>
      <c r="Q416" s="453"/>
      <c r="R416" s="453"/>
      <c r="S416" s="453"/>
      <c r="T416" s="411"/>
      <c r="U416" s="452"/>
      <c r="V416" s="452"/>
      <c r="W416" s="452"/>
      <c r="X416" s="408"/>
      <c r="Y416" s="453"/>
      <c r="Z416" s="453"/>
      <c r="AA416" s="453"/>
      <c r="AB416" s="411"/>
    </row>
    <row r="417" spans="1:28" s="389" customFormat="1" ht="25.5" x14ac:dyDescent="0.2">
      <c r="A417" s="316" t="s">
        <v>765</v>
      </c>
      <c r="B417" s="317" t="s">
        <v>766</v>
      </c>
      <c r="C417" s="318">
        <f>'Series 200 Input'!J417</f>
        <v>0</v>
      </c>
      <c r="D417" s="318" t="s">
        <v>30</v>
      </c>
      <c r="E417" s="452">
        <v>117.25</v>
      </c>
      <c r="F417" s="452">
        <v>117.25</v>
      </c>
      <c r="G417" s="452">
        <v>117.25</v>
      </c>
      <c r="H417" s="412" t="str">
        <f>IF((0=$C417),"",IFERROR(IF($C417&lt;10,$C417*E417,IF(AND(10&lt;=$C417,$C417&lt;=50),$C417*F417,IF($C417&gt;50,$C417*G417,"No Offer"))),"No Offer"))</f>
        <v/>
      </c>
      <c r="I417" s="453">
        <v>150</v>
      </c>
      <c r="J417" s="453">
        <v>150</v>
      </c>
      <c r="K417" s="453">
        <v>150</v>
      </c>
      <c r="L417" s="414" t="str">
        <f>IF((0=$C417),"",IFERROR(IF($C417&lt;10,$C417*I417,IF(AND(10&lt;=$C417,$C417&lt;=50),$C417*J417,IF($C417&gt;50,$C417*K417,"No Offer"))),"No Offer"))</f>
        <v/>
      </c>
      <c r="M417" s="452">
        <v>62.27</v>
      </c>
      <c r="N417" s="452">
        <v>62.27</v>
      </c>
      <c r="O417" s="452">
        <v>62.27</v>
      </c>
      <c r="P417" s="412" t="str">
        <f>IF((0=$C417),"",IFERROR(IF($C417&lt;10,$C417*M417,IF(AND(10&lt;=$C417,$C417&lt;=50),$C417*N417,IF($C417&gt;50,$C417*O417,"No Offer"))),"No Offer"))</f>
        <v/>
      </c>
      <c r="Q417" s="453">
        <v>50</v>
      </c>
      <c r="R417" s="453">
        <v>50</v>
      </c>
      <c r="S417" s="453">
        <v>50</v>
      </c>
      <c r="T417" s="414" t="str">
        <f>IF((0=$C417),"",IFERROR(IF($C417&lt;10,$C417*Q417,IF(AND(10&lt;=$C417,$C417&lt;=50),$C417*R417,IF($C417&gt;50,$C417*S417,"No Offer"))),"No Offer"))</f>
        <v/>
      </c>
      <c r="U417" s="452">
        <v>60</v>
      </c>
      <c r="V417" s="452">
        <v>54</v>
      </c>
      <c r="W417" s="452">
        <v>54</v>
      </c>
      <c r="X417" s="412" t="str">
        <f>IF((0=$C417),"",IFERROR(IF($C417&lt;10,$C417*U417,IF(AND(10&lt;=$C417,$C417&lt;=50),$C417*V417,IF($C417&gt;50,$C417*W417,"No Offer"))),"No Offer"))</f>
        <v/>
      </c>
      <c r="Y417" s="453" t="s">
        <v>402</v>
      </c>
      <c r="Z417" s="453" t="s">
        <v>402</v>
      </c>
      <c r="AA417" s="453" t="s">
        <v>403</v>
      </c>
      <c r="AB417" s="414" t="str">
        <f>IF((0=$C417),"",IFERROR(IF($C417&lt;10,$C417*Y417,IF(AND(10&lt;=$C417,$C417&lt;=50),$C417*Z417,IF($C417&gt;50,$C417*AA417,"No Offer"))),"No Offer"))</f>
        <v/>
      </c>
    </row>
    <row r="418" spans="1:28" s="389" customFormat="1" x14ac:dyDescent="0.2">
      <c r="A418" s="316"/>
      <c r="B418" s="444"/>
      <c r="C418" s="318">
        <f>'Series 200 Input'!J418</f>
        <v>0</v>
      </c>
      <c r="D418" s="330"/>
      <c r="E418" s="428"/>
      <c r="F418" s="429"/>
      <c r="G418" s="428"/>
      <c r="H418" s="428"/>
      <c r="I418" s="430"/>
      <c r="J418" s="431"/>
      <c r="K418" s="430"/>
      <c r="L418" s="430"/>
      <c r="M418" s="428"/>
      <c r="N418" s="429"/>
      <c r="O418" s="428"/>
      <c r="P418" s="428"/>
      <c r="Q418" s="430"/>
      <c r="R418" s="431"/>
      <c r="S418" s="430"/>
      <c r="T418" s="430"/>
      <c r="U418" s="428"/>
      <c r="V418" s="429"/>
      <c r="W418" s="428"/>
      <c r="X418" s="428"/>
      <c r="Y418" s="430"/>
      <c r="Z418" s="431"/>
      <c r="AA418" s="430"/>
      <c r="AB418" s="430"/>
    </row>
    <row r="419" spans="1:28" s="389" customFormat="1" ht="12.75" hidden="1" customHeight="1" x14ac:dyDescent="0.2">
      <c r="A419" s="316"/>
      <c r="B419" s="444"/>
      <c r="C419" s="318">
        <f>'Series 200 Input'!J419</f>
        <v>0</v>
      </c>
      <c r="D419" s="330"/>
      <c r="E419" s="428"/>
      <c r="F419" s="429"/>
      <c r="G419" s="428"/>
      <c r="H419" s="428"/>
      <c r="I419" s="430"/>
      <c r="J419" s="431"/>
      <c r="K419" s="430"/>
      <c r="L419" s="428"/>
      <c r="M419" s="428"/>
      <c r="N419" s="429"/>
      <c r="O419" s="428"/>
      <c r="P419" s="428"/>
      <c r="Q419" s="430"/>
      <c r="R419" s="431"/>
      <c r="S419" s="430"/>
      <c r="T419" s="428"/>
      <c r="U419" s="428"/>
      <c r="V419" s="429"/>
      <c r="W419" s="428"/>
      <c r="X419" s="428"/>
      <c r="Y419" s="430"/>
      <c r="Z419" s="431"/>
      <c r="AA419" s="430"/>
      <c r="AB419" s="428"/>
    </row>
    <row r="420" spans="1:28" s="389" customFormat="1" ht="12.75" hidden="1" customHeight="1" x14ac:dyDescent="0.2">
      <c r="A420" s="316"/>
      <c r="B420" s="444"/>
      <c r="C420" s="318">
        <f>'Series 200 Input'!J420</f>
        <v>0</v>
      </c>
      <c r="D420" s="330"/>
      <c r="E420" s="428"/>
      <c r="F420" s="429"/>
      <c r="G420" s="428"/>
      <c r="H420" s="428"/>
      <c r="I420" s="430"/>
      <c r="J420" s="431"/>
      <c r="K420" s="430"/>
      <c r="L420" s="428"/>
      <c r="M420" s="428"/>
      <c r="N420" s="429"/>
      <c r="O420" s="428"/>
      <c r="P420" s="428"/>
      <c r="Q420" s="430"/>
      <c r="R420" s="431"/>
      <c r="S420" s="430"/>
      <c r="T420" s="428"/>
      <c r="U420" s="428"/>
      <c r="V420" s="429"/>
      <c r="W420" s="428"/>
      <c r="X420" s="428"/>
      <c r="Y420" s="430"/>
      <c r="Z420" s="431"/>
      <c r="AA420" s="430"/>
      <c r="AB420" s="428"/>
    </row>
    <row r="421" spans="1:28" s="389" customFormat="1" ht="12.75" hidden="1" customHeight="1" x14ac:dyDescent="0.2">
      <c r="A421" s="316"/>
      <c r="B421" s="444"/>
      <c r="C421" s="318">
        <f>'Series 200 Input'!J421</f>
        <v>0</v>
      </c>
      <c r="D421" s="330"/>
      <c r="E421" s="428"/>
      <c r="F421" s="429"/>
      <c r="G421" s="428"/>
      <c r="H421" s="428"/>
      <c r="I421" s="430"/>
      <c r="J421" s="431"/>
      <c r="K421" s="430"/>
      <c r="L421" s="428"/>
      <c r="M421" s="428"/>
      <c r="N421" s="429"/>
      <c r="O421" s="428"/>
      <c r="P421" s="428"/>
      <c r="Q421" s="430"/>
      <c r="R421" s="431"/>
      <c r="S421" s="430"/>
      <c r="T421" s="428"/>
      <c r="U421" s="428"/>
      <c r="V421" s="429"/>
      <c r="W421" s="428"/>
      <c r="X421" s="428"/>
      <c r="Y421" s="430"/>
      <c r="Z421" s="431"/>
      <c r="AA421" s="430"/>
      <c r="AB421" s="428"/>
    </row>
    <row r="422" spans="1:28" s="389" customFormat="1" ht="12.75" hidden="1" customHeight="1" x14ac:dyDescent="0.2">
      <c r="A422" s="316"/>
      <c r="B422" s="444"/>
      <c r="C422" s="318">
        <f>'Series 200 Input'!J422</f>
        <v>0</v>
      </c>
      <c r="D422" s="330"/>
      <c r="E422" s="428"/>
      <c r="F422" s="429"/>
      <c r="G422" s="428"/>
      <c r="H422" s="428"/>
      <c r="I422" s="430"/>
      <c r="J422" s="431"/>
      <c r="K422" s="430"/>
      <c r="L422" s="428"/>
      <c r="M422" s="428"/>
      <c r="N422" s="429"/>
      <c r="O422" s="428"/>
      <c r="P422" s="428"/>
      <c r="Q422" s="430"/>
      <c r="R422" s="431"/>
      <c r="S422" s="430"/>
      <c r="T422" s="428"/>
      <c r="U422" s="428"/>
      <c r="V422" s="429"/>
      <c r="W422" s="428"/>
      <c r="X422" s="428"/>
      <c r="Y422" s="430"/>
      <c r="Z422" s="431"/>
      <c r="AA422" s="430"/>
      <c r="AB422" s="428"/>
    </row>
    <row r="423" spans="1:28" s="389" customFormat="1" ht="12.75" hidden="1" customHeight="1" x14ac:dyDescent="0.2">
      <c r="A423" s="316"/>
      <c r="B423" s="444"/>
      <c r="C423" s="318">
        <f>'Series 200 Input'!J423</f>
        <v>0</v>
      </c>
      <c r="D423" s="330"/>
      <c r="E423" s="428"/>
      <c r="F423" s="429"/>
      <c r="G423" s="428"/>
      <c r="H423" s="428"/>
      <c r="I423" s="430"/>
      <c r="J423" s="431"/>
      <c r="K423" s="430"/>
      <c r="L423" s="428"/>
      <c r="M423" s="428"/>
      <c r="N423" s="429"/>
      <c r="O423" s="428"/>
      <c r="P423" s="428"/>
      <c r="Q423" s="430"/>
      <c r="R423" s="431"/>
      <c r="S423" s="430"/>
      <c r="T423" s="428"/>
      <c r="U423" s="428"/>
      <c r="V423" s="429"/>
      <c r="W423" s="428"/>
      <c r="X423" s="428"/>
      <c r="Y423" s="430"/>
      <c r="Z423" s="431"/>
      <c r="AA423" s="430"/>
      <c r="AB423" s="428"/>
    </row>
    <row r="424" spans="1:28" s="389" customFormat="1" ht="12.75" hidden="1" customHeight="1" x14ac:dyDescent="0.2">
      <c r="A424" s="316"/>
      <c r="B424" s="444"/>
      <c r="C424" s="318">
        <f>'Series 200 Input'!J424</f>
        <v>0</v>
      </c>
      <c r="D424" s="330"/>
      <c r="E424" s="428"/>
      <c r="F424" s="429"/>
      <c r="G424" s="428"/>
      <c r="H424" s="428"/>
      <c r="I424" s="430"/>
      <c r="J424" s="431"/>
      <c r="K424" s="430"/>
      <c r="L424" s="428"/>
      <c r="M424" s="428"/>
      <c r="N424" s="429"/>
      <c r="O424" s="428"/>
      <c r="P424" s="428"/>
      <c r="Q424" s="430"/>
      <c r="R424" s="431"/>
      <c r="S424" s="430"/>
      <c r="T424" s="428"/>
      <c r="U424" s="428"/>
      <c r="V424" s="429"/>
      <c r="W424" s="428"/>
      <c r="X424" s="428"/>
      <c r="Y424" s="430"/>
      <c r="Z424" s="431"/>
      <c r="AA424" s="430"/>
      <c r="AB424" s="428"/>
    </row>
    <row r="425" spans="1:28" s="389" customFormat="1" ht="12.75" hidden="1" customHeight="1" x14ac:dyDescent="0.2">
      <c r="A425" s="316"/>
      <c r="B425" s="444"/>
      <c r="C425" s="318">
        <f>'Series 200 Input'!J425</f>
        <v>0</v>
      </c>
      <c r="D425" s="330"/>
      <c r="E425" s="428"/>
      <c r="F425" s="429"/>
      <c r="G425" s="428"/>
      <c r="H425" s="428"/>
      <c r="I425" s="430"/>
      <c r="J425" s="431"/>
      <c r="K425" s="430"/>
      <c r="L425" s="428"/>
      <c r="M425" s="428"/>
      <c r="N425" s="429"/>
      <c r="O425" s="428"/>
      <c r="P425" s="428"/>
      <c r="Q425" s="430"/>
      <c r="R425" s="431"/>
      <c r="S425" s="430"/>
      <c r="T425" s="428"/>
      <c r="U425" s="428"/>
      <c r="V425" s="429"/>
      <c r="W425" s="428"/>
      <c r="X425" s="428"/>
      <c r="Y425" s="430"/>
      <c r="Z425" s="431"/>
      <c r="AA425" s="430"/>
      <c r="AB425" s="428"/>
    </row>
    <row r="426" spans="1:28" s="389" customFormat="1" ht="12.75" hidden="1" customHeight="1" x14ac:dyDescent="0.2">
      <c r="A426" s="316"/>
      <c r="B426" s="444"/>
      <c r="C426" s="318">
        <f>'Series 200 Input'!J426</f>
        <v>0</v>
      </c>
      <c r="D426" s="330"/>
      <c r="E426" s="428"/>
      <c r="F426" s="429"/>
      <c r="G426" s="428"/>
      <c r="H426" s="428"/>
      <c r="I426" s="430"/>
      <c r="J426" s="431"/>
      <c r="K426" s="430"/>
      <c r="L426" s="428"/>
      <c r="M426" s="428"/>
      <c r="N426" s="429"/>
      <c r="O426" s="428"/>
      <c r="P426" s="428"/>
      <c r="Q426" s="430"/>
      <c r="R426" s="431"/>
      <c r="S426" s="430"/>
      <c r="T426" s="428"/>
      <c r="U426" s="428"/>
      <c r="V426" s="429"/>
      <c r="W426" s="428"/>
      <c r="X426" s="428"/>
      <c r="Y426" s="430"/>
      <c r="Z426" s="431"/>
      <c r="AA426" s="430"/>
      <c r="AB426" s="428"/>
    </row>
    <row r="427" spans="1:28" s="389" customFormat="1" ht="12.75" hidden="1" customHeight="1" x14ac:dyDescent="0.2">
      <c r="A427" s="316"/>
      <c r="B427" s="444"/>
      <c r="C427" s="318">
        <f>'Series 200 Input'!J427</f>
        <v>0</v>
      </c>
      <c r="D427" s="330"/>
      <c r="E427" s="428"/>
      <c r="F427" s="429"/>
      <c r="G427" s="428"/>
      <c r="H427" s="428"/>
      <c r="I427" s="430"/>
      <c r="J427" s="431"/>
      <c r="K427" s="430"/>
      <c r="L427" s="428"/>
      <c r="M427" s="428"/>
      <c r="N427" s="429"/>
      <c r="O427" s="428"/>
      <c r="P427" s="428"/>
      <c r="Q427" s="430"/>
      <c r="R427" s="431"/>
      <c r="S427" s="430"/>
      <c r="T427" s="428"/>
      <c r="U427" s="428"/>
      <c r="V427" s="429"/>
      <c r="W427" s="428"/>
      <c r="X427" s="428"/>
      <c r="Y427" s="430"/>
      <c r="Z427" s="431"/>
      <c r="AA427" s="430"/>
      <c r="AB427" s="428"/>
    </row>
    <row r="428" spans="1:28" s="389" customFormat="1" ht="12.75" hidden="1" customHeight="1" x14ac:dyDescent="0.2">
      <c r="A428" s="316"/>
      <c r="B428" s="444"/>
      <c r="C428" s="318">
        <f>'Series 200 Input'!J428</f>
        <v>0</v>
      </c>
      <c r="D428" s="330"/>
      <c r="E428" s="428"/>
      <c r="F428" s="429"/>
      <c r="G428" s="428"/>
      <c r="H428" s="428"/>
      <c r="I428" s="430"/>
      <c r="J428" s="431"/>
      <c r="K428" s="430"/>
      <c r="L428" s="428"/>
      <c r="M428" s="428"/>
      <c r="N428" s="429"/>
      <c r="O428" s="428"/>
      <c r="P428" s="428"/>
      <c r="Q428" s="430"/>
      <c r="R428" s="431"/>
      <c r="S428" s="430"/>
      <c r="T428" s="428"/>
      <c r="U428" s="428"/>
      <c r="V428" s="429"/>
      <c r="W428" s="428"/>
      <c r="X428" s="428"/>
      <c r="Y428" s="430"/>
      <c r="Z428" s="431"/>
      <c r="AA428" s="430"/>
      <c r="AB428" s="428"/>
    </row>
    <row r="429" spans="1:28" s="389" customFormat="1" ht="12.75" hidden="1" customHeight="1" x14ac:dyDescent="0.2">
      <c r="A429" s="316"/>
      <c r="B429" s="444"/>
      <c r="C429" s="318">
        <f>'Series 200 Input'!J429</f>
        <v>0</v>
      </c>
      <c r="D429" s="330"/>
      <c r="E429" s="428"/>
      <c r="F429" s="429"/>
      <c r="G429" s="428"/>
      <c r="H429" s="428"/>
      <c r="I429" s="430"/>
      <c r="J429" s="431"/>
      <c r="K429" s="430"/>
      <c r="L429" s="428"/>
      <c r="M429" s="428"/>
      <c r="N429" s="429"/>
      <c r="O429" s="428"/>
      <c r="P429" s="428"/>
      <c r="Q429" s="430"/>
      <c r="R429" s="431"/>
      <c r="S429" s="430"/>
      <c r="T429" s="428"/>
      <c r="U429" s="428"/>
      <c r="V429" s="429"/>
      <c r="W429" s="428"/>
      <c r="X429" s="428"/>
      <c r="Y429" s="430"/>
      <c r="Z429" s="431"/>
      <c r="AA429" s="430"/>
      <c r="AB429" s="428"/>
    </row>
    <row r="430" spans="1:28" s="389" customFormat="1" ht="12.75" hidden="1" customHeight="1" x14ac:dyDescent="0.2">
      <c r="A430" s="316"/>
      <c r="B430" s="444"/>
      <c r="C430" s="318">
        <f>'Series 200 Input'!J430</f>
        <v>0</v>
      </c>
      <c r="D430" s="330"/>
      <c r="E430" s="428"/>
      <c r="F430" s="429"/>
      <c r="G430" s="428"/>
      <c r="H430" s="428"/>
      <c r="I430" s="430"/>
      <c r="J430" s="431"/>
      <c r="K430" s="430"/>
      <c r="L430" s="428"/>
      <c r="M430" s="428"/>
      <c r="N430" s="429"/>
      <c r="O430" s="428"/>
      <c r="P430" s="428"/>
      <c r="Q430" s="430"/>
      <c r="R430" s="431"/>
      <c r="S430" s="430"/>
      <c r="T430" s="428"/>
      <c r="U430" s="428"/>
      <c r="V430" s="429"/>
      <c r="W430" s="428"/>
      <c r="X430" s="428"/>
      <c r="Y430" s="430"/>
      <c r="Z430" s="431"/>
      <c r="AA430" s="430"/>
      <c r="AB430" s="428"/>
    </row>
    <row r="431" spans="1:28" s="389" customFormat="1" ht="12.75" hidden="1" customHeight="1" x14ac:dyDescent="0.2">
      <c r="A431" s="316"/>
      <c r="B431" s="444"/>
      <c r="C431" s="318">
        <f>'Series 200 Input'!J431</f>
        <v>0</v>
      </c>
      <c r="D431" s="330"/>
      <c r="E431" s="428"/>
      <c r="F431" s="429"/>
      <c r="G431" s="428"/>
      <c r="H431" s="428"/>
      <c r="I431" s="430"/>
      <c r="J431" s="431"/>
      <c r="K431" s="430"/>
      <c r="L431" s="428"/>
      <c r="M431" s="428"/>
      <c r="N431" s="429"/>
      <c r="O431" s="428"/>
      <c r="P431" s="428"/>
      <c r="Q431" s="430"/>
      <c r="R431" s="431"/>
      <c r="S431" s="430"/>
      <c r="T431" s="428"/>
      <c r="U431" s="428"/>
      <c r="V431" s="429"/>
      <c r="W431" s="428"/>
      <c r="X431" s="428"/>
      <c r="Y431" s="430"/>
      <c r="Z431" s="431"/>
      <c r="AA431" s="430"/>
      <c r="AB431" s="428"/>
    </row>
    <row r="432" spans="1:28" s="389" customFormat="1" ht="12.75" hidden="1" customHeight="1" x14ac:dyDescent="0.2">
      <c r="A432" s="316"/>
      <c r="B432" s="444"/>
      <c r="C432" s="318">
        <f>'Series 200 Input'!J432</f>
        <v>0</v>
      </c>
      <c r="D432" s="330"/>
      <c r="E432" s="428"/>
      <c r="F432" s="429"/>
      <c r="G432" s="428"/>
      <c r="H432" s="428"/>
      <c r="I432" s="430"/>
      <c r="J432" s="431"/>
      <c r="K432" s="430"/>
      <c r="L432" s="428"/>
      <c r="M432" s="428"/>
      <c r="N432" s="429"/>
      <c r="O432" s="428"/>
      <c r="P432" s="428"/>
      <c r="Q432" s="430"/>
      <c r="R432" s="431"/>
      <c r="S432" s="430"/>
      <c r="T432" s="428"/>
      <c r="U432" s="428"/>
      <c r="V432" s="429"/>
      <c r="W432" s="428"/>
      <c r="X432" s="428"/>
      <c r="Y432" s="430"/>
      <c r="Z432" s="431"/>
      <c r="AA432" s="430"/>
      <c r="AB432" s="428"/>
    </row>
    <row r="433" spans="1:28" s="389" customFormat="1" ht="12.75" hidden="1" customHeight="1" x14ac:dyDescent="0.2">
      <c r="A433" s="316"/>
      <c r="B433" s="444"/>
      <c r="C433" s="318">
        <f>'Series 200 Input'!J433</f>
        <v>0</v>
      </c>
      <c r="D433" s="330"/>
      <c r="E433" s="428"/>
      <c r="F433" s="429"/>
      <c r="G433" s="428"/>
      <c r="H433" s="428"/>
      <c r="I433" s="430"/>
      <c r="J433" s="431"/>
      <c r="K433" s="430"/>
      <c r="L433" s="428"/>
      <c r="M433" s="428"/>
      <c r="N433" s="429"/>
      <c r="O433" s="428"/>
      <c r="P433" s="428"/>
      <c r="Q433" s="430"/>
      <c r="R433" s="431"/>
      <c r="S433" s="430"/>
      <c r="T433" s="428"/>
      <c r="U433" s="428"/>
      <c r="V433" s="429"/>
      <c r="W433" s="428"/>
      <c r="X433" s="428"/>
      <c r="Y433" s="430"/>
      <c r="Z433" s="431"/>
      <c r="AA433" s="430"/>
      <c r="AB433" s="428"/>
    </row>
    <row r="434" spans="1:28" s="389" customFormat="1" ht="12.75" hidden="1" customHeight="1" x14ac:dyDescent="0.2">
      <c r="A434" s="316"/>
      <c r="B434" s="444"/>
      <c r="C434" s="318">
        <f>'Series 200 Input'!J434</f>
        <v>0</v>
      </c>
      <c r="D434" s="330"/>
      <c r="E434" s="428"/>
      <c r="F434" s="429"/>
      <c r="G434" s="428"/>
      <c r="H434" s="428"/>
      <c r="I434" s="430"/>
      <c r="J434" s="431"/>
      <c r="K434" s="430"/>
      <c r="L434" s="428"/>
      <c r="M434" s="428"/>
      <c r="N434" s="429"/>
      <c r="O434" s="428"/>
      <c r="P434" s="428"/>
      <c r="Q434" s="430"/>
      <c r="R434" s="431"/>
      <c r="S434" s="430"/>
      <c r="T434" s="428"/>
      <c r="U434" s="428"/>
      <c r="V434" s="429"/>
      <c r="W434" s="428"/>
      <c r="X434" s="428"/>
      <c r="Y434" s="430"/>
      <c r="Z434" s="431"/>
      <c r="AA434" s="430"/>
      <c r="AB434" s="428"/>
    </row>
    <row r="435" spans="1:28" s="389" customFormat="1" ht="12.75" hidden="1" customHeight="1" x14ac:dyDescent="0.2">
      <c r="A435" s="316"/>
      <c r="B435" s="444"/>
      <c r="C435" s="318">
        <f>'Series 200 Input'!J435</f>
        <v>0</v>
      </c>
      <c r="D435" s="330"/>
      <c r="E435" s="428"/>
      <c r="F435" s="429"/>
      <c r="G435" s="428"/>
      <c r="H435" s="428"/>
      <c r="I435" s="430"/>
      <c r="J435" s="431"/>
      <c r="K435" s="430"/>
      <c r="L435" s="428"/>
      <c r="M435" s="428"/>
      <c r="N435" s="429"/>
      <c r="O435" s="428"/>
      <c r="P435" s="428"/>
      <c r="Q435" s="430"/>
      <c r="R435" s="431"/>
      <c r="S435" s="430"/>
      <c r="T435" s="428"/>
      <c r="U435" s="428"/>
      <c r="V435" s="429"/>
      <c r="W435" s="428"/>
      <c r="X435" s="428"/>
      <c r="Y435" s="430"/>
      <c r="Z435" s="431"/>
      <c r="AA435" s="430"/>
      <c r="AB435" s="428"/>
    </row>
    <row r="436" spans="1:28" s="389" customFormat="1" ht="12.75" hidden="1" customHeight="1" x14ac:dyDescent="0.2">
      <c r="A436" s="316"/>
      <c r="B436" s="317"/>
      <c r="C436" s="318">
        <f>'Series 200 Input'!J436</f>
        <v>0</v>
      </c>
      <c r="D436" s="318"/>
      <c r="E436" s="416"/>
      <c r="F436" s="416"/>
      <c r="G436" s="416"/>
      <c r="H436" s="416"/>
      <c r="I436" s="417"/>
      <c r="J436" s="417"/>
      <c r="K436" s="417"/>
      <c r="L436" s="416"/>
      <c r="M436" s="416"/>
      <c r="N436" s="416"/>
      <c r="O436" s="416"/>
      <c r="P436" s="416"/>
      <c r="Q436" s="417"/>
      <c r="R436" s="417"/>
      <c r="S436" s="417"/>
      <c r="T436" s="416"/>
      <c r="U436" s="416"/>
      <c r="V436" s="416"/>
      <c r="W436" s="416"/>
      <c r="X436" s="416"/>
      <c r="Y436" s="417"/>
      <c r="Z436" s="417"/>
      <c r="AA436" s="417"/>
      <c r="AB436" s="416"/>
    </row>
    <row r="437" spans="1:28" s="389" customFormat="1" ht="25.5" hidden="1" customHeight="1" x14ac:dyDescent="0.2">
      <c r="A437" s="316" t="s">
        <v>516</v>
      </c>
      <c r="B437" s="317" t="s">
        <v>767</v>
      </c>
      <c r="C437" s="318">
        <f>'Series 200 Input'!J437</f>
        <v>0</v>
      </c>
      <c r="D437" s="318" t="s">
        <v>768</v>
      </c>
      <c r="E437" s="407"/>
      <c r="F437" s="407"/>
      <c r="G437" s="407"/>
      <c r="H437" s="408">
        <f>(IF(C437&lt;5,E437,IF(AND(C437&gt;=5,C437&lt;=50),F437,IF(C437&gt;50,G437,""))))*C437</f>
        <v>0</v>
      </c>
      <c r="I437" s="409"/>
      <c r="J437" s="409"/>
      <c r="K437" s="409"/>
      <c r="L437" s="408">
        <f>(IF(G437&lt;5,I437,IF(AND(G437&gt;=5,G437&lt;=50),J437,IF(G437&gt;50,K437,""))))*G437</f>
        <v>0</v>
      </c>
      <c r="M437" s="407"/>
      <c r="N437" s="407"/>
      <c r="O437" s="407"/>
      <c r="P437" s="408">
        <f>(IF(K437&lt;5,M437,IF(AND(K437&gt;=5,K437&lt;=50),N437,IF(K437&gt;50,O437,""))))*K437</f>
        <v>0</v>
      </c>
      <c r="Q437" s="409"/>
      <c r="R437" s="409"/>
      <c r="S437" s="409"/>
      <c r="T437" s="408">
        <f>(IF(O437&lt;5,Q437,IF(AND(O437&gt;=5,O437&lt;=50),R437,IF(O437&gt;50,S437,""))))*O437</f>
        <v>0</v>
      </c>
      <c r="U437" s="407"/>
      <c r="V437" s="407"/>
      <c r="W437" s="407"/>
      <c r="X437" s="408">
        <f>(IF(S437&lt;5,U437,IF(AND(S437&gt;=5,S437&lt;=50),V437,IF(S437&gt;50,W437,""))))*S437</f>
        <v>0</v>
      </c>
      <c r="Y437" s="409"/>
      <c r="Z437" s="409"/>
      <c r="AA437" s="409"/>
      <c r="AB437" s="408">
        <f>(IF(W437&lt;5,Y437,IF(AND(W437&gt;=5,W437&lt;=50),Z437,IF(W437&gt;50,AA437,""))))*W437</f>
        <v>0</v>
      </c>
    </row>
    <row r="438" spans="1:28" s="389" customFormat="1" ht="12.75" hidden="1" customHeight="1" x14ac:dyDescent="0.2">
      <c r="A438" s="404"/>
      <c r="B438" s="405"/>
      <c r="C438" s="318">
        <f>'Series 200 Input'!J438</f>
        <v>0</v>
      </c>
      <c r="D438" s="318"/>
      <c r="E438" s="407"/>
      <c r="F438" s="407"/>
      <c r="G438" s="407"/>
      <c r="H438" s="408"/>
      <c r="I438" s="409"/>
      <c r="J438" s="409"/>
      <c r="K438" s="409"/>
      <c r="L438" s="408"/>
      <c r="M438" s="407"/>
      <c r="N438" s="407"/>
      <c r="O438" s="407"/>
      <c r="P438" s="408"/>
      <c r="Q438" s="409"/>
      <c r="R438" s="409"/>
      <c r="S438" s="409"/>
      <c r="T438" s="408"/>
      <c r="U438" s="407"/>
      <c r="V438" s="407"/>
      <c r="W438" s="407"/>
      <c r="X438" s="408"/>
      <c r="Y438" s="409"/>
      <c r="Z438" s="409"/>
      <c r="AA438" s="409"/>
      <c r="AB438" s="408"/>
    </row>
    <row r="439" spans="1:28" s="389" customFormat="1" ht="25.5" hidden="1" customHeight="1" x14ac:dyDescent="0.2">
      <c r="A439" s="316" t="s">
        <v>518</v>
      </c>
      <c r="B439" s="317" t="s">
        <v>769</v>
      </c>
      <c r="C439" s="318">
        <f>'Series 200 Input'!J439</f>
        <v>0</v>
      </c>
      <c r="D439" s="318" t="s">
        <v>768</v>
      </c>
      <c r="E439" s="407"/>
      <c r="F439" s="407"/>
      <c r="G439" s="407"/>
      <c r="H439" s="408">
        <f>(IF(C439&lt;5,E439,IF(AND(C439&gt;=5,C439&lt;=50),F439,IF(C439&gt;50,G439,""))))*C439</f>
        <v>0</v>
      </c>
      <c r="I439" s="409"/>
      <c r="J439" s="409"/>
      <c r="K439" s="409"/>
      <c r="L439" s="408">
        <f>(IF(G439&lt;5,I439,IF(AND(G439&gt;=5,G439&lt;=50),J439,IF(G439&gt;50,K439,""))))*G439</f>
        <v>0</v>
      </c>
      <c r="M439" s="407"/>
      <c r="N439" s="407"/>
      <c r="O439" s="407"/>
      <c r="P439" s="408">
        <f>(IF(K439&lt;5,M439,IF(AND(K439&gt;=5,K439&lt;=50),N439,IF(K439&gt;50,O439,""))))*K439</f>
        <v>0</v>
      </c>
      <c r="Q439" s="409"/>
      <c r="R439" s="409"/>
      <c r="S439" s="409"/>
      <c r="T439" s="408">
        <f>(IF(O439&lt;5,Q439,IF(AND(O439&gt;=5,O439&lt;=50),R439,IF(O439&gt;50,S439,""))))*O439</f>
        <v>0</v>
      </c>
      <c r="U439" s="407"/>
      <c r="V439" s="407"/>
      <c r="W439" s="407"/>
      <c r="X439" s="408">
        <f>(IF(S439&lt;5,U439,IF(AND(S439&gt;=5,S439&lt;=50),V439,IF(S439&gt;50,W439,""))))*S439</f>
        <v>0</v>
      </c>
      <c r="Y439" s="409"/>
      <c r="Z439" s="409"/>
      <c r="AA439" s="409"/>
      <c r="AB439" s="408">
        <f>(IF(W439&lt;5,Y439,IF(AND(W439&gt;=5,W439&lt;=50),Z439,IF(W439&gt;50,AA439,""))))*W439</f>
        <v>0</v>
      </c>
    </row>
    <row r="440" spans="1:28" s="389" customFormat="1" ht="12.75" hidden="1" customHeight="1" x14ac:dyDescent="0.2">
      <c r="A440" s="316"/>
      <c r="B440" s="317"/>
      <c r="C440" s="318">
        <f>'Series 200 Input'!J440</f>
        <v>0</v>
      </c>
      <c r="D440" s="318"/>
      <c r="E440" s="407"/>
      <c r="F440" s="407"/>
      <c r="G440" s="407"/>
      <c r="H440" s="408"/>
      <c r="I440" s="409"/>
      <c r="J440" s="409"/>
      <c r="K440" s="409"/>
      <c r="L440" s="408"/>
      <c r="M440" s="407"/>
      <c r="N440" s="407"/>
      <c r="O440" s="407"/>
      <c r="P440" s="408"/>
      <c r="Q440" s="409"/>
      <c r="R440" s="409"/>
      <c r="S440" s="409"/>
      <c r="T440" s="408"/>
      <c r="U440" s="407"/>
      <c r="V440" s="407"/>
      <c r="W440" s="407"/>
      <c r="X440" s="408"/>
      <c r="Y440" s="409"/>
      <c r="Z440" s="409"/>
      <c r="AA440" s="409"/>
      <c r="AB440" s="408"/>
    </row>
    <row r="441" spans="1:28" s="389" customFormat="1" ht="25.5" hidden="1" customHeight="1" x14ac:dyDescent="0.2">
      <c r="A441" s="316" t="s">
        <v>770</v>
      </c>
      <c r="B441" s="317" t="s">
        <v>771</v>
      </c>
      <c r="C441" s="318">
        <f>'Series 200 Input'!J441</f>
        <v>0</v>
      </c>
      <c r="D441" s="318" t="s">
        <v>768</v>
      </c>
      <c r="E441" s="407"/>
      <c r="F441" s="407"/>
      <c r="G441" s="407"/>
      <c r="H441" s="408">
        <f>(IF(C441&lt;5,E441,IF(AND(C441&gt;=5,C441&lt;=50),F441,IF(C441&gt;50,G441,""))))*C441</f>
        <v>0</v>
      </c>
      <c r="I441" s="409"/>
      <c r="J441" s="409"/>
      <c r="K441" s="409"/>
      <c r="L441" s="408">
        <f>(IF(G441&lt;5,I441,IF(AND(G441&gt;=5,G441&lt;=50),J441,IF(G441&gt;50,K441,""))))*G441</f>
        <v>0</v>
      </c>
      <c r="M441" s="407"/>
      <c r="N441" s="407"/>
      <c r="O441" s="407"/>
      <c r="P441" s="408">
        <f>(IF(K441&lt;5,M441,IF(AND(K441&gt;=5,K441&lt;=50),N441,IF(K441&gt;50,O441,""))))*K441</f>
        <v>0</v>
      </c>
      <c r="Q441" s="409"/>
      <c r="R441" s="409"/>
      <c r="S441" s="409"/>
      <c r="T441" s="408">
        <f>(IF(O441&lt;5,Q441,IF(AND(O441&gt;=5,O441&lt;=50),R441,IF(O441&gt;50,S441,""))))*O441</f>
        <v>0</v>
      </c>
      <c r="U441" s="407"/>
      <c r="V441" s="407"/>
      <c r="W441" s="407"/>
      <c r="X441" s="408">
        <f>(IF(S441&lt;5,U441,IF(AND(S441&gt;=5,S441&lt;=50),V441,IF(S441&gt;50,W441,""))))*S441</f>
        <v>0</v>
      </c>
      <c r="Y441" s="409"/>
      <c r="Z441" s="409"/>
      <c r="AA441" s="409"/>
      <c r="AB441" s="408">
        <f>(IF(W441&lt;5,Y441,IF(AND(W441&gt;=5,W441&lt;=50),Z441,IF(W441&gt;50,AA441,""))))*W441</f>
        <v>0</v>
      </c>
    </row>
    <row r="442" spans="1:28" s="389" customFormat="1" ht="12.75" hidden="1" customHeight="1" x14ac:dyDescent="0.2">
      <c r="A442" s="404"/>
      <c r="B442" s="405"/>
      <c r="C442" s="318">
        <f>'Series 200 Input'!J442</f>
        <v>0</v>
      </c>
      <c r="D442" s="318"/>
      <c r="E442" s="407"/>
      <c r="F442" s="407"/>
      <c r="G442" s="407"/>
      <c r="H442" s="408"/>
      <c r="I442" s="409"/>
      <c r="J442" s="409"/>
      <c r="K442" s="409"/>
      <c r="L442" s="408"/>
      <c r="M442" s="407"/>
      <c r="N442" s="407"/>
      <c r="O442" s="407"/>
      <c r="P442" s="408"/>
      <c r="Q442" s="409"/>
      <c r="R442" s="409"/>
      <c r="S442" s="409"/>
      <c r="T442" s="408"/>
      <c r="U442" s="407"/>
      <c r="V442" s="407"/>
      <c r="W442" s="407"/>
      <c r="X442" s="408"/>
      <c r="Y442" s="409"/>
      <c r="Z442" s="409"/>
      <c r="AA442" s="409"/>
      <c r="AB442" s="408"/>
    </row>
    <row r="443" spans="1:28" s="389" customFormat="1" ht="25.5" hidden="1" customHeight="1" x14ac:dyDescent="0.2">
      <c r="A443" s="316" t="s">
        <v>772</v>
      </c>
      <c r="B443" s="317" t="s">
        <v>698</v>
      </c>
      <c r="C443" s="318">
        <f>'Series 200 Input'!J443</f>
        <v>0</v>
      </c>
      <c r="D443" s="318" t="s">
        <v>768</v>
      </c>
      <c r="E443" s="407"/>
      <c r="F443" s="407"/>
      <c r="G443" s="407"/>
      <c r="H443" s="408">
        <f>(IF(C443&lt;5,E443,IF(AND(C443&gt;=5,C443&lt;=50),F443,IF(C443&gt;50,G443,""))))*C443</f>
        <v>0</v>
      </c>
      <c r="I443" s="409"/>
      <c r="J443" s="409"/>
      <c r="K443" s="409"/>
      <c r="L443" s="408">
        <f>(IF(G443&lt;5,I443,IF(AND(G443&gt;=5,G443&lt;=50),J443,IF(G443&gt;50,K443,""))))*G443</f>
        <v>0</v>
      </c>
      <c r="M443" s="407"/>
      <c r="N443" s="407"/>
      <c r="O443" s="407"/>
      <c r="P443" s="408">
        <f>(IF(K443&lt;5,M443,IF(AND(K443&gt;=5,K443&lt;=50),N443,IF(K443&gt;50,O443,""))))*K443</f>
        <v>0</v>
      </c>
      <c r="Q443" s="409"/>
      <c r="R443" s="409"/>
      <c r="S443" s="409"/>
      <c r="T443" s="408">
        <f>(IF(O443&lt;5,Q443,IF(AND(O443&gt;=5,O443&lt;=50),R443,IF(O443&gt;50,S443,""))))*O443</f>
        <v>0</v>
      </c>
      <c r="U443" s="407"/>
      <c r="V443" s="407"/>
      <c r="W443" s="407"/>
      <c r="X443" s="408">
        <f>(IF(S443&lt;5,U443,IF(AND(S443&gt;=5,S443&lt;=50),V443,IF(S443&gt;50,W443,""))))*S443</f>
        <v>0</v>
      </c>
      <c r="Y443" s="409"/>
      <c r="Z443" s="409"/>
      <c r="AA443" s="409"/>
      <c r="AB443" s="408">
        <f>(IF(W443&lt;5,Y443,IF(AND(W443&gt;=5,W443&lt;=50),Z443,IF(W443&gt;50,AA443,""))))*W443</f>
        <v>0</v>
      </c>
    </row>
    <row r="444" spans="1:28" s="389" customFormat="1" ht="12.75" hidden="1" customHeight="1" x14ac:dyDescent="0.2">
      <c r="A444" s="316"/>
      <c r="B444" s="317"/>
      <c r="C444" s="318">
        <f>'Series 200 Input'!J444</f>
        <v>0</v>
      </c>
      <c r="D444" s="318"/>
      <c r="E444" s="407"/>
      <c r="F444" s="407"/>
      <c r="G444" s="407"/>
      <c r="H444" s="408"/>
      <c r="I444" s="409"/>
      <c r="J444" s="409"/>
      <c r="K444" s="409"/>
      <c r="L444" s="408"/>
      <c r="M444" s="407"/>
      <c r="N444" s="407"/>
      <c r="O444" s="407"/>
      <c r="P444" s="408"/>
      <c r="Q444" s="409"/>
      <c r="R444" s="409"/>
      <c r="S444" s="409"/>
      <c r="T444" s="408"/>
      <c r="U444" s="407"/>
      <c r="V444" s="407"/>
      <c r="W444" s="407"/>
      <c r="X444" s="408"/>
      <c r="Y444" s="409"/>
      <c r="Z444" s="409"/>
      <c r="AA444" s="409"/>
      <c r="AB444" s="408"/>
    </row>
    <row r="445" spans="1:28" s="389" customFormat="1" ht="25.5" hidden="1" customHeight="1" x14ac:dyDescent="0.2">
      <c r="A445" s="316" t="s">
        <v>530</v>
      </c>
      <c r="B445" s="317" t="s">
        <v>773</v>
      </c>
      <c r="C445" s="318">
        <f>'Series 200 Input'!J445</f>
        <v>0</v>
      </c>
      <c r="D445" s="318" t="s">
        <v>451</v>
      </c>
      <c r="E445" s="407"/>
      <c r="F445" s="407"/>
      <c r="G445" s="407"/>
      <c r="H445" s="408">
        <f>(IF(C445&lt;5,E445,IF(AND(C445&gt;=5,C445&lt;=50),F445,IF(C445&gt;50,G445,""))))*C445</f>
        <v>0</v>
      </c>
      <c r="I445" s="409"/>
      <c r="J445" s="409"/>
      <c r="K445" s="409"/>
      <c r="L445" s="408">
        <f>(IF(G445&lt;5,I445,IF(AND(G445&gt;=5,G445&lt;=50),J445,IF(G445&gt;50,K445,""))))*G445</f>
        <v>0</v>
      </c>
      <c r="M445" s="407"/>
      <c r="N445" s="407"/>
      <c r="O445" s="407"/>
      <c r="P445" s="408">
        <f>(IF(K445&lt;5,M445,IF(AND(K445&gt;=5,K445&lt;=50),N445,IF(K445&gt;50,O445,""))))*K445</f>
        <v>0</v>
      </c>
      <c r="Q445" s="409"/>
      <c r="R445" s="409"/>
      <c r="S445" s="409"/>
      <c r="T445" s="408">
        <f>(IF(O445&lt;5,Q445,IF(AND(O445&gt;=5,O445&lt;=50),R445,IF(O445&gt;50,S445,""))))*O445</f>
        <v>0</v>
      </c>
      <c r="U445" s="407"/>
      <c r="V445" s="407"/>
      <c r="W445" s="407"/>
      <c r="X445" s="408">
        <f>(IF(S445&lt;5,U445,IF(AND(S445&gt;=5,S445&lt;=50),V445,IF(S445&gt;50,W445,""))))*S445</f>
        <v>0</v>
      </c>
      <c r="Y445" s="409"/>
      <c r="Z445" s="409"/>
      <c r="AA445" s="409"/>
      <c r="AB445" s="408">
        <f>(IF(W445&lt;5,Y445,IF(AND(W445&gt;=5,W445&lt;=50),Z445,IF(W445&gt;50,AA445,""))))*W445</f>
        <v>0</v>
      </c>
    </row>
    <row r="446" spans="1:28" s="389" customFormat="1" ht="12.75" hidden="1" customHeight="1" x14ac:dyDescent="0.2">
      <c r="A446" s="316"/>
      <c r="B446" s="317"/>
      <c r="C446" s="318">
        <f>'Series 200 Input'!J446</f>
        <v>0</v>
      </c>
      <c r="D446" s="318"/>
      <c r="E446" s="407"/>
      <c r="F446" s="407"/>
      <c r="G446" s="407"/>
      <c r="H446" s="408"/>
      <c r="I446" s="409"/>
      <c r="J446" s="409"/>
      <c r="K446" s="409"/>
      <c r="L446" s="408"/>
      <c r="M446" s="407"/>
      <c r="N446" s="407"/>
      <c r="O446" s="407"/>
      <c r="P446" s="408"/>
      <c r="Q446" s="409"/>
      <c r="R446" s="409"/>
      <c r="S446" s="409"/>
      <c r="T446" s="408"/>
      <c r="U446" s="407"/>
      <c r="V446" s="407"/>
      <c r="W446" s="407"/>
      <c r="X446" s="408"/>
      <c r="Y446" s="409"/>
      <c r="Z446" s="409"/>
      <c r="AA446" s="409"/>
      <c r="AB446" s="408"/>
    </row>
    <row r="447" spans="1:28" s="389" customFormat="1" ht="25.5" hidden="1" customHeight="1" x14ac:dyDescent="0.2">
      <c r="A447" s="316" t="s">
        <v>532</v>
      </c>
      <c r="B447" s="317" t="s">
        <v>774</v>
      </c>
      <c r="C447" s="318">
        <f>'Series 200 Input'!J447</f>
        <v>0</v>
      </c>
      <c r="D447" s="318" t="s">
        <v>451</v>
      </c>
      <c r="E447" s="407"/>
      <c r="F447" s="407"/>
      <c r="G447" s="407"/>
      <c r="H447" s="408">
        <f>(IF(C447&lt;5,E447,IF(AND(C447&gt;=5,C447&lt;=50),F447,IF(C447&gt;50,G447,""))))*C447</f>
        <v>0</v>
      </c>
      <c r="I447" s="409"/>
      <c r="J447" s="409"/>
      <c r="K447" s="409"/>
      <c r="L447" s="408">
        <f>(IF(G447&lt;5,I447,IF(AND(G447&gt;=5,G447&lt;=50),J447,IF(G447&gt;50,K447,""))))*G447</f>
        <v>0</v>
      </c>
      <c r="M447" s="407"/>
      <c r="N447" s="407"/>
      <c r="O447" s="407"/>
      <c r="P447" s="408">
        <f>(IF(K447&lt;5,M447,IF(AND(K447&gt;=5,K447&lt;=50),N447,IF(K447&gt;50,O447,""))))*K447</f>
        <v>0</v>
      </c>
      <c r="Q447" s="409"/>
      <c r="R447" s="409"/>
      <c r="S447" s="409"/>
      <c r="T447" s="408">
        <f>(IF(O447&lt;5,Q447,IF(AND(O447&gt;=5,O447&lt;=50),R447,IF(O447&gt;50,S447,""))))*O447</f>
        <v>0</v>
      </c>
      <c r="U447" s="407"/>
      <c r="V447" s="407"/>
      <c r="W447" s="407"/>
      <c r="X447" s="408">
        <f>(IF(S447&lt;5,U447,IF(AND(S447&gt;=5,S447&lt;=50),V447,IF(S447&gt;50,W447,""))))*S447</f>
        <v>0</v>
      </c>
      <c r="Y447" s="409"/>
      <c r="Z447" s="409"/>
      <c r="AA447" s="409"/>
      <c r="AB447" s="408">
        <f>(IF(W447&lt;5,Y447,IF(AND(W447&gt;=5,W447&lt;=50),Z447,IF(W447&gt;50,AA447,""))))*W447</f>
        <v>0</v>
      </c>
    </row>
    <row r="448" spans="1:28" s="389" customFormat="1" ht="12.75" hidden="1" customHeight="1" x14ac:dyDescent="0.2">
      <c r="A448" s="404"/>
      <c r="B448" s="405"/>
      <c r="C448" s="318">
        <f>'Series 200 Input'!J448</f>
        <v>0</v>
      </c>
      <c r="D448" s="318"/>
      <c r="E448" s="407"/>
      <c r="F448" s="407"/>
      <c r="G448" s="407"/>
      <c r="H448" s="408"/>
      <c r="I448" s="409"/>
      <c r="J448" s="409"/>
      <c r="K448" s="409"/>
      <c r="L448" s="408"/>
      <c r="M448" s="407"/>
      <c r="N448" s="407"/>
      <c r="O448" s="407"/>
      <c r="P448" s="408"/>
      <c r="Q448" s="409"/>
      <c r="R448" s="409"/>
      <c r="S448" s="409"/>
      <c r="T448" s="408"/>
      <c r="U448" s="407"/>
      <c r="V448" s="407"/>
      <c r="W448" s="407"/>
      <c r="X448" s="408"/>
      <c r="Y448" s="409"/>
      <c r="Z448" s="409"/>
      <c r="AA448" s="409"/>
      <c r="AB448" s="408"/>
    </row>
    <row r="449" spans="1:28" s="389" customFormat="1" ht="25.5" hidden="1" customHeight="1" x14ac:dyDescent="0.2">
      <c r="A449" s="316" t="s">
        <v>534</v>
      </c>
      <c r="B449" s="317" t="s">
        <v>775</v>
      </c>
      <c r="C449" s="318">
        <f>'Series 200 Input'!J449</f>
        <v>0</v>
      </c>
      <c r="D449" s="318" t="s">
        <v>451</v>
      </c>
      <c r="E449" s="407"/>
      <c r="F449" s="407"/>
      <c r="G449" s="407"/>
      <c r="H449" s="408">
        <f>(IF(C449&lt;5,E449,IF(AND(C449&gt;=5,C449&lt;=50),F449,IF(C449&gt;50,G449,""))))*C449</f>
        <v>0</v>
      </c>
      <c r="I449" s="409"/>
      <c r="J449" s="409"/>
      <c r="K449" s="409"/>
      <c r="L449" s="408">
        <f>(IF(G449&lt;5,I449,IF(AND(G449&gt;=5,G449&lt;=50),J449,IF(G449&gt;50,K449,""))))*G449</f>
        <v>0</v>
      </c>
      <c r="M449" s="407"/>
      <c r="N449" s="407"/>
      <c r="O449" s="407"/>
      <c r="P449" s="408">
        <f>(IF(K449&lt;5,M449,IF(AND(K449&gt;=5,K449&lt;=50),N449,IF(K449&gt;50,O449,""))))*K449</f>
        <v>0</v>
      </c>
      <c r="Q449" s="409"/>
      <c r="R449" s="409"/>
      <c r="S449" s="409"/>
      <c r="T449" s="408">
        <f>(IF(O449&lt;5,Q449,IF(AND(O449&gt;=5,O449&lt;=50),R449,IF(O449&gt;50,S449,""))))*O449</f>
        <v>0</v>
      </c>
      <c r="U449" s="407"/>
      <c r="V449" s="407"/>
      <c r="W449" s="407"/>
      <c r="X449" s="408">
        <f>(IF(S449&lt;5,U449,IF(AND(S449&gt;=5,S449&lt;=50),V449,IF(S449&gt;50,W449,""))))*S449</f>
        <v>0</v>
      </c>
      <c r="Y449" s="409"/>
      <c r="Z449" s="409"/>
      <c r="AA449" s="409"/>
      <c r="AB449" s="408">
        <f>(IF(W449&lt;5,Y449,IF(AND(W449&gt;=5,W449&lt;=50),Z449,IF(W449&gt;50,AA449,""))))*W449</f>
        <v>0</v>
      </c>
    </row>
    <row r="450" spans="1:28" s="389" customFormat="1" ht="12.75" hidden="1" customHeight="1" x14ac:dyDescent="0.2">
      <c r="A450" s="404"/>
      <c r="B450" s="405"/>
      <c r="C450" s="318">
        <f>'Series 200 Input'!J450</f>
        <v>0</v>
      </c>
      <c r="D450" s="318"/>
      <c r="E450" s="407"/>
      <c r="F450" s="407"/>
      <c r="G450" s="407"/>
      <c r="H450" s="408"/>
      <c r="I450" s="409"/>
      <c r="J450" s="409"/>
      <c r="K450" s="409"/>
      <c r="L450" s="408"/>
      <c r="M450" s="407"/>
      <c r="N450" s="407"/>
      <c r="O450" s="407"/>
      <c r="P450" s="408"/>
      <c r="Q450" s="409"/>
      <c r="R450" s="409"/>
      <c r="S450" s="409"/>
      <c r="T450" s="408"/>
      <c r="U450" s="407"/>
      <c r="V450" s="407"/>
      <c r="W450" s="407"/>
      <c r="X450" s="408"/>
      <c r="Y450" s="409"/>
      <c r="Z450" s="409"/>
      <c r="AA450" s="409"/>
      <c r="AB450" s="408"/>
    </row>
    <row r="451" spans="1:28" s="389" customFormat="1" ht="12.75" hidden="1" customHeight="1" x14ac:dyDescent="0.2">
      <c r="A451" s="316" t="s">
        <v>776</v>
      </c>
      <c r="B451" s="317" t="s">
        <v>777</v>
      </c>
      <c r="C451" s="318">
        <f>'Series 200 Input'!J451</f>
        <v>0</v>
      </c>
      <c r="D451" s="318" t="s">
        <v>451</v>
      </c>
      <c r="E451" s="407"/>
      <c r="F451" s="407"/>
      <c r="G451" s="407"/>
      <c r="H451" s="408">
        <f>(IF(C451&lt;5,E451,IF(AND(C451&gt;=5,C451&lt;=50),F451,IF(C451&gt;50,G451,""))))*C451</f>
        <v>0</v>
      </c>
      <c r="I451" s="409"/>
      <c r="J451" s="409"/>
      <c r="K451" s="409"/>
      <c r="L451" s="408">
        <f>(IF(G451&lt;5,I451,IF(AND(G451&gt;=5,G451&lt;=50),J451,IF(G451&gt;50,K451,""))))*G451</f>
        <v>0</v>
      </c>
      <c r="M451" s="407"/>
      <c r="N451" s="407"/>
      <c r="O451" s="407"/>
      <c r="P451" s="408">
        <f>(IF(K451&lt;5,M451,IF(AND(K451&gt;=5,K451&lt;=50),N451,IF(K451&gt;50,O451,""))))*K451</f>
        <v>0</v>
      </c>
      <c r="Q451" s="409"/>
      <c r="R451" s="409"/>
      <c r="S451" s="409"/>
      <c r="T451" s="408">
        <f>(IF(O451&lt;5,Q451,IF(AND(O451&gt;=5,O451&lt;=50),R451,IF(O451&gt;50,S451,""))))*O451</f>
        <v>0</v>
      </c>
      <c r="U451" s="407"/>
      <c r="V451" s="407"/>
      <c r="W451" s="407"/>
      <c r="X451" s="408">
        <f>(IF(S451&lt;5,U451,IF(AND(S451&gt;=5,S451&lt;=50),V451,IF(S451&gt;50,W451,""))))*S451</f>
        <v>0</v>
      </c>
      <c r="Y451" s="409"/>
      <c r="Z451" s="409"/>
      <c r="AA451" s="409"/>
      <c r="AB451" s="408">
        <f>(IF(W451&lt;5,Y451,IF(AND(W451&gt;=5,W451&lt;=50),Z451,IF(W451&gt;50,AA451,""))))*W451</f>
        <v>0</v>
      </c>
    </row>
    <row r="452" spans="1:28" s="389" customFormat="1" ht="12.75" hidden="1" customHeight="1" x14ac:dyDescent="0.2">
      <c r="A452" s="316"/>
      <c r="B452" s="317"/>
      <c r="C452" s="318">
        <f>'Series 200 Input'!J452</f>
        <v>0</v>
      </c>
      <c r="D452" s="318"/>
      <c r="E452" s="407"/>
      <c r="F452" s="407"/>
      <c r="G452" s="407"/>
      <c r="H452" s="408"/>
      <c r="I452" s="409"/>
      <c r="J452" s="409"/>
      <c r="K452" s="409"/>
      <c r="L452" s="408"/>
      <c r="M452" s="407"/>
      <c r="N452" s="407"/>
      <c r="O452" s="407"/>
      <c r="P452" s="408"/>
      <c r="Q452" s="409"/>
      <c r="R452" s="409"/>
      <c r="S452" s="409"/>
      <c r="T452" s="408"/>
      <c r="U452" s="407"/>
      <c r="V452" s="407"/>
      <c r="W452" s="407"/>
      <c r="X452" s="408"/>
      <c r="Y452" s="409"/>
      <c r="Z452" s="409"/>
      <c r="AA452" s="409"/>
      <c r="AB452" s="408"/>
    </row>
    <row r="453" spans="1:28" s="389" customFormat="1" ht="12.75" hidden="1" customHeight="1" x14ac:dyDescent="0.2">
      <c r="A453" s="316" t="s">
        <v>778</v>
      </c>
      <c r="B453" s="317" t="s">
        <v>779</v>
      </c>
      <c r="C453" s="318">
        <f>'Series 200 Input'!J453</f>
        <v>0</v>
      </c>
      <c r="D453" s="318" t="s">
        <v>451</v>
      </c>
      <c r="E453" s="407"/>
      <c r="F453" s="407"/>
      <c r="G453" s="407"/>
      <c r="H453" s="408">
        <f>(IF(C453&lt;5,E453,IF(AND(C453&gt;=5,C453&lt;=50),F453,IF(C453&gt;50,G453,""))))*C453</f>
        <v>0</v>
      </c>
      <c r="I453" s="409"/>
      <c r="J453" s="409"/>
      <c r="K453" s="409"/>
      <c r="L453" s="408">
        <f>(IF(G453&lt;5,I453,IF(AND(G453&gt;=5,G453&lt;=50),J453,IF(G453&gt;50,K453,""))))*G453</f>
        <v>0</v>
      </c>
      <c r="M453" s="407"/>
      <c r="N453" s="407"/>
      <c r="O453" s="407"/>
      <c r="P453" s="408">
        <f>(IF(K453&lt;5,M453,IF(AND(K453&gt;=5,K453&lt;=50),N453,IF(K453&gt;50,O453,""))))*K453</f>
        <v>0</v>
      </c>
      <c r="Q453" s="409"/>
      <c r="R453" s="409"/>
      <c r="S453" s="409"/>
      <c r="T453" s="408">
        <f>(IF(O453&lt;5,Q453,IF(AND(O453&gt;=5,O453&lt;=50),R453,IF(O453&gt;50,S453,""))))*O453</f>
        <v>0</v>
      </c>
      <c r="U453" s="407"/>
      <c r="V453" s="407"/>
      <c r="W453" s="407"/>
      <c r="X453" s="408">
        <f>(IF(S453&lt;5,U453,IF(AND(S453&gt;=5,S453&lt;=50),V453,IF(S453&gt;50,W453,""))))*S453</f>
        <v>0</v>
      </c>
      <c r="Y453" s="409"/>
      <c r="Z453" s="409"/>
      <c r="AA453" s="409"/>
      <c r="AB453" s="408">
        <f>(IF(W453&lt;5,Y453,IF(AND(W453&gt;=5,W453&lt;=50),Z453,IF(W453&gt;50,AA453,""))))*W453</f>
        <v>0</v>
      </c>
    </row>
    <row r="454" spans="1:28" s="389" customFormat="1" ht="12.75" hidden="1" customHeight="1" x14ac:dyDescent="0.2">
      <c r="A454" s="316"/>
      <c r="B454" s="317"/>
      <c r="C454" s="318">
        <f>'Series 200 Input'!J454</f>
        <v>0</v>
      </c>
      <c r="D454" s="318"/>
      <c r="E454" s="407"/>
      <c r="F454" s="407"/>
      <c r="G454" s="407"/>
      <c r="H454" s="408"/>
      <c r="I454" s="409"/>
      <c r="J454" s="409"/>
      <c r="K454" s="409"/>
      <c r="L454" s="408"/>
      <c r="M454" s="407"/>
      <c r="N454" s="407"/>
      <c r="O454" s="407"/>
      <c r="P454" s="408"/>
      <c r="Q454" s="409"/>
      <c r="R454" s="409"/>
      <c r="S454" s="409"/>
      <c r="T454" s="408"/>
      <c r="U454" s="407"/>
      <c r="V454" s="407"/>
      <c r="W454" s="407"/>
      <c r="X454" s="408"/>
      <c r="Y454" s="409"/>
      <c r="Z454" s="409"/>
      <c r="AA454" s="409"/>
      <c r="AB454" s="408"/>
    </row>
    <row r="455" spans="1:28" s="389" customFormat="1" ht="12.75" hidden="1" customHeight="1" x14ac:dyDescent="0.2">
      <c r="A455" s="316" t="s">
        <v>780</v>
      </c>
      <c r="B455" s="317" t="s">
        <v>781</v>
      </c>
      <c r="C455" s="318">
        <f>'Series 200 Input'!J455</f>
        <v>0</v>
      </c>
      <c r="D455" s="318" t="s">
        <v>451</v>
      </c>
      <c r="E455" s="407"/>
      <c r="F455" s="407"/>
      <c r="G455" s="407"/>
      <c r="H455" s="408">
        <f>(IF(C455&lt;5,E455,IF(AND(C455&gt;=5,C455&lt;=50),F455,IF(C455&gt;50,G455,""))))*C455</f>
        <v>0</v>
      </c>
      <c r="I455" s="409"/>
      <c r="J455" s="409"/>
      <c r="K455" s="409"/>
      <c r="L455" s="408">
        <f>(IF(G455&lt;5,I455,IF(AND(G455&gt;=5,G455&lt;=50),J455,IF(G455&gt;50,K455,""))))*G455</f>
        <v>0</v>
      </c>
      <c r="M455" s="407"/>
      <c r="N455" s="407"/>
      <c r="O455" s="407"/>
      <c r="P455" s="408">
        <f>(IF(K455&lt;5,M455,IF(AND(K455&gt;=5,K455&lt;=50),N455,IF(K455&gt;50,O455,""))))*K455</f>
        <v>0</v>
      </c>
      <c r="Q455" s="409"/>
      <c r="R455" s="409"/>
      <c r="S455" s="409"/>
      <c r="T455" s="408">
        <f>(IF(O455&lt;5,Q455,IF(AND(O455&gt;=5,O455&lt;=50),R455,IF(O455&gt;50,S455,""))))*O455</f>
        <v>0</v>
      </c>
      <c r="U455" s="407"/>
      <c r="V455" s="407"/>
      <c r="W455" s="407"/>
      <c r="X455" s="408">
        <f>(IF(S455&lt;5,U455,IF(AND(S455&gt;=5,S455&lt;=50),V455,IF(S455&gt;50,W455,""))))*S455</f>
        <v>0</v>
      </c>
      <c r="Y455" s="409"/>
      <c r="Z455" s="409"/>
      <c r="AA455" s="409"/>
      <c r="AB455" s="408">
        <f>(IF(W455&lt;5,Y455,IF(AND(W455&gt;=5,W455&lt;=50),Z455,IF(W455&gt;50,AA455,""))))*W455</f>
        <v>0</v>
      </c>
    </row>
    <row r="456" spans="1:28" s="389" customFormat="1" ht="12.75" hidden="1" customHeight="1" x14ac:dyDescent="0.2">
      <c r="A456" s="316"/>
      <c r="B456" s="317"/>
      <c r="C456" s="318">
        <f>'Series 200 Input'!J456</f>
        <v>0</v>
      </c>
      <c r="D456" s="318"/>
      <c r="E456" s="407"/>
      <c r="F456" s="407"/>
      <c r="G456" s="407"/>
      <c r="H456" s="408"/>
      <c r="I456" s="409"/>
      <c r="J456" s="409"/>
      <c r="K456" s="409"/>
      <c r="L456" s="408"/>
      <c r="M456" s="407"/>
      <c r="N456" s="407"/>
      <c r="O456" s="407"/>
      <c r="P456" s="408"/>
      <c r="Q456" s="409"/>
      <c r="R456" s="409"/>
      <c r="S456" s="409"/>
      <c r="T456" s="408"/>
      <c r="U456" s="407"/>
      <c r="V456" s="407"/>
      <c r="W456" s="407"/>
      <c r="X456" s="408"/>
      <c r="Y456" s="409"/>
      <c r="Z456" s="409"/>
      <c r="AA456" s="409"/>
      <c r="AB456" s="408"/>
    </row>
    <row r="457" spans="1:28" s="389" customFormat="1" ht="12.75" hidden="1" customHeight="1" x14ac:dyDescent="0.2">
      <c r="A457" s="316" t="s">
        <v>782</v>
      </c>
      <c r="B457" s="317" t="s">
        <v>783</v>
      </c>
      <c r="C457" s="318">
        <f>'Series 200 Input'!J457</f>
        <v>0</v>
      </c>
      <c r="D457" s="318" t="s">
        <v>451</v>
      </c>
      <c r="E457" s="407"/>
      <c r="F457" s="407"/>
      <c r="G457" s="407"/>
      <c r="H457" s="408">
        <f>(IF(C457&lt;5,E457,IF(AND(C457&gt;=5,C457&lt;=50),F457,IF(C457&gt;50,G457,""))))*C457</f>
        <v>0</v>
      </c>
      <c r="I457" s="409"/>
      <c r="J457" s="409"/>
      <c r="K457" s="409"/>
      <c r="L457" s="408">
        <f>(IF(G457&lt;5,I457,IF(AND(G457&gt;=5,G457&lt;=50),J457,IF(G457&gt;50,K457,""))))*G457</f>
        <v>0</v>
      </c>
      <c r="M457" s="407"/>
      <c r="N457" s="407"/>
      <c r="O457" s="407"/>
      <c r="P457" s="408">
        <f>(IF(K457&lt;5,M457,IF(AND(K457&gt;=5,K457&lt;=50),N457,IF(K457&gt;50,O457,""))))*K457</f>
        <v>0</v>
      </c>
      <c r="Q457" s="409"/>
      <c r="R457" s="409"/>
      <c r="S457" s="409"/>
      <c r="T457" s="408">
        <f>(IF(O457&lt;5,Q457,IF(AND(O457&gt;=5,O457&lt;=50),R457,IF(O457&gt;50,S457,""))))*O457</f>
        <v>0</v>
      </c>
      <c r="U457" s="407"/>
      <c r="V457" s="407"/>
      <c r="W457" s="407"/>
      <c r="X457" s="408">
        <f>(IF(S457&lt;5,U457,IF(AND(S457&gt;=5,S457&lt;=50),V457,IF(S457&gt;50,W457,""))))*S457</f>
        <v>0</v>
      </c>
      <c r="Y457" s="409"/>
      <c r="Z457" s="409"/>
      <c r="AA457" s="409"/>
      <c r="AB457" s="408">
        <f>(IF(W457&lt;5,Y457,IF(AND(W457&gt;=5,W457&lt;=50),Z457,IF(W457&gt;50,AA457,""))))*W457</f>
        <v>0</v>
      </c>
    </row>
    <row r="458" spans="1:28" s="389" customFormat="1" ht="12.75" hidden="1" customHeight="1" x14ac:dyDescent="0.2">
      <c r="A458" s="316"/>
      <c r="B458" s="317"/>
      <c r="C458" s="318">
        <f>'Series 200 Input'!J458</f>
        <v>0</v>
      </c>
      <c r="D458" s="318"/>
      <c r="E458" s="407"/>
      <c r="F458" s="407"/>
      <c r="G458" s="407"/>
      <c r="H458" s="408"/>
      <c r="I458" s="409"/>
      <c r="J458" s="409"/>
      <c r="K458" s="409"/>
      <c r="L458" s="408"/>
      <c r="M458" s="407"/>
      <c r="N458" s="407"/>
      <c r="O458" s="407"/>
      <c r="P458" s="408"/>
      <c r="Q458" s="409"/>
      <c r="R458" s="409"/>
      <c r="S458" s="409"/>
      <c r="T458" s="408"/>
      <c r="U458" s="407"/>
      <c r="V458" s="407"/>
      <c r="W458" s="407"/>
      <c r="X458" s="408"/>
      <c r="Y458" s="409"/>
      <c r="Z458" s="409"/>
      <c r="AA458" s="409"/>
      <c r="AB458" s="408"/>
    </row>
    <row r="459" spans="1:28" s="389" customFormat="1" ht="12.75" hidden="1" customHeight="1" x14ac:dyDescent="0.2">
      <c r="A459" s="316" t="s">
        <v>784</v>
      </c>
      <c r="B459" s="317" t="s">
        <v>785</v>
      </c>
      <c r="C459" s="318">
        <f>'Series 200 Input'!J459</f>
        <v>0</v>
      </c>
      <c r="D459" s="318" t="s">
        <v>451</v>
      </c>
      <c r="E459" s="407"/>
      <c r="F459" s="407"/>
      <c r="G459" s="407"/>
      <c r="H459" s="408">
        <f>(IF(C459&lt;5,E459,IF(AND(C459&gt;=5,C459&lt;=50),F459,IF(C459&gt;50,G459,""))))*C459</f>
        <v>0</v>
      </c>
      <c r="I459" s="409"/>
      <c r="J459" s="409"/>
      <c r="K459" s="409"/>
      <c r="L459" s="408">
        <f>(IF(G459&lt;5,I459,IF(AND(G459&gt;=5,G459&lt;=50),J459,IF(G459&gt;50,K459,""))))*G459</f>
        <v>0</v>
      </c>
      <c r="M459" s="407"/>
      <c r="N459" s="407"/>
      <c r="O459" s="407"/>
      <c r="P459" s="408">
        <f>(IF(K459&lt;5,M459,IF(AND(K459&gt;=5,K459&lt;=50),N459,IF(K459&gt;50,O459,""))))*K459</f>
        <v>0</v>
      </c>
      <c r="Q459" s="409"/>
      <c r="R459" s="409"/>
      <c r="S459" s="409"/>
      <c r="T459" s="408">
        <f>(IF(O459&lt;5,Q459,IF(AND(O459&gt;=5,O459&lt;=50),R459,IF(O459&gt;50,S459,""))))*O459</f>
        <v>0</v>
      </c>
      <c r="U459" s="407"/>
      <c r="V459" s="407"/>
      <c r="W459" s="407"/>
      <c r="X459" s="408">
        <f>(IF(S459&lt;5,U459,IF(AND(S459&gt;=5,S459&lt;=50),V459,IF(S459&gt;50,W459,""))))*S459</f>
        <v>0</v>
      </c>
      <c r="Y459" s="409"/>
      <c r="Z459" s="409"/>
      <c r="AA459" s="409"/>
      <c r="AB459" s="408">
        <f>(IF(W459&lt;5,Y459,IF(AND(W459&gt;=5,W459&lt;=50),Z459,IF(W459&gt;50,AA459,""))))*W459</f>
        <v>0</v>
      </c>
    </row>
    <row r="460" spans="1:28" s="389" customFormat="1" ht="12.75" hidden="1" customHeight="1" x14ac:dyDescent="0.2">
      <c r="A460" s="316"/>
      <c r="B460" s="317"/>
      <c r="C460" s="318">
        <f>'Series 200 Input'!J460</f>
        <v>0</v>
      </c>
      <c r="D460" s="318"/>
      <c r="E460" s="407"/>
      <c r="F460" s="407"/>
      <c r="G460" s="407"/>
      <c r="H460" s="408"/>
      <c r="I460" s="409"/>
      <c r="J460" s="409"/>
      <c r="K460" s="409"/>
      <c r="L460" s="408"/>
      <c r="M460" s="407"/>
      <c r="N460" s="407"/>
      <c r="O460" s="407"/>
      <c r="P460" s="408"/>
      <c r="Q460" s="409"/>
      <c r="R460" s="409"/>
      <c r="S460" s="409"/>
      <c r="T460" s="408"/>
      <c r="U460" s="407"/>
      <c r="V460" s="407"/>
      <c r="W460" s="407"/>
      <c r="X460" s="408"/>
      <c r="Y460" s="409"/>
      <c r="Z460" s="409"/>
      <c r="AA460" s="409"/>
      <c r="AB460" s="408"/>
    </row>
    <row r="461" spans="1:28" s="389" customFormat="1" ht="12.75" hidden="1" customHeight="1" x14ac:dyDescent="0.2">
      <c r="A461" s="316" t="s">
        <v>786</v>
      </c>
      <c r="B461" s="317" t="s">
        <v>787</v>
      </c>
      <c r="C461" s="318">
        <f>'Series 200 Input'!J461</f>
        <v>0</v>
      </c>
      <c r="D461" s="318" t="s">
        <v>451</v>
      </c>
      <c r="E461" s="407"/>
      <c r="F461" s="407"/>
      <c r="G461" s="407"/>
      <c r="H461" s="408">
        <f>(IF(C461&lt;5,E461,IF(AND(C461&gt;=5,C461&lt;=50),F461,IF(C461&gt;50,G461,""))))*C461</f>
        <v>0</v>
      </c>
      <c r="I461" s="409"/>
      <c r="J461" s="409"/>
      <c r="K461" s="409"/>
      <c r="L461" s="408">
        <f>(IF(G461&lt;5,I461,IF(AND(G461&gt;=5,G461&lt;=50),J461,IF(G461&gt;50,K461,""))))*G461</f>
        <v>0</v>
      </c>
      <c r="M461" s="407"/>
      <c r="N461" s="407"/>
      <c r="O461" s="407"/>
      <c r="P461" s="408">
        <f>(IF(K461&lt;5,M461,IF(AND(K461&gt;=5,K461&lt;=50),N461,IF(K461&gt;50,O461,""))))*K461</f>
        <v>0</v>
      </c>
      <c r="Q461" s="409"/>
      <c r="R461" s="409"/>
      <c r="S461" s="409"/>
      <c r="T461" s="408">
        <f>(IF(O461&lt;5,Q461,IF(AND(O461&gt;=5,O461&lt;=50),R461,IF(O461&gt;50,S461,""))))*O461</f>
        <v>0</v>
      </c>
      <c r="U461" s="407"/>
      <c r="V461" s="407"/>
      <c r="W461" s="407"/>
      <c r="X461" s="408">
        <f>(IF(S461&lt;5,U461,IF(AND(S461&gt;=5,S461&lt;=50),V461,IF(S461&gt;50,W461,""))))*S461</f>
        <v>0</v>
      </c>
      <c r="Y461" s="409"/>
      <c r="Z461" s="409"/>
      <c r="AA461" s="409"/>
      <c r="AB461" s="408">
        <f>(IF(W461&lt;5,Y461,IF(AND(W461&gt;=5,W461&lt;=50),Z461,IF(W461&gt;50,AA461,""))))*W461</f>
        <v>0</v>
      </c>
    </row>
    <row r="462" spans="1:28" s="389" customFormat="1" ht="12.75" hidden="1" customHeight="1" x14ac:dyDescent="0.2">
      <c r="A462" s="316"/>
      <c r="B462" s="317"/>
      <c r="C462" s="318">
        <f>'Series 200 Input'!J462</f>
        <v>0</v>
      </c>
      <c r="D462" s="318" t="s">
        <v>102</v>
      </c>
      <c r="E462" s="407"/>
      <c r="F462" s="407"/>
      <c r="G462" s="407"/>
      <c r="H462" s="408"/>
      <c r="I462" s="409"/>
      <c r="J462" s="409"/>
      <c r="K462" s="409"/>
      <c r="L462" s="408"/>
      <c r="M462" s="407"/>
      <c r="N462" s="407"/>
      <c r="O462" s="407"/>
      <c r="P462" s="408"/>
      <c r="Q462" s="409"/>
      <c r="R462" s="409"/>
      <c r="S462" s="409"/>
      <c r="T462" s="408"/>
      <c r="U462" s="407"/>
      <c r="V462" s="407"/>
      <c r="W462" s="407"/>
      <c r="X462" s="408"/>
      <c r="Y462" s="409"/>
      <c r="Z462" s="409"/>
      <c r="AA462" s="409"/>
      <c r="AB462" s="408"/>
    </row>
    <row r="463" spans="1:28" s="389" customFormat="1" ht="25.5" hidden="1" customHeight="1" x14ac:dyDescent="0.2">
      <c r="A463" s="404" t="s">
        <v>788</v>
      </c>
      <c r="B463" s="405" t="s">
        <v>789</v>
      </c>
      <c r="C463" s="318">
        <f>'Series 200 Input'!J463</f>
        <v>0</v>
      </c>
      <c r="D463" s="318" t="s">
        <v>451</v>
      </c>
      <c r="E463" s="407"/>
      <c r="F463" s="407"/>
      <c r="G463" s="407"/>
      <c r="H463" s="408">
        <f>(IF(C463&lt;5,E463,IF(AND(C463&gt;=5,C463&lt;=50),F463,IF(C463&gt;50,G463,""))))*C463</f>
        <v>0</v>
      </c>
      <c r="I463" s="409"/>
      <c r="J463" s="409"/>
      <c r="K463" s="409"/>
      <c r="L463" s="408">
        <f>(IF(G463&lt;5,I463,IF(AND(G463&gt;=5,G463&lt;=50),J463,IF(G463&gt;50,K463,""))))*G463</f>
        <v>0</v>
      </c>
      <c r="M463" s="407"/>
      <c r="N463" s="407"/>
      <c r="O463" s="407"/>
      <c r="P463" s="408">
        <f>(IF(K463&lt;5,M463,IF(AND(K463&gt;=5,K463&lt;=50),N463,IF(K463&gt;50,O463,""))))*K463</f>
        <v>0</v>
      </c>
      <c r="Q463" s="409"/>
      <c r="R463" s="409"/>
      <c r="S463" s="409"/>
      <c r="T463" s="408">
        <f>(IF(O463&lt;5,Q463,IF(AND(O463&gt;=5,O463&lt;=50),R463,IF(O463&gt;50,S463,""))))*O463</f>
        <v>0</v>
      </c>
      <c r="U463" s="407"/>
      <c r="V463" s="407"/>
      <c r="W463" s="407"/>
      <c r="X463" s="408">
        <f>(IF(S463&lt;5,U463,IF(AND(S463&gt;=5,S463&lt;=50),V463,IF(S463&gt;50,W463,""))))*S463</f>
        <v>0</v>
      </c>
      <c r="Y463" s="409"/>
      <c r="Z463" s="409"/>
      <c r="AA463" s="409"/>
      <c r="AB463" s="408">
        <f>(IF(W463&lt;5,Y463,IF(AND(W463&gt;=5,W463&lt;=50),Z463,IF(W463&gt;50,AA463,""))))*W463</f>
        <v>0</v>
      </c>
    </row>
    <row r="464" spans="1:28" s="389" customFormat="1" ht="12.75" hidden="1" customHeight="1" x14ac:dyDescent="0.2">
      <c r="A464" s="404"/>
      <c r="B464" s="405"/>
      <c r="C464" s="318">
        <f>'Series 200 Input'!J464</f>
        <v>0</v>
      </c>
      <c r="D464" s="318"/>
      <c r="E464" s="407"/>
      <c r="F464" s="407"/>
      <c r="G464" s="407"/>
      <c r="H464" s="408"/>
      <c r="I464" s="409"/>
      <c r="J464" s="409"/>
      <c r="K464" s="409"/>
      <c r="L464" s="408"/>
      <c r="M464" s="407"/>
      <c r="N464" s="407"/>
      <c r="O464" s="407"/>
      <c r="P464" s="408"/>
      <c r="Q464" s="409"/>
      <c r="R464" s="409"/>
      <c r="S464" s="409"/>
      <c r="T464" s="408"/>
      <c r="U464" s="407"/>
      <c r="V464" s="407"/>
      <c r="W464" s="407"/>
      <c r="X464" s="408"/>
      <c r="Y464" s="409"/>
      <c r="Z464" s="409"/>
      <c r="AA464" s="409"/>
      <c r="AB464" s="408"/>
    </row>
    <row r="465" spans="1:28" s="389" customFormat="1" ht="25.5" hidden="1" customHeight="1" x14ac:dyDescent="0.2">
      <c r="A465" s="404" t="s">
        <v>538</v>
      </c>
      <c r="B465" s="405" t="s">
        <v>785</v>
      </c>
      <c r="C465" s="318">
        <f>'Series 200 Input'!J465</f>
        <v>0</v>
      </c>
      <c r="D465" s="318" t="s">
        <v>451</v>
      </c>
      <c r="E465" s="407"/>
      <c r="F465" s="407"/>
      <c r="G465" s="407"/>
      <c r="H465" s="408">
        <f>(IF(C465&lt;5,E465,IF(AND(C465&gt;=5,C465&lt;=50),F465,IF(C465&gt;50,G465,""))))*C465</f>
        <v>0</v>
      </c>
      <c r="I465" s="409"/>
      <c r="J465" s="409"/>
      <c r="K465" s="409"/>
      <c r="L465" s="408">
        <f>(IF(G465&lt;5,I465,IF(AND(G465&gt;=5,G465&lt;=50),J465,IF(G465&gt;50,K465,""))))*G465</f>
        <v>0</v>
      </c>
      <c r="M465" s="407"/>
      <c r="N465" s="407"/>
      <c r="O465" s="407"/>
      <c r="P465" s="408">
        <f>(IF(K465&lt;5,M465,IF(AND(K465&gt;=5,K465&lt;=50),N465,IF(K465&gt;50,O465,""))))*K465</f>
        <v>0</v>
      </c>
      <c r="Q465" s="409"/>
      <c r="R465" s="409"/>
      <c r="S465" s="409"/>
      <c r="T465" s="408">
        <f>(IF(O465&lt;5,Q465,IF(AND(O465&gt;=5,O465&lt;=50),R465,IF(O465&gt;50,S465,""))))*O465</f>
        <v>0</v>
      </c>
      <c r="U465" s="407"/>
      <c r="V465" s="407"/>
      <c r="W465" s="407"/>
      <c r="X465" s="408">
        <f>(IF(S465&lt;5,U465,IF(AND(S465&gt;=5,S465&lt;=50),V465,IF(S465&gt;50,W465,""))))*S465</f>
        <v>0</v>
      </c>
      <c r="Y465" s="409"/>
      <c r="Z465" s="409"/>
      <c r="AA465" s="409"/>
      <c r="AB465" s="408">
        <f>(IF(W465&lt;5,Y465,IF(AND(W465&gt;=5,W465&lt;=50),Z465,IF(W465&gt;50,AA465,""))))*W465</f>
        <v>0</v>
      </c>
    </row>
    <row r="466" spans="1:28" s="389" customFormat="1" ht="12.75" hidden="1" customHeight="1" x14ac:dyDescent="0.2">
      <c r="A466" s="404"/>
      <c r="B466" s="405"/>
      <c r="C466" s="318">
        <f>'Series 200 Input'!J466</f>
        <v>0</v>
      </c>
      <c r="D466" s="318"/>
      <c r="E466" s="407"/>
      <c r="F466" s="407"/>
      <c r="G466" s="407"/>
      <c r="H466" s="408"/>
      <c r="I466" s="409"/>
      <c r="J466" s="409"/>
      <c r="K466" s="409"/>
      <c r="L466" s="408"/>
      <c r="M466" s="407"/>
      <c r="N466" s="407"/>
      <c r="O466" s="407"/>
      <c r="P466" s="408"/>
      <c r="Q466" s="409"/>
      <c r="R466" s="409"/>
      <c r="S466" s="409"/>
      <c r="T466" s="408"/>
      <c r="U466" s="407"/>
      <c r="V466" s="407"/>
      <c r="W466" s="407"/>
      <c r="X466" s="408"/>
      <c r="Y466" s="409"/>
      <c r="Z466" s="409"/>
      <c r="AA466" s="409"/>
      <c r="AB466" s="408"/>
    </row>
    <row r="467" spans="1:28" s="389" customFormat="1" ht="25.5" hidden="1" customHeight="1" x14ac:dyDescent="0.2">
      <c r="A467" s="404" t="s">
        <v>540</v>
      </c>
      <c r="B467" s="405" t="s">
        <v>790</v>
      </c>
      <c r="C467" s="318">
        <f>'Series 200 Input'!J467</f>
        <v>0</v>
      </c>
      <c r="D467" s="318" t="s">
        <v>451</v>
      </c>
      <c r="E467" s="407"/>
      <c r="F467" s="407"/>
      <c r="G467" s="407"/>
      <c r="H467" s="408">
        <f>(IF(C467&lt;5,E467,IF(AND(C467&gt;=5,C467&lt;=50),F467,IF(C467&gt;50,G467,""))))*C467</f>
        <v>0</v>
      </c>
      <c r="I467" s="409"/>
      <c r="J467" s="409"/>
      <c r="K467" s="409"/>
      <c r="L467" s="408">
        <f>(IF(G467&lt;5,I467,IF(AND(G467&gt;=5,G467&lt;=50),J467,IF(G467&gt;50,K467,""))))*G467</f>
        <v>0</v>
      </c>
      <c r="M467" s="407"/>
      <c r="N467" s="407"/>
      <c r="O467" s="407"/>
      <c r="P467" s="408">
        <f>(IF(K467&lt;5,M467,IF(AND(K467&gt;=5,K467&lt;=50),N467,IF(K467&gt;50,O467,""))))*K467</f>
        <v>0</v>
      </c>
      <c r="Q467" s="409"/>
      <c r="R467" s="409"/>
      <c r="S467" s="409"/>
      <c r="T467" s="408">
        <f>(IF(O467&lt;5,Q467,IF(AND(O467&gt;=5,O467&lt;=50),R467,IF(O467&gt;50,S467,""))))*O467</f>
        <v>0</v>
      </c>
      <c r="U467" s="407"/>
      <c r="V467" s="407"/>
      <c r="W467" s="407"/>
      <c r="X467" s="408">
        <f>(IF(S467&lt;5,U467,IF(AND(S467&gt;=5,S467&lt;=50),V467,IF(S467&gt;50,W467,""))))*S467</f>
        <v>0</v>
      </c>
      <c r="Y467" s="409"/>
      <c r="Z467" s="409"/>
      <c r="AA467" s="409"/>
      <c r="AB467" s="408">
        <f>(IF(W467&lt;5,Y467,IF(AND(W467&gt;=5,W467&lt;=50),Z467,IF(W467&gt;50,AA467,""))))*W467</f>
        <v>0</v>
      </c>
    </row>
    <row r="468" spans="1:28" s="389" customFormat="1" ht="12.75" hidden="1" customHeight="1" x14ac:dyDescent="0.2">
      <c r="A468" s="404"/>
      <c r="B468" s="405"/>
      <c r="C468" s="318">
        <f>'Series 200 Input'!J468</f>
        <v>0</v>
      </c>
      <c r="D468" s="318"/>
      <c r="E468" s="407"/>
      <c r="F468" s="407"/>
      <c r="G468" s="407"/>
      <c r="H468" s="408"/>
      <c r="I468" s="409"/>
      <c r="J468" s="409"/>
      <c r="K468" s="409"/>
      <c r="L468" s="408"/>
      <c r="M468" s="407"/>
      <c r="N468" s="407"/>
      <c r="O468" s="407"/>
      <c r="P468" s="408"/>
      <c r="Q468" s="409"/>
      <c r="R468" s="409"/>
      <c r="S468" s="409"/>
      <c r="T468" s="408"/>
      <c r="U468" s="407"/>
      <c r="V468" s="407"/>
      <c r="W468" s="407"/>
      <c r="X468" s="408"/>
      <c r="Y468" s="409"/>
      <c r="Z468" s="409"/>
      <c r="AA468" s="409"/>
      <c r="AB468" s="408"/>
    </row>
    <row r="469" spans="1:28" s="389" customFormat="1" ht="12.75" hidden="1" customHeight="1" x14ac:dyDescent="0.2">
      <c r="A469" s="404"/>
      <c r="B469" s="405"/>
      <c r="C469" s="318">
        <f>'Series 200 Input'!J469</f>
        <v>0</v>
      </c>
      <c r="D469" s="454"/>
      <c r="E469" s="428" t="s">
        <v>386</v>
      </c>
      <c r="F469" s="429" t="s">
        <v>485</v>
      </c>
      <c r="G469" s="428" t="s">
        <v>486</v>
      </c>
      <c r="H469" s="428"/>
      <c r="I469" s="430" t="s">
        <v>386</v>
      </c>
      <c r="J469" s="431" t="s">
        <v>485</v>
      </c>
      <c r="K469" s="430" t="s">
        <v>486</v>
      </c>
      <c r="L469" s="428"/>
      <c r="M469" s="428" t="s">
        <v>386</v>
      </c>
      <c r="N469" s="429" t="s">
        <v>485</v>
      </c>
      <c r="O469" s="428" t="s">
        <v>486</v>
      </c>
      <c r="P469" s="428"/>
      <c r="Q469" s="430" t="s">
        <v>386</v>
      </c>
      <c r="R469" s="431" t="s">
        <v>485</v>
      </c>
      <c r="S469" s="430" t="s">
        <v>486</v>
      </c>
      <c r="T469" s="428"/>
      <c r="U469" s="428" t="s">
        <v>386</v>
      </c>
      <c r="V469" s="429" t="s">
        <v>485</v>
      </c>
      <c r="W469" s="428" t="s">
        <v>486</v>
      </c>
      <c r="X469" s="428"/>
      <c r="Y469" s="430" t="s">
        <v>386</v>
      </c>
      <c r="Z469" s="431" t="s">
        <v>485</v>
      </c>
      <c r="AA469" s="430" t="s">
        <v>486</v>
      </c>
      <c r="AB469" s="428"/>
    </row>
    <row r="470" spans="1:28" s="389" customFormat="1" ht="12.75" hidden="1" customHeight="1" x14ac:dyDescent="0.2">
      <c r="A470" s="404"/>
      <c r="B470" s="405"/>
      <c r="C470" s="318">
        <f>'Series 200 Input'!J470</f>
        <v>0</v>
      </c>
      <c r="D470" s="415"/>
      <c r="E470" s="416"/>
      <c r="F470" s="416"/>
      <c r="G470" s="416"/>
      <c r="H470" s="416"/>
      <c r="I470" s="417"/>
      <c r="J470" s="417"/>
      <c r="K470" s="417"/>
      <c r="L470" s="416"/>
      <c r="M470" s="416"/>
      <c r="N470" s="416"/>
      <c r="O470" s="416"/>
      <c r="P470" s="416"/>
      <c r="Q470" s="417"/>
      <c r="R470" s="417"/>
      <c r="S470" s="417"/>
      <c r="T470" s="416"/>
      <c r="U470" s="416"/>
      <c r="V470" s="416"/>
      <c r="W470" s="416"/>
      <c r="X470" s="416"/>
      <c r="Y470" s="417"/>
      <c r="Z470" s="417"/>
      <c r="AA470" s="417"/>
      <c r="AB470" s="416"/>
    </row>
    <row r="471" spans="1:28" s="389" customFormat="1" ht="25.5" hidden="1" customHeight="1" x14ac:dyDescent="0.2">
      <c r="A471" s="404" t="s">
        <v>557</v>
      </c>
      <c r="B471" s="405" t="s">
        <v>791</v>
      </c>
      <c r="C471" s="318">
        <f>'Series 200 Input'!J471</f>
        <v>0</v>
      </c>
      <c r="D471" s="318" t="s">
        <v>30</v>
      </c>
      <c r="E471" s="407"/>
      <c r="F471" s="407"/>
      <c r="G471" s="407"/>
      <c r="H471" s="408">
        <f>(IF(C471&lt;5,E471,IF(AND(C471&gt;=5,C471&lt;=10),F471,IF(C471&gt;10,G471,""))))*C471</f>
        <v>0</v>
      </c>
      <c r="I471" s="409"/>
      <c r="J471" s="409"/>
      <c r="K471" s="409"/>
      <c r="L471" s="408">
        <f>(IF(G471&lt;5,I471,IF(AND(G471&gt;=5,G471&lt;=10),J471,IF(G471&gt;10,K471,""))))*G471</f>
        <v>0</v>
      </c>
      <c r="M471" s="407"/>
      <c r="N471" s="407"/>
      <c r="O471" s="407"/>
      <c r="P471" s="408">
        <f>(IF(K471&lt;5,M471,IF(AND(K471&gt;=5,K471&lt;=10),N471,IF(K471&gt;10,O471,""))))*K471</f>
        <v>0</v>
      </c>
      <c r="Q471" s="409"/>
      <c r="R471" s="409"/>
      <c r="S471" s="409"/>
      <c r="T471" s="408">
        <f>(IF(O471&lt;5,Q471,IF(AND(O471&gt;=5,O471&lt;=10),R471,IF(O471&gt;10,S471,""))))*O471</f>
        <v>0</v>
      </c>
      <c r="U471" s="407"/>
      <c r="V471" s="407"/>
      <c r="W471" s="407"/>
      <c r="X471" s="408">
        <f>(IF(S471&lt;5,U471,IF(AND(S471&gt;=5,S471&lt;=10),V471,IF(S471&gt;10,W471,""))))*S471</f>
        <v>0</v>
      </c>
      <c r="Y471" s="409"/>
      <c r="Z471" s="409"/>
      <c r="AA471" s="409"/>
      <c r="AB471" s="408">
        <f>(IF(W471&lt;5,Y471,IF(AND(W471&gt;=5,W471&lt;=10),Z471,IF(W471&gt;10,AA471,""))))*W471</f>
        <v>0</v>
      </c>
    </row>
    <row r="472" spans="1:28" s="389" customFormat="1" ht="12.75" hidden="1" customHeight="1" x14ac:dyDescent="0.2">
      <c r="A472" s="404"/>
      <c r="B472" s="405"/>
      <c r="C472" s="318">
        <f>'Series 200 Input'!J472</f>
        <v>0</v>
      </c>
      <c r="D472" s="318"/>
      <c r="E472" s="407"/>
      <c r="F472" s="407"/>
      <c r="G472" s="407"/>
      <c r="H472" s="408"/>
      <c r="I472" s="409"/>
      <c r="J472" s="409"/>
      <c r="K472" s="409"/>
      <c r="L472" s="408"/>
      <c r="M472" s="407"/>
      <c r="N472" s="407"/>
      <c r="O472" s="407"/>
      <c r="P472" s="408"/>
      <c r="Q472" s="409"/>
      <c r="R472" s="409"/>
      <c r="S472" s="409"/>
      <c r="T472" s="408"/>
      <c r="U472" s="407"/>
      <c r="V472" s="407"/>
      <c r="W472" s="407"/>
      <c r="X472" s="408"/>
      <c r="Y472" s="409"/>
      <c r="Z472" s="409"/>
      <c r="AA472" s="409"/>
      <c r="AB472" s="408"/>
    </row>
    <row r="473" spans="1:28" s="389" customFormat="1" ht="25.5" hidden="1" customHeight="1" x14ac:dyDescent="0.2">
      <c r="A473" s="404" t="s">
        <v>559</v>
      </c>
      <c r="B473" s="405" t="s">
        <v>792</v>
      </c>
      <c r="C473" s="318">
        <f>'Series 200 Input'!J473</f>
        <v>0</v>
      </c>
      <c r="D473" s="318" t="s">
        <v>30</v>
      </c>
      <c r="E473" s="407"/>
      <c r="F473" s="407"/>
      <c r="G473" s="407"/>
      <c r="H473" s="408">
        <f>(IF(C473&lt;5,E473,IF(AND(C473&gt;=5,C473&lt;=10),F473,IF(C473&gt;10,G473,""))))*C473</f>
        <v>0</v>
      </c>
      <c r="I473" s="409"/>
      <c r="J473" s="409"/>
      <c r="K473" s="409"/>
      <c r="L473" s="408">
        <f>(IF(G473&lt;5,I473,IF(AND(G473&gt;=5,G473&lt;=10),J473,IF(G473&gt;10,K473,""))))*G473</f>
        <v>0</v>
      </c>
      <c r="M473" s="407"/>
      <c r="N473" s="407"/>
      <c r="O473" s="407"/>
      <c r="P473" s="408">
        <f>(IF(K473&lt;5,M473,IF(AND(K473&gt;=5,K473&lt;=10),N473,IF(K473&gt;10,O473,""))))*K473</f>
        <v>0</v>
      </c>
      <c r="Q473" s="409"/>
      <c r="R473" s="409"/>
      <c r="S473" s="409"/>
      <c r="T473" s="408">
        <f>(IF(O473&lt;5,Q473,IF(AND(O473&gt;=5,O473&lt;=10),R473,IF(O473&gt;10,S473,""))))*O473</f>
        <v>0</v>
      </c>
      <c r="U473" s="407"/>
      <c r="V473" s="407"/>
      <c r="W473" s="407"/>
      <c r="X473" s="408">
        <f>(IF(S473&lt;5,U473,IF(AND(S473&gt;=5,S473&lt;=10),V473,IF(S473&gt;10,W473,""))))*S473</f>
        <v>0</v>
      </c>
      <c r="Y473" s="409"/>
      <c r="Z473" s="409"/>
      <c r="AA473" s="409"/>
      <c r="AB473" s="408">
        <f>(IF(W473&lt;5,Y473,IF(AND(W473&gt;=5,W473&lt;=10),Z473,IF(W473&gt;10,AA473,""))))*W473</f>
        <v>0</v>
      </c>
    </row>
    <row r="474" spans="1:28" s="389" customFormat="1" ht="12.75" hidden="1" customHeight="1" x14ac:dyDescent="0.2">
      <c r="A474" s="404"/>
      <c r="B474" s="405"/>
      <c r="C474" s="318">
        <f>'Series 200 Input'!J474</f>
        <v>0</v>
      </c>
      <c r="D474" s="318"/>
      <c r="E474" s="407"/>
      <c r="F474" s="407"/>
      <c r="G474" s="407"/>
      <c r="H474" s="408"/>
      <c r="I474" s="409"/>
      <c r="J474" s="409"/>
      <c r="K474" s="409"/>
      <c r="L474" s="408"/>
      <c r="M474" s="407"/>
      <c r="N474" s="407"/>
      <c r="O474" s="407"/>
      <c r="P474" s="408"/>
      <c r="Q474" s="409"/>
      <c r="R474" s="409"/>
      <c r="S474" s="409"/>
      <c r="T474" s="408"/>
      <c r="U474" s="407"/>
      <c r="V474" s="407"/>
      <c r="W474" s="407"/>
      <c r="X474" s="408"/>
      <c r="Y474" s="409"/>
      <c r="Z474" s="409"/>
      <c r="AA474" s="409"/>
      <c r="AB474" s="408"/>
    </row>
    <row r="475" spans="1:28" s="389" customFormat="1" ht="25.5" hidden="1" customHeight="1" x14ac:dyDescent="0.2">
      <c r="A475" s="404" t="s">
        <v>561</v>
      </c>
      <c r="B475" s="405" t="s">
        <v>793</v>
      </c>
      <c r="C475" s="318">
        <f>'Series 200 Input'!J475</f>
        <v>0</v>
      </c>
      <c r="D475" s="318" t="s">
        <v>30</v>
      </c>
      <c r="E475" s="407"/>
      <c r="F475" s="407"/>
      <c r="G475" s="407"/>
      <c r="H475" s="408">
        <f>(IF(C475&lt;5,E475,IF(AND(C475&gt;=5,C475&lt;=10),F475,IF(C475&gt;10,G475,""))))*C475</f>
        <v>0</v>
      </c>
      <c r="I475" s="409"/>
      <c r="J475" s="409"/>
      <c r="K475" s="409"/>
      <c r="L475" s="408">
        <f>(IF(G475&lt;5,I475,IF(AND(G475&gt;=5,G475&lt;=10),J475,IF(G475&gt;10,K475,""))))*G475</f>
        <v>0</v>
      </c>
      <c r="M475" s="407"/>
      <c r="N475" s="407"/>
      <c r="O475" s="407"/>
      <c r="P475" s="408">
        <f>(IF(K475&lt;5,M475,IF(AND(K475&gt;=5,K475&lt;=10),N475,IF(K475&gt;10,O475,""))))*K475</f>
        <v>0</v>
      </c>
      <c r="Q475" s="409"/>
      <c r="R475" s="409"/>
      <c r="S475" s="409"/>
      <c r="T475" s="408">
        <f>(IF(O475&lt;5,Q475,IF(AND(O475&gt;=5,O475&lt;=10),R475,IF(O475&gt;10,S475,""))))*O475</f>
        <v>0</v>
      </c>
      <c r="U475" s="407"/>
      <c r="V475" s="407"/>
      <c r="W475" s="407"/>
      <c r="X475" s="408">
        <f>(IF(S475&lt;5,U475,IF(AND(S475&gt;=5,S475&lt;=10),V475,IF(S475&gt;10,W475,""))))*S475</f>
        <v>0</v>
      </c>
      <c r="Y475" s="409"/>
      <c r="Z475" s="409"/>
      <c r="AA475" s="409"/>
      <c r="AB475" s="408">
        <f>(IF(W475&lt;5,Y475,IF(AND(W475&gt;=5,W475&lt;=10),Z475,IF(W475&gt;10,AA475,""))))*W475</f>
        <v>0</v>
      </c>
    </row>
    <row r="476" spans="1:28" s="389" customFormat="1" ht="12.75" hidden="1" customHeight="1" x14ac:dyDescent="0.2">
      <c r="A476" s="404"/>
      <c r="B476" s="405"/>
      <c r="C476" s="318">
        <f>'Series 200 Input'!J476</f>
        <v>0</v>
      </c>
      <c r="D476" s="318"/>
      <c r="E476" s="407"/>
      <c r="F476" s="407"/>
      <c r="G476" s="407"/>
      <c r="H476" s="408"/>
      <c r="I476" s="409"/>
      <c r="J476" s="409"/>
      <c r="K476" s="409"/>
      <c r="L476" s="408"/>
      <c r="M476" s="407"/>
      <c r="N476" s="407"/>
      <c r="O476" s="407"/>
      <c r="P476" s="408"/>
      <c r="Q476" s="409"/>
      <c r="R476" s="409"/>
      <c r="S476" s="409"/>
      <c r="T476" s="408"/>
      <c r="U476" s="407"/>
      <c r="V476" s="407"/>
      <c r="W476" s="407"/>
      <c r="X476" s="408"/>
      <c r="Y476" s="409"/>
      <c r="Z476" s="409"/>
      <c r="AA476" s="409"/>
      <c r="AB476" s="408"/>
    </row>
    <row r="477" spans="1:28" s="389" customFormat="1" ht="25.5" hidden="1" customHeight="1" x14ac:dyDescent="0.2">
      <c r="A477" s="404" t="s">
        <v>563</v>
      </c>
      <c r="B477" s="405" t="s">
        <v>794</v>
      </c>
      <c r="C477" s="318">
        <f>'Series 200 Input'!J477</f>
        <v>0</v>
      </c>
      <c r="D477" s="318" t="s">
        <v>30</v>
      </c>
      <c r="E477" s="407"/>
      <c r="F477" s="407"/>
      <c r="G477" s="407"/>
      <c r="H477" s="408">
        <f>(IF(C477&lt;5,E477,IF(AND(C477&gt;=5,C477&lt;=10),F477,IF(C477&gt;10,G477,""))))*C477</f>
        <v>0</v>
      </c>
      <c r="I477" s="409"/>
      <c r="J477" s="409"/>
      <c r="K477" s="409"/>
      <c r="L477" s="408">
        <f>(IF(G477&lt;5,I477,IF(AND(G477&gt;=5,G477&lt;=10),J477,IF(G477&gt;10,K477,""))))*G477</f>
        <v>0</v>
      </c>
      <c r="M477" s="407"/>
      <c r="N477" s="407"/>
      <c r="O477" s="407"/>
      <c r="P477" s="408">
        <f>(IF(K477&lt;5,M477,IF(AND(K477&gt;=5,K477&lt;=10),N477,IF(K477&gt;10,O477,""))))*K477</f>
        <v>0</v>
      </c>
      <c r="Q477" s="409"/>
      <c r="R477" s="409"/>
      <c r="S477" s="409"/>
      <c r="T477" s="408">
        <f>(IF(O477&lt;5,Q477,IF(AND(O477&gt;=5,O477&lt;=10),R477,IF(O477&gt;10,S477,""))))*O477</f>
        <v>0</v>
      </c>
      <c r="U477" s="407"/>
      <c r="V477" s="407"/>
      <c r="W477" s="407"/>
      <c r="X477" s="408">
        <f>(IF(S477&lt;5,U477,IF(AND(S477&gt;=5,S477&lt;=10),V477,IF(S477&gt;10,W477,""))))*S477</f>
        <v>0</v>
      </c>
      <c r="Y477" s="409"/>
      <c r="Z477" s="409"/>
      <c r="AA477" s="409"/>
      <c r="AB477" s="408">
        <f>(IF(W477&lt;5,Y477,IF(AND(W477&gt;=5,W477&lt;=10),Z477,IF(W477&gt;10,AA477,""))))*W477</f>
        <v>0</v>
      </c>
    </row>
    <row r="478" spans="1:28" s="389" customFormat="1" ht="12.75" hidden="1" customHeight="1" x14ac:dyDescent="0.2">
      <c r="A478" s="404"/>
      <c r="B478" s="405"/>
      <c r="C478" s="318">
        <f>'Series 200 Input'!J478</f>
        <v>0</v>
      </c>
      <c r="D478" s="318"/>
      <c r="E478" s="407"/>
      <c r="F478" s="407"/>
      <c r="G478" s="407"/>
      <c r="H478" s="408"/>
      <c r="I478" s="409"/>
      <c r="J478" s="409"/>
      <c r="K478" s="409"/>
      <c r="L478" s="408"/>
      <c r="M478" s="407"/>
      <c r="N478" s="407"/>
      <c r="O478" s="407"/>
      <c r="P478" s="408"/>
      <c r="Q478" s="409"/>
      <c r="R478" s="409"/>
      <c r="S478" s="409"/>
      <c r="T478" s="408"/>
      <c r="U478" s="407"/>
      <c r="V478" s="407"/>
      <c r="W478" s="407"/>
      <c r="X478" s="408"/>
      <c r="Y478" s="409"/>
      <c r="Z478" s="409"/>
      <c r="AA478" s="409"/>
      <c r="AB478" s="408"/>
    </row>
    <row r="479" spans="1:28" s="389" customFormat="1" ht="25.5" hidden="1" customHeight="1" x14ac:dyDescent="0.2">
      <c r="A479" s="316" t="s">
        <v>567</v>
      </c>
      <c r="B479" s="317" t="s">
        <v>795</v>
      </c>
      <c r="C479" s="318">
        <f>'Series 200 Input'!J479</f>
        <v>0</v>
      </c>
      <c r="D479" s="318" t="s">
        <v>30</v>
      </c>
      <c r="E479" s="407"/>
      <c r="F479" s="407"/>
      <c r="G479" s="407"/>
      <c r="H479" s="408">
        <f>(IF(C479&lt;5,E479,IF(AND(C479&gt;=5,C479&lt;=10),F479,IF(C479&gt;10,G479,""))))*C479</f>
        <v>0</v>
      </c>
      <c r="I479" s="409"/>
      <c r="J479" s="409"/>
      <c r="K479" s="409"/>
      <c r="L479" s="408">
        <f>(IF(G479&lt;5,I479,IF(AND(G479&gt;=5,G479&lt;=10),J479,IF(G479&gt;10,K479,""))))*G479</f>
        <v>0</v>
      </c>
      <c r="M479" s="407"/>
      <c r="N479" s="407"/>
      <c r="O479" s="407"/>
      <c r="P479" s="408">
        <f>(IF(K479&lt;5,M479,IF(AND(K479&gt;=5,K479&lt;=10),N479,IF(K479&gt;10,O479,""))))*K479</f>
        <v>0</v>
      </c>
      <c r="Q479" s="409"/>
      <c r="R479" s="409"/>
      <c r="S479" s="409"/>
      <c r="T479" s="408">
        <f>(IF(O479&lt;5,Q479,IF(AND(O479&gt;=5,O479&lt;=10),R479,IF(O479&gt;10,S479,""))))*O479</f>
        <v>0</v>
      </c>
      <c r="U479" s="407"/>
      <c r="V479" s="407"/>
      <c r="W479" s="407"/>
      <c r="X479" s="408">
        <f>(IF(S479&lt;5,U479,IF(AND(S479&gt;=5,S479&lt;=10),V479,IF(S479&gt;10,W479,""))))*S479</f>
        <v>0</v>
      </c>
      <c r="Y479" s="409"/>
      <c r="Z479" s="409"/>
      <c r="AA479" s="409"/>
      <c r="AB479" s="408">
        <f>(IF(W479&lt;5,Y479,IF(AND(W479&gt;=5,W479&lt;=10),Z479,IF(W479&gt;10,AA479,""))))*W479</f>
        <v>0</v>
      </c>
    </row>
    <row r="480" spans="1:28" s="389" customFormat="1" ht="12.75" hidden="1" customHeight="1" x14ac:dyDescent="0.2">
      <c r="A480" s="404"/>
      <c r="B480" s="405"/>
      <c r="C480" s="318">
        <f>'Series 200 Input'!J480</f>
        <v>0</v>
      </c>
      <c r="D480" s="318"/>
      <c r="E480" s="407"/>
      <c r="F480" s="407"/>
      <c r="G480" s="407"/>
      <c r="H480" s="408"/>
      <c r="I480" s="409"/>
      <c r="J480" s="409"/>
      <c r="K480" s="409"/>
      <c r="L480" s="408"/>
      <c r="M480" s="407"/>
      <c r="N480" s="407"/>
      <c r="O480" s="407"/>
      <c r="P480" s="408"/>
      <c r="Q480" s="409"/>
      <c r="R480" s="409"/>
      <c r="S480" s="409"/>
      <c r="T480" s="408"/>
      <c r="U480" s="407"/>
      <c r="V480" s="407"/>
      <c r="W480" s="407"/>
      <c r="X480" s="408"/>
      <c r="Y480" s="409"/>
      <c r="Z480" s="409"/>
      <c r="AA480" s="409"/>
      <c r="AB480" s="408"/>
    </row>
    <row r="481" spans="1:28" s="389" customFormat="1" ht="25.5" hidden="1" customHeight="1" x14ac:dyDescent="0.2">
      <c r="A481" s="316" t="s">
        <v>796</v>
      </c>
      <c r="B481" s="317" t="s">
        <v>797</v>
      </c>
      <c r="C481" s="318">
        <f>'Series 200 Input'!J481</f>
        <v>0</v>
      </c>
      <c r="D481" s="318" t="s">
        <v>30</v>
      </c>
      <c r="E481" s="407"/>
      <c r="F481" s="407"/>
      <c r="G481" s="407"/>
      <c r="H481" s="408">
        <f>(IF(C481&lt;5,E481,IF(AND(C481&gt;=5,C481&lt;=10),F481,IF(C481&gt;10,G481,""))))*C481</f>
        <v>0</v>
      </c>
      <c r="I481" s="409"/>
      <c r="J481" s="409"/>
      <c r="K481" s="409"/>
      <c r="L481" s="408">
        <f>(IF(G481&lt;5,I481,IF(AND(G481&gt;=5,G481&lt;=10),J481,IF(G481&gt;10,K481,""))))*G481</f>
        <v>0</v>
      </c>
      <c r="M481" s="407"/>
      <c r="N481" s="407"/>
      <c r="O481" s="407"/>
      <c r="P481" s="408">
        <f>(IF(K481&lt;5,M481,IF(AND(K481&gt;=5,K481&lt;=10),N481,IF(K481&gt;10,O481,""))))*K481</f>
        <v>0</v>
      </c>
      <c r="Q481" s="409"/>
      <c r="R481" s="409"/>
      <c r="S481" s="409"/>
      <c r="T481" s="408">
        <f>(IF(O481&lt;5,Q481,IF(AND(O481&gt;=5,O481&lt;=10),R481,IF(O481&gt;10,S481,""))))*O481</f>
        <v>0</v>
      </c>
      <c r="U481" s="407"/>
      <c r="V481" s="407"/>
      <c r="W481" s="407"/>
      <c r="X481" s="408">
        <f>(IF(S481&lt;5,U481,IF(AND(S481&gt;=5,S481&lt;=10),V481,IF(S481&gt;10,W481,""))))*S481</f>
        <v>0</v>
      </c>
      <c r="Y481" s="409"/>
      <c r="Z481" s="409"/>
      <c r="AA481" s="409"/>
      <c r="AB481" s="408">
        <f>(IF(W481&lt;5,Y481,IF(AND(W481&gt;=5,W481&lt;=10),Z481,IF(W481&gt;10,AA481,""))))*W481</f>
        <v>0</v>
      </c>
    </row>
    <row r="482" spans="1:28" s="389" customFormat="1" ht="12.75" hidden="1" customHeight="1" x14ac:dyDescent="0.2">
      <c r="A482" s="404"/>
      <c r="B482" s="405"/>
      <c r="C482" s="318">
        <f>'Series 200 Input'!J482</f>
        <v>0</v>
      </c>
      <c r="D482" s="318"/>
      <c r="E482" s="407"/>
      <c r="F482" s="407"/>
      <c r="G482" s="407"/>
      <c r="H482" s="408"/>
      <c r="I482" s="409"/>
      <c r="J482" s="409"/>
      <c r="K482" s="409"/>
      <c r="L482" s="408"/>
      <c r="M482" s="407"/>
      <c r="N482" s="407"/>
      <c r="O482" s="407"/>
      <c r="P482" s="408"/>
      <c r="Q482" s="409"/>
      <c r="R482" s="409"/>
      <c r="S482" s="409"/>
      <c r="T482" s="408"/>
      <c r="U482" s="407"/>
      <c r="V482" s="407"/>
      <c r="W482" s="407"/>
      <c r="X482" s="408"/>
      <c r="Y482" s="409"/>
      <c r="Z482" s="409"/>
      <c r="AA482" s="409"/>
      <c r="AB482" s="408"/>
    </row>
    <row r="483" spans="1:28" s="389" customFormat="1" ht="25.5" hidden="1" customHeight="1" x14ac:dyDescent="0.2">
      <c r="A483" s="316" t="s">
        <v>798</v>
      </c>
      <c r="B483" s="317" t="s">
        <v>799</v>
      </c>
      <c r="C483" s="318">
        <f>'Series 200 Input'!J483</f>
        <v>0</v>
      </c>
      <c r="D483" s="318" t="s">
        <v>30</v>
      </c>
      <c r="E483" s="407"/>
      <c r="F483" s="407"/>
      <c r="G483" s="407"/>
      <c r="H483" s="408">
        <f>(IF(C483&lt;5,E483,IF(AND(C483&gt;=5,C483&lt;=10),F483,IF(C483&gt;10,G483,""))))*C483</f>
        <v>0</v>
      </c>
      <c r="I483" s="409"/>
      <c r="J483" s="409"/>
      <c r="K483" s="409"/>
      <c r="L483" s="408">
        <f>(IF(G483&lt;5,I483,IF(AND(G483&gt;=5,G483&lt;=10),J483,IF(G483&gt;10,K483,""))))*G483</f>
        <v>0</v>
      </c>
      <c r="M483" s="407"/>
      <c r="N483" s="407"/>
      <c r="O483" s="407"/>
      <c r="P483" s="408">
        <f>(IF(K483&lt;5,M483,IF(AND(K483&gt;=5,K483&lt;=10),N483,IF(K483&gt;10,O483,""))))*K483</f>
        <v>0</v>
      </c>
      <c r="Q483" s="409"/>
      <c r="R483" s="409"/>
      <c r="S483" s="409"/>
      <c r="T483" s="408">
        <f>(IF(O483&lt;5,Q483,IF(AND(O483&gt;=5,O483&lt;=10),R483,IF(O483&gt;10,S483,""))))*O483</f>
        <v>0</v>
      </c>
      <c r="U483" s="407"/>
      <c r="V483" s="407"/>
      <c r="W483" s="407"/>
      <c r="X483" s="408">
        <f>(IF(S483&lt;5,U483,IF(AND(S483&gt;=5,S483&lt;=10),V483,IF(S483&gt;10,W483,""))))*S483</f>
        <v>0</v>
      </c>
      <c r="Y483" s="409"/>
      <c r="Z483" s="409"/>
      <c r="AA483" s="409"/>
      <c r="AB483" s="408">
        <f>(IF(W483&lt;5,Y483,IF(AND(W483&gt;=5,W483&lt;=10),Z483,IF(W483&gt;10,AA483,""))))*W483</f>
        <v>0</v>
      </c>
    </row>
    <row r="484" spans="1:28" s="389" customFormat="1" ht="12.75" hidden="1" customHeight="1" x14ac:dyDescent="0.2">
      <c r="A484" s="316"/>
      <c r="B484" s="317"/>
      <c r="C484" s="318">
        <f>'Series 200 Input'!J484</f>
        <v>0</v>
      </c>
      <c r="D484" s="318"/>
      <c r="E484" s="416"/>
      <c r="F484" s="416"/>
      <c r="G484" s="416"/>
      <c r="H484" s="416"/>
      <c r="I484" s="417"/>
      <c r="J484" s="417"/>
      <c r="K484" s="417"/>
      <c r="L484" s="416"/>
      <c r="M484" s="416"/>
      <c r="N484" s="416"/>
      <c r="O484" s="416"/>
      <c r="P484" s="416"/>
      <c r="Q484" s="417"/>
      <c r="R484" s="417"/>
      <c r="S484" s="417"/>
      <c r="T484" s="416"/>
      <c r="U484" s="416"/>
      <c r="V484" s="416"/>
      <c r="W484" s="416"/>
      <c r="X484" s="416"/>
      <c r="Y484" s="417"/>
      <c r="Z484" s="417"/>
      <c r="AA484" s="417"/>
      <c r="AB484" s="416"/>
    </row>
    <row r="485" spans="1:28" s="389" customFormat="1" ht="12.75" hidden="1" customHeight="1" x14ac:dyDescent="0.2">
      <c r="A485" s="316"/>
      <c r="B485" s="317"/>
      <c r="C485" s="318">
        <f>'Series 200 Input'!J485</f>
        <v>0</v>
      </c>
      <c r="D485" s="330"/>
      <c r="E485" s="428" t="s">
        <v>396</v>
      </c>
      <c r="F485" s="429" t="s">
        <v>800</v>
      </c>
      <c r="G485" s="428" t="s">
        <v>398</v>
      </c>
      <c r="H485" s="428"/>
      <c r="I485" s="430" t="s">
        <v>396</v>
      </c>
      <c r="J485" s="431" t="s">
        <v>800</v>
      </c>
      <c r="K485" s="430" t="s">
        <v>398</v>
      </c>
      <c r="L485" s="428"/>
      <c r="M485" s="428" t="s">
        <v>396</v>
      </c>
      <c r="N485" s="429" t="s">
        <v>800</v>
      </c>
      <c r="O485" s="428" t="s">
        <v>398</v>
      </c>
      <c r="P485" s="428"/>
      <c r="Q485" s="430" t="s">
        <v>396</v>
      </c>
      <c r="R485" s="431" t="s">
        <v>800</v>
      </c>
      <c r="S485" s="430" t="s">
        <v>398</v>
      </c>
      <c r="T485" s="428"/>
      <c r="U485" s="428" t="s">
        <v>396</v>
      </c>
      <c r="V485" s="429" t="s">
        <v>800</v>
      </c>
      <c r="W485" s="428" t="s">
        <v>398</v>
      </c>
      <c r="X485" s="428"/>
      <c r="Y485" s="430" t="s">
        <v>396</v>
      </c>
      <c r="Z485" s="431" t="s">
        <v>800</v>
      </c>
      <c r="AA485" s="430" t="s">
        <v>398</v>
      </c>
      <c r="AB485" s="428"/>
    </row>
    <row r="486" spans="1:28" s="389" customFormat="1" ht="12.75" hidden="1" customHeight="1" x14ac:dyDescent="0.2">
      <c r="A486" s="404"/>
      <c r="B486" s="405"/>
      <c r="C486" s="318">
        <f>'Series 200 Input'!J486</f>
        <v>0</v>
      </c>
      <c r="D486" s="318"/>
      <c r="E486" s="416"/>
      <c r="F486" s="416"/>
      <c r="G486" s="416"/>
      <c r="H486" s="416"/>
      <c r="I486" s="417"/>
      <c r="J486" s="417"/>
      <c r="K486" s="417"/>
      <c r="L486" s="416"/>
      <c r="M486" s="416"/>
      <c r="N486" s="416"/>
      <c r="O486" s="416"/>
      <c r="P486" s="416"/>
      <c r="Q486" s="417"/>
      <c r="R486" s="417"/>
      <c r="S486" s="417"/>
      <c r="T486" s="416"/>
      <c r="U486" s="416"/>
      <c r="V486" s="416"/>
      <c r="W486" s="416"/>
      <c r="X486" s="416"/>
      <c r="Y486" s="417"/>
      <c r="Z486" s="417"/>
      <c r="AA486" s="417"/>
      <c r="AB486" s="416"/>
    </row>
    <row r="487" spans="1:28" s="389" customFormat="1" ht="38.25" hidden="1" customHeight="1" x14ac:dyDescent="0.2">
      <c r="A487" s="316" t="s">
        <v>570</v>
      </c>
      <c r="B487" s="317" t="s">
        <v>801</v>
      </c>
      <c r="C487" s="318">
        <f>'Series 200 Input'!J487</f>
        <v>0</v>
      </c>
      <c r="D487" s="318" t="s">
        <v>451</v>
      </c>
      <c r="E487" s="407"/>
      <c r="F487" s="407"/>
      <c r="G487" s="407"/>
      <c r="H487" s="408">
        <f>(IF(C487&lt;10,E487,IF(AND(C487&gt;=10,C487&lt;=50),F487,IF(C487&gt;50,G487,""))))*C487</f>
        <v>0</v>
      </c>
      <c r="I487" s="409"/>
      <c r="J487" s="409"/>
      <c r="K487" s="409"/>
      <c r="L487" s="408">
        <f>(IF(G487&lt;10,I487,IF(AND(G487&gt;=10,G487&lt;=50),J487,IF(G487&gt;50,K487,""))))*G487</f>
        <v>0</v>
      </c>
      <c r="M487" s="407"/>
      <c r="N487" s="407"/>
      <c r="O487" s="407"/>
      <c r="P487" s="408">
        <f>(IF(K487&lt;10,M487,IF(AND(K487&gt;=10,K487&lt;=50),N487,IF(K487&gt;50,O487,""))))*K487</f>
        <v>0</v>
      </c>
      <c r="Q487" s="409"/>
      <c r="R487" s="409"/>
      <c r="S487" s="409"/>
      <c r="T487" s="408">
        <f>(IF(O487&lt;10,Q487,IF(AND(O487&gt;=10,O487&lt;=50),R487,IF(O487&gt;50,S487,""))))*O487</f>
        <v>0</v>
      </c>
      <c r="U487" s="407"/>
      <c r="V487" s="407"/>
      <c r="W487" s="407"/>
      <c r="X487" s="408">
        <f>(IF(S487&lt;10,U487,IF(AND(S487&gt;=10,S487&lt;=50),V487,IF(S487&gt;50,W487,""))))*S487</f>
        <v>0</v>
      </c>
      <c r="Y487" s="409"/>
      <c r="Z487" s="409"/>
      <c r="AA487" s="409"/>
      <c r="AB487" s="408">
        <f>(IF(W487&lt;10,Y487,IF(AND(W487&gt;=10,W487&lt;=50),Z487,IF(W487&gt;50,AA487,""))))*W487</f>
        <v>0</v>
      </c>
    </row>
    <row r="488" spans="1:28" s="389" customFormat="1" ht="12.75" hidden="1" customHeight="1" x14ac:dyDescent="0.2">
      <c r="A488" s="316"/>
      <c r="B488" s="317"/>
      <c r="C488" s="318">
        <f>'Series 200 Input'!J488</f>
        <v>0</v>
      </c>
      <c r="D488" s="318"/>
      <c r="E488" s="407"/>
      <c r="F488" s="407"/>
      <c r="G488" s="407"/>
      <c r="H488" s="408"/>
      <c r="I488" s="409"/>
      <c r="J488" s="409"/>
      <c r="K488" s="409"/>
      <c r="L488" s="408"/>
      <c r="M488" s="407"/>
      <c r="N488" s="407"/>
      <c r="O488" s="407"/>
      <c r="P488" s="408"/>
      <c r="Q488" s="409"/>
      <c r="R488" s="409"/>
      <c r="S488" s="409"/>
      <c r="T488" s="408"/>
      <c r="U488" s="407"/>
      <c r="V488" s="407"/>
      <c r="W488" s="407"/>
      <c r="X488" s="408"/>
      <c r="Y488" s="409"/>
      <c r="Z488" s="409"/>
      <c r="AA488" s="409"/>
      <c r="AB488" s="408"/>
    </row>
    <row r="489" spans="1:28" s="389" customFormat="1" ht="12.75" hidden="1" customHeight="1" x14ac:dyDescent="0.2">
      <c r="A489" s="404"/>
      <c r="B489" s="405"/>
      <c r="C489" s="318">
        <f>'Series 200 Input'!J489</f>
        <v>0</v>
      </c>
      <c r="D489" s="318"/>
      <c r="E489" s="455"/>
      <c r="F489" s="455"/>
      <c r="G489" s="455"/>
      <c r="H489" s="408"/>
      <c r="I489" s="456"/>
      <c r="J489" s="456"/>
      <c r="K489" s="456"/>
      <c r="L489" s="408"/>
      <c r="M489" s="455"/>
      <c r="N489" s="455"/>
      <c r="O489" s="455"/>
      <c r="P489" s="408"/>
      <c r="Q489" s="456"/>
      <c r="R489" s="456"/>
      <c r="S489" s="456"/>
      <c r="T489" s="408"/>
      <c r="U489" s="455"/>
      <c r="V489" s="455"/>
      <c r="W489" s="455"/>
      <c r="X489" s="408"/>
      <c r="Y489" s="456"/>
      <c r="Z489" s="456"/>
      <c r="AA489" s="456"/>
      <c r="AB489" s="408"/>
    </row>
    <row r="490" spans="1:28" s="389" customFormat="1" ht="25.5" hidden="1" customHeight="1" x14ac:dyDescent="0.2">
      <c r="A490" s="316" t="s">
        <v>572</v>
      </c>
      <c r="B490" s="317" t="s">
        <v>802</v>
      </c>
      <c r="C490" s="318">
        <f>'Series 200 Input'!J490</f>
        <v>0</v>
      </c>
      <c r="D490" s="318" t="s">
        <v>451</v>
      </c>
      <c r="E490" s="407"/>
      <c r="F490" s="407"/>
      <c r="G490" s="407"/>
      <c r="H490" s="408">
        <f>(IF(C490&lt;10,E490,IF(AND(C490&gt;=10,C490&lt;=50),F490,IF(C490&gt;50,G490,""))))*C490</f>
        <v>0</v>
      </c>
      <c r="I490" s="409"/>
      <c r="J490" s="409"/>
      <c r="K490" s="409"/>
      <c r="L490" s="408">
        <f>(IF(G490&lt;10,I490,IF(AND(G490&gt;=10,G490&lt;=50),J490,IF(G490&gt;50,K490,""))))*G490</f>
        <v>0</v>
      </c>
      <c r="M490" s="407"/>
      <c r="N490" s="407"/>
      <c r="O490" s="407"/>
      <c r="P490" s="408">
        <f>(IF(K490&lt;10,M490,IF(AND(K490&gt;=10,K490&lt;=50),N490,IF(K490&gt;50,O490,""))))*K490</f>
        <v>0</v>
      </c>
      <c r="Q490" s="409"/>
      <c r="R490" s="409"/>
      <c r="S490" s="409"/>
      <c r="T490" s="408">
        <f>(IF(O490&lt;10,Q490,IF(AND(O490&gt;=10,O490&lt;=50),R490,IF(O490&gt;50,S490,""))))*O490</f>
        <v>0</v>
      </c>
      <c r="U490" s="407"/>
      <c r="V490" s="407"/>
      <c r="W490" s="407"/>
      <c r="X490" s="408">
        <f>(IF(S490&lt;10,U490,IF(AND(S490&gt;=10,S490&lt;=50),V490,IF(S490&gt;50,W490,""))))*S490</f>
        <v>0</v>
      </c>
      <c r="Y490" s="409"/>
      <c r="Z490" s="409"/>
      <c r="AA490" s="409"/>
      <c r="AB490" s="408">
        <f>(IF(W490&lt;10,Y490,IF(AND(W490&gt;=10,W490&lt;=50),Z490,IF(W490&gt;50,AA490,""))))*W490</f>
        <v>0</v>
      </c>
    </row>
    <row r="491" spans="1:28" s="389" customFormat="1" ht="12.75" hidden="1" customHeight="1" x14ac:dyDescent="0.2">
      <c r="A491" s="316"/>
      <c r="B491" s="317"/>
      <c r="C491" s="318">
        <f>'Series 200 Input'!J491</f>
        <v>0</v>
      </c>
      <c r="D491" s="318"/>
      <c r="E491" s="407"/>
      <c r="F491" s="407"/>
      <c r="G491" s="407"/>
      <c r="H491" s="408"/>
      <c r="I491" s="409"/>
      <c r="J491" s="409"/>
      <c r="K491" s="409"/>
      <c r="L491" s="408"/>
      <c r="M491" s="407"/>
      <c r="N491" s="407"/>
      <c r="O491" s="407"/>
      <c r="P491" s="408"/>
      <c r="Q491" s="409"/>
      <c r="R491" s="409"/>
      <c r="S491" s="409"/>
      <c r="T491" s="408"/>
      <c r="U491" s="407"/>
      <c r="V491" s="407"/>
      <c r="W491" s="407"/>
      <c r="X491" s="408"/>
      <c r="Y491" s="409"/>
      <c r="Z491" s="409"/>
      <c r="AA491" s="409"/>
      <c r="AB491" s="408"/>
    </row>
    <row r="492" spans="1:28" s="389" customFormat="1" ht="12.75" hidden="1" customHeight="1" x14ac:dyDescent="0.2">
      <c r="A492" s="316"/>
      <c r="B492" s="317"/>
      <c r="C492" s="318">
        <f>'Series 200 Input'!J492</f>
        <v>0</v>
      </c>
      <c r="D492" s="330"/>
      <c r="E492" s="428" t="s">
        <v>803</v>
      </c>
      <c r="F492" s="429" t="s">
        <v>804</v>
      </c>
      <c r="G492" s="428" t="s">
        <v>486</v>
      </c>
      <c r="H492" s="428"/>
      <c r="I492" s="430" t="s">
        <v>803</v>
      </c>
      <c r="J492" s="431" t="s">
        <v>804</v>
      </c>
      <c r="K492" s="430" t="s">
        <v>486</v>
      </c>
      <c r="L492" s="428"/>
      <c r="M492" s="428" t="s">
        <v>803</v>
      </c>
      <c r="N492" s="429" t="s">
        <v>804</v>
      </c>
      <c r="O492" s="428" t="s">
        <v>486</v>
      </c>
      <c r="P492" s="428"/>
      <c r="Q492" s="430" t="s">
        <v>803</v>
      </c>
      <c r="R492" s="431" t="s">
        <v>804</v>
      </c>
      <c r="S492" s="430" t="s">
        <v>486</v>
      </c>
      <c r="T492" s="428"/>
      <c r="U492" s="428" t="s">
        <v>803</v>
      </c>
      <c r="V492" s="429" t="s">
        <v>804</v>
      </c>
      <c r="W492" s="428" t="s">
        <v>486</v>
      </c>
      <c r="X492" s="428"/>
      <c r="Y492" s="430" t="s">
        <v>803</v>
      </c>
      <c r="Z492" s="431" t="s">
        <v>804</v>
      </c>
      <c r="AA492" s="430" t="s">
        <v>486</v>
      </c>
      <c r="AB492" s="428"/>
    </row>
    <row r="493" spans="1:28" s="389" customFormat="1" ht="12.75" hidden="1" customHeight="1" x14ac:dyDescent="0.2">
      <c r="A493" s="404"/>
      <c r="B493" s="405"/>
      <c r="C493" s="318">
        <f>'Series 200 Input'!J493</f>
        <v>0</v>
      </c>
      <c r="D493" s="318"/>
      <c r="E493" s="416"/>
      <c r="F493" s="416"/>
      <c r="G493" s="416"/>
      <c r="H493" s="416"/>
      <c r="I493" s="417"/>
      <c r="J493" s="417"/>
      <c r="K493" s="417"/>
      <c r="L493" s="416"/>
      <c r="M493" s="416"/>
      <c r="N493" s="416"/>
      <c r="O493" s="416"/>
      <c r="P493" s="416"/>
      <c r="Q493" s="417"/>
      <c r="R493" s="417"/>
      <c r="S493" s="417"/>
      <c r="T493" s="416"/>
      <c r="U493" s="416"/>
      <c r="V493" s="416"/>
      <c r="W493" s="416"/>
      <c r="X493" s="416"/>
      <c r="Y493" s="417"/>
      <c r="Z493" s="417"/>
      <c r="AA493" s="417"/>
      <c r="AB493" s="416"/>
    </row>
    <row r="494" spans="1:28" s="457" customFormat="1" ht="25.5" hidden="1" customHeight="1" x14ac:dyDescent="0.2">
      <c r="A494" s="316" t="s">
        <v>574</v>
      </c>
      <c r="B494" s="317" t="s">
        <v>805</v>
      </c>
      <c r="C494" s="318">
        <f>'Series 200 Input'!J494</f>
        <v>0</v>
      </c>
      <c r="D494" s="318" t="s">
        <v>30</v>
      </c>
      <c r="E494" s="407"/>
      <c r="F494" s="407"/>
      <c r="G494" s="407"/>
      <c r="H494" s="408">
        <f>(IF(C494&lt;5,E494,IF(AND(C494&gt;=5,C494&lt;=10),F494,IF(C494&gt;10,G494,""))))*C494</f>
        <v>0</v>
      </c>
      <c r="I494" s="409"/>
      <c r="J494" s="409"/>
      <c r="K494" s="409"/>
      <c r="L494" s="408">
        <f>(IF(G494&lt;5,I494,IF(AND(G494&gt;=5,G494&lt;=10),J494,IF(G494&gt;10,K494,""))))*G494</f>
        <v>0</v>
      </c>
      <c r="M494" s="407"/>
      <c r="N494" s="407"/>
      <c r="O494" s="407"/>
      <c r="P494" s="408">
        <f>(IF(K494&lt;5,M494,IF(AND(K494&gt;=5,K494&lt;=10),N494,IF(K494&gt;10,O494,""))))*K494</f>
        <v>0</v>
      </c>
      <c r="Q494" s="409"/>
      <c r="R494" s="409"/>
      <c r="S494" s="409"/>
      <c r="T494" s="408">
        <f>(IF(O494&lt;5,Q494,IF(AND(O494&gt;=5,O494&lt;=10),R494,IF(O494&gt;10,S494,""))))*O494</f>
        <v>0</v>
      </c>
      <c r="U494" s="407"/>
      <c r="V494" s="407"/>
      <c r="W494" s="407"/>
      <c r="X494" s="408">
        <f>(IF(S494&lt;5,U494,IF(AND(S494&gt;=5,S494&lt;=10),V494,IF(S494&gt;10,W494,""))))*S494</f>
        <v>0</v>
      </c>
      <c r="Y494" s="409"/>
      <c r="Z494" s="409"/>
      <c r="AA494" s="409"/>
      <c r="AB494" s="408">
        <f>(IF(W494&lt;5,Y494,IF(AND(W494&gt;=5,W494&lt;=10),Z494,IF(W494&gt;10,AA494,""))))*W494</f>
        <v>0</v>
      </c>
    </row>
    <row r="495" spans="1:28" s="389" customFormat="1" ht="12.75" hidden="1" customHeight="1" x14ac:dyDescent="0.2">
      <c r="A495" s="404"/>
      <c r="B495" s="405"/>
      <c r="C495" s="318">
        <f>'Series 200 Input'!J495</f>
        <v>0</v>
      </c>
      <c r="D495" s="318"/>
      <c r="E495" s="407"/>
      <c r="F495" s="407"/>
      <c r="G495" s="407"/>
      <c r="H495" s="408"/>
      <c r="I495" s="409"/>
      <c r="J495" s="409"/>
      <c r="K495" s="409"/>
      <c r="L495" s="408"/>
      <c r="M495" s="407"/>
      <c r="N495" s="407"/>
      <c r="O495" s="407"/>
      <c r="P495" s="408"/>
      <c r="Q495" s="409"/>
      <c r="R495" s="409"/>
      <c r="S495" s="409"/>
      <c r="T495" s="408"/>
      <c r="U495" s="407"/>
      <c r="V495" s="407"/>
      <c r="W495" s="407"/>
      <c r="X495" s="408"/>
      <c r="Y495" s="409"/>
      <c r="Z495" s="409"/>
      <c r="AA495" s="409"/>
      <c r="AB495" s="408"/>
    </row>
    <row r="496" spans="1:28" s="457" customFormat="1" ht="25.5" hidden="1" customHeight="1" x14ac:dyDescent="0.2">
      <c r="A496" s="404" t="s">
        <v>576</v>
      </c>
      <c r="B496" s="405" t="s">
        <v>806</v>
      </c>
      <c r="C496" s="318">
        <f>'Series 200 Input'!J496</f>
        <v>0</v>
      </c>
      <c r="D496" s="318" t="s">
        <v>30</v>
      </c>
      <c r="E496" s="407"/>
      <c r="F496" s="407"/>
      <c r="G496" s="407"/>
      <c r="H496" s="408">
        <f>(IF(C496&lt;5,E496,IF(AND(C496&gt;=5,C496&lt;=10),F496,IF(C496&gt;10,G496,""))))*C496</f>
        <v>0</v>
      </c>
      <c r="I496" s="409"/>
      <c r="J496" s="409"/>
      <c r="K496" s="409"/>
      <c r="L496" s="408">
        <f>(IF(G496&lt;5,I496,IF(AND(G496&gt;=5,G496&lt;=10),J496,IF(G496&gt;10,K496,""))))*G496</f>
        <v>0</v>
      </c>
      <c r="M496" s="407"/>
      <c r="N496" s="407"/>
      <c r="O496" s="407"/>
      <c r="P496" s="408">
        <f>(IF(K496&lt;5,M496,IF(AND(K496&gt;=5,K496&lt;=10),N496,IF(K496&gt;10,O496,""))))*K496</f>
        <v>0</v>
      </c>
      <c r="Q496" s="409"/>
      <c r="R496" s="409"/>
      <c r="S496" s="409"/>
      <c r="T496" s="408">
        <f>(IF(O496&lt;5,Q496,IF(AND(O496&gt;=5,O496&lt;=10),R496,IF(O496&gt;10,S496,""))))*O496</f>
        <v>0</v>
      </c>
      <c r="U496" s="407"/>
      <c r="V496" s="407"/>
      <c r="W496" s="407"/>
      <c r="X496" s="408">
        <f>(IF(S496&lt;5,U496,IF(AND(S496&gt;=5,S496&lt;=10),V496,IF(S496&gt;10,W496,""))))*S496</f>
        <v>0</v>
      </c>
      <c r="Y496" s="409"/>
      <c r="Z496" s="409"/>
      <c r="AA496" s="409"/>
      <c r="AB496" s="408">
        <f>(IF(W496&lt;5,Y496,IF(AND(W496&gt;=5,W496&lt;=10),Z496,IF(W496&gt;10,AA496,""))))*W496</f>
        <v>0</v>
      </c>
    </row>
    <row r="497" spans="1:28" s="389" customFormat="1" x14ac:dyDescent="0.2">
      <c r="A497" s="331"/>
      <c r="B497" s="343" t="s">
        <v>626</v>
      </c>
      <c r="C497" s="318">
        <f>'Series 200 Input'!J497</f>
        <v>0</v>
      </c>
      <c r="D497" s="333"/>
      <c r="E497" s="423" t="s">
        <v>396</v>
      </c>
      <c r="F497" s="424" t="s">
        <v>397</v>
      </c>
      <c r="G497" s="423" t="s">
        <v>398</v>
      </c>
      <c r="H497" s="423"/>
      <c r="I497" s="423" t="s">
        <v>396</v>
      </c>
      <c r="J497" s="424" t="s">
        <v>397</v>
      </c>
      <c r="K497" s="423" t="s">
        <v>398</v>
      </c>
      <c r="L497" s="423"/>
      <c r="M497" s="423" t="s">
        <v>396</v>
      </c>
      <c r="N497" s="424" t="s">
        <v>397</v>
      </c>
      <c r="O497" s="423" t="s">
        <v>398</v>
      </c>
      <c r="P497" s="423"/>
      <c r="Q497" s="423" t="s">
        <v>396</v>
      </c>
      <c r="R497" s="424" t="s">
        <v>397</v>
      </c>
      <c r="S497" s="423" t="s">
        <v>398</v>
      </c>
      <c r="T497" s="423"/>
      <c r="U497" s="423" t="s">
        <v>396</v>
      </c>
      <c r="V497" s="424" t="s">
        <v>397</v>
      </c>
      <c r="W497" s="423" t="s">
        <v>398</v>
      </c>
      <c r="X497" s="423"/>
      <c r="Y497" s="423" t="s">
        <v>396</v>
      </c>
      <c r="Z497" s="424" t="s">
        <v>397</v>
      </c>
      <c r="AA497" s="423" t="s">
        <v>398</v>
      </c>
      <c r="AB497" s="423"/>
    </row>
    <row r="498" spans="1:28" x14ac:dyDescent="0.2">
      <c r="A498" s="458"/>
      <c r="B498" s="459"/>
      <c r="C498" s="318">
        <f>'Series 200 Input'!J498</f>
        <v>0</v>
      </c>
      <c r="D498" s="458"/>
      <c r="E498" s="460"/>
      <c r="F498" s="460"/>
      <c r="G498" s="460"/>
      <c r="H498" s="460"/>
      <c r="I498" s="461"/>
      <c r="J498" s="461"/>
      <c r="K498" s="461"/>
      <c r="L498" s="461"/>
      <c r="M498" s="460"/>
      <c r="N498" s="460"/>
      <c r="O498" s="460"/>
      <c r="P498" s="460"/>
      <c r="Q498" s="461"/>
      <c r="R498" s="461"/>
      <c r="S498" s="461"/>
      <c r="T498" s="461"/>
      <c r="U498" s="460"/>
      <c r="V498" s="460"/>
      <c r="W498" s="460"/>
      <c r="X498" s="460"/>
      <c r="Y498" s="461"/>
      <c r="Z498" s="461"/>
      <c r="AA498" s="461"/>
      <c r="AB498" s="461"/>
    </row>
    <row r="499" spans="1:28" s="389" customFormat="1" ht="28.5" customHeight="1" x14ac:dyDescent="0.2">
      <c r="A499" s="404" t="s">
        <v>807</v>
      </c>
      <c r="B499" s="317" t="s">
        <v>808</v>
      </c>
      <c r="C499" s="318">
        <f>'Series 200 Input'!J499</f>
        <v>0</v>
      </c>
      <c r="D499" s="318" t="s">
        <v>451</v>
      </c>
      <c r="E499" s="407">
        <v>16.3</v>
      </c>
      <c r="F499" s="407">
        <v>16.3</v>
      </c>
      <c r="G499" s="407">
        <v>16.3</v>
      </c>
      <c r="H499" s="412" t="str">
        <f>IF((0=$C499),"",IFERROR(IF($C499&lt;10,$C499*E499,IF(AND(10&lt;=$C499,$C499&lt;=50),$C499*F499,IF($C499&gt;50,$C499*G499,"No Offer"))),"No Offer"))</f>
        <v/>
      </c>
      <c r="I499" s="409">
        <v>5</v>
      </c>
      <c r="J499" s="409">
        <v>5</v>
      </c>
      <c r="K499" s="409">
        <v>5</v>
      </c>
      <c r="L499" s="414" t="str">
        <f>IF((0=$C499),"",IFERROR(IF($C499&lt;10,$C499*I499,IF(AND(10&lt;=$C499,$C499&lt;=50),$C499*J499,IF($C499&gt;50,$C499*K499,"No Offer"))),"No Offer"))</f>
        <v/>
      </c>
      <c r="M499" s="407">
        <v>6.04</v>
      </c>
      <c r="N499" s="407">
        <v>6.04</v>
      </c>
      <c r="O499" s="407">
        <v>6.04</v>
      </c>
      <c r="P499" s="412" t="str">
        <f>IF((0=$C499),"",IFERROR(IF($C499&lt;10,$C499*M499,IF(AND(10&lt;=$C499,$C499&lt;=50),$C499*N499,IF($C499&gt;50,$C499*O499,"No Offer"))),"No Offer"))</f>
        <v/>
      </c>
      <c r="Q499" s="409">
        <v>8</v>
      </c>
      <c r="R499" s="409">
        <v>8</v>
      </c>
      <c r="S499" s="409">
        <v>8</v>
      </c>
      <c r="T499" s="414" t="str">
        <f>IF((0=$C499),"",IFERROR(IF($C499&lt;10,$C499*Q499,IF(AND(10&lt;=$C499,$C499&lt;=50),$C499*R499,IF($C499&gt;50,$C499*S499,"No Offer"))),"No Offer"))</f>
        <v/>
      </c>
      <c r="U499" s="407">
        <v>15.81</v>
      </c>
      <c r="V499" s="407">
        <v>10.5</v>
      </c>
      <c r="W499" s="407">
        <v>9.5</v>
      </c>
      <c r="X499" s="412" t="str">
        <f>IF((0=$C499),"",IFERROR(IF($C499&lt;10,$C499*U499,IF(AND(10&lt;=$C499,$C499&lt;=50),$C499*V499,IF($C499&gt;50,$C499*W499,"No Offer"))),"No Offer"))</f>
        <v/>
      </c>
      <c r="Y499" s="409" t="s">
        <v>402</v>
      </c>
      <c r="Z499" s="409" t="s">
        <v>402</v>
      </c>
      <c r="AA499" s="409" t="s">
        <v>403</v>
      </c>
      <c r="AB499" s="414" t="str">
        <f>IF((0=$C499),"",IFERROR(IF($C499&lt;10,$C499*Y499,IF(AND(10&lt;=$C499,$C499&lt;=50),$C499*Z499,IF($C499&gt;50,$C499*AA499,"No Offer"))),"No Offer"))</f>
        <v/>
      </c>
    </row>
    <row r="500" spans="1:28" s="389" customFormat="1" ht="12.75" customHeight="1" x14ac:dyDescent="0.2">
      <c r="A500" s="404"/>
      <c r="B500" s="444"/>
      <c r="C500" s="318">
        <f>'Series 200 Input'!J500</f>
        <v>0</v>
      </c>
      <c r="D500" s="318"/>
      <c r="E500" s="407"/>
      <c r="F500" s="407"/>
      <c r="G500" s="407"/>
      <c r="H500" s="408"/>
      <c r="I500" s="409"/>
      <c r="J500" s="409"/>
      <c r="K500" s="409"/>
      <c r="L500" s="411"/>
      <c r="M500" s="407"/>
      <c r="N500" s="407"/>
      <c r="O500" s="407"/>
      <c r="P500" s="408"/>
      <c r="Q500" s="409"/>
      <c r="R500" s="409"/>
      <c r="S500" s="409"/>
      <c r="T500" s="411"/>
      <c r="U500" s="407"/>
      <c r="V500" s="407"/>
      <c r="W500" s="407"/>
      <c r="X500" s="408"/>
      <c r="Y500" s="409"/>
      <c r="Z500" s="409"/>
      <c r="AA500" s="409"/>
      <c r="AB500" s="411"/>
    </row>
    <row r="501" spans="1:28" s="389" customFormat="1" ht="30.75" customHeight="1" x14ac:dyDescent="0.2">
      <c r="A501" s="404" t="s">
        <v>809</v>
      </c>
      <c r="B501" s="317" t="s">
        <v>810</v>
      </c>
      <c r="C501" s="318">
        <f>'Series 200 Input'!J501</f>
        <v>0</v>
      </c>
      <c r="D501" s="318" t="s">
        <v>451</v>
      </c>
      <c r="E501" s="407">
        <v>16.3</v>
      </c>
      <c r="F501" s="407">
        <v>16.3</v>
      </c>
      <c r="G501" s="407">
        <v>16.3</v>
      </c>
      <c r="H501" s="412" t="str">
        <f>IF((0=$C501),"",IFERROR(IF($C501&lt;10,$C501*E501,IF(AND(10&lt;=$C501,$C501&lt;=50),$C501*F501,IF($C501&gt;50,$C501*G501,"No Offer"))),"No Offer"))</f>
        <v/>
      </c>
      <c r="I501" s="409">
        <v>5</v>
      </c>
      <c r="J501" s="409">
        <v>5</v>
      </c>
      <c r="K501" s="409">
        <v>5</v>
      </c>
      <c r="L501" s="414" t="str">
        <f>IF((0=$C501),"",IFERROR(IF($C501&lt;10,$C501*I501,IF(AND(10&lt;=$C501,$C501&lt;=50),$C501*J501,IF($C501&gt;50,$C501*K501,"No Offer"))),"No Offer"))</f>
        <v/>
      </c>
      <c r="M501" s="407">
        <v>6.04</v>
      </c>
      <c r="N501" s="407">
        <v>6.04</v>
      </c>
      <c r="O501" s="407">
        <v>6.04</v>
      </c>
      <c r="P501" s="412" t="str">
        <f>IF((0=$C501),"",IFERROR(IF($C501&lt;10,$C501*M501,IF(AND(10&lt;=$C501,$C501&lt;=50),$C501*N501,IF($C501&gt;50,$C501*O501,"No Offer"))),"No Offer"))</f>
        <v/>
      </c>
      <c r="Q501" s="409">
        <v>8</v>
      </c>
      <c r="R501" s="409">
        <v>8</v>
      </c>
      <c r="S501" s="409">
        <v>8</v>
      </c>
      <c r="T501" s="414" t="str">
        <f>IF((0=$C501),"",IFERROR(IF($C501&lt;10,$C501*Q501,IF(AND(10&lt;=$C501,$C501&lt;=50),$C501*R501,IF($C501&gt;50,$C501*S501,"No Offer"))),"No Offer"))</f>
        <v/>
      </c>
      <c r="U501" s="407">
        <v>18.98</v>
      </c>
      <c r="V501" s="407">
        <v>11.75</v>
      </c>
      <c r="W501" s="407">
        <v>10.5</v>
      </c>
      <c r="X501" s="412" t="str">
        <f>IF((0=$C501),"",IFERROR(IF($C501&lt;10,$C501*U501,IF(AND(10&lt;=$C501,$C501&lt;=50),$C501*V501,IF($C501&gt;50,$C501*W501,"No Offer"))),"No Offer"))</f>
        <v/>
      </c>
      <c r="Y501" s="409" t="s">
        <v>402</v>
      </c>
      <c r="Z501" s="409" t="s">
        <v>402</v>
      </c>
      <c r="AA501" s="409" t="s">
        <v>403</v>
      </c>
      <c r="AB501" s="414" t="str">
        <f>IF((0=$C501),"",IFERROR(IF($C501&lt;10,$C501*Y501,IF(AND(10&lt;=$C501,$C501&lt;=50),$C501*Z501,IF($C501&gt;50,$C501*AA501,"No Offer"))),"No Offer"))</f>
        <v/>
      </c>
    </row>
    <row r="502" spans="1:28" s="389" customFormat="1" ht="12.75" customHeight="1" x14ac:dyDescent="0.2">
      <c r="A502" s="404"/>
      <c r="B502" s="444"/>
      <c r="C502" s="318">
        <f>'Series 200 Input'!J502</f>
        <v>0</v>
      </c>
      <c r="D502" s="318"/>
      <c r="E502" s="407"/>
      <c r="F502" s="407"/>
      <c r="G502" s="407"/>
      <c r="H502" s="408"/>
      <c r="I502" s="409"/>
      <c r="J502" s="409"/>
      <c r="K502" s="409"/>
      <c r="L502" s="411"/>
      <c r="M502" s="407"/>
      <c r="N502" s="407"/>
      <c r="O502" s="407"/>
      <c r="P502" s="408"/>
      <c r="Q502" s="409"/>
      <c r="R502" s="409"/>
      <c r="S502" s="409"/>
      <c r="T502" s="411"/>
      <c r="U502" s="407"/>
      <c r="V502" s="407"/>
      <c r="W502" s="407"/>
      <c r="X502" s="408"/>
      <c r="Y502" s="409"/>
      <c r="Z502" s="409"/>
      <c r="AA502" s="409"/>
      <c r="AB502" s="411"/>
    </row>
    <row r="503" spans="1:28" s="389" customFormat="1" ht="29.25" customHeight="1" x14ac:dyDescent="0.2">
      <c r="A503" s="404" t="s">
        <v>811</v>
      </c>
      <c r="B503" s="317" t="s">
        <v>812</v>
      </c>
      <c r="C503" s="318">
        <f>'Series 200 Input'!J503</f>
        <v>0</v>
      </c>
      <c r="D503" s="318" t="s">
        <v>30</v>
      </c>
      <c r="E503" s="407">
        <v>20.38</v>
      </c>
      <c r="F503" s="407">
        <v>20.38</v>
      </c>
      <c r="G503" s="407">
        <v>20.38</v>
      </c>
      <c r="H503" s="412" t="str">
        <f>IF((0=$C503),"",IFERROR(IF($C503&lt;10,$C503*E503,IF(AND(10&lt;=$C503,$C503&lt;=50),$C503*F503,IF($C503&gt;50,$C503*G503,"No Offer"))),"No Offer"))</f>
        <v/>
      </c>
      <c r="I503" s="409">
        <v>5</v>
      </c>
      <c r="J503" s="409">
        <v>5</v>
      </c>
      <c r="K503" s="409">
        <v>5</v>
      </c>
      <c r="L503" s="414" t="str">
        <f>IF((0=$C503),"",IFERROR(IF($C503&lt;10,$C503*I503,IF(AND(10&lt;=$C503,$C503&lt;=50),$C503*J503,IF($C503&gt;50,$C503*K503,"No Offer"))),"No Offer"))</f>
        <v/>
      </c>
      <c r="M503" s="407">
        <v>25.6</v>
      </c>
      <c r="N503" s="407">
        <v>25.6</v>
      </c>
      <c r="O503" s="407">
        <v>25.6</v>
      </c>
      <c r="P503" s="412" t="str">
        <f>IF((0=$C503),"",IFERROR(IF($C503&lt;10,$C503*M503,IF(AND(10&lt;=$C503,$C503&lt;=50),$C503*N503,IF($C503&gt;50,$C503*O503,"No Offer"))),"No Offer"))</f>
        <v/>
      </c>
      <c r="Q503" s="409">
        <v>15</v>
      </c>
      <c r="R503" s="409">
        <v>15</v>
      </c>
      <c r="S503" s="409">
        <v>15</v>
      </c>
      <c r="T503" s="414" t="str">
        <f>IF((0=$C503),"",IFERROR(IF($C503&lt;10,$C503*Q503,IF(AND(10&lt;=$C503,$C503&lt;=50),$C503*R503,IF($C503&gt;50,$C503*S503,"No Offer"))),"No Offer"))</f>
        <v/>
      </c>
      <c r="U503" s="407">
        <v>45</v>
      </c>
      <c r="V503" s="407">
        <v>40</v>
      </c>
      <c r="W503" s="407">
        <v>30</v>
      </c>
      <c r="X503" s="412" t="str">
        <f>IF((0=$C503),"",IFERROR(IF($C503&lt;10,$C503*U503,IF(AND(10&lt;=$C503,$C503&lt;=50),$C503*V503,IF($C503&gt;50,$C503*W503,"No Offer"))),"No Offer"))</f>
        <v/>
      </c>
      <c r="Y503" s="409" t="s">
        <v>402</v>
      </c>
      <c r="Z503" s="409" t="s">
        <v>402</v>
      </c>
      <c r="AA503" s="409" t="s">
        <v>403</v>
      </c>
      <c r="AB503" s="414" t="str">
        <f>IF((0=$C503),"",IFERROR(IF($C503&lt;10,$C503*Y503,IF(AND(10&lt;=$C503,$C503&lt;=50),$C503*Z503,IF($C503&gt;50,$C503*AA503,"No Offer"))),"No Offer"))</f>
        <v/>
      </c>
    </row>
    <row r="504" spans="1:28" s="389" customFormat="1" ht="12.75" customHeight="1" x14ac:dyDescent="0.2">
      <c r="A504" s="404"/>
      <c r="B504" s="444"/>
      <c r="C504" s="318">
        <f>'Series 200 Input'!J504</f>
        <v>0</v>
      </c>
      <c r="D504" s="318"/>
      <c r="E504" s="407"/>
      <c r="F504" s="407"/>
      <c r="G504" s="407"/>
      <c r="H504" s="428"/>
      <c r="I504" s="409"/>
      <c r="J504" s="409"/>
      <c r="K504" s="409"/>
      <c r="L504" s="430"/>
      <c r="M504" s="407"/>
      <c r="N504" s="407"/>
      <c r="O504" s="407"/>
      <c r="P504" s="428"/>
      <c r="Q504" s="409"/>
      <c r="R504" s="409"/>
      <c r="S504" s="409"/>
      <c r="T504" s="430"/>
      <c r="U504" s="407"/>
      <c r="V504" s="407"/>
      <c r="W504" s="407"/>
      <c r="X504" s="428"/>
      <c r="Y504" s="409"/>
      <c r="Z504" s="409"/>
      <c r="AA504" s="409"/>
      <c r="AB504" s="430"/>
    </row>
    <row r="505" spans="1:28" s="389" customFormat="1" ht="27.4" customHeight="1" x14ac:dyDescent="0.2">
      <c r="A505" s="404" t="s">
        <v>813</v>
      </c>
      <c r="B505" s="317" t="s">
        <v>814</v>
      </c>
      <c r="C505" s="318">
        <f>'Series 200 Input'!J505</f>
        <v>0</v>
      </c>
      <c r="D505" s="318" t="s">
        <v>30</v>
      </c>
      <c r="E505" s="407">
        <v>20.38</v>
      </c>
      <c r="F505" s="407">
        <v>20.38</v>
      </c>
      <c r="G505" s="407">
        <v>20.38</v>
      </c>
      <c r="H505" s="412" t="str">
        <f>IF((0=$C505),"",IFERROR(IF($C505&lt;10,$C505*E505,IF(AND(10&lt;=$C505,$C505&lt;=50),$C505*F505,IF($C505&gt;50,$C505*G505,"No Offer"))),"No Offer"))</f>
        <v/>
      </c>
      <c r="I505" s="409">
        <v>5</v>
      </c>
      <c r="J505" s="409">
        <v>5</v>
      </c>
      <c r="K505" s="409">
        <v>5</v>
      </c>
      <c r="L505" s="414" t="str">
        <f>IF((0=$C505),"",IFERROR(IF($C505&lt;10,$C505*I505,IF(AND(10&lt;=$C505,$C505&lt;=50),$C505*J505,IF($C505&gt;50,$C505*K505,"No Offer"))),"No Offer"))</f>
        <v/>
      </c>
      <c r="M505" s="407">
        <v>25.6</v>
      </c>
      <c r="N505" s="407">
        <v>25.6</v>
      </c>
      <c r="O505" s="407">
        <v>25.6</v>
      </c>
      <c r="P505" s="412" t="str">
        <f>IF((0=$C505),"",IFERROR(IF($C505&lt;10,$C505*M505,IF(AND(10&lt;=$C505,$C505&lt;=50),$C505*N505,IF($C505&gt;50,$C505*O505,"No Offer"))),"No Offer"))</f>
        <v/>
      </c>
      <c r="Q505" s="409">
        <v>15</v>
      </c>
      <c r="R505" s="409">
        <v>15</v>
      </c>
      <c r="S505" s="409">
        <v>15</v>
      </c>
      <c r="T505" s="414" t="str">
        <f>IF((0=$C505),"",IFERROR(IF($C505&lt;10,$C505*Q505,IF(AND(10&lt;=$C505,$C505&lt;=50),$C505*R505,IF($C505&gt;50,$C505*S505,"No Offer"))),"No Offer"))</f>
        <v/>
      </c>
      <c r="U505" s="407">
        <v>40</v>
      </c>
      <c r="V505" s="407">
        <v>35</v>
      </c>
      <c r="W505" s="407">
        <v>25</v>
      </c>
      <c r="X505" s="412" t="str">
        <f>IF((0=$C505),"",IFERROR(IF($C505&lt;10,$C505*U505,IF(AND(10&lt;=$C505,$C505&lt;=50),$C505*V505,IF($C505&gt;50,$C505*W505,"No Offer"))),"No Offer"))</f>
        <v/>
      </c>
      <c r="Y505" s="409" t="s">
        <v>402</v>
      </c>
      <c r="Z505" s="409" t="s">
        <v>402</v>
      </c>
      <c r="AA505" s="409" t="s">
        <v>403</v>
      </c>
      <c r="AB505" s="414" t="str">
        <f>IF((0=$C505),"",IFERROR(IF($C505&lt;10,$C505*Y505,IF(AND(10&lt;=$C505,$C505&lt;=50),$C505*Z505,IF($C505&gt;50,$C505*AA505,"No Offer"))),"No Offer"))</f>
        <v/>
      </c>
    </row>
    <row r="506" spans="1:28" s="389" customFormat="1" ht="12.75" customHeight="1" x14ac:dyDescent="0.2">
      <c r="A506" s="404"/>
      <c r="B506" s="317"/>
      <c r="C506" s="318">
        <f>'Series 200 Input'!J506</f>
        <v>0</v>
      </c>
      <c r="D506" s="318"/>
      <c r="E506" s="407"/>
      <c r="F506" s="407"/>
      <c r="G506" s="407"/>
      <c r="H506" s="428"/>
      <c r="I506" s="409"/>
      <c r="J506" s="409"/>
      <c r="K506" s="409"/>
      <c r="L506" s="430"/>
      <c r="M506" s="407"/>
      <c r="N506" s="407"/>
      <c r="O506" s="407"/>
      <c r="P506" s="428"/>
      <c r="Q506" s="409"/>
      <c r="R506" s="409"/>
      <c r="S506" s="409"/>
      <c r="T506" s="430"/>
      <c r="U506" s="407"/>
      <c r="V506" s="407"/>
      <c r="W506" s="407"/>
      <c r="X506" s="428"/>
      <c r="Y506" s="409"/>
      <c r="Z506" s="409"/>
      <c r="AA506" s="409"/>
      <c r="AB506" s="430"/>
    </row>
    <row r="507" spans="1:28" s="389" customFormat="1" ht="29.65" customHeight="1" x14ac:dyDescent="0.2">
      <c r="A507" s="404" t="s">
        <v>815</v>
      </c>
      <c r="B507" s="317" t="s">
        <v>816</v>
      </c>
      <c r="C507" s="318">
        <f>'Series 200 Input'!J507</f>
        <v>0</v>
      </c>
      <c r="D507" s="318" t="s">
        <v>451</v>
      </c>
      <c r="E507" s="407">
        <v>16.3</v>
      </c>
      <c r="F507" s="407">
        <v>16.3</v>
      </c>
      <c r="G507" s="407">
        <v>16.3</v>
      </c>
      <c r="H507" s="412" t="str">
        <f>IF((0=$C507),"",IFERROR(IF($C507&lt;10,$C507*E507,IF(AND(10&lt;=$C507,$C507&lt;=50),$C507*F507,IF($C507&gt;50,$C507*G507,"No Offer"))),"No Offer"))</f>
        <v/>
      </c>
      <c r="I507" s="409">
        <v>5</v>
      </c>
      <c r="J507" s="409">
        <v>5</v>
      </c>
      <c r="K507" s="409">
        <v>5</v>
      </c>
      <c r="L507" s="414" t="str">
        <f>IF((0=$C507),"",IFERROR(IF($C507&lt;10,$C507*I507,IF(AND(10&lt;=$C507,$C507&lt;=50),$C507*J507,IF($C507&gt;50,$C507*K507,"No Offer"))),"No Offer"))</f>
        <v/>
      </c>
      <c r="M507" s="407">
        <v>6.04</v>
      </c>
      <c r="N507" s="407">
        <v>6.04</v>
      </c>
      <c r="O507" s="407">
        <v>6.04</v>
      </c>
      <c r="P507" s="412" t="str">
        <f>IF((0=$C507),"",IFERROR(IF($C507&lt;10,$C507*M507,IF(AND(10&lt;=$C507,$C507&lt;=50),$C507*N507,IF($C507&gt;50,$C507*O507,"No Offer"))),"No Offer"))</f>
        <v/>
      </c>
      <c r="Q507" s="409">
        <v>10</v>
      </c>
      <c r="R507" s="409">
        <v>10</v>
      </c>
      <c r="S507" s="409">
        <v>10</v>
      </c>
      <c r="T507" s="414" t="str">
        <f>IF((0=$C507),"",IFERROR(IF($C507&lt;10,$C507*Q507,IF(AND(10&lt;=$C507,$C507&lt;=50),$C507*R507,IF($C507&gt;50,$C507*S507,"No Offer"))),"No Offer"))</f>
        <v/>
      </c>
      <c r="U507" s="407">
        <v>16.25</v>
      </c>
      <c r="V507" s="407">
        <v>10.85</v>
      </c>
      <c r="W507" s="407">
        <v>9.85</v>
      </c>
      <c r="X507" s="412" t="str">
        <f>IF((0=$C507),"",IFERROR(IF($C507&lt;10,$C507*U507,IF(AND(10&lt;=$C507,$C507&lt;=50),$C507*V507,IF($C507&gt;50,$C507*W507,"No Offer"))),"No Offer"))</f>
        <v/>
      </c>
      <c r="Y507" s="409" t="s">
        <v>402</v>
      </c>
      <c r="Z507" s="409" t="s">
        <v>402</v>
      </c>
      <c r="AA507" s="409" t="s">
        <v>403</v>
      </c>
      <c r="AB507" s="414" t="str">
        <f>IF((0=$C507),"",IFERROR(IF($C507&lt;10,$C507*Y507,IF(AND(10&lt;=$C507,$C507&lt;=50),$C507*Z507,IF($C507&gt;50,$C507*AA507,"No Offer"))),"No Offer"))</f>
        <v/>
      </c>
    </row>
    <row r="508" spans="1:28" s="389" customFormat="1" ht="12.75" customHeight="1" x14ac:dyDescent="0.2">
      <c r="A508" s="404"/>
      <c r="B508" s="444"/>
      <c r="C508" s="318">
        <f>'Series 200 Input'!J508</f>
        <v>0</v>
      </c>
      <c r="D508" s="318"/>
      <c r="E508" s="407"/>
      <c r="F508" s="407"/>
      <c r="G508" s="407"/>
      <c r="H508" s="428"/>
      <c r="I508" s="409"/>
      <c r="J508" s="409"/>
      <c r="K508" s="409"/>
      <c r="L508" s="430"/>
      <c r="M508" s="407"/>
      <c r="N508" s="407"/>
      <c r="O508" s="407"/>
      <c r="P508" s="428"/>
      <c r="Q508" s="409"/>
      <c r="R508" s="409"/>
      <c r="S508" s="409"/>
      <c r="T508" s="430"/>
      <c r="U508" s="407"/>
      <c r="V508" s="407"/>
      <c r="W508" s="407"/>
      <c r="X508" s="428"/>
      <c r="Y508" s="409"/>
      <c r="Z508" s="409"/>
      <c r="AA508" s="409"/>
      <c r="AB508" s="430"/>
    </row>
    <row r="509" spans="1:28" s="389" customFormat="1" ht="27.4" customHeight="1" x14ac:dyDescent="0.2">
      <c r="A509" s="404" t="s">
        <v>817</v>
      </c>
      <c r="B509" s="317" t="s">
        <v>818</v>
      </c>
      <c r="C509" s="318">
        <f>'Series 200 Input'!J509</f>
        <v>0</v>
      </c>
      <c r="D509" s="318" t="s">
        <v>451</v>
      </c>
      <c r="E509" s="407">
        <v>16.3</v>
      </c>
      <c r="F509" s="407">
        <v>16.3</v>
      </c>
      <c r="G509" s="407">
        <v>16.3</v>
      </c>
      <c r="H509" s="412" t="str">
        <f>IF((0=$C509),"",IFERROR(IF($C509&lt;10,$C509*E509,IF(AND(10&lt;=$C509,$C509&lt;=50),$C509*F509,IF($C509&gt;50,$C509*G509,"No Offer"))),"No Offer"))</f>
        <v/>
      </c>
      <c r="I509" s="409">
        <v>5</v>
      </c>
      <c r="J509" s="409">
        <v>5</v>
      </c>
      <c r="K509" s="409">
        <v>5</v>
      </c>
      <c r="L509" s="414" t="str">
        <f>IF((0=$C509),"",IFERROR(IF($C509&lt;10,$C509*I509,IF(AND(10&lt;=$C509,$C509&lt;=50),$C509*J509,IF($C509&gt;50,$C509*K509,"No Offer"))),"No Offer"))</f>
        <v/>
      </c>
      <c r="M509" s="407">
        <v>6.04</v>
      </c>
      <c r="N509" s="407">
        <v>6.04</v>
      </c>
      <c r="O509" s="407">
        <v>6.04</v>
      </c>
      <c r="P509" s="412" t="str">
        <f>IF((0=$C509),"",IFERROR(IF($C509&lt;10,$C509*M509,IF(AND(10&lt;=$C509,$C509&lt;=50),$C509*N509,IF($C509&gt;50,$C509*O509,"No Offer"))),"No Offer"))</f>
        <v/>
      </c>
      <c r="Q509" s="409">
        <v>10</v>
      </c>
      <c r="R509" s="409">
        <v>10</v>
      </c>
      <c r="S509" s="409">
        <v>10</v>
      </c>
      <c r="T509" s="414" t="str">
        <f>IF((0=$C509),"",IFERROR(IF($C509&lt;10,$C509*Q509,IF(AND(10&lt;=$C509,$C509&lt;=50),$C509*R509,IF($C509&gt;50,$C509*S509,"No Offer"))),"No Offer"))</f>
        <v/>
      </c>
      <c r="U509" s="407">
        <v>19.25</v>
      </c>
      <c r="V509" s="407">
        <v>12</v>
      </c>
      <c r="W509" s="407">
        <v>10.75</v>
      </c>
      <c r="X509" s="412" t="str">
        <f>IF((0=$C509),"",IFERROR(IF($C509&lt;10,$C509*U509,IF(AND(10&lt;=$C509,$C509&lt;=50),$C509*V509,IF($C509&gt;50,$C509*W509,"No Offer"))),"No Offer"))</f>
        <v/>
      </c>
      <c r="Y509" s="409" t="s">
        <v>402</v>
      </c>
      <c r="Z509" s="409" t="s">
        <v>402</v>
      </c>
      <c r="AA509" s="409" t="s">
        <v>403</v>
      </c>
      <c r="AB509" s="414" t="str">
        <f>IF((0=$C509),"",IFERROR(IF($C509&lt;10,$C509*Y509,IF(AND(10&lt;=$C509,$C509&lt;=50),$C509*Z509,IF($C509&gt;50,$C509*AA509,"No Offer"))),"No Offer"))</f>
        <v/>
      </c>
    </row>
    <row r="510" spans="1:28" s="389" customFormat="1" ht="12.75" customHeight="1" x14ac:dyDescent="0.2">
      <c r="A510" s="404"/>
      <c r="B510" s="444"/>
      <c r="C510" s="318">
        <f>'Series 200 Input'!J510</f>
        <v>0</v>
      </c>
      <c r="D510" s="318"/>
      <c r="E510" s="407"/>
      <c r="F510" s="407"/>
      <c r="G510" s="407"/>
      <c r="H510" s="428"/>
      <c r="I510" s="409"/>
      <c r="J510" s="409"/>
      <c r="K510" s="409"/>
      <c r="L510" s="430"/>
      <c r="M510" s="407"/>
      <c r="N510" s="407"/>
      <c r="O510" s="407"/>
      <c r="P510" s="428"/>
      <c r="Q510" s="409"/>
      <c r="R510" s="409"/>
      <c r="S510" s="409"/>
      <c r="T510" s="430"/>
      <c r="U510" s="407"/>
      <c r="V510" s="407"/>
      <c r="W510" s="407"/>
      <c r="X510" s="428"/>
      <c r="Y510" s="409"/>
      <c r="Z510" s="409"/>
      <c r="AA510" s="409"/>
      <c r="AB510" s="430"/>
    </row>
    <row r="511" spans="1:28" s="389" customFormat="1" ht="26.65" customHeight="1" x14ac:dyDescent="0.2">
      <c r="A511" s="404" t="s">
        <v>819</v>
      </c>
      <c r="B511" s="317" t="s">
        <v>820</v>
      </c>
      <c r="C511" s="318">
        <f>'Series 200 Input'!J511</f>
        <v>0</v>
      </c>
      <c r="D511" s="318" t="s">
        <v>30</v>
      </c>
      <c r="E511" s="407">
        <v>20.38</v>
      </c>
      <c r="F511" s="407">
        <v>20.38</v>
      </c>
      <c r="G511" s="407">
        <v>20.38</v>
      </c>
      <c r="H511" s="412" t="str">
        <f>IF((0=$C511),"",IFERROR(IF($C511&lt;10,$C511*E511,IF(AND(10&lt;=$C511,$C511&lt;=50),$C511*F511,IF($C511&gt;50,$C511*G511,"No Offer"))),"No Offer"))</f>
        <v/>
      </c>
      <c r="I511" s="409">
        <v>5</v>
      </c>
      <c r="J511" s="409">
        <v>5</v>
      </c>
      <c r="K511" s="409">
        <v>5</v>
      </c>
      <c r="L511" s="414" t="str">
        <f>IF((0=$C511),"",IFERROR(IF($C511&lt;10,$C511*I511,IF(AND(10&lt;=$C511,$C511&lt;=50),$C511*J511,IF($C511&gt;50,$C511*K511,"No Offer"))),"No Offer"))</f>
        <v/>
      </c>
      <c r="M511" s="407">
        <v>25.6</v>
      </c>
      <c r="N511" s="407">
        <v>25.6</v>
      </c>
      <c r="O511" s="407">
        <v>25.6</v>
      </c>
      <c r="P511" s="412" t="str">
        <f>IF((0=$C511),"",IFERROR(IF($C511&lt;10,$C511*M511,IF(AND(10&lt;=$C511,$C511&lt;=50),$C511*N511,IF($C511&gt;50,$C511*O511,"No Offer"))),"No Offer"))</f>
        <v/>
      </c>
      <c r="Q511" s="409">
        <v>15</v>
      </c>
      <c r="R511" s="409">
        <v>15</v>
      </c>
      <c r="S511" s="409">
        <v>15</v>
      </c>
      <c r="T511" s="414" t="str">
        <f>IF((0=$C511),"",IFERROR(IF($C511&lt;10,$C511*Q511,IF(AND(10&lt;=$C511,$C511&lt;=50),$C511*R511,IF($C511&gt;50,$C511*S511,"No Offer"))),"No Offer"))</f>
        <v/>
      </c>
      <c r="U511" s="407">
        <v>55</v>
      </c>
      <c r="V511" s="407">
        <v>50</v>
      </c>
      <c r="W511" s="407">
        <v>40</v>
      </c>
      <c r="X511" s="412" t="str">
        <f>IF((0=$C511),"",IFERROR(IF($C511&lt;10,$C511*U511,IF(AND(10&lt;=$C511,$C511&lt;=50),$C511*V511,IF($C511&gt;50,$C511*W511,"No Offer"))),"No Offer"))</f>
        <v/>
      </c>
      <c r="Y511" s="409" t="s">
        <v>402</v>
      </c>
      <c r="Z511" s="409" t="s">
        <v>402</v>
      </c>
      <c r="AA511" s="409" t="s">
        <v>403</v>
      </c>
      <c r="AB511" s="414" t="str">
        <f>IF((0=$C511),"",IFERROR(IF($C511&lt;10,$C511*Y511,IF(AND(10&lt;=$C511,$C511&lt;=50),$C511*Z511,IF($C511&gt;50,$C511*AA511,"No Offer"))),"No Offer"))</f>
        <v/>
      </c>
    </row>
    <row r="512" spans="1:28" s="389" customFormat="1" ht="12.75" customHeight="1" x14ac:dyDescent="0.2">
      <c r="A512" s="404"/>
      <c r="B512" s="444"/>
      <c r="C512" s="318">
        <f>'Series 200 Input'!J512</f>
        <v>0</v>
      </c>
      <c r="D512" s="318"/>
      <c r="E512" s="407"/>
      <c r="F512" s="407"/>
      <c r="G512" s="407"/>
      <c r="H512" s="428"/>
      <c r="I512" s="409"/>
      <c r="J512" s="409"/>
      <c r="K512" s="409"/>
      <c r="L512" s="430"/>
      <c r="M512" s="407"/>
      <c r="N512" s="407"/>
      <c r="O512" s="407"/>
      <c r="P512" s="428"/>
      <c r="Q512" s="409"/>
      <c r="R512" s="409"/>
      <c r="S512" s="409"/>
      <c r="T512" s="430"/>
      <c r="U512" s="407"/>
      <c r="V512" s="407"/>
      <c r="W512" s="407"/>
      <c r="X512" s="428"/>
      <c r="Y512" s="409"/>
      <c r="Z512" s="409"/>
      <c r="AA512" s="409"/>
      <c r="AB512" s="430"/>
    </row>
    <row r="513" spans="1:28" s="389" customFormat="1" ht="28.15" customHeight="1" x14ac:dyDescent="0.2">
      <c r="A513" s="404" t="s">
        <v>821</v>
      </c>
      <c r="B513" s="317" t="s">
        <v>822</v>
      </c>
      <c r="C513" s="318">
        <f>'Series 200 Input'!J513</f>
        <v>0</v>
      </c>
      <c r="D513" s="318" t="s">
        <v>30</v>
      </c>
      <c r="E513" s="407">
        <v>20.38</v>
      </c>
      <c r="F513" s="407">
        <v>20.38</v>
      </c>
      <c r="G513" s="407">
        <v>20.38</v>
      </c>
      <c r="H513" s="412" t="str">
        <f>IF((0=$C513),"",IFERROR(IF($C513&lt;10,$C513*E513,IF(AND(10&lt;=$C513,$C513&lt;=50),$C513*F513,IF($C513&gt;50,$C513*G513,"No Offer"))),"No Offer"))</f>
        <v/>
      </c>
      <c r="I513" s="409">
        <v>5</v>
      </c>
      <c r="J513" s="409">
        <v>5</v>
      </c>
      <c r="K513" s="409">
        <v>5</v>
      </c>
      <c r="L513" s="414" t="str">
        <f>IF((0=$C513),"",IFERROR(IF($C513&lt;10,$C513*I513,IF(AND(10&lt;=$C513,$C513&lt;=50),$C513*J513,IF($C513&gt;50,$C513*K513,"No Offer"))),"No Offer"))</f>
        <v/>
      </c>
      <c r="M513" s="407">
        <v>25.6</v>
      </c>
      <c r="N513" s="407">
        <v>25.6</v>
      </c>
      <c r="O513" s="407">
        <v>25.6</v>
      </c>
      <c r="P513" s="412" t="str">
        <f>IF((0=$C513),"",IFERROR(IF($C513&lt;10,$C513*M513,IF(AND(10&lt;=$C513,$C513&lt;=50),$C513*N513,IF($C513&gt;50,$C513*O513,"No Offer"))),"No Offer"))</f>
        <v/>
      </c>
      <c r="Q513" s="409">
        <v>15</v>
      </c>
      <c r="R513" s="409">
        <v>15</v>
      </c>
      <c r="S513" s="409">
        <v>15</v>
      </c>
      <c r="T513" s="414" t="str">
        <f>IF((0=$C513),"",IFERROR(IF($C513&lt;10,$C513*Q513,IF(AND(10&lt;=$C513,$C513&lt;=50),$C513*R513,IF($C513&gt;50,$C513*S513,"No Offer"))),"No Offer"))</f>
        <v/>
      </c>
      <c r="U513" s="407">
        <v>50</v>
      </c>
      <c r="V513" s="407">
        <v>45</v>
      </c>
      <c r="W513" s="407">
        <v>35</v>
      </c>
      <c r="X513" s="412" t="str">
        <f>IF((0=$C513),"",IFERROR(IF($C513&lt;10,$C513*U513,IF(AND(10&lt;=$C513,$C513&lt;=50),$C513*V513,IF($C513&gt;50,$C513*W513,"No Offer"))),"No Offer"))</f>
        <v/>
      </c>
      <c r="Y513" s="409" t="s">
        <v>402</v>
      </c>
      <c r="Z513" s="409" t="s">
        <v>402</v>
      </c>
      <c r="AA513" s="409" t="s">
        <v>403</v>
      </c>
      <c r="AB513" s="414" t="str">
        <f>IF((0=$C513),"",IFERROR(IF($C513&lt;10,$C513*Y513,IF(AND(10&lt;=$C513,$C513&lt;=50),$C513*Z513,IF($C513&gt;50,$C513*AA513,"No Offer"))),"No Offer"))</f>
        <v/>
      </c>
    </row>
    <row r="514" spans="1:28" s="389" customFormat="1" ht="12.4" customHeight="1" x14ac:dyDescent="0.2">
      <c r="A514" s="404"/>
      <c r="B514" s="317"/>
      <c r="C514" s="318">
        <f>'Series 200 Input'!J514</f>
        <v>0</v>
      </c>
      <c r="D514" s="318"/>
      <c r="E514" s="416"/>
      <c r="F514" s="416"/>
      <c r="G514" s="416"/>
      <c r="H514" s="416"/>
      <c r="I514" s="417"/>
      <c r="J514" s="417"/>
      <c r="K514" s="417"/>
      <c r="L514" s="417"/>
      <c r="M514" s="416"/>
      <c r="N514" s="416"/>
      <c r="O514" s="416"/>
      <c r="P514" s="416"/>
      <c r="Q514" s="417"/>
      <c r="R514" s="417"/>
      <c r="S514" s="417"/>
      <c r="T514" s="417"/>
      <c r="U514" s="416"/>
      <c r="V514" s="416"/>
      <c r="W514" s="416"/>
      <c r="X514" s="416"/>
      <c r="Y514" s="417"/>
      <c r="Z514" s="417"/>
      <c r="AA514" s="417"/>
      <c r="AB514" s="417"/>
    </row>
    <row r="515" spans="1:28" x14ac:dyDescent="0.2">
      <c r="A515" s="445"/>
      <c r="B515" s="446" t="s">
        <v>643</v>
      </c>
      <c r="C515" s="318">
        <f>'Series 200 Input'!J515</f>
        <v>0</v>
      </c>
      <c r="D515" s="334"/>
      <c r="E515" s="447" t="s">
        <v>644</v>
      </c>
      <c r="F515" s="424" t="s">
        <v>645</v>
      </c>
      <c r="G515" s="447" t="s">
        <v>646</v>
      </c>
      <c r="H515" s="434"/>
      <c r="I515" s="447" t="s">
        <v>644</v>
      </c>
      <c r="J515" s="424" t="s">
        <v>645</v>
      </c>
      <c r="K515" s="447" t="s">
        <v>646</v>
      </c>
      <c r="L515" s="434"/>
      <c r="M515" s="447" t="s">
        <v>644</v>
      </c>
      <c r="N515" s="424" t="s">
        <v>645</v>
      </c>
      <c r="O515" s="447" t="s">
        <v>646</v>
      </c>
      <c r="P515" s="434"/>
      <c r="Q515" s="447" t="s">
        <v>644</v>
      </c>
      <c r="R515" s="424" t="s">
        <v>645</v>
      </c>
      <c r="S515" s="447" t="s">
        <v>646</v>
      </c>
      <c r="T515" s="434"/>
      <c r="U515" s="447" t="s">
        <v>644</v>
      </c>
      <c r="V515" s="424" t="s">
        <v>645</v>
      </c>
      <c r="W515" s="447" t="s">
        <v>646</v>
      </c>
      <c r="X515" s="434"/>
      <c r="Y515" s="447" t="s">
        <v>644</v>
      </c>
      <c r="Z515" s="424" t="s">
        <v>645</v>
      </c>
      <c r="AA515" s="447" t="s">
        <v>646</v>
      </c>
      <c r="AB515" s="434"/>
    </row>
    <row r="516" spans="1:28" x14ac:dyDescent="0.2">
      <c r="A516" s="448"/>
      <c r="B516" s="405"/>
      <c r="C516" s="318">
        <f>'Series 200 Input'!J516</f>
        <v>0</v>
      </c>
      <c r="D516" s="318"/>
      <c r="E516" s="407"/>
      <c r="F516" s="407"/>
      <c r="G516" s="407"/>
      <c r="H516" s="408"/>
      <c r="I516" s="409"/>
      <c r="J516" s="409"/>
      <c r="K516" s="409"/>
      <c r="L516" s="411"/>
      <c r="M516" s="407"/>
      <c r="N516" s="407"/>
      <c r="O516" s="407"/>
      <c r="P516" s="408"/>
      <c r="Q516" s="409"/>
      <c r="R516" s="409"/>
      <c r="S516" s="409"/>
      <c r="T516" s="411"/>
      <c r="U516" s="407"/>
      <c r="V516" s="407"/>
      <c r="W516" s="407"/>
      <c r="X516" s="408"/>
      <c r="Y516" s="409"/>
      <c r="Z516" s="409"/>
      <c r="AA516" s="409"/>
      <c r="AB516" s="411"/>
    </row>
    <row r="517" spans="1:28" ht="25.5" x14ac:dyDescent="0.2">
      <c r="A517" s="448" t="s">
        <v>823</v>
      </c>
      <c r="B517" s="405" t="s">
        <v>824</v>
      </c>
      <c r="C517" s="318">
        <f>'Series 200 Input'!J517</f>
        <v>0</v>
      </c>
      <c r="D517" s="318" t="s">
        <v>649</v>
      </c>
      <c r="E517" s="407">
        <v>111.4</v>
      </c>
      <c r="F517" s="407">
        <v>111.4</v>
      </c>
      <c r="G517" s="407">
        <v>111.4</v>
      </c>
      <c r="H517" s="412" t="str">
        <f>IF((0=$C517),"",IFERROR(IF($C517&lt;10,$C517*E517,IF(AND(10&lt;=$C517,$C517&lt;=50),$C517*F517,IF($C517&gt;50,$C517*G517,"No Offer"))),"No Offer"))</f>
        <v/>
      </c>
      <c r="I517" s="409">
        <v>150</v>
      </c>
      <c r="J517" s="409">
        <v>150</v>
      </c>
      <c r="K517" s="409">
        <v>150</v>
      </c>
      <c r="L517" s="414" t="str">
        <f>IF((0=$C517),"",IFERROR(IF($C517&lt;10,$C517*I517,IF(AND(10&lt;=$C517,$C517&lt;=50),$C517*J517,IF($C517&gt;50,$C517*K517,"No Offer"))),"No Offer"))</f>
        <v/>
      </c>
      <c r="M517" s="407">
        <v>12.14</v>
      </c>
      <c r="N517" s="407">
        <v>12.14</v>
      </c>
      <c r="O517" s="407">
        <v>12.14</v>
      </c>
      <c r="P517" s="412" t="str">
        <f>IF((0=$C517),"",IFERROR(IF($C517&lt;10,$C517*M517,IF(AND(10&lt;=$C517,$C517&lt;=50),$C517*N517,IF($C517&gt;50,$C517*O517,"No Offer"))),"No Offer"))</f>
        <v/>
      </c>
      <c r="Q517" s="409">
        <v>50</v>
      </c>
      <c r="R517" s="409">
        <v>50</v>
      </c>
      <c r="S517" s="409">
        <v>50</v>
      </c>
      <c r="T517" s="414" t="str">
        <f>IF((0=$C517),"",IFERROR(IF($C517&lt;10,$C517*Q517,IF(AND(10&lt;=$C517,$C517&lt;=50),$C517*R517,IF($C517&gt;50,$C517*S517,"No Offer"))),"No Offer"))</f>
        <v/>
      </c>
      <c r="U517" s="407">
        <v>18</v>
      </c>
      <c r="V517" s="407">
        <v>15.11</v>
      </c>
      <c r="W517" s="407">
        <v>15.11</v>
      </c>
      <c r="X517" s="412" t="str">
        <f>IF((0=$C517),"",IFERROR(IF($C517&lt;10,$C517*U517,IF(AND(10&lt;=$C517,$C517&lt;=50),$C517*V517,IF($C517&gt;50,$C517*W517,"No Offer"))),"No Offer"))</f>
        <v/>
      </c>
      <c r="Y517" s="409" t="s">
        <v>402</v>
      </c>
      <c r="Z517" s="409" t="s">
        <v>402</v>
      </c>
      <c r="AA517" s="409" t="s">
        <v>403</v>
      </c>
      <c r="AB517" s="414" t="str">
        <f>IF((0=$C517),"",IFERROR(IF($C517&lt;10,$C517*Y517,IF(AND(10&lt;=$C517,$C517&lt;=50),$C517*Z517,IF($C517&gt;50,$C517*AA517,"No Offer"))),"No Offer"))</f>
        <v/>
      </c>
    </row>
    <row r="518" spans="1:28" x14ac:dyDescent="0.2">
      <c r="A518" s="448"/>
      <c r="B518" s="405"/>
      <c r="C518" s="318">
        <f>'Series 200 Input'!J518</f>
        <v>0</v>
      </c>
      <c r="D518" s="318"/>
      <c r="E518" s="407"/>
      <c r="F518" s="407"/>
      <c r="G518" s="407"/>
      <c r="H518" s="408"/>
      <c r="I518" s="409"/>
      <c r="J518" s="409"/>
      <c r="K518" s="409"/>
      <c r="L518" s="411"/>
      <c r="M518" s="407"/>
      <c r="N518" s="407"/>
      <c r="O518" s="407"/>
      <c r="P518" s="408"/>
      <c r="Q518" s="409"/>
      <c r="R518" s="409"/>
      <c r="S518" s="409"/>
      <c r="T518" s="411"/>
      <c r="U518" s="407"/>
      <c r="V518" s="407"/>
      <c r="W518" s="407"/>
      <c r="X518" s="408"/>
      <c r="Y518" s="409"/>
      <c r="Z518" s="409"/>
      <c r="AA518" s="409"/>
      <c r="AB518" s="411"/>
    </row>
    <row r="519" spans="1:28" ht="25.5" x14ac:dyDescent="0.2">
      <c r="A519" s="448" t="s">
        <v>825</v>
      </c>
      <c r="B519" s="405" t="s">
        <v>826</v>
      </c>
      <c r="C519" s="318">
        <f>'Series 200 Input'!J519</f>
        <v>0</v>
      </c>
      <c r="D519" s="318" t="s">
        <v>649</v>
      </c>
      <c r="E519" s="407">
        <v>169.63</v>
      </c>
      <c r="F519" s="407">
        <v>169.63</v>
      </c>
      <c r="G519" s="407">
        <v>169.63</v>
      </c>
      <c r="H519" s="412" t="str">
        <f>IF((0=$C519),"",IFERROR(IF($C519&lt;10,$C519*E519,IF(AND(10&lt;=$C519,$C519&lt;=50),$C519*F519,IF($C519&gt;50,$C519*G519,"No Offer"))),"No Offer"))</f>
        <v/>
      </c>
      <c r="I519" s="409">
        <v>250</v>
      </c>
      <c r="J519" s="409">
        <v>250</v>
      </c>
      <c r="K519" s="409">
        <v>250</v>
      </c>
      <c r="L519" s="414" t="str">
        <f>IF((0=$C519),"",IFERROR(IF($C519&lt;10,$C519*I519,IF(AND(10&lt;=$C519,$C519&lt;=50),$C519*J519,IF($C519&gt;50,$C519*K519,"No Offer"))),"No Offer"))</f>
        <v/>
      </c>
      <c r="M519" s="407">
        <v>45.11</v>
      </c>
      <c r="N519" s="407">
        <v>45.11</v>
      </c>
      <c r="O519" s="407">
        <v>45.11</v>
      </c>
      <c r="P519" s="412" t="str">
        <f>IF((0=$C519),"",IFERROR(IF($C519&lt;10,$C519*M519,IF(AND(10&lt;=$C519,$C519&lt;=50),$C519*N519,IF($C519&gt;50,$C519*O519,"No Offer"))),"No Offer"))</f>
        <v/>
      </c>
      <c r="Q519" s="409">
        <v>100</v>
      </c>
      <c r="R519" s="409">
        <v>100</v>
      </c>
      <c r="S519" s="409">
        <v>100</v>
      </c>
      <c r="T519" s="414" t="str">
        <f>IF((0=$C519),"",IFERROR(IF($C519&lt;10,$C519*Q519,IF(AND(10&lt;=$C519,$C519&lt;=50),$C519*R519,IF($C519&gt;50,$C519*S519,"No Offer"))),"No Offer"))</f>
        <v/>
      </c>
      <c r="U519" s="407">
        <v>180</v>
      </c>
      <c r="V519" s="407">
        <v>162</v>
      </c>
      <c r="W519" s="407">
        <v>162</v>
      </c>
      <c r="X519" s="412" t="str">
        <f>IF((0=$C519),"",IFERROR(IF($C519&lt;10,$C519*U519,IF(AND(10&lt;=$C519,$C519&lt;=50),$C519*V519,IF($C519&gt;50,$C519*W519,"No Offer"))),"No Offer"))</f>
        <v/>
      </c>
      <c r="Y519" s="409" t="s">
        <v>402</v>
      </c>
      <c r="Z519" s="409" t="s">
        <v>402</v>
      </c>
      <c r="AA519" s="409" t="s">
        <v>403</v>
      </c>
      <c r="AB519" s="414" t="str">
        <f>IF((0=$C519),"",IFERROR(IF($C519&lt;10,$C519*Y519,IF(AND(10&lt;=$C519,$C519&lt;=50),$C519*Z519,IF($C519&gt;50,$C519*AA519,"No Offer"))),"No Offer"))</f>
        <v/>
      </c>
    </row>
    <row r="520" spans="1:28" x14ac:dyDescent="0.2">
      <c r="A520" s="448"/>
      <c r="B520" s="405"/>
      <c r="C520" s="318">
        <f>'Series 200 Input'!J520</f>
        <v>0</v>
      </c>
      <c r="D520" s="318"/>
      <c r="E520" s="407"/>
      <c r="F520" s="407"/>
      <c r="G520" s="407"/>
      <c r="H520" s="408"/>
      <c r="I520" s="409"/>
      <c r="J520" s="409"/>
      <c r="K520" s="409"/>
      <c r="L520" s="411"/>
      <c r="M520" s="407"/>
      <c r="N520" s="407"/>
      <c r="O520" s="407"/>
      <c r="P520" s="408"/>
      <c r="Q520" s="409"/>
      <c r="R520" s="409"/>
      <c r="S520" s="409"/>
      <c r="T520" s="411"/>
      <c r="U520" s="407"/>
      <c r="V520" s="407"/>
      <c r="W520" s="407"/>
      <c r="X520" s="408"/>
      <c r="Y520" s="409"/>
      <c r="Z520" s="409"/>
      <c r="AA520" s="409"/>
      <c r="AB520" s="411"/>
    </row>
    <row r="521" spans="1:28" ht="25.5" x14ac:dyDescent="0.2">
      <c r="A521" s="448" t="s">
        <v>827</v>
      </c>
      <c r="B521" s="405" t="s">
        <v>828</v>
      </c>
      <c r="C521" s="318">
        <f>'Series 200 Input'!J521</f>
        <v>0</v>
      </c>
      <c r="D521" s="318" t="s">
        <v>649</v>
      </c>
      <c r="E521" s="407">
        <v>140.57</v>
      </c>
      <c r="F521" s="407">
        <v>140.57</v>
      </c>
      <c r="G521" s="407">
        <v>140.57</v>
      </c>
      <c r="H521" s="412" t="str">
        <f>IF((0=$C521),"",IFERROR(IF($C521&lt;10,$C521*E521,IF(AND(10&lt;=$C521,$C521&lt;=50),$C521*F521,IF($C521&gt;50,$C521*G521,"No Offer"))),"No Offer"))</f>
        <v/>
      </c>
      <c r="I521" s="409">
        <v>250</v>
      </c>
      <c r="J521" s="409">
        <v>250</v>
      </c>
      <c r="K521" s="409">
        <v>250</v>
      </c>
      <c r="L521" s="414" t="str">
        <f>IF((0=$C521),"",IFERROR(IF($C521&lt;10,$C521*I521,IF(AND(10&lt;=$C521,$C521&lt;=50),$C521*J521,IF($C521&gt;50,$C521*K521,"No Offer"))),"No Offer"))</f>
        <v/>
      </c>
      <c r="M521" s="407">
        <v>40.22</v>
      </c>
      <c r="N521" s="407">
        <v>40.22</v>
      </c>
      <c r="O521" s="407">
        <v>40.22</v>
      </c>
      <c r="P521" s="412" t="str">
        <f>IF((0=$C521),"",IFERROR(IF($C521&lt;10,$C521*M521,IF(AND(10&lt;=$C521,$C521&lt;=50),$C521*N521,IF($C521&gt;50,$C521*O521,"No Offer"))),"No Offer"))</f>
        <v/>
      </c>
      <c r="Q521" s="409">
        <v>100</v>
      </c>
      <c r="R521" s="409">
        <v>100</v>
      </c>
      <c r="S521" s="409">
        <v>100</v>
      </c>
      <c r="T521" s="414" t="str">
        <f>IF((0=$C521),"",IFERROR(IF($C521&lt;10,$C521*Q521,IF(AND(10&lt;=$C521,$C521&lt;=50),$C521*R521,IF($C521&gt;50,$C521*S521,"No Offer"))),"No Offer"))</f>
        <v/>
      </c>
      <c r="U521" s="407">
        <v>150</v>
      </c>
      <c r="V521" s="407">
        <v>132</v>
      </c>
      <c r="W521" s="407">
        <v>132</v>
      </c>
      <c r="X521" s="412" t="str">
        <f>IF((0=$C521),"",IFERROR(IF($C521&lt;10,$C521*U521,IF(AND(10&lt;=$C521,$C521&lt;=50),$C521*V521,IF($C521&gt;50,$C521*W521,"No Offer"))),"No Offer"))</f>
        <v/>
      </c>
      <c r="Y521" s="409" t="s">
        <v>402</v>
      </c>
      <c r="Z521" s="409" t="s">
        <v>402</v>
      </c>
      <c r="AA521" s="409" t="s">
        <v>403</v>
      </c>
      <c r="AB521" s="414" t="str">
        <f>IF((0=$C521),"",IFERROR(IF($C521&lt;10,$C521*Y521,IF(AND(10&lt;=$C521,$C521&lt;=50),$C521*Z521,IF($C521&gt;50,$C521*AA521,"No Offer"))),"No Offer"))</f>
        <v/>
      </c>
    </row>
    <row r="522" spans="1:28" x14ac:dyDescent="0.2">
      <c r="A522" s="448"/>
      <c r="B522" s="405"/>
      <c r="C522" s="318">
        <f>'Series 200 Input'!J522</f>
        <v>0</v>
      </c>
      <c r="D522" s="318"/>
      <c r="E522" s="407"/>
      <c r="F522" s="407"/>
      <c r="G522" s="407"/>
      <c r="H522" s="428"/>
      <c r="I522" s="409"/>
      <c r="J522" s="409"/>
      <c r="K522" s="409"/>
      <c r="L522" s="430"/>
      <c r="M522" s="407"/>
      <c r="N522" s="407"/>
      <c r="O522" s="407"/>
      <c r="P522" s="428"/>
      <c r="Q522" s="409"/>
      <c r="R522" s="409"/>
      <c r="S522" s="409"/>
      <c r="T522" s="430"/>
      <c r="U522" s="407"/>
      <c r="V522" s="407"/>
      <c r="W522" s="407"/>
      <c r="X522" s="428"/>
      <c r="Y522" s="409"/>
      <c r="Z522" s="409"/>
      <c r="AA522" s="409"/>
      <c r="AB522" s="430"/>
    </row>
    <row r="523" spans="1:28" ht="25.5" x14ac:dyDescent="0.2">
      <c r="A523" s="448" t="s">
        <v>829</v>
      </c>
      <c r="B523" s="405" t="s">
        <v>830</v>
      </c>
      <c r="C523" s="318">
        <f>'Series 200 Input'!J523</f>
        <v>0</v>
      </c>
      <c r="D523" s="318" t="s">
        <v>649</v>
      </c>
      <c r="E523" s="407">
        <v>124.53</v>
      </c>
      <c r="F523" s="407">
        <v>124.53</v>
      </c>
      <c r="G523" s="407">
        <v>124.53</v>
      </c>
      <c r="H523" s="412" t="str">
        <f>IF((0=$C523),"",IFERROR(IF($C523&lt;10,$C523*E523,IF(AND(10&lt;=$C523,$C523&lt;=50),$C523*F523,IF($C523&gt;50,$C523*G523,"No Offer"))),"No Offer"))</f>
        <v/>
      </c>
      <c r="I523" s="409">
        <v>250</v>
      </c>
      <c r="J523" s="409">
        <v>250</v>
      </c>
      <c r="K523" s="409">
        <v>250</v>
      </c>
      <c r="L523" s="414" t="str">
        <f>IF((0=$C523),"",IFERROR(IF($C523&lt;10,$C523*I523,IF(AND(10&lt;=$C523,$C523&lt;=50),$C523*J523,IF($C523&gt;50,$C523*K523,"No Offer"))),"No Offer"))</f>
        <v/>
      </c>
      <c r="M523" s="407">
        <v>36.32</v>
      </c>
      <c r="N523" s="407">
        <v>36.32</v>
      </c>
      <c r="O523" s="407">
        <v>36.32</v>
      </c>
      <c r="P523" s="412" t="str">
        <f>IF((0=$C523),"",IFERROR(IF($C523&lt;10,$C523*M523,IF(AND(10&lt;=$C523,$C523&lt;=50),$C523*N523,IF($C523&gt;50,$C523*O523,"No Offer"))),"No Offer"))</f>
        <v/>
      </c>
      <c r="Q523" s="409">
        <v>100</v>
      </c>
      <c r="R523" s="409">
        <v>100</v>
      </c>
      <c r="S523" s="409">
        <v>100</v>
      </c>
      <c r="T523" s="414" t="str">
        <f>IF((0=$C523),"",IFERROR(IF($C523&lt;10,$C523*Q523,IF(AND(10&lt;=$C523,$C523&lt;=50),$C523*R523,IF($C523&gt;50,$C523*S523,"No Offer"))),"No Offer"))</f>
        <v/>
      </c>
      <c r="U523" s="407">
        <v>121</v>
      </c>
      <c r="V523" s="407">
        <v>109.38</v>
      </c>
      <c r="W523" s="407">
        <v>109.38</v>
      </c>
      <c r="X523" s="412" t="str">
        <f>IF((0=$C523),"",IFERROR(IF($C523&lt;10,$C523*U523,IF(AND(10&lt;=$C523,$C523&lt;=50),$C523*V523,IF($C523&gt;50,$C523*W523,"No Offer"))),"No Offer"))</f>
        <v/>
      </c>
      <c r="Y523" s="409" t="s">
        <v>402</v>
      </c>
      <c r="Z523" s="409" t="s">
        <v>402</v>
      </c>
      <c r="AA523" s="409" t="s">
        <v>403</v>
      </c>
      <c r="AB523" s="414" t="str">
        <f>IF((0=$C523),"",IFERROR(IF($C523&lt;10,$C523*Y523,IF(AND(10&lt;=$C523,$C523&lt;=50),$C523*Z523,IF($C523&gt;50,$C523*AA523,"No Offer"))),"No Offer"))</f>
        <v/>
      </c>
    </row>
    <row r="524" spans="1:28" x14ac:dyDescent="0.2">
      <c r="A524" s="448"/>
      <c r="B524" s="405"/>
      <c r="C524" s="318">
        <f>'Series 200 Input'!J524</f>
        <v>0</v>
      </c>
      <c r="D524" s="318"/>
      <c r="E524" s="407"/>
      <c r="F524" s="407"/>
      <c r="G524" s="407"/>
      <c r="H524" s="428"/>
      <c r="I524" s="409"/>
      <c r="J524" s="409"/>
      <c r="K524" s="409"/>
      <c r="L524" s="430"/>
      <c r="M524" s="407"/>
      <c r="N524" s="407"/>
      <c r="O524" s="407"/>
      <c r="P524" s="428"/>
      <c r="Q524" s="409"/>
      <c r="R524" s="409"/>
      <c r="S524" s="409"/>
      <c r="T524" s="430"/>
      <c r="U524" s="407"/>
      <c r="V524" s="407"/>
      <c r="W524" s="407"/>
      <c r="X524" s="428"/>
      <c r="Y524" s="409"/>
      <c r="Z524" s="409"/>
      <c r="AA524" s="409"/>
      <c r="AB524" s="430"/>
    </row>
    <row r="525" spans="1:28" ht="25.5" x14ac:dyDescent="0.2">
      <c r="A525" s="448" t="s">
        <v>831</v>
      </c>
      <c r="B525" s="405" t="s">
        <v>832</v>
      </c>
      <c r="C525" s="318">
        <f>'Series 200 Input'!J525</f>
        <v>0</v>
      </c>
      <c r="D525" s="318" t="s">
        <v>649</v>
      </c>
      <c r="E525" s="407">
        <v>117.64</v>
      </c>
      <c r="F525" s="407">
        <v>117.64</v>
      </c>
      <c r="G525" s="407">
        <v>117.64</v>
      </c>
      <c r="H525" s="412" t="str">
        <f>IF((0=$C525),"",IFERROR(IF($C525&lt;10,$C525*E525,IF(AND(10&lt;=$C525,$C525&lt;=50),$C525*F525,IF($C525&gt;50,$C525*G525,"No Offer"))),"No Offer"))</f>
        <v/>
      </c>
      <c r="I525" s="409">
        <v>250</v>
      </c>
      <c r="J525" s="409">
        <v>250</v>
      </c>
      <c r="K525" s="409">
        <v>250</v>
      </c>
      <c r="L525" s="414" t="str">
        <f>IF((0=$C525),"",IFERROR(IF($C525&lt;10,$C525*I525,IF(AND(10&lt;=$C525,$C525&lt;=50),$C525*J525,IF($C525&gt;50,$C525*K525,"No Offer"))),"No Offer"))</f>
        <v/>
      </c>
      <c r="M525" s="407">
        <v>36.32</v>
      </c>
      <c r="N525" s="407">
        <v>36.32</v>
      </c>
      <c r="O525" s="407">
        <v>36.32</v>
      </c>
      <c r="P525" s="412" t="str">
        <f>IF((0=$C525),"",IFERROR(IF($C525&lt;10,$C525*M525,IF(AND(10&lt;=$C525,$C525&lt;=50),$C525*N525,IF($C525&gt;50,$C525*O525,"No Offer"))),"No Offer"))</f>
        <v/>
      </c>
      <c r="Q525" s="409">
        <v>100</v>
      </c>
      <c r="R525" s="409">
        <v>100</v>
      </c>
      <c r="S525" s="409">
        <v>100</v>
      </c>
      <c r="T525" s="414" t="str">
        <f>IF((0=$C525),"",IFERROR(IF($C525&lt;10,$C525*Q525,IF(AND(10&lt;=$C525,$C525&lt;=50),$C525*R525,IF($C525&gt;50,$C525*S525,"No Offer"))),"No Offer"))</f>
        <v/>
      </c>
      <c r="U525" s="407">
        <v>65</v>
      </c>
      <c r="V525" s="407">
        <v>59.11</v>
      </c>
      <c r="W525" s="407">
        <v>59.11</v>
      </c>
      <c r="X525" s="412" t="str">
        <f>IF((0=$C525),"",IFERROR(IF($C525&lt;10,$C525*U525,IF(AND(10&lt;=$C525,$C525&lt;=50),$C525*V525,IF($C525&gt;50,$C525*W525,"No Offer"))),"No Offer"))</f>
        <v/>
      </c>
      <c r="Y525" s="409" t="s">
        <v>402</v>
      </c>
      <c r="Z525" s="409" t="s">
        <v>402</v>
      </c>
      <c r="AA525" s="409" t="s">
        <v>403</v>
      </c>
      <c r="AB525" s="414" t="str">
        <f>IF((0=$C525),"",IFERROR(IF($C525&lt;10,$C525*Y525,IF(AND(10&lt;=$C525,$C525&lt;=50),$C525*Z525,IF($C525&gt;50,$C525*AA525,"No Offer"))),"No Offer"))</f>
        <v/>
      </c>
    </row>
    <row r="526" spans="1:28" x14ac:dyDescent="0.2">
      <c r="A526" s="448"/>
      <c r="B526" s="405"/>
      <c r="C526" s="318">
        <f>'Series 200 Input'!J526</f>
        <v>0</v>
      </c>
      <c r="D526" s="318"/>
      <c r="E526" s="407"/>
      <c r="F526" s="407"/>
      <c r="G526" s="407"/>
      <c r="H526" s="428"/>
      <c r="I526" s="409"/>
      <c r="J526" s="409"/>
      <c r="K526" s="409"/>
      <c r="L526" s="430"/>
      <c r="M526" s="407"/>
      <c r="N526" s="407"/>
      <c r="O526" s="407"/>
      <c r="P526" s="428"/>
      <c r="Q526" s="409"/>
      <c r="R526" s="409"/>
      <c r="S526" s="409"/>
      <c r="T526" s="430"/>
      <c r="U526" s="407"/>
      <c r="V526" s="407"/>
      <c r="W526" s="407"/>
      <c r="X526" s="428"/>
      <c r="Y526" s="409"/>
      <c r="Z526" s="409"/>
      <c r="AA526" s="409"/>
      <c r="AB526" s="430"/>
    </row>
    <row r="527" spans="1:28" ht="25.5" x14ac:dyDescent="0.2">
      <c r="A527" s="448" t="s">
        <v>833</v>
      </c>
      <c r="B527" s="405" t="s">
        <v>834</v>
      </c>
      <c r="C527" s="318">
        <f>'Series 200 Input'!J527</f>
        <v>0</v>
      </c>
      <c r="D527" s="318" t="s">
        <v>649</v>
      </c>
      <c r="E527" s="407">
        <v>111.4</v>
      </c>
      <c r="F527" s="407">
        <v>111.4</v>
      </c>
      <c r="G527" s="407">
        <v>111.4</v>
      </c>
      <c r="H527" s="412" t="str">
        <f>IF((0=$C527),"",IFERROR(IF($C527&lt;10,$C527*E527,IF(AND(10&lt;=$C527,$C527&lt;=50),$C527*F527,IF($C527&gt;50,$C527*G527,"No Offer"))),"No Offer"))</f>
        <v/>
      </c>
      <c r="I527" s="409">
        <v>250</v>
      </c>
      <c r="J527" s="409">
        <v>250</v>
      </c>
      <c r="K527" s="409">
        <v>250</v>
      </c>
      <c r="L527" s="414" t="str">
        <f>IF((0=$C527),"",IFERROR(IF($C527&lt;10,$C527*I527,IF(AND(10&lt;=$C527,$C527&lt;=50),$C527*J527,IF($C527&gt;50,$C527*K527,"No Offer"))),"No Offer"))</f>
        <v/>
      </c>
      <c r="M527" s="407">
        <v>36.32</v>
      </c>
      <c r="N527" s="407">
        <v>36.32</v>
      </c>
      <c r="O527" s="407">
        <v>36.32</v>
      </c>
      <c r="P527" s="412" t="str">
        <f>IF((0=$C527),"",IFERROR(IF($C527&lt;10,$C527*M527,IF(AND(10&lt;=$C527,$C527&lt;=50),$C527*N527,IF($C527&gt;50,$C527*O527,"No Offer"))),"No Offer"))</f>
        <v/>
      </c>
      <c r="Q527" s="409">
        <v>100</v>
      </c>
      <c r="R527" s="409">
        <v>100</v>
      </c>
      <c r="S527" s="409">
        <v>100</v>
      </c>
      <c r="T527" s="414" t="str">
        <f>IF((0=$C527),"",IFERROR(IF($C527&lt;10,$C527*Q527,IF(AND(10&lt;=$C527,$C527&lt;=50),$C527*R527,IF($C527&gt;50,$C527*S527,"No Offer"))),"No Offer"))</f>
        <v/>
      </c>
      <c r="U527" s="407">
        <v>65</v>
      </c>
      <c r="V527" s="407">
        <v>59.11</v>
      </c>
      <c r="W527" s="407">
        <v>59.11</v>
      </c>
      <c r="X527" s="412" t="str">
        <f>IF((0=$C527),"",IFERROR(IF($C527&lt;10,$C527*U527,IF(AND(10&lt;=$C527,$C527&lt;=50),$C527*V527,IF($C527&gt;50,$C527*W527,"No Offer"))),"No Offer"))</f>
        <v/>
      </c>
      <c r="Y527" s="409" t="s">
        <v>402</v>
      </c>
      <c r="Z527" s="409" t="s">
        <v>402</v>
      </c>
      <c r="AA527" s="409" t="s">
        <v>403</v>
      </c>
      <c r="AB527" s="414" t="str">
        <f>IF((0=$C527),"",IFERROR(IF($C527&lt;10,$C527*Y527,IF(AND(10&lt;=$C527,$C527&lt;=50),$C527*Z527,IF($C527&gt;50,$C527*AA527,"No Offer"))),"No Offer"))</f>
        <v/>
      </c>
    </row>
    <row r="528" spans="1:28" x14ac:dyDescent="0.2">
      <c r="A528" s="448"/>
      <c r="B528" s="405"/>
      <c r="C528" s="318">
        <f>'Series 200 Input'!J528</f>
        <v>0</v>
      </c>
      <c r="D528" s="318"/>
      <c r="E528" s="407"/>
      <c r="F528" s="407"/>
      <c r="G528" s="407"/>
      <c r="H528" s="428"/>
      <c r="I528" s="409"/>
      <c r="J528" s="409"/>
      <c r="K528" s="409"/>
      <c r="L528" s="430"/>
      <c r="M528" s="407"/>
      <c r="N528" s="407"/>
      <c r="O528" s="407"/>
      <c r="P528" s="428"/>
      <c r="Q528" s="409"/>
      <c r="R528" s="409"/>
      <c r="S528" s="409"/>
      <c r="T528" s="430"/>
      <c r="U528" s="407"/>
      <c r="V528" s="407"/>
      <c r="W528" s="407"/>
      <c r="X528" s="428"/>
      <c r="Y528" s="409"/>
      <c r="Z528" s="409"/>
      <c r="AA528" s="409"/>
      <c r="AB528" s="430"/>
    </row>
    <row r="529" spans="1:28" ht="25.5" x14ac:dyDescent="0.2">
      <c r="A529" s="448" t="s">
        <v>835</v>
      </c>
      <c r="B529" s="405" t="s">
        <v>836</v>
      </c>
      <c r="C529" s="318">
        <f>'Series 200 Input'!J529</f>
        <v>0</v>
      </c>
      <c r="D529" s="318" t="s">
        <v>649</v>
      </c>
      <c r="E529" s="407">
        <v>177.52</v>
      </c>
      <c r="F529" s="407">
        <v>177.52</v>
      </c>
      <c r="G529" s="407">
        <v>177.52</v>
      </c>
      <c r="H529" s="412" t="str">
        <f>IF((0=$C529),"",IFERROR(IF($C529&lt;10,$C529*E529,IF(AND(10&lt;=$C529,$C529&lt;=50),$C529*F529,IF($C529&gt;50,$C529*G529,"No Offer"))),"No Offer"))</f>
        <v/>
      </c>
      <c r="I529" s="409">
        <v>250</v>
      </c>
      <c r="J529" s="409">
        <v>250</v>
      </c>
      <c r="K529" s="409">
        <v>250</v>
      </c>
      <c r="L529" s="414" t="str">
        <f>IF((0=$C529),"",IFERROR(IF($C529&lt;10,$C529*I529,IF(AND(10&lt;=$C529,$C529&lt;=50),$C529*J529,IF($C529&gt;50,$C529*K529,"No Offer"))),"No Offer"))</f>
        <v/>
      </c>
      <c r="M529" s="407">
        <v>176.98</v>
      </c>
      <c r="N529" s="407">
        <v>176.98</v>
      </c>
      <c r="O529" s="407">
        <v>176.98</v>
      </c>
      <c r="P529" s="412" t="str">
        <f>IF((0=$C529),"",IFERROR(IF($C529&lt;10,$C529*M529,IF(AND(10&lt;=$C529,$C529&lt;=50),$C529*N529,IF($C529&gt;50,$C529*O529,"No Offer"))),"No Offer"))</f>
        <v/>
      </c>
      <c r="Q529" s="409">
        <v>100</v>
      </c>
      <c r="R529" s="409">
        <v>100</v>
      </c>
      <c r="S529" s="409">
        <v>100</v>
      </c>
      <c r="T529" s="414" t="str">
        <f>IF((0=$C529),"",IFERROR(IF($C529&lt;10,$C529*Q529,IF(AND(10&lt;=$C529,$C529&lt;=50),$C529*R529,IF($C529&gt;50,$C529*S529,"No Offer"))),"No Offer"))</f>
        <v/>
      </c>
      <c r="U529" s="407">
        <v>150</v>
      </c>
      <c r="V529" s="407">
        <v>132</v>
      </c>
      <c r="W529" s="407">
        <v>132</v>
      </c>
      <c r="X529" s="412" t="str">
        <f>IF((0=$C529),"",IFERROR(IF($C529&lt;10,$C529*U529,IF(AND(10&lt;=$C529,$C529&lt;=50),$C529*V529,IF($C529&gt;50,$C529*W529,"No Offer"))),"No Offer"))</f>
        <v/>
      </c>
      <c r="Y529" s="409" t="s">
        <v>402</v>
      </c>
      <c r="Z529" s="409" t="s">
        <v>402</v>
      </c>
      <c r="AA529" s="409" t="s">
        <v>403</v>
      </c>
      <c r="AB529" s="414" t="str">
        <f>IF((0=$C529),"",IFERROR(IF($C529&lt;10,$C529*Y529,IF(AND(10&lt;=$C529,$C529&lt;=50),$C529*Z529,IF($C529&gt;50,$C529*AA529,"No Offer"))),"No Offer"))</f>
        <v/>
      </c>
    </row>
    <row r="530" spans="1:28" x14ac:dyDescent="0.2">
      <c r="A530" s="448"/>
      <c r="B530" s="405"/>
      <c r="C530" s="318">
        <f>'Series 200 Input'!J530</f>
        <v>0</v>
      </c>
      <c r="D530" s="318"/>
      <c r="E530" s="407"/>
      <c r="F530" s="407"/>
      <c r="G530" s="407"/>
      <c r="H530" s="428"/>
      <c r="I530" s="409"/>
      <c r="J530" s="409"/>
      <c r="K530" s="409"/>
      <c r="L530" s="430"/>
      <c r="M530" s="407"/>
      <c r="N530" s="407"/>
      <c r="O530" s="407"/>
      <c r="P530" s="428"/>
      <c r="Q530" s="409"/>
      <c r="R530" s="409"/>
      <c r="S530" s="409"/>
      <c r="T530" s="430"/>
      <c r="U530" s="407"/>
      <c r="V530" s="407"/>
      <c r="W530" s="407"/>
      <c r="X530" s="428"/>
      <c r="Y530" s="409"/>
      <c r="Z530" s="409"/>
      <c r="AA530" s="409"/>
      <c r="AB530" s="430"/>
    </row>
    <row r="531" spans="1:28" ht="25.5" x14ac:dyDescent="0.2">
      <c r="A531" s="448" t="s">
        <v>837</v>
      </c>
      <c r="B531" s="405" t="s">
        <v>838</v>
      </c>
      <c r="C531" s="318">
        <f>'Series 200 Input'!J531</f>
        <v>0</v>
      </c>
      <c r="D531" s="318" t="s">
        <v>649</v>
      </c>
      <c r="E531" s="407">
        <v>161.49</v>
      </c>
      <c r="F531" s="407">
        <v>161.49</v>
      </c>
      <c r="G531" s="407">
        <v>161.49</v>
      </c>
      <c r="H531" s="412" t="str">
        <f>IF((0=$C531),"",IFERROR(IF($C531&lt;10,$C531*E531,IF(AND(10&lt;=$C531,$C531&lt;=50),$C531*F531,IF($C531&gt;50,$C531*G531,"No Offer"))),"No Offer"))</f>
        <v/>
      </c>
      <c r="I531" s="409">
        <v>250</v>
      </c>
      <c r="J531" s="409">
        <v>250</v>
      </c>
      <c r="K531" s="409">
        <v>250</v>
      </c>
      <c r="L531" s="414" t="str">
        <f>IF((0=$C531),"",IFERROR(IF($C531&lt;10,$C531*I531,IF(AND(10&lt;=$C531,$C531&lt;=50),$C531*J531,IF($C531&gt;50,$C531*K531,"No Offer"))),"No Offer"))</f>
        <v/>
      </c>
      <c r="M531" s="407">
        <v>118.37</v>
      </c>
      <c r="N531" s="407">
        <v>118.37</v>
      </c>
      <c r="O531" s="407">
        <v>118.37</v>
      </c>
      <c r="P531" s="412" t="str">
        <f>IF((0=$C531),"",IFERROR(IF($C531&lt;10,$C531*M531,IF(AND(10&lt;=$C531,$C531&lt;=50),$C531*N531,IF($C531&gt;50,$C531*O531,"No Offer"))),"No Offer"))</f>
        <v/>
      </c>
      <c r="Q531" s="409">
        <v>100</v>
      </c>
      <c r="R531" s="409">
        <v>100</v>
      </c>
      <c r="S531" s="409">
        <v>100</v>
      </c>
      <c r="T531" s="414" t="str">
        <f>IF((0=$C531),"",IFERROR(IF($C531&lt;10,$C531*Q531,IF(AND(10&lt;=$C531,$C531&lt;=50),$C531*R531,IF($C531&gt;50,$C531*S531,"No Offer"))),"No Offer"))</f>
        <v/>
      </c>
      <c r="U531" s="407">
        <v>121</v>
      </c>
      <c r="V531" s="407">
        <v>109.38</v>
      </c>
      <c r="W531" s="407">
        <v>109.38</v>
      </c>
      <c r="X531" s="412" t="str">
        <f>IF((0=$C531),"",IFERROR(IF($C531&lt;10,$C531*U531,IF(AND(10&lt;=$C531,$C531&lt;=50),$C531*V531,IF($C531&gt;50,$C531*W531,"No Offer"))),"No Offer"))</f>
        <v/>
      </c>
      <c r="Y531" s="409" t="s">
        <v>402</v>
      </c>
      <c r="Z531" s="409" t="s">
        <v>402</v>
      </c>
      <c r="AA531" s="409" t="s">
        <v>403</v>
      </c>
      <c r="AB531" s="414" t="str">
        <f>IF((0=$C531),"",IFERROR(IF($C531&lt;10,$C531*Y531,IF(AND(10&lt;=$C531,$C531&lt;=50),$C531*Z531,IF($C531&gt;50,$C531*AA531,"No Offer"))),"No Offer"))</f>
        <v/>
      </c>
    </row>
    <row r="532" spans="1:28" x14ac:dyDescent="0.2">
      <c r="A532" s="448"/>
      <c r="B532" s="405"/>
      <c r="C532" s="318">
        <f>'Series 200 Input'!J532</f>
        <v>0</v>
      </c>
      <c r="D532" s="318"/>
      <c r="E532" s="407"/>
      <c r="F532" s="407"/>
      <c r="G532" s="407"/>
      <c r="H532" s="408"/>
      <c r="I532" s="409"/>
      <c r="J532" s="409"/>
      <c r="K532" s="409"/>
      <c r="L532" s="411"/>
      <c r="M532" s="407"/>
      <c r="N532" s="407"/>
      <c r="O532" s="407"/>
      <c r="P532" s="408"/>
      <c r="Q532" s="409"/>
      <c r="R532" s="409"/>
      <c r="S532" s="409"/>
      <c r="T532" s="411"/>
      <c r="U532" s="407"/>
      <c r="V532" s="407"/>
      <c r="W532" s="407"/>
      <c r="X532" s="408"/>
      <c r="Y532" s="409"/>
      <c r="Z532" s="409"/>
      <c r="AA532" s="409"/>
      <c r="AB532" s="411"/>
    </row>
    <row r="533" spans="1:28" ht="25.5" x14ac:dyDescent="0.2">
      <c r="A533" s="448" t="s">
        <v>839</v>
      </c>
      <c r="B533" s="405" t="s">
        <v>840</v>
      </c>
      <c r="C533" s="318">
        <f>'Series 200 Input'!J533</f>
        <v>0</v>
      </c>
      <c r="D533" s="318" t="s">
        <v>649</v>
      </c>
      <c r="E533" s="407">
        <v>149.66</v>
      </c>
      <c r="F533" s="407">
        <v>149.66</v>
      </c>
      <c r="G533" s="407">
        <v>149.66</v>
      </c>
      <c r="H533" s="412" t="str">
        <f>IF((0=$C533),"",IFERROR(IF($C533&lt;10,$C533*E533,IF(AND(10&lt;=$C533,$C533&lt;=50),$C533*F533,IF($C533&gt;50,$C533*G533,"No Offer"))),"No Offer"))</f>
        <v/>
      </c>
      <c r="I533" s="409">
        <v>250</v>
      </c>
      <c r="J533" s="409">
        <v>250</v>
      </c>
      <c r="K533" s="409">
        <v>250</v>
      </c>
      <c r="L533" s="414" t="str">
        <f>IF((0=$C533),"",IFERROR(IF($C533&lt;10,$C533*I533,IF(AND(10&lt;=$C533,$C533&lt;=50),$C533*J533,IF($C533&gt;50,$C533*K533,"No Offer"))),"No Offer"))</f>
        <v/>
      </c>
      <c r="M533" s="407">
        <v>71.48</v>
      </c>
      <c r="N533" s="407">
        <v>71.48</v>
      </c>
      <c r="O533" s="407">
        <v>71.48</v>
      </c>
      <c r="P533" s="412" t="str">
        <f>IF((0=$C533),"",IFERROR(IF($C533&lt;10,$C533*M533,IF(AND(10&lt;=$C533,$C533&lt;=50),$C533*N533,IF($C533&gt;50,$C533*O533,"No Offer"))),"No Offer"))</f>
        <v/>
      </c>
      <c r="Q533" s="409">
        <v>100</v>
      </c>
      <c r="R533" s="409">
        <v>100</v>
      </c>
      <c r="S533" s="409">
        <v>100</v>
      </c>
      <c r="T533" s="414" t="str">
        <f>IF((0=$C533),"",IFERROR(IF($C533&lt;10,$C533*Q533,IF(AND(10&lt;=$C533,$C533&lt;=50),$C533*R533,IF($C533&gt;50,$C533*S533,"No Offer"))),"No Offer"))</f>
        <v/>
      </c>
      <c r="U533" s="407">
        <v>65</v>
      </c>
      <c r="V533" s="407">
        <v>59.11</v>
      </c>
      <c r="W533" s="407">
        <v>59.11</v>
      </c>
      <c r="X533" s="412" t="str">
        <f>IF((0=$C533),"",IFERROR(IF($C533&lt;10,$C533*U533,IF(AND(10&lt;=$C533,$C533&lt;=50),$C533*V533,IF($C533&gt;50,$C533*W533,"No Offer"))),"No Offer"))</f>
        <v/>
      </c>
      <c r="Y533" s="409" t="s">
        <v>402</v>
      </c>
      <c r="Z533" s="409" t="s">
        <v>402</v>
      </c>
      <c r="AA533" s="409" t="s">
        <v>403</v>
      </c>
      <c r="AB533" s="414" t="str">
        <f>IF((0=$C533),"",IFERROR(IF($C533&lt;10,$C533*Y533,IF(AND(10&lt;=$C533,$C533&lt;=50),$C533*Z533,IF($C533&gt;50,$C533*AA533,"No Offer"))),"No Offer"))</f>
        <v/>
      </c>
    </row>
    <row r="534" spans="1:28" x14ac:dyDescent="0.2">
      <c r="A534" s="448"/>
      <c r="B534" s="405"/>
      <c r="C534" s="318">
        <f>'Series 200 Input'!J534</f>
        <v>0</v>
      </c>
      <c r="D534" s="318"/>
      <c r="E534" s="407"/>
      <c r="F534" s="407"/>
      <c r="G534" s="407"/>
      <c r="H534" s="408"/>
      <c r="I534" s="409"/>
      <c r="J534" s="409"/>
      <c r="K534" s="409"/>
      <c r="L534" s="411"/>
      <c r="M534" s="407"/>
      <c r="N534" s="407"/>
      <c r="O534" s="407"/>
      <c r="P534" s="408"/>
      <c r="Q534" s="409"/>
      <c r="R534" s="409"/>
      <c r="S534" s="409"/>
      <c r="T534" s="411"/>
      <c r="U534" s="407"/>
      <c r="V534" s="407"/>
      <c r="W534" s="407"/>
      <c r="X534" s="408"/>
      <c r="Y534" s="409"/>
      <c r="Z534" s="409"/>
      <c r="AA534" s="409"/>
      <c r="AB534" s="411"/>
    </row>
    <row r="535" spans="1:28" ht="25.5" x14ac:dyDescent="0.2">
      <c r="A535" s="448" t="s">
        <v>841</v>
      </c>
      <c r="B535" s="405" t="s">
        <v>842</v>
      </c>
      <c r="C535" s="318">
        <f>'Series 200 Input'!J535</f>
        <v>0</v>
      </c>
      <c r="D535" s="318" t="s">
        <v>649</v>
      </c>
      <c r="E535" s="407">
        <v>141.07</v>
      </c>
      <c r="F535" s="407">
        <v>141.07</v>
      </c>
      <c r="G535" s="407">
        <v>141.07</v>
      </c>
      <c r="H535" s="412" t="str">
        <f>IF((0=$C535),"",IFERROR(IF($C535&lt;10,$C535*E535,IF(AND(10&lt;=$C535,$C535&lt;=50),$C535*F535,IF($C535&gt;50,$C535*G535,"No Offer"))),"No Offer"))</f>
        <v/>
      </c>
      <c r="I535" s="409">
        <v>250</v>
      </c>
      <c r="J535" s="409">
        <v>250</v>
      </c>
      <c r="K535" s="409">
        <v>250</v>
      </c>
      <c r="L535" s="414" t="str">
        <f>IF((0=$C535),"",IFERROR(IF($C535&lt;10,$C535*I535,IF(AND(10&lt;=$C535,$C535&lt;=50),$C535*J535,IF($C535&gt;50,$C535*K535,"No Offer"))),"No Offer"))</f>
        <v/>
      </c>
      <c r="M535" s="407">
        <v>71.48</v>
      </c>
      <c r="N535" s="407">
        <v>71.48</v>
      </c>
      <c r="O535" s="407">
        <v>71.48</v>
      </c>
      <c r="P535" s="412" t="str">
        <f>IF((0=$C535),"",IFERROR(IF($C535&lt;10,$C535*M535,IF(AND(10&lt;=$C535,$C535&lt;=50),$C535*N535,IF($C535&gt;50,$C535*O535,"No Offer"))),"No Offer"))</f>
        <v/>
      </c>
      <c r="Q535" s="409">
        <v>100</v>
      </c>
      <c r="R535" s="409">
        <v>100</v>
      </c>
      <c r="S535" s="409">
        <v>100</v>
      </c>
      <c r="T535" s="414" t="str">
        <f>IF((0=$C535),"",IFERROR(IF($C535&lt;10,$C535*Q535,IF(AND(10&lt;=$C535,$C535&lt;=50),$C535*R535,IF($C535&gt;50,$C535*S535,"No Offer"))),"No Offer"))</f>
        <v/>
      </c>
      <c r="U535" s="407">
        <v>65</v>
      </c>
      <c r="V535" s="407">
        <v>59.11</v>
      </c>
      <c r="W535" s="407">
        <v>59.11</v>
      </c>
      <c r="X535" s="412" t="str">
        <f>IF((0=$C535),"",IFERROR(IF($C535&lt;10,$C535*U535,IF(AND(10&lt;=$C535,$C535&lt;=50),$C535*V535,IF($C535&gt;50,$C535*W535,"No Offer"))),"No Offer"))</f>
        <v/>
      </c>
      <c r="Y535" s="409" t="s">
        <v>402</v>
      </c>
      <c r="Z535" s="409" t="s">
        <v>402</v>
      </c>
      <c r="AA535" s="409" t="s">
        <v>403</v>
      </c>
      <c r="AB535" s="414" t="str">
        <f>IF((0=$C535),"",IFERROR(IF($C535&lt;10,$C535*Y535,IF(AND(10&lt;=$C535,$C535&lt;=50),$C535*Z535,IF($C535&gt;50,$C535*AA535,"No Offer"))),"No Offer"))</f>
        <v/>
      </c>
    </row>
    <row r="536" spans="1:28" s="389" customFormat="1" ht="12.4" customHeight="1" x14ac:dyDescent="0.2">
      <c r="A536" s="404"/>
      <c r="B536" s="317"/>
      <c r="C536" s="318">
        <f>'Series 200 Input'!J536</f>
        <v>0</v>
      </c>
      <c r="D536" s="318"/>
      <c r="E536" s="416"/>
      <c r="F536" s="416"/>
      <c r="G536" s="416"/>
      <c r="H536" s="416"/>
      <c r="I536" s="417"/>
      <c r="J536" s="417"/>
      <c r="K536" s="417"/>
      <c r="L536" s="417"/>
      <c r="M536" s="416"/>
      <c r="N536" s="416"/>
      <c r="O536" s="416"/>
      <c r="P536" s="416"/>
      <c r="Q536" s="417"/>
      <c r="R536" s="417"/>
      <c r="S536" s="417"/>
      <c r="T536" s="417"/>
      <c r="U536" s="416"/>
      <c r="V536" s="416"/>
      <c r="W536" s="416"/>
      <c r="X536" s="416"/>
      <c r="Y536" s="417"/>
      <c r="Z536" s="417"/>
      <c r="AA536" s="417"/>
      <c r="AB536" s="417"/>
    </row>
    <row r="537" spans="1:28" x14ac:dyDescent="0.2">
      <c r="A537" s="398"/>
      <c r="B537" s="399" t="s">
        <v>843</v>
      </c>
      <c r="C537" s="318">
        <f>'Series 200 Input'!J537</f>
        <v>0</v>
      </c>
      <c r="D537" s="463"/>
      <c r="E537" s="450"/>
      <c r="F537" s="451"/>
      <c r="G537" s="450"/>
      <c r="H537" s="450"/>
      <c r="I537" s="450"/>
      <c r="J537" s="451"/>
      <c r="K537" s="450"/>
      <c r="L537" s="450"/>
      <c r="M537" s="450"/>
      <c r="N537" s="451"/>
      <c r="O537" s="450"/>
      <c r="P537" s="450"/>
      <c r="Q537" s="450"/>
      <c r="R537" s="451"/>
      <c r="S537" s="450"/>
      <c r="T537" s="450"/>
      <c r="U537" s="450"/>
      <c r="V537" s="451"/>
      <c r="W537" s="450"/>
      <c r="X537" s="450"/>
      <c r="Y537" s="450"/>
      <c r="Z537" s="451"/>
      <c r="AA537" s="450"/>
      <c r="AB537" s="450"/>
    </row>
    <row r="538" spans="1:28" x14ac:dyDescent="0.2">
      <c r="A538" s="404"/>
      <c r="B538" s="464"/>
      <c r="C538" s="318">
        <f>'Series 200 Input'!J538</f>
        <v>0</v>
      </c>
      <c r="D538" s="454"/>
      <c r="E538" s="428"/>
      <c r="F538" s="429"/>
      <c r="G538" s="428"/>
      <c r="H538" s="428"/>
      <c r="I538" s="430"/>
      <c r="J538" s="431"/>
      <c r="K538" s="430"/>
      <c r="L538" s="430"/>
      <c r="M538" s="428"/>
      <c r="N538" s="429"/>
      <c r="O538" s="428"/>
      <c r="P538" s="428"/>
      <c r="Q538" s="430"/>
      <c r="R538" s="431"/>
      <c r="S538" s="430"/>
      <c r="T538" s="430"/>
      <c r="U538" s="428"/>
      <c r="V538" s="429"/>
      <c r="W538" s="428"/>
      <c r="X538" s="428"/>
      <c r="Y538" s="430"/>
      <c r="Z538" s="431"/>
      <c r="AA538" s="430"/>
      <c r="AB538" s="430"/>
    </row>
    <row r="539" spans="1:28" x14ac:dyDescent="0.2">
      <c r="A539" s="420"/>
      <c r="B539" s="421" t="s">
        <v>395</v>
      </c>
      <c r="C539" s="318">
        <f>'Series 200 Input'!J539</f>
        <v>0</v>
      </c>
      <c r="D539" s="422"/>
      <c r="E539" s="423" t="s">
        <v>396</v>
      </c>
      <c r="F539" s="424" t="s">
        <v>397</v>
      </c>
      <c r="G539" s="423" t="s">
        <v>398</v>
      </c>
      <c r="H539" s="423"/>
      <c r="I539" s="423" t="s">
        <v>396</v>
      </c>
      <c r="J539" s="424" t="s">
        <v>397</v>
      </c>
      <c r="K539" s="423" t="s">
        <v>398</v>
      </c>
      <c r="L539" s="423"/>
      <c r="M539" s="423" t="s">
        <v>396</v>
      </c>
      <c r="N539" s="424" t="s">
        <v>397</v>
      </c>
      <c r="O539" s="423" t="s">
        <v>398</v>
      </c>
      <c r="P539" s="423"/>
      <c r="Q539" s="423" t="s">
        <v>396</v>
      </c>
      <c r="R539" s="424" t="s">
        <v>397</v>
      </c>
      <c r="S539" s="423" t="s">
        <v>398</v>
      </c>
      <c r="T539" s="423"/>
      <c r="U539" s="423" t="s">
        <v>396</v>
      </c>
      <c r="V539" s="424" t="s">
        <v>397</v>
      </c>
      <c r="W539" s="423" t="s">
        <v>398</v>
      </c>
      <c r="X539" s="423"/>
      <c r="Y539" s="423" t="s">
        <v>396</v>
      </c>
      <c r="Z539" s="424" t="s">
        <v>397</v>
      </c>
      <c r="AA539" s="423" t="s">
        <v>398</v>
      </c>
      <c r="AB539" s="423"/>
    </row>
    <row r="540" spans="1:28" x14ac:dyDescent="0.2">
      <c r="A540" s="404"/>
      <c r="B540" s="405"/>
      <c r="C540" s="318">
        <f>'Series 200 Input'!J540</f>
        <v>0</v>
      </c>
      <c r="D540" s="415"/>
      <c r="E540" s="416"/>
      <c r="F540" s="416"/>
      <c r="G540" s="416"/>
      <c r="H540" s="416"/>
      <c r="I540" s="417"/>
      <c r="J540" s="417"/>
      <c r="K540" s="417"/>
      <c r="L540" s="417"/>
      <c r="M540" s="416"/>
      <c r="N540" s="416"/>
      <c r="O540" s="416"/>
      <c r="P540" s="416"/>
      <c r="Q540" s="417"/>
      <c r="R540" s="417"/>
      <c r="S540" s="417"/>
      <c r="T540" s="417"/>
      <c r="U540" s="416"/>
      <c r="V540" s="416"/>
      <c r="W540" s="416"/>
      <c r="X540" s="416"/>
      <c r="Y540" s="417"/>
      <c r="Z540" s="417"/>
      <c r="AA540" s="417"/>
      <c r="AB540" s="417"/>
    </row>
    <row r="541" spans="1:28" ht="25.5" x14ac:dyDescent="0.2">
      <c r="A541" s="404" t="s">
        <v>844</v>
      </c>
      <c r="B541" s="405" t="s">
        <v>845</v>
      </c>
      <c r="C541" s="318">
        <f>'Series 200 Input'!J541</f>
        <v>0</v>
      </c>
      <c r="D541" s="318" t="s">
        <v>401</v>
      </c>
      <c r="E541" s="407">
        <v>42.73</v>
      </c>
      <c r="F541" s="407">
        <v>10.68</v>
      </c>
      <c r="G541" s="407">
        <v>10.68</v>
      </c>
      <c r="H541" s="412" t="str">
        <f>IF((0=$C541),"",IFERROR(IF($C541&lt;10,$C541*E541,IF(AND(10&lt;=$C541,$C541&lt;=50),$C541*F541,IF($C541&gt;50,$C541*G541,"No Offer"))),"No Offer"))</f>
        <v/>
      </c>
      <c r="I541" s="409">
        <v>5</v>
      </c>
      <c r="J541" s="409">
        <v>5</v>
      </c>
      <c r="K541" s="409">
        <v>5</v>
      </c>
      <c r="L541" s="414" t="str">
        <f>IF((0=$C541),"",IFERROR(IF($C541&lt;10,$C541*I541,IF(AND(10&lt;=$C541,$C541&lt;=50),$C541*J541,IF($C541&gt;50,$C541*K541,"No Offer"))),"No Offer"))</f>
        <v/>
      </c>
      <c r="M541" s="407">
        <v>7.43</v>
      </c>
      <c r="N541" s="407">
        <v>7.43</v>
      </c>
      <c r="O541" s="407">
        <v>7.43</v>
      </c>
      <c r="P541" s="412" t="str">
        <f>IF((0=$C541),"",IFERROR(IF($C541&lt;10,$C541*M541,IF(AND(10&lt;=$C541,$C541&lt;=50),$C541*N541,IF($C541&gt;50,$C541*O541,"No Offer"))),"No Offer"))</f>
        <v/>
      </c>
      <c r="Q541" s="409">
        <v>4</v>
      </c>
      <c r="R541" s="409">
        <v>4</v>
      </c>
      <c r="S541" s="409">
        <v>4</v>
      </c>
      <c r="T541" s="414" t="str">
        <f>IF((0=$C541),"",IFERROR(IF($C541&lt;10,$C541*Q541,IF(AND(10&lt;=$C541,$C541&lt;=50),$C541*R541,IF($C541&gt;50,$C541*S541,"No Offer"))),"No Offer"))</f>
        <v/>
      </c>
      <c r="U541" s="407">
        <v>7.8</v>
      </c>
      <c r="V541" s="407">
        <v>6.37</v>
      </c>
      <c r="W541" s="407">
        <v>6</v>
      </c>
      <c r="X541" s="412" t="str">
        <f>IF((0=$C541),"",IFERROR(IF($C541&lt;10,$C541*U541,IF(AND(10&lt;=$C541,$C541&lt;=50),$C541*V541,IF($C541&gt;50,$C541*W541,"No Offer"))),"No Offer"))</f>
        <v/>
      </c>
      <c r="Y541" s="409" t="s">
        <v>402</v>
      </c>
      <c r="Z541" s="409" t="s">
        <v>402</v>
      </c>
      <c r="AA541" s="409" t="s">
        <v>403</v>
      </c>
      <c r="AB541" s="414" t="str">
        <f>IF((0=$C541),"",IFERROR(IF($C541&lt;10,$C541*Y541,IF(AND(10&lt;=$C541,$C541&lt;=50),$C541*Z541,IF($C541&gt;50,$C541*AA541,"No Offer"))),"No Offer"))</f>
        <v/>
      </c>
    </row>
    <row r="542" spans="1:28" x14ac:dyDescent="0.2">
      <c r="A542" s="404"/>
      <c r="B542" s="405"/>
      <c r="C542" s="318">
        <f>'Series 200 Input'!J542</f>
        <v>0</v>
      </c>
      <c r="D542" s="318"/>
      <c r="E542" s="407"/>
      <c r="F542" s="407"/>
      <c r="G542" s="407"/>
      <c r="H542" s="408"/>
      <c r="I542" s="409"/>
      <c r="J542" s="409"/>
      <c r="K542" s="409"/>
      <c r="L542" s="411"/>
      <c r="M542" s="407"/>
      <c r="N542" s="407"/>
      <c r="O542" s="407"/>
      <c r="P542" s="408"/>
      <c r="Q542" s="409"/>
      <c r="R542" s="409"/>
      <c r="S542" s="409"/>
      <c r="T542" s="411"/>
      <c r="U542" s="407"/>
      <c r="V542" s="407"/>
      <c r="W542" s="407"/>
      <c r="X542" s="408"/>
      <c r="Y542" s="409"/>
      <c r="Z542" s="409"/>
      <c r="AA542" s="409"/>
      <c r="AB542" s="411"/>
    </row>
    <row r="543" spans="1:28" ht="25.5" x14ac:dyDescent="0.2">
      <c r="A543" s="404" t="s">
        <v>846</v>
      </c>
      <c r="B543" s="405" t="s">
        <v>847</v>
      </c>
      <c r="C543" s="318">
        <f>'Series 200 Input'!J543</f>
        <v>0</v>
      </c>
      <c r="D543" s="318" t="s">
        <v>401</v>
      </c>
      <c r="E543" s="407">
        <v>42.73</v>
      </c>
      <c r="F543" s="407">
        <v>11.87</v>
      </c>
      <c r="G543" s="407">
        <v>11.87</v>
      </c>
      <c r="H543" s="412" t="str">
        <f>IF((0=$C543),"",IFERROR(IF($C543&lt;10,$C543*E543,IF(AND(10&lt;=$C543,$C543&lt;=50),$C543*F543,IF($C543&gt;50,$C543*G543,"No Offer"))),"No Offer"))</f>
        <v/>
      </c>
      <c r="I543" s="409">
        <v>5</v>
      </c>
      <c r="J543" s="409">
        <v>5</v>
      </c>
      <c r="K543" s="409">
        <v>5</v>
      </c>
      <c r="L543" s="414" t="str">
        <f>IF((0=$C543),"",IFERROR(IF($C543&lt;10,$C543*I543,IF(AND(10&lt;=$C543,$C543&lt;=50),$C543*J543,IF($C543&gt;50,$C543*K543,"No Offer"))),"No Offer"))</f>
        <v/>
      </c>
      <c r="M543" s="407">
        <v>9.32</v>
      </c>
      <c r="N543" s="407">
        <v>9.32</v>
      </c>
      <c r="O543" s="407">
        <v>9.32</v>
      </c>
      <c r="P543" s="412" t="str">
        <f>IF((0=$C543),"",IFERROR(IF($C543&lt;10,$C543*M543,IF(AND(10&lt;=$C543,$C543&lt;=50),$C543*N543,IF($C543&gt;50,$C543*O543,"No Offer"))),"No Offer"))</f>
        <v/>
      </c>
      <c r="Q543" s="409">
        <v>4</v>
      </c>
      <c r="R543" s="409">
        <v>4</v>
      </c>
      <c r="S543" s="409">
        <v>4</v>
      </c>
      <c r="T543" s="414" t="str">
        <f>IF((0=$C543),"",IFERROR(IF($C543&lt;10,$C543*Q543,IF(AND(10&lt;=$C543,$C543&lt;=50),$C543*R543,IF($C543&gt;50,$C543*S543,"No Offer"))),"No Offer"))</f>
        <v/>
      </c>
      <c r="U543" s="407">
        <v>9</v>
      </c>
      <c r="V543" s="407">
        <v>7.8</v>
      </c>
      <c r="W543" s="407">
        <v>7.2</v>
      </c>
      <c r="X543" s="412" t="str">
        <f>IF((0=$C543),"",IFERROR(IF($C543&lt;10,$C543*U543,IF(AND(10&lt;=$C543,$C543&lt;=50),$C543*V543,IF($C543&gt;50,$C543*W543,"No Offer"))),"No Offer"))</f>
        <v/>
      </c>
      <c r="Y543" s="409" t="s">
        <v>402</v>
      </c>
      <c r="Z543" s="409" t="s">
        <v>402</v>
      </c>
      <c r="AA543" s="409" t="s">
        <v>403</v>
      </c>
      <c r="AB543" s="414" t="str">
        <f>IF((0=$C543),"",IFERROR(IF($C543&lt;10,$C543*Y543,IF(AND(10&lt;=$C543,$C543&lt;=50),$C543*Z543,IF($C543&gt;50,$C543*AA543,"No Offer"))),"No Offer"))</f>
        <v/>
      </c>
    </row>
    <row r="544" spans="1:28" x14ac:dyDescent="0.2">
      <c r="A544" s="404"/>
      <c r="B544" s="405"/>
      <c r="C544" s="318">
        <f>'Series 200 Input'!J544</f>
        <v>0</v>
      </c>
      <c r="D544" s="318"/>
      <c r="E544" s="407"/>
      <c r="F544" s="407"/>
      <c r="G544" s="407"/>
      <c r="H544" s="408"/>
      <c r="I544" s="409"/>
      <c r="J544" s="409"/>
      <c r="K544" s="409"/>
      <c r="L544" s="411"/>
      <c r="M544" s="407"/>
      <c r="N544" s="407"/>
      <c r="O544" s="407"/>
      <c r="P544" s="408"/>
      <c r="Q544" s="409"/>
      <c r="R544" s="409"/>
      <c r="S544" s="409"/>
      <c r="T544" s="411"/>
      <c r="U544" s="407"/>
      <c r="V544" s="407"/>
      <c r="W544" s="407"/>
      <c r="X544" s="408"/>
      <c r="Y544" s="409"/>
      <c r="Z544" s="409"/>
      <c r="AA544" s="409"/>
      <c r="AB544" s="411"/>
    </row>
    <row r="545" spans="1:28" ht="25.5" x14ac:dyDescent="0.2">
      <c r="A545" s="404" t="s">
        <v>848</v>
      </c>
      <c r="B545" s="405" t="s">
        <v>849</v>
      </c>
      <c r="C545" s="318">
        <f>'Series 200 Input'!J545</f>
        <v>0</v>
      </c>
      <c r="D545" s="318" t="s">
        <v>401</v>
      </c>
      <c r="E545" s="407">
        <v>42.73</v>
      </c>
      <c r="F545" s="407">
        <v>10.68</v>
      </c>
      <c r="G545" s="407">
        <v>10.68</v>
      </c>
      <c r="H545" s="412" t="str">
        <f>IF((0=$C545),"",IFERROR(IF($C545&lt;10,$C545*E545,IF(AND(10&lt;=$C545,$C545&lt;=50),$C545*F545,IF($C545&gt;50,$C545*G545,"No Offer"))),"No Offer"))</f>
        <v/>
      </c>
      <c r="I545" s="409">
        <v>5</v>
      </c>
      <c r="J545" s="409">
        <v>5</v>
      </c>
      <c r="K545" s="409">
        <v>5</v>
      </c>
      <c r="L545" s="414" t="str">
        <f>IF((0=$C545),"",IFERROR(IF($C545&lt;10,$C545*I545,IF(AND(10&lt;=$C545,$C545&lt;=50),$C545*J545,IF($C545&gt;50,$C545*K545,"No Offer"))),"No Offer"))</f>
        <v/>
      </c>
      <c r="M545" s="407">
        <v>7.43</v>
      </c>
      <c r="N545" s="407">
        <v>7.43</v>
      </c>
      <c r="O545" s="407">
        <v>7.43</v>
      </c>
      <c r="P545" s="412" t="str">
        <f>IF((0=$C545),"",IFERROR(IF($C545&lt;10,$C545*M545,IF(AND(10&lt;=$C545,$C545&lt;=50),$C545*N545,IF($C545&gt;50,$C545*O545,"No Offer"))),"No Offer"))</f>
        <v/>
      </c>
      <c r="Q545" s="409">
        <v>4</v>
      </c>
      <c r="R545" s="409">
        <v>4</v>
      </c>
      <c r="S545" s="409">
        <v>4</v>
      </c>
      <c r="T545" s="414" t="str">
        <f>IF((0=$C545),"",IFERROR(IF($C545&lt;10,$C545*Q545,IF(AND(10&lt;=$C545,$C545&lt;=50),$C545*R545,IF($C545&gt;50,$C545*S545,"No Offer"))),"No Offer"))</f>
        <v/>
      </c>
      <c r="U545" s="407">
        <v>7.8</v>
      </c>
      <c r="V545" s="407">
        <v>6.37</v>
      </c>
      <c r="W545" s="407">
        <v>6</v>
      </c>
      <c r="X545" s="412" t="str">
        <f>IF((0=$C545),"",IFERROR(IF($C545&lt;10,$C545*U545,IF(AND(10&lt;=$C545,$C545&lt;=50),$C545*V545,IF($C545&gt;50,$C545*W545,"No Offer"))),"No Offer"))</f>
        <v/>
      </c>
      <c r="Y545" s="409" t="s">
        <v>402</v>
      </c>
      <c r="Z545" s="409" t="s">
        <v>402</v>
      </c>
      <c r="AA545" s="409" t="s">
        <v>403</v>
      </c>
      <c r="AB545" s="414" t="str">
        <f>IF((0=$C545),"",IFERROR(IF($C545&lt;10,$C545*Y545,IF(AND(10&lt;=$C545,$C545&lt;=50),$C545*Z545,IF($C545&gt;50,$C545*AA545,"No Offer"))),"No Offer"))</f>
        <v/>
      </c>
    </row>
    <row r="546" spans="1:28" x14ac:dyDescent="0.2">
      <c r="A546" s="404"/>
      <c r="B546" s="405"/>
      <c r="C546" s="318">
        <f>'Series 200 Input'!J546</f>
        <v>0</v>
      </c>
      <c r="D546" s="318"/>
      <c r="E546" s="407"/>
      <c r="F546" s="407"/>
      <c r="G546" s="407"/>
      <c r="H546" s="428"/>
      <c r="I546" s="409"/>
      <c r="J546" s="409"/>
      <c r="K546" s="409"/>
      <c r="L546" s="430"/>
      <c r="M546" s="407"/>
      <c r="N546" s="407"/>
      <c r="O546" s="407"/>
      <c r="P546" s="428"/>
      <c r="Q546" s="409"/>
      <c r="R546" s="409"/>
      <c r="S546" s="409"/>
      <c r="T546" s="430"/>
      <c r="U546" s="407"/>
      <c r="V546" s="407"/>
      <c r="W546" s="407"/>
      <c r="X546" s="428"/>
      <c r="Y546" s="409"/>
      <c r="Z546" s="409"/>
      <c r="AA546" s="409"/>
      <c r="AB546" s="430"/>
    </row>
    <row r="547" spans="1:28" ht="25.5" x14ac:dyDescent="0.2">
      <c r="A547" s="404" t="s">
        <v>850</v>
      </c>
      <c r="B547" s="405" t="s">
        <v>851</v>
      </c>
      <c r="C547" s="318">
        <f>'Series 200 Input'!J547</f>
        <v>0</v>
      </c>
      <c r="D547" s="318" t="s">
        <v>401</v>
      </c>
      <c r="E547" s="407">
        <v>42.73</v>
      </c>
      <c r="F547" s="407">
        <v>11.87</v>
      </c>
      <c r="G547" s="407">
        <v>11.87</v>
      </c>
      <c r="H547" s="412" t="str">
        <f>IF((0=$C547),"",IFERROR(IF($C547&lt;10,$C547*E547,IF(AND(10&lt;=$C547,$C547&lt;=50),$C547*F547,IF($C547&gt;50,$C547*G547,"No Offer"))),"No Offer"))</f>
        <v/>
      </c>
      <c r="I547" s="409">
        <v>5</v>
      </c>
      <c r="J547" s="409">
        <v>5</v>
      </c>
      <c r="K547" s="409">
        <v>5</v>
      </c>
      <c r="L547" s="414" t="str">
        <f>IF((0=$C547),"",IFERROR(IF($C547&lt;10,$C547*I547,IF(AND(10&lt;=$C547,$C547&lt;=50),$C547*J547,IF($C547&gt;50,$C547*K547,"No Offer"))),"No Offer"))</f>
        <v/>
      </c>
      <c r="M547" s="407">
        <v>9.32</v>
      </c>
      <c r="N547" s="407">
        <v>9.32</v>
      </c>
      <c r="O547" s="407">
        <v>9.32</v>
      </c>
      <c r="P547" s="412" t="str">
        <f>IF((0=$C547),"",IFERROR(IF($C547&lt;10,$C547*M547,IF(AND(10&lt;=$C547,$C547&lt;=50),$C547*N547,IF($C547&gt;50,$C547*O547,"No Offer"))),"No Offer"))</f>
        <v/>
      </c>
      <c r="Q547" s="409">
        <v>4</v>
      </c>
      <c r="R547" s="409">
        <v>4</v>
      </c>
      <c r="S547" s="409">
        <v>4</v>
      </c>
      <c r="T547" s="414" t="str">
        <f>IF((0=$C547),"",IFERROR(IF($C547&lt;10,$C547*Q547,IF(AND(10&lt;=$C547,$C547&lt;=50),$C547*R547,IF($C547&gt;50,$C547*S547,"No Offer"))),"No Offer"))</f>
        <v/>
      </c>
      <c r="U547" s="407">
        <v>9</v>
      </c>
      <c r="V547" s="407">
        <v>7.8</v>
      </c>
      <c r="W547" s="407">
        <v>7.2</v>
      </c>
      <c r="X547" s="412" t="str">
        <f>IF((0=$C547),"",IFERROR(IF($C547&lt;10,$C547*U547,IF(AND(10&lt;=$C547,$C547&lt;=50),$C547*V547,IF($C547&gt;50,$C547*W547,"No Offer"))),"No Offer"))</f>
        <v/>
      </c>
      <c r="Y547" s="409" t="s">
        <v>402</v>
      </c>
      <c r="Z547" s="409" t="s">
        <v>402</v>
      </c>
      <c r="AA547" s="409" t="s">
        <v>403</v>
      </c>
      <c r="AB547" s="414" t="str">
        <f>IF((0=$C547),"",IFERROR(IF($C547&lt;10,$C547*Y547,IF(AND(10&lt;=$C547,$C547&lt;=50),$C547*Z547,IF($C547&gt;50,$C547*AA547,"No Offer"))),"No Offer"))</f>
        <v/>
      </c>
    </row>
    <row r="548" spans="1:28" x14ac:dyDescent="0.2">
      <c r="A548" s="404"/>
      <c r="B548" s="405"/>
      <c r="C548" s="318">
        <f>'Series 200 Input'!J548</f>
        <v>0</v>
      </c>
      <c r="D548" s="318"/>
      <c r="E548" s="407"/>
      <c r="F548" s="407"/>
      <c r="G548" s="407"/>
      <c r="H548" s="428"/>
      <c r="I548" s="409"/>
      <c r="J548" s="409"/>
      <c r="K548" s="409"/>
      <c r="L548" s="430"/>
      <c r="M548" s="407"/>
      <c r="N548" s="407"/>
      <c r="O548" s="407"/>
      <c r="P548" s="428"/>
      <c r="Q548" s="409"/>
      <c r="R548" s="409"/>
      <c r="S548" s="409"/>
      <c r="T548" s="430"/>
      <c r="U548" s="407"/>
      <c r="V548" s="407"/>
      <c r="W548" s="407"/>
      <c r="X548" s="428"/>
      <c r="Y548" s="409"/>
      <c r="Z548" s="409"/>
      <c r="AA548" s="409"/>
      <c r="AB548" s="430"/>
    </row>
    <row r="549" spans="1:28" ht="25.5" x14ac:dyDescent="0.2">
      <c r="A549" s="404" t="s">
        <v>852</v>
      </c>
      <c r="B549" s="405" t="s">
        <v>853</v>
      </c>
      <c r="C549" s="318">
        <f>'Series 200 Input'!J549</f>
        <v>0</v>
      </c>
      <c r="D549" s="318" t="s">
        <v>401</v>
      </c>
      <c r="E549" s="407">
        <v>42.73</v>
      </c>
      <c r="F549" s="407">
        <v>10.68</v>
      </c>
      <c r="G549" s="407">
        <v>10.68</v>
      </c>
      <c r="H549" s="412" t="str">
        <f>IF((0=$C549),"",IFERROR(IF($C549&lt;10,$C549*E549,IF(AND(10&lt;=$C549,$C549&lt;=50),$C549*F549,IF($C549&gt;50,$C549*G549,"No Offer"))),"No Offer"))</f>
        <v/>
      </c>
      <c r="I549" s="409">
        <v>5</v>
      </c>
      <c r="J549" s="409">
        <v>5</v>
      </c>
      <c r="K549" s="409">
        <v>5</v>
      </c>
      <c r="L549" s="414" t="str">
        <f>IF((0=$C549),"",IFERROR(IF($C549&lt;10,$C549*I549,IF(AND(10&lt;=$C549,$C549&lt;=50),$C549*J549,IF($C549&gt;50,$C549*K549,"No Offer"))),"No Offer"))</f>
        <v/>
      </c>
      <c r="M549" s="407">
        <v>7.43</v>
      </c>
      <c r="N549" s="407">
        <v>7.43</v>
      </c>
      <c r="O549" s="407">
        <v>7.43</v>
      </c>
      <c r="P549" s="412" t="str">
        <f>IF((0=$C549),"",IFERROR(IF($C549&lt;10,$C549*M549,IF(AND(10&lt;=$C549,$C549&lt;=50),$C549*N549,IF($C549&gt;50,$C549*O549,"No Offer"))),"No Offer"))</f>
        <v/>
      </c>
      <c r="Q549" s="409">
        <v>4</v>
      </c>
      <c r="R549" s="409">
        <v>4</v>
      </c>
      <c r="S549" s="409">
        <v>4</v>
      </c>
      <c r="T549" s="414" t="str">
        <f>IF((0=$C549),"",IFERROR(IF($C549&lt;10,$C549*Q549,IF(AND(10&lt;=$C549,$C549&lt;=50),$C549*R549,IF($C549&gt;50,$C549*S549,"No Offer"))),"No Offer"))</f>
        <v/>
      </c>
      <c r="U549" s="407">
        <v>7.8</v>
      </c>
      <c r="V549" s="407">
        <v>6.37</v>
      </c>
      <c r="W549" s="407">
        <v>6</v>
      </c>
      <c r="X549" s="412" t="str">
        <f>IF((0=$C549),"",IFERROR(IF($C549&lt;10,$C549*U549,IF(AND(10&lt;=$C549,$C549&lt;=50),$C549*V549,IF($C549&gt;50,$C549*W549,"No Offer"))),"No Offer"))</f>
        <v/>
      </c>
      <c r="Y549" s="409" t="s">
        <v>402</v>
      </c>
      <c r="Z549" s="409" t="s">
        <v>402</v>
      </c>
      <c r="AA549" s="409" t="s">
        <v>403</v>
      </c>
      <c r="AB549" s="414" t="str">
        <f>IF((0=$C549),"",IFERROR(IF($C549&lt;10,$C549*Y549,IF(AND(10&lt;=$C549,$C549&lt;=50),$C549*Z549,IF($C549&gt;50,$C549*AA549,"No Offer"))),"No Offer"))</f>
        <v/>
      </c>
    </row>
    <row r="550" spans="1:28" x14ac:dyDescent="0.2">
      <c r="A550" s="404"/>
      <c r="B550" s="405"/>
      <c r="C550" s="318">
        <f>'Series 200 Input'!J550</f>
        <v>0</v>
      </c>
      <c r="D550" s="318"/>
      <c r="E550" s="407"/>
      <c r="F550" s="407"/>
      <c r="G550" s="407"/>
      <c r="H550" s="428"/>
      <c r="I550" s="409"/>
      <c r="J550" s="409"/>
      <c r="K550" s="409"/>
      <c r="L550" s="430"/>
      <c r="M550" s="407"/>
      <c r="N550" s="407"/>
      <c r="O550" s="407"/>
      <c r="P550" s="428"/>
      <c r="Q550" s="409"/>
      <c r="R550" s="409"/>
      <c r="S550" s="409"/>
      <c r="T550" s="430"/>
      <c r="U550" s="407"/>
      <c r="V550" s="407"/>
      <c r="W550" s="407"/>
      <c r="X550" s="428"/>
      <c r="Y550" s="409"/>
      <c r="Z550" s="409"/>
      <c r="AA550" s="409"/>
      <c r="AB550" s="430"/>
    </row>
    <row r="551" spans="1:28" ht="25.5" x14ac:dyDescent="0.2">
      <c r="A551" s="404" t="s">
        <v>854</v>
      </c>
      <c r="B551" s="405" t="s">
        <v>855</v>
      </c>
      <c r="C551" s="318">
        <f>'Series 200 Input'!J551</f>
        <v>0</v>
      </c>
      <c r="D551" s="318" t="s">
        <v>401</v>
      </c>
      <c r="E551" s="407">
        <v>42.73</v>
      </c>
      <c r="F551" s="407">
        <v>11.87</v>
      </c>
      <c r="G551" s="407">
        <v>11.87</v>
      </c>
      <c r="H551" s="412" t="str">
        <f>IF((0=$C551),"",IFERROR(IF($C551&lt;10,$C551*E551,IF(AND(10&lt;=$C551,$C551&lt;=50),$C551*F551,IF($C551&gt;50,$C551*G551,"No Offer"))),"No Offer"))</f>
        <v/>
      </c>
      <c r="I551" s="409">
        <v>5</v>
      </c>
      <c r="J551" s="409">
        <v>5</v>
      </c>
      <c r="K551" s="409">
        <v>5</v>
      </c>
      <c r="L551" s="414" t="str">
        <f>IF((0=$C551),"",IFERROR(IF($C551&lt;10,$C551*I551,IF(AND(10&lt;=$C551,$C551&lt;=50),$C551*J551,IF($C551&gt;50,$C551*K551,"No Offer"))),"No Offer"))</f>
        <v/>
      </c>
      <c r="M551" s="407">
        <v>9.32</v>
      </c>
      <c r="N551" s="407">
        <v>9.32</v>
      </c>
      <c r="O551" s="407">
        <v>9.32</v>
      </c>
      <c r="P551" s="412" t="str">
        <f>IF((0=$C551),"",IFERROR(IF($C551&lt;10,$C551*M551,IF(AND(10&lt;=$C551,$C551&lt;=50),$C551*N551,IF($C551&gt;50,$C551*O551,"No Offer"))),"No Offer"))</f>
        <v/>
      </c>
      <c r="Q551" s="409">
        <v>4</v>
      </c>
      <c r="R551" s="409">
        <v>4</v>
      </c>
      <c r="S551" s="409">
        <v>4</v>
      </c>
      <c r="T551" s="414" t="str">
        <f>IF((0=$C551),"",IFERROR(IF($C551&lt;10,$C551*Q551,IF(AND(10&lt;=$C551,$C551&lt;=50),$C551*R551,IF($C551&gt;50,$C551*S551,"No Offer"))),"No Offer"))</f>
        <v/>
      </c>
      <c r="U551" s="407">
        <v>9</v>
      </c>
      <c r="V551" s="407">
        <v>7.8</v>
      </c>
      <c r="W551" s="407">
        <v>7.2</v>
      </c>
      <c r="X551" s="412" t="str">
        <f>IF((0=$C551),"",IFERROR(IF($C551&lt;10,$C551*U551,IF(AND(10&lt;=$C551,$C551&lt;=50),$C551*V551,IF($C551&gt;50,$C551*W551,"No Offer"))),"No Offer"))</f>
        <v/>
      </c>
      <c r="Y551" s="409" t="s">
        <v>402</v>
      </c>
      <c r="Z551" s="409" t="s">
        <v>402</v>
      </c>
      <c r="AA551" s="409" t="s">
        <v>403</v>
      </c>
      <c r="AB551" s="414" t="str">
        <f>IF((0=$C551),"",IFERROR(IF($C551&lt;10,$C551*Y551,IF(AND(10&lt;=$C551,$C551&lt;=50),$C551*Z551,IF($C551&gt;50,$C551*AA551,"No Offer"))),"No Offer"))</f>
        <v/>
      </c>
    </row>
    <row r="552" spans="1:28" x14ac:dyDescent="0.2">
      <c r="A552" s="404"/>
      <c r="B552" s="405"/>
      <c r="C552" s="318">
        <f>'Series 200 Input'!J552</f>
        <v>0</v>
      </c>
      <c r="D552" s="318"/>
      <c r="E552" s="407"/>
      <c r="F552" s="407"/>
      <c r="G552" s="407"/>
      <c r="H552" s="428"/>
      <c r="I552" s="409"/>
      <c r="J552" s="409"/>
      <c r="K552" s="409"/>
      <c r="L552" s="430"/>
      <c r="M552" s="407"/>
      <c r="N552" s="407"/>
      <c r="O552" s="407"/>
      <c r="P552" s="428"/>
      <c r="Q552" s="409"/>
      <c r="R552" s="409"/>
      <c r="S552" s="409"/>
      <c r="T552" s="430"/>
      <c r="U552" s="407"/>
      <c r="V552" s="407"/>
      <c r="W552" s="407"/>
      <c r="X552" s="428"/>
      <c r="Y552" s="409"/>
      <c r="Z552" s="409"/>
      <c r="AA552" s="409"/>
      <c r="AB552" s="430"/>
    </row>
    <row r="553" spans="1:28" ht="25.5" x14ac:dyDescent="0.2">
      <c r="A553" s="404" t="s">
        <v>856</v>
      </c>
      <c r="B553" s="405" t="s">
        <v>857</v>
      </c>
      <c r="C553" s="318">
        <f>'Series 200 Input'!J553</f>
        <v>0</v>
      </c>
      <c r="D553" s="318" t="s">
        <v>401</v>
      </c>
      <c r="E553" s="407">
        <v>42.73</v>
      </c>
      <c r="F553" s="407">
        <v>14.24</v>
      </c>
      <c r="G553" s="407">
        <v>14.24</v>
      </c>
      <c r="H553" s="412" t="str">
        <f>IF((0=$C553),"",IFERROR(IF($C553&lt;10,$C553*E553,IF(AND(10&lt;=$C553,$C553&lt;=50),$C553*F553,IF($C553&gt;50,$C553*G553,"No Offer"))),"No Offer"))</f>
        <v/>
      </c>
      <c r="I553" s="409">
        <v>5</v>
      </c>
      <c r="J553" s="409">
        <v>5</v>
      </c>
      <c r="K553" s="409">
        <v>5</v>
      </c>
      <c r="L553" s="414" t="str">
        <f>IF((0=$C553),"",IFERROR(IF($C553&lt;10,$C553*I553,IF(AND(10&lt;=$C553,$C553&lt;=50),$C553*J553,IF($C553&gt;50,$C553*K553,"No Offer"))),"No Offer"))</f>
        <v/>
      </c>
      <c r="M553" s="407">
        <v>10.49</v>
      </c>
      <c r="N553" s="407">
        <v>10.49</v>
      </c>
      <c r="O553" s="407">
        <v>10.49</v>
      </c>
      <c r="P553" s="412" t="str">
        <f>IF((0=$C553),"",IFERROR(IF($C553&lt;10,$C553*M553,IF(AND(10&lt;=$C553,$C553&lt;=50),$C553*N553,IF($C553&gt;50,$C553*O553,"No Offer"))),"No Offer"))</f>
        <v/>
      </c>
      <c r="Q553" s="409">
        <v>4</v>
      </c>
      <c r="R553" s="409">
        <v>4</v>
      </c>
      <c r="S553" s="409">
        <v>4</v>
      </c>
      <c r="T553" s="414" t="str">
        <f>IF((0=$C553),"",IFERROR(IF($C553&lt;10,$C553*Q553,IF(AND(10&lt;=$C553,$C553&lt;=50),$C553*R553,IF($C553&gt;50,$C553*S553,"No Offer"))),"No Offer"))</f>
        <v/>
      </c>
      <c r="U553" s="407">
        <v>9</v>
      </c>
      <c r="V553" s="407">
        <v>7.8</v>
      </c>
      <c r="W553" s="407">
        <v>7.2</v>
      </c>
      <c r="X553" s="412" t="str">
        <f>IF((0=$C553),"",IFERROR(IF($C553&lt;10,$C553*U553,IF(AND(10&lt;=$C553,$C553&lt;=50),$C553*V553,IF($C553&gt;50,$C553*W553,"No Offer"))),"No Offer"))</f>
        <v/>
      </c>
      <c r="Y553" s="409" t="s">
        <v>402</v>
      </c>
      <c r="Z553" s="409" t="s">
        <v>402</v>
      </c>
      <c r="AA553" s="409" t="s">
        <v>403</v>
      </c>
      <c r="AB553" s="414" t="str">
        <f>IF((0=$C553),"",IFERROR(IF($C553&lt;10,$C553*Y553,IF(AND(10&lt;=$C553,$C553&lt;=50),$C553*Z553,IF($C553&gt;50,$C553*AA553,"No Offer"))),"No Offer"))</f>
        <v/>
      </c>
    </row>
    <row r="554" spans="1:28" x14ac:dyDescent="0.2">
      <c r="A554" s="404"/>
      <c r="B554" s="405"/>
      <c r="C554" s="318">
        <f>'Series 200 Input'!J554</f>
        <v>0</v>
      </c>
      <c r="D554" s="318"/>
      <c r="E554" s="407"/>
      <c r="F554" s="407"/>
      <c r="G554" s="407"/>
      <c r="H554" s="428"/>
      <c r="I554" s="409"/>
      <c r="J554" s="409"/>
      <c r="K554" s="409"/>
      <c r="L554" s="430"/>
      <c r="M554" s="407"/>
      <c r="N554" s="407"/>
      <c r="O554" s="407"/>
      <c r="P554" s="428"/>
      <c r="Q554" s="409"/>
      <c r="R554" s="409"/>
      <c r="S554" s="409"/>
      <c r="T554" s="430"/>
      <c r="U554" s="407"/>
      <c r="V554" s="407"/>
      <c r="W554" s="407"/>
      <c r="X554" s="428"/>
      <c r="Y554" s="409"/>
      <c r="Z554" s="409"/>
      <c r="AA554" s="409"/>
      <c r="AB554" s="430"/>
    </row>
    <row r="555" spans="1:28" ht="25.5" x14ac:dyDescent="0.2">
      <c r="A555" s="404" t="s">
        <v>858</v>
      </c>
      <c r="B555" s="405" t="s">
        <v>859</v>
      </c>
      <c r="C555" s="318">
        <f>'Series 200 Input'!J555</f>
        <v>0</v>
      </c>
      <c r="D555" s="318" t="s">
        <v>401</v>
      </c>
      <c r="E555" s="407">
        <v>42.73</v>
      </c>
      <c r="F555" s="407">
        <v>17.8</v>
      </c>
      <c r="G555" s="407">
        <v>17.8</v>
      </c>
      <c r="H555" s="412" t="str">
        <f>IF((0=$C555),"",IFERROR(IF($C555&lt;10,$C555*E555,IF(AND(10&lt;=$C555,$C555&lt;=50),$C555*F555,IF($C555&gt;50,$C555*G555,"No Offer"))),"No Offer"))</f>
        <v/>
      </c>
      <c r="I555" s="409">
        <v>5</v>
      </c>
      <c r="J555" s="409">
        <v>5</v>
      </c>
      <c r="K555" s="409">
        <v>5</v>
      </c>
      <c r="L555" s="414" t="str">
        <f>IF((0=$C555),"",IFERROR(IF($C555&lt;10,$C555*I555,IF(AND(10&lt;=$C555,$C555&lt;=50),$C555*J555,IF($C555&gt;50,$C555*K555,"No Offer"))),"No Offer"))</f>
        <v/>
      </c>
      <c r="M555" s="407">
        <v>10.76</v>
      </c>
      <c r="N555" s="407">
        <v>10.76</v>
      </c>
      <c r="O555" s="407">
        <v>10.76</v>
      </c>
      <c r="P555" s="412" t="str">
        <f>IF((0=$C555),"",IFERROR(IF($C555&lt;10,$C555*M555,IF(AND(10&lt;=$C555,$C555&lt;=50),$C555*N555,IF($C555&gt;50,$C555*O555,"No Offer"))),"No Offer"))</f>
        <v/>
      </c>
      <c r="Q555" s="409">
        <v>4</v>
      </c>
      <c r="R555" s="409">
        <v>4</v>
      </c>
      <c r="S555" s="409">
        <v>4</v>
      </c>
      <c r="T555" s="414" t="str">
        <f>IF((0=$C555),"",IFERROR(IF($C555&lt;10,$C555*Q555,IF(AND(10&lt;=$C555,$C555&lt;=50),$C555*R555,IF($C555&gt;50,$C555*S555,"No Offer"))),"No Offer"))</f>
        <v/>
      </c>
      <c r="U555" s="407">
        <v>9.5</v>
      </c>
      <c r="V555" s="407">
        <v>7.85</v>
      </c>
      <c r="W555" s="407">
        <v>7.4</v>
      </c>
      <c r="X555" s="412" t="str">
        <f>IF((0=$C555),"",IFERROR(IF($C555&lt;10,$C555*U555,IF(AND(10&lt;=$C555,$C555&lt;=50),$C555*V555,IF($C555&gt;50,$C555*W555,"No Offer"))),"No Offer"))</f>
        <v/>
      </c>
      <c r="Y555" s="409" t="s">
        <v>402</v>
      </c>
      <c r="Z555" s="409" t="s">
        <v>402</v>
      </c>
      <c r="AA555" s="409" t="s">
        <v>403</v>
      </c>
      <c r="AB555" s="414" t="str">
        <f>IF((0=$C555),"",IFERROR(IF($C555&lt;10,$C555*Y555,IF(AND(10&lt;=$C555,$C555&lt;=50),$C555*Z555,IF($C555&gt;50,$C555*AA555,"No Offer"))),"No Offer"))</f>
        <v/>
      </c>
    </row>
    <row r="556" spans="1:28" x14ac:dyDescent="0.2">
      <c r="A556" s="404"/>
      <c r="B556" s="405"/>
      <c r="C556" s="318">
        <f>'Series 200 Input'!J556</f>
        <v>0</v>
      </c>
      <c r="D556" s="318"/>
      <c r="E556" s="407"/>
      <c r="F556" s="407"/>
      <c r="G556" s="407"/>
      <c r="H556" s="408"/>
      <c r="I556" s="409"/>
      <c r="J556" s="409"/>
      <c r="K556" s="409"/>
      <c r="L556" s="411"/>
      <c r="M556" s="407"/>
      <c r="N556" s="407"/>
      <c r="O556" s="407"/>
      <c r="P556" s="408"/>
      <c r="Q556" s="409"/>
      <c r="R556" s="409"/>
      <c r="S556" s="409"/>
      <c r="T556" s="411"/>
      <c r="U556" s="407"/>
      <c r="V556" s="407"/>
      <c r="W556" s="407"/>
      <c r="X556" s="408"/>
      <c r="Y556" s="409"/>
      <c r="Z556" s="409"/>
      <c r="AA556" s="409"/>
      <c r="AB556" s="411"/>
    </row>
    <row r="557" spans="1:28" ht="25.5" x14ac:dyDescent="0.2">
      <c r="A557" s="404" t="s">
        <v>860</v>
      </c>
      <c r="B557" s="405" t="s">
        <v>861</v>
      </c>
      <c r="C557" s="318">
        <f>'Series 200 Input'!J557</f>
        <v>0</v>
      </c>
      <c r="D557" s="318" t="s">
        <v>401</v>
      </c>
      <c r="E557" s="407">
        <v>42.73</v>
      </c>
      <c r="F557" s="407">
        <v>21.37</v>
      </c>
      <c r="G557" s="407">
        <v>21.37</v>
      </c>
      <c r="H557" s="412" t="str">
        <f>IF((0=$C557),"",IFERROR(IF($C557&lt;10,$C557*E557,IF(AND(10&lt;=$C557,$C557&lt;=50),$C557*F557,IF($C557&gt;50,$C557*G557,"No Offer"))),"No Offer"))</f>
        <v/>
      </c>
      <c r="I557" s="409">
        <v>5</v>
      </c>
      <c r="J557" s="409">
        <v>5</v>
      </c>
      <c r="K557" s="409">
        <v>5</v>
      </c>
      <c r="L557" s="414" t="str">
        <f>IF((0=$C557),"",IFERROR(IF($C557&lt;10,$C557*I557,IF(AND(10&lt;=$C557,$C557&lt;=50),$C557*J557,IF($C557&gt;50,$C557*K557,"No Offer"))),"No Offer"))</f>
        <v/>
      </c>
      <c r="M557" s="407">
        <v>11.02</v>
      </c>
      <c r="N557" s="407">
        <v>11.02</v>
      </c>
      <c r="O557" s="407">
        <v>11.02</v>
      </c>
      <c r="P557" s="412" t="str">
        <f>IF((0=$C557),"",IFERROR(IF($C557&lt;10,$C557*M557,IF(AND(10&lt;=$C557,$C557&lt;=50),$C557*N557,IF($C557&gt;50,$C557*O557,"No Offer"))),"No Offer"))</f>
        <v/>
      </c>
      <c r="Q557" s="409">
        <v>4</v>
      </c>
      <c r="R557" s="409">
        <v>4</v>
      </c>
      <c r="S557" s="409">
        <v>4</v>
      </c>
      <c r="T557" s="414" t="str">
        <f>IF((0=$C557),"",IFERROR(IF($C557&lt;10,$C557*Q557,IF(AND(10&lt;=$C557,$C557&lt;=50),$C557*R557,IF($C557&gt;50,$C557*S557,"No Offer"))),"No Offer"))</f>
        <v/>
      </c>
      <c r="U557" s="407">
        <v>10</v>
      </c>
      <c r="V557" s="407">
        <v>7.91</v>
      </c>
      <c r="W557" s="407">
        <v>7.68</v>
      </c>
      <c r="X557" s="412" t="str">
        <f>IF((0=$C557),"",IFERROR(IF($C557&lt;10,$C557*U557,IF(AND(10&lt;=$C557,$C557&lt;=50),$C557*V557,IF($C557&gt;50,$C557*W557,"No Offer"))),"No Offer"))</f>
        <v/>
      </c>
      <c r="Y557" s="409" t="s">
        <v>402</v>
      </c>
      <c r="Z557" s="409" t="s">
        <v>402</v>
      </c>
      <c r="AA557" s="409" t="s">
        <v>403</v>
      </c>
      <c r="AB557" s="414" t="str">
        <f>IF((0=$C557),"",IFERROR(IF($C557&lt;10,$C557*Y557,IF(AND(10&lt;=$C557,$C557&lt;=50),$C557*Z557,IF($C557&gt;50,$C557*AA557,"No Offer"))),"No Offer"))</f>
        <v/>
      </c>
    </row>
    <row r="558" spans="1:28" x14ac:dyDescent="0.2">
      <c r="A558" s="404"/>
      <c r="B558" s="405"/>
      <c r="C558" s="318">
        <f>'Series 200 Input'!J558</f>
        <v>0</v>
      </c>
      <c r="D558" s="318"/>
      <c r="E558" s="407"/>
      <c r="F558" s="407"/>
      <c r="G558" s="407"/>
      <c r="H558" s="408"/>
      <c r="I558" s="409"/>
      <c r="J558" s="409"/>
      <c r="K558" s="409"/>
      <c r="L558" s="411"/>
      <c r="M558" s="407"/>
      <c r="N558" s="407"/>
      <c r="O558" s="407"/>
      <c r="P558" s="408"/>
      <c r="Q558" s="409"/>
      <c r="R558" s="409"/>
      <c r="S558" s="409"/>
      <c r="T558" s="411"/>
      <c r="U558" s="407"/>
      <c r="V558" s="407"/>
      <c r="W558" s="407"/>
      <c r="X558" s="408"/>
      <c r="Y558" s="409"/>
      <c r="Z558" s="409"/>
      <c r="AA558" s="409"/>
      <c r="AB558" s="411"/>
    </row>
    <row r="559" spans="1:28" x14ac:dyDescent="0.2">
      <c r="A559" s="420"/>
      <c r="B559" s="421" t="s">
        <v>420</v>
      </c>
      <c r="C559" s="318">
        <f>'Series 200 Input'!J559</f>
        <v>0</v>
      </c>
      <c r="D559" s="334"/>
      <c r="E559" s="423" t="s">
        <v>396</v>
      </c>
      <c r="F559" s="424" t="s">
        <v>397</v>
      </c>
      <c r="G559" s="423" t="s">
        <v>398</v>
      </c>
      <c r="H559" s="426"/>
      <c r="I559" s="423" t="s">
        <v>396</v>
      </c>
      <c r="J559" s="424" t="s">
        <v>397</v>
      </c>
      <c r="K559" s="423" t="s">
        <v>398</v>
      </c>
      <c r="L559" s="426"/>
      <c r="M559" s="423" t="s">
        <v>396</v>
      </c>
      <c r="N559" s="424" t="s">
        <v>397</v>
      </c>
      <c r="O559" s="423" t="s">
        <v>398</v>
      </c>
      <c r="P559" s="426"/>
      <c r="Q559" s="423" t="s">
        <v>396</v>
      </c>
      <c r="R559" s="424" t="s">
        <v>397</v>
      </c>
      <c r="S559" s="423" t="s">
        <v>398</v>
      </c>
      <c r="T559" s="426"/>
      <c r="U559" s="423" t="s">
        <v>396</v>
      </c>
      <c r="V559" s="424" t="s">
        <v>397</v>
      </c>
      <c r="W559" s="423" t="s">
        <v>398</v>
      </c>
      <c r="X559" s="426"/>
      <c r="Y559" s="423" t="s">
        <v>396</v>
      </c>
      <c r="Z559" s="424" t="s">
        <v>397</v>
      </c>
      <c r="AA559" s="423" t="s">
        <v>398</v>
      </c>
      <c r="AB559" s="426"/>
    </row>
    <row r="560" spans="1:28" x14ac:dyDescent="0.2">
      <c r="A560" s="404"/>
      <c r="B560" s="405"/>
      <c r="C560" s="318">
        <f>'Series 200 Input'!J560</f>
        <v>0</v>
      </c>
      <c r="D560" s="318"/>
      <c r="E560" s="407"/>
      <c r="F560" s="407"/>
      <c r="G560" s="407"/>
      <c r="H560" s="408"/>
      <c r="I560" s="409"/>
      <c r="J560" s="409"/>
      <c r="K560" s="409"/>
      <c r="L560" s="411"/>
      <c r="M560" s="407"/>
      <c r="N560" s="407"/>
      <c r="O560" s="407"/>
      <c r="P560" s="408"/>
      <c r="Q560" s="409"/>
      <c r="R560" s="409"/>
      <c r="S560" s="409"/>
      <c r="T560" s="411"/>
      <c r="U560" s="407"/>
      <c r="V560" s="407"/>
      <c r="W560" s="407"/>
      <c r="X560" s="408"/>
      <c r="Y560" s="409"/>
      <c r="Z560" s="409"/>
      <c r="AA560" s="409"/>
      <c r="AB560" s="411"/>
    </row>
    <row r="561" spans="1:28" ht="25.5" x14ac:dyDescent="0.2">
      <c r="A561" s="404" t="s">
        <v>862</v>
      </c>
      <c r="B561" s="405" t="s">
        <v>863</v>
      </c>
      <c r="C561" s="318">
        <f>'Series 200 Input'!J561</f>
        <v>0</v>
      </c>
      <c r="D561" s="318" t="s">
        <v>401</v>
      </c>
      <c r="E561" s="407">
        <v>26.21</v>
      </c>
      <c r="F561" s="407">
        <v>6.56</v>
      </c>
      <c r="G561" s="407">
        <v>6.56</v>
      </c>
      <c r="H561" s="412" t="str">
        <f>IF((0=$C561),"",IFERROR(IF($C561&lt;10,$C561*E561,IF(AND(10&lt;=$C561,$C561&lt;=50),$C561*F561,IF($C561&gt;50,$C561*G561,"No Offer"))),"No Offer"))</f>
        <v/>
      </c>
      <c r="I561" s="409">
        <v>5</v>
      </c>
      <c r="J561" s="409">
        <v>5</v>
      </c>
      <c r="K561" s="409">
        <v>5</v>
      </c>
      <c r="L561" s="414" t="str">
        <f>IF((0=$C561),"",IFERROR(IF($C561&lt;10,$C561*I561,IF(AND(10&lt;=$C561,$C561&lt;=50),$C561*J561,IF($C561&gt;50,$C561*K561,"No Offer"))),"No Offer"))</f>
        <v/>
      </c>
      <c r="M561" s="407">
        <v>7.45</v>
      </c>
      <c r="N561" s="407">
        <v>7.45</v>
      </c>
      <c r="O561" s="407">
        <v>7.45</v>
      </c>
      <c r="P561" s="412" t="str">
        <f>IF((0=$C561),"",IFERROR(IF($C561&lt;10,$C561*M561,IF(AND(10&lt;=$C561,$C561&lt;=50),$C561*N561,IF($C561&gt;50,$C561*O561,"No Offer"))),"No Offer"))</f>
        <v/>
      </c>
      <c r="Q561" s="409">
        <v>6</v>
      </c>
      <c r="R561" s="409">
        <v>6</v>
      </c>
      <c r="S561" s="409">
        <v>6</v>
      </c>
      <c r="T561" s="414" t="str">
        <f>IF((0=$C561),"",IFERROR(IF($C561&lt;10,$C561*Q561,IF(AND(10&lt;=$C561,$C561&lt;=50),$C561*R561,IF($C561&gt;50,$C561*S561,"No Offer"))),"No Offer"))</f>
        <v/>
      </c>
      <c r="U561" s="407">
        <v>9.5</v>
      </c>
      <c r="V561" s="407">
        <v>7.38</v>
      </c>
      <c r="W561" s="407">
        <v>7.2</v>
      </c>
      <c r="X561" s="412" t="str">
        <f>IF((0=$C561),"",IFERROR(IF($C561&lt;10,$C561*U561,IF(AND(10&lt;=$C561,$C561&lt;=50),$C561*V561,IF($C561&gt;50,$C561*W561,"No Offer"))),"No Offer"))</f>
        <v/>
      </c>
      <c r="Y561" s="409" t="s">
        <v>402</v>
      </c>
      <c r="Z561" s="409" t="s">
        <v>402</v>
      </c>
      <c r="AA561" s="409" t="s">
        <v>403</v>
      </c>
      <c r="AB561" s="414" t="str">
        <f>IF((0=$C561),"",IFERROR(IF($C561&lt;10,$C561*Y561,IF(AND(10&lt;=$C561,$C561&lt;=50),$C561*Z561,IF($C561&gt;50,$C561*AA561,"No Offer"))),"No Offer"))</f>
        <v/>
      </c>
    </row>
    <row r="562" spans="1:28" x14ac:dyDescent="0.2">
      <c r="A562" s="404"/>
      <c r="B562" s="405"/>
      <c r="C562" s="318">
        <f>'Series 200 Input'!J562</f>
        <v>0</v>
      </c>
      <c r="D562" s="318"/>
      <c r="E562" s="407"/>
      <c r="F562" s="407"/>
      <c r="G562" s="407"/>
      <c r="H562" s="408"/>
      <c r="I562" s="409"/>
      <c r="J562" s="409"/>
      <c r="K562" s="409"/>
      <c r="L562" s="411"/>
      <c r="M562" s="407"/>
      <c r="N562" s="407"/>
      <c r="O562" s="407"/>
      <c r="P562" s="408"/>
      <c r="Q562" s="409"/>
      <c r="R562" s="409"/>
      <c r="S562" s="409"/>
      <c r="T562" s="411"/>
      <c r="U562" s="407"/>
      <c r="V562" s="407"/>
      <c r="W562" s="407"/>
      <c r="X562" s="408"/>
      <c r="Y562" s="409"/>
      <c r="Z562" s="409"/>
      <c r="AA562" s="409"/>
      <c r="AB562" s="411"/>
    </row>
    <row r="563" spans="1:28" ht="25.5" x14ac:dyDescent="0.2">
      <c r="A563" s="404" t="s">
        <v>864</v>
      </c>
      <c r="B563" s="405" t="s">
        <v>865</v>
      </c>
      <c r="C563" s="318">
        <f>'Series 200 Input'!J563</f>
        <v>0</v>
      </c>
      <c r="D563" s="318" t="s">
        <v>401</v>
      </c>
      <c r="E563" s="407">
        <v>26.21</v>
      </c>
      <c r="F563" s="407">
        <v>8.19</v>
      </c>
      <c r="G563" s="407">
        <v>8.19</v>
      </c>
      <c r="H563" s="412" t="str">
        <f>IF((0=$C563),"",IFERROR(IF($C563&lt;10,$C563*E563,IF(AND(10&lt;=$C563,$C563&lt;=50),$C563*F563,IF($C563&gt;50,$C563*G563,"No Offer"))),"No Offer"))</f>
        <v/>
      </c>
      <c r="I563" s="409">
        <v>5</v>
      </c>
      <c r="J563" s="409">
        <v>5</v>
      </c>
      <c r="K563" s="409">
        <v>5</v>
      </c>
      <c r="L563" s="414" t="str">
        <f>IF((0=$C563),"",IFERROR(IF($C563&lt;10,$C563*I563,IF(AND(10&lt;=$C563,$C563&lt;=50),$C563*J563,IF($C563&gt;50,$C563*K563,"No Offer"))),"No Offer"))</f>
        <v/>
      </c>
      <c r="M563" s="407">
        <v>7.71</v>
      </c>
      <c r="N563" s="407">
        <v>7.71</v>
      </c>
      <c r="O563" s="407">
        <v>7.71</v>
      </c>
      <c r="P563" s="412" t="str">
        <f>IF((0=$C563),"",IFERROR(IF($C563&lt;10,$C563*M563,IF(AND(10&lt;=$C563,$C563&lt;=50),$C563*N563,IF($C563&gt;50,$C563*O563,"No Offer"))),"No Offer"))</f>
        <v/>
      </c>
      <c r="Q563" s="409">
        <v>6</v>
      </c>
      <c r="R563" s="409">
        <v>6</v>
      </c>
      <c r="S563" s="409">
        <v>6</v>
      </c>
      <c r="T563" s="414" t="str">
        <f>IF((0=$C563),"",IFERROR(IF($C563&lt;10,$C563*Q563,IF(AND(10&lt;=$C563,$C563&lt;=50),$C563*R563,IF($C563&gt;50,$C563*S563,"No Offer"))),"No Offer"))</f>
        <v/>
      </c>
      <c r="U563" s="407">
        <v>9.6</v>
      </c>
      <c r="V563" s="407">
        <v>7.68</v>
      </c>
      <c r="W563" s="407">
        <v>7.5</v>
      </c>
      <c r="X563" s="412" t="str">
        <f>IF((0=$C563),"",IFERROR(IF($C563&lt;10,$C563*U563,IF(AND(10&lt;=$C563,$C563&lt;=50),$C563*V563,IF($C563&gt;50,$C563*W563,"No Offer"))),"No Offer"))</f>
        <v/>
      </c>
      <c r="Y563" s="409" t="s">
        <v>402</v>
      </c>
      <c r="Z563" s="409" t="s">
        <v>402</v>
      </c>
      <c r="AA563" s="409" t="s">
        <v>403</v>
      </c>
      <c r="AB563" s="414" t="str">
        <f>IF((0=$C563),"",IFERROR(IF($C563&lt;10,$C563*Y563,IF(AND(10&lt;=$C563,$C563&lt;=50),$C563*Z563,IF($C563&gt;50,$C563*AA563,"No Offer"))),"No Offer"))</f>
        <v/>
      </c>
    </row>
    <row r="564" spans="1:28" x14ac:dyDescent="0.2">
      <c r="A564" s="404"/>
      <c r="B564" s="405"/>
      <c r="C564" s="318">
        <f>'Series 200 Input'!J564</f>
        <v>0</v>
      </c>
      <c r="D564" s="318"/>
      <c r="E564" s="407"/>
      <c r="F564" s="407"/>
      <c r="G564" s="407"/>
      <c r="H564" s="408"/>
      <c r="I564" s="409"/>
      <c r="J564" s="409"/>
      <c r="K564" s="409"/>
      <c r="L564" s="411"/>
      <c r="M564" s="407"/>
      <c r="N564" s="407"/>
      <c r="O564" s="407"/>
      <c r="P564" s="408"/>
      <c r="Q564" s="409"/>
      <c r="R564" s="409"/>
      <c r="S564" s="409"/>
      <c r="T564" s="411"/>
      <c r="U564" s="407"/>
      <c r="V564" s="407"/>
      <c r="W564" s="407"/>
      <c r="X564" s="408"/>
      <c r="Y564" s="409"/>
      <c r="Z564" s="409"/>
      <c r="AA564" s="409"/>
      <c r="AB564" s="411"/>
    </row>
    <row r="565" spans="1:28" ht="25.5" x14ac:dyDescent="0.2">
      <c r="A565" s="404" t="s">
        <v>866</v>
      </c>
      <c r="B565" s="405" t="s">
        <v>867</v>
      </c>
      <c r="C565" s="318">
        <f>'Series 200 Input'!J565</f>
        <v>0</v>
      </c>
      <c r="D565" s="318" t="s">
        <v>401</v>
      </c>
      <c r="E565" s="407">
        <v>26.21</v>
      </c>
      <c r="F565" s="407">
        <v>8.74</v>
      </c>
      <c r="G565" s="407">
        <v>8.74</v>
      </c>
      <c r="H565" s="412" t="str">
        <f>IF((0=$C565),"",IFERROR(IF($C565&lt;10,$C565*E565,IF(AND(10&lt;=$C565,$C565&lt;=50),$C565*F565,IF($C565&gt;50,$C565*G565,"No Offer"))),"No Offer"))</f>
        <v/>
      </c>
      <c r="I565" s="409">
        <v>5</v>
      </c>
      <c r="J565" s="409">
        <v>5</v>
      </c>
      <c r="K565" s="409">
        <v>5</v>
      </c>
      <c r="L565" s="414" t="str">
        <f>IF((0=$C565),"",IFERROR(IF($C565&lt;10,$C565*I565,IF(AND(10&lt;=$C565,$C565&lt;=50),$C565*J565,IF($C565&gt;50,$C565*K565,"No Offer"))),"No Offer"))</f>
        <v/>
      </c>
      <c r="M565" s="407">
        <v>7.85</v>
      </c>
      <c r="N565" s="407">
        <v>7.85</v>
      </c>
      <c r="O565" s="407">
        <v>7.85</v>
      </c>
      <c r="P565" s="412" t="str">
        <f>IF((0=$C565),"",IFERROR(IF($C565&lt;10,$C565*M565,IF(AND(10&lt;=$C565,$C565&lt;=50),$C565*N565,IF($C565&gt;50,$C565*O565,"No Offer"))),"No Offer"))</f>
        <v/>
      </c>
      <c r="Q565" s="409">
        <v>6</v>
      </c>
      <c r="R565" s="409">
        <v>6</v>
      </c>
      <c r="S565" s="409">
        <v>6</v>
      </c>
      <c r="T565" s="414" t="str">
        <f>IF((0=$C565),"",IFERROR(IF($C565&lt;10,$C565*Q565,IF(AND(10&lt;=$C565,$C565&lt;=50),$C565*R565,IF($C565&gt;50,$C565*S565,"No Offer"))),"No Offer"))</f>
        <v/>
      </c>
      <c r="U565" s="407">
        <v>9.75</v>
      </c>
      <c r="V565" s="407">
        <v>7.83</v>
      </c>
      <c r="W565" s="407">
        <v>7.65</v>
      </c>
      <c r="X565" s="412" t="str">
        <f>IF((0=$C565),"",IFERROR(IF($C565&lt;10,$C565*U565,IF(AND(10&lt;=$C565,$C565&lt;=50),$C565*V565,IF($C565&gt;50,$C565*W565,"No Offer"))),"No Offer"))</f>
        <v/>
      </c>
      <c r="Y565" s="409" t="s">
        <v>402</v>
      </c>
      <c r="Z565" s="409" t="s">
        <v>402</v>
      </c>
      <c r="AA565" s="409" t="s">
        <v>403</v>
      </c>
      <c r="AB565" s="414" t="str">
        <f>IF((0=$C565),"",IFERROR(IF($C565&lt;10,$C565*Y565,IF(AND(10&lt;=$C565,$C565&lt;=50),$C565*Z565,IF($C565&gt;50,$C565*AA565,"No Offer"))),"No Offer"))</f>
        <v/>
      </c>
    </row>
    <row r="566" spans="1:28" x14ac:dyDescent="0.2">
      <c r="A566" s="404"/>
      <c r="B566" s="405"/>
      <c r="C566" s="318">
        <f>'Series 200 Input'!J566</f>
        <v>0</v>
      </c>
      <c r="D566" s="318"/>
      <c r="E566" s="407"/>
      <c r="F566" s="407"/>
      <c r="G566" s="407"/>
      <c r="H566" s="428"/>
      <c r="I566" s="409"/>
      <c r="J566" s="409"/>
      <c r="K566" s="409"/>
      <c r="L566" s="430"/>
      <c r="M566" s="407"/>
      <c r="N566" s="407"/>
      <c r="O566" s="407"/>
      <c r="P566" s="428"/>
      <c r="Q566" s="409"/>
      <c r="R566" s="409"/>
      <c r="S566" s="409"/>
      <c r="T566" s="430"/>
      <c r="U566" s="407"/>
      <c r="V566" s="407"/>
      <c r="W566" s="407"/>
      <c r="X566" s="428"/>
      <c r="Y566" s="409"/>
      <c r="Z566" s="409"/>
      <c r="AA566" s="409"/>
      <c r="AB566" s="430"/>
    </row>
    <row r="567" spans="1:28" ht="25.5" x14ac:dyDescent="0.2">
      <c r="A567" s="404" t="s">
        <v>868</v>
      </c>
      <c r="B567" s="405" t="s">
        <v>869</v>
      </c>
      <c r="C567" s="318">
        <f>'Series 200 Input'!J567</f>
        <v>0</v>
      </c>
      <c r="D567" s="318" t="s">
        <v>401</v>
      </c>
      <c r="E567" s="407">
        <v>34.44</v>
      </c>
      <c r="F567" s="407">
        <v>19.14</v>
      </c>
      <c r="G567" s="407">
        <v>19.14</v>
      </c>
      <c r="H567" s="412" t="str">
        <f>IF((0=$C567),"",IFERROR(IF($C567&lt;10,$C567*E567,IF(AND(10&lt;=$C567,$C567&lt;=50),$C567*F567,IF($C567&gt;50,$C567*G567,"No Offer"))),"No Offer"))</f>
        <v/>
      </c>
      <c r="I567" s="409">
        <v>5</v>
      </c>
      <c r="J567" s="409">
        <v>5</v>
      </c>
      <c r="K567" s="409">
        <v>5</v>
      </c>
      <c r="L567" s="414" t="str">
        <f>IF((0=$C567),"",IFERROR(IF($C567&lt;10,$C567*I567,IF(AND(10&lt;=$C567,$C567&lt;=50),$C567*J567,IF($C567&gt;50,$C567*K567,"No Offer"))),"No Offer"))</f>
        <v/>
      </c>
      <c r="M567" s="407">
        <v>8.25</v>
      </c>
      <c r="N567" s="407">
        <v>8.25</v>
      </c>
      <c r="O567" s="407">
        <v>8.25</v>
      </c>
      <c r="P567" s="412" t="str">
        <f>IF((0=$C567),"",IFERROR(IF($C567&lt;10,$C567*M567,IF(AND(10&lt;=$C567,$C567&lt;=50),$C567*N567,IF($C567&gt;50,$C567*O567,"No Offer"))),"No Offer"))</f>
        <v/>
      </c>
      <c r="Q567" s="409">
        <v>6</v>
      </c>
      <c r="R567" s="409">
        <v>6</v>
      </c>
      <c r="S567" s="409">
        <v>6</v>
      </c>
      <c r="T567" s="414" t="str">
        <f>IF((0=$C567),"",IFERROR(IF($C567&lt;10,$C567*Q567,IF(AND(10&lt;=$C567,$C567&lt;=50),$C567*R567,IF($C567&gt;50,$C567*S567,"No Offer"))),"No Offer"))</f>
        <v/>
      </c>
      <c r="U567" s="407">
        <v>10.199999999999999</v>
      </c>
      <c r="V567" s="407">
        <v>8.2799999999999994</v>
      </c>
      <c r="W567" s="407">
        <v>8.1</v>
      </c>
      <c r="X567" s="412" t="str">
        <f>IF((0=$C567),"",IFERROR(IF($C567&lt;10,$C567*U567,IF(AND(10&lt;=$C567,$C567&lt;=50),$C567*V567,IF($C567&gt;50,$C567*W567,"No Offer"))),"No Offer"))</f>
        <v/>
      </c>
      <c r="Y567" s="409" t="s">
        <v>402</v>
      </c>
      <c r="Z567" s="409" t="s">
        <v>402</v>
      </c>
      <c r="AA567" s="409" t="s">
        <v>403</v>
      </c>
      <c r="AB567" s="414" t="str">
        <f>IF((0=$C567),"",IFERROR(IF($C567&lt;10,$C567*Y567,IF(AND(10&lt;=$C567,$C567&lt;=50),$C567*Z567,IF($C567&gt;50,$C567*AA567,"No Offer"))),"No Offer"))</f>
        <v/>
      </c>
    </row>
    <row r="568" spans="1:28" x14ac:dyDescent="0.2">
      <c r="A568" s="404"/>
      <c r="B568" s="405"/>
      <c r="C568" s="318">
        <f>'Series 200 Input'!J568</f>
        <v>0</v>
      </c>
      <c r="D568" s="318"/>
      <c r="E568" s="407"/>
      <c r="F568" s="407"/>
      <c r="G568" s="407"/>
      <c r="H568" s="428"/>
      <c r="I568" s="409"/>
      <c r="J568" s="409"/>
      <c r="K568" s="409"/>
      <c r="L568" s="430"/>
      <c r="M568" s="407"/>
      <c r="N568" s="407"/>
      <c r="O568" s="407"/>
      <c r="P568" s="428"/>
      <c r="Q568" s="409"/>
      <c r="R568" s="409"/>
      <c r="S568" s="409"/>
      <c r="T568" s="430"/>
      <c r="U568" s="407"/>
      <c r="V568" s="407"/>
      <c r="W568" s="407"/>
      <c r="X568" s="428"/>
      <c r="Y568" s="409"/>
      <c r="Z568" s="409"/>
      <c r="AA568" s="409"/>
      <c r="AB568" s="430"/>
    </row>
    <row r="569" spans="1:28" ht="25.5" x14ac:dyDescent="0.2">
      <c r="A569" s="404" t="s">
        <v>870</v>
      </c>
      <c r="B569" s="317" t="s">
        <v>871</v>
      </c>
      <c r="C569" s="318">
        <f>'Series 200 Input'!J569</f>
        <v>0</v>
      </c>
      <c r="D569" s="318" t="s">
        <v>401</v>
      </c>
      <c r="E569" s="407">
        <v>26.21</v>
      </c>
      <c r="F569" s="407">
        <v>13.1</v>
      </c>
      <c r="G569" s="407">
        <v>13.1</v>
      </c>
      <c r="H569" s="412" t="str">
        <f>IF((0=$C569),"",IFERROR(IF($C569&lt;10,$C569*E569,IF(AND(10&lt;=$C569,$C569&lt;=50),$C569*F569,IF($C569&gt;50,$C569*G569,"No Offer"))),"No Offer"))</f>
        <v/>
      </c>
      <c r="I569" s="409">
        <v>5</v>
      </c>
      <c r="J569" s="409">
        <v>5</v>
      </c>
      <c r="K569" s="409">
        <v>5</v>
      </c>
      <c r="L569" s="414" t="str">
        <f>IF((0=$C569),"",IFERROR(IF($C569&lt;10,$C569*I569,IF(AND(10&lt;=$C569,$C569&lt;=50),$C569*J569,IF($C569&gt;50,$C569*K569,"No Offer"))),"No Offer"))</f>
        <v/>
      </c>
      <c r="M569" s="407">
        <v>8.7799999999999994</v>
      </c>
      <c r="N569" s="407">
        <v>8.7799999999999994</v>
      </c>
      <c r="O569" s="407">
        <v>8.7799999999999994</v>
      </c>
      <c r="P569" s="412" t="str">
        <f>IF((0=$C569),"",IFERROR(IF($C569&lt;10,$C569*M569,IF(AND(10&lt;=$C569,$C569&lt;=50),$C569*N569,IF($C569&gt;50,$C569*O569,"No Offer"))),"No Offer"))</f>
        <v/>
      </c>
      <c r="Q569" s="409">
        <v>6</v>
      </c>
      <c r="R569" s="409">
        <v>6</v>
      </c>
      <c r="S569" s="409">
        <v>6</v>
      </c>
      <c r="T569" s="414" t="str">
        <f>IF((0=$C569),"",IFERROR(IF($C569&lt;10,$C569*Q569,IF(AND(10&lt;=$C569,$C569&lt;=50),$C569*R569,IF($C569&gt;50,$C569*S569,"No Offer"))),"No Offer"))</f>
        <v/>
      </c>
      <c r="U569" s="407">
        <v>10.8</v>
      </c>
      <c r="V569" s="407">
        <v>8.8800000000000008</v>
      </c>
      <c r="W569" s="407">
        <v>8.6999999999999993</v>
      </c>
      <c r="X569" s="412" t="str">
        <f>IF((0=$C569),"",IFERROR(IF($C569&lt;10,$C569*U569,IF(AND(10&lt;=$C569,$C569&lt;=50),$C569*V569,IF($C569&gt;50,$C569*W569,"No Offer"))),"No Offer"))</f>
        <v/>
      </c>
      <c r="Y569" s="409" t="s">
        <v>402</v>
      </c>
      <c r="Z569" s="409" t="s">
        <v>402</v>
      </c>
      <c r="AA569" s="409" t="s">
        <v>403</v>
      </c>
      <c r="AB569" s="414" t="str">
        <f>IF((0=$C569),"",IFERROR(IF($C569&lt;10,$C569*Y569,IF(AND(10&lt;=$C569,$C569&lt;=50),$C569*Z569,IF($C569&gt;50,$C569*AA569,"No Offer"))),"No Offer"))</f>
        <v/>
      </c>
    </row>
    <row r="570" spans="1:28" x14ac:dyDescent="0.2">
      <c r="A570" s="404"/>
      <c r="B570" s="317"/>
      <c r="C570" s="318">
        <f>'Series 200 Input'!J570</f>
        <v>0</v>
      </c>
      <c r="D570" s="318"/>
      <c r="E570" s="407"/>
      <c r="F570" s="407"/>
      <c r="G570" s="407"/>
      <c r="H570" s="428"/>
      <c r="I570" s="409"/>
      <c r="J570" s="409"/>
      <c r="K570" s="409"/>
      <c r="L570" s="430"/>
      <c r="M570" s="407"/>
      <c r="N570" s="407"/>
      <c r="O570" s="407"/>
      <c r="P570" s="428"/>
      <c r="Q570" s="409"/>
      <c r="R570" s="409"/>
      <c r="S570" s="409"/>
      <c r="T570" s="430"/>
      <c r="U570" s="407"/>
      <c r="V570" s="407"/>
      <c r="W570" s="407"/>
      <c r="X570" s="428"/>
      <c r="Y570" s="409"/>
      <c r="Z570" s="409"/>
      <c r="AA570" s="409"/>
      <c r="AB570" s="430"/>
    </row>
    <row r="571" spans="1:28" ht="25.5" x14ac:dyDescent="0.2">
      <c r="A571" s="404" t="s">
        <v>872</v>
      </c>
      <c r="B571" s="405" t="s">
        <v>873</v>
      </c>
      <c r="C571" s="318">
        <f>'Series 200 Input'!J571</f>
        <v>0</v>
      </c>
      <c r="D571" s="318" t="s">
        <v>401</v>
      </c>
      <c r="E571" s="407">
        <v>26.21</v>
      </c>
      <c r="F571" s="407">
        <v>7.28</v>
      </c>
      <c r="G571" s="407">
        <v>7.28</v>
      </c>
      <c r="H571" s="412" t="str">
        <f>IF((0=$C571),"",IFERROR(IF($C571&lt;10,$C571*E571,IF(AND(10&lt;=$C571,$C571&lt;=50),$C571*F571,IF($C571&gt;50,$C571*G571,"No Offer"))),"No Offer"))</f>
        <v/>
      </c>
      <c r="I571" s="409">
        <v>5</v>
      </c>
      <c r="J571" s="409">
        <v>5</v>
      </c>
      <c r="K571" s="409">
        <v>5</v>
      </c>
      <c r="L571" s="414" t="str">
        <f>IF((0=$C571),"",IFERROR(IF($C571&lt;10,$C571*I571,IF(AND(10&lt;=$C571,$C571&lt;=50),$C571*J571,IF($C571&gt;50,$C571*K571,"No Offer"))),"No Offer"))</f>
        <v/>
      </c>
      <c r="M571" s="407">
        <v>7.45</v>
      </c>
      <c r="N571" s="407">
        <v>7.45</v>
      </c>
      <c r="O571" s="407">
        <v>7.45</v>
      </c>
      <c r="P571" s="412" t="str">
        <f>IF((0=$C571),"",IFERROR(IF($C571&lt;10,$C571*M571,IF(AND(10&lt;=$C571,$C571&lt;=50),$C571*N571,IF($C571&gt;50,$C571*O571,"No Offer"))),"No Offer"))</f>
        <v/>
      </c>
      <c r="Q571" s="409">
        <v>8</v>
      </c>
      <c r="R571" s="409">
        <v>8</v>
      </c>
      <c r="S571" s="409">
        <v>8</v>
      </c>
      <c r="T571" s="414" t="str">
        <f>IF((0=$C571),"",IFERROR(IF($C571&lt;10,$C571*Q571,IF(AND(10&lt;=$C571,$C571&lt;=50),$C571*R571,IF($C571&gt;50,$C571*S571,"No Offer"))),"No Offer"))</f>
        <v/>
      </c>
      <c r="U571" s="407">
        <v>20</v>
      </c>
      <c r="V571" s="407">
        <v>18.5</v>
      </c>
      <c r="W571" s="407">
        <v>17.5</v>
      </c>
      <c r="X571" s="412" t="str">
        <f>IF((0=$C571),"",IFERROR(IF($C571&lt;10,$C571*U571,IF(AND(10&lt;=$C571,$C571&lt;=50),$C571*V571,IF($C571&gt;50,$C571*W571,"No Offer"))),"No Offer"))</f>
        <v/>
      </c>
      <c r="Y571" s="409" t="s">
        <v>402</v>
      </c>
      <c r="Z571" s="409" t="s">
        <v>402</v>
      </c>
      <c r="AA571" s="409" t="s">
        <v>403</v>
      </c>
      <c r="AB571" s="414" t="str">
        <f>IF((0=$C571),"",IFERROR(IF($C571&lt;10,$C571*Y571,IF(AND(10&lt;=$C571,$C571&lt;=50),$C571*Z571,IF($C571&gt;50,$C571*AA571,"No Offer"))),"No Offer"))</f>
        <v/>
      </c>
    </row>
    <row r="572" spans="1:28" x14ac:dyDescent="0.2">
      <c r="A572" s="404"/>
      <c r="B572" s="405"/>
      <c r="C572" s="318">
        <f>'Series 200 Input'!J572</f>
        <v>0</v>
      </c>
      <c r="D572" s="318"/>
      <c r="E572" s="407"/>
      <c r="F572" s="407"/>
      <c r="G572" s="407"/>
      <c r="H572" s="428"/>
      <c r="I572" s="409"/>
      <c r="J572" s="409"/>
      <c r="K572" s="409"/>
      <c r="L572" s="430"/>
      <c r="M572" s="407"/>
      <c r="N572" s="407"/>
      <c r="O572" s="407"/>
      <c r="P572" s="428"/>
      <c r="Q572" s="409"/>
      <c r="R572" s="409"/>
      <c r="S572" s="409"/>
      <c r="T572" s="430"/>
      <c r="U572" s="407"/>
      <c r="V572" s="407"/>
      <c r="W572" s="407"/>
      <c r="X572" s="428"/>
      <c r="Y572" s="409"/>
      <c r="Z572" s="409"/>
      <c r="AA572" s="409"/>
      <c r="AB572" s="430"/>
    </row>
    <row r="573" spans="1:28" ht="25.5" x14ac:dyDescent="0.2">
      <c r="A573" s="404" t="s">
        <v>874</v>
      </c>
      <c r="B573" s="405" t="s">
        <v>875</v>
      </c>
      <c r="C573" s="318">
        <f>'Series 200 Input'!J573</f>
        <v>0</v>
      </c>
      <c r="D573" s="318" t="s">
        <v>401</v>
      </c>
      <c r="E573" s="407">
        <v>26.21</v>
      </c>
      <c r="F573" s="407">
        <v>8.74</v>
      </c>
      <c r="G573" s="407">
        <v>8.74</v>
      </c>
      <c r="H573" s="412" t="str">
        <f>IF((0=$C573),"",IFERROR(IF($C573&lt;10,$C573*E573,IF(AND(10&lt;=$C573,$C573&lt;=50),$C573*F573,IF($C573&gt;50,$C573*G573,"No Offer"))),"No Offer"))</f>
        <v/>
      </c>
      <c r="I573" s="409">
        <v>5</v>
      </c>
      <c r="J573" s="409">
        <v>5</v>
      </c>
      <c r="K573" s="409">
        <v>5</v>
      </c>
      <c r="L573" s="414" t="str">
        <f>IF((0=$C573),"",IFERROR(IF($C573&lt;10,$C573*I573,IF(AND(10&lt;=$C573,$C573&lt;=50),$C573*J573,IF($C573&gt;50,$C573*K573,"No Offer"))),"No Offer"))</f>
        <v/>
      </c>
      <c r="M573" s="407">
        <v>7.71</v>
      </c>
      <c r="N573" s="407">
        <v>7.71</v>
      </c>
      <c r="O573" s="407">
        <v>7.71</v>
      </c>
      <c r="P573" s="412" t="str">
        <f>IF((0=$C573),"",IFERROR(IF($C573&lt;10,$C573*M573,IF(AND(10&lt;=$C573,$C573&lt;=50),$C573*N573,IF($C573&gt;50,$C573*O573,"No Offer"))),"No Offer"))</f>
        <v/>
      </c>
      <c r="Q573" s="409">
        <v>8</v>
      </c>
      <c r="R573" s="409">
        <v>8</v>
      </c>
      <c r="S573" s="409">
        <v>8</v>
      </c>
      <c r="T573" s="414" t="str">
        <f>IF((0=$C573),"",IFERROR(IF($C573&lt;10,$C573*Q573,IF(AND(10&lt;=$C573,$C573&lt;=50),$C573*R573,IF($C573&gt;50,$C573*S573,"No Offer"))),"No Offer"))</f>
        <v/>
      </c>
      <c r="U573" s="407">
        <v>20</v>
      </c>
      <c r="V573" s="407">
        <v>18.5</v>
      </c>
      <c r="W573" s="407">
        <v>17.5</v>
      </c>
      <c r="X573" s="412" t="str">
        <f>IF((0=$C573),"",IFERROR(IF($C573&lt;10,$C573*U573,IF(AND(10&lt;=$C573,$C573&lt;=50),$C573*V573,IF($C573&gt;50,$C573*W573,"No Offer"))),"No Offer"))</f>
        <v/>
      </c>
      <c r="Y573" s="409" t="s">
        <v>402</v>
      </c>
      <c r="Z573" s="409" t="s">
        <v>402</v>
      </c>
      <c r="AA573" s="409" t="s">
        <v>403</v>
      </c>
      <c r="AB573" s="414" t="str">
        <f>IF((0=$C573),"",IFERROR(IF($C573&lt;10,$C573*Y573,IF(AND(10&lt;=$C573,$C573&lt;=50),$C573*Z573,IF($C573&gt;50,$C573*AA573,"No Offer"))),"No Offer"))</f>
        <v/>
      </c>
    </row>
    <row r="574" spans="1:28" x14ac:dyDescent="0.2">
      <c r="A574" s="404"/>
      <c r="B574" s="405"/>
      <c r="C574" s="318">
        <f>'Series 200 Input'!J574</f>
        <v>0</v>
      </c>
      <c r="D574" s="318"/>
      <c r="E574" s="407"/>
      <c r="F574" s="407"/>
      <c r="G574" s="407"/>
      <c r="H574" s="428"/>
      <c r="I574" s="409"/>
      <c r="J574" s="409"/>
      <c r="K574" s="409"/>
      <c r="L574" s="430"/>
      <c r="M574" s="407"/>
      <c r="N574" s="407"/>
      <c r="O574" s="407"/>
      <c r="P574" s="428"/>
      <c r="Q574" s="409"/>
      <c r="R574" s="409"/>
      <c r="S574" s="409"/>
      <c r="T574" s="430"/>
      <c r="U574" s="407"/>
      <c r="V574" s="407"/>
      <c r="W574" s="407"/>
      <c r="X574" s="428"/>
      <c r="Y574" s="409"/>
      <c r="Z574" s="409"/>
      <c r="AA574" s="409"/>
      <c r="AB574" s="430"/>
    </row>
    <row r="575" spans="1:28" ht="25.5" x14ac:dyDescent="0.2">
      <c r="A575" s="404" t="s">
        <v>876</v>
      </c>
      <c r="B575" s="405" t="s">
        <v>877</v>
      </c>
      <c r="C575" s="318">
        <f>'Series 200 Input'!J575</f>
        <v>0</v>
      </c>
      <c r="D575" s="318" t="s">
        <v>401</v>
      </c>
      <c r="E575" s="407">
        <v>26.21</v>
      </c>
      <c r="F575" s="407">
        <v>10.91</v>
      </c>
      <c r="G575" s="407">
        <v>10.91</v>
      </c>
      <c r="H575" s="412" t="str">
        <f>IF((0=$C575),"",IFERROR(IF($C575&lt;10,$C575*E575,IF(AND(10&lt;=$C575,$C575&lt;=50),$C575*F575,IF($C575&gt;50,$C575*G575,"No Offer"))),"No Offer"))</f>
        <v/>
      </c>
      <c r="I575" s="409">
        <v>5</v>
      </c>
      <c r="J575" s="409">
        <v>5</v>
      </c>
      <c r="K575" s="409">
        <v>5</v>
      </c>
      <c r="L575" s="414" t="str">
        <f>IF((0=$C575),"",IFERROR(IF($C575&lt;10,$C575*I575,IF(AND(10&lt;=$C575,$C575&lt;=50),$C575*J575,IF($C575&gt;50,$C575*K575,"No Offer"))),"No Offer"))</f>
        <v/>
      </c>
      <c r="M575" s="407">
        <v>8.25</v>
      </c>
      <c r="N575" s="407">
        <v>8.25</v>
      </c>
      <c r="O575" s="407">
        <v>8.25</v>
      </c>
      <c r="P575" s="412" t="str">
        <f>IF((0=$C575),"",IFERROR(IF($C575&lt;10,$C575*M575,IF(AND(10&lt;=$C575,$C575&lt;=50),$C575*N575,IF($C575&gt;50,$C575*O575,"No Offer"))),"No Offer"))</f>
        <v/>
      </c>
      <c r="Q575" s="409">
        <v>8</v>
      </c>
      <c r="R575" s="409">
        <v>8</v>
      </c>
      <c r="S575" s="409">
        <v>8</v>
      </c>
      <c r="T575" s="414" t="str">
        <f>IF((0=$C575),"",IFERROR(IF($C575&lt;10,$C575*Q575,IF(AND(10&lt;=$C575,$C575&lt;=50),$C575*R575,IF($C575&gt;50,$C575*S575,"No Offer"))),"No Offer"))</f>
        <v/>
      </c>
      <c r="U575" s="407">
        <v>20</v>
      </c>
      <c r="V575" s="407">
        <v>18.5</v>
      </c>
      <c r="W575" s="407">
        <v>17.5</v>
      </c>
      <c r="X575" s="412" t="str">
        <f>IF((0=$C575),"",IFERROR(IF($C575&lt;10,$C575*U575,IF(AND(10&lt;=$C575,$C575&lt;=50),$C575*V575,IF($C575&gt;50,$C575*W575,"No Offer"))),"No Offer"))</f>
        <v/>
      </c>
      <c r="Y575" s="409" t="s">
        <v>402</v>
      </c>
      <c r="Z575" s="409" t="s">
        <v>402</v>
      </c>
      <c r="AA575" s="409" t="s">
        <v>403</v>
      </c>
      <c r="AB575" s="414" t="str">
        <f>IF((0=$C575),"",IFERROR(IF($C575&lt;10,$C575*Y575,IF(AND(10&lt;=$C575,$C575&lt;=50),$C575*Z575,IF($C575&gt;50,$C575*AA575,"No Offer"))),"No Offer"))</f>
        <v/>
      </c>
    </row>
    <row r="576" spans="1:28" x14ac:dyDescent="0.2">
      <c r="A576" s="404"/>
      <c r="B576" s="405"/>
      <c r="C576" s="318">
        <f>'Series 200 Input'!J576</f>
        <v>0</v>
      </c>
      <c r="D576" s="318"/>
      <c r="E576" s="407"/>
      <c r="F576" s="407"/>
      <c r="G576" s="407"/>
      <c r="H576" s="408"/>
      <c r="I576" s="409"/>
      <c r="J576" s="409"/>
      <c r="K576" s="409"/>
      <c r="L576" s="411"/>
      <c r="M576" s="407"/>
      <c r="N576" s="407"/>
      <c r="O576" s="407"/>
      <c r="P576" s="408"/>
      <c r="Q576" s="409"/>
      <c r="R576" s="409"/>
      <c r="S576" s="409"/>
      <c r="T576" s="411"/>
      <c r="U576" s="407"/>
      <c r="V576" s="407"/>
      <c r="W576" s="407"/>
      <c r="X576" s="408"/>
      <c r="Y576" s="409"/>
      <c r="Z576" s="409"/>
      <c r="AA576" s="409"/>
      <c r="AB576" s="411"/>
    </row>
    <row r="577" spans="1:28" ht="25.5" x14ac:dyDescent="0.2">
      <c r="A577" s="404" t="s">
        <v>878</v>
      </c>
      <c r="B577" s="405" t="s">
        <v>879</v>
      </c>
      <c r="C577" s="318">
        <f>'Series 200 Input'!J577</f>
        <v>0</v>
      </c>
      <c r="D577" s="318" t="s">
        <v>401</v>
      </c>
      <c r="E577" s="407">
        <v>26.21</v>
      </c>
      <c r="F577" s="407">
        <v>13.1</v>
      </c>
      <c r="G577" s="407">
        <v>13.1</v>
      </c>
      <c r="H577" s="412" t="str">
        <f>IF((0=$C577),"",IFERROR(IF($C577&lt;10,$C577*E577,IF(AND(10&lt;=$C577,$C577&lt;=50),$C577*F577,IF($C577&gt;50,$C577*G577,"No Offer"))),"No Offer"))</f>
        <v/>
      </c>
      <c r="I577" s="409">
        <v>5</v>
      </c>
      <c r="J577" s="409">
        <v>5</v>
      </c>
      <c r="K577" s="409">
        <v>5</v>
      </c>
      <c r="L577" s="414" t="str">
        <f>IF((0=$C577),"",IFERROR(IF($C577&lt;10,$C577*I577,IF(AND(10&lt;=$C577,$C577&lt;=50),$C577*J577,IF($C577&gt;50,$C577*K577,"No Offer"))),"No Offer"))</f>
        <v/>
      </c>
      <c r="M577" s="407">
        <v>8.7799999999999994</v>
      </c>
      <c r="N577" s="407">
        <v>8.7799999999999994</v>
      </c>
      <c r="O577" s="407">
        <v>8.7799999999999994</v>
      </c>
      <c r="P577" s="412" t="str">
        <f>IF((0=$C577),"",IFERROR(IF($C577&lt;10,$C577*M577,IF(AND(10&lt;=$C577,$C577&lt;=50),$C577*N577,IF($C577&gt;50,$C577*O577,"No Offer"))),"No Offer"))</f>
        <v/>
      </c>
      <c r="Q577" s="409">
        <v>8</v>
      </c>
      <c r="R577" s="409">
        <v>8</v>
      </c>
      <c r="S577" s="409">
        <v>8</v>
      </c>
      <c r="T577" s="414" t="str">
        <f>IF((0=$C577),"",IFERROR(IF($C577&lt;10,$C577*Q577,IF(AND(10&lt;=$C577,$C577&lt;=50),$C577*R577,IF($C577&gt;50,$C577*S577,"No Offer"))),"No Offer"))</f>
        <v/>
      </c>
      <c r="U577" s="407">
        <v>25</v>
      </c>
      <c r="V577" s="407">
        <v>20.5</v>
      </c>
      <c r="W577" s="407">
        <v>19.5</v>
      </c>
      <c r="X577" s="412" t="str">
        <f>IF((0=$C577),"",IFERROR(IF($C577&lt;10,$C577*U577,IF(AND(10&lt;=$C577,$C577&lt;=50),$C577*V577,IF($C577&gt;50,$C577*W577,"No Offer"))),"No Offer"))</f>
        <v/>
      </c>
      <c r="Y577" s="409" t="s">
        <v>402</v>
      </c>
      <c r="Z577" s="409" t="s">
        <v>402</v>
      </c>
      <c r="AA577" s="409" t="s">
        <v>403</v>
      </c>
      <c r="AB577" s="414" t="str">
        <f>IF((0=$C577),"",IFERROR(IF($C577&lt;10,$C577*Y577,IF(AND(10&lt;=$C577,$C577&lt;=50),$C577*Z577,IF($C577&gt;50,$C577*AA577,"No Offer"))),"No Offer"))</f>
        <v/>
      </c>
    </row>
    <row r="578" spans="1:28" x14ac:dyDescent="0.2">
      <c r="A578" s="404"/>
      <c r="B578" s="405"/>
      <c r="C578" s="318">
        <f>'Series 200 Input'!J578</f>
        <v>0</v>
      </c>
      <c r="D578" s="318"/>
      <c r="E578" s="407"/>
      <c r="F578" s="407"/>
      <c r="G578" s="407"/>
      <c r="H578" s="408"/>
      <c r="I578" s="409"/>
      <c r="J578" s="409"/>
      <c r="K578" s="409"/>
      <c r="L578" s="411"/>
      <c r="M578" s="407"/>
      <c r="N578" s="407"/>
      <c r="O578" s="407"/>
      <c r="P578" s="408"/>
      <c r="Q578" s="409"/>
      <c r="R578" s="409"/>
      <c r="S578" s="409"/>
      <c r="T578" s="411"/>
      <c r="U578" s="407"/>
      <c r="V578" s="407"/>
      <c r="W578" s="407"/>
      <c r="X578" s="408"/>
      <c r="Y578" s="409"/>
      <c r="Z578" s="409"/>
      <c r="AA578" s="409"/>
      <c r="AB578" s="411"/>
    </row>
    <row r="579" spans="1:28" ht="25.5" x14ac:dyDescent="0.2">
      <c r="A579" s="404" t="s">
        <v>880</v>
      </c>
      <c r="B579" s="317" t="s">
        <v>881</v>
      </c>
      <c r="C579" s="318">
        <f>'Series 200 Input'!J579</f>
        <v>0</v>
      </c>
      <c r="D579" s="318" t="s">
        <v>401</v>
      </c>
      <c r="E579" s="407">
        <v>26.21</v>
      </c>
      <c r="F579" s="407">
        <v>16.38</v>
      </c>
      <c r="G579" s="407">
        <v>16.38</v>
      </c>
      <c r="H579" s="412" t="str">
        <f>IF((0=$C579),"",IFERROR(IF($C579&lt;10,$C579*E579,IF(AND(10&lt;=$C579,$C579&lt;=50),$C579*F579,IF($C579&gt;50,$C579*G579,"No Offer"))),"No Offer"))</f>
        <v/>
      </c>
      <c r="I579" s="409">
        <v>5</v>
      </c>
      <c r="J579" s="409">
        <v>5</v>
      </c>
      <c r="K579" s="409">
        <v>5</v>
      </c>
      <c r="L579" s="414" t="str">
        <f>IF((0=$C579),"",IFERROR(IF($C579&lt;10,$C579*I579,IF(AND(10&lt;=$C579,$C579&lt;=50),$C579*J579,IF($C579&gt;50,$C579*K579,"No Offer"))),"No Offer"))</f>
        <v/>
      </c>
      <c r="M579" s="407">
        <v>10.11</v>
      </c>
      <c r="N579" s="407">
        <v>10.11</v>
      </c>
      <c r="O579" s="407">
        <v>10.11</v>
      </c>
      <c r="P579" s="412" t="str">
        <f>IF((0=$C579),"",IFERROR(IF($C579&lt;10,$C579*M579,IF(AND(10&lt;=$C579,$C579&lt;=50),$C579*N579,IF($C579&gt;50,$C579*O579,"No Offer"))),"No Offer"))</f>
        <v/>
      </c>
      <c r="Q579" s="409">
        <v>8</v>
      </c>
      <c r="R579" s="409">
        <v>8</v>
      </c>
      <c r="S579" s="409">
        <v>8</v>
      </c>
      <c r="T579" s="414" t="str">
        <f>IF((0=$C579),"",IFERROR(IF($C579&lt;10,$C579*Q579,IF(AND(10&lt;=$C579,$C579&lt;=50),$C579*R579,IF($C579&gt;50,$C579*S579,"No Offer"))),"No Offer"))</f>
        <v/>
      </c>
      <c r="U579" s="407">
        <v>30</v>
      </c>
      <c r="V579" s="407">
        <v>24</v>
      </c>
      <c r="W579" s="407">
        <v>23.4</v>
      </c>
      <c r="X579" s="412" t="str">
        <f>IF((0=$C579),"",IFERROR(IF($C579&lt;10,$C579*U579,IF(AND(10&lt;=$C579,$C579&lt;=50),$C579*V579,IF($C579&gt;50,$C579*W579,"No Offer"))),"No Offer"))</f>
        <v/>
      </c>
      <c r="Y579" s="409" t="s">
        <v>402</v>
      </c>
      <c r="Z579" s="409" t="s">
        <v>402</v>
      </c>
      <c r="AA579" s="409" t="s">
        <v>403</v>
      </c>
      <c r="AB579" s="414" t="str">
        <f>IF((0=$C579),"",IFERROR(IF($C579&lt;10,$C579*Y579,IF(AND(10&lt;=$C579,$C579&lt;=50),$C579*Z579,IF($C579&gt;50,$C579*AA579,"No Offer"))),"No Offer"))</f>
        <v/>
      </c>
    </row>
    <row r="580" spans="1:28" x14ac:dyDescent="0.2">
      <c r="A580" s="404"/>
      <c r="B580" s="317"/>
      <c r="C580" s="318">
        <f>'Series 200 Input'!J580</f>
        <v>0</v>
      </c>
      <c r="D580" s="318"/>
      <c r="E580" s="407"/>
      <c r="F580" s="407"/>
      <c r="G580" s="407"/>
      <c r="H580" s="408"/>
      <c r="I580" s="409"/>
      <c r="J580" s="409"/>
      <c r="K580" s="409"/>
      <c r="L580" s="411"/>
      <c r="M580" s="407"/>
      <c r="N580" s="407"/>
      <c r="O580" s="407"/>
      <c r="P580" s="408"/>
      <c r="Q580" s="409"/>
      <c r="R580" s="409"/>
      <c r="S580" s="409"/>
      <c r="T580" s="411"/>
      <c r="U580" s="407"/>
      <c r="V580" s="407"/>
      <c r="W580" s="407"/>
      <c r="X580" s="408"/>
      <c r="Y580" s="409"/>
      <c r="Z580" s="409"/>
      <c r="AA580" s="409"/>
      <c r="AB580" s="411"/>
    </row>
    <row r="581" spans="1:28" ht="25.5" x14ac:dyDescent="0.2">
      <c r="A581" s="404" t="s">
        <v>882</v>
      </c>
      <c r="B581" s="405" t="s">
        <v>883</v>
      </c>
      <c r="C581" s="318">
        <f>'Series 200 Input'!J581</f>
        <v>0</v>
      </c>
      <c r="D581" s="318" t="s">
        <v>401</v>
      </c>
      <c r="E581" s="407">
        <v>26.21</v>
      </c>
      <c r="F581" s="407">
        <v>21.84</v>
      </c>
      <c r="G581" s="407">
        <v>21.84</v>
      </c>
      <c r="H581" s="412" t="str">
        <f>IF((0=$C581),"",IFERROR(IF($C581&lt;10,$C581*E581,IF(AND(10&lt;=$C581,$C581&lt;=50),$C581*F581,IF($C581&gt;50,$C581*G581,"No Offer"))),"No Offer"))</f>
        <v/>
      </c>
      <c r="I581" s="409">
        <v>5</v>
      </c>
      <c r="J581" s="409">
        <v>5</v>
      </c>
      <c r="K581" s="409">
        <v>5</v>
      </c>
      <c r="L581" s="414" t="str">
        <f>IF((0=$C581),"",IFERROR(IF($C581&lt;10,$C581*I581,IF(AND(10&lt;=$C581,$C581&lt;=50),$C581*J581,IF($C581&gt;50,$C581*K581,"No Offer"))),"No Offer"))</f>
        <v/>
      </c>
      <c r="M581" s="407">
        <v>11.44</v>
      </c>
      <c r="N581" s="407">
        <v>11.44</v>
      </c>
      <c r="O581" s="407">
        <v>11.44</v>
      </c>
      <c r="P581" s="412" t="str">
        <f>IF((0=$C581),"",IFERROR(IF($C581&lt;10,$C581*M581,IF(AND(10&lt;=$C581,$C581&lt;=50),$C581*N581,IF($C581&gt;50,$C581*O581,"No Offer"))),"No Offer"))</f>
        <v/>
      </c>
      <c r="Q581" s="409">
        <v>8</v>
      </c>
      <c r="R581" s="409">
        <v>8</v>
      </c>
      <c r="S581" s="409">
        <v>8</v>
      </c>
      <c r="T581" s="414" t="str">
        <f>IF((0=$C581),"",IFERROR(IF($C581&lt;10,$C581*Q581,IF(AND(10&lt;=$C581,$C581&lt;=50),$C581*R581,IF($C581&gt;50,$C581*S581,"No Offer"))),"No Offer"))</f>
        <v/>
      </c>
      <c r="U581" s="407">
        <v>40</v>
      </c>
      <c r="V581" s="407">
        <v>32</v>
      </c>
      <c r="W581" s="407">
        <v>31.2</v>
      </c>
      <c r="X581" s="412" t="str">
        <f>IF((0=$C581),"",IFERROR(IF($C581&lt;10,$C581*U581,IF(AND(10&lt;=$C581,$C581&lt;=50),$C581*V581,IF($C581&gt;50,$C581*W581,"No Offer"))),"No Offer"))</f>
        <v/>
      </c>
      <c r="Y581" s="409" t="s">
        <v>402</v>
      </c>
      <c r="Z581" s="409" t="s">
        <v>402</v>
      </c>
      <c r="AA581" s="409" t="s">
        <v>403</v>
      </c>
      <c r="AB581" s="414" t="str">
        <f>IF((0=$C581),"",IFERROR(IF($C581&lt;10,$C581*Y581,IF(AND(10&lt;=$C581,$C581&lt;=50),$C581*Z581,IF($C581&gt;50,$C581*AA581,"No Offer"))),"No Offer"))</f>
        <v/>
      </c>
    </row>
    <row r="582" spans="1:28" x14ac:dyDescent="0.2">
      <c r="A582" s="404"/>
      <c r="B582" s="464"/>
      <c r="C582" s="318">
        <f>'Series 200 Input'!J582</f>
        <v>0</v>
      </c>
      <c r="D582" s="454"/>
      <c r="E582" s="428"/>
      <c r="F582" s="429"/>
      <c r="G582" s="428"/>
      <c r="H582" s="428"/>
      <c r="I582" s="430"/>
      <c r="J582" s="431"/>
      <c r="K582" s="430"/>
      <c r="L582" s="430"/>
      <c r="M582" s="428"/>
      <c r="N582" s="429"/>
      <c r="O582" s="428"/>
      <c r="P582" s="428"/>
      <c r="Q582" s="430"/>
      <c r="R582" s="431"/>
      <c r="S582" s="430"/>
      <c r="T582" s="430"/>
      <c r="U582" s="428"/>
      <c r="V582" s="429"/>
      <c r="W582" s="428"/>
      <c r="X582" s="428"/>
      <c r="Y582" s="430"/>
      <c r="Z582" s="431"/>
      <c r="AA582" s="430"/>
      <c r="AB582" s="430"/>
    </row>
    <row r="583" spans="1:28" x14ac:dyDescent="0.2">
      <c r="A583" s="420"/>
      <c r="B583" s="421" t="s">
        <v>448</v>
      </c>
      <c r="C583" s="318">
        <f>'Series 200 Input'!J583</f>
        <v>0</v>
      </c>
      <c r="D583" s="334"/>
      <c r="E583" s="423" t="s">
        <v>396</v>
      </c>
      <c r="F583" s="424" t="s">
        <v>397</v>
      </c>
      <c r="G583" s="423" t="s">
        <v>398</v>
      </c>
      <c r="H583" s="433"/>
      <c r="I583" s="423" t="s">
        <v>396</v>
      </c>
      <c r="J583" s="424" t="s">
        <v>397</v>
      </c>
      <c r="K583" s="423" t="s">
        <v>398</v>
      </c>
      <c r="L583" s="433"/>
      <c r="M583" s="423" t="s">
        <v>396</v>
      </c>
      <c r="N583" s="424" t="s">
        <v>397</v>
      </c>
      <c r="O583" s="423" t="s">
        <v>398</v>
      </c>
      <c r="P583" s="433"/>
      <c r="Q583" s="423" t="s">
        <v>396</v>
      </c>
      <c r="R583" s="424" t="s">
        <v>397</v>
      </c>
      <c r="S583" s="423" t="s">
        <v>398</v>
      </c>
      <c r="T583" s="433"/>
      <c r="U583" s="423" t="s">
        <v>396</v>
      </c>
      <c r="V583" s="424" t="s">
        <v>397</v>
      </c>
      <c r="W583" s="423" t="s">
        <v>398</v>
      </c>
      <c r="X583" s="433"/>
      <c r="Y583" s="423" t="s">
        <v>396</v>
      </c>
      <c r="Z583" s="424" t="s">
        <v>397</v>
      </c>
      <c r="AA583" s="423" t="s">
        <v>398</v>
      </c>
      <c r="AB583" s="433"/>
    </row>
    <row r="584" spans="1:28" x14ac:dyDescent="0.2">
      <c r="A584" s="404"/>
      <c r="B584" s="405"/>
      <c r="C584" s="318">
        <f>'Series 200 Input'!J584</f>
        <v>0</v>
      </c>
      <c r="D584" s="318"/>
      <c r="E584" s="407"/>
      <c r="F584" s="407"/>
      <c r="G584" s="407"/>
      <c r="H584" s="408"/>
      <c r="I584" s="409"/>
      <c r="J584" s="409"/>
      <c r="K584" s="409"/>
      <c r="L584" s="411"/>
      <c r="M584" s="407"/>
      <c r="N584" s="407"/>
      <c r="O584" s="407"/>
      <c r="P584" s="408"/>
      <c r="Q584" s="409"/>
      <c r="R584" s="409"/>
      <c r="S584" s="409"/>
      <c r="T584" s="411"/>
      <c r="U584" s="407"/>
      <c r="V584" s="407"/>
      <c r="W584" s="407"/>
      <c r="X584" s="408"/>
      <c r="Y584" s="409"/>
      <c r="Z584" s="409"/>
      <c r="AA584" s="409"/>
      <c r="AB584" s="411"/>
    </row>
    <row r="585" spans="1:28" ht="25.5" x14ac:dyDescent="0.2">
      <c r="A585" s="404" t="s">
        <v>884</v>
      </c>
      <c r="B585" s="405" t="s">
        <v>885</v>
      </c>
      <c r="C585" s="318">
        <f>'Series 200 Input'!J585</f>
        <v>0</v>
      </c>
      <c r="D585" s="318" t="s">
        <v>451</v>
      </c>
      <c r="E585" s="407">
        <v>32.33</v>
      </c>
      <c r="F585" s="407">
        <v>16.170000000000002</v>
      </c>
      <c r="G585" s="407">
        <v>16.170000000000002</v>
      </c>
      <c r="H585" s="412" t="str">
        <f>IF((0=$C585),"",IFERROR(IF($C585&lt;10,$C585*E585,IF(AND(10&lt;=$C585,$C585&lt;=50),$C585*F585,IF($C585&gt;50,$C585*G585,"No Offer"))),"No Offer"))</f>
        <v/>
      </c>
      <c r="I585" s="409">
        <v>5</v>
      </c>
      <c r="J585" s="409">
        <v>5</v>
      </c>
      <c r="K585" s="409">
        <v>5</v>
      </c>
      <c r="L585" s="414" t="str">
        <f>IF((0=$C585),"",IFERROR(IF($C585&lt;10,$C585*I585,IF(AND(10&lt;=$C585,$C585&lt;=50),$C585*J585,IF($C585&gt;50,$C585*K585,"No Offer"))),"No Offer"))</f>
        <v/>
      </c>
      <c r="M585" s="407">
        <v>5.76</v>
      </c>
      <c r="N585" s="407">
        <v>5.76</v>
      </c>
      <c r="O585" s="407">
        <v>5.76</v>
      </c>
      <c r="P585" s="412" t="str">
        <f>IF((0=$C585),"",IFERROR(IF($C585&lt;10,$C585*M585,IF(AND(10&lt;=$C585,$C585&lt;=50),$C585*N585,IF($C585&gt;50,$C585*O585,"No Offer"))),"No Offer"))</f>
        <v/>
      </c>
      <c r="Q585" s="409">
        <v>4</v>
      </c>
      <c r="R585" s="409">
        <v>4</v>
      </c>
      <c r="S585" s="409">
        <v>3</v>
      </c>
      <c r="T585" s="414" t="str">
        <f>IF((0=$C585),"",IFERROR(IF($C585&lt;10,$C585*Q585,IF(AND(10&lt;=$C585,$C585&lt;=50),$C585*R585,IF($C585&gt;50,$C585*S585,"No Offer"))),"No Offer"))</f>
        <v/>
      </c>
      <c r="U585" s="407">
        <v>9</v>
      </c>
      <c r="V585" s="407">
        <v>7.91</v>
      </c>
      <c r="W585" s="407">
        <v>7.36</v>
      </c>
      <c r="X585" s="412" t="str">
        <f>IF((0=$C585),"",IFERROR(IF($C585&lt;10,$C585*U585,IF(AND(10&lt;=$C585,$C585&lt;=50),$C585*V585,IF($C585&gt;50,$C585*W585,"No Offer"))),"No Offer"))</f>
        <v/>
      </c>
      <c r="Y585" s="409">
        <v>12</v>
      </c>
      <c r="Z585" s="409">
        <v>6</v>
      </c>
      <c r="AA585" s="409">
        <v>4</v>
      </c>
      <c r="AB585" s="414" t="str">
        <f>IF((0=$C585),"",IFERROR(IF($C585&lt;10,$C585*Y585,IF(AND(10&lt;=$C585,$C585&lt;=50),$C585*Z585,IF($C585&gt;50,$C585*AA585,"No Offer"))),"No Offer"))</f>
        <v/>
      </c>
    </row>
    <row r="586" spans="1:28" x14ac:dyDescent="0.2">
      <c r="A586" s="404"/>
      <c r="B586" s="405"/>
      <c r="C586" s="318">
        <f>'Series 200 Input'!J586</f>
        <v>0</v>
      </c>
      <c r="D586" s="318"/>
      <c r="E586" s="407"/>
      <c r="F586" s="407"/>
      <c r="G586" s="407"/>
      <c r="H586" s="428"/>
      <c r="I586" s="409"/>
      <c r="J586" s="409"/>
      <c r="K586" s="409"/>
      <c r="L586" s="430"/>
      <c r="M586" s="407"/>
      <c r="N586" s="407"/>
      <c r="O586" s="407"/>
      <c r="P586" s="428"/>
      <c r="Q586" s="409"/>
      <c r="R586" s="409"/>
      <c r="S586" s="409"/>
      <c r="T586" s="430"/>
      <c r="U586" s="407"/>
      <c r="V586" s="407"/>
      <c r="W586" s="407"/>
      <c r="X586" s="428"/>
      <c r="Y586" s="409"/>
      <c r="Z586" s="409"/>
      <c r="AA586" s="409"/>
      <c r="AB586" s="430"/>
    </row>
    <row r="587" spans="1:28" ht="25.5" x14ac:dyDescent="0.2">
      <c r="A587" s="404" t="s">
        <v>886</v>
      </c>
      <c r="B587" s="317" t="s">
        <v>887</v>
      </c>
      <c r="C587" s="318">
        <f>'Series 200 Input'!J587</f>
        <v>0</v>
      </c>
      <c r="D587" s="318" t="s">
        <v>451</v>
      </c>
      <c r="E587" s="407">
        <v>23.33</v>
      </c>
      <c r="F587" s="407">
        <v>13.47</v>
      </c>
      <c r="G587" s="407">
        <v>13.47</v>
      </c>
      <c r="H587" s="412" t="str">
        <f>IF((0=$C587),"",IFERROR(IF($C587&lt;10,$C587*E587,IF(AND(10&lt;=$C587,$C587&lt;=50),$C587*F587,IF($C587&gt;50,$C587*G587,"No Offer"))),"No Offer"))</f>
        <v/>
      </c>
      <c r="I587" s="409">
        <v>5</v>
      </c>
      <c r="J587" s="409">
        <v>5</v>
      </c>
      <c r="K587" s="409">
        <v>5</v>
      </c>
      <c r="L587" s="414" t="str">
        <f>IF((0=$C587),"",IFERROR(IF($C587&lt;10,$C587*I587,IF(AND(10&lt;=$C587,$C587&lt;=50),$C587*J587,IF($C587&gt;50,$C587*K587,"No Offer"))),"No Offer"))</f>
        <v/>
      </c>
      <c r="M587" s="407">
        <v>5.76</v>
      </c>
      <c r="N587" s="407">
        <v>5.76</v>
      </c>
      <c r="O587" s="407">
        <v>5.76</v>
      </c>
      <c r="P587" s="412" t="str">
        <f>IF((0=$C587),"",IFERROR(IF($C587&lt;10,$C587*M587,IF(AND(10&lt;=$C587,$C587&lt;=50),$C587*N587,IF($C587&gt;50,$C587*O587,"No Offer"))),"No Offer"))</f>
        <v/>
      </c>
      <c r="Q587" s="409">
        <v>4</v>
      </c>
      <c r="R587" s="409">
        <v>4</v>
      </c>
      <c r="S587" s="409">
        <v>3</v>
      </c>
      <c r="T587" s="414" t="str">
        <f>IF((0=$C587),"",IFERROR(IF($C587&lt;10,$C587*Q587,IF(AND(10&lt;=$C587,$C587&lt;=50),$C587*R587,IF($C587&gt;50,$C587*S587,"No Offer"))),"No Offer"))</f>
        <v/>
      </c>
      <c r="U587" s="407">
        <v>8.75</v>
      </c>
      <c r="V587" s="407">
        <v>7.7</v>
      </c>
      <c r="W587" s="407">
        <v>7.25</v>
      </c>
      <c r="X587" s="412" t="str">
        <f>IF((0=$C587),"",IFERROR(IF($C587&lt;10,$C587*U587,IF(AND(10&lt;=$C587,$C587&lt;=50),$C587*V587,IF($C587&gt;50,$C587*W587,"No Offer"))),"No Offer"))</f>
        <v/>
      </c>
      <c r="Y587" s="409">
        <v>12</v>
      </c>
      <c r="Z587" s="409">
        <v>6</v>
      </c>
      <c r="AA587" s="409">
        <v>4</v>
      </c>
      <c r="AB587" s="414" t="str">
        <f>IF((0=$C587),"",IFERROR(IF($C587&lt;10,$C587*Y587,IF(AND(10&lt;=$C587,$C587&lt;=50),$C587*Z587,IF($C587&gt;50,$C587*AA587,"No Offer"))),"No Offer"))</f>
        <v/>
      </c>
    </row>
    <row r="588" spans="1:28" x14ac:dyDescent="0.2">
      <c r="A588" s="404"/>
      <c r="B588" s="317"/>
      <c r="C588" s="318">
        <f>'Series 200 Input'!J588</f>
        <v>0</v>
      </c>
      <c r="D588" s="318"/>
      <c r="E588" s="407"/>
      <c r="F588" s="407"/>
      <c r="G588" s="407"/>
      <c r="H588" s="428"/>
      <c r="I588" s="409"/>
      <c r="J588" s="409"/>
      <c r="K588" s="409"/>
      <c r="L588" s="430"/>
      <c r="M588" s="407"/>
      <c r="N588" s="407"/>
      <c r="O588" s="407"/>
      <c r="P588" s="428"/>
      <c r="Q588" s="409"/>
      <c r="R588" s="409"/>
      <c r="S588" s="409"/>
      <c r="T588" s="430"/>
      <c r="U588" s="407"/>
      <c r="V588" s="407"/>
      <c r="W588" s="407"/>
      <c r="X588" s="428"/>
      <c r="Y588" s="409"/>
      <c r="Z588" s="409"/>
      <c r="AA588" s="409"/>
      <c r="AB588" s="430"/>
    </row>
    <row r="589" spans="1:28" ht="25.5" x14ac:dyDescent="0.2">
      <c r="A589" s="404" t="s">
        <v>888</v>
      </c>
      <c r="B589" s="405" t="s">
        <v>889</v>
      </c>
      <c r="C589" s="318">
        <f>'Series 200 Input'!J589</f>
        <v>0</v>
      </c>
      <c r="D589" s="318" t="s">
        <v>451</v>
      </c>
      <c r="E589" s="407">
        <v>32.33</v>
      </c>
      <c r="F589" s="407">
        <v>10.78</v>
      </c>
      <c r="G589" s="407">
        <v>10.78</v>
      </c>
      <c r="H589" s="412" t="str">
        <f>IF((0=$C589),"",IFERROR(IF($C589&lt;10,$C589*E589,IF(AND(10&lt;=$C589,$C589&lt;=50),$C589*F589,IF($C589&gt;50,$C589*G589,"No Offer"))),"No Offer"))</f>
        <v/>
      </c>
      <c r="I589" s="409">
        <v>5</v>
      </c>
      <c r="J589" s="409">
        <v>5</v>
      </c>
      <c r="K589" s="409">
        <v>5</v>
      </c>
      <c r="L589" s="414" t="str">
        <f>IF((0=$C589),"",IFERROR(IF($C589&lt;10,$C589*I589,IF(AND(10&lt;=$C589,$C589&lt;=50),$C589*J589,IF($C589&gt;50,$C589*K589,"No Offer"))),"No Offer"))</f>
        <v/>
      </c>
      <c r="M589" s="407">
        <v>5.76</v>
      </c>
      <c r="N589" s="407">
        <v>5.76</v>
      </c>
      <c r="O589" s="407">
        <v>5.76</v>
      </c>
      <c r="P589" s="412" t="str">
        <f>IF((0=$C589),"",IFERROR(IF($C589&lt;10,$C589*M589,IF(AND(10&lt;=$C589,$C589&lt;=50),$C589*N589,IF($C589&gt;50,$C589*O589,"No Offer"))),"No Offer"))</f>
        <v/>
      </c>
      <c r="Q589" s="409">
        <v>4</v>
      </c>
      <c r="R589" s="409">
        <v>4</v>
      </c>
      <c r="S589" s="409">
        <v>3</v>
      </c>
      <c r="T589" s="414" t="str">
        <f>IF((0=$C589),"",IFERROR(IF($C589&lt;10,$C589*Q589,IF(AND(10&lt;=$C589,$C589&lt;=50),$C589*R589,IF($C589&gt;50,$C589*S589,"No Offer"))),"No Offer"))</f>
        <v/>
      </c>
      <c r="U589" s="407">
        <v>8.5</v>
      </c>
      <c r="V589" s="407">
        <v>7.45</v>
      </c>
      <c r="W589" s="407">
        <v>6.95</v>
      </c>
      <c r="X589" s="412" t="str">
        <f>IF((0=$C589),"",IFERROR(IF($C589&lt;10,$C589*U589,IF(AND(10&lt;=$C589,$C589&lt;=50),$C589*V589,IF($C589&gt;50,$C589*W589,"No Offer"))),"No Offer"))</f>
        <v/>
      </c>
      <c r="Y589" s="409">
        <v>12</v>
      </c>
      <c r="Z589" s="409">
        <v>6</v>
      </c>
      <c r="AA589" s="409">
        <v>4</v>
      </c>
      <c r="AB589" s="414" t="str">
        <f>IF((0=$C589),"",IFERROR(IF($C589&lt;10,$C589*Y589,IF(AND(10&lt;=$C589,$C589&lt;=50),$C589*Z589,IF($C589&gt;50,$C589*AA589,"No Offer"))),"No Offer"))</f>
        <v/>
      </c>
    </row>
    <row r="590" spans="1:28" x14ac:dyDescent="0.2">
      <c r="A590" s="404"/>
      <c r="B590" s="405"/>
      <c r="C590" s="318">
        <f>'Series 200 Input'!J590</f>
        <v>0</v>
      </c>
      <c r="D590" s="318"/>
      <c r="E590" s="407"/>
      <c r="F590" s="407"/>
      <c r="G590" s="407"/>
      <c r="H590" s="408"/>
      <c r="I590" s="409"/>
      <c r="J590" s="409"/>
      <c r="K590" s="409"/>
      <c r="L590" s="411"/>
      <c r="M590" s="407"/>
      <c r="N590" s="407"/>
      <c r="O590" s="407"/>
      <c r="P590" s="408"/>
      <c r="Q590" s="409"/>
      <c r="R590" s="409"/>
      <c r="S590" s="409"/>
      <c r="T590" s="411"/>
      <c r="U590" s="407"/>
      <c r="V590" s="407"/>
      <c r="W590" s="407"/>
      <c r="X590" s="408"/>
      <c r="Y590" s="409"/>
      <c r="Z590" s="409"/>
      <c r="AA590" s="409"/>
      <c r="AB590" s="411"/>
    </row>
    <row r="591" spans="1:28" ht="25.5" x14ac:dyDescent="0.2">
      <c r="A591" s="404" t="s">
        <v>890</v>
      </c>
      <c r="B591" s="405" t="s">
        <v>891</v>
      </c>
      <c r="C591" s="318">
        <f>'Series 200 Input'!J591</f>
        <v>0</v>
      </c>
      <c r="D591" s="318" t="s">
        <v>451</v>
      </c>
      <c r="E591" s="407">
        <v>32.33</v>
      </c>
      <c r="F591" s="407">
        <v>20.21</v>
      </c>
      <c r="G591" s="407">
        <v>20.21</v>
      </c>
      <c r="H591" s="412" t="str">
        <f>IF((0=$C591),"",IFERROR(IF($C591&lt;10,$C591*E591,IF(AND(10&lt;=$C591,$C591&lt;=50),$C591*F591,IF($C591&gt;50,$C591*G591,"No Offer"))),"No Offer"))</f>
        <v/>
      </c>
      <c r="I591" s="409">
        <v>5</v>
      </c>
      <c r="J591" s="409">
        <v>5</v>
      </c>
      <c r="K591" s="409">
        <v>5</v>
      </c>
      <c r="L591" s="414" t="str">
        <f>IF((0=$C591),"",IFERROR(IF($C591&lt;10,$C591*I591,IF(AND(10&lt;=$C591,$C591&lt;=50),$C591*J591,IF($C591&gt;50,$C591*K591,"No Offer"))),"No Offer"))</f>
        <v/>
      </c>
      <c r="M591" s="407">
        <v>5.76</v>
      </c>
      <c r="N591" s="407">
        <v>5.76</v>
      </c>
      <c r="O591" s="407">
        <v>5.76</v>
      </c>
      <c r="P591" s="412" t="str">
        <f>IF((0=$C591),"",IFERROR(IF($C591&lt;10,$C591*M591,IF(AND(10&lt;=$C591,$C591&lt;=50),$C591*N591,IF($C591&gt;50,$C591*O591,"No Offer"))),"No Offer"))</f>
        <v/>
      </c>
      <c r="Q591" s="409">
        <v>4</v>
      </c>
      <c r="R591" s="409">
        <v>4</v>
      </c>
      <c r="S591" s="409">
        <v>3</v>
      </c>
      <c r="T591" s="414" t="str">
        <f>IF((0=$C591),"",IFERROR(IF($C591&lt;10,$C591*Q591,IF(AND(10&lt;=$C591,$C591&lt;=50),$C591*R591,IF($C591&gt;50,$C591*S591,"No Offer"))),"No Offer"))</f>
        <v/>
      </c>
      <c r="U591" s="407">
        <v>10.5</v>
      </c>
      <c r="V591" s="407">
        <v>8.6999999999999993</v>
      </c>
      <c r="W591" s="407">
        <v>8.36</v>
      </c>
      <c r="X591" s="412" t="str">
        <f>IF((0=$C591),"",IFERROR(IF($C591&lt;10,$C591*U591,IF(AND(10&lt;=$C591,$C591&lt;=50),$C591*V591,IF($C591&gt;50,$C591*W591,"No Offer"))),"No Offer"))</f>
        <v/>
      </c>
      <c r="Y591" s="409">
        <v>12</v>
      </c>
      <c r="Z591" s="409">
        <v>6</v>
      </c>
      <c r="AA591" s="409">
        <v>4</v>
      </c>
      <c r="AB591" s="414" t="str">
        <f>IF((0=$C591),"",IFERROR(IF($C591&lt;10,$C591*Y591,IF(AND(10&lt;=$C591,$C591&lt;=50),$C591*Z591,IF($C591&gt;50,$C591*AA591,"No Offer"))),"No Offer"))</f>
        <v/>
      </c>
    </row>
    <row r="592" spans="1:28" x14ac:dyDescent="0.2">
      <c r="A592" s="404"/>
      <c r="B592" s="405"/>
      <c r="C592" s="318">
        <f>'Series 200 Input'!J592</f>
        <v>0</v>
      </c>
      <c r="D592" s="318"/>
      <c r="E592" s="407"/>
      <c r="F592" s="407"/>
      <c r="G592" s="407"/>
      <c r="H592" s="408"/>
      <c r="I592" s="409"/>
      <c r="J592" s="409"/>
      <c r="K592" s="409"/>
      <c r="L592" s="411"/>
      <c r="M592" s="407"/>
      <c r="N592" s="407"/>
      <c r="O592" s="407"/>
      <c r="P592" s="408"/>
      <c r="Q592" s="409"/>
      <c r="R592" s="409"/>
      <c r="S592" s="409"/>
      <c r="T592" s="411"/>
      <c r="U592" s="407"/>
      <c r="V592" s="407"/>
      <c r="W592" s="407"/>
      <c r="X592" s="408"/>
      <c r="Y592" s="409"/>
      <c r="Z592" s="409"/>
      <c r="AA592" s="409"/>
      <c r="AB592" s="411"/>
    </row>
    <row r="593" spans="1:28" ht="25.5" x14ac:dyDescent="0.2">
      <c r="A593" s="404" t="s">
        <v>892</v>
      </c>
      <c r="B593" s="405" t="s">
        <v>893</v>
      </c>
      <c r="C593" s="318">
        <f>'Series 200 Input'!J593</f>
        <v>0</v>
      </c>
      <c r="D593" s="318" t="s">
        <v>451</v>
      </c>
      <c r="E593" s="407">
        <v>32.33</v>
      </c>
      <c r="F593" s="407">
        <v>20.21</v>
      </c>
      <c r="G593" s="407">
        <v>20.21</v>
      </c>
      <c r="H593" s="412" t="str">
        <f>IF((0=$C593),"",IFERROR(IF($C593&lt;10,$C593*E593,IF(AND(10&lt;=$C593,$C593&lt;=50),$C593*F593,IF($C593&gt;50,$C593*G593,"No Offer"))),"No Offer"))</f>
        <v/>
      </c>
      <c r="I593" s="409">
        <v>5</v>
      </c>
      <c r="J593" s="409">
        <v>5</v>
      </c>
      <c r="K593" s="409">
        <v>5</v>
      </c>
      <c r="L593" s="414" t="str">
        <f>IF((0=$C593),"",IFERROR(IF($C593&lt;10,$C593*I593,IF(AND(10&lt;=$C593,$C593&lt;=50),$C593*J593,IF($C593&gt;50,$C593*K593,"No Offer"))),"No Offer"))</f>
        <v/>
      </c>
      <c r="M593" s="407">
        <v>6.6</v>
      </c>
      <c r="N593" s="407">
        <v>6.6</v>
      </c>
      <c r="O593" s="407">
        <v>6.6</v>
      </c>
      <c r="P593" s="412" t="str">
        <f>IF((0=$C593),"",IFERROR(IF($C593&lt;10,$C593*M593,IF(AND(10&lt;=$C593,$C593&lt;=50),$C593*N593,IF($C593&gt;50,$C593*O593,"No Offer"))),"No Offer"))</f>
        <v/>
      </c>
      <c r="Q593" s="409">
        <v>4</v>
      </c>
      <c r="R593" s="409">
        <v>4</v>
      </c>
      <c r="S593" s="409">
        <v>3</v>
      </c>
      <c r="T593" s="414" t="str">
        <f>IF((0=$C593),"",IFERROR(IF($C593&lt;10,$C593*Q593,IF(AND(10&lt;=$C593,$C593&lt;=50),$C593*R593,IF($C593&gt;50,$C593*S593,"No Offer"))),"No Offer"))</f>
        <v/>
      </c>
      <c r="U593" s="407">
        <v>12</v>
      </c>
      <c r="V593" s="407">
        <v>9.49</v>
      </c>
      <c r="W593" s="407">
        <v>9.36</v>
      </c>
      <c r="X593" s="412" t="str">
        <f>IF((0=$C593),"",IFERROR(IF($C593&lt;10,$C593*U593,IF(AND(10&lt;=$C593,$C593&lt;=50),$C593*V593,IF($C593&gt;50,$C593*W593,"No Offer"))),"No Offer"))</f>
        <v/>
      </c>
      <c r="Y593" s="409">
        <v>12</v>
      </c>
      <c r="Z593" s="409">
        <v>6</v>
      </c>
      <c r="AA593" s="409">
        <v>4</v>
      </c>
      <c r="AB593" s="414" t="str">
        <f>IF((0=$C593),"",IFERROR(IF($C593&lt;10,$C593*Y593,IF(AND(10&lt;=$C593,$C593&lt;=50),$C593*Z593,IF($C593&gt;50,$C593*AA593,"No Offer"))),"No Offer"))</f>
        <v/>
      </c>
    </row>
    <row r="594" spans="1:28" x14ac:dyDescent="0.2">
      <c r="A594" s="404"/>
      <c r="B594" s="405"/>
      <c r="C594" s="318">
        <f>'Series 200 Input'!J594</f>
        <v>0</v>
      </c>
      <c r="D594" s="318"/>
      <c r="E594" s="407"/>
      <c r="F594" s="407"/>
      <c r="G594" s="407"/>
      <c r="H594" s="408"/>
      <c r="I594" s="409"/>
      <c r="J594" s="409"/>
      <c r="K594" s="409"/>
      <c r="L594" s="411"/>
      <c r="M594" s="407"/>
      <c r="N594" s="407"/>
      <c r="O594" s="407"/>
      <c r="P594" s="408"/>
      <c r="Q594" s="409"/>
      <c r="R594" s="409"/>
      <c r="S594" s="409"/>
      <c r="T594" s="411"/>
      <c r="U594" s="407"/>
      <c r="V594" s="407"/>
      <c r="W594" s="407"/>
      <c r="X594" s="408"/>
      <c r="Y594" s="409"/>
      <c r="Z594" s="409"/>
      <c r="AA594" s="409"/>
      <c r="AB594" s="411"/>
    </row>
    <row r="595" spans="1:28" ht="25.5" x14ac:dyDescent="0.2">
      <c r="A595" s="404" t="s">
        <v>894</v>
      </c>
      <c r="B595" s="317" t="s">
        <v>895</v>
      </c>
      <c r="C595" s="318">
        <f>'Series 200 Input'!J595</f>
        <v>0</v>
      </c>
      <c r="D595" s="318" t="s">
        <v>451</v>
      </c>
      <c r="E595" s="407">
        <v>32.33</v>
      </c>
      <c r="F595" s="407">
        <v>16.170000000000002</v>
      </c>
      <c r="G595" s="407">
        <v>16.170000000000002</v>
      </c>
      <c r="H595" s="412" t="str">
        <f>IF((0=$C595),"",IFERROR(IF($C595&lt;10,$C595*E595,IF(AND(10&lt;=$C595,$C595&lt;=50),$C595*F595,IF($C595&gt;50,$C595*G595,"No Offer"))),"No Offer"))</f>
        <v/>
      </c>
      <c r="I595" s="409">
        <v>5</v>
      </c>
      <c r="J595" s="409">
        <v>5</v>
      </c>
      <c r="K595" s="409">
        <v>5</v>
      </c>
      <c r="L595" s="414" t="str">
        <f>IF((0=$C595),"",IFERROR(IF($C595&lt;10,$C595*I595,IF(AND(10&lt;=$C595,$C595&lt;=50),$C595*J595,IF($C595&gt;50,$C595*K595,"No Offer"))),"No Offer"))</f>
        <v/>
      </c>
      <c r="M595" s="407">
        <v>6.6</v>
      </c>
      <c r="N595" s="407">
        <v>6.6</v>
      </c>
      <c r="O595" s="407">
        <v>6.6</v>
      </c>
      <c r="P595" s="412" t="str">
        <f>IF((0=$C595),"",IFERROR(IF($C595&lt;10,$C595*M595,IF(AND(10&lt;=$C595,$C595&lt;=50),$C595*N595,IF($C595&gt;50,$C595*O595,"No Offer"))),"No Offer"))</f>
        <v/>
      </c>
      <c r="Q595" s="409">
        <v>4</v>
      </c>
      <c r="R595" s="409">
        <v>4</v>
      </c>
      <c r="S595" s="409">
        <v>3</v>
      </c>
      <c r="T595" s="414" t="str">
        <f>IF((0=$C595),"",IFERROR(IF($C595&lt;10,$C595*Q595,IF(AND(10&lt;=$C595,$C595&lt;=50),$C595*R595,IF($C595&gt;50,$C595*S595,"No Offer"))),"No Offer"))</f>
        <v/>
      </c>
      <c r="U595" s="407">
        <v>10.5</v>
      </c>
      <c r="V595" s="407">
        <v>8.6999999999999993</v>
      </c>
      <c r="W595" s="407">
        <v>8.36</v>
      </c>
      <c r="X595" s="412" t="str">
        <f>IF((0=$C595),"",IFERROR(IF($C595&lt;10,$C595*U595,IF(AND(10&lt;=$C595,$C595&lt;=50),$C595*V595,IF($C595&gt;50,$C595*W595,"No Offer"))),"No Offer"))</f>
        <v/>
      </c>
      <c r="Y595" s="409">
        <v>12</v>
      </c>
      <c r="Z595" s="409">
        <v>6</v>
      </c>
      <c r="AA595" s="409">
        <v>4</v>
      </c>
      <c r="AB595" s="414" t="str">
        <f>IF((0=$C595),"",IFERROR(IF($C595&lt;10,$C595*Y595,IF(AND(10&lt;=$C595,$C595&lt;=50),$C595*Z595,IF($C595&gt;50,$C595*AA595,"No Offer"))),"No Offer"))</f>
        <v/>
      </c>
    </row>
    <row r="596" spans="1:28" x14ac:dyDescent="0.2">
      <c r="A596" s="404"/>
      <c r="B596" s="317"/>
      <c r="C596" s="318">
        <f>'Series 200 Input'!J596</f>
        <v>0</v>
      </c>
      <c r="D596" s="318"/>
      <c r="E596" s="407"/>
      <c r="F596" s="407"/>
      <c r="G596" s="407"/>
      <c r="H596" s="408"/>
      <c r="I596" s="409"/>
      <c r="J596" s="409"/>
      <c r="K596" s="409"/>
      <c r="L596" s="411"/>
      <c r="M596" s="407"/>
      <c r="N596" s="407"/>
      <c r="O596" s="407"/>
      <c r="P596" s="408"/>
      <c r="Q596" s="409"/>
      <c r="R596" s="409"/>
      <c r="S596" s="409"/>
      <c r="T596" s="411"/>
      <c r="U596" s="407"/>
      <c r="V596" s="407"/>
      <c r="W596" s="407"/>
      <c r="X596" s="408"/>
      <c r="Y596" s="409"/>
      <c r="Z596" s="409"/>
      <c r="AA596" s="409"/>
      <c r="AB596" s="411"/>
    </row>
    <row r="597" spans="1:28" ht="25.5" x14ac:dyDescent="0.2">
      <c r="A597" s="404" t="s">
        <v>896</v>
      </c>
      <c r="B597" s="405" t="s">
        <v>897</v>
      </c>
      <c r="C597" s="318">
        <f>'Series 200 Input'!J597</f>
        <v>0</v>
      </c>
      <c r="D597" s="318" t="s">
        <v>451</v>
      </c>
      <c r="E597" s="407">
        <v>32.33</v>
      </c>
      <c r="F597" s="407">
        <v>13.47</v>
      </c>
      <c r="G597" s="407">
        <v>13.47</v>
      </c>
      <c r="H597" s="412" t="str">
        <f>IF((0=$C597),"",IFERROR(IF($C597&lt;10,$C597*E597,IF(AND(10&lt;=$C597,$C597&lt;=50),$C597*F597,IF($C597&gt;50,$C597*G597,"No Offer"))),"No Offer"))</f>
        <v/>
      </c>
      <c r="I597" s="409">
        <v>5</v>
      </c>
      <c r="J597" s="409">
        <v>5</v>
      </c>
      <c r="K597" s="409">
        <v>5</v>
      </c>
      <c r="L597" s="414" t="str">
        <f>IF((0=$C597),"",IFERROR(IF($C597&lt;10,$C597*I597,IF(AND(10&lt;=$C597,$C597&lt;=50),$C597*J597,IF($C597&gt;50,$C597*K597,"No Offer"))),"No Offer"))</f>
        <v/>
      </c>
      <c r="M597" s="407">
        <v>6.6</v>
      </c>
      <c r="N597" s="407">
        <v>6.6</v>
      </c>
      <c r="O597" s="407">
        <v>6.6</v>
      </c>
      <c r="P597" s="412" t="str">
        <f>IF((0=$C597),"",IFERROR(IF($C597&lt;10,$C597*M597,IF(AND(10&lt;=$C597,$C597&lt;=50),$C597*N597,IF($C597&gt;50,$C597*O597,"No Offer"))),"No Offer"))</f>
        <v/>
      </c>
      <c r="Q597" s="409">
        <v>4</v>
      </c>
      <c r="R597" s="409">
        <v>4</v>
      </c>
      <c r="S597" s="409">
        <v>3</v>
      </c>
      <c r="T597" s="414" t="str">
        <f>IF((0=$C597),"",IFERROR(IF($C597&lt;10,$C597*Q597,IF(AND(10&lt;=$C597,$C597&lt;=50),$C597*R597,IF($C597&gt;50,$C597*S597,"No Offer"))),"No Offer"))</f>
        <v/>
      </c>
      <c r="U597" s="407">
        <v>9</v>
      </c>
      <c r="V597" s="407">
        <v>7.91</v>
      </c>
      <c r="W597" s="407">
        <v>7.36</v>
      </c>
      <c r="X597" s="412" t="str">
        <f>IF((0=$C597),"",IFERROR(IF($C597&lt;10,$C597*U597,IF(AND(10&lt;=$C597,$C597&lt;=50),$C597*V597,IF($C597&gt;50,$C597*W597,"No Offer"))),"No Offer"))</f>
        <v/>
      </c>
      <c r="Y597" s="409">
        <v>12</v>
      </c>
      <c r="Z597" s="409">
        <v>6</v>
      </c>
      <c r="AA597" s="409">
        <v>4</v>
      </c>
      <c r="AB597" s="414" t="str">
        <f>IF((0=$C597),"",IFERROR(IF($C597&lt;10,$C597*Y597,IF(AND(10&lt;=$C597,$C597&lt;=50),$C597*Z597,IF($C597&gt;50,$C597*AA597,"No Offer"))),"No Offer"))</f>
        <v/>
      </c>
    </row>
    <row r="598" spans="1:28" x14ac:dyDescent="0.2">
      <c r="A598" s="404"/>
      <c r="B598" s="405"/>
      <c r="C598" s="318">
        <f>'Series 200 Input'!J598</f>
        <v>0</v>
      </c>
      <c r="D598" s="318"/>
      <c r="E598" s="407"/>
      <c r="F598" s="407"/>
      <c r="G598" s="407"/>
      <c r="H598" s="408"/>
      <c r="I598" s="409"/>
      <c r="J598" s="409"/>
      <c r="K598" s="409"/>
      <c r="L598" s="411"/>
      <c r="M598" s="407"/>
      <c r="N598" s="407"/>
      <c r="O598" s="407"/>
      <c r="P598" s="408"/>
      <c r="Q598" s="409"/>
      <c r="R598" s="409"/>
      <c r="S598" s="409"/>
      <c r="T598" s="411"/>
      <c r="U598" s="407"/>
      <c r="V598" s="407"/>
      <c r="W598" s="407"/>
      <c r="X598" s="408"/>
      <c r="Y598" s="409"/>
      <c r="Z598" s="409"/>
      <c r="AA598" s="409"/>
      <c r="AB598" s="411"/>
    </row>
    <row r="599" spans="1:28" x14ac:dyDescent="0.2">
      <c r="A599" s="420"/>
      <c r="B599" s="421" t="s">
        <v>464</v>
      </c>
      <c r="C599" s="318">
        <f>'Series 200 Input'!J599</f>
        <v>0</v>
      </c>
      <c r="D599" s="334"/>
      <c r="E599" s="423" t="s">
        <v>396</v>
      </c>
      <c r="F599" s="424" t="s">
        <v>397</v>
      </c>
      <c r="G599" s="423" t="s">
        <v>398</v>
      </c>
      <c r="H599" s="433"/>
      <c r="I599" s="423" t="s">
        <v>396</v>
      </c>
      <c r="J599" s="424" t="s">
        <v>397</v>
      </c>
      <c r="K599" s="423" t="s">
        <v>398</v>
      </c>
      <c r="L599" s="433"/>
      <c r="M599" s="423" t="s">
        <v>396</v>
      </c>
      <c r="N599" s="424" t="s">
        <v>397</v>
      </c>
      <c r="O599" s="423" t="s">
        <v>398</v>
      </c>
      <c r="P599" s="433"/>
      <c r="Q599" s="423" t="s">
        <v>396</v>
      </c>
      <c r="R599" s="424" t="s">
        <v>397</v>
      </c>
      <c r="S599" s="423" t="s">
        <v>398</v>
      </c>
      <c r="T599" s="433"/>
      <c r="U599" s="423" t="s">
        <v>396</v>
      </c>
      <c r="V599" s="424" t="s">
        <v>397</v>
      </c>
      <c r="W599" s="423" t="s">
        <v>398</v>
      </c>
      <c r="X599" s="433"/>
      <c r="Y599" s="423" t="s">
        <v>396</v>
      </c>
      <c r="Z599" s="424" t="s">
        <v>397</v>
      </c>
      <c r="AA599" s="423" t="s">
        <v>398</v>
      </c>
      <c r="AB599" s="433"/>
    </row>
    <row r="600" spans="1:28" x14ac:dyDescent="0.2">
      <c r="A600" s="404"/>
      <c r="B600" s="405"/>
      <c r="C600" s="318">
        <f>'Series 200 Input'!J600</f>
        <v>0</v>
      </c>
      <c r="D600" s="318"/>
      <c r="E600" s="407"/>
      <c r="F600" s="407"/>
      <c r="G600" s="407"/>
      <c r="H600" s="408"/>
      <c r="I600" s="409"/>
      <c r="J600" s="409"/>
      <c r="K600" s="409"/>
      <c r="L600" s="411"/>
      <c r="M600" s="407"/>
      <c r="N600" s="407"/>
      <c r="O600" s="407"/>
      <c r="P600" s="408"/>
      <c r="Q600" s="409"/>
      <c r="R600" s="409"/>
      <c r="S600" s="409"/>
      <c r="T600" s="411"/>
      <c r="U600" s="407"/>
      <c r="V600" s="407"/>
      <c r="W600" s="407"/>
      <c r="X600" s="408"/>
      <c r="Y600" s="409"/>
      <c r="Z600" s="409"/>
      <c r="AA600" s="409"/>
      <c r="AB600" s="411"/>
    </row>
    <row r="601" spans="1:28" ht="25.5" x14ac:dyDescent="0.2">
      <c r="A601" s="404" t="s">
        <v>898</v>
      </c>
      <c r="B601" s="405" t="s">
        <v>899</v>
      </c>
      <c r="C601" s="318">
        <f>'Series 200 Input'!J601</f>
        <v>0</v>
      </c>
      <c r="D601" s="318" t="s">
        <v>451</v>
      </c>
      <c r="E601" s="407">
        <v>32.33</v>
      </c>
      <c r="F601" s="407">
        <v>8.08</v>
      </c>
      <c r="G601" s="407">
        <v>8.08</v>
      </c>
      <c r="H601" s="412" t="str">
        <f>IF((0=$C601),"",IFERROR(IF($C601&lt;10,$C601*E601,IF(AND(10&lt;=$C601,$C601&lt;=50),$C601*F601,IF($C601&gt;50,$C601*G601,"No Offer"))),"No Offer"))</f>
        <v/>
      </c>
      <c r="I601" s="409">
        <v>5</v>
      </c>
      <c r="J601" s="409">
        <v>5</v>
      </c>
      <c r="K601" s="409">
        <v>5</v>
      </c>
      <c r="L601" s="414" t="str">
        <f>IF((0=$C601),"",IFERROR(IF($C601&lt;10,$C601*I601,IF(AND(10&lt;=$C601,$C601&lt;=50),$C601*J601,IF($C601&gt;50,$C601*K601,"No Offer"))),"No Offer"))</f>
        <v/>
      </c>
      <c r="M601" s="407">
        <v>4.33</v>
      </c>
      <c r="N601" s="407">
        <v>4.33</v>
      </c>
      <c r="O601" s="407">
        <v>4.33</v>
      </c>
      <c r="P601" s="412" t="str">
        <f>IF((0=$C601),"",IFERROR(IF($C601&lt;10,$C601*M601,IF(AND(10&lt;=$C601,$C601&lt;=50),$C601*N601,IF($C601&gt;50,$C601*O601,"No Offer"))),"No Offer"))</f>
        <v/>
      </c>
      <c r="Q601" s="409">
        <v>2.5</v>
      </c>
      <c r="R601" s="409">
        <v>2</v>
      </c>
      <c r="S601" s="409">
        <v>2</v>
      </c>
      <c r="T601" s="414" t="str">
        <f>IF((0=$C601),"",IFERROR(IF($C601&lt;10,$C601*Q601,IF(AND(10&lt;=$C601,$C601&lt;=50),$C601*R601,IF($C601&gt;50,$C601*S601,"No Offer"))),"No Offer"))</f>
        <v/>
      </c>
      <c r="U601" s="407">
        <v>8.4</v>
      </c>
      <c r="V601" s="407">
        <v>7.2</v>
      </c>
      <c r="W601" s="407">
        <v>6</v>
      </c>
      <c r="X601" s="412" t="str">
        <f>IF((0=$C601),"",IFERROR(IF($C601&lt;10,$C601*U601,IF(AND(10&lt;=$C601,$C601&lt;=50),$C601*V601,IF($C601&gt;50,$C601*W601,"No Offer"))),"No Offer"))</f>
        <v/>
      </c>
      <c r="Y601" s="409">
        <v>15</v>
      </c>
      <c r="Z601" s="409">
        <v>8</v>
      </c>
      <c r="AA601" s="409">
        <v>5</v>
      </c>
      <c r="AB601" s="414" t="str">
        <f>IF((0=$C601),"",IFERROR(IF($C601&lt;10,$C601*Y601,IF(AND(10&lt;=$C601,$C601&lt;=50),$C601*Z601,IF($C601&gt;50,$C601*AA601,"No Offer"))),"No Offer"))</f>
        <v/>
      </c>
    </row>
    <row r="602" spans="1:28" x14ac:dyDescent="0.2">
      <c r="A602" s="404"/>
      <c r="B602" s="405"/>
      <c r="C602" s="318">
        <f>'Series 200 Input'!J602</f>
        <v>0</v>
      </c>
      <c r="D602" s="318"/>
      <c r="E602" s="407"/>
      <c r="F602" s="407"/>
      <c r="G602" s="407"/>
      <c r="H602" s="408"/>
      <c r="I602" s="409"/>
      <c r="J602" s="409"/>
      <c r="K602" s="409"/>
      <c r="L602" s="411"/>
      <c r="M602" s="407"/>
      <c r="N602" s="407"/>
      <c r="O602" s="407"/>
      <c r="P602" s="408"/>
      <c r="Q602" s="409"/>
      <c r="R602" s="409"/>
      <c r="S602" s="409"/>
      <c r="T602" s="411"/>
      <c r="U602" s="407"/>
      <c r="V602" s="407"/>
      <c r="W602" s="407"/>
      <c r="X602" s="408"/>
      <c r="Y602" s="409"/>
      <c r="Z602" s="409"/>
      <c r="AA602" s="409"/>
      <c r="AB602" s="411"/>
    </row>
    <row r="603" spans="1:28" ht="25.5" x14ac:dyDescent="0.2">
      <c r="A603" s="404" t="s">
        <v>900</v>
      </c>
      <c r="B603" s="405" t="s">
        <v>901</v>
      </c>
      <c r="C603" s="318">
        <f>'Series 200 Input'!J603</f>
        <v>0</v>
      </c>
      <c r="D603" s="318" t="s">
        <v>451</v>
      </c>
      <c r="E603" s="407">
        <v>32.33</v>
      </c>
      <c r="F603" s="407">
        <v>10.78</v>
      </c>
      <c r="G603" s="407">
        <v>10.87</v>
      </c>
      <c r="H603" s="412" t="str">
        <f>IF((0=$C603),"",IFERROR(IF($C603&lt;10,$C603*E603,IF(AND(10&lt;=$C603,$C603&lt;=50),$C603*F603,IF($C603&gt;50,$C603*G603,"No Offer"))),"No Offer"))</f>
        <v/>
      </c>
      <c r="I603" s="409">
        <v>5</v>
      </c>
      <c r="J603" s="409">
        <v>5</v>
      </c>
      <c r="K603" s="409">
        <v>5</v>
      </c>
      <c r="L603" s="414" t="str">
        <f>IF((0=$C603),"",IFERROR(IF($C603&lt;10,$C603*I603,IF(AND(10&lt;=$C603,$C603&lt;=50),$C603*J603,IF($C603&gt;50,$C603*K603,"No Offer"))),"No Offer"))</f>
        <v/>
      </c>
      <c r="M603" s="407">
        <v>4.33</v>
      </c>
      <c r="N603" s="407">
        <v>4.33</v>
      </c>
      <c r="O603" s="407">
        <v>4.33</v>
      </c>
      <c r="P603" s="412" t="str">
        <f>IF((0=$C603),"",IFERROR(IF($C603&lt;10,$C603*M603,IF(AND(10&lt;=$C603,$C603&lt;=50),$C603*N603,IF($C603&gt;50,$C603*O603,"No Offer"))),"No Offer"))</f>
        <v/>
      </c>
      <c r="Q603" s="409">
        <v>2.5</v>
      </c>
      <c r="R603" s="409">
        <v>2</v>
      </c>
      <c r="S603" s="409">
        <v>2</v>
      </c>
      <c r="T603" s="414" t="str">
        <f>IF((0=$C603),"",IFERROR(IF($C603&lt;10,$C603*Q603,IF(AND(10&lt;=$C603,$C603&lt;=50),$C603*R603,IF($C603&gt;50,$C603*S603,"No Offer"))),"No Offer"))</f>
        <v/>
      </c>
      <c r="U603" s="407">
        <v>8.75</v>
      </c>
      <c r="V603" s="407">
        <v>7.65</v>
      </c>
      <c r="W603" s="407">
        <v>7.11</v>
      </c>
      <c r="X603" s="412" t="str">
        <f>IF((0=$C603),"",IFERROR(IF($C603&lt;10,$C603*U603,IF(AND(10&lt;=$C603,$C603&lt;=50),$C603*V603,IF($C603&gt;50,$C603*W603,"No Offer"))),"No Offer"))</f>
        <v/>
      </c>
      <c r="Y603" s="409">
        <v>15</v>
      </c>
      <c r="Z603" s="409">
        <v>8</v>
      </c>
      <c r="AA603" s="409">
        <v>5</v>
      </c>
      <c r="AB603" s="414" t="str">
        <f>IF((0=$C603),"",IFERROR(IF($C603&lt;10,$C603*Y603,IF(AND(10&lt;=$C603,$C603&lt;=50),$C603*Z603,IF($C603&gt;50,$C603*AA603,"No Offer"))),"No Offer"))</f>
        <v/>
      </c>
    </row>
    <row r="604" spans="1:28" x14ac:dyDescent="0.2">
      <c r="A604" s="404"/>
      <c r="B604" s="405"/>
      <c r="C604" s="318">
        <f>'Series 200 Input'!J604</f>
        <v>0</v>
      </c>
      <c r="D604" s="318"/>
      <c r="E604" s="407"/>
      <c r="F604" s="407"/>
      <c r="G604" s="407"/>
      <c r="H604" s="408"/>
      <c r="I604" s="409"/>
      <c r="J604" s="409"/>
      <c r="K604" s="409"/>
      <c r="L604" s="411"/>
      <c r="M604" s="407"/>
      <c r="N604" s="407"/>
      <c r="O604" s="407"/>
      <c r="P604" s="408"/>
      <c r="Q604" s="409"/>
      <c r="R604" s="409"/>
      <c r="S604" s="409"/>
      <c r="T604" s="411"/>
      <c r="U604" s="407"/>
      <c r="V604" s="407"/>
      <c r="W604" s="407"/>
      <c r="X604" s="408"/>
      <c r="Y604" s="409"/>
      <c r="Z604" s="409"/>
      <c r="AA604" s="409"/>
      <c r="AB604" s="411"/>
    </row>
    <row r="605" spans="1:28" ht="25.5" x14ac:dyDescent="0.2">
      <c r="A605" s="404" t="s">
        <v>902</v>
      </c>
      <c r="B605" s="317" t="s">
        <v>903</v>
      </c>
      <c r="C605" s="318">
        <f>'Series 200 Input'!J605</f>
        <v>0</v>
      </c>
      <c r="D605" s="318" t="s">
        <v>451</v>
      </c>
      <c r="E605" s="407">
        <v>32.33</v>
      </c>
      <c r="F605" s="407">
        <v>10.78</v>
      </c>
      <c r="G605" s="407">
        <v>10.87</v>
      </c>
      <c r="H605" s="412" t="str">
        <f>IF((0=$C605),"",IFERROR(IF($C605&lt;10,$C605*E605,IF(AND(10&lt;=$C605,$C605&lt;=50),$C605*F605,IF($C605&gt;50,$C605*G605,"No Offer"))),"No Offer"))</f>
        <v/>
      </c>
      <c r="I605" s="409">
        <v>5</v>
      </c>
      <c r="J605" s="409">
        <v>5</v>
      </c>
      <c r="K605" s="409">
        <v>5</v>
      </c>
      <c r="L605" s="414" t="str">
        <f>IF((0=$C605),"",IFERROR(IF($C605&lt;10,$C605*I605,IF(AND(10&lt;=$C605,$C605&lt;=50),$C605*J605,IF($C605&gt;50,$C605*K605,"No Offer"))),"No Offer"))</f>
        <v/>
      </c>
      <c r="M605" s="407">
        <v>3.12</v>
      </c>
      <c r="N605" s="407">
        <v>3.12</v>
      </c>
      <c r="O605" s="407">
        <v>3.12</v>
      </c>
      <c r="P605" s="412" t="str">
        <f>IF((0=$C605),"",IFERROR(IF($C605&lt;10,$C605*M605,IF(AND(10&lt;=$C605,$C605&lt;=50),$C605*N605,IF($C605&gt;50,$C605*O605,"No Offer"))),"No Offer"))</f>
        <v/>
      </c>
      <c r="Q605" s="409">
        <v>2.5</v>
      </c>
      <c r="R605" s="409">
        <v>2</v>
      </c>
      <c r="S605" s="409">
        <v>2</v>
      </c>
      <c r="T605" s="414" t="str">
        <f>IF((0=$C605),"",IFERROR(IF($C605&lt;10,$C605*Q605,IF(AND(10&lt;=$C605,$C605&lt;=50),$C605*R605,IF($C605&gt;50,$C605*S605,"No Offer"))),"No Offer"))</f>
        <v/>
      </c>
      <c r="U605" s="407">
        <v>6.5</v>
      </c>
      <c r="V605" s="407">
        <v>5.4</v>
      </c>
      <c r="W605" s="407">
        <v>4.5</v>
      </c>
      <c r="X605" s="412" t="str">
        <f>IF((0=$C605),"",IFERROR(IF($C605&lt;10,$C605*U605,IF(AND(10&lt;=$C605,$C605&lt;=50),$C605*V605,IF($C605&gt;50,$C605*W605,"No Offer"))),"No Offer"))</f>
        <v/>
      </c>
      <c r="Y605" s="409">
        <v>5</v>
      </c>
      <c r="Z605" s="409">
        <v>4</v>
      </c>
      <c r="AA605" s="409">
        <v>3</v>
      </c>
      <c r="AB605" s="414" t="str">
        <f>IF((0=$C605),"",IFERROR(IF($C605&lt;10,$C605*Y605,IF(AND(10&lt;=$C605,$C605&lt;=50),$C605*Z605,IF($C605&gt;50,$C605*AA605,"No Offer"))),"No Offer"))</f>
        <v/>
      </c>
    </row>
    <row r="606" spans="1:28" x14ac:dyDescent="0.2">
      <c r="A606" s="404"/>
      <c r="B606" s="464"/>
      <c r="C606" s="318">
        <f>'Series 200 Input'!J606</f>
        <v>0</v>
      </c>
      <c r="D606" s="454"/>
      <c r="E606" s="428"/>
      <c r="F606" s="429"/>
      <c r="G606" s="428"/>
      <c r="H606" s="428"/>
      <c r="I606" s="430"/>
      <c r="J606" s="431"/>
      <c r="K606" s="430"/>
      <c r="L606" s="430"/>
      <c r="M606" s="428"/>
      <c r="N606" s="429"/>
      <c r="O606" s="428"/>
      <c r="P606" s="428"/>
      <c r="Q606" s="430"/>
      <c r="R606" s="431"/>
      <c r="S606" s="430"/>
      <c r="T606" s="430"/>
      <c r="U606" s="428"/>
      <c r="V606" s="429"/>
      <c r="W606" s="428"/>
      <c r="X606" s="428"/>
      <c r="Y606" s="430"/>
      <c r="Z606" s="431"/>
      <c r="AA606" s="430"/>
      <c r="AB606" s="430"/>
    </row>
    <row r="607" spans="1:28" s="389" customFormat="1" ht="13.15" customHeight="1" x14ac:dyDescent="0.2">
      <c r="A607" s="420"/>
      <c r="B607" s="421" t="s">
        <v>471</v>
      </c>
      <c r="C607" s="318">
        <f>'Series 200 Input'!J607</f>
        <v>0</v>
      </c>
      <c r="D607" s="334"/>
      <c r="E607" s="423" t="s">
        <v>396</v>
      </c>
      <c r="F607" s="424" t="s">
        <v>397</v>
      </c>
      <c r="G607" s="423" t="s">
        <v>398</v>
      </c>
      <c r="H607" s="433"/>
      <c r="I607" s="423" t="s">
        <v>396</v>
      </c>
      <c r="J607" s="424" t="s">
        <v>397</v>
      </c>
      <c r="K607" s="423" t="s">
        <v>398</v>
      </c>
      <c r="L607" s="433"/>
      <c r="M607" s="423" t="s">
        <v>396</v>
      </c>
      <c r="N607" s="424" t="s">
        <v>397</v>
      </c>
      <c r="O607" s="423" t="s">
        <v>398</v>
      </c>
      <c r="P607" s="433"/>
      <c r="Q607" s="423" t="s">
        <v>396</v>
      </c>
      <c r="R607" s="424" t="s">
        <v>397</v>
      </c>
      <c r="S607" s="423" t="s">
        <v>398</v>
      </c>
      <c r="T607" s="433"/>
      <c r="U607" s="423" t="s">
        <v>396</v>
      </c>
      <c r="V607" s="424" t="s">
        <v>397</v>
      </c>
      <c r="W607" s="423" t="s">
        <v>398</v>
      </c>
      <c r="X607" s="433"/>
      <c r="Y607" s="423" t="s">
        <v>396</v>
      </c>
      <c r="Z607" s="424" t="s">
        <v>397</v>
      </c>
      <c r="AA607" s="423" t="s">
        <v>398</v>
      </c>
      <c r="AB607" s="433"/>
    </row>
    <row r="608" spans="1:28" s="389" customFormat="1" ht="13.15" customHeight="1" x14ac:dyDescent="0.2">
      <c r="A608" s="404"/>
      <c r="B608" s="405"/>
      <c r="C608" s="318">
        <f>'Series 200 Input'!J608</f>
        <v>0</v>
      </c>
      <c r="D608" s="318"/>
      <c r="E608" s="407"/>
      <c r="F608" s="407"/>
      <c r="G608" s="407"/>
      <c r="H608" s="408"/>
      <c r="I608" s="409"/>
      <c r="J608" s="409"/>
      <c r="K608" s="409"/>
      <c r="L608" s="411"/>
      <c r="M608" s="407"/>
      <c r="N608" s="407"/>
      <c r="O608" s="407"/>
      <c r="P608" s="408"/>
      <c r="Q608" s="409"/>
      <c r="R608" s="409"/>
      <c r="S608" s="409"/>
      <c r="T608" s="411"/>
      <c r="U608" s="407"/>
      <c r="V608" s="407"/>
      <c r="W608" s="407"/>
      <c r="X608" s="408"/>
      <c r="Y608" s="409"/>
      <c r="Z608" s="409"/>
      <c r="AA608" s="409"/>
      <c r="AB608" s="411"/>
    </row>
    <row r="609" spans="1:28" s="389" customFormat="1" ht="25.9" customHeight="1" x14ac:dyDescent="0.2">
      <c r="A609" s="404" t="s">
        <v>904</v>
      </c>
      <c r="B609" s="432" t="s">
        <v>905</v>
      </c>
      <c r="C609" s="318">
        <f>'Series 200 Input'!J609</f>
        <v>0</v>
      </c>
      <c r="D609" s="318" t="s">
        <v>451</v>
      </c>
      <c r="E609" s="407">
        <v>20.21</v>
      </c>
      <c r="F609" s="407">
        <v>20.21</v>
      </c>
      <c r="G609" s="407">
        <v>20.21</v>
      </c>
      <c r="H609" s="412" t="str">
        <f>IF((0=$C609),"",IFERROR(IF($C609&lt;10,$C609*E609,IF(AND(10&lt;=$C609,$C609&lt;=50),$C609*F609,IF($C609&gt;50,$C609*G609,"No Offer"))),"No Offer"))</f>
        <v/>
      </c>
      <c r="I609" s="409">
        <v>5</v>
      </c>
      <c r="J609" s="409">
        <v>5</v>
      </c>
      <c r="K609" s="409">
        <v>5</v>
      </c>
      <c r="L609" s="414" t="str">
        <f>IF((0=$C609),"",IFERROR(IF($C609&lt;10,$C609*I609,IF(AND(10&lt;=$C609,$C609&lt;=50),$C609*J609,IF($C609&gt;50,$C609*K609,"No Offer"))),"No Offer"))</f>
        <v/>
      </c>
      <c r="M609" s="407">
        <v>8.41</v>
      </c>
      <c r="N609" s="407">
        <v>8.41</v>
      </c>
      <c r="O609" s="407">
        <v>8.41</v>
      </c>
      <c r="P609" s="412" t="str">
        <f>IF((0=$C609),"",IFERROR(IF($C609&lt;10,$C609*M609,IF(AND(10&lt;=$C609,$C609&lt;=50),$C609*N609,IF($C609&gt;50,$C609*O609,"No Offer"))),"No Offer"))</f>
        <v/>
      </c>
      <c r="Q609" s="409">
        <v>5</v>
      </c>
      <c r="R609" s="409">
        <v>5</v>
      </c>
      <c r="S609" s="409">
        <v>5</v>
      </c>
      <c r="T609" s="414" t="str">
        <f>IF((0=$C609),"",IFERROR(IF($C609&lt;10,$C609*Q609,IF(AND(10&lt;=$C609,$C609&lt;=50),$C609*R609,IF($C609&gt;50,$C609*S609,"No Offer"))),"No Offer"))</f>
        <v/>
      </c>
      <c r="U609" s="407">
        <v>9.6</v>
      </c>
      <c r="V609" s="407">
        <v>7.91</v>
      </c>
      <c r="W609" s="407">
        <v>6.6</v>
      </c>
      <c r="X609" s="412" t="str">
        <f>IF((0=$C609),"",IFERROR(IF($C609&lt;10,$C609*U609,IF(AND(10&lt;=$C609,$C609&lt;=50),$C609*V609,IF($C609&gt;50,$C609*W609,"No Offer"))),"No Offer"))</f>
        <v/>
      </c>
      <c r="Y609" s="409" t="s">
        <v>402</v>
      </c>
      <c r="Z609" s="409" t="s">
        <v>402</v>
      </c>
      <c r="AA609" s="409" t="s">
        <v>403</v>
      </c>
      <c r="AB609" s="414" t="str">
        <f>IF((0=$C609),"",IFERROR(IF($C609&lt;10,$C609*Y609,IF(AND(10&lt;=$C609,$C609&lt;=50),$C609*Z609,IF($C609&gt;50,$C609*AA609,"No Offer"))),"No Offer"))</f>
        <v/>
      </c>
    </row>
    <row r="610" spans="1:28" s="389" customFormat="1" ht="13.15" customHeight="1" x14ac:dyDescent="0.2">
      <c r="A610" s="316"/>
      <c r="B610" s="317"/>
      <c r="C610" s="318">
        <f>'Series 200 Input'!J610</f>
        <v>0</v>
      </c>
      <c r="D610" s="318"/>
      <c r="E610" s="407"/>
      <c r="F610" s="407"/>
      <c r="G610" s="407"/>
      <c r="H610" s="408"/>
      <c r="I610" s="409"/>
      <c r="J610" s="409"/>
      <c r="K610" s="409"/>
      <c r="L610" s="411"/>
      <c r="M610" s="407"/>
      <c r="N610" s="407"/>
      <c r="O610" s="407"/>
      <c r="P610" s="408"/>
      <c r="Q610" s="409"/>
      <c r="R610" s="409"/>
      <c r="S610" s="409"/>
      <c r="T610" s="411"/>
      <c r="U610" s="407"/>
      <c r="V610" s="407"/>
      <c r="W610" s="407"/>
      <c r="X610" s="408"/>
      <c r="Y610" s="409"/>
      <c r="Z610" s="409"/>
      <c r="AA610" s="409"/>
      <c r="AB610" s="411"/>
    </row>
    <row r="611" spans="1:28" s="389" customFormat="1" ht="28.15" customHeight="1" x14ac:dyDescent="0.2">
      <c r="A611" s="404" t="s">
        <v>906</v>
      </c>
      <c r="B611" s="432" t="s">
        <v>907</v>
      </c>
      <c r="C611" s="318">
        <f>'Series 200 Input'!J611</f>
        <v>0</v>
      </c>
      <c r="D611" s="318" t="s">
        <v>451</v>
      </c>
      <c r="E611" s="407">
        <v>32.33</v>
      </c>
      <c r="F611" s="407">
        <v>20.21</v>
      </c>
      <c r="G611" s="407">
        <v>20.21</v>
      </c>
      <c r="H611" s="412" t="str">
        <f>IF((0=$C611),"",IFERROR(IF($C611&lt;10,$C611*E611,IF(AND(10&lt;=$C611,$C611&lt;=50),$C611*F611,IF($C611&gt;50,$C611*G611,"No Offer"))),"No Offer"))</f>
        <v/>
      </c>
      <c r="I611" s="409">
        <v>5</v>
      </c>
      <c r="J611" s="409">
        <v>5</v>
      </c>
      <c r="K611" s="409">
        <v>5</v>
      </c>
      <c r="L611" s="414" t="str">
        <f>IF((0=$C611),"",IFERROR(IF($C611&lt;10,$C611*I611,IF(AND(10&lt;=$C611,$C611&lt;=50),$C611*J611,IF($C611&gt;50,$C611*K611,"No Offer"))),"No Offer"))</f>
        <v/>
      </c>
      <c r="M611" s="407">
        <v>8.41</v>
      </c>
      <c r="N611" s="407">
        <v>8.41</v>
      </c>
      <c r="O611" s="407">
        <v>8.41</v>
      </c>
      <c r="P611" s="412" t="str">
        <f>IF((0=$C611),"",IFERROR(IF($C611&lt;10,$C611*M611,IF(AND(10&lt;=$C611,$C611&lt;=50),$C611*N611,IF($C611&gt;50,$C611*O611,"No Offer"))),"No Offer"))</f>
        <v/>
      </c>
      <c r="Q611" s="409">
        <v>5</v>
      </c>
      <c r="R611" s="409">
        <v>5</v>
      </c>
      <c r="S611" s="409">
        <v>5</v>
      </c>
      <c r="T611" s="414" t="str">
        <f>IF((0=$C611),"",IFERROR(IF($C611&lt;10,$C611*Q611,IF(AND(10&lt;=$C611,$C611&lt;=50),$C611*R611,IF($C611&gt;50,$C611*S611,"No Offer"))),"No Offer"))</f>
        <v/>
      </c>
      <c r="U611" s="407">
        <v>10.5</v>
      </c>
      <c r="V611" s="407">
        <v>8.6999999999999993</v>
      </c>
      <c r="W611" s="407">
        <v>8.36</v>
      </c>
      <c r="X611" s="412" t="str">
        <f>IF((0=$C611),"",IFERROR(IF($C611&lt;10,$C611*U611,IF(AND(10&lt;=$C611,$C611&lt;=50),$C611*V611,IF($C611&gt;50,$C611*W611,"No Offer"))),"No Offer"))</f>
        <v/>
      </c>
      <c r="Y611" s="409" t="s">
        <v>402</v>
      </c>
      <c r="Z611" s="409" t="s">
        <v>402</v>
      </c>
      <c r="AA611" s="409" t="s">
        <v>403</v>
      </c>
      <c r="AB611" s="414" t="str">
        <f>IF((0=$C611),"",IFERROR(IF($C611&lt;10,$C611*Y611,IF(AND(10&lt;=$C611,$C611&lt;=50),$C611*Z611,IF($C611&gt;50,$C611*AA611,"No Offer"))),"No Offer"))</f>
        <v/>
      </c>
    </row>
    <row r="612" spans="1:28" s="389" customFormat="1" ht="13.15" customHeight="1" x14ac:dyDescent="0.2">
      <c r="A612" s="316"/>
      <c r="B612" s="317"/>
      <c r="C612" s="318">
        <f>'Series 200 Input'!J612</f>
        <v>0</v>
      </c>
      <c r="D612" s="318"/>
      <c r="E612" s="407"/>
      <c r="F612" s="407"/>
      <c r="G612" s="407"/>
      <c r="H612" s="408"/>
      <c r="I612" s="409"/>
      <c r="J612" s="409"/>
      <c r="K612" s="409"/>
      <c r="L612" s="411"/>
      <c r="M612" s="407"/>
      <c r="N612" s="407"/>
      <c r="O612" s="407"/>
      <c r="P612" s="408"/>
      <c r="Q612" s="409"/>
      <c r="R612" s="409"/>
      <c r="S612" s="409"/>
      <c r="T612" s="411"/>
      <c r="U612" s="407"/>
      <c r="V612" s="407"/>
      <c r="W612" s="407"/>
      <c r="X612" s="408"/>
      <c r="Y612" s="409"/>
      <c r="Z612" s="409"/>
      <c r="AA612" s="409"/>
      <c r="AB612" s="411"/>
    </row>
    <row r="613" spans="1:28" s="389" customFormat="1" ht="27.75" customHeight="1" x14ac:dyDescent="0.2">
      <c r="A613" s="404" t="s">
        <v>908</v>
      </c>
      <c r="B613" s="317" t="s">
        <v>909</v>
      </c>
      <c r="C613" s="318">
        <f>'Series 200 Input'!J613</f>
        <v>0</v>
      </c>
      <c r="D613" s="318" t="s">
        <v>451</v>
      </c>
      <c r="E613" s="407">
        <v>32.33</v>
      </c>
      <c r="F613" s="407">
        <v>32.33</v>
      </c>
      <c r="G613" s="407">
        <v>32.33</v>
      </c>
      <c r="H613" s="412" t="str">
        <f>IF((0=$C613),"",IFERROR(IF($C613&lt;10,$C613*E613,IF(AND(10&lt;=$C613,$C613&lt;=50),$C613*F613,IF($C613&gt;50,$C613*G613,"No Offer"))),"No Offer"))</f>
        <v/>
      </c>
      <c r="I613" s="409">
        <v>5</v>
      </c>
      <c r="J613" s="409">
        <v>5</v>
      </c>
      <c r="K613" s="409">
        <v>5</v>
      </c>
      <c r="L613" s="414" t="str">
        <f>IF((0=$C613),"",IFERROR(IF($C613&lt;10,$C613*I613,IF(AND(10&lt;=$C613,$C613&lt;=50),$C613*J613,IF($C613&gt;50,$C613*K613,"No Offer"))),"No Offer"))</f>
        <v/>
      </c>
      <c r="M613" s="407">
        <v>8.41</v>
      </c>
      <c r="N613" s="407">
        <v>8.41</v>
      </c>
      <c r="O613" s="407">
        <v>8.41</v>
      </c>
      <c r="P613" s="412" t="str">
        <f>IF((0=$C613),"",IFERROR(IF($C613&lt;10,$C613*M613,IF(AND(10&lt;=$C613,$C613&lt;=50),$C613*N613,IF($C613&gt;50,$C613*O613,"No Offer"))),"No Offer"))</f>
        <v/>
      </c>
      <c r="Q613" s="409">
        <v>5</v>
      </c>
      <c r="R613" s="409">
        <v>5</v>
      </c>
      <c r="S613" s="409">
        <v>5</v>
      </c>
      <c r="T613" s="414" t="str">
        <f>IF((0=$C613),"",IFERROR(IF($C613&lt;10,$C613*Q613,IF(AND(10&lt;=$C613,$C613&lt;=50),$C613*R613,IF($C613&gt;50,$C613*S613,"No Offer"))),"No Offer"))</f>
        <v/>
      </c>
      <c r="U613" s="407">
        <v>14.4</v>
      </c>
      <c r="V613" s="407">
        <v>12</v>
      </c>
      <c r="W613" s="407">
        <v>10.199999999999999</v>
      </c>
      <c r="X613" s="412" t="str">
        <f>IF((0=$C613),"",IFERROR(IF($C613&lt;10,$C613*U613,IF(AND(10&lt;=$C613,$C613&lt;=50),$C613*V613,IF($C613&gt;50,$C613*W613,"No Offer"))),"No Offer"))</f>
        <v/>
      </c>
      <c r="Y613" s="409" t="s">
        <v>402</v>
      </c>
      <c r="Z613" s="409" t="s">
        <v>402</v>
      </c>
      <c r="AA613" s="409" t="s">
        <v>403</v>
      </c>
      <c r="AB613" s="414" t="str">
        <f>IF((0=$C613),"",IFERROR(IF($C613&lt;10,$C613*Y613,IF(AND(10&lt;=$C613,$C613&lt;=50),$C613*Z613,IF($C613&gt;50,$C613*AA613,"No Offer"))),"No Offer"))</f>
        <v/>
      </c>
    </row>
    <row r="614" spans="1:28" s="389" customFormat="1" x14ac:dyDescent="0.2">
      <c r="A614" s="316"/>
      <c r="B614" s="317"/>
      <c r="C614" s="318">
        <f>'Series 200 Input'!J614</f>
        <v>0</v>
      </c>
      <c r="D614" s="318"/>
      <c r="E614" s="407"/>
      <c r="F614" s="407"/>
      <c r="G614" s="407"/>
      <c r="H614" s="408"/>
      <c r="I614" s="409"/>
      <c r="J614" s="409"/>
      <c r="K614" s="409"/>
      <c r="L614" s="411"/>
      <c r="M614" s="407"/>
      <c r="N614" s="407"/>
      <c r="O614" s="407"/>
      <c r="P614" s="408"/>
      <c r="Q614" s="409"/>
      <c r="R614" s="409"/>
      <c r="S614" s="409"/>
      <c r="T614" s="411"/>
      <c r="U614" s="407"/>
      <c r="V614" s="407"/>
      <c r="W614" s="407"/>
      <c r="X614" s="408"/>
      <c r="Y614" s="409"/>
      <c r="Z614" s="409"/>
      <c r="AA614" s="409"/>
      <c r="AB614" s="411"/>
    </row>
    <row r="615" spans="1:28" s="389" customFormat="1" ht="13.15" customHeight="1" x14ac:dyDescent="0.2">
      <c r="A615" s="331"/>
      <c r="B615" s="343" t="s">
        <v>478</v>
      </c>
      <c r="C615" s="318">
        <f>'Series 200 Input'!J615</f>
        <v>0</v>
      </c>
      <c r="D615" s="334"/>
      <c r="E615" s="427"/>
      <c r="F615" s="427"/>
      <c r="G615" s="427"/>
      <c r="H615" s="433"/>
      <c r="I615" s="427"/>
      <c r="J615" s="427"/>
      <c r="K615" s="427"/>
      <c r="L615" s="433"/>
      <c r="M615" s="427"/>
      <c r="N615" s="427"/>
      <c r="O615" s="427"/>
      <c r="P615" s="433"/>
      <c r="Q615" s="427"/>
      <c r="R615" s="427"/>
      <c r="S615" s="427"/>
      <c r="T615" s="433"/>
      <c r="U615" s="427"/>
      <c r="V615" s="427"/>
      <c r="W615" s="427"/>
      <c r="X615" s="433"/>
      <c r="Y615" s="427"/>
      <c r="Z615" s="427"/>
      <c r="AA615" s="427"/>
      <c r="AB615" s="433"/>
    </row>
    <row r="616" spans="1:28" s="389" customFormat="1" ht="13.15" customHeight="1" x14ac:dyDescent="0.2">
      <c r="A616" s="331"/>
      <c r="B616" s="344"/>
      <c r="C616" s="318">
        <f>'Series 200 Input'!J616</f>
        <v>0</v>
      </c>
      <c r="D616" s="334"/>
      <c r="E616" s="427"/>
      <c r="F616" s="427"/>
      <c r="G616" s="427"/>
      <c r="H616" s="433"/>
      <c r="I616" s="427"/>
      <c r="J616" s="427"/>
      <c r="K616" s="427"/>
      <c r="L616" s="433"/>
      <c r="M616" s="427"/>
      <c r="N616" s="427"/>
      <c r="O616" s="427"/>
      <c r="P616" s="433"/>
      <c r="Q616" s="427"/>
      <c r="R616" s="427"/>
      <c r="S616" s="427"/>
      <c r="T616" s="433"/>
      <c r="U616" s="427"/>
      <c r="V616" s="427"/>
      <c r="W616" s="427"/>
      <c r="X616" s="433"/>
      <c r="Y616" s="427"/>
      <c r="Z616" s="427"/>
      <c r="AA616" s="427"/>
      <c r="AB616" s="433"/>
    </row>
    <row r="617" spans="1:28" s="389" customFormat="1" x14ac:dyDescent="0.2">
      <c r="A617" s="331"/>
      <c r="B617" s="343" t="s">
        <v>479</v>
      </c>
      <c r="C617" s="318">
        <f>'Series 200 Input'!J617</f>
        <v>0</v>
      </c>
      <c r="D617" s="333"/>
      <c r="E617" s="423" t="s">
        <v>396</v>
      </c>
      <c r="F617" s="424" t="s">
        <v>397</v>
      </c>
      <c r="G617" s="423" t="s">
        <v>398</v>
      </c>
      <c r="H617" s="434"/>
      <c r="I617" s="423" t="s">
        <v>396</v>
      </c>
      <c r="J617" s="424" t="s">
        <v>397</v>
      </c>
      <c r="K617" s="423" t="s">
        <v>398</v>
      </c>
      <c r="L617" s="434"/>
      <c r="M617" s="423" t="s">
        <v>396</v>
      </c>
      <c r="N617" s="424" t="s">
        <v>397</v>
      </c>
      <c r="O617" s="423" t="s">
        <v>398</v>
      </c>
      <c r="P617" s="434"/>
      <c r="Q617" s="423" t="s">
        <v>396</v>
      </c>
      <c r="R617" s="424" t="s">
        <v>397</v>
      </c>
      <c r="S617" s="423" t="s">
        <v>398</v>
      </c>
      <c r="T617" s="434"/>
      <c r="U617" s="423" t="s">
        <v>396</v>
      </c>
      <c r="V617" s="424" t="s">
        <v>397</v>
      </c>
      <c r="W617" s="423" t="s">
        <v>398</v>
      </c>
      <c r="X617" s="434"/>
      <c r="Y617" s="423" t="s">
        <v>396</v>
      </c>
      <c r="Z617" s="424" t="s">
        <v>397</v>
      </c>
      <c r="AA617" s="423" t="s">
        <v>398</v>
      </c>
      <c r="AB617" s="434"/>
    </row>
    <row r="618" spans="1:28" s="389" customFormat="1" x14ac:dyDescent="0.2">
      <c r="A618" s="316"/>
      <c r="B618" s="317"/>
      <c r="C618" s="318">
        <f>'Series 200 Input'!J618</f>
        <v>0</v>
      </c>
      <c r="D618" s="330"/>
      <c r="E618" s="428"/>
      <c r="F618" s="429"/>
      <c r="G618" s="428"/>
      <c r="H618" s="435"/>
      <c r="I618" s="430"/>
      <c r="J618" s="431"/>
      <c r="K618" s="430"/>
      <c r="L618" s="436"/>
      <c r="M618" s="428"/>
      <c r="N618" s="429"/>
      <c r="O618" s="428"/>
      <c r="P618" s="435"/>
      <c r="Q618" s="430"/>
      <c r="R618" s="431"/>
      <c r="S618" s="430"/>
      <c r="T618" s="436"/>
      <c r="U618" s="428"/>
      <c r="V618" s="429"/>
      <c r="W618" s="428"/>
      <c r="X618" s="435"/>
      <c r="Y618" s="430"/>
      <c r="Z618" s="431"/>
      <c r="AA618" s="430"/>
      <c r="AB618" s="436"/>
    </row>
    <row r="619" spans="1:28" s="389" customFormat="1" ht="27.75" customHeight="1" x14ac:dyDescent="0.2">
      <c r="A619" s="316" t="s">
        <v>910</v>
      </c>
      <c r="B619" s="317" t="s">
        <v>911</v>
      </c>
      <c r="C619" s="318">
        <f>'Series 200 Input'!J619</f>
        <v>0</v>
      </c>
      <c r="D619" s="318" t="s">
        <v>451</v>
      </c>
      <c r="E619" s="407">
        <v>13.06</v>
      </c>
      <c r="F619" s="407">
        <v>8.16</v>
      </c>
      <c r="G619" s="407">
        <v>8.16</v>
      </c>
      <c r="H619" s="412" t="str">
        <f>IF((0=$C619),"",IFERROR(IF($C619&lt;10,$C619*E619,IF(AND(10&lt;=$C619,$C619&lt;=50),$C619*F619,IF($C619&gt;50,$C619*G619,"No Offer"))),"No Offer"))</f>
        <v/>
      </c>
      <c r="I619" s="409">
        <v>20</v>
      </c>
      <c r="J619" s="409">
        <v>20</v>
      </c>
      <c r="K619" s="409">
        <v>20</v>
      </c>
      <c r="L619" s="414" t="str">
        <f>IF((0=$C619),"",IFERROR(IF($C619&lt;10,$C619*I619,IF(AND(10&lt;=$C619,$C619&lt;=50),$C619*J619,IF($C619&gt;50,$C619*K619,"No Offer"))),"No Offer"))</f>
        <v/>
      </c>
      <c r="M619" s="407">
        <v>26.75</v>
      </c>
      <c r="N619" s="407">
        <v>26.75</v>
      </c>
      <c r="O619" s="407">
        <v>26.75</v>
      </c>
      <c r="P619" s="412" t="str">
        <f>IF((0=$C619),"",IFERROR(IF($C619&lt;10,$C619*M619,IF(AND(10&lt;=$C619,$C619&lt;=50),$C619*N619,IF($C619&gt;50,$C619*O619,"No Offer"))),"No Offer"))</f>
        <v/>
      </c>
      <c r="Q619" s="409">
        <v>10</v>
      </c>
      <c r="R619" s="409">
        <v>10</v>
      </c>
      <c r="S619" s="409">
        <v>8</v>
      </c>
      <c r="T619" s="414" t="str">
        <f>IF((0=$C619),"",IFERROR(IF($C619&lt;10,$C619*Q619,IF(AND(10&lt;=$C619,$C619&lt;=50),$C619*R619,IF($C619&gt;50,$C619*S619,"No Offer"))),"No Offer"))</f>
        <v/>
      </c>
      <c r="U619" s="407">
        <v>24</v>
      </c>
      <c r="V619" s="407">
        <v>21.6</v>
      </c>
      <c r="W619" s="407">
        <v>21</v>
      </c>
      <c r="X619" s="412" t="str">
        <f>IF((0=$C619),"",IFERROR(IF($C619&lt;10,$C619*U619,IF(AND(10&lt;=$C619,$C619&lt;=50),$C619*V619,IF($C619&gt;50,$C619*W619,"No Offer"))),"No Offer"))</f>
        <v/>
      </c>
      <c r="Y619" s="409" t="s">
        <v>402</v>
      </c>
      <c r="Z619" s="409" t="s">
        <v>402</v>
      </c>
      <c r="AA619" s="409" t="s">
        <v>403</v>
      </c>
      <c r="AB619" s="414" t="str">
        <f>IF((0=$C619),"",IFERROR(IF($C619&lt;10,$C619*Y619,IF(AND(10&lt;=$C619,$C619&lt;=50),$C619*Z619,IF($C619&gt;50,$C619*AA619,"No Offer"))),"No Offer"))</f>
        <v/>
      </c>
    </row>
    <row r="620" spans="1:28" s="389" customFormat="1" ht="12.75" customHeight="1" x14ac:dyDescent="0.2">
      <c r="A620" s="316"/>
      <c r="B620" s="317"/>
      <c r="C620" s="318">
        <f>'Series 200 Input'!J620</f>
        <v>0</v>
      </c>
      <c r="D620" s="318"/>
      <c r="E620" s="407"/>
      <c r="F620" s="407"/>
      <c r="G620" s="407"/>
      <c r="H620" s="408"/>
      <c r="I620" s="409"/>
      <c r="J620" s="409"/>
      <c r="K620" s="409"/>
      <c r="L620" s="411"/>
      <c r="M620" s="407"/>
      <c r="N620" s="407"/>
      <c r="O620" s="407"/>
      <c r="P620" s="408"/>
      <c r="Q620" s="409"/>
      <c r="R620" s="409"/>
      <c r="S620" s="409"/>
      <c r="T620" s="411"/>
      <c r="U620" s="407"/>
      <c r="V620" s="407"/>
      <c r="W620" s="407"/>
      <c r="X620" s="408"/>
      <c r="Y620" s="409"/>
      <c r="Z620" s="409"/>
      <c r="AA620" s="409"/>
      <c r="AB620" s="411"/>
    </row>
    <row r="621" spans="1:28" s="389" customFormat="1" ht="27.75" customHeight="1" x14ac:dyDescent="0.2">
      <c r="A621" s="316" t="s">
        <v>912</v>
      </c>
      <c r="B621" s="317" t="s">
        <v>913</v>
      </c>
      <c r="C621" s="318">
        <f>'Series 200 Input'!J621</f>
        <v>0</v>
      </c>
      <c r="D621" s="318" t="s">
        <v>451</v>
      </c>
      <c r="E621" s="407">
        <v>13.06</v>
      </c>
      <c r="F621" s="407">
        <v>8.16</v>
      </c>
      <c r="G621" s="407">
        <v>8.16</v>
      </c>
      <c r="H621" s="412" t="str">
        <f>IF((0=$C621),"",IFERROR(IF($C621&lt;10,$C621*E621,IF(AND(10&lt;=$C621,$C621&lt;=50),$C621*F621,IF($C621&gt;50,$C621*G621,"No Offer"))),"No Offer"))</f>
        <v/>
      </c>
      <c r="I621" s="409">
        <v>20</v>
      </c>
      <c r="J621" s="409">
        <v>20</v>
      </c>
      <c r="K621" s="409">
        <v>20</v>
      </c>
      <c r="L621" s="414" t="str">
        <f>IF((0=$C621),"",IFERROR(IF($C621&lt;10,$C621*I621,IF(AND(10&lt;=$C621,$C621&lt;=50),$C621*J621,IF($C621&gt;50,$C621*K621,"No Offer"))),"No Offer"))</f>
        <v/>
      </c>
      <c r="M621" s="407">
        <v>26.75</v>
      </c>
      <c r="N621" s="407">
        <v>26.75</v>
      </c>
      <c r="O621" s="407">
        <v>26.75</v>
      </c>
      <c r="P621" s="412" t="str">
        <f>IF((0=$C621),"",IFERROR(IF($C621&lt;10,$C621*M621,IF(AND(10&lt;=$C621,$C621&lt;=50),$C621*N621,IF($C621&gt;50,$C621*O621,"No Offer"))),"No Offer"))</f>
        <v/>
      </c>
      <c r="Q621" s="409">
        <v>10</v>
      </c>
      <c r="R621" s="409">
        <v>10</v>
      </c>
      <c r="S621" s="409">
        <v>8</v>
      </c>
      <c r="T621" s="414" t="str">
        <f>IF((0=$C621),"",IFERROR(IF($C621&lt;10,$C621*Q621,IF(AND(10&lt;=$C621,$C621&lt;=50),$C621*R621,IF($C621&gt;50,$C621*S621,"No Offer"))),"No Offer"))</f>
        <v/>
      </c>
      <c r="U621" s="407">
        <v>27</v>
      </c>
      <c r="V621" s="407">
        <v>24</v>
      </c>
      <c r="W621" s="407">
        <v>23.4</v>
      </c>
      <c r="X621" s="412" t="str">
        <f>IF((0=$C621),"",IFERROR(IF($C621&lt;10,$C621*U621,IF(AND(10&lt;=$C621,$C621&lt;=50),$C621*V621,IF($C621&gt;50,$C621*W621,"No Offer"))),"No Offer"))</f>
        <v/>
      </c>
      <c r="Y621" s="409" t="s">
        <v>402</v>
      </c>
      <c r="Z621" s="409" t="s">
        <v>402</v>
      </c>
      <c r="AA621" s="409" t="s">
        <v>403</v>
      </c>
      <c r="AB621" s="414" t="str">
        <f>IF((0=$C621),"",IFERROR(IF($C621&lt;10,$C621*Y621,IF(AND(10&lt;=$C621,$C621&lt;=50),$C621*Z621,IF($C621&gt;50,$C621*AA621,"No Offer"))),"No Offer"))</f>
        <v/>
      </c>
    </row>
    <row r="622" spans="1:28" s="389" customFormat="1" x14ac:dyDescent="0.2">
      <c r="A622" s="316"/>
      <c r="B622" s="317"/>
      <c r="C622" s="318">
        <f>'Series 200 Input'!J622</f>
        <v>0</v>
      </c>
      <c r="D622" s="318"/>
      <c r="E622" s="416"/>
      <c r="F622" s="416"/>
      <c r="G622" s="416"/>
      <c r="H622" s="416"/>
      <c r="I622" s="417"/>
      <c r="J622" s="417"/>
      <c r="K622" s="417"/>
      <c r="L622" s="417"/>
      <c r="M622" s="416"/>
      <c r="N622" s="416"/>
      <c r="O622" s="416"/>
      <c r="P622" s="416"/>
      <c r="Q622" s="417"/>
      <c r="R622" s="417"/>
      <c r="S622" s="417"/>
      <c r="T622" s="417"/>
      <c r="U622" s="416"/>
      <c r="V622" s="416"/>
      <c r="W622" s="416"/>
      <c r="X622" s="416"/>
      <c r="Y622" s="417"/>
      <c r="Z622" s="417"/>
      <c r="AA622" s="417"/>
      <c r="AB622" s="417"/>
    </row>
    <row r="623" spans="1:28" s="389" customFormat="1" x14ac:dyDescent="0.2">
      <c r="A623" s="331"/>
      <c r="B623" s="332" t="s">
        <v>484</v>
      </c>
      <c r="C623" s="318">
        <f>'Series 200 Input'!J623</f>
        <v>0</v>
      </c>
      <c r="D623" s="333"/>
      <c r="E623" s="423" t="s">
        <v>386</v>
      </c>
      <c r="F623" s="424" t="s">
        <v>485</v>
      </c>
      <c r="G623" s="423" t="s">
        <v>486</v>
      </c>
      <c r="H623" s="423"/>
      <c r="I623" s="423" t="s">
        <v>386</v>
      </c>
      <c r="J623" s="424" t="s">
        <v>485</v>
      </c>
      <c r="K623" s="423" t="s">
        <v>486</v>
      </c>
      <c r="L623" s="423"/>
      <c r="M623" s="423" t="s">
        <v>386</v>
      </c>
      <c r="N623" s="424" t="s">
        <v>485</v>
      </c>
      <c r="O623" s="423" t="s">
        <v>486</v>
      </c>
      <c r="P623" s="423"/>
      <c r="Q623" s="423" t="s">
        <v>386</v>
      </c>
      <c r="R623" s="424" t="s">
        <v>485</v>
      </c>
      <c r="S623" s="423" t="s">
        <v>486</v>
      </c>
      <c r="T623" s="423"/>
      <c r="U623" s="423" t="s">
        <v>386</v>
      </c>
      <c r="V623" s="424" t="s">
        <v>485</v>
      </c>
      <c r="W623" s="423" t="s">
        <v>486</v>
      </c>
      <c r="X623" s="423"/>
      <c r="Y623" s="423" t="s">
        <v>386</v>
      </c>
      <c r="Z623" s="424" t="s">
        <v>485</v>
      </c>
      <c r="AA623" s="423" t="s">
        <v>486</v>
      </c>
      <c r="AB623" s="423"/>
    </row>
    <row r="624" spans="1:28" s="389" customFormat="1" x14ac:dyDescent="0.2">
      <c r="A624" s="316"/>
      <c r="B624" s="317"/>
      <c r="C624" s="318">
        <f>'Series 200 Input'!J624</f>
        <v>0</v>
      </c>
      <c r="D624" s="318"/>
      <c r="E624" s="416"/>
      <c r="F624" s="416"/>
      <c r="G624" s="416"/>
      <c r="H624" s="416"/>
      <c r="I624" s="417"/>
      <c r="J624" s="417"/>
      <c r="K624" s="417"/>
      <c r="L624" s="417"/>
      <c r="M624" s="416"/>
      <c r="N624" s="416"/>
      <c r="O624" s="416"/>
      <c r="P624" s="416"/>
      <c r="Q624" s="417"/>
      <c r="R624" s="417"/>
      <c r="S624" s="417"/>
      <c r="T624" s="417"/>
      <c r="U624" s="416"/>
      <c r="V624" s="416"/>
      <c r="W624" s="416"/>
      <c r="X624" s="416"/>
      <c r="Y624" s="417"/>
      <c r="Z624" s="417"/>
      <c r="AA624" s="417"/>
      <c r="AB624" s="417"/>
    </row>
    <row r="625" spans="1:28" s="389" customFormat="1" ht="27" customHeight="1" x14ac:dyDescent="0.2">
      <c r="A625" s="316" t="s">
        <v>914</v>
      </c>
      <c r="B625" s="317" t="s">
        <v>915</v>
      </c>
      <c r="C625" s="318">
        <f>'Series 200 Input'!J625</f>
        <v>0</v>
      </c>
      <c r="D625" s="318" t="s">
        <v>30</v>
      </c>
      <c r="E625" s="407">
        <v>16.309999999999999</v>
      </c>
      <c r="F625" s="407">
        <v>5.43</v>
      </c>
      <c r="G625" s="407">
        <v>5.43</v>
      </c>
      <c r="H625" s="412" t="str">
        <f>IF((0=$C625),"",IFERROR(IF($C625&lt;5,$C625*E625,IF(AND(5&lt;=$C625,$C625&lt;=10),$C625*F625,IF($C625&gt;10,$C625*G625,"No Offer"))),"No Offer"))</f>
        <v/>
      </c>
      <c r="I625" s="409">
        <v>30</v>
      </c>
      <c r="J625" s="409">
        <v>30</v>
      </c>
      <c r="K625" s="409">
        <v>30</v>
      </c>
      <c r="L625" s="414" t="str">
        <f>IF((0=$C625),"",IFERROR(IF($C625&lt;5,$C625*I625,IF(AND(5&lt;=$C625,$C625&lt;=10),$C625*J625,IF($C625&gt;10,$C625*K625,"No Offer"))),"No Offer"))</f>
        <v/>
      </c>
      <c r="M625" s="407">
        <v>8.77</v>
      </c>
      <c r="N625" s="407">
        <v>8.77</v>
      </c>
      <c r="O625" s="407">
        <v>8.77</v>
      </c>
      <c r="P625" s="412" t="str">
        <f>IF((0=$C625),"",IFERROR(IF($C625&lt;5,$C625*M625,IF(AND(5&lt;=$C625,$C625&lt;=10),$C625*N625,IF($C625&gt;10,$C625*O625,"No Offer"))),"No Offer"))</f>
        <v/>
      </c>
      <c r="Q625" s="409">
        <v>10</v>
      </c>
      <c r="R625" s="409">
        <v>10</v>
      </c>
      <c r="S625" s="409">
        <v>10</v>
      </c>
      <c r="T625" s="414" t="str">
        <f>IF((0=$C625),"",IFERROR(IF($C625&lt;5,$C625*Q625,IF(AND(5&lt;=$C625,$C625&lt;=10),$C625*R625,IF($C625&gt;10,$C625*S625,"No Offer"))),"No Offer"))</f>
        <v/>
      </c>
      <c r="U625" s="407">
        <v>10</v>
      </c>
      <c r="V625" s="407">
        <v>8.5</v>
      </c>
      <c r="W625" s="407">
        <v>6</v>
      </c>
      <c r="X625" s="412" t="str">
        <f>IF((0=$C625),"",IFERROR(IF($C625&lt;5,$C625*U625,IF(AND(5&lt;=$C625,$C625&lt;=10),$C625*V625,IF($C625&gt;10,$C625*W625,"No Offer"))),"No Offer"))</f>
        <v/>
      </c>
      <c r="Y625" s="409" t="s">
        <v>402</v>
      </c>
      <c r="Z625" s="409" t="s">
        <v>402</v>
      </c>
      <c r="AA625" s="409" t="s">
        <v>403</v>
      </c>
      <c r="AB625" s="414" t="str">
        <f>IF((0=$C625),"",IFERROR(IF($C625&lt;5,$C625*Y625,IF(AND(5&lt;=$C625,$C625&lt;=10),$C625*Z625,IF($C625&gt;10,$C625*AA625,"No Offer"))),"No Offer"))</f>
        <v/>
      </c>
    </row>
    <row r="626" spans="1:28" s="389" customFormat="1" x14ac:dyDescent="0.2">
      <c r="A626" s="316"/>
      <c r="B626" s="317"/>
      <c r="C626" s="318">
        <f>'Series 200 Input'!J626</f>
        <v>0</v>
      </c>
      <c r="D626" s="318"/>
      <c r="E626" s="407"/>
      <c r="F626" s="407"/>
      <c r="G626" s="407"/>
      <c r="H626" s="408"/>
      <c r="I626" s="409"/>
      <c r="J626" s="409"/>
      <c r="K626" s="409"/>
      <c r="L626" s="411"/>
      <c r="M626" s="407"/>
      <c r="N626" s="407"/>
      <c r="O626" s="407"/>
      <c r="P626" s="408"/>
      <c r="Q626" s="409"/>
      <c r="R626" s="409"/>
      <c r="S626" s="409"/>
      <c r="T626" s="411"/>
      <c r="U626" s="407"/>
      <c r="V626" s="407"/>
      <c r="W626" s="407"/>
      <c r="X626" s="408"/>
      <c r="Y626" s="409"/>
      <c r="Z626" s="409"/>
      <c r="AA626" s="409"/>
      <c r="AB626" s="411"/>
    </row>
    <row r="627" spans="1:28" s="389" customFormat="1" ht="25.5" x14ac:dyDescent="0.2">
      <c r="A627" s="316" t="s">
        <v>916</v>
      </c>
      <c r="B627" s="317" t="s">
        <v>917</v>
      </c>
      <c r="C627" s="318">
        <f>'Series 200 Input'!J627</f>
        <v>0</v>
      </c>
      <c r="D627" s="318" t="s">
        <v>30</v>
      </c>
      <c r="E627" s="407">
        <v>80.84</v>
      </c>
      <c r="F627" s="407">
        <v>20.21</v>
      </c>
      <c r="G627" s="407">
        <v>20.21</v>
      </c>
      <c r="H627" s="412" t="str">
        <f>IF((0=$C627),"",IFERROR(IF($C627&lt;5,$C627*E627,IF(AND(5&lt;=$C627,$C627&lt;=10),$C627*F627,IF($C627&gt;10,$C627*G627,"No Offer"))),"No Offer"))</f>
        <v/>
      </c>
      <c r="I627" s="409">
        <v>30</v>
      </c>
      <c r="J627" s="409">
        <v>30</v>
      </c>
      <c r="K627" s="409">
        <v>30</v>
      </c>
      <c r="L627" s="414" t="str">
        <f>IF((0=$C627),"",IFERROR(IF($C627&lt;5,$C627*I627,IF(AND(5&lt;=$C627,$C627&lt;=10),$C627*J627,IF($C627&gt;10,$C627*K627,"No Offer"))),"No Offer"))</f>
        <v/>
      </c>
      <c r="M627" s="407">
        <v>26.75</v>
      </c>
      <c r="N627" s="407">
        <v>26.75</v>
      </c>
      <c r="O627" s="407">
        <v>26.75</v>
      </c>
      <c r="P627" s="412" t="str">
        <f>IF((0=$C627),"",IFERROR(IF($C627&lt;5,$C627*M627,IF(AND(5&lt;=$C627,$C627&lt;=10),$C627*N627,IF($C627&gt;10,$C627*O627,"No Offer"))),"No Offer"))</f>
        <v/>
      </c>
      <c r="Q627" s="409">
        <v>15</v>
      </c>
      <c r="R627" s="409">
        <v>15</v>
      </c>
      <c r="S627" s="409">
        <v>15</v>
      </c>
      <c r="T627" s="414" t="str">
        <f>IF((0=$C627),"",IFERROR(IF($C627&lt;5,$C627*Q627,IF(AND(5&lt;=$C627,$C627&lt;=10),$C627*R627,IF($C627&gt;10,$C627*S627,"No Offer"))),"No Offer"))</f>
        <v/>
      </c>
      <c r="U627" s="407">
        <v>20</v>
      </c>
      <c r="V627" s="407">
        <v>18.5</v>
      </c>
      <c r="W627" s="407">
        <v>15</v>
      </c>
      <c r="X627" s="412" t="str">
        <f>IF((0=$C627),"",IFERROR(IF($C627&lt;5,$C627*U627,IF(AND(5&lt;=$C627,$C627&lt;=10),$C627*V627,IF($C627&gt;10,$C627*W627,"No Offer"))),"No Offer"))</f>
        <v/>
      </c>
      <c r="Y627" s="409" t="s">
        <v>402</v>
      </c>
      <c r="Z627" s="409" t="s">
        <v>402</v>
      </c>
      <c r="AA627" s="409" t="s">
        <v>403</v>
      </c>
      <c r="AB627" s="414" t="str">
        <f>IF((0=$C627),"",IFERROR(IF($C627&lt;5,$C627*Y627,IF(AND(5&lt;=$C627,$C627&lt;=10),$C627*Z627,IF($C627&gt;10,$C627*AA627,"No Offer"))),"No Offer"))</f>
        <v/>
      </c>
    </row>
    <row r="628" spans="1:28" s="389" customFormat="1" x14ac:dyDescent="0.2">
      <c r="A628" s="316"/>
      <c r="B628" s="317"/>
      <c r="C628" s="318">
        <f>'Series 200 Input'!J628</f>
        <v>0</v>
      </c>
      <c r="D628" s="318"/>
      <c r="E628" s="407"/>
      <c r="F628" s="407"/>
      <c r="G628" s="407"/>
      <c r="H628" s="408"/>
      <c r="I628" s="409"/>
      <c r="J628" s="409"/>
      <c r="K628" s="409"/>
      <c r="L628" s="411"/>
      <c r="M628" s="407"/>
      <c r="N628" s="407"/>
      <c r="O628" s="407"/>
      <c r="P628" s="408"/>
      <c r="Q628" s="409"/>
      <c r="R628" s="409"/>
      <c r="S628" s="409"/>
      <c r="T628" s="411"/>
      <c r="U628" s="407"/>
      <c r="V628" s="407"/>
      <c r="W628" s="407"/>
      <c r="X628" s="408"/>
      <c r="Y628" s="409"/>
      <c r="Z628" s="409"/>
      <c r="AA628" s="409"/>
      <c r="AB628" s="411"/>
    </row>
    <row r="629" spans="1:28" s="389" customFormat="1" ht="25.5" x14ac:dyDescent="0.2">
      <c r="A629" s="316" t="s">
        <v>918</v>
      </c>
      <c r="B629" s="317" t="s">
        <v>919</v>
      </c>
      <c r="C629" s="318">
        <f>'Series 200 Input'!J629</f>
        <v>0</v>
      </c>
      <c r="D629" s="318" t="s">
        <v>30</v>
      </c>
      <c r="E629" s="407">
        <v>80.84</v>
      </c>
      <c r="F629" s="407">
        <v>80.84</v>
      </c>
      <c r="G629" s="407">
        <v>80.84</v>
      </c>
      <c r="H629" s="412" t="str">
        <f>IF((0=$C629),"",IFERROR(IF($C629&lt;5,$C629*E629,IF(AND(5&lt;=$C629,$C629&lt;=10),$C629*F629,IF($C629&gt;10,$C629*G629,"No Offer"))),"No Offer"))</f>
        <v/>
      </c>
      <c r="I629" s="409">
        <v>30</v>
      </c>
      <c r="J629" s="409">
        <v>30</v>
      </c>
      <c r="K629" s="409">
        <v>30</v>
      </c>
      <c r="L629" s="414" t="str">
        <f>IF((0=$C629),"",IFERROR(IF($C629&lt;5,$C629*I629,IF(AND(5&lt;=$C629,$C629&lt;=10),$C629*J629,IF($C629&gt;10,$C629*K629,"No Offer"))),"No Offer"))</f>
        <v/>
      </c>
      <c r="M629" s="407">
        <v>43.05</v>
      </c>
      <c r="N629" s="407">
        <v>43.05</v>
      </c>
      <c r="O629" s="407">
        <v>43.05</v>
      </c>
      <c r="P629" s="412" t="str">
        <f>IF((0=$C629),"",IFERROR(IF($C629&lt;5,$C629*M629,IF(AND(5&lt;=$C629,$C629&lt;=10),$C629*N629,IF($C629&gt;10,$C629*O629,"No Offer"))),"No Offer"))</f>
        <v/>
      </c>
      <c r="Q629" s="409">
        <v>25</v>
      </c>
      <c r="R629" s="409">
        <v>25</v>
      </c>
      <c r="S629" s="409">
        <v>25</v>
      </c>
      <c r="T629" s="414" t="str">
        <f>IF((0=$C629),"",IFERROR(IF($C629&lt;5,$C629*Q629,IF(AND(5&lt;=$C629,$C629&lt;=10),$C629*R629,IF($C629&gt;10,$C629*S629,"No Offer"))),"No Offer"))</f>
        <v/>
      </c>
      <c r="U629" s="407">
        <v>50</v>
      </c>
      <c r="V629" s="407">
        <v>48.5</v>
      </c>
      <c r="W629" s="407">
        <v>45</v>
      </c>
      <c r="X629" s="412" t="str">
        <f>IF((0=$C629),"",IFERROR(IF($C629&lt;5,$C629*U629,IF(AND(5&lt;=$C629,$C629&lt;=10),$C629*V629,IF($C629&gt;10,$C629*W629,"No Offer"))),"No Offer"))</f>
        <v/>
      </c>
      <c r="Y629" s="409" t="s">
        <v>402</v>
      </c>
      <c r="Z629" s="409" t="s">
        <v>402</v>
      </c>
      <c r="AA629" s="409" t="s">
        <v>403</v>
      </c>
      <c r="AB629" s="414" t="str">
        <f>IF((0=$C629),"",IFERROR(IF($C629&lt;5,$C629*Y629,IF(AND(5&lt;=$C629,$C629&lt;=10),$C629*Z629,IF($C629&gt;10,$C629*AA629,"No Offer"))),"No Offer"))</f>
        <v/>
      </c>
    </row>
    <row r="630" spans="1:28" s="389" customFormat="1" x14ac:dyDescent="0.2">
      <c r="A630" s="316"/>
      <c r="B630" s="317"/>
      <c r="C630" s="318">
        <f>'Series 200 Input'!J630</f>
        <v>0</v>
      </c>
      <c r="D630" s="318"/>
      <c r="E630" s="407"/>
      <c r="F630" s="407"/>
      <c r="G630" s="407"/>
      <c r="H630" s="408"/>
      <c r="I630" s="409"/>
      <c r="J630" s="409"/>
      <c r="K630" s="409"/>
      <c r="L630" s="411"/>
      <c r="M630" s="407"/>
      <c r="N630" s="407"/>
      <c r="O630" s="407"/>
      <c r="P630" s="408"/>
      <c r="Q630" s="409"/>
      <c r="R630" s="409"/>
      <c r="S630" s="409"/>
      <c r="T630" s="411"/>
      <c r="U630" s="407"/>
      <c r="V630" s="407"/>
      <c r="W630" s="407"/>
      <c r="X630" s="408"/>
      <c r="Y630" s="409"/>
      <c r="Z630" s="409"/>
      <c r="AA630" s="409"/>
      <c r="AB630" s="411"/>
    </row>
    <row r="631" spans="1:28" s="389" customFormat="1" ht="25.5" x14ac:dyDescent="0.2">
      <c r="A631" s="316" t="s">
        <v>920</v>
      </c>
      <c r="B631" s="317" t="s">
        <v>921</v>
      </c>
      <c r="C631" s="318">
        <f>'Series 200 Input'!J631</f>
        <v>0</v>
      </c>
      <c r="D631" s="318" t="s">
        <v>30</v>
      </c>
      <c r="E631" s="407">
        <v>32.630000000000003</v>
      </c>
      <c r="F631" s="407">
        <v>32.630000000000003</v>
      </c>
      <c r="G631" s="407">
        <v>32.630000000000003</v>
      </c>
      <c r="H631" s="412" t="str">
        <f>IF((0=$C631),"",IFERROR(IF($C631&lt;5,$C631*E631,IF(AND(5&lt;=$C631,$C631&lt;=10),$C631*F631,IF($C631&gt;10,$C631*G631,"No Offer"))),"No Offer"))</f>
        <v/>
      </c>
      <c r="I631" s="409">
        <v>30</v>
      </c>
      <c r="J631" s="409">
        <v>30</v>
      </c>
      <c r="K631" s="409">
        <v>30</v>
      </c>
      <c r="L631" s="414" t="str">
        <f>IF((0=$C631),"",IFERROR(IF($C631&lt;5,$C631*I631,IF(AND(5&lt;=$C631,$C631&lt;=10),$C631*J631,IF($C631&gt;10,$C631*K631,"No Offer"))),"No Offer"))</f>
        <v/>
      </c>
      <c r="M631" s="407">
        <v>26.75</v>
      </c>
      <c r="N631" s="407">
        <v>26.75</v>
      </c>
      <c r="O631" s="407">
        <v>26.75</v>
      </c>
      <c r="P631" s="412" t="str">
        <f>IF((0=$C631),"",IFERROR(IF($C631&lt;5,$C631*M631,IF(AND(5&lt;=$C631,$C631&lt;=10),$C631*N631,IF($C631&gt;10,$C631*O631,"No Offer"))),"No Offer"))</f>
        <v/>
      </c>
      <c r="Q631" s="409">
        <v>25</v>
      </c>
      <c r="R631" s="409">
        <v>25</v>
      </c>
      <c r="S631" s="409">
        <v>25</v>
      </c>
      <c r="T631" s="414" t="str">
        <f>IF((0=$C631),"",IFERROR(IF($C631&lt;5,$C631*Q631,IF(AND(5&lt;=$C631,$C631&lt;=10),$C631*R631,IF($C631&gt;10,$C631*S631,"No Offer"))),"No Offer"))</f>
        <v/>
      </c>
      <c r="U631" s="407">
        <v>25</v>
      </c>
      <c r="V631" s="407">
        <v>23.5</v>
      </c>
      <c r="W631" s="407">
        <v>20</v>
      </c>
      <c r="X631" s="412" t="str">
        <f>IF((0=$C631),"",IFERROR(IF($C631&lt;5,$C631*U631,IF(AND(5&lt;=$C631,$C631&lt;=10),$C631*V631,IF($C631&gt;10,$C631*W631,"No Offer"))),"No Offer"))</f>
        <v/>
      </c>
      <c r="Y631" s="409" t="s">
        <v>402</v>
      </c>
      <c r="Z631" s="409" t="s">
        <v>402</v>
      </c>
      <c r="AA631" s="409" t="s">
        <v>403</v>
      </c>
      <c r="AB631" s="414" t="str">
        <f>IF((0=$C631),"",IFERROR(IF($C631&lt;5,$C631*Y631,IF(AND(5&lt;=$C631,$C631&lt;=10),$C631*Z631,IF($C631&gt;10,$C631*AA631,"No Offer"))),"No Offer"))</f>
        <v/>
      </c>
    </row>
    <row r="632" spans="1:28" s="389" customFormat="1" x14ac:dyDescent="0.2">
      <c r="A632" s="316"/>
      <c r="B632" s="317"/>
      <c r="C632" s="318">
        <f>'Series 200 Input'!J632</f>
        <v>0</v>
      </c>
      <c r="D632" s="318"/>
      <c r="E632" s="407"/>
      <c r="F632" s="407"/>
      <c r="G632" s="407"/>
      <c r="H632" s="408"/>
      <c r="I632" s="409"/>
      <c r="J632" s="409"/>
      <c r="K632" s="409"/>
      <c r="L632" s="411"/>
      <c r="M632" s="407"/>
      <c r="N632" s="407"/>
      <c r="O632" s="407"/>
      <c r="P632" s="408"/>
      <c r="Q632" s="409"/>
      <c r="R632" s="409"/>
      <c r="S632" s="409"/>
      <c r="T632" s="411"/>
      <c r="U632" s="407"/>
      <c r="V632" s="407"/>
      <c r="W632" s="407"/>
      <c r="X632" s="408"/>
      <c r="Y632" s="409"/>
      <c r="Z632" s="409"/>
      <c r="AA632" s="409"/>
      <c r="AB632" s="411"/>
    </row>
    <row r="633" spans="1:28" s="389" customFormat="1" ht="25.5" x14ac:dyDescent="0.2">
      <c r="A633" s="316" t="s">
        <v>922</v>
      </c>
      <c r="B633" s="317" t="s">
        <v>923</v>
      </c>
      <c r="C633" s="318">
        <f>'Series 200 Input'!J633</f>
        <v>0</v>
      </c>
      <c r="D633" s="318" t="s">
        <v>30</v>
      </c>
      <c r="E633" s="407">
        <v>80.84</v>
      </c>
      <c r="F633" s="407">
        <v>80.84</v>
      </c>
      <c r="G633" s="407">
        <v>80.84</v>
      </c>
      <c r="H633" s="412" t="str">
        <f>IF((0=$C633),"",IFERROR(IF($C633&lt;5,$C633*E633,IF(AND(5&lt;=$C633,$C633&lt;=10),$C633*F633,IF($C633&gt;10,$C633*G633,"No Offer"))),"No Offer"))</f>
        <v/>
      </c>
      <c r="I633" s="409">
        <v>30</v>
      </c>
      <c r="J633" s="409">
        <v>30</v>
      </c>
      <c r="K633" s="409">
        <v>30</v>
      </c>
      <c r="L633" s="414" t="str">
        <f>IF((0=$C633),"",IFERROR(IF($C633&lt;5,$C633*I633,IF(AND(5&lt;=$C633,$C633&lt;=10),$C633*J633,IF($C633&gt;10,$C633*K633,"No Offer"))),"No Offer"))</f>
        <v/>
      </c>
      <c r="M633" s="407">
        <v>43.05</v>
      </c>
      <c r="N633" s="407">
        <v>43.05</v>
      </c>
      <c r="O633" s="407">
        <v>43.05</v>
      </c>
      <c r="P633" s="412" t="str">
        <f>IF((0=$C633),"",IFERROR(IF($C633&lt;5,$C633*M633,IF(AND(5&lt;=$C633,$C633&lt;=10),$C633*N633,IF($C633&gt;10,$C633*O633,"No Offer"))),"No Offer"))</f>
        <v/>
      </c>
      <c r="Q633" s="409">
        <v>25</v>
      </c>
      <c r="R633" s="409">
        <v>25</v>
      </c>
      <c r="S633" s="409">
        <v>25</v>
      </c>
      <c r="T633" s="414" t="str">
        <f>IF((0=$C633),"",IFERROR(IF($C633&lt;5,$C633*Q633,IF(AND(5&lt;=$C633,$C633&lt;=10),$C633*R633,IF($C633&gt;10,$C633*S633,"No Offer"))),"No Offer"))</f>
        <v/>
      </c>
      <c r="U633" s="407">
        <v>50</v>
      </c>
      <c r="V633" s="407">
        <v>48.5</v>
      </c>
      <c r="W633" s="407">
        <v>45</v>
      </c>
      <c r="X633" s="412" t="str">
        <f>IF((0=$C633),"",IFERROR(IF($C633&lt;5,$C633*U633,IF(AND(5&lt;=$C633,$C633&lt;=10),$C633*V633,IF($C633&gt;10,$C633*W633,"No Offer"))),"No Offer"))</f>
        <v/>
      </c>
      <c r="Y633" s="409" t="s">
        <v>402</v>
      </c>
      <c r="Z633" s="409" t="s">
        <v>402</v>
      </c>
      <c r="AA633" s="409" t="s">
        <v>403</v>
      </c>
      <c r="AB633" s="414" t="str">
        <f>IF((0=$C633),"",IFERROR(IF($C633&lt;5,$C633*Y633,IF(AND(5&lt;=$C633,$C633&lt;=10),$C633*Z633,IF($C633&gt;10,$C633*AA633,"No Offer"))),"No Offer"))</f>
        <v/>
      </c>
    </row>
    <row r="634" spans="1:28" s="389" customFormat="1" x14ac:dyDescent="0.2">
      <c r="A634" s="316"/>
      <c r="B634" s="317"/>
      <c r="C634" s="318">
        <f>'Series 200 Input'!J634</f>
        <v>0</v>
      </c>
      <c r="D634" s="318"/>
      <c r="E634" s="407"/>
      <c r="F634" s="407"/>
      <c r="G634" s="407"/>
      <c r="H634" s="408"/>
      <c r="I634" s="409"/>
      <c r="J634" s="409"/>
      <c r="K634" s="409"/>
      <c r="L634" s="411"/>
      <c r="M634" s="407"/>
      <c r="N634" s="407"/>
      <c r="O634" s="407"/>
      <c r="P634" s="408"/>
      <c r="Q634" s="409"/>
      <c r="R634" s="409"/>
      <c r="S634" s="409"/>
      <c r="T634" s="411"/>
      <c r="U634" s="407"/>
      <c r="V634" s="407"/>
      <c r="W634" s="407"/>
      <c r="X634" s="408"/>
      <c r="Y634" s="409"/>
      <c r="Z634" s="409"/>
      <c r="AA634" s="409"/>
      <c r="AB634" s="411"/>
    </row>
    <row r="635" spans="1:28" s="389" customFormat="1" ht="25.5" x14ac:dyDescent="0.2">
      <c r="A635" s="316" t="s">
        <v>924</v>
      </c>
      <c r="B635" s="317" t="s">
        <v>925</v>
      </c>
      <c r="C635" s="318">
        <f>'Series 200 Input'!J635</f>
        <v>0</v>
      </c>
      <c r="D635" s="318" t="s">
        <v>30</v>
      </c>
      <c r="E635" s="407">
        <v>32.630000000000003</v>
      </c>
      <c r="F635" s="407">
        <v>32.630000000000003</v>
      </c>
      <c r="G635" s="407">
        <v>32.630000000000003</v>
      </c>
      <c r="H635" s="412" t="str">
        <f>IF((0=$C635),"",IFERROR(IF($C635&lt;5,$C635*E635,IF(AND(5&lt;=$C635,$C635&lt;=10),$C635*F635,IF($C635&gt;10,$C635*G635,"No Offer"))),"No Offer"))</f>
        <v/>
      </c>
      <c r="I635" s="409">
        <v>30</v>
      </c>
      <c r="J635" s="409">
        <v>30</v>
      </c>
      <c r="K635" s="409">
        <v>30</v>
      </c>
      <c r="L635" s="414" t="str">
        <f>IF((0=$C635),"",IFERROR(IF($C635&lt;5,$C635*I635,IF(AND(5&lt;=$C635,$C635&lt;=10),$C635*J635,IF($C635&gt;10,$C635*K635,"No Offer"))),"No Offer"))</f>
        <v/>
      </c>
      <c r="M635" s="407">
        <v>26.75</v>
      </c>
      <c r="N635" s="407">
        <v>26.75</v>
      </c>
      <c r="O635" s="407">
        <v>26.75</v>
      </c>
      <c r="P635" s="412" t="str">
        <f>IF((0=$C635),"",IFERROR(IF($C635&lt;5,$C635*M635,IF(AND(5&lt;=$C635,$C635&lt;=10),$C635*N635,IF($C635&gt;10,$C635*O635,"No Offer"))),"No Offer"))</f>
        <v/>
      </c>
      <c r="Q635" s="409">
        <v>25</v>
      </c>
      <c r="R635" s="409">
        <v>25</v>
      </c>
      <c r="S635" s="409">
        <v>25</v>
      </c>
      <c r="T635" s="414" t="str">
        <f>IF((0=$C635),"",IFERROR(IF($C635&lt;5,$C635*Q635,IF(AND(5&lt;=$C635,$C635&lt;=10),$C635*R635,IF($C635&gt;10,$C635*S635,"No Offer"))),"No Offer"))</f>
        <v/>
      </c>
      <c r="U635" s="407">
        <v>50</v>
      </c>
      <c r="V635" s="407">
        <v>48.5</v>
      </c>
      <c r="W635" s="407">
        <v>45</v>
      </c>
      <c r="X635" s="412" t="str">
        <f>IF((0=$C635),"",IFERROR(IF($C635&lt;5,$C635*U635,IF(AND(5&lt;=$C635,$C635&lt;=10),$C635*V635,IF($C635&gt;10,$C635*W635,"No Offer"))),"No Offer"))</f>
        <v/>
      </c>
      <c r="Y635" s="409" t="s">
        <v>402</v>
      </c>
      <c r="Z635" s="409" t="s">
        <v>402</v>
      </c>
      <c r="AA635" s="409" t="s">
        <v>403</v>
      </c>
      <c r="AB635" s="414" t="str">
        <f>IF((0=$C635),"",IFERROR(IF($C635&lt;5,$C635*Y635,IF(AND(5&lt;=$C635,$C635&lt;=10),$C635*Z635,IF($C635&gt;10,$C635*AA635,"No Offer"))),"No Offer"))</f>
        <v/>
      </c>
    </row>
    <row r="636" spans="1:28" s="389" customFormat="1" x14ac:dyDescent="0.2">
      <c r="A636" s="316"/>
      <c r="B636" s="317"/>
      <c r="C636" s="318">
        <f>'Series 200 Input'!J636</f>
        <v>0</v>
      </c>
      <c r="D636" s="318"/>
      <c r="E636" s="407"/>
      <c r="F636" s="407"/>
      <c r="G636" s="407"/>
      <c r="H636" s="408"/>
      <c r="I636" s="409"/>
      <c r="J636" s="409"/>
      <c r="K636" s="409"/>
      <c r="L636" s="411"/>
      <c r="M636" s="407"/>
      <c r="N636" s="407"/>
      <c r="O636" s="407"/>
      <c r="P636" s="408"/>
      <c r="Q636" s="409"/>
      <c r="R636" s="409"/>
      <c r="S636" s="409"/>
      <c r="T636" s="411"/>
      <c r="U636" s="407"/>
      <c r="V636" s="407"/>
      <c r="W636" s="407"/>
      <c r="X636" s="408"/>
      <c r="Y636" s="409"/>
      <c r="Z636" s="409"/>
      <c r="AA636" s="409"/>
      <c r="AB636" s="411"/>
    </row>
    <row r="637" spans="1:28" s="389" customFormat="1" ht="25.5" x14ac:dyDescent="0.2">
      <c r="A637" s="316" t="s">
        <v>926</v>
      </c>
      <c r="B637" s="317" t="s">
        <v>927</v>
      </c>
      <c r="C637" s="318">
        <f>'Series 200 Input'!J637</f>
        <v>0</v>
      </c>
      <c r="D637" s="318" t="s">
        <v>30</v>
      </c>
      <c r="E637" s="407">
        <v>80.84</v>
      </c>
      <c r="F637" s="407">
        <v>80.84</v>
      </c>
      <c r="G637" s="407">
        <v>80.84</v>
      </c>
      <c r="H637" s="412" t="str">
        <f>IF((0=$C637),"",IFERROR(IF($C637&lt;5,$C637*E637,IF(AND(5&lt;=$C637,$C637&lt;=10),$C637*F637,IF($C637&gt;10,$C637*G637,"No Offer"))),"No Offer"))</f>
        <v/>
      </c>
      <c r="I637" s="409">
        <v>30</v>
      </c>
      <c r="J637" s="409">
        <v>30</v>
      </c>
      <c r="K637" s="409">
        <v>30</v>
      </c>
      <c r="L637" s="414" t="str">
        <f>IF((0=$C637),"",IFERROR(IF($C637&lt;5,$C637*I637,IF(AND(5&lt;=$C637,$C637&lt;=10),$C637*J637,IF($C637&gt;10,$C637*K637,"No Offer"))),"No Offer"))</f>
        <v/>
      </c>
      <c r="M637" s="407">
        <v>43.05</v>
      </c>
      <c r="N637" s="407">
        <v>43.05</v>
      </c>
      <c r="O637" s="407">
        <v>43.05</v>
      </c>
      <c r="P637" s="412" t="str">
        <f>IF((0=$C637),"",IFERROR(IF($C637&lt;5,$C637*M637,IF(AND(5&lt;=$C637,$C637&lt;=10),$C637*N637,IF($C637&gt;10,$C637*O637,"No Offer"))),"No Offer"))</f>
        <v/>
      </c>
      <c r="Q637" s="409">
        <v>25</v>
      </c>
      <c r="R637" s="409">
        <v>25</v>
      </c>
      <c r="S637" s="409">
        <v>25</v>
      </c>
      <c r="T637" s="414" t="str">
        <f>IF((0=$C637),"",IFERROR(IF($C637&lt;5,$C637*Q637,IF(AND(5&lt;=$C637,$C637&lt;=10),$C637*R637,IF($C637&gt;10,$C637*S637,"No Offer"))),"No Offer"))</f>
        <v/>
      </c>
      <c r="U637" s="407">
        <v>50</v>
      </c>
      <c r="V637" s="407">
        <v>48.5</v>
      </c>
      <c r="W637" s="407">
        <v>45</v>
      </c>
      <c r="X637" s="412" t="str">
        <f>IF((0=$C637),"",IFERROR(IF($C637&lt;5,$C637*U637,IF(AND(5&lt;=$C637,$C637&lt;=10),$C637*V637,IF($C637&gt;10,$C637*W637,"No Offer"))),"No Offer"))</f>
        <v/>
      </c>
      <c r="Y637" s="409" t="s">
        <v>402</v>
      </c>
      <c r="Z637" s="409" t="s">
        <v>402</v>
      </c>
      <c r="AA637" s="409" t="s">
        <v>403</v>
      </c>
      <c r="AB637" s="414" t="str">
        <f>IF((0=$C637),"",IFERROR(IF($C637&lt;5,$C637*Y637,IF(AND(5&lt;=$C637,$C637&lt;=10),$C637*Z637,IF($C637&gt;10,$C637*AA637,"No Offer"))),"No Offer"))</f>
        <v/>
      </c>
    </row>
    <row r="638" spans="1:28" s="389" customFormat="1" x14ac:dyDescent="0.2">
      <c r="A638" s="316"/>
      <c r="B638" s="317"/>
      <c r="C638" s="318">
        <f>'Series 200 Input'!J638</f>
        <v>0</v>
      </c>
      <c r="D638" s="318"/>
      <c r="E638" s="407"/>
      <c r="F638" s="407"/>
      <c r="G638" s="407"/>
      <c r="H638" s="408"/>
      <c r="I638" s="409"/>
      <c r="J638" s="409"/>
      <c r="K638" s="409"/>
      <c r="L638" s="411"/>
      <c r="M638" s="407"/>
      <c r="N638" s="407"/>
      <c r="O638" s="407"/>
      <c r="P638" s="408"/>
      <c r="Q638" s="409"/>
      <c r="R638" s="409"/>
      <c r="S638" s="409"/>
      <c r="T638" s="411"/>
      <c r="U638" s="407"/>
      <c r="V638" s="407"/>
      <c r="W638" s="407"/>
      <c r="X638" s="408"/>
      <c r="Y638" s="409"/>
      <c r="Z638" s="409"/>
      <c r="AA638" s="409"/>
      <c r="AB638" s="411"/>
    </row>
    <row r="639" spans="1:28" s="389" customFormat="1" ht="25.5" x14ac:dyDescent="0.2">
      <c r="A639" s="316" t="s">
        <v>928</v>
      </c>
      <c r="B639" s="317" t="s">
        <v>929</v>
      </c>
      <c r="C639" s="318">
        <f>'Series 200 Input'!J639</f>
        <v>0</v>
      </c>
      <c r="D639" s="318" t="s">
        <v>30</v>
      </c>
      <c r="E639" s="407">
        <v>32.630000000000003</v>
      </c>
      <c r="F639" s="407">
        <v>32.630000000000003</v>
      </c>
      <c r="G639" s="407">
        <v>32.630000000000003</v>
      </c>
      <c r="H639" s="412" t="str">
        <f>IF((0=$C639),"",IFERROR(IF($C639&lt;5,$C639*E639,IF(AND(5&lt;=$C639,$C639&lt;=10),$C639*F639,IF($C639&gt;10,$C639*G639,"No Offer"))),"No Offer"))</f>
        <v/>
      </c>
      <c r="I639" s="409">
        <v>30</v>
      </c>
      <c r="J639" s="409">
        <v>30</v>
      </c>
      <c r="K639" s="409">
        <v>30</v>
      </c>
      <c r="L639" s="414" t="str">
        <f>IF((0=$C639),"",IFERROR(IF($C639&lt;5,$C639*I639,IF(AND(5&lt;=$C639,$C639&lt;=10),$C639*J639,IF($C639&gt;10,$C639*K639,"No Offer"))),"No Offer"))</f>
        <v/>
      </c>
      <c r="M639" s="407">
        <v>26.75</v>
      </c>
      <c r="N639" s="407">
        <v>26.75</v>
      </c>
      <c r="O639" s="407">
        <v>26.75</v>
      </c>
      <c r="P639" s="412" t="str">
        <f>IF((0=$C639),"",IFERROR(IF($C639&lt;5,$C639*M639,IF(AND(5&lt;=$C639,$C639&lt;=10),$C639*N639,IF($C639&gt;10,$C639*O639,"No Offer"))),"No Offer"))</f>
        <v/>
      </c>
      <c r="Q639" s="409">
        <v>25</v>
      </c>
      <c r="R639" s="409">
        <v>25</v>
      </c>
      <c r="S639" s="409">
        <v>25</v>
      </c>
      <c r="T639" s="414" t="str">
        <f>IF((0=$C639),"",IFERROR(IF($C639&lt;5,$C639*Q639,IF(AND(5&lt;=$C639,$C639&lt;=10),$C639*R639,IF($C639&gt;10,$C639*S639,"No Offer"))),"No Offer"))</f>
        <v/>
      </c>
      <c r="U639" s="407">
        <v>25</v>
      </c>
      <c r="V639" s="407">
        <v>23.5</v>
      </c>
      <c r="W639" s="407">
        <v>20</v>
      </c>
      <c r="X639" s="412" t="str">
        <f>IF((0=$C639),"",IFERROR(IF($C639&lt;5,$C639*U639,IF(AND(5&lt;=$C639,$C639&lt;=10),$C639*V639,IF($C639&gt;10,$C639*W639,"No Offer"))),"No Offer"))</f>
        <v/>
      </c>
      <c r="Y639" s="409" t="s">
        <v>402</v>
      </c>
      <c r="Z639" s="409" t="s">
        <v>402</v>
      </c>
      <c r="AA639" s="409" t="s">
        <v>403</v>
      </c>
      <c r="AB639" s="414" t="str">
        <f>IF((0=$C639),"",IFERROR(IF($C639&lt;5,$C639*Y639,IF(AND(5&lt;=$C639,$C639&lt;=10),$C639*Z639,IF($C639&gt;10,$C639*AA639,"No Offer"))),"No Offer"))</f>
        <v/>
      </c>
    </row>
    <row r="640" spans="1:28" s="389" customFormat="1" x14ac:dyDescent="0.2">
      <c r="A640" s="316"/>
      <c r="B640" s="317"/>
      <c r="C640" s="318">
        <f>'Series 200 Input'!J640</f>
        <v>0</v>
      </c>
      <c r="D640" s="318"/>
      <c r="E640" s="407"/>
      <c r="F640" s="407"/>
      <c r="G640" s="407"/>
      <c r="H640" s="408"/>
      <c r="I640" s="409"/>
      <c r="J640" s="409"/>
      <c r="K640" s="409"/>
      <c r="L640" s="411"/>
      <c r="M640" s="407"/>
      <c r="N640" s="407"/>
      <c r="O640" s="407"/>
      <c r="P640" s="408"/>
      <c r="Q640" s="409"/>
      <c r="R640" s="409"/>
      <c r="S640" s="409"/>
      <c r="T640" s="411"/>
      <c r="U640" s="407"/>
      <c r="V640" s="407"/>
      <c r="W640" s="407"/>
      <c r="X640" s="408"/>
      <c r="Y640" s="409"/>
      <c r="Z640" s="409"/>
      <c r="AA640" s="409"/>
      <c r="AB640" s="411"/>
    </row>
    <row r="641" spans="1:28" s="389" customFormat="1" ht="25.5" x14ac:dyDescent="0.2">
      <c r="A641" s="316" t="s">
        <v>930</v>
      </c>
      <c r="B641" s="317" t="s">
        <v>931</v>
      </c>
      <c r="C641" s="318">
        <f>'Series 200 Input'!J641</f>
        <v>0</v>
      </c>
      <c r="D641" s="318" t="s">
        <v>30</v>
      </c>
      <c r="E641" s="407">
        <v>80.84</v>
      </c>
      <c r="F641" s="407">
        <v>80.84</v>
      </c>
      <c r="G641" s="407">
        <v>80.84</v>
      </c>
      <c r="H641" s="412" t="str">
        <f>IF((0=$C641),"",IFERROR(IF($C641&lt;5,$C641*E641,IF(AND(5&lt;=$C641,$C641&lt;=10),$C641*F641,IF($C641&gt;10,$C641*G641,"No Offer"))),"No Offer"))</f>
        <v/>
      </c>
      <c r="I641" s="409">
        <v>30</v>
      </c>
      <c r="J641" s="409">
        <v>30</v>
      </c>
      <c r="K641" s="409">
        <v>30</v>
      </c>
      <c r="L641" s="414" t="str">
        <f>IF((0=$C641),"",IFERROR(IF($C641&lt;5,$C641*I641,IF(AND(5&lt;=$C641,$C641&lt;=10),$C641*J641,IF($C641&gt;10,$C641*K641,"No Offer"))),"No Offer"))</f>
        <v/>
      </c>
      <c r="M641" s="407">
        <v>43.05</v>
      </c>
      <c r="N641" s="407">
        <v>43.05</v>
      </c>
      <c r="O641" s="407">
        <v>43.05</v>
      </c>
      <c r="P641" s="412" t="str">
        <f>IF((0=$C641),"",IFERROR(IF($C641&lt;5,$C641*M641,IF(AND(5&lt;=$C641,$C641&lt;=10),$C641*N641,IF($C641&gt;10,$C641*O641,"No Offer"))),"No Offer"))</f>
        <v/>
      </c>
      <c r="Q641" s="409">
        <v>25</v>
      </c>
      <c r="R641" s="409">
        <v>25</v>
      </c>
      <c r="S641" s="409">
        <v>25</v>
      </c>
      <c r="T641" s="414" t="str">
        <f>IF((0=$C641),"",IFERROR(IF($C641&lt;5,$C641*Q641,IF(AND(5&lt;=$C641,$C641&lt;=10),$C641*R641,IF($C641&gt;10,$C641*S641,"No Offer"))),"No Offer"))</f>
        <v/>
      </c>
      <c r="U641" s="407">
        <v>50</v>
      </c>
      <c r="V641" s="407">
        <v>48.5</v>
      </c>
      <c r="W641" s="407">
        <v>45</v>
      </c>
      <c r="X641" s="412" t="str">
        <f>IF((0=$C641),"",IFERROR(IF($C641&lt;5,$C641*U641,IF(AND(5&lt;=$C641,$C641&lt;=10),$C641*V641,IF($C641&gt;10,$C641*W641,"No Offer"))),"No Offer"))</f>
        <v/>
      </c>
      <c r="Y641" s="409" t="s">
        <v>402</v>
      </c>
      <c r="Z641" s="409" t="s">
        <v>402</v>
      </c>
      <c r="AA641" s="409" t="s">
        <v>403</v>
      </c>
      <c r="AB641" s="414" t="str">
        <f>IF((0=$C641),"",IFERROR(IF($C641&lt;5,$C641*Y641,IF(AND(5&lt;=$C641,$C641&lt;=10),$C641*Z641,IF($C641&gt;10,$C641*AA641,"No Offer"))),"No Offer"))</f>
        <v/>
      </c>
    </row>
    <row r="642" spans="1:28" s="389" customFormat="1" x14ac:dyDescent="0.2">
      <c r="A642" s="316"/>
      <c r="B642" s="317"/>
      <c r="C642" s="318">
        <f>'Series 200 Input'!J642</f>
        <v>0</v>
      </c>
      <c r="D642" s="318"/>
      <c r="E642" s="407"/>
      <c r="F642" s="407"/>
      <c r="G642" s="407"/>
      <c r="H642" s="408"/>
      <c r="I642" s="409"/>
      <c r="J642" s="409"/>
      <c r="K642" s="409"/>
      <c r="L642" s="411"/>
      <c r="M642" s="407"/>
      <c r="N642" s="407"/>
      <c r="O642" s="407"/>
      <c r="P642" s="408"/>
      <c r="Q642" s="409"/>
      <c r="R642" s="409"/>
      <c r="S642" s="409"/>
      <c r="T642" s="411"/>
      <c r="U642" s="407"/>
      <c r="V642" s="407"/>
      <c r="W642" s="407"/>
      <c r="X642" s="408"/>
      <c r="Y642" s="409"/>
      <c r="Z642" s="409"/>
      <c r="AA642" s="409"/>
      <c r="AB642" s="411"/>
    </row>
    <row r="643" spans="1:28" s="389" customFormat="1" ht="27.75" customHeight="1" x14ac:dyDescent="0.2">
      <c r="A643" s="316" t="s">
        <v>932</v>
      </c>
      <c r="B643" s="317" t="s">
        <v>933</v>
      </c>
      <c r="C643" s="318">
        <f>'Series 200 Input'!J643</f>
        <v>0</v>
      </c>
      <c r="D643" s="318" t="s">
        <v>30</v>
      </c>
      <c r="E643" s="407">
        <v>32.630000000000003</v>
      </c>
      <c r="F643" s="407">
        <v>32.630000000000003</v>
      </c>
      <c r="G643" s="407">
        <v>32.630000000000003</v>
      </c>
      <c r="H643" s="412" t="str">
        <f>IF((0=$C643),"",IFERROR(IF($C643&lt;5,$C643*E643,IF(AND(5&lt;=$C643,$C643&lt;=10),$C643*F643,IF($C643&gt;10,$C643*G643,"No Offer"))),"No Offer"))</f>
        <v/>
      </c>
      <c r="I643" s="409">
        <v>30</v>
      </c>
      <c r="J643" s="409">
        <v>30</v>
      </c>
      <c r="K643" s="409">
        <v>30</v>
      </c>
      <c r="L643" s="414" t="str">
        <f>IF((0=$C643),"",IFERROR(IF($C643&lt;5,$C643*I643,IF(AND(5&lt;=$C643,$C643&lt;=10),$C643*J643,IF($C643&gt;10,$C643*K643,"No Offer"))),"No Offer"))</f>
        <v/>
      </c>
      <c r="M643" s="407">
        <v>26.75</v>
      </c>
      <c r="N643" s="407">
        <v>26.75</v>
      </c>
      <c r="O643" s="407">
        <v>26.75</v>
      </c>
      <c r="P643" s="412" t="str">
        <f>IF((0=$C643),"",IFERROR(IF($C643&lt;5,$C643*M643,IF(AND(5&lt;=$C643,$C643&lt;=10),$C643*N643,IF($C643&gt;10,$C643*O643,"No Offer"))),"No Offer"))</f>
        <v/>
      </c>
      <c r="Q643" s="409">
        <v>25</v>
      </c>
      <c r="R643" s="409">
        <v>25</v>
      </c>
      <c r="S643" s="409">
        <v>25</v>
      </c>
      <c r="T643" s="414" t="str">
        <f>IF((0=$C643),"",IFERROR(IF($C643&lt;5,$C643*Q643,IF(AND(5&lt;=$C643,$C643&lt;=10),$C643*R643,IF($C643&gt;10,$C643*S643,"No Offer"))),"No Offer"))</f>
        <v/>
      </c>
      <c r="U643" s="407">
        <v>50</v>
      </c>
      <c r="V643" s="407">
        <v>48.5</v>
      </c>
      <c r="W643" s="407">
        <v>45</v>
      </c>
      <c r="X643" s="412" t="str">
        <f>IF((0=$C643),"",IFERROR(IF($C643&lt;5,$C643*U643,IF(AND(5&lt;=$C643,$C643&lt;=10),$C643*V643,IF($C643&gt;10,$C643*W643,"No Offer"))),"No Offer"))</f>
        <v/>
      </c>
      <c r="Y643" s="409" t="s">
        <v>402</v>
      </c>
      <c r="Z643" s="409" t="s">
        <v>402</v>
      </c>
      <c r="AA643" s="409" t="s">
        <v>403</v>
      </c>
      <c r="AB643" s="414" t="str">
        <f>IF((0=$C643),"",IFERROR(IF($C643&lt;5,$C643*Y643,IF(AND(5&lt;=$C643,$C643&lt;=10),$C643*Z643,IF($C643&gt;10,$C643*AA643,"No Offer"))),"No Offer"))</f>
        <v/>
      </c>
    </row>
    <row r="644" spans="1:28" s="389" customFormat="1" x14ac:dyDescent="0.2">
      <c r="A644" s="316"/>
      <c r="B644" s="317"/>
      <c r="C644" s="318">
        <f>'Series 200 Input'!J644</f>
        <v>0</v>
      </c>
      <c r="D644" s="318"/>
      <c r="E644" s="407"/>
      <c r="F644" s="407"/>
      <c r="G644" s="407"/>
      <c r="H644" s="408"/>
      <c r="I644" s="409"/>
      <c r="J644" s="409"/>
      <c r="K644" s="409"/>
      <c r="L644" s="411"/>
      <c r="M644" s="407"/>
      <c r="N644" s="407"/>
      <c r="O644" s="407"/>
      <c r="P644" s="408"/>
      <c r="Q644" s="409"/>
      <c r="R644" s="409"/>
      <c r="S644" s="409"/>
      <c r="T644" s="411"/>
      <c r="U644" s="407"/>
      <c r="V644" s="407"/>
      <c r="W644" s="407"/>
      <c r="X644" s="408"/>
      <c r="Y644" s="409"/>
      <c r="Z644" s="409"/>
      <c r="AA644" s="409"/>
      <c r="AB644" s="411"/>
    </row>
    <row r="645" spans="1:28" s="389" customFormat="1" x14ac:dyDescent="0.2">
      <c r="A645" s="331"/>
      <c r="B645" s="343" t="s">
        <v>507</v>
      </c>
      <c r="C645" s="318">
        <f>'Series 200 Input'!J645</f>
        <v>0</v>
      </c>
      <c r="D645" s="437"/>
      <c r="E645" s="423" t="s">
        <v>386</v>
      </c>
      <c r="F645" s="424" t="s">
        <v>485</v>
      </c>
      <c r="G645" s="423" t="s">
        <v>486</v>
      </c>
      <c r="H645" s="433"/>
      <c r="I645" s="423" t="s">
        <v>386</v>
      </c>
      <c r="J645" s="424" t="s">
        <v>485</v>
      </c>
      <c r="K645" s="423" t="s">
        <v>486</v>
      </c>
      <c r="L645" s="433"/>
      <c r="M645" s="423" t="s">
        <v>386</v>
      </c>
      <c r="N645" s="424" t="s">
        <v>485</v>
      </c>
      <c r="O645" s="423" t="s">
        <v>486</v>
      </c>
      <c r="P645" s="433"/>
      <c r="Q645" s="423" t="s">
        <v>386</v>
      </c>
      <c r="R645" s="424" t="s">
        <v>485</v>
      </c>
      <c r="S645" s="423" t="s">
        <v>486</v>
      </c>
      <c r="T645" s="433"/>
      <c r="U645" s="423" t="s">
        <v>386</v>
      </c>
      <c r="V645" s="424" t="s">
        <v>485</v>
      </c>
      <c r="W645" s="423" t="s">
        <v>486</v>
      </c>
      <c r="X645" s="433"/>
      <c r="Y645" s="423" t="s">
        <v>386</v>
      </c>
      <c r="Z645" s="424" t="s">
        <v>485</v>
      </c>
      <c r="AA645" s="423" t="s">
        <v>486</v>
      </c>
      <c r="AB645" s="433"/>
    </row>
    <row r="646" spans="1:28" s="389" customFormat="1" x14ac:dyDescent="0.2">
      <c r="A646" s="316"/>
      <c r="B646" s="317"/>
      <c r="C646" s="318">
        <f>'Series 200 Input'!J646</f>
        <v>0</v>
      </c>
      <c r="D646" s="318"/>
      <c r="E646" s="407"/>
      <c r="F646" s="407"/>
      <c r="G646" s="407"/>
      <c r="H646" s="408"/>
      <c r="I646" s="409"/>
      <c r="J646" s="409"/>
      <c r="K646" s="409"/>
      <c r="L646" s="411"/>
      <c r="M646" s="407"/>
      <c r="N646" s="407"/>
      <c r="O646" s="407"/>
      <c r="P646" s="408"/>
      <c r="Q646" s="409"/>
      <c r="R646" s="409"/>
      <c r="S646" s="409"/>
      <c r="T646" s="411"/>
      <c r="U646" s="407"/>
      <c r="V646" s="407"/>
      <c r="W646" s="407"/>
      <c r="X646" s="408"/>
      <c r="Y646" s="409"/>
      <c r="Z646" s="409"/>
      <c r="AA646" s="409"/>
      <c r="AB646" s="411"/>
    </row>
    <row r="647" spans="1:28" s="389" customFormat="1" ht="27" customHeight="1" x14ac:dyDescent="0.2">
      <c r="A647" s="316" t="s">
        <v>934</v>
      </c>
      <c r="B647" s="317" t="s">
        <v>935</v>
      </c>
      <c r="C647" s="318">
        <f>'Series 200 Input'!J647</f>
        <v>0</v>
      </c>
      <c r="D647" s="318" t="s">
        <v>30</v>
      </c>
      <c r="E647" s="407">
        <v>215.56</v>
      </c>
      <c r="F647" s="407">
        <v>215.56</v>
      </c>
      <c r="G647" s="407">
        <v>215.56</v>
      </c>
      <c r="H647" s="412" t="str">
        <f>IF((0=$C647),"",IFERROR(IF($C647&lt;5,$C647*E647,IF(AND(5&lt;=$C647,$C647&lt;=10),$C647*F647,IF($C647&gt;10,$C647*G647,"No Offer"))),"No Offer"))</f>
        <v/>
      </c>
      <c r="I647" s="409">
        <v>50</v>
      </c>
      <c r="J647" s="409">
        <v>50</v>
      </c>
      <c r="K647" s="409">
        <v>50</v>
      </c>
      <c r="L647" s="414" t="str">
        <f>IF((0=$C647),"",IFERROR(IF($C647&lt;5,$C647*I647,IF(AND(5&lt;=$C647,$C647&lt;=10),$C647*J647,IF($C647&gt;10,$C647*K647,"No Offer"))),"No Offer"))</f>
        <v/>
      </c>
      <c r="M647" s="407">
        <v>63.42</v>
      </c>
      <c r="N647" s="407">
        <v>63.42</v>
      </c>
      <c r="O647" s="407">
        <v>63.42</v>
      </c>
      <c r="P647" s="412" t="str">
        <f>IF((0=$C647),"",IFERROR(IF($C647&lt;5,$C647*M647,IF(AND(5&lt;=$C647,$C647&lt;=10),$C647*N647,IF($C647&gt;10,$C647*O647,"No Offer"))),"No Offer"))</f>
        <v/>
      </c>
      <c r="Q647" s="409">
        <v>100</v>
      </c>
      <c r="R647" s="409">
        <v>100</v>
      </c>
      <c r="S647" s="409">
        <v>100</v>
      </c>
      <c r="T647" s="414" t="str">
        <f>IF((0=$C647),"",IFERROR(IF($C647&lt;5,$C647*Q647,IF(AND(5&lt;=$C647,$C647&lt;=10),$C647*R647,IF($C647&gt;10,$C647*S647,"No Offer"))),"No Offer"))</f>
        <v/>
      </c>
      <c r="U647" s="407">
        <v>120</v>
      </c>
      <c r="V647" s="407">
        <v>114</v>
      </c>
      <c r="W647" s="407">
        <v>102</v>
      </c>
      <c r="X647" s="412" t="str">
        <f>IF((0=$C647),"",IFERROR(IF($C647&lt;5,$C647*U647,IF(AND(5&lt;=$C647,$C647&lt;=10),$C647*V647,IF($C647&gt;10,$C647*W647,"No Offer"))),"No Offer"))</f>
        <v/>
      </c>
      <c r="Y647" s="409" t="s">
        <v>402</v>
      </c>
      <c r="Z647" s="409" t="s">
        <v>402</v>
      </c>
      <c r="AA647" s="409" t="s">
        <v>403</v>
      </c>
      <c r="AB647" s="414" t="str">
        <f>IF((0=$C647),"",IFERROR(IF($C647&lt;5,$C647*Y647,IF(AND(5&lt;=$C647,$C647&lt;=10),$C647*Z647,IF($C647&gt;10,$C647*AA647,"No Offer"))),"No Offer"))</f>
        <v/>
      </c>
    </row>
    <row r="648" spans="1:28" s="389" customFormat="1" x14ac:dyDescent="0.2">
      <c r="A648" s="316"/>
      <c r="B648" s="317"/>
      <c r="C648" s="318">
        <f>'Series 200 Input'!J648</f>
        <v>0</v>
      </c>
      <c r="D648" s="318"/>
      <c r="E648" s="407"/>
      <c r="F648" s="407"/>
      <c r="G648" s="407"/>
      <c r="H648" s="408"/>
      <c r="I648" s="409"/>
      <c r="J648" s="409"/>
      <c r="K648" s="409"/>
      <c r="L648" s="411"/>
      <c r="M648" s="407"/>
      <c r="N648" s="407"/>
      <c r="O648" s="407"/>
      <c r="P648" s="408"/>
      <c r="Q648" s="409"/>
      <c r="R648" s="409"/>
      <c r="S648" s="409"/>
      <c r="T648" s="411"/>
      <c r="U648" s="407"/>
      <c r="V648" s="407"/>
      <c r="W648" s="407"/>
      <c r="X648" s="408"/>
      <c r="Y648" s="409"/>
      <c r="Z648" s="409"/>
      <c r="AA648" s="409"/>
      <c r="AB648" s="411"/>
    </row>
    <row r="649" spans="1:28" s="389" customFormat="1" x14ac:dyDescent="0.2">
      <c r="A649" s="331"/>
      <c r="B649" s="332" t="s">
        <v>510</v>
      </c>
      <c r="C649" s="318">
        <f>'Series 200 Input'!J649</f>
        <v>0</v>
      </c>
      <c r="D649" s="334"/>
      <c r="E649" s="423" t="s">
        <v>386</v>
      </c>
      <c r="F649" s="424" t="s">
        <v>485</v>
      </c>
      <c r="G649" s="423" t="s">
        <v>486</v>
      </c>
      <c r="H649" s="433"/>
      <c r="I649" s="423" t="s">
        <v>386</v>
      </c>
      <c r="J649" s="424" t="s">
        <v>485</v>
      </c>
      <c r="K649" s="423" t="s">
        <v>486</v>
      </c>
      <c r="L649" s="433"/>
      <c r="M649" s="423" t="s">
        <v>386</v>
      </c>
      <c r="N649" s="424" t="s">
        <v>485</v>
      </c>
      <c r="O649" s="423" t="s">
        <v>486</v>
      </c>
      <c r="P649" s="433"/>
      <c r="Q649" s="423" t="s">
        <v>386</v>
      </c>
      <c r="R649" s="424" t="s">
        <v>485</v>
      </c>
      <c r="S649" s="423" t="s">
        <v>486</v>
      </c>
      <c r="T649" s="433"/>
      <c r="U649" s="423" t="s">
        <v>386</v>
      </c>
      <c r="V649" s="424" t="s">
        <v>485</v>
      </c>
      <c r="W649" s="423" t="s">
        <v>486</v>
      </c>
      <c r="X649" s="433"/>
      <c r="Y649" s="423" t="s">
        <v>386</v>
      </c>
      <c r="Z649" s="424" t="s">
        <v>485</v>
      </c>
      <c r="AA649" s="423" t="s">
        <v>486</v>
      </c>
      <c r="AB649" s="433"/>
    </row>
    <row r="650" spans="1:28" s="389" customFormat="1" x14ac:dyDescent="0.2">
      <c r="A650" s="316"/>
      <c r="B650" s="317"/>
      <c r="C650" s="318">
        <f>'Series 200 Input'!J650</f>
        <v>0</v>
      </c>
      <c r="D650" s="318"/>
      <c r="E650" s="407"/>
      <c r="F650" s="407"/>
      <c r="G650" s="407"/>
      <c r="H650" s="408"/>
      <c r="I650" s="409"/>
      <c r="J650" s="409"/>
      <c r="K650" s="409"/>
      <c r="L650" s="411"/>
      <c r="M650" s="407"/>
      <c r="N650" s="407"/>
      <c r="O650" s="407"/>
      <c r="P650" s="408"/>
      <c r="Q650" s="409"/>
      <c r="R650" s="409"/>
      <c r="S650" s="409"/>
      <c r="T650" s="411"/>
      <c r="U650" s="407"/>
      <c r="V650" s="407"/>
      <c r="W650" s="407"/>
      <c r="X650" s="408"/>
      <c r="Y650" s="409"/>
      <c r="Z650" s="409"/>
      <c r="AA650" s="409"/>
      <c r="AB650" s="411"/>
    </row>
    <row r="651" spans="1:28" s="389" customFormat="1" ht="25.5" x14ac:dyDescent="0.2">
      <c r="A651" s="316" t="s">
        <v>936</v>
      </c>
      <c r="B651" s="317" t="s">
        <v>937</v>
      </c>
      <c r="C651" s="318">
        <f>'Series 200 Input'!J651</f>
        <v>0</v>
      </c>
      <c r="D651" s="318" t="s">
        <v>30</v>
      </c>
      <c r="E651" s="407">
        <v>161.66999999999999</v>
      </c>
      <c r="F651" s="407">
        <v>161.66999999999999</v>
      </c>
      <c r="G651" s="407">
        <v>161.66999999999999</v>
      </c>
      <c r="H651" s="412" t="str">
        <f>IF((0=$C651),"",IFERROR(IF($C651&lt;5,$C651*E651,IF(AND(5&lt;=$C651,$C651&lt;=10),$C651*F651,IF($C651&gt;10,$C651*G651,"No Offer"))),"No Offer"))</f>
        <v/>
      </c>
      <c r="I651" s="409">
        <v>50</v>
      </c>
      <c r="J651" s="409">
        <v>50</v>
      </c>
      <c r="K651" s="409">
        <v>50</v>
      </c>
      <c r="L651" s="414" t="str">
        <f>IF((0=$C651),"",IFERROR(IF($C651&lt;5,$C651*I651,IF(AND(5&lt;=$C651,$C651&lt;=10),$C651*J651,IF($C651&gt;10,$C651*K651,"No Offer"))),"No Offer"))</f>
        <v/>
      </c>
      <c r="M651" s="407">
        <v>63.42</v>
      </c>
      <c r="N651" s="407">
        <v>63.42</v>
      </c>
      <c r="O651" s="407">
        <v>63.42</v>
      </c>
      <c r="P651" s="412" t="str">
        <f>IF((0=$C651),"",IFERROR(IF($C651&lt;5,$C651*M651,IF(AND(5&lt;=$C651,$C651&lt;=10),$C651*N651,IF($C651&gt;10,$C651*O651,"No Offer"))),"No Offer"))</f>
        <v/>
      </c>
      <c r="Q651" s="409">
        <v>50</v>
      </c>
      <c r="R651" s="409">
        <v>50</v>
      </c>
      <c r="S651" s="409">
        <v>50</v>
      </c>
      <c r="T651" s="414" t="str">
        <f>IF((0=$C651),"",IFERROR(IF($C651&lt;5,$C651*Q651,IF(AND(5&lt;=$C651,$C651&lt;=10),$C651*R651,IF($C651&gt;10,$C651*S651,"No Offer"))),"No Offer"))</f>
        <v/>
      </c>
      <c r="U651" s="407">
        <v>85</v>
      </c>
      <c r="V651" s="407">
        <v>80</v>
      </c>
      <c r="W651" s="407">
        <v>75</v>
      </c>
      <c r="X651" s="412" t="str">
        <f>IF((0=$C651),"",IFERROR(IF($C651&lt;5,$C651*U651,IF(AND(5&lt;=$C651,$C651&lt;=10),$C651*V651,IF($C651&gt;10,$C651*W651,"No Offer"))),"No Offer"))</f>
        <v/>
      </c>
      <c r="Y651" s="409" t="s">
        <v>402</v>
      </c>
      <c r="Z651" s="409" t="s">
        <v>402</v>
      </c>
      <c r="AA651" s="409" t="s">
        <v>403</v>
      </c>
      <c r="AB651" s="414" t="str">
        <f>IF((0=$C651),"",IFERROR(IF($C651&lt;5,$C651*Y651,IF(AND(5&lt;=$C651,$C651&lt;=10),$C651*Z651,IF($C651&gt;10,$C651*AA651,"No Offer"))),"No Offer"))</f>
        <v/>
      </c>
    </row>
    <row r="652" spans="1:28" s="389" customFormat="1" x14ac:dyDescent="0.2">
      <c r="A652" s="316"/>
      <c r="B652" s="317"/>
      <c r="C652" s="318">
        <f>'Series 200 Input'!J652</f>
        <v>0</v>
      </c>
      <c r="D652" s="318"/>
      <c r="E652" s="407"/>
      <c r="F652" s="407"/>
      <c r="G652" s="407"/>
      <c r="H652" s="408"/>
      <c r="I652" s="409"/>
      <c r="J652" s="409"/>
      <c r="K652" s="409"/>
      <c r="L652" s="411"/>
      <c r="M652" s="407"/>
      <c r="N652" s="407"/>
      <c r="O652" s="407"/>
      <c r="P652" s="408"/>
      <c r="Q652" s="409"/>
      <c r="R652" s="409"/>
      <c r="S652" s="409"/>
      <c r="T652" s="411"/>
      <c r="U652" s="407"/>
      <c r="V652" s="407"/>
      <c r="W652" s="407"/>
      <c r="X652" s="408"/>
      <c r="Y652" s="409"/>
      <c r="Z652" s="409"/>
      <c r="AA652" s="409"/>
      <c r="AB652" s="411"/>
    </row>
    <row r="653" spans="1:28" s="389" customFormat="1" ht="25.5" x14ac:dyDescent="0.2">
      <c r="A653" s="316" t="s">
        <v>938</v>
      </c>
      <c r="B653" s="317" t="s">
        <v>939</v>
      </c>
      <c r="C653" s="318">
        <f>'Series 200 Input'!J653</f>
        <v>0</v>
      </c>
      <c r="D653" s="318" t="s">
        <v>30</v>
      </c>
      <c r="E653" s="407">
        <v>161.66999999999999</v>
      </c>
      <c r="F653" s="407">
        <v>107.77</v>
      </c>
      <c r="G653" s="407">
        <v>107.77</v>
      </c>
      <c r="H653" s="412" t="str">
        <f>IF((0=$C653),"",IFERROR(IF($C653&lt;5,$C653*E653,IF(AND(5&lt;=$C653,$C653&lt;=10),$C653*F653,IF($C653&gt;10,$C653*G653,"No Offer"))),"No Offer"))</f>
        <v/>
      </c>
      <c r="I653" s="409">
        <v>50</v>
      </c>
      <c r="J653" s="409">
        <v>50</v>
      </c>
      <c r="K653" s="409">
        <v>50</v>
      </c>
      <c r="L653" s="414" t="str">
        <f>IF((0=$C653),"",IFERROR(IF($C653&lt;5,$C653*I653,IF(AND(5&lt;=$C653,$C653&lt;=10),$C653*J653,IF($C653&gt;10,$C653*K653,"No Offer"))),"No Offer"))</f>
        <v/>
      </c>
      <c r="M653" s="407">
        <v>63.42</v>
      </c>
      <c r="N653" s="407">
        <v>63.42</v>
      </c>
      <c r="O653" s="407">
        <v>63.42</v>
      </c>
      <c r="P653" s="412" t="str">
        <f>IF((0=$C653),"",IFERROR(IF($C653&lt;5,$C653*M653,IF(AND(5&lt;=$C653,$C653&lt;=10),$C653*N653,IF($C653&gt;10,$C653*O653,"No Offer"))),"No Offer"))</f>
        <v/>
      </c>
      <c r="Q653" s="409">
        <v>50</v>
      </c>
      <c r="R653" s="409">
        <v>50</v>
      </c>
      <c r="S653" s="409">
        <v>50</v>
      </c>
      <c r="T653" s="414" t="str">
        <f>IF((0=$C653),"",IFERROR(IF($C653&lt;5,$C653*Q653,IF(AND(5&lt;=$C653,$C653&lt;=10),$C653*R653,IF($C653&gt;10,$C653*S653,"No Offer"))),"No Offer"))</f>
        <v/>
      </c>
      <c r="U653" s="407">
        <v>85</v>
      </c>
      <c r="V653" s="407">
        <v>80</v>
      </c>
      <c r="W653" s="407">
        <v>75</v>
      </c>
      <c r="X653" s="412" t="str">
        <f>IF((0=$C653),"",IFERROR(IF($C653&lt;5,$C653*U653,IF(AND(5&lt;=$C653,$C653&lt;=10),$C653*V653,IF($C653&gt;10,$C653*W653,"No Offer"))),"No Offer"))</f>
        <v/>
      </c>
      <c r="Y653" s="409" t="s">
        <v>402</v>
      </c>
      <c r="Z653" s="409" t="s">
        <v>402</v>
      </c>
      <c r="AA653" s="409" t="s">
        <v>403</v>
      </c>
      <c r="AB653" s="414" t="str">
        <f>IF((0=$C653),"",IFERROR(IF($C653&lt;5,$C653*Y653,IF(AND(5&lt;=$C653,$C653&lt;=10),$C653*Z653,IF($C653&gt;10,$C653*AA653,"No Offer"))),"No Offer"))</f>
        <v/>
      </c>
    </row>
    <row r="654" spans="1:28" s="389" customFormat="1" x14ac:dyDescent="0.2">
      <c r="A654" s="316"/>
      <c r="B654" s="317"/>
      <c r="C654" s="318">
        <f>'Series 200 Input'!J654</f>
        <v>0</v>
      </c>
      <c r="D654" s="318"/>
      <c r="E654" s="407"/>
      <c r="F654" s="407"/>
      <c r="G654" s="407"/>
      <c r="H654" s="408"/>
      <c r="I654" s="409"/>
      <c r="J654" s="409"/>
      <c r="K654" s="409"/>
      <c r="L654" s="411"/>
      <c r="M654" s="407"/>
      <c r="N654" s="407"/>
      <c r="O654" s="407"/>
      <c r="P654" s="408"/>
      <c r="Q654" s="409"/>
      <c r="R654" s="409"/>
      <c r="S654" s="409"/>
      <c r="T654" s="411"/>
      <c r="U654" s="407"/>
      <c r="V654" s="407"/>
      <c r="W654" s="407"/>
      <c r="X654" s="408"/>
      <c r="Y654" s="409"/>
      <c r="Z654" s="409"/>
      <c r="AA654" s="409"/>
      <c r="AB654" s="411"/>
    </row>
    <row r="655" spans="1:28" s="389" customFormat="1" x14ac:dyDescent="0.2">
      <c r="A655" s="331"/>
      <c r="B655" s="332" t="s">
        <v>515</v>
      </c>
      <c r="C655" s="318">
        <f>'Series 200 Input'!J655</f>
        <v>0</v>
      </c>
      <c r="D655" s="334"/>
      <c r="E655" s="423" t="s">
        <v>386</v>
      </c>
      <c r="F655" s="424" t="s">
        <v>485</v>
      </c>
      <c r="G655" s="423" t="s">
        <v>486</v>
      </c>
      <c r="H655" s="433"/>
      <c r="I655" s="423" t="s">
        <v>386</v>
      </c>
      <c r="J655" s="424" t="s">
        <v>485</v>
      </c>
      <c r="K655" s="423" t="s">
        <v>486</v>
      </c>
      <c r="L655" s="433"/>
      <c r="M655" s="423" t="s">
        <v>386</v>
      </c>
      <c r="N655" s="424" t="s">
        <v>485</v>
      </c>
      <c r="O655" s="423" t="s">
        <v>486</v>
      </c>
      <c r="P655" s="433"/>
      <c r="Q655" s="423" t="s">
        <v>386</v>
      </c>
      <c r="R655" s="424" t="s">
        <v>485</v>
      </c>
      <c r="S655" s="423" t="s">
        <v>486</v>
      </c>
      <c r="T655" s="433"/>
      <c r="U655" s="423" t="s">
        <v>386</v>
      </c>
      <c r="V655" s="424" t="s">
        <v>485</v>
      </c>
      <c r="W655" s="423" t="s">
        <v>486</v>
      </c>
      <c r="X655" s="433"/>
      <c r="Y655" s="423" t="s">
        <v>386</v>
      </c>
      <c r="Z655" s="424" t="s">
        <v>485</v>
      </c>
      <c r="AA655" s="423" t="s">
        <v>486</v>
      </c>
      <c r="AB655" s="433"/>
    </row>
    <row r="656" spans="1:28" s="389" customFormat="1" x14ac:dyDescent="0.2">
      <c r="A656" s="316"/>
      <c r="B656" s="317"/>
      <c r="C656" s="318">
        <f>'Series 200 Input'!J656</f>
        <v>0</v>
      </c>
      <c r="D656" s="318"/>
      <c r="E656" s="407"/>
      <c r="F656" s="407"/>
      <c r="G656" s="407"/>
      <c r="H656" s="408"/>
      <c r="I656" s="409"/>
      <c r="J656" s="409"/>
      <c r="K656" s="409"/>
      <c r="L656" s="411"/>
      <c r="M656" s="407"/>
      <c r="N656" s="407"/>
      <c r="O656" s="407"/>
      <c r="P656" s="408"/>
      <c r="Q656" s="409"/>
      <c r="R656" s="409"/>
      <c r="S656" s="409"/>
      <c r="T656" s="411"/>
      <c r="U656" s="407"/>
      <c r="V656" s="407"/>
      <c r="W656" s="407"/>
      <c r="X656" s="408"/>
      <c r="Y656" s="409"/>
      <c r="Z656" s="409"/>
      <c r="AA656" s="409"/>
      <c r="AB656" s="411"/>
    </row>
    <row r="657" spans="1:28" s="389" customFormat="1" ht="25.5" x14ac:dyDescent="0.2">
      <c r="A657" s="316" t="s">
        <v>940</v>
      </c>
      <c r="B657" s="317" t="s">
        <v>941</v>
      </c>
      <c r="C657" s="318">
        <f>'Series 200 Input'!J657</f>
        <v>0</v>
      </c>
      <c r="D657" s="318" t="s">
        <v>30</v>
      </c>
      <c r="E657" s="407">
        <v>161.66999999999999</v>
      </c>
      <c r="F657" s="407">
        <v>161.66999999999999</v>
      </c>
      <c r="G657" s="407">
        <v>161.66999999999999</v>
      </c>
      <c r="H657" s="412" t="str">
        <f>IF((0=$C657),"",IFERROR(IF($C657&lt;5,$C657*E657,IF(AND(5&lt;=$C657,$C657&lt;=10),$C657*F657,IF($C657&gt;10,$C657*G657,"No Offer"))),"No Offer"))</f>
        <v/>
      </c>
      <c r="I657" s="409">
        <v>20</v>
      </c>
      <c r="J657" s="409">
        <v>20</v>
      </c>
      <c r="K657" s="409">
        <v>20</v>
      </c>
      <c r="L657" s="414" t="str">
        <f>IF((0=$C657),"",IFERROR(IF($C657&lt;5,$C657*I657,IF(AND(5&lt;=$C657,$C657&lt;=10),$C657*J657,IF($C657&gt;10,$C657*K657,"No Offer"))),"No Offer"))</f>
        <v/>
      </c>
      <c r="M657" s="407">
        <v>63.42</v>
      </c>
      <c r="N657" s="407">
        <v>63.42</v>
      </c>
      <c r="O657" s="407">
        <v>63.42</v>
      </c>
      <c r="P657" s="412" t="str">
        <f>IF((0=$C657),"",IFERROR(IF($C657&lt;5,$C657*M657,IF(AND(5&lt;=$C657,$C657&lt;=10),$C657*N657,IF($C657&gt;10,$C657*O657,"No Offer"))),"No Offer"))</f>
        <v/>
      </c>
      <c r="Q657" s="409">
        <v>30</v>
      </c>
      <c r="R657" s="409">
        <v>30</v>
      </c>
      <c r="S657" s="409">
        <v>30</v>
      </c>
      <c r="T657" s="414" t="str">
        <f>IF((0=$C657),"",IFERROR(IF($C657&lt;5,$C657*Q657,IF(AND(5&lt;=$C657,$C657&lt;=10),$C657*R657,IF($C657&gt;10,$C657*S657,"No Offer"))),"No Offer"))</f>
        <v/>
      </c>
      <c r="U657" s="407">
        <v>18</v>
      </c>
      <c r="V657" s="407">
        <v>17.5</v>
      </c>
      <c r="W657" s="407">
        <v>15</v>
      </c>
      <c r="X657" s="412" t="str">
        <f>IF((0=$C657),"",IFERROR(IF($C657&lt;5,$C657*U657,IF(AND(5&lt;=$C657,$C657&lt;=10),$C657*V657,IF($C657&gt;10,$C657*W657,"No Offer"))),"No Offer"))</f>
        <v/>
      </c>
      <c r="Y657" s="409" t="s">
        <v>402</v>
      </c>
      <c r="Z657" s="409" t="s">
        <v>402</v>
      </c>
      <c r="AA657" s="409" t="s">
        <v>403</v>
      </c>
      <c r="AB657" s="414" t="str">
        <f>IF((0=$C657),"",IFERROR(IF($C657&lt;5,$C657*Y657,IF(AND(5&lt;=$C657,$C657&lt;=10),$C657*Z657,IF($C657&gt;10,$C657*AA657,"No Offer"))),"No Offer"))</f>
        <v/>
      </c>
    </row>
    <row r="658" spans="1:28" s="389" customFormat="1" x14ac:dyDescent="0.2">
      <c r="A658" s="316"/>
      <c r="B658" s="317"/>
      <c r="C658" s="318">
        <f>'Series 200 Input'!J658</f>
        <v>0</v>
      </c>
      <c r="D658" s="318"/>
      <c r="E658" s="407"/>
      <c r="F658" s="407"/>
      <c r="G658" s="407"/>
      <c r="H658" s="408"/>
      <c r="I658" s="409"/>
      <c r="J658" s="409"/>
      <c r="K658" s="409"/>
      <c r="L658" s="411"/>
      <c r="M658" s="407"/>
      <c r="N658" s="407"/>
      <c r="O658" s="407"/>
      <c r="P658" s="408"/>
      <c r="Q658" s="409"/>
      <c r="R658" s="409"/>
      <c r="S658" s="409"/>
      <c r="T658" s="411"/>
      <c r="U658" s="407"/>
      <c r="V658" s="407"/>
      <c r="W658" s="407"/>
      <c r="X658" s="408"/>
      <c r="Y658" s="409"/>
      <c r="Z658" s="409"/>
      <c r="AA658" s="409"/>
      <c r="AB658" s="411"/>
    </row>
    <row r="659" spans="1:28" s="389" customFormat="1" ht="25.5" x14ac:dyDescent="0.2">
      <c r="A659" s="316" t="s">
        <v>942</v>
      </c>
      <c r="B659" s="317" t="s">
        <v>943</v>
      </c>
      <c r="C659" s="318">
        <f>'Series 200 Input'!J659</f>
        <v>0</v>
      </c>
      <c r="D659" s="318" t="s">
        <v>30</v>
      </c>
      <c r="E659" s="407">
        <v>161.66999999999999</v>
      </c>
      <c r="F659" s="407">
        <v>161.66999999999999</v>
      </c>
      <c r="G659" s="407">
        <v>161.66999999999999</v>
      </c>
      <c r="H659" s="412" t="str">
        <f>IF((0=$C659),"",IFERROR(IF($C659&lt;5,$C659*E659,IF(AND(5&lt;=$C659,$C659&lt;=10),$C659*F659,IF($C659&gt;10,$C659*G659,"No Offer"))),"No Offer"))</f>
        <v/>
      </c>
      <c r="I659" s="409">
        <v>20</v>
      </c>
      <c r="J659" s="409">
        <v>20</v>
      </c>
      <c r="K659" s="409">
        <v>20</v>
      </c>
      <c r="L659" s="414" t="str">
        <f>IF((0=$C659),"",IFERROR(IF($C659&lt;5,$C659*I659,IF(AND(5&lt;=$C659,$C659&lt;=10),$C659*J659,IF($C659&gt;10,$C659*K659,"No Offer"))),"No Offer"))</f>
        <v/>
      </c>
      <c r="M659" s="407">
        <v>63.42</v>
      </c>
      <c r="N659" s="407">
        <v>63.42</v>
      </c>
      <c r="O659" s="407">
        <v>63.42</v>
      </c>
      <c r="P659" s="412" t="str">
        <f>IF((0=$C659),"",IFERROR(IF($C659&lt;5,$C659*M659,IF(AND(5&lt;=$C659,$C659&lt;=10),$C659*N659,IF($C659&gt;10,$C659*O659,"No Offer"))),"No Offer"))</f>
        <v/>
      </c>
      <c r="Q659" s="409">
        <v>30</v>
      </c>
      <c r="R659" s="409">
        <v>30</v>
      </c>
      <c r="S659" s="409">
        <v>30</v>
      </c>
      <c r="T659" s="414" t="str">
        <f>IF((0=$C659),"",IFERROR(IF($C659&lt;5,$C659*Q659,IF(AND(5&lt;=$C659,$C659&lt;=10),$C659*R659,IF($C659&gt;10,$C659*S659,"No Offer"))),"No Offer"))</f>
        <v/>
      </c>
      <c r="U659" s="407">
        <v>30</v>
      </c>
      <c r="V659" s="407">
        <v>28.5</v>
      </c>
      <c r="W659" s="407">
        <v>25.5</v>
      </c>
      <c r="X659" s="412" t="str">
        <f>IF((0=$C659),"",IFERROR(IF($C659&lt;5,$C659*U659,IF(AND(5&lt;=$C659,$C659&lt;=10),$C659*V659,IF($C659&gt;10,$C659*W659,"No Offer"))),"No Offer"))</f>
        <v/>
      </c>
      <c r="Y659" s="409" t="s">
        <v>402</v>
      </c>
      <c r="Z659" s="409" t="s">
        <v>402</v>
      </c>
      <c r="AA659" s="409" t="s">
        <v>403</v>
      </c>
      <c r="AB659" s="414" t="str">
        <f>IF((0=$C659),"",IFERROR(IF($C659&lt;5,$C659*Y659,IF(AND(5&lt;=$C659,$C659&lt;=10),$C659*Z659,IF($C659&gt;10,$C659*AA659,"No Offer"))),"No Offer"))</f>
        <v/>
      </c>
    </row>
    <row r="660" spans="1:28" s="389" customFormat="1" x14ac:dyDescent="0.2">
      <c r="A660" s="316"/>
      <c r="B660" s="317"/>
      <c r="C660" s="318">
        <f>'Series 200 Input'!J660</f>
        <v>0</v>
      </c>
      <c r="D660" s="318"/>
      <c r="E660" s="407"/>
      <c r="F660" s="407"/>
      <c r="G660" s="407"/>
      <c r="H660" s="408"/>
      <c r="I660" s="409"/>
      <c r="J660" s="409"/>
      <c r="K660" s="409"/>
      <c r="L660" s="411"/>
      <c r="M660" s="407"/>
      <c r="N660" s="407"/>
      <c r="O660" s="407"/>
      <c r="P660" s="408"/>
      <c r="Q660" s="409"/>
      <c r="R660" s="409"/>
      <c r="S660" s="409"/>
      <c r="T660" s="411"/>
      <c r="U660" s="407"/>
      <c r="V660" s="407"/>
      <c r="W660" s="407"/>
      <c r="X660" s="408"/>
      <c r="Y660" s="409"/>
      <c r="Z660" s="409"/>
      <c r="AA660" s="409"/>
      <c r="AB660" s="411"/>
    </row>
    <row r="661" spans="1:28" s="389" customFormat="1" x14ac:dyDescent="0.2">
      <c r="A661" s="331"/>
      <c r="B661" s="343" t="s">
        <v>520</v>
      </c>
      <c r="C661" s="318">
        <f>'Series 200 Input'!J661</f>
        <v>0</v>
      </c>
      <c r="D661" s="334"/>
      <c r="E661" s="423" t="s">
        <v>386</v>
      </c>
      <c r="F661" s="424" t="s">
        <v>485</v>
      </c>
      <c r="G661" s="423" t="s">
        <v>486</v>
      </c>
      <c r="H661" s="433"/>
      <c r="I661" s="423" t="s">
        <v>386</v>
      </c>
      <c r="J661" s="424" t="s">
        <v>485</v>
      </c>
      <c r="K661" s="423" t="s">
        <v>486</v>
      </c>
      <c r="L661" s="433"/>
      <c r="M661" s="423" t="s">
        <v>386</v>
      </c>
      <c r="N661" s="424" t="s">
        <v>485</v>
      </c>
      <c r="O661" s="423" t="s">
        <v>486</v>
      </c>
      <c r="P661" s="433"/>
      <c r="Q661" s="423" t="s">
        <v>386</v>
      </c>
      <c r="R661" s="424" t="s">
        <v>485</v>
      </c>
      <c r="S661" s="423" t="s">
        <v>486</v>
      </c>
      <c r="T661" s="433"/>
      <c r="U661" s="423" t="s">
        <v>386</v>
      </c>
      <c r="V661" s="424" t="s">
        <v>485</v>
      </c>
      <c r="W661" s="423" t="s">
        <v>486</v>
      </c>
      <c r="X661" s="433"/>
      <c r="Y661" s="423" t="s">
        <v>386</v>
      </c>
      <c r="Z661" s="424" t="s">
        <v>485</v>
      </c>
      <c r="AA661" s="423" t="s">
        <v>486</v>
      </c>
      <c r="AB661" s="433"/>
    </row>
    <row r="662" spans="1:28" s="389" customFormat="1" x14ac:dyDescent="0.2">
      <c r="A662" s="316"/>
      <c r="B662" s="317"/>
      <c r="C662" s="318">
        <f>'Series 200 Input'!J662</f>
        <v>0</v>
      </c>
      <c r="D662" s="318"/>
      <c r="E662" s="407"/>
      <c r="F662" s="407"/>
      <c r="G662" s="407"/>
      <c r="H662" s="408"/>
      <c r="I662" s="409"/>
      <c r="J662" s="409"/>
      <c r="K662" s="409"/>
      <c r="L662" s="411"/>
      <c r="M662" s="407"/>
      <c r="N662" s="407"/>
      <c r="O662" s="407"/>
      <c r="P662" s="408"/>
      <c r="Q662" s="409"/>
      <c r="R662" s="409"/>
      <c r="S662" s="409"/>
      <c r="T662" s="411"/>
      <c r="U662" s="407"/>
      <c r="V662" s="407"/>
      <c r="W662" s="407"/>
      <c r="X662" s="408"/>
      <c r="Y662" s="409"/>
      <c r="Z662" s="409"/>
      <c r="AA662" s="409"/>
      <c r="AB662" s="411"/>
    </row>
    <row r="663" spans="1:28" s="389" customFormat="1" ht="25.5" x14ac:dyDescent="0.2">
      <c r="A663" s="316" t="s">
        <v>944</v>
      </c>
      <c r="B663" s="317" t="s">
        <v>945</v>
      </c>
      <c r="C663" s="318">
        <f>'Series 200 Input'!J663</f>
        <v>0</v>
      </c>
      <c r="D663" s="318" t="s">
        <v>30</v>
      </c>
      <c r="E663" s="407">
        <v>292.07</v>
      </c>
      <c r="F663" s="407">
        <v>292.07</v>
      </c>
      <c r="G663" s="407">
        <v>292.07</v>
      </c>
      <c r="H663" s="412" t="str">
        <f>IF((0=$C663),"",IFERROR(IF($C663&lt;5,$C663*E663,IF(AND(5&lt;=$C663,$C663&lt;=10),$C663*F663,IF($C663&gt;10,$C663*G663,"No Offer"))),"No Offer"))</f>
        <v/>
      </c>
      <c r="I663" s="409">
        <v>250</v>
      </c>
      <c r="J663" s="409">
        <v>250</v>
      </c>
      <c r="K663" s="409">
        <v>250</v>
      </c>
      <c r="L663" s="414" t="str">
        <f>IF((0=$C663),"",IFERROR(IF($C663&lt;5,$C663*I663,IF(AND(5&lt;=$C663,$C663&lt;=10),$C663*J663,IF($C663&gt;10,$C663*K663,"No Offer"))),"No Offer"))</f>
        <v/>
      </c>
      <c r="M663" s="407">
        <v>79.180000000000007</v>
      </c>
      <c r="N663" s="407">
        <v>79.180000000000007</v>
      </c>
      <c r="O663" s="407">
        <v>79.180000000000007</v>
      </c>
      <c r="P663" s="412" t="str">
        <f>IF((0=$C663),"",IFERROR(IF($C663&lt;5,$C663*M663,IF(AND(5&lt;=$C663,$C663&lt;=10),$C663*N663,IF($C663&gt;10,$C663*O663,"No Offer"))),"No Offer"))</f>
        <v/>
      </c>
      <c r="Q663" s="409">
        <v>250</v>
      </c>
      <c r="R663" s="409">
        <v>250</v>
      </c>
      <c r="S663" s="409">
        <v>250</v>
      </c>
      <c r="T663" s="414" t="str">
        <f>IF((0=$C663),"",IFERROR(IF($C663&lt;5,$C663*Q663,IF(AND(5&lt;=$C663,$C663&lt;=10),$C663*R663,IF($C663&gt;10,$C663*S663,"No Offer"))),"No Offer"))</f>
        <v/>
      </c>
      <c r="U663" s="407">
        <v>345</v>
      </c>
      <c r="V663" s="407">
        <v>325</v>
      </c>
      <c r="W663" s="407">
        <v>300</v>
      </c>
      <c r="X663" s="412" t="str">
        <f>IF((0=$C663),"",IFERROR(IF($C663&lt;5,$C663*U663,IF(AND(5&lt;=$C663,$C663&lt;=10),$C663*V663,IF($C663&gt;10,$C663*W663,"No Offer"))),"No Offer"))</f>
        <v/>
      </c>
      <c r="Y663" s="409" t="s">
        <v>402</v>
      </c>
      <c r="Z663" s="409" t="s">
        <v>402</v>
      </c>
      <c r="AA663" s="409" t="s">
        <v>403</v>
      </c>
      <c r="AB663" s="414" t="str">
        <f>IF((0=$C663),"",IFERROR(IF($C663&lt;5,$C663*Y663,IF(AND(5&lt;=$C663,$C663&lt;=10),$C663*Z663,IF($C663&gt;10,$C663*AA663,"No Offer"))),"No Offer"))</f>
        <v/>
      </c>
    </row>
    <row r="664" spans="1:28" s="389" customFormat="1" x14ac:dyDescent="0.2">
      <c r="A664" s="316"/>
      <c r="B664" s="317"/>
      <c r="C664" s="318">
        <f>'Series 200 Input'!J664</f>
        <v>0</v>
      </c>
      <c r="D664" s="318"/>
      <c r="E664" s="407"/>
      <c r="F664" s="407"/>
      <c r="G664" s="407"/>
      <c r="H664" s="408"/>
      <c r="I664" s="409"/>
      <c r="J664" s="409"/>
      <c r="K664" s="409"/>
      <c r="L664" s="411"/>
      <c r="M664" s="407"/>
      <c r="N664" s="407"/>
      <c r="O664" s="407"/>
      <c r="P664" s="408"/>
      <c r="Q664" s="409"/>
      <c r="R664" s="409"/>
      <c r="S664" s="409"/>
      <c r="T664" s="411"/>
      <c r="U664" s="407"/>
      <c r="V664" s="407"/>
      <c r="W664" s="407"/>
      <c r="X664" s="408"/>
      <c r="Y664" s="409"/>
      <c r="Z664" s="409"/>
      <c r="AA664" s="409"/>
      <c r="AB664" s="411"/>
    </row>
    <row r="665" spans="1:28" s="389" customFormat="1" ht="25.5" x14ac:dyDescent="0.2">
      <c r="A665" s="316" t="s">
        <v>946</v>
      </c>
      <c r="B665" s="317" t="s">
        <v>947</v>
      </c>
      <c r="C665" s="318">
        <f>'Series 200 Input'!J665</f>
        <v>0</v>
      </c>
      <c r="D665" s="318" t="s">
        <v>30</v>
      </c>
      <c r="E665" s="407">
        <v>350.48</v>
      </c>
      <c r="F665" s="407">
        <v>350.48</v>
      </c>
      <c r="G665" s="407">
        <v>350.48</v>
      </c>
      <c r="H665" s="412" t="str">
        <f>IF((0=$C665),"",IFERROR(IF($C665&lt;5,$C665*E665,IF(AND(5&lt;=$C665,$C665&lt;=10),$C665*F665,IF($C665&gt;10,$C665*G665,"No Offer"))),"No Offer"))</f>
        <v/>
      </c>
      <c r="I665" s="409">
        <v>250</v>
      </c>
      <c r="J665" s="409">
        <v>250</v>
      </c>
      <c r="K665" s="409">
        <v>250</v>
      </c>
      <c r="L665" s="414" t="str">
        <f>IF((0=$C665),"",IFERROR(IF($C665&lt;5,$C665*I665,IF(AND(5&lt;=$C665,$C665&lt;=10),$C665*J665,IF($C665&gt;10,$C665*K665,"No Offer"))),"No Offer"))</f>
        <v/>
      </c>
      <c r="M665" s="407">
        <v>99.83</v>
      </c>
      <c r="N665" s="407">
        <v>99.83</v>
      </c>
      <c r="O665" s="407">
        <v>99.83</v>
      </c>
      <c r="P665" s="412" t="str">
        <f>IF((0=$C665),"",IFERROR(IF($C665&lt;5,$C665*M665,IF(AND(5&lt;=$C665,$C665&lt;=10),$C665*N665,IF($C665&gt;10,$C665*O665,"No Offer"))),"No Offer"))</f>
        <v/>
      </c>
      <c r="Q665" s="409">
        <v>300</v>
      </c>
      <c r="R665" s="409">
        <v>300</v>
      </c>
      <c r="S665" s="409">
        <v>300</v>
      </c>
      <c r="T665" s="414" t="str">
        <f>IF((0=$C665),"",IFERROR(IF($C665&lt;5,$C665*Q665,IF(AND(5&lt;=$C665,$C665&lt;=10),$C665*R665,IF($C665&gt;10,$C665*S665,"No Offer"))),"No Offer"))</f>
        <v/>
      </c>
      <c r="U665" s="407">
        <v>472.5</v>
      </c>
      <c r="V665" s="407">
        <v>447.5</v>
      </c>
      <c r="W665" s="407">
        <v>412.5</v>
      </c>
      <c r="X665" s="412" t="str">
        <f>IF((0=$C665),"",IFERROR(IF($C665&lt;5,$C665*U665,IF(AND(5&lt;=$C665,$C665&lt;=10),$C665*V665,IF($C665&gt;10,$C665*W665,"No Offer"))),"No Offer"))</f>
        <v/>
      </c>
      <c r="Y665" s="409" t="s">
        <v>402</v>
      </c>
      <c r="Z665" s="409" t="s">
        <v>402</v>
      </c>
      <c r="AA665" s="409" t="s">
        <v>403</v>
      </c>
      <c r="AB665" s="414" t="str">
        <f>IF((0=$C665),"",IFERROR(IF($C665&lt;5,$C665*Y665,IF(AND(5&lt;=$C665,$C665&lt;=10),$C665*Z665,IF($C665&gt;10,$C665*AA665,"No Offer"))),"No Offer"))</f>
        <v/>
      </c>
    </row>
    <row r="666" spans="1:28" s="389" customFormat="1" x14ac:dyDescent="0.2">
      <c r="A666" s="316"/>
      <c r="B666" s="317"/>
      <c r="C666" s="318">
        <f>'Series 200 Input'!J666</f>
        <v>0</v>
      </c>
      <c r="D666" s="318"/>
      <c r="E666" s="407"/>
      <c r="F666" s="407"/>
      <c r="G666" s="407"/>
      <c r="H666" s="408"/>
      <c r="I666" s="409"/>
      <c r="J666" s="409"/>
      <c r="K666" s="409"/>
      <c r="L666" s="411"/>
      <c r="M666" s="407"/>
      <c r="N666" s="407"/>
      <c r="O666" s="407"/>
      <c r="P666" s="408"/>
      <c r="Q666" s="409"/>
      <c r="R666" s="409"/>
      <c r="S666" s="409"/>
      <c r="T666" s="411"/>
      <c r="U666" s="407"/>
      <c r="V666" s="407"/>
      <c r="W666" s="407"/>
      <c r="X666" s="408"/>
      <c r="Y666" s="409"/>
      <c r="Z666" s="409"/>
      <c r="AA666" s="409"/>
      <c r="AB666" s="411"/>
    </row>
    <row r="667" spans="1:28" s="389" customFormat="1" ht="25.5" x14ac:dyDescent="0.2">
      <c r="A667" s="316" t="s">
        <v>948</v>
      </c>
      <c r="B667" s="317" t="s">
        <v>949</v>
      </c>
      <c r="C667" s="318">
        <f>'Series 200 Input'!J667</f>
        <v>0</v>
      </c>
      <c r="D667" s="318" t="s">
        <v>30</v>
      </c>
      <c r="E667" s="407">
        <v>467.3</v>
      </c>
      <c r="F667" s="407">
        <v>467.3</v>
      </c>
      <c r="G667" s="407">
        <v>467.3</v>
      </c>
      <c r="H667" s="412" t="str">
        <f>IF((0=$C667),"",IFERROR(IF($C667&lt;5,$C667*E667,IF(AND(5&lt;=$C667,$C667&lt;=10),$C667*F667,IF($C667&gt;10,$C667*G667,"No Offer"))),"No Offer"))</f>
        <v/>
      </c>
      <c r="I667" s="409">
        <v>250</v>
      </c>
      <c r="J667" s="409">
        <v>250</v>
      </c>
      <c r="K667" s="409">
        <v>250</v>
      </c>
      <c r="L667" s="414" t="str">
        <f>IF((0=$C667),"",IFERROR(IF($C667&lt;5,$C667*I667,IF(AND(5&lt;=$C667,$C667&lt;=10),$C667*J667,IF($C667&gt;10,$C667*K667,"No Offer"))),"No Offer"))</f>
        <v/>
      </c>
      <c r="M667" s="407">
        <v>152.62</v>
      </c>
      <c r="N667" s="407">
        <v>152.62</v>
      </c>
      <c r="O667" s="407">
        <v>152.62</v>
      </c>
      <c r="P667" s="412" t="str">
        <f>IF((0=$C667),"",IFERROR(IF($C667&lt;5,$C667*M667,IF(AND(5&lt;=$C667,$C667&lt;=10),$C667*N667,IF($C667&gt;10,$C667*O667,"No Offer"))),"No Offer"))</f>
        <v/>
      </c>
      <c r="Q667" s="409">
        <v>400</v>
      </c>
      <c r="R667" s="409">
        <v>400</v>
      </c>
      <c r="S667" s="409">
        <v>400</v>
      </c>
      <c r="T667" s="414" t="str">
        <f>IF((0=$C667),"",IFERROR(IF($C667&lt;5,$C667*Q667,IF(AND(5&lt;=$C667,$C667&lt;=10),$C667*R667,IF($C667&gt;10,$C667*S667,"No Offer"))),"No Offer"))</f>
        <v/>
      </c>
      <c r="U667" s="407">
        <v>600</v>
      </c>
      <c r="V667" s="407">
        <v>570</v>
      </c>
      <c r="W667" s="407">
        <v>525</v>
      </c>
      <c r="X667" s="412" t="str">
        <f>IF((0=$C667),"",IFERROR(IF($C667&lt;5,$C667*U667,IF(AND(5&lt;=$C667,$C667&lt;=10),$C667*V667,IF($C667&gt;10,$C667*W667,"No Offer"))),"No Offer"))</f>
        <v/>
      </c>
      <c r="Y667" s="409" t="s">
        <v>402</v>
      </c>
      <c r="Z667" s="409" t="s">
        <v>402</v>
      </c>
      <c r="AA667" s="409" t="s">
        <v>403</v>
      </c>
      <c r="AB667" s="414" t="str">
        <f>IF((0=$C667),"",IFERROR(IF($C667&lt;5,$C667*Y667,IF(AND(5&lt;=$C667,$C667&lt;=10),$C667*Z667,IF($C667&gt;10,$C667*AA667,"No Offer"))),"No Offer"))</f>
        <v/>
      </c>
    </row>
    <row r="668" spans="1:28" s="389" customFormat="1" x14ac:dyDescent="0.2">
      <c r="A668" s="316"/>
      <c r="B668" s="317"/>
      <c r="C668" s="318">
        <f>'Series 200 Input'!J668</f>
        <v>0</v>
      </c>
      <c r="D668" s="318"/>
      <c r="E668" s="407"/>
      <c r="F668" s="407"/>
      <c r="G668" s="407"/>
      <c r="H668" s="408"/>
      <c r="I668" s="409"/>
      <c r="J668" s="409"/>
      <c r="K668" s="409"/>
      <c r="L668" s="411"/>
      <c r="M668" s="407"/>
      <c r="N668" s="407"/>
      <c r="O668" s="407"/>
      <c r="P668" s="408"/>
      <c r="Q668" s="409"/>
      <c r="R668" s="409"/>
      <c r="S668" s="409"/>
      <c r="T668" s="411"/>
      <c r="U668" s="407"/>
      <c r="V668" s="407"/>
      <c r="W668" s="407"/>
      <c r="X668" s="408"/>
      <c r="Y668" s="409"/>
      <c r="Z668" s="409"/>
      <c r="AA668" s="409"/>
      <c r="AB668" s="411"/>
    </row>
    <row r="669" spans="1:28" s="389" customFormat="1" ht="25.5" x14ac:dyDescent="0.2">
      <c r="A669" s="316" t="s">
        <v>950</v>
      </c>
      <c r="B669" s="317" t="s">
        <v>951</v>
      </c>
      <c r="C669" s="318">
        <f>'Series 200 Input'!J669</f>
        <v>0</v>
      </c>
      <c r="D669" s="318" t="s">
        <v>30</v>
      </c>
      <c r="E669" s="407">
        <v>525.72</v>
      </c>
      <c r="F669" s="407">
        <v>525.72</v>
      </c>
      <c r="G669" s="407">
        <v>525.72</v>
      </c>
      <c r="H669" s="412" t="str">
        <f>IF((0=$C669),"",IFERROR(IF($C669&lt;5,$C669*E669,IF(AND(5&lt;=$C669,$C669&lt;=10),$C669*F669,IF($C669&gt;10,$C669*G669,"No Offer"))),"No Offer"))</f>
        <v/>
      </c>
      <c r="I669" s="409">
        <v>250</v>
      </c>
      <c r="J669" s="409">
        <v>250</v>
      </c>
      <c r="K669" s="409">
        <v>250</v>
      </c>
      <c r="L669" s="414" t="str">
        <f>IF((0=$C669),"",IFERROR(IF($C669&lt;5,$C669*I669,IF(AND(5&lt;=$C669,$C669&lt;=10),$C669*J669,IF($C669&gt;10,$C669*K669,"No Offer"))),"No Offer"))</f>
        <v/>
      </c>
      <c r="M669" s="407">
        <v>287.99</v>
      </c>
      <c r="N669" s="407">
        <v>287.99</v>
      </c>
      <c r="O669" s="407">
        <v>287.99</v>
      </c>
      <c r="P669" s="412" t="str">
        <f>IF((0=$C669),"",IFERROR(IF($C669&lt;5,$C669*M669,IF(AND(5&lt;=$C669,$C669&lt;=10),$C669*N669,IF($C669&gt;10,$C669*O669,"No Offer"))),"No Offer"))</f>
        <v/>
      </c>
      <c r="Q669" s="409">
        <v>500</v>
      </c>
      <c r="R669" s="409">
        <v>500</v>
      </c>
      <c r="S669" s="409">
        <v>500</v>
      </c>
      <c r="T669" s="414" t="str">
        <f>IF((0=$C669),"",IFERROR(IF($C669&lt;5,$C669*Q669,IF(AND(5&lt;=$C669,$C669&lt;=10),$C669*R669,IF($C669&gt;10,$C669*S669,"No Offer"))),"No Offer"))</f>
        <v/>
      </c>
      <c r="U669" s="407">
        <v>735</v>
      </c>
      <c r="V669" s="407">
        <v>695</v>
      </c>
      <c r="W669" s="407">
        <v>640</v>
      </c>
      <c r="X669" s="412" t="str">
        <f>IF((0=$C669),"",IFERROR(IF($C669&lt;5,$C669*U669,IF(AND(5&lt;=$C669,$C669&lt;=10),$C669*V669,IF($C669&gt;10,$C669*W669,"No Offer"))),"No Offer"))</f>
        <v/>
      </c>
      <c r="Y669" s="409" t="s">
        <v>402</v>
      </c>
      <c r="Z669" s="409" t="s">
        <v>402</v>
      </c>
      <c r="AA669" s="409" t="s">
        <v>403</v>
      </c>
      <c r="AB669" s="414" t="str">
        <f>IF((0=$C669),"",IFERROR(IF($C669&lt;5,$C669*Y669,IF(AND(5&lt;=$C669,$C669&lt;=10),$C669*Z669,IF($C669&gt;10,$C669*AA669,"No Offer"))),"No Offer"))</f>
        <v/>
      </c>
    </row>
    <row r="670" spans="1:28" s="389" customFormat="1" x14ac:dyDescent="0.2">
      <c r="A670" s="316"/>
      <c r="B670" s="317"/>
      <c r="C670" s="318">
        <f>'Series 200 Input'!J670</f>
        <v>0</v>
      </c>
      <c r="D670" s="318"/>
      <c r="E670" s="407"/>
      <c r="F670" s="407"/>
      <c r="G670" s="407"/>
      <c r="H670" s="408"/>
      <c r="I670" s="409"/>
      <c r="J670" s="409"/>
      <c r="K670" s="409"/>
      <c r="L670" s="411"/>
      <c r="M670" s="407"/>
      <c r="N670" s="407"/>
      <c r="O670" s="407"/>
      <c r="P670" s="408"/>
      <c r="Q670" s="409"/>
      <c r="R670" s="409"/>
      <c r="S670" s="409"/>
      <c r="T670" s="411"/>
      <c r="U670" s="407"/>
      <c r="V670" s="407"/>
      <c r="W670" s="407"/>
      <c r="X670" s="408"/>
      <c r="Y670" s="409"/>
      <c r="Z670" s="409"/>
      <c r="AA670" s="409"/>
      <c r="AB670" s="411"/>
    </row>
    <row r="671" spans="1:28" s="389" customFormat="1" x14ac:dyDescent="0.2">
      <c r="A671" s="331"/>
      <c r="B671" s="343" t="s">
        <v>529</v>
      </c>
      <c r="C671" s="318">
        <f>'Series 200 Input'!J671</f>
        <v>0</v>
      </c>
      <c r="D671" s="334"/>
      <c r="E671" s="423" t="s">
        <v>386</v>
      </c>
      <c r="F671" s="424" t="s">
        <v>485</v>
      </c>
      <c r="G671" s="423" t="s">
        <v>486</v>
      </c>
      <c r="H671" s="433"/>
      <c r="I671" s="423" t="s">
        <v>386</v>
      </c>
      <c r="J671" s="424" t="s">
        <v>485</v>
      </c>
      <c r="K671" s="423" t="s">
        <v>486</v>
      </c>
      <c r="L671" s="433"/>
      <c r="M671" s="423" t="s">
        <v>386</v>
      </c>
      <c r="N671" s="424" t="s">
        <v>485</v>
      </c>
      <c r="O671" s="423" t="s">
        <v>486</v>
      </c>
      <c r="P671" s="433"/>
      <c r="Q671" s="423" t="s">
        <v>386</v>
      </c>
      <c r="R671" s="424" t="s">
        <v>485</v>
      </c>
      <c r="S671" s="423" t="s">
        <v>486</v>
      </c>
      <c r="T671" s="433"/>
      <c r="U671" s="423" t="s">
        <v>386</v>
      </c>
      <c r="V671" s="424" t="s">
        <v>485</v>
      </c>
      <c r="W671" s="423" t="s">
        <v>486</v>
      </c>
      <c r="X671" s="433"/>
      <c r="Y671" s="423" t="s">
        <v>386</v>
      </c>
      <c r="Z671" s="424" t="s">
        <v>485</v>
      </c>
      <c r="AA671" s="423" t="s">
        <v>486</v>
      </c>
      <c r="AB671" s="433"/>
    </row>
    <row r="672" spans="1:28" s="389" customFormat="1" x14ac:dyDescent="0.2">
      <c r="A672" s="316"/>
      <c r="B672" s="317"/>
      <c r="C672" s="318">
        <f>'Series 200 Input'!J672</f>
        <v>0</v>
      </c>
      <c r="D672" s="318"/>
      <c r="E672" s="407"/>
      <c r="F672" s="407"/>
      <c r="G672" s="407"/>
      <c r="H672" s="408"/>
      <c r="I672" s="409"/>
      <c r="J672" s="409"/>
      <c r="K672" s="409"/>
      <c r="L672" s="411"/>
      <c r="M672" s="407"/>
      <c r="N672" s="407"/>
      <c r="O672" s="407"/>
      <c r="P672" s="408"/>
      <c r="Q672" s="409"/>
      <c r="R672" s="409"/>
      <c r="S672" s="409"/>
      <c r="T672" s="411"/>
      <c r="U672" s="407"/>
      <c r="V672" s="407"/>
      <c r="W672" s="407"/>
      <c r="X672" s="408"/>
      <c r="Y672" s="409"/>
      <c r="Z672" s="409"/>
      <c r="AA672" s="409"/>
      <c r="AB672" s="411"/>
    </row>
    <row r="673" spans="1:28" s="389" customFormat="1" x14ac:dyDescent="0.2">
      <c r="A673" s="316" t="s">
        <v>952</v>
      </c>
      <c r="B673" s="317" t="s">
        <v>953</v>
      </c>
      <c r="C673" s="318">
        <f>'Series 200 Input'!J673</f>
        <v>0</v>
      </c>
      <c r="D673" s="318" t="s">
        <v>30</v>
      </c>
      <c r="E673" s="407">
        <v>16.309999999999999</v>
      </c>
      <c r="F673" s="407">
        <v>3.27</v>
      </c>
      <c r="G673" s="407">
        <v>3.27</v>
      </c>
      <c r="H673" s="412" t="str">
        <f>IF((0=$C673),"",IFERROR(IF($C673&lt;5,$C673*E673,IF(AND(5&lt;=$C673,$C673&lt;=10),$C673*F673,IF($C673&gt;10,$C673*G673,"No Offer"))),"No Offer"))</f>
        <v/>
      </c>
      <c r="I673" s="409">
        <v>20</v>
      </c>
      <c r="J673" s="409">
        <v>20</v>
      </c>
      <c r="K673" s="409">
        <v>20</v>
      </c>
      <c r="L673" s="414" t="str">
        <f>IF((0=$C673),"",IFERROR(IF($C673&lt;5,$C673*I673,IF(AND(5&lt;=$C673,$C673&lt;=10),$C673*J673,IF($C673&gt;10,$C673*K673,"No Offer"))),"No Offer"))</f>
        <v/>
      </c>
      <c r="M673" s="407">
        <v>27.73</v>
      </c>
      <c r="N673" s="407">
        <v>27.73</v>
      </c>
      <c r="O673" s="407">
        <v>27.73</v>
      </c>
      <c r="P673" s="412" t="str">
        <f>IF((0=$C673),"",IFERROR(IF($C673&lt;5,$C673*M673,IF(AND(5&lt;=$C673,$C673&lt;=10),$C673*N673,IF($C673&gt;10,$C673*O673,"No Offer"))),"No Offer"))</f>
        <v/>
      </c>
      <c r="Q673" s="409">
        <v>15</v>
      </c>
      <c r="R673" s="409">
        <v>15</v>
      </c>
      <c r="S673" s="409">
        <v>15</v>
      </c>
      <c r="T673" s="414" t="str">
        <f>IF((0=$C673),"",IFERROR(IF($C673&lt;5,$C673*Q673,IF(AND(5&lt;=$C673,$C673&lt;=10),$C673*R673,IF($C673&gt;10,$C673*S673,"No Offer"))),"No Offer"))</f>
        <v/>
      </c>
      <c r="U673" s="407">
        <v>30</v>
      </c>
      <c r="V673" s="407">
        <v>24</v>
      </c>
      <c r="W673" s="407">
        <v>18</v>
      </c>
      <c r="X673" s="412" t="str">
        <f>IF((0=$C673),"",IFERROR(IF($C673&lt;5,$C673*U673,IF(AND(5&lt;=$C673,$C673&lt;=10),$C673*V673,IF($C673&gt;10,$C673*W673,"No Offer"))),"No Offer"))</f>
        <v/>
      </c>
      <c r="Y673" s="409" t="s">
        <v>402</v>
      </c>
      <c r="Z673" s="409" t="s">
        <v>402</v>
      </c>
      <c r="AA673" s="409" t="s">
        <v>403</v>
      </c>
      <c r="AB673" s="414" t="str">
        <f>IF((0=$C673),"",IFERROR(IF($C673&lt;5,$C673*Y673,IF(AND(5&lt;=$C673,$C673&lt;=10),$C673*Z673,IF($C673&gt;10,$C673*AA673,"No Offer"))),"No Offer"))</f>
        <v/>
      </c>
    </row>
    <row r="674" spans="1:28" s="389" customFormat="1" x14ac:dyDescent="0.2">
      <c r="A674" s="316"/>
      <c r="B674" s="317"/>
      <c r="C674" s="318">
        <f>'Series 200 Input'!J674</f>
        <v>0</v>
      </c>
      <c r="D674" s="318"/>
      <c r="E674" s="407"/>
      <c r="F674" s="407"/>
      <c r="G674" s="407"/>
      <c r="H674" s="408"/>
      <c r="I674" s="409"/>
      <c r="J674" s="409"/>
      <c r="K674" s="409"/>
      <c r="L674" s="411"/>
      <c r="M674" s="407"/>
      <c r="N674" s="407"/>
      <c r="O674" s="407"/>
      <c r="P674" s="408"/>
      <c r="Q674" s="409"/>
      <c r="R674" s="409"/>
      <c r="S674" s="409"/>
      <c r="T674" s="411"/>
      <c r="U674" s="407"/>
      <c r="V674" s="407"/>
      <c r="W674" s="407"/>
      <c r="X674" s="408"/>
      <c r="Y674" s="409"/>
      <c r="Z674" s="409"/>
      <c r="AA674" s="409"/>
      <c r="AB674" s="411"/>
    </row>
    <row r="675" spans="1:28" s="389" customFormat="1" ht="25.5" x14ac:dyDescent="0.2">
      <c r="A675" s="316" t="s">
        <v>954</v>
      </c>
      <c r="B675" s="317" t="s">
        <v>955</v>
      </c>
      <c r="C675" s="318">
        <f>'Series 200 Input'!J675</f>
        <v>0</v>
      </c>
      <c r="D675" s="318" t="s">
        <v>30</v>
      </c>
      <c r="E675" s="407">
        <v>32.630000000000003</v>
      </c>
      <c r="F675" s="407">
        <v>32.630000000000003</v>
      </c>
      <c r="G675" s="407">
        <v>32.630000000000003</v>
      </c>
      <c r="H675" s="412" t="str">
        <f>IF((0=$C675),"",IFERROR(IF($C675&lt;5,$C675*E675,IF(AND(5&lt;=$C675,$C675&lt;=10),$C675*F675,IF($C675&gt;10,$C675*G675,"No Offer"))),"No Offer"))</f>
        <v/>
      </c>
      <c r="I675" s="409">
        <v>20</v>
      </c>
      <c r="J675" s="409">
        <v>20</v>
      </c>
      <c r="K675" s="409">
        <v>20</v>
      </c>
      <c r="L675" s="414" t="str">
        <f>IF((0=$C675),"",IFERROR(IF($C675&lt;5,$C675*I675,IF(AND(5&lt;=$C675,$C675&lt;=10),$C675*J675,IF($C675&gt;10,$C675*K675,"No Offer"))),"No Offer"))</f>
        <v/>
      </c>
      <c r="M675" s="407">
        <v>27.73</v>
      </c>
      <c r="N675" s="407">
        <v>27.73</v>
      </c>
      <c r="O675" s="407">
        <v>27.73</v>
      </c>
      <c r="P675" s="412" t="str">
        <f>IF((0=$C675),"",IFERROR(IF($C675&lt;5,$C675*M675,IF(AND(5&lt;=$C675,$C675&lt;=10),$C675*N675,IF($C675&gt;10,$C675*O675,"No Offer"))),"No Offer"))</f>
        <v/>
      </c>
      <c r="Q675" s="409">
        <v>25</v>
      </c>
      <c r="R675" s="409">
        <v>25</v>
      </c>
      <c r="S675" s="409">
        <v>25</v>
      </c>
      <c r="T675" s="414" t="str">
        <f>IF((0=$C675),"",IFERROR(IF($C675&lt;5,$C675*Q675,IF(AND(5&lt;=$C675,$C675&lt;=10),$C675*R675,IF($C675&gt;10,$C675*S675,"No Offer"))),"No Offer"))</f>
        <v/>
      </c>
      <c r="U675" s="407">
        <v>65</v>
      </c>
      <c r="V675" s="407">
        <v>60</v>
      </c>
      <c r="W675" s="407">
        <v>55</v>
      </c>
      <c r="X675" s="412" t="str">
        <f>IF((0=$C675),"",IFERROR(IF($C675&lt;5,$C675*U675,IF(AND(5&lt;=$C675,$C675&lt;=10),$C675*V675,IF($C675&gt;10,$C675*W675,"No Offer"))),"No Offer"))</f>
        <v/>
      </c>
      <c r="Y675" s="409" t="s">
        <v>402</v>
      </c>
      <c r="Z675" s="409" t="s">
        <v>402</v>
      </c>
      <c r="AA675" s="409" t="s">
        <v>403</v>
      </c>
      <c r="AB675" s="414" t="str">
        <f>IF((0=$C675),"",IFERROR(IF($C675&lt;5,$C675*Y675,IF(AND(5&lt;=$C675,$C675&lt;=10),$C675*Z675,IF($C675&gt;10,$C675*AA675,"No Offer"))),"No Offer"))</f>
        <v/>
      </c>
    </row>
    <row r="676" spans="1:28" s="389" customFormat="1" x14ac:dyDescent="0.2">
      <c r="A676" s="316"/>
      <c r="B676" s="317"/>
      <c r="C676" s="318">
        <f>'Series 200 Input'!J676</f>
        <v>0</v>
      </c>
      <c r="D676" s="318"/>
      <c r="E676" s="407"/>
      <c r="F676" s="407"/>
      <c r="G676" s="407"/>
      <c r="H676" s="408"/>
      <c r="I676" s="409"/>
      <c r="J676" s="409"/>
      <c r="K676" s="409"/>
      <c r="L676" s="411"/>
      <c r="M676" s="407"/>
      <c r="N676" s="407"/>
      <c r="O676" s="407"/>
      <c r="P676" s="408"/>
      <c r="Q676" s="409"/>
      <c r="R676" s="409"/>
      <c r="S676" s="409"/>
      <c r="T676" s="411"/>
      <c r="U676" s="407"/>
      <c r="V676" s="407"/>
      <c r="W676" s="407"/>
      <c r="X676" s="408"/>
      <c r="Y676" s="409"/>
      <c r="Z676" s="409"/>
      <c r="AA676" s="409"/>
      <c r="AB676" s="411"/>
    </row>
    <row r="677" spans="1:28" s="389" customFormat="1" ht="25.5" x14ac:dyDescent="0.2">
      <c r="A677" s="316" t="s">
        <v>956</v>
      </c>
      <c r="B677" s="317" t="s">
        <v>957</v>
      </c>
      <c r="C677" s="318">
        <f>'Series 200 Input'!J677</f>
        <v>0</v>
      </c>
      <c r="D677" s="318" t="s">
        <v>30</v>
      </c>
      <c r="E677" s="407">
        <v>32.630000000000003</v>
      </c>
      <c r="F677" s="407">
        <v>32.630000000000003</v>
      </c>
      <c r="G677" s="407">
        <v>32.630000000000003</v>
      </c>
      <c r="H677" s="412" t="str">
        <f>IF((0=$C677),"",IFERROR(IF($C677&lt;5,$C677*E677,IF(AND(5&lt;=$C677,$C677&lt;=10),$C677*F677,IF($C677&gt;10,$C677*G677,"No Offer"))),"No Offer"))</f>
        <v/>
      </c>
      <c r="I677" s="409">
        <v>20</v>
      </c>
      <c r="J677" s="409">
        <v>20</v>
      </c>
      <c r="K677" s="409">
        <v>20</v>
      </c>
      <c r="L677" s="414" t="str">
        <f>IF((0=$C677),"",IFERROR(IF($C677&lt;5,$C677*I677,IF(AND(5&lt;=$C677,$C677&lt;=10),$C677*J677,IF($C677&gt;10,$C677*K677,"No Offer"))),"No Offer"))</f>
        <v/>
      </c>
      <c r="M677" s="407">
        <v>27.73</v>
      </c>
      <c r="N677" s="407">
        <v>27.73</v>
      </c>
      <c r="O677" s="407">
        <v>27.73</v>
      </c>
      <c r="P677" s="412" t="str">
        <f>IF((0=$C677),"",IFERROR(IF($C677&lt;5,$C677*M677,IF(AND(5&lt;=$C677,$C677&lt;=10),$C677*N677,IF($C677&gt;10,$C677*O677,"No Offer"))),"No Offer"))</f>
        <v/>
      </c>
      <c r="Q677" s="409">
        <v>25</v>
      </c>
      <c r="R677" s="409">
        <v>25</v>
      </c>
      <c r="S677" s="409">
        <v>25</v>
      </c>
      <c r="T677" s="414" t="str">
        <f>IF((0=$C677),"",IFERROR(IF($C677&lt;5,$C677*Q677,IF(AND(5&lt;=$C677,$C677&lt;=10),$C677*R677,IF($C677&gt;10,$C677*S677,"No Offer"))),"No Offer"))</f>
        <v/>
      </c>
      <c r="U677" s="407">
        <v>65</v>
      </c>
      <c r="V677" s="407">
        <v>60</v>
      </c>
      <c r="W677" s="407">
        <v>55</v>
      </c>
      <c r="X677" s="412" t="str">
        <f>IF((0=$C677),"",IFERROR(IF($C677&lt;5,$C677*U677,IF(AND(5&lt;=$C677,$C677&lt;=10),$C677*V677,IF($C677&gt;10,$C677*W677,"No Offer"))),"No Offer"))</f>
        <v/>
      </c>
      <c r="Y677" s="409" t="s">
        <v>402</v>
      </c>
      <c r="Z677" s="409" t="s">
        <v>402</v>
      </c>
      <c r="AA677" s="409" t="s">
        <v>403</v>
      </c>
      <c r="AB677" s="414" t="str">
        <f>IF((0=$C677),"",IFERROR(IF($C677&lt;5,$C677*Y677,IF(AND(5&lt;=$C677,$C677&lt;=10),$C677*Z677,IF($C677&gt;10,$C677*AA677,"No Offer"))),"No Offer"))</f>
        <v/>
      </c>
    </row>
    <row r="678" spans="1:28" s="389" customFormat="1" x14ac:dyDescent="0.2">
      <c r="A678" s="316"/>
      <c r="B678" s="317"/>
      <c r="C678" s="318">
        <f>'Series 200 Input'!J678</f>
        <v>0</v>
      </c>
      <c r="D678" s="318"/>
      <c r="E678" s="407"/>
      <c r="F678" s="407"/>
      <c r="G678" s="407"/>
      <c r="H678" s="408"/>
      <c r="I678" s="409"/>
      <c r="J678" s="409"/>
      <c r="K678" s="409"/>
      <c r="L678" s="411"/>
      <c r="M678" s="407"/>
      <c r="N678" s="407"/>
      <c r="O678" s="407"/>
      <c r="P678" s="408"/>
      <c r="Q678" s="409"/>
      <c r="R678" s="409"/>
      <c r="S678" s="409"/>
      <c r="T678" s="411"/>
      <c r="U678" s="407"/>
      <c r="V678" s="407"/>
      <c r="W678" s="407"/>
      <c r="X678" s="408"/>
      <c r="Y678" s="409"/>
      <c r="Z678" s="409"/>
      <c r="AA678" s="409"/>
      <c r="AB678" s="411"/>
    </row>
    <row r="679" spans="1:28" s="389" customFormat="1" x14ac:dyDescent="0.2">
      <c r="A679" s="331"/>
      <c r="B679" s="343" t="s">
        <v>536</v>
      </c>
      <c r="C679" s="318">
        <f>'Series 200 Input'!J679</f>
        <v>0</v>
      </c>
      <c r="D679" s="334"/>
      <c r="E679" s="423"/>
      <c r="F679" s="424"/>
      <c r="G679" s="423"/>
      <c r="H679" s="433"/>
      <c r="I679" s="423"/>
      <c r="J679" s="424"/>
      <c r="K679" s="423"/>
      <c r="L679" s="433"/>
      <c r="M679" s="423"/>
      <c r="N679" s="424"/>
      <c r="O679" s="423"/>
      <c r="P679" s="433"/>
      <c r="Q679" s="423"/>
      <c r="R679" s="424"/>
      <c r="S679" s="423"/>
      <c r="T679" s="433"/>
      <c r="U679" s="423"/>
      <c r="V679" s="424"/>
      <c r="W679" s="423"/>
      <c r="X679" s="433"/>
      <c r="Y679" s="423"/>
      <c r="Z679" s="424"/>
      <c r="AA679" s="423"/>
      <c r="AB679" s="433"/>
    </row>
    <row r="680" spans="1:28" s="389" customFormat="1" x14ac:dyDescent="0.2">
      <c r="A680" s="331"/>
      <c r="B680" s="343"/>
      <c r="C680" s="318">
        <f>'Series 200 Input'!J680</f>
        <v>0</v>
      </c>
      <c r="D680" s="334"/>
      <c r="E680" s="423"/>
      <c r="F680" s="424"/>
      <c r="G680" s="423"/>
      <c r="H680" s="433"/>
      <c r="I680" s="423"/>
      <c r="J680" s="424"/>
      <c r="K680" s="423"/>
      <c r="L680" s="433"/>
      <c r="M680" s="423"/>
      <c r="N680" s="424"/>
      <c r="O680" s="423"/>
      <c r="P680" s="433"/>
      <c r="Q680" s="423"/>
      <c r="R680" s="424"/>
      <c r="S680" s="423"/>
      <c r="T680" s="433"/>
      <c r="U680" s="423"/>
      <c r="V680" s="424"/>
      <c r="W680" s="423"/>
      <c r="X680" s="433"/>
      <c r="Y680" s="423"/>
      <c r="Z680" s="424"/>
      <c r="AA680" s="423"/>
      <c r="AB680" s="433"/>
    </row>
    <row r="681" spans="1:28" s="389" customFormat="1" x14ac:dyDescent="0.2">
      <c r="A681" s="331"/>
      <c r="B681" s="343" t="s">
        <v>537</v>
      </c>
      <c r="C681" s="318">
        <f>'Series 200 Input'!J681</f>
        <v>0</v>
      </c>
      <c r="D681" s="334"/>
      <c r="E681" s="423" t="s">
        <v>396</v>
      </c>
      <c r="F681" s="424" t="s">
        <v>397</v>
      </c>
      <c r="G681" s="423" t="s">
        <v>398</v>
      </c>
      <c r="H681" s="433"/>
      <c r="I681" s="423" t="s">
        <v>396</v>
      </c>
      <c r="J681" s="424" t="s">
        <v>397</v>
      </c>
      <c r="K681" s="423" t="s">
        <v>398</v>
      </c>
      <c r="L681" s="433"/>
      <c r="M681" s="423" t="s">
        <v>396</v>
      </c>
      <c r="N681" s="424" t="s">
        <v>397</v>
      </c>
      <c r="O681" s="423" t="s">
        <v>398</v>
      </c>
      <c r="P681" s="433"/>
      <c r="Q681" s="423" t="s">
        <v>396</v>
      </c>
      <c r="R681" s="424" t="s">
        <v>397</v>
      </c>
      <c r="S681" s="423" t="s">
        <v>398</v>
      </c>
      <c r="T681" s="433"/>
      <c r="U681" s="423" t="s">
        <v>396</v>
      </c>
      <c r="V681" s="424" t="s">
        <v>397</v>
      </c>
      <c r="W681" s="423" t="s">
        <v>398</v>
      </c>
      <c r="X681" s="433"/>
      <c r="Y681" s="423" t="s">
        <v>396</v>
      </c>
      <c r="Z681" s="424" t="s">
        <v>397</v>
      </c>
      <c r="AA681" s="423" t="s">
        <v>398</v>
      </c>
      <c r="AB681" s="433"/>
    </row>
    <row r="682" spans="1:28" s="389" customFormat="1" x14ac:dyDescent="0.2">
      <c r="A682" s="316"/>
      <c r="B682" s="317"/>
      <c r="C682" s="318">
        <f>'Series 200 Input'!J682</f>
        <v>0</v>
      </c>
      <c r="D682" s="318"/>
      <c r="E682" s="407"/>
      <c r="F682" s="407"/>
      <c r="G682" s="407"/>
      <c r="H682" s="408"/>
      <c r="I682" s="409"/>
      <c r="J682" s="409"/>
      <c r="K682" s="409"/>
      <c r="L682" s="411"/>
      <c r="M682" s="407"/>
      <c r="N682" s="407"/>
      <c r="O682" s="407"/>
      <c r="P682" s="408"/>
      <c r="Q682" s="409"/>
      <c r="R682" s="409"/>
      <c r="S682" s="409"/>
      <c r="T682" s="411"/>
      <c r="U682" s="407"/>
      <c r="V682" s="407"/>
      <c r="W682" s="407"/>
      <c r="X682" s="408"/>
      <c r="Y682" s="409"/>
      <c r="Z682" s="409"/>
      <c r="AA682" s="409"/>
      <c r="AB682" s="411"/>
    </row>
    <row r="683" spans="1:28" s="389" customFormat="1" ht="27" customHeight="1" x14ac:dyDescent="0.2">
      <c r="A683" s="316" t="s">
        <v>958</v>
      </c>
      <c r="B683" s="317" t="s">
        <v>959</v>
      </c>
      <c r="C683" s="318">
        <f>'Series 200 Input'!J683</f>
        <v>0</v>
      </c>
      <c r="D683" s="318" t="s">
        <v>30</v>
      </c>
      <c r="E683" s="407">
        <v>34.24</v>
      </c>
      <c r="F683" s="407">
        <v>34.24</v>
      </c>
      <c r="G683" s="407">
        <v>34.24</v>
      </c>
      <c r="H683" s="412" t="str">
        <f>IF((0=$C683),"",IFERROR(IF($C683&lt;10,$C683*E683,IF(AND(10&lt;=$C683,$C683&lt;=50),$C683*F683,IF($C683&gt;50,$C683*G683,"No Offer"))),"No Offer"))</f>
        <v/>
      </c>
      <c r="I683" s="409">
        <v>20</v>
      </c>
      <c r="J683" s="409">
        <v>20</v>
      </c>
      <c r="K683" s="409">
        <v>20</v>
      </c>
      <c r="L683" s="414" t="str">
        <f>IF((0=$C683),"",IFERROR(IF($C683&lt;10,$C683*I683,IF(AND(10&lt;=$C683,$C683&lt;=50),$C683*J683,IF($C683&gt;50,$C683*K683,"No Offer"))),"No Offer"))</f>
        <v/>
      </c>
      <c r="M683" s="407">
        <v>20.95</v>
      </c>
      <c r="N683" s="407">
        <v>20.95</v>
      </c>
      <c r="O683" s="407">
        <v>20.95</v>
      </c>
      <c r="P683" s="412" t="str">
        <f>IF((0=$C683),"",IFERROR(IF($C683&lt;10,$C683*M683,IF(AND(10&lt;=$C683,$C683&lt;=50),$C683*N683,IF($C683&gt;50,$C683*O683,"No Offer"))),"No Offer"))</f>
        <v/>
      </c>
      <c r="Q683" s="409">
        <v>10</v>
      </c>
      <c r="R683" s="409">
        <v>10</v>
      </c>
      <c r="S683" s="409">
        <v>10</v>
      </c>
      <c r="T683" s="414" t="str">
        <f>IF((0=$C683),"",IFERROR(IF($C683&lt;10,$C683*Q683,IF(AND(10&lt;=$C683,$C683&lt;=50),$C683*R683,IF($C683&gt;50,$C683*S683,"No Offer"))),"No Offer"))</f>
        <v/>
      </c>
      <c r="U683" s="407">
        <v>15.82</v>
      </c>
      <c r="V683" s="407">
        <v>15.6</v>
      </c>
      <c r="W683" s="407">
        <v>14.4</v>
      </c>
      <c r="X683" s="412" t="str">
        <f>IF((0=$C683),"",IFERROR(IF($C683&lt;10,$C683*U683,IF(AND(10&lt;=$C683,$C683&lt;=50),$C683*V683,IF($C683&gt;50,$C683*W683,"No Offer"))),"No Offer"))</f>
        <v/>
      </c>
      <c r="Y683" s="409" t="s">
        <v>402</v>
      </c>
      <c r="Z683" s="409" t="s">
        <v>402</v>
      </c>
      <c r="AA683" s="409" t="s">
        <v>403</v>
      </c>
      <c r="AB683" s="414" t="str">
        <f>IF((0=$C683),"",IFERROR(IF($C683&lt;10,$C683*Y683,IF(AND(10&lt;=$C683,$C683&lt;=50),$C683*Z683,IF($C683&gt;50,$C683*AA683,"No Offer"))),"No Offer"))</f>
        <v/>
      </c>
    </row>
    <row r="684" spans="1:28" s="389" customFormat="1" x14ac:dyDescent="0.2">
      <c r="A684" s="316"/>
      <c r="B684" s="317"/>
      <c r="C684" s="318">
        <f>'Series 200 Input'!J684</f>
        <v>0</v>
      </c>
      <c r="D684" s="318"/>
      <c r="E684" s="407"/>
      <c r="F684" s="407"/>
      <c r="G684" s="407"/>
      <c r="H684" s="408"/>
      <c r="I684" s="409"/>
      <c r="J684" s="409"/>
      <c r="K684" s="409"/>
      <c r="L684" s="411"/>
      <c r="M684" s="407"/>
      <c r="N684" s="407"/>
      <c r="O684" s="407"/>
      <c r="P684" s="408"/>
      <c r="Q684" s="409"/>
      <c r="R684" s="409"/>
      <c r="S684" s="409"/>
      <c r="T684" s="411"/>
      <c r="U684" s="407"/>
      <c r="V684" s="407"/>
      <c r="W684" s="407"/>
      <c r="X684" s="408"/>
      <c r="Y684" s="409"/>
      <c r="Z684" s="409"/>
      <c r="AA684" s="409"/>
      <c r="AB684" s="411"/>
    </row>
    <row r="685" spans="1:28" s="389" customFormat="1" ht="27" customHeight="1" x14ac:dyDescent="0.2">
      <c r="A685" s="316" t="s">
        <v>960</v>
      </c>
      <c r="B685" s="317" t="s">
        <v>961</v>
      </c>
      <c r="C685" s="318">
        <f>'Series 200 Input'!J685</f>
        <v>0</v>
      </c>
      <c r="D685" s="318" t="s">
        <v>30</v>
      </c>
      <c r="E685" s="407">
        <v>34.24</v>
      </c>
      <c r="F685" s="407">
        <v>34.24</v>
      </c>
      <c r="G685" s="407">
        <v>34.24</v>
      </c>
      <c r="H685" s="412" t="str">
        <f>IF((0=$C685),"",IFERROR(IF($C685&lt;10,$C685*E685,IF(AND(10&lt;=$C685,$C685&lt;=50),$C685*F685,IF($C685&gt;50,$C685*G685,"No Offer"))),"No Offer"))</f>
        <v/>
      </c>
      <c r="I685" s="409">
        <v>20</v>
      </c>
      <c r="J685" s="409">
        <v>20</v>
      </c>
      <c r="K685" s="409">
        <v>20</v>
      </c>
      <c r="L685" s="414" t="str">
        <f>IF((0=$C685),"",IFERROR(IF($C685&lt;10,$C685*I685,IF(AND(10&lt;=$C685,$C685&lt;=50),$C685*J685,IF($C685&gt;50,$C685*K685,"No Offer"))),"No Offer"))</f>
        <v/>
      </c>
      <c r="M685" s="407">
        <v>24.46</v>
      </c>
      <c r="N685" s="407">
        <v>24.46</v>
      </c>
      <c r="O685" s="407">
        <v>24.46</v>
      </c>
      <c r="P685" s="412" t="str">
        <f>IF((0=$C685),"",IFERROR(IF($C685&lt;10,$C685*M685,IF(AND(10&lt;=$C685,$C685&lt;=50),$C685*N685,IF($C685&gt;50,$C685*O685,"No Offer"))),"No Offer"))</f>
        <v/>
      </c>
      <c r="Q685" s="409">
        <v>10</v>
      </c>
      <c r="R685" s="409">
        <v>10</v>
      </c>
      <c r="S685" s="409">
        <v>10</v>
      </c>
      <c r="T685" s="414" t="str">
        <f>IF((0=$C685),"",IFERROR(IF($C685&lt;10,$C685*Q685,IF(AND(10&lt;=$C685,$C685&lt;=50),$C685*R685,IF($C685&gt;50,$C685*S685,"No Offer"))),"No Offer"))</f>
        <v/>
      </c>
      <c r="U685" s="407">
        <v>15.82</v>
      </c>
      <c r="V685" s="407">
        <v>15.6</v>
      </c>
      <c r="W685" s="407">
        <v>14.4</v>
      </c>
      <c r="X685" s="412" t="str">
        <f>IF((0=$C685),"",IFERROR(IF($C685&lt;10,$C685*U685,IF(AND(10&lt;=$C685,$C685&lt;=50),$C685*V685,IF($C685&gt;50,$C685*W685,"No Offer"))),"No Offer"))</f>
        <v/>
      </c>
      <c r="Y685" s="409" t="s">
        <v>402</v>
      </c>
      <c r="Z685" s="409" t="s">
        <v>402</v>
      </c>
      <c r="AA685" s="409" t="s">
        <v>403</v>
      </c>
      <c r="AB685" s="414" t="str">
        <f>IF((0=$C685),"",IFERROR(IF($C685&lt;10,$C685*Y685,IF(AND(10&lt;=$C685,$C685&lt;=50),$C685*Z685,IF($C685&gt;50,$C685*AA685,"No Offer"))),"No Offer"))</f>
        <v/>
      </c>
    </row>
    <row r="686" spans="1:28" s="389" customFormat="1" x14ac:dyDescent="0.2">
      <c r="A686" s="316"/>
      <c r="B686" s="317"/>
      <c r="C686" s="318">
        <f>'Series 200 Input'!J686</f>
        <v>0</v>
      </c>
      <c r="D686" s="318"/>
      <c r="E686" s="407"/>
      <c r="F686" s="407"/>
      <c r="G686" s="407"/>
      <c r="H686" s="408"/>
      <c r="I686" s="409"/>
      <c r="J686" s="409"/>
      <c r="K686" s="409"/>
      <c r="L686" s="411"/>
      <c r="M686" s="407"/>
      <c r="N686" s="407"/>
      <c r="O686" s="407"/>
      <c r="P686" s="408"/>
      <c r="Q686" s="409"/>
      <c r="R686" s="409"/>
      <c r="S686" s="409"/>
      <c r="T686" s="411"/>
      <c r="U686" s="407"/>
      <c r="V686" s="407"/>
      <c r="W686" s="407"/>
      <c r="X686" s="408"/>
      <c r="Y686" s="409"/>
      <c r="Z686" s="409"/>
      <c r="AA686" s="409"/>
      <c r="AB686" s="411"/>
    </row>
    <row r="687" spans="1:28" s="389" customFormat="1" ht="27" customHeight="1" x14ac:dyDescent="0.2">
      <c r="A687" s="316" t="s">
        <v>962</v>
      </c>
      <c r="B687" s="317" t="s">
        <v>963</v>
      </c>
      <c r="C687" s="318">
        <f>'Series 200 Input'!J687</f>
        <v>0</v>
      </c>
      <c r="D687" s="318" t="s">
        <v>30</v>
      </c>
      <c r="E687" s="407">
        <v>42.81</v>
      </c>
      <c r="F687" s="407">
        <v>42.81</v>
      </c>
      <c r="G687" s="407">
        <v>42.81</v>
      </c>
      <c r="H687" s="412" t="str">
        <f>IF((0=$C687),"",IFERROR(IF($C687&lt;10,$C687*E687,IF(AND(10&lt;=$C687,$C687&lt;=50),$C687*F687,IF($C687&gt;50,$C687*G687,"No Offer"))),"No Offer"))</f>
        <v/>
      </c>
      <c r="I687" s="409">
        <v>20</v>
      </c>
      <c r="J687" s="409">
        <v>20</v>
      </c>
      <c r="K687" s="409">
        <v>20</v>
      </c>
      <c r="L687" s="414" t="str">
        <f>IF((0=$C687),"",IFERROR(IF($C687&lt;10,$C687*I687,IF(AND(10&lt;=$C687,$C687&lt;=50),$C687*J687,IF($C687&gt;50,$C687*K687,"No Offer"))),"No Offer"))</f>
        <v/>
      </c>
      <c r="M687" s="407">
        <v>27.18</v>
      </c>
      <c r="N687" s="407">
        <v>27.18</v>
      </c>
      <c r="O687" s="407">
        <v>27.18</v>
      </c>
      <c r="P687" s="412" t="str">
        <f>IF((0=$C687),"",IFERROR(IF($C687&lt;10,$C687*M687,IF(AND(10&lt;=$C687,$C687&lt;=50),$C687*N687,IF($C687&gt;50,$C687*O687,"No Offer"))),"No Offer"))</f>
        <v/>
      </c>
      <c r="Q687" s="409">
        <v>10</v>
      </c>
      <c r="R687" s="409">
        <v>10</v>
      </c>
      <c r="S687" s="409">
        <v>10</v>
      </c>
      <c r="T687" s="414" t="str">
        <f>IF((0=$C687),"",IFERROR(IF($C687&lt;10,$C687*Q687,IF(AND(10&lt;=$C687,$C687&lt;=50),$C687*R687,IF($C687&gt;50,$C687*S687,"No Offer"))),"No Offer"))</f>
        <v/>
      </c>
      <c r="U687" s="407">
        <v>15.82</v>
      </c>
      <c r="V687" s="407">
        <v>15.6</v>
      </c>
      <c r="W687" s="407">
        <v>14.4</v>
      </c>
      <c r="X687" s="412" t="str">
        <f>IF((0=$C687),"",IFERROR(IF($C687&lt;10,$C687*U687,IF(AND(10&lt;=$C687,$C687&lt;=50),$C687*V687,IF($C687&gt;50,$C687*W687,"No Offer"))),"No Offer"))</f>
        <v/>
      </c>
      <c r="Y687" s="409" t="s">
        <v>402</v>
      </c>
      <c r="Z687" s="409" t="s">
        <v>402</v>
      </c>
      <c r="AA687" s="409" t="s">
        <v>403</v>
      </c>
      <c r="AB687" s="414" t="str">
        <f>IF((0=$C687),"",IFERROR(IF($C687&lt;10,$C687*Y687,IF(AND(10&lt;=$C687,$C687&lt;=50),$C687*Z687,IF($C687&gt;50,$C687*AA687,"No Offer"))),"No Offer"))</f>
        <v/>
      </c>
    </row>
    <row r="688" spans="1:28" s="389" customFormat="1" x14ac:dyDescent="0.2">
      <c r="A688" s="316"/>
      <c r="B688" s="317"/>
      <c r="C688" s="318">
        <f>'Series 200 Input'!J688</f>
        <v>0</v>
      </c>
      <c r="D688" s="318"/>
      <c r="E688" s="407"/>
      <c r="F688" s="407"/>
      <c r="G688" s="407"/>
      <c r="H688" s="408"/>
      <c r="I688" s="409"/>
      <c r="J688" s="409"/>
      <c r="K688" s="409"/>
      <c r="L688" s="411"/>
      <c r="M688" s="407"/>
      <c r="N688" s="407"/>
      <c r="O688" s="407"/>
      <c r="P688" s="408"/>
      <c r="Q688" s="409"/>
      <c r="R688" s="409"/>
      <c r="S688" s="409"/>
      <c r="T688" s="411"/>
      <c r="U688" s="407"/>
      <c r="V688" s="407"/>
      <c r="W688" s="407"/>
      <c r="X688" s="408"/>
      <c r="Y688" s="409"/>
      <c r="Z688" s="409"/>
      <c r="AA688" s="409"/>
      <c r="AB688" s="411"/>
    </row>
    <row r="689" spans="1:28" s="389" customFormat="1" ht="27" customHeight="1" x14ac:dyDescent="0.2">
      <c r="A689" s="316" t="s">
        <v>964</v>
      </c>
      <c r="B689" s="317" t="s">
        <v>965</v>
      </c>
      <c r="C689" s="318">
        <f>'Series 200 Input'!J689</f>
        <v>0</v>
      </c>
      <c r="D689" s="318" t="s">
        <v>30</v>
      </c>
      <c r="E689" s="407">
        <v>64.209999999999994</v>
      </c>
      <c r="F689" s="407">
        <v>64.209999999999994</v>
      </c>
      <c r="G689" s="407">
        <v>64.209999999999994</v>
      </c>
      <c r="H689" s="412" t="str">
        <f>IF((0=$C689),"",IFERROR(IF($C689&lt;10,$C689*E689,IF(AND(10&lt;=$C689,$C689&lt;=50),$C689*F689,IF($C689&gt;50,$C689*G689,"No Offer"))),"No Offer"))</f>
        <v/>
      </c>
      <c r="I689" s="409">
        <v>20</v>
      </c>
      <c r="J689" s="409">
        <v>20</v>
      </c>
      <c r="K689" s="409">
        <v>20</v>
      </c>
      <c r="L689" s="414" t="str">
        <f>IF((0=$C689),"",IFERROR(IF($C689&lt;10,$C689*I689,IF(AND(10&lt;=$C689,$C689&lt;=50),$C689*J689,IF($C689&gt;50,$C689*K689,"No Offer"))),"No Offer"))</f>
        <v/>
      </c>
      <c r="M689" s="407">
        <v>61.14</v>
      </c>
      <c r="N689" s="407">
        <v>61.14</v>
      </c>
      <c r="O689" s="407">
        <v>61.14</v>
      </c>
      <c r="P689" s="412" t="str">
        <f>IF((0=$C689),"",IFERROR(IF($C689&lt;10,$C689*M689,IF(AND(10&lt;=$C689,$C689&lt;=50),$C689*N689,IF($C689&gt;50,$C689*O689,"No Offer"))),"No Offer"))</f>
        <v/>
      </c>
      <c r="Q689" s="409">
        <v>10</v>
      </c>
      <c r="R689" s="409">
        <v>10</v>
      </c>
      <c r="S689" s="409">
        <v>10</v>
      </c>
      <c r="T689" s="414" t="str">
        <f>IF((0=$C689),"",IFERROR(IF($C689&lt;10,$C689*Q689,IF(AND(10&lt;=$C689,$C689&lt;=50),$C689*R689,IF($C689&gt;50,$C689*S689,"No Offer"))),"No Offer"))</f>
        <v/>
      </c>
      <c r="U689" s="407">
        <v>24</v>
      </c>
      <c r="V689" s="407">
        <v>21.6</v>
      </c>
      <c r="W689" s="407">
        <v>18</v>
      </c>
      <c r="X689" s="412" t="str">
        <f>IF((0=$C689),"",IFERROR(IF($C689&lt;10,$C689*U689,IF(AND(10&lt;=$C689,$C689&lt;=50),$C689*V689,IF($C689&gt;50,$C689*W689,"No Offer"))),"No Offer"))</f>
        <v/>
      </c>
      <c r="Y689" s="409" t="s">
        <v>402</v>
      </c>
      <c r="Z689" s="409" t="s">
        <v>402</v>
      </c>
      <c r="AA689" s="409" t="s">
        <v>403</v>
      </c>
      <c r="AB689" s="414" t="str">
        <f>IF((0=$C689),"",IFERROR(IF($C689&lt;10,$C689*Y689,IF(AND(10&lt;=$C689,$C689&lt;=50),$C689*Z689,IF($C689&gt;50,$C689*AA689,"No Offer"))),"No Offer"))</f>
        <v/>
      </c>
    </row>
    <row r="690" spans="1:28" s="389" customFormat="1" ht="13.5" customHeight="1" x14ac:dyDescent="0.2">
      <c r="A690" s="316"/>
      <c r="B690" s="317"/>
      <c r="C690" s="318">
        <f>'Series 200 Input'!J690</f>
        <v>0</v>
      </c>
      <c r="D690" s="318"/>
      <c r="E690" s="407"/>
      <c r="F690" s="407"/>
      <c r="G690" s="407"/>
      <c r="H690" s="408"/>
      <c r="I690" s="409"/>
      <c r="J690" s="409"/>
      <c r="K690" s="409"/>
      <c r="L690" s="411"/>
      <c r="M690" s="407"/>
      <c r="N690" s="407"/>
      <c r="O690" s="407"/>
      <c r="P690" s="408"/>
      <c r="Q690" s="409"/>
      <c r="R690" s="409"/>
      <c r="S690" s="409"/>
      <c r="T690" s="411"/>
      <c r="U690" s="407"/>
      <c r="V690" s="407"/>
      <c r="W690" s="407"/>
      <c r="X690" s="408"/>
      <c r="Y690" s="409"/>
      <c r="Z690" s="409"/>
      <c r="AA690" s="409"/>
      <c r="AB690" s="411"/>
    </row>
    <row r="691" spans="1:28" s="389" customFormat="1" ht="30.75" customHeight="1" x14ac:dyDescent="0.2">
      <c r="A691" s="316" t="s">
        <v>966</v>
      </c>
      <c r="B691" s="317" t="s">
        <v>967</v>
      </c>
      <c r="C691" s="318">
        <f>'Series 200 Input'!J691</f>
        <v>0</v>
      </c>
      <c r="D691" s="318" t="s">
        <v>30</v>
      </c>
      <c r="E691" s="407">
        <v>68.5</v>
      </c>
      <c r="F691" s="407">
        <v>68.5</v>
      </c>
      <c r="G691" s="407">
        <v>68.5</v>
      </c>
      <c r="H691" s="412" t="str">
        <f>IF((0=$C691),"",IFERROR(IF($C691&lt;10,$C691*E691,IF(AND(10&lt;=$C691,$C691&lt;=50),$C691*F691,IF($C691&gt;50,$C691*G691,"No Offer"))),"No Offer"))</f>
        <v/>
      </c>
      <c r="I691" s="409">
        <v>20</v>
      </c>
      <c r="J691" s="409">
        <v>20</v>
      </c>
      <c r="K691" s="409">
        <v>20</v>
      </c>
      <c r="L691" s="414" t="str">
        <f>IF((0=$C691),"",IFERROR(IF($C691&lt;10,$C691*I691,IF(AND(10&lt;=$C691,$C691&lt;=50),$C691*J691,IF($C691&gt;50,$C691*K691,"No Offer"))),"No Offer"))</f>
        <v/>
      </c>
      <c r="M691" s="407">
        <v>62.27</v>
      </c>
      <c r="N691" s="407">
        <v>62.27</v>
      </c>
      <c r="O691" s="407">
        <v>62.27</v>
      </c>
      <c r="P691" s="412" t="str">
        <f>IF((0=$C691),"",IFERROR(IF($C691&lt;10,$C691*M691,IF(AND(10&lt;=$C691,$C691&lt;=50),$C691*N691,IF($C691&gt;50,$C691*O691,"No Offer"))),"No Offer"))</f>
        <v/>
      </c>
      <c r="Q691" s="409">
        <v>15</v>
      </c>
      <c r="R691" s="409">
        <v>15</v>
      </c>
      <c r="S691" s="409">
        <v>15</v>
      </c>
      <c r="T691" s="414" t="str">
        <f>IF((0=$C691),"",IFERROR(IF($C691&lt;10,$C691*Q691,IF(AND(10&lt;=$C691,$C691&lt;=50),$C691*R691,IF($C691&gt;50,$C691*S691,"No Offer"))),"No Offer"))</f>
        <v/>
      </c>
      <c r="U691" s="407">
        <v>30</v>
      </c>
      <c r="V691" s="407">
        <v>27</v>
      </c>
      <c r="W691" s="407">
        <v>25</v>
      </c>
      <c r="X691" s="412" t="str">
        <f>IF((0=$C691),"",IFERROR(IF($C691&lt;10,$C691*U691,IF(AND(10&lt;=$C691,$C691&lt;=50),$C691*V691,IF($C691&gt;50,$C691*W691,"No Offer"))),"No Offer"))</f>
        <v/>
      </c>
      <c r="Y691" s="409" t="s">
        <v>402</v>
      </c>
      <c r="Z691" s="409" t="s">
        <v>402</v>
      </c>
      <c r="AA691" s="409" t="s">
        <v>403</v>
      </c>
      <c r="AB691" s="414" t="str">
        <f>IF((0=$C691),"",IFERROR(IF($C691&lt;10,$C691*Y691,IF(AND(10&lt;=$C691,$C691&lt;=50),$C691*Z691,IF($C691&gt;50,$C691*AA691,"No Offer"))),"No Offer"))</f>
        <v/>
      </c>
    </row>
    <row r="692" spans="1:28" s="389" customFormat="1" ht="13.5" customHeight="1" x14ac:dyDescent="0.2">
      <c r="A692" s="316"/>
      <c r="B692" s="317"/>
      <c r="C692" s="318">
        <f>'Series 200 Input'!J692</f>
        <v>0</v>
      </c>
      <c r="D692" s="318"/>
      <c r="E692" s="407"/>
      <c r="F692" s="407"/>
      <c r="G692" s="407"/>
      <c r="H692" s="408"/>
      <c r="I692" s="409"/>
      <c r="J692" s="409"/>
      <c r="K692" s="409"/>
      <c r="L692" s="411"/>
      <c r="M692" s="407"/>
      <c r="N692" s="407"/>
      <c r="O692" s="407"/>
      <c r="P692" s="408"/>
      <c r="Q692" s="409"/>
      <c r="R692" s="409"/>
      <c r="S692" s="409"/>
      <c r="T692" s="411"/>
      <c r="U692" s="407"/>
      <c r="V692" s="407"/>
      <c r="W692" s="407"/>
      <c r="X692" s="408"/>
      <c r="Y692" s="409"/>
      <c r="Z692" s="409"/>
      <c r="AA692" s="409"/>
      <c r="AB692" s="411"/>
    </row>
    <row r="693" spans="1:28" s="389" customFormat="1" ht="30" customHeight="1" x14ac:dyDescent="0.2">
      <c r="A693" s="316" t="s">
        <v>968</v>
      </c>
      <c r="B693" s="317" t="s">
        <v>969</v>
      </c>
      <c r="C693" s="318">
        <f>'Series 200 Input'!J693</f>
        <v>0</v>
      </c>
      <c r="D693" s="318" t="s">
        <v>30</v>
      </c>
      <c r="E693" s="407">
        <v>85.62</v>
      </c>
      <c r="F693" s="407">
        <v>85.62</v>
      </c>
      <c r="G693" s="407">
        <v>85.62</v>
      </c>
      <c r="H693" s="412" t="str">
        <f>IF((0=$C693),"",IFERROR(IF($C693&lt;10,$C693*E693,IF(AND(10&lt;=$C693,$C693&lt;=50),$C693*F693,IF($C693&gt;50,$C693*G693,"No Offer"))),"No Offer"))</f>
        <v/>
      </c>
      <c r="I693" s="409">
        <v>20</v>
      </c>
      <c r="J693" s="409">
        <v>20</v>
      </c>
      <c r="K693" s="409">
        <v>20</v>
      </c>
      <c r="L693" s="414" t="str">
        <f>IF((0=$C693),"",IFERROR(IF($C693&lt;10,$C693*I693,IF(AND(10&lt;=$C693,$C693&lt;=50),$C693*J693,IF($C693&gt;50,$C693*K693,"No Offer"))),"No Offer"))</f>
        <v/>
      </c>
      <c r="M693" s="407">
        <v>82.65</v>
      </c>
      <c r="N693" s="407">
        <v>82.65</v>
      </c>
      <c r="O693" s="407">
        <v>82.65</v>
      </c>
      <c r="P693" s="412" t="str">
        <f>IF((0=$C693),"",IFERROR(IF($C693&lt;10,$C693*M693,IF(AND(10&lt;=$C693,$C693&lt;=50),$C693*N693,IF($C693&gt;50,$C693*O693,"No Offer"))),"No Offer"))</f>
        <v/>
      </c>
      <c r="Q693" s="409">
        <v>15</v>
      </c>
      <c r="R693" s="409">
        <v>15</v>
      </c>
      <c r="S693" s="409">
        <v>15</v>
      </c>
      <c r="T693" s="414" t="str">
        <f>IF((0=$C693),"",IFERROR(IF($C693&lt;10,$C693*Q693,IF(AND(10&lt;=$C693,$C693&lt;=50),$C693*R693,IF($C693&gt;50,$C693*S693,"No Offer"))),"No Offer"))</f>
        <v/>
      </c>
      <c r="U693" s="407">
        <v>36</v>
      </c>
      <c r="V693" s="407">
        <v>33.200000000000003</v>
      </c>
      <c r="W693" s="407">
        <v>28.75</v>
      </c>
      <c r="X693" s="412" t="str">
        <f>IF((0=$C693),"",IFERROR(IF($C693&lt;10,$C693*U693,IF(AND(10&lt;=$C693,$C693&lt;=50),$C693*V693,IF($C693&gt;50,$C693*W693,"No Offer"))),"No Offer"))</f>
        <v/>
      </c>
      <c r="Y693" s="409" t="s">
        <v>402</v>
      </c>
      <c r="Z693" s="409" t="s">
        <v>402</v>
      </c>
      <c r="AA693" s="409" t="s">
        <v>403</v>
      </c>
      <c r="AB693" s="414" t="str">
        <f>IF((0=$C693),"",IFERROR(IF($C693&lt;10,$C693*Y693,IF(AND(10&lt;=$C693,$C693&lt;=50),$C693*Z693,IF($C693&gt;50,$C693*AA693,"No Offer"))),"No Offer"))</f>
        <v/>
      </c>
    </row>
    <row r="694" spans="1:28" s="389" customFormat="1" ht="13.5" customHeight="1" x14ac:dyDescent="0.2">
      <c r="A694" s="316"/>
      <c r="B694" s="317"/>
      <c r="C694" s="318">
        <f>'Series 200 Input'!J694</f>
        <v>0</v>
      </c>
      <c r="D694" s="318"/>
      <c r="E694" s="407"/>
      <c r="F694" s="407"/>
      <c r="G694" s="407"/>
      <c r="H694" s="408"/>
      <c r="I694" s="409"/>
      <c r="J694" s="409"/>
      <c r="K694" s="409"/>
      <c r="L694" s="411"/>
      <c r="M694" s="407"/>
      <c r="N694" s="407"/>
      <c r="O694" s="407"/>
      <c r="P694" s="408"/>
      <c r="Q694" s="409"/>
      <c r="R694" s="409"/>
      <c r="S694" s="409"/>
      <c r="T694" s="411"/>
      <c r="U694" s="407"/>
      <c r="V694" s="407"/>
      <c r="W694" s="407"/>
      <c r="X694" s="408"/>
      <c r="Y694" s="409"/>
      <c r="Z694" s="409"/>
      <c r="AA694" s="409"/>
      <c r="AB694" s="411"/>
    </row>
    <row r="695" spans="1:28" s="389" customFormat="1" ht="27" customHeight="1" x14ac:dyDescent="0.2">
      <c r="A695" s="316" t="s">
        <v>970</v>
      </c>
      <c r="B695" s="317" t="s">
        <v>971</v>
      </c>
      <c r="C695" s="318">
        <f>'Series 200 Input'!J695</f>
        <v>0</v>
      </c>
      <c r="D695" s="318" t="s">
        <v>30</v>
      </c>
      <c r="E695" s="407">
        <v>85.62</v>
      </c>
      <c r="F695" s="407">
        <v>85.62</v>
      </c>
      <c r="G695" s="407">
        <v>85.62</v>
      </c>
      <c r="H695" s="412" t="str">
        <f>IF((0=$C695),"",IFERROR(IF($C695&lt;10,$C695*E695,IF(AND(10&lt;=$C695,$C695&lt;=50),$C695*F695,IF($C695&gt;50,$C695*G695,"No Offer"))),"No Offer"))</f>
        <v/>
      </c>
      <c r="I695" s="409">
        <v>20</v>
      </c>
      <c r="J695" s="409">
        <v>20</v>
      </c>
      <c r="K695" s="409">
        <v>20</v>
      </c>
      <c r="L695" s="414" t="str">
        <f>IF((0=$C695),"",IFERROR(IF($C695&lt;10,$C695*I695,IF(AND(10&lt;=$C695,$C695&lt;=50),$C695*J695,IF($C695&gt;50,$C695*K695,"No Offer"))),"No Offer"))</f>
        <v/>
      </c>
      <c r="M695" s="407">
        <v>82.65</v>
      </c>
      <c r="N695" s="407">
        <v>82.65</v>
      </c>
      <c r="O695" s="407">
        <v>82.65</v>
      </c>
      <c r="P695" s="412" t="str">
        <f>IF((0=$C695),"",IFERROR(IF($C695&lt;10,$C695*M695,IF(AND(10&lt;=$C695,$C695&lt;=50),$C695*N695,IF($C695&gt;50,$C695*O695,"No Offer"))),"No Offer"))</f>
        <v/>
      </c>
      <c r="Q695" s="409">
        <v>20</v>
      </c>
      <c r="R695" s="409">
        <v>20</v>
      </c>
      <c r="S695" s="409">
        <v>20</v>
      </c>
      <c r="T695" s="414" t="str">
        <f>IF((0=$C695),"",IFERROR(IF($C695&lt;10,$C695*Q695,IF(AND(10&lt;=$C695,$C695&lt;=50),$C695*R695,IF($C695&gt;50,$C695*S695,"No Offer"))),"No Offer"))</f>
        <v/>
      </c>
      <c r="U695" s="407">
        <v>42</v>
      </c>
      <c r="V695" s="407">
        <v>39.4</v>
      </c>
      <c r="W695" s="407">
        <v>32.5</v>
      </c>
      <c r="X695" s="412" t="str">
        <f>IF((0=$C695),"",IFERROR(IF($C695&lt;10,$C695*U695,IF(AND(10&lt;=$C695,$C695&lt;=50),$C695*V695,IF($C695&gt;50,$C695*W695,"No Offer"))),"No Offer"))</f>
        <v/>
      </c>
      <c r="Y695" s="409" t="s">
        <v>402</v>
      </c>
      <c r="Z695" s="409" t="s">
        <v>402</v>
      </c>
      <c r="AA695" s="409" t="s">
        <v>403</v>
      </c>
      <c r="AB695" s="414" t="str">
        <f>IF((0=$C695),"",IFERROR(IF($C695&lt;10,$C695*Y695,IF(AND(10&lt;=$C695,$C695&lt;=50),$C695*Z695,IF($C695&gt;50,$C695*AA695,"No Offer"))),"No Offer"))</f>
        <v/>
      </c>
    </row>
    <row r="696" spans="1:28" s="389" customFormat="1" ht="13.5" customHeight="1" x14ac:dyDescent="0.2">
      <c r="A696" s="316"/>
      <c r="B696" s="317"/>
      <c r="C696" s="318">
        <f>'Series 200 Input'!J696</f>
        <v>0</v>
      </c>
      <c r="D696" s="318"/>
      <c r="E696" s="407"/>
      <c r="F696" s="407"/>
      <c r="G696" s="407"/>
      <c r="H696" s="408"/>
      <c r="I696" s="409"/>
      <c r="J696" s="409"/>
      <c r="K696" s="409"/>
      <c r="L696" s="411"/>
      <c r="M696" s="407"/>
      <c r="N696" s="407"/>
      <c r="O696" s="407"/>
      <c r="P696" s="408"/>
      <c r="Q696" s="409"/>
      <c r="R696" s="409"/>
      <c r="S696" s="409"/>
      <c r="T696" s="411"/>
      <c r="U696" s="407"/>
      <c r="V696" s="407"/>
      <c r="W696" s="407"/>
      <c r="X696" s="408"/>
      <c r="Y696" s="409"/>
      <c r="Z696" s="409"/>
      <c r="AA696" s="409"/>
      <c r="AB696" s="411"/>
    </row>
    <row r="697" spans="1:28" s="389" customFormat="1" ht="30.75" customHeight="1" x14ac:dyDescent="0.2">
      <c r="A697" s="316" t="s">
        <v>972</v>
      </c>
      <c r="B697" s="317" t="s">
        <v>973</v>
      </c>
      <c r="C697" s="318">
        <f>'Series 200 Input'!J697</f>
        <v>0</v>
      </c>
      <c r="D697" s="318" t="s">
        <v>30</v>
      </c>
      <c r="E697" s="407">
        <v>85.62</v>
      </c>
      <c r="F697" s="407">
        <v>85.62</v>
      </c>
      <c r="G697" s="407">
        <v>85.62</v>
      </c>
      <c r="H697" s="412" t="str">
        <f>IF((0=$C697),"",IFERROR(IF($C697&lt;10,$C697*E697,IF(AND(10&lt;=$C697,$C697&lt;=50),$C697*F697,IF($C697&gt;50,$C697*G697,"No Offer"))),"No Offer"))</f>
        <v/>
      </c>
      <c r="I697" s="409">
        <v>20</v>
      </c>
      <c r="J697" s="409">
        <v>20</v>
      </c>
      <c r="K697" s="409">
        <v>20</v>
      </c>
      <c r="L697" s="414" t="str">
        <f>IF((0=$C697),"",IFERROR(IF($C697&lt;10,$C697*I697,IF(AND(10&lt;=$C697,$C697&lt;=50),$C697*J697,IF($C697&gt;50,$C697*K697,"No Offer"))),"No Offer"))</f>
        <v/>
      </c>
      <c r="M697" s="407">
        <v>123.4</v>
      </c>
      <c r="N697" s="407">
        <v>123.4</v>
      </c>
      <c r="O697" s="407">
        <v>123.4</v>
      </c>
      <c r="P697" s="412" t="str">
        <f>IF((0=$C697),"",IFERROR(IF($C697&lt;10,$C697*M697,IF(AND(10&lt;=$C697,$C697&lt;=50),$C697*N697,IF($C697&gt;50,$C697*O697,"No Offer"))),"No Offer"))</f>
        <v/>
      </c>
      <c r="Q697" s="409">
        <v>25</v>
      </c>
      <c r="R697" s="409">
        <v>25</v>
      </c>
      <c r="S697" s="409">
        <v>25</v>
      </c>
      <c r="T697" s="414" t="str">
        <f>IF((0=$C697),"",IFERROR(IF($C697&lt;10,$C697*Q697,IF(AND(10&lt;=$C697,$C697&lt;=50),$C697*R697,IF($C697&gt;50,$C697*S697,"No Offer"))),"No Offer"))</f>
        <v/>
      </c>
      <c r="U697" s="407">
        <v>48</v>
      </c>
      <c r="V697" s="407">
        <v>45.6</v>
      </c>
      <c r="W697" s="407">
        <v>36</v>
      </c>
      <c r="X697" s="412" t="str">
        <f>IF((0=$C697),"",IFERROR(IF($C697&lt;10,$C697*U697,IF(AND(10&lt;=$C697,$C697&lt;=50),$C697*V697,IF($C697&gt;50,$C697*W697,"No Offer"))),"No Offer"))</f>
        <v/>
      </c>
      <c r="Y697" s="409" t="s">
        <v>402</v>
      </c>
      <c r="Z697" s="409" t="s">
        <v>402</v>
      </c>
      <c r="AA697" s="409" t="s">
        <v>403</v>
      </c>
      <c r="AB697" s="414" t="str">
        <f>IF((0=$C697),"",IFERROR(IF($C697&lt;10,$C697*Y697,IF(AND(10&lt;=$C697,$C697&lt;=50),$C697*Z697,IF($C697&gt;50,$C697*AA697,"No Offer"))),"No Offer"))</f>
        <v/>
      </c>
    </row>
    <row r="698" spans="1:28" s="389" customFormat="1" ht="13.5" customHeight="1" x14ac:dyDescent="0.2">
      <c r="A698" s="316"/>
      <c r="B698" s="317"/>
      <c r="C698" s="318">
        <f>'Series 200 Input'!J698</f>
        <v>0</v>
      </c>
      <c r="D698" s="318"/>
      <c r="E698" s="407"/>
      <c r="F698" s="407"/>
      <c r="G698" s="407"/>
      <c r="H698" s="408"/>
      <c r="I698" s="409"/>
      <c r="J698" s="409"/>
      <c r="K698" s="409"/>
      <c r="L698" s="411"/>
      <c r="M698" s="407"/>
      <c r="N698" s="407"/>
      <c r="O698" s="407"/>
      <c r="P698" s="408"/>
      <c r="Q698" s="409"/>
      <c r="R698" s="409"/>
      <c r="S698" s="409"/>
      <c r="T698" s="411"/>
      <c r="U698" s="407"/>
      <c r="V698" s="407"/>
      <c r="W698" s="407"/>
      <c r="X698" s="408"/>
      <c r="Y698" s="409"/>
      <c r="Z698" s="409"/>
      <c r="AA698" s="409"/>
      <c r="AB698" s="411"/>
    </row>
    <row r="699" spans="1:28" s="389" customFormat="1" ht="27.75" customHeight="1" x14ac:dyDescent="0.2">
      <c r="A699" s="316" t="s">
        <v>974</v>
      </c>
      <c r="B699" s="317" t="s">
        <v>975</v>
      </c>
      <c r="C699" s="318">
        <f>'Series 200 Input'!J699</f>
        <v>0</v>
      </c>
      <c r="D699" s="318" t="s">
        <v>30</v>
      </c>
      <c r="E699" s="407">
        <v>85.62</v>
      </c>
      <c r="F699" s="407">
        <v>85.62</v>
      </c>
      <c r="G699" s="407">
        <v>85.62</v>
      </c>
      <c r="H699" s="412" t="str">
        <f>IF((0=$C699),"",IFERROR(IF($C699&lt;10,$C699*E699,IF(AND(10&lt;=$C699,$C699&lt;=50),$C699*F699,IF($C699&gt;50,$C699*G699,"No Offer"))),"No Offer"))</f>
        <v/>
      </c>
      <c r="I699" s="409">
        <v>50</v>
      </c>
      <c r="J699" s="409">
        <v>50</v>
      </c>
      <c r="K699" s="409">
        <v>50</v>
      </c>
      <c r="L699" s="414" t="str">
        <f>IF((0=$C699),"",IFERROR(IF($C699&lt;10,$C699*I699,IF(AND(10&lt;=$C699,$C699&lt;=50),$C699*J699,IF($C699&gt;50,$C699*K699,"No Offer"))),"No Offer"))</f>
        <v/>
      </c>
      <c r="M699" s="407">
        <v>245.65</v>
      </c>
      <c r="N699" s="407">
        <v>245.65</v>
      </c>
      <c r="O699" s="407">
        <v>245.65</v>
      </c>
      <c r="P699" s="412" t="str">
        <f>IF((0=$C699),"",IFERROR(IF($C699&lt;10,$C699*M699,IF(AND(10&lt;=$C699,$C699&lt;=50),$C699*N699,IF($C699&gt;50,$C699*O699,"No Offer"))),"No Offer"))</f>
        <v/>
      </c>
      <c r="Q699" s="409">
        <v>40</v>
      </c>
      <c r="R699" s="409">
        <v>40</v>
      </c>
      <c r="S699" s="409">
        <v>40</v>
      </c>
      <c r="T699" s="414" t="str">
        <f>IF((0=$C699),"",IFERROR(IF($C699&lt;10,$C699*Q699,IF(AND(10&lt;=$C699,$C699&lt;=50),$C699*R699,IF($C699&gt;50,$C699*S699,"No Offer"))),"No Offer"))</f>
        <v/>
      </c>
      <c r="U699" s="407">
        <v>85</v>
      </c>
      <c r="V699" s="407">
        <v>80</v>
      </c>
      <c r="W699" s="407">
        <v>70</v>
      </c>
      <c r="X699" s="412" t="str">
        <f>IF((0=$C699),"",IFERROR(IF($C699&lt;10,$C699*U699,IF(AND(10&lt;=$C699,$C699&lt;=50),$C699*V699,IF($C699&gt;50,$C699*W699,"No Offer"))),"No Offer"))</f>
        <v/>
      </c>
      <c r="Y699" s="409" t="s">
        <v>402</v>
      </c>
      <c r="Z699" s="409" t="s">
        <v>402</v>
      </c>
      <c r="AA699" s="409" t="s">
        <v>403</v>
      </c>
      <c r="AB699" s="414" t="str">
        <f>IF((0=$C699),"",IFERROR(IF($C699&lt;10,$C699*Y699,IF(AND(10&lt;=$C699,$C699&lt;=50),$C699*Z699,IF($C699&gt;50,$C699*AA699,"No Offer"))),"No Offer"))</f>
        <v/>
      </c>
    </row>
    <row r="700" spans="1:28" s="389" customFormat="1" x14ac:dyDescent="0.2">
      <c r="A700" s="316"/>
      <c r="B700" s="317"/>
      <c r="C700" s="318">
        <f>'Series 200 Input'!J700</f>
        <v>0</v>
      </c>
      <c r="D700" s="318"/>
      <c r="E700" s="407"/>
      <c r="F700" s="407"/>
      <c r="G700" s="407"/>
      <c r="H700" s="408"/>
      <c r="I700" s="409"/>
      <c r="J700" s="409"/>
      <c r="K700" s="409"/>
      <c r="L700" s="411"/>
      <c r="M700" s="407"/>
      <c r="N700" s="407"/>
      <c r="O700" s="407"/>
      <c r="P700" s="408"/>
      <c r="Q700" s="409"/>
      <c r="R700" s="409"/>
      <c r="S700" s="409"/>
      <c r="T700" s="411"/>
      <c r="U700" s="407"/>
      <c r="V700" s="407"/>
      <c r="W700" s="407"/>
      <c r="X700" s="408"/>
      <c r="Y700" s="409"/>
      <c r="Z700" s="409"/>
      <c r="AA700" s="409"/>
      <c r="AB700" s="411"/>
    </row>
    <row r="701" spans="1:28" s="389" customFormat="1" x14ac:dyDescent="0.2">
      <c r="A701" s="331"/>
      <c r="B701" s="343" t="s">
        <v>578</v>
      </c>
      <c r="C701" s="318">
        <f>'Series 200 Input'!J701</f>
        <v>0</v>
      </c>
      <c r="D701" s="334"/>
      <c r="E701" s="423" t="s">
        <v>396</v>
      </c>
      <c r="F701" s="424" t="s">
        <v>397</v>
      </c>
      <c r="G701" s="423" t="s">
        <v>398</v>
      </c>
      <c r="H701" s="433"/>
      <c r="I701" s="423" t="s">
        <v>396</v>
      </c>
      <c r="J701" s="424" t="s">
        <v>397</v>
      </c>
      <c r="K701" s="423" t="s">
        <v>398</v>
      </c>
      <c r="L701" s="433"/>
      <c r="M701" s="423" t="s">
        <v>396</v>
      </c>
      <c r="N701" s="424" t="s">
        <v>397</v>
      </c>
      <c r="O701" s="423" t="s">
        <v>398</v>
      </c>
      <c r="P701" s="433"/>
      <c r="Q701" s="423" t="s">
        <v>396</v>
      </c>
      <c r="R701" s="424" t="s">
        <v>397</v>
      </c>
      <c r="S701" s="423" t="s">
        <v>398</v>
      </c>
      <c r="T701" s="433"/>
      <c r="U701" s="423" t="s">
        <v>396</v>
      </c>
      <c r="V701" s="424" t="s">
        <v>397</v>
      </c>
      <c r="W701" s="423" t="s">
        <v>398</v>
      </c>
      <c r="X701" s="433"/>
      <c r="Y701" s="423" t="s">
        <v>396</v>
      </c>
      <c r="Z701" s="424" t="s">
        <v>397</v>
      </c>
      <c r="AA701" s="423" t="s">
        <v>398</v>
      </c>
      <c r="AB701" s="433"/>
    </row>
    <row r="702" spans="1:28" s="389" customFormat="1" x14ac:dyDescent="0.2">
      <c r="A702" s="316"/>
      <c r="B702" s="317"/>
      <c r="C702" s="318">
        <f>'Series 200 Input'!J702</f>
        <v>0</v>
      </c>
      <c r="D702" s="318"/>
      <c r="E702" s="407"/>
      <c r="F702" s="407"/>
      <c r="G702" s="407"/>
      <c r="H702" s="408"/>
      <c r="I702" s="409"/>
      <c r="J702" s="409"/>
      <c r="K702" s="409"/>
      <c r="L702" s="411"/>
      <c r="M702" s="407"/>
      <c r="N702" s="407"/>
      <c r="O702" s="407"/>
      <c r="P702" s="408"/>
      <c r="Q702" s="409"/>
      <c r="R702" s="409"/>
      <c r="S702" s="409"/>
      <c r="T702" s="411"/>
      <c r="U702" s="407"/>
      <c r="V702" s="407"/>
      <c r="W702" s="407"/>
      <c r="X702" s="408"/>
      <c r="Y702" s="409"/>
      <c r="Z702" s="409"/>
      <c r="AA702" s="409"/>
      <c r="AB702" s="411"/>
    </row>
    <row r="703" spans="1:28" s="389" customFormat="1" x14ac:dyDescent="0.2">
      <c r="A703" s="316"/>
      <c r="B703" s="317"/>
      <c r="C703" s="318">
        <f>'Series 200 Input'!J703</f>
        <v>0</v>
      </c>
      <c r="D703" s="318"/>
      <c r="E703" s="407"/>
      <c r="F703" s="407"/>
      <c r="G703" s="407"/>
      <c r="H703" s="408"/>
      <c r="I703" s="409"/>
      <c r="J703" s="409"/>
      <c r="K703" s="409"/>
      <c r="L703" s="411"/>
      <c r="M703" s="407"/>
      <c r="N703" s="407"/>
      <c r="O703" s="407"/>
      <c r="P703" s="408"/>
      <c r="Q703" s="409"/>
      <c r="R703" s="409"/>
      <c r="S703" s="409"/>
      <c r="T703" s="411"/>
      <c r="U703" s="407"/>
      <c r="V703" s="407"/>
      <c r="W703" s="407"/>
      <c r="X703" s="408"/>
      <c r="Y703" s="409"/>
      <c r="Z703" s="409"/>
      <c r="AA703" s="409"/>
      <c r="AB703" s="411"/>
    </row>
    <row r="704" spans="1:28" s="389" customFormat="1" ht="25.5" x14ac:dyDescent="0.2">
      <c r="A704" s="316" t="s">
        <v>976</v>
      </c>
      <c r="B704" s="317" t="s">
        <v>977</v>
      </c>
      <c r="C704" s="318">
        <f>'Series 200 Input'!J704</f>
        <v>0</v>
      </c>
      <c r="D704" s="318" t="s">
        <v>451</v>
      </c>
      <c r="E704" s="407">
        <v>42.73</v>
      </c>
      <c r="F704" s="407">
        <v>42.73</v>
      </c>
      <c r="G704" s="407">
        <v>42.73</v>
      </c>
      <c r="H704" s="412" t="str">
        <f>IF((0=$C704),"",IFERROR(IF($C704&lt;10,$C704*E704,IF(AND(10&lt;=$C704,$C704&lt;=50),$C704*F704,IF($C704&gt;50,$C704*G704,"No Offer"))),"No Offer"))</f>
        <v/>
      </c>
      <c r="I704" s="409">
        <v>5</v>
      </c>
      <c r="J704" s="409">
        <v>5</v>
      </c>
      <c r="K704" s="409">
        <v>5</v>
      </c>
      <c r="L704" s="414" t="str">
        <f>IF((0=$C704),"",IFERROR(IF($C704&lt;10,$C704*I704,IF(AND(10&lt;=$C704,$C704&lt;=50),$C704*J704,IF($C704&gt;50,$C704*K704,"No Offer"))),"No Offer"))</f>
        <v/>
      </c>
      <c r="M704" s="407">
        <v>12.82</v>
      </c>
      <c r="N704" s="407">
        <v>12.82</v>
      </c>
      <c r="O704" s="407">
        <v>12.82</v>
      </c>
      <c r="P704" s="412" t="str">
        <f>IF((0=$C704),"",IFERROR(IF($C704&lt;10,$C704*M704,IF(AND(10&lt;=$C704,$C704&lt;=50),$C704*N704,IF($C704&gt;50,$C704*O704,"No Offer"))),"No Offer"))</f>
        <v/>
      </c>
      <c r="Q704" s="409">
        <v>15</v>
      </c>
      <c r="R704" s="409">
        <v>15</v>
      </c>
      <c r="S704" s="409">
        <v>15</v>
      </c>
      <c r="T704" s="414" t="str">
        <f>IF((0=$C704),"",IFERROR(IF($C704&lt;10,$C704*Q704,IF(AND(10&lt;=$C704,$C704&lt;=50),$C704*R704,IF($C704&gt;50,$C704*S704,"No Offer"))),"No Offer"))</f>
        <v/>
      </c>
      <c r="U704" s="407">
        <v>14.4</v>
      </c>
      <c r="V704" s="407">
        <v>12</v>
      </c>
      <c r="W704" s="407">
        <v>10.199999999999999</v>
      </c>
      <c r="X704" s="412" t="str">
        <f>IF((0=$C704),"",IFERROR(IF($C704&lt;10,$C704*U704,IF(AND(10&lt;=$C704,$C704&lt;=50),$C704*V704,IF($C704&gt;50,$C704*W704,"No Offer"))),"No Offer"))</f>
        <v/>
      </c>
      <c r="Y704" s="409" t="s">
        <v>402</v>
      </c>
      <c r="Z704" s="409" t="s">
        <v>402</v>
      </c>
      <c r="AA704" s="409" t="s">
        <v>403</v>
      </c>
      <c r="AB704" s="414" t="str">
        <f>IF((0=$C704),"",IFERROR(IF($C704&lt;10,$C704*Y704,IF(AND(10&lt;=$C704,$C704&lt;=50),$C704*Z704,IF($C704&gt;50,$C704*AA704,"No Offer"))),"No Offer"))</f>
        <v/>
      </c>
    </row>
    <row r="705" spans="1:28" s="389" customFormat="1" x14ac:dyDescent="0.2">
      <c r="A705" s="316"/>
      <c r="B705" s="317"/>
      <c r="C705" s="318">
        <f>'Series 200 Input'!J705</f>
        <v>0</v>
      </c>
      <c r="D705" s="318"/>
      <c r="E705" s="407"/>
      <c r="F705" s="407"/>
      <c r="G705" s="407"/>
      <c r="H705" s="408"/>
      <c r="I705" s="409"/>
      <c r="J705" s="409"/>
      <c r="K705" s="409"/>
      <c r="L705" s="411"/>
      <c r="M705" s="407"/>
      <c r="N705" s="407"/>
      <c r="O705" s="407"/>
      <c r="P705" s="408"/>
      <c r="Q705" s="409"/>
      <c r="R705" s="409"/>
      <c r="S705" s="409"/>
      <c r="T705" s="411"/>
      <c r="U705" s="407"/>
      <c r="V705" s="407"/>
      <c r="W705" s="407"/>
      <c r="X705" s="408"/>
      <c r="Y705" s="409"/>
      <c r="Z705" s="409"/>
      <c r="AA705" s="409"/>
      <c r="AB705" s="411"/>
    </row>
    <row r="706" spans="1:28" s="389" customFormat="1" x14ac:dyDescent="0.2">
      <c r="A706" s="316"/>
      <c r="B706" s="317"/>
      <c r="C706" s="318">
        <f>'Series 200 Input'!J706</f>
        <v>0</v>
      </c>
      <c r="D706" s="318"/>
      <c r="E706" s="407"/>
      <c r="F706" s="407"/>
      <c r="G706" s="407"/>
      <c r="H706" s="408"/>
      <c r="I706" s="409"/>
      <c r="J706" s="409"/>
      <c r="K706" s="409"/>
      <c r="L706" s="411"/>
      <c r="M706" s="407"/>
      <c r="N706" s="407"/>
      <c r="O706" s="407"/>
      <c r="P706" s="408"/>
      <c r="Q706" s="409"/>
      <c r="R706" s="409"/>
      <c r="S706" s="409"/>
      <c r="T706" s="411"/>
      <c r="U706" s="407"/>
      <c r="V706" s="407"/>
      <c r="W706" s="407"/>
      <c r="X706" s="408"/>
      <c r="Y706" s="409"/>
      <c r="Z706" s="409"/>
      <c r="AA706" s="409"/>
      <c r="AB706" s="411"/>
    </row>
    <row r="707" spans="1:28" s="389" customFormat="1" x14ac:dyDescent="0.2">
      <c r="A707" s="331"/>
      <c r="B707" s="343" t="s">
        <v>601</v>
      </c>
      <c r="C707" s="318">
        <f>'Series 200 Input'!J707</f>
        <v>0</v>
      </c>
      <c r="D707" s="334"/>
      <c r="E707" s="423" t="s">
        <v>386</v>
      </c>
      <c r="F707" s="424" t="s">
        <v>485</v>
      </c>
      <c r="G707" s="423" t="s">
        <v>486</v>
      </c>
      <c r="H707" s="433"/>
      <c r="I707" s="423" t="s">
        <v>386</v>
      </c>
      <c r="J707" s="424" t="s">
        <v>485</v>
      </c>
      <c r="K707" s="423" t="s">
        <v>486</v>
      </c>
      <c r="L707" s="433"/>
      <c r="M707" s="423" t="s">
        <v>386</v>
      </c>
      <c r="N707" s="424" t="s">
        <v>485</v>
      </c>
      <c r="O707" s="423" t="s">
        <v>486</v>
      </c>
      <c r="P707" s="433"/>
      <c r="Q707" s="423" t="s">
        <v>386</v>
      </c>
      <c r="R707" s="424" t="s">
        <v>485</v>
      </c>
      <c r="S707" s="423" t="s">
        <v>486</v>
      </c>
      <c r="T707" s="433"/>
      <c r="U707" s="423" t="s">
        <v>386</v>
      </c>
      <c r="V707" s="424" t="s">
        <v>485</v>
      </c>
      <c r="W707" s="423" t="s">
        <v>486</v>
      </c>
      <c r="X707" s="433"/>
      <c r="Y707" s="423" t="s">
        <v>386</v>
      </c>
      <c r="Z707" s="424" t="s">
        <v>485</v>
      </c>
      <c r="AA707" s="423" t="s">
        <v>486</v>
      </c>
      <c r="AB707" s="433"/>
    </row>
    <row r="708" spans="1:28" s="389" customFormat="1" x14ac:dyDescent="0.2">
      <c r="A708" s="316"/>
      <c r="B708" s="317"/>
      <c r="C708" s="318">
        <f>'Series 200 Input'!J708</f>
        <v>0</v>
      </c>
      <c r="D708" s="318"/>
      <c r="E708" s="407"/>
      <c r="F708" s="407"/>
      <c r="G708" s="407"/>
      <c r="H708" s="408"/>
      <c r="I708" s="409"/>
      <c r="J708" s="409"/>
      <c r="K708" s="409"/>
      <c r="L708" s="411"/>
      <c r="M708" s="407"/>
      <c r="N708" s="407"/>
      <c r="O708" s="407"/>
      <c r="P708" s="408"/>
      <c r="Q708" s="409"/>
      <c r="R708" s="409"/>
      <c r="S708" s="409"/>
      <c r="T708" s="411"/>
      <c r="U708" s="407"/>
      <c r="V708" s="407"/>
      <c r="W708" s="407"/>
      <c r="X708" s="408"/>
      <c r="Y708" s="409"/>
      <c r="Z708" s="409"/>
      <c r="AA708" s="409"/>
      <c r="AB708" s="411"/>
    </row>
    <row r="709" spans="1:28" s="389" customFormat="1" ht="25.5" x14ac:dyDescent="0.2">
      <c r="A709" s="316" t="s">
        <v>978</v>
      </c>
      <c r="B709" s="317" t="s">
        <v>979</v>
      </c>
      <c r="C709" s="318">
        <f>'Series 200 Input'!J709</f>
        <v>0</v>
      </c>
      <c r="D709" s="318" t="s">
        <v>30</v>
      </c>
      <c r="E709" s="407">
        <v>234.5</v>
      </c>
      <c r="F709" s="407">
        <v>101</v>
      </c>
      <c r="G709" s="407">
        <v>101</v>
      </c>
      <c r="H709" s="412" t="str">
        <f>IF((0=$C709),"",IFERROR(IF($C709&lt;5,$C709*E709,IF(AND(5&lt;=$C709,$C709&lt;=10),$C709*F709,IF($C709&gt;10,$C709*G709,"No Offer"))),"No Offer"))</f>
        <v/>
      </c>
      <c r="I709" s="409">
        <v>250</v>
      </c>
      <c r="J709" s="409">
        <v>250</v>
      </c>
      <c r="K709" s="409">
        <v>250</v>
      </c>
      <c r="L709" s="414" t="str">
        <f>IF((0=$C709),"",IFERROR(IF($C709&lt;5,$C709*I709,IF(AND(5&lt;=$C709,$C709&lt;=10),$C709*J709,IF($C709&gt;10,$C709*K709,"No Offer"))),"No Offer"))</f>
        <v/>
      </c>
      <c r="M709" s="407">
        <v>62.27</v>
      </c>
      <c r="N709" s="407">
        <v>62.27</v>
      </c>
      <c r="O709" s="407">
        <v>62.27</v>
      </c>
      <c r="P709" s="412" t="str">
        <f>IF((0=$C709),"",IFERROR(IF($C709&lt;5,$C709*M709,IF(AND(5&lt;=$C709,$C709&lt;=10),$C709*N709,IF($C709&gt;10,$C709*O709,"No Offer"))),"No Offer"))</f>
        <v/>
      </c>
      <c r="Q709" s="409">
        <v>80</v>
      </c>
      <c r="R709" s="409">
        <v>80</v>
      </c>
      <c r="S709" s="409">
        <v>80</v>
      </c>
      <c r="T709" s="414" t="str">
        <f>IF((0=$C709),"",IFERROR(IF($C709&lt;5,$C709*Q709,IF(AND(5&lt;=$C709,$C709&lt;=10),$C709*R709,IF($C709&gt;10,$C709*S709,"No Offer"))),"No Offer"))</f>
        <v/>
      </c>
      <c r="U709" s="407">
        <v>85</v>
      </c>
      <c r="V709" s="407">
        <v>82.5</v>
      </c>
      <c r="W709" s="407">
        <v>78.5</v>
      </c>
      <c r="X709" s="412" t="str">
        <f>IF((0=$C709),"",IFERROR(IF($C709&lt;5,$C709*U709,IF(AND(5&lt;=$C709,$C709&lt;=10),$C709*V709,IF($C709&gt;10,$C709*W709,"No Offer"))),"No Offer"))</f>
        <v/>
      </c>
      <c r="Y709" s="409" t="s">
        <v>402</v>
      </c>
      <c r="Z709" s="409" t="s">
        <v>402</v>
      </c>
      <c r="AA709" s="409" t="s">
        <v>403</v>
      </c>
      <c r="AB709" s="414" t="str">
        <f>IF((0=$C709),"",IFERROR(IF($C709&lt;5,$C709*Y709,IF(AND(5&lt;=$C709,$C709&lt;=10),$C709*Z709,IF($C709&gt;10,$C709*AA709,"No Offer"))),"No Offer"))</f>
        <v/>
      </c>
    </row>
    <row r="710" spans="1:28" s="389" customFormat="1" x14ac:dyDescent="0.2">
      <c r="A710" s="316"/>
      <c r="B710" s="317"/>
      <c r="C710" s="318">
        <f>'Series 200 Input'!J710</f>
        <v>0</v>
      </c>
      <c r="D710" s="318"/>
      <c r="E710" s="407"/>
      <c r="F710" s="407"/>
      <c r="G710" s="407"/>
      <c r="H710" s="408"/>
      <c r="I710" s="409"/>
      <c r="J710" s="409"/>
      <c r="K710" s="409"/>
      <c r="L710" s="411"/>
      <c r="M710" s="407"/>
      <c r="N710" s="407"/>
      <c r="O710" s="407"/>
      <c r="P710" s="408"/>
      <c r="Q710" s="409"/>
      <c r="R710" s="409"/>
      <c r="S710" s="409"/>
      <c r="T710" s="411"/>
      <c r="U710" s="407"/>
      <c r="V710" s="407"/>
      <c r="W710" s="407"/>
      <c r="X710" s="408"/>
      <c r="Y710" s="409"/>
      <c r="Z710" s="409"/>
      <c r="AA710" s="409"/>
      <c r="AB710" s="411"/>
    </row>
    <row r="711" spans="1:28" s="389" customFormat="1" x14ac:dyDescent="0.2">
      <c r="A711" s="316" t="s">
        <v>980</v>
      </c>
      <c r="B711" s="317" t="s">
        <v>981</v>
      </c>
      <c r="C711" s="318">
        <f>'Series 200 Input'!J711</f>
        <v>0</v>
      </c>
      <c r="D711" s="318" t="s">
        <v>30</v>
      </c>
      <c r="E711" s="407">
        <v>117.25</v>
      </c>
      <c r="F711" s="407">
        <v>67.34</v>
      </c>
      <c r="G711" s="407">
        <v>67.34</v>
      </c>
      <c r="H711" s="412" t="str">
        <f>IF((0=$C711),"",IFERROR(IF($C711&lt;5,$C711*E711,IF(AND(5&lt;=$C711,$C711&lt;=10),$C711*F711,IF($C711&gt;10,$C711*G711,"No Offer"))),"No Offer"))</f>
        <v/>
      </c>
      <c r="I711" s="409">
        <v>100</v>
      </c>
      <c r="J711" s="409">
        <v>100</v>
      </c>
      <c r="K711" s="409">
        <v>100</v>
      </c>
      <c r="L711" s="414" t="str">
        <f>IF((0=$C711),"",IFERROR(IF($C711&lt;5,$C711*I711,IF(AND(5&lt;=$C711,$C711&lt;=10),$C711*J711,IF($C711&gt;10,$C711*K711,"No Offer"))),"No Offer"))</f>
        <v/>
      </c>
      <c r="M711" s="407">
        <v>62.27</v>
      </c>
      <c r="N711" s="407">
        <v>62.27</v>
      </c>
      <c r="O711" s="407">
        <v>62.27</v>
      </c>
      <c r="P711" s="412" t="str">
        <f>IF((0=$C711),"",IFERROR(IF($C711&lt;5,$C711*M711,IF(AND(5&lt;=$C711,$C711&lt;=10),$C711*N711,IF($C711&gt;10,$C711*O711,"No Offer"))),"No Offer"))</f>
        <v/>
      </c>
      <c r="Q711" s="409">
        <v>60</v>
      </c>
      <c r="R711" s="409">
        <v>60</v>
      </c>
      <c r="S711" s="409">
        <v>60</v>
      </c>
      <c r="T711" s="414" t="str">
        <f>IF((0=$C711),"",IFERROR(IF($C711&lt;5,$C711*Q711,IF(AND(5&lt;=$C711,$C711&lt;=10),$C711*R711,IF($C711&gt;10,$C711*S711,"No Offer"))),"No Offer"))</f>
        <v/>
      </c>
      <c r="U711" s="407">
        <v>60</v>
      </c>
      <c r="V711" s="407">
        <v>54</v>
      </c>
      <c r="W711" s="407">
        <v>54</v>
      </c>
      <c r="X711" s="412" t="str">
        <f>IF((0=$C711),"",IFERROR(IF($C711&lt;5,$C711*U711,IF(AND(5&lt;=$C711,$C711&lt;=10),$C711*V711,IF($C711&gt;10,$C711*W711,"No Offer"))),"No Offer"))</f>
        <v/>
      </c>
      <c r="Y711" s="409" t="s">
        <v>402</v>
      </c>
      <c r="Z711" s="409" t="s">
        <v>402</v>
      </c>
      <c r="AA711" s="409" t="s">
        <v>403</v>
      </c>
      <c r="AB711" s="414" t="str">
        <f>IF((0=$C711),"",IFERROR(IF($C711&lt;5,$C711*Y711,IF(AND(5&lt;=$C711,$C711&lt;=10),$C711*Z711,IF($C711&gt;10,$C711*AA711,"No Offer"))),"No Offer"))</f>
        <v/>
      </c>
    </row>
    <row r="712" spans="1:28" s="389" customFormat="1" x14ac:dyDescent="0.2">
      <c r="A712" s="316"/>
      <c r="B712" s="317"/>
      <c r="C712" s="318">
        <f>'Series 200 Input'!J712</f>
        <v>0</v>
      </c>
      <c r="D712" s="318"/>
      <c r="E712" s="407"/>
      <c r="F712" s="407"/>
      <c r="G712" s="407"/>
      <c r="H712" s="408"/>
      <c r="I712" s="409"/>
      <c r="J712" s="409"/>
      <c r="K712" s="409"/>
      <c r="L712" s="411"/>
      <c r="M712" s="407"/>
      <c r="N712" s="407"/>
      <c r="O712" s="407"/>
      <c r="P712" s="408"/>
      <c r="Q712" s="409"/>
      <c r="R712" s="409"/>
      <c r="S712" s="409"/>
      <c r="T712" s="411"/>
      <c r="U712" s="407"/>
      <c r="V712" s="407"/>
      <c r="W712" s="407"/>
      <c r="X712" s="408"/>
      <c r="Y712" s="409"/>
      <c r="Z712" s="409"/>
      <c r="AA712" s="409"/>
      <c r="AB712" s="411"/>
    </row>
    <row r="713" spans="1:28" s="389" customFormat="1" ht="25.5" x14ac:dyDescent="0.2">
      <c r="A713" s="316" t="s">
        <v>982</v>
      </c>
      <c r="B713" s="317" t="s">
        <v>983</v>
      </c>
      <c r="C713" s="318">
        <f>'Series 200 Input'!J713</f>
        <v>0</v>
      </c>
      <c r="D713" s="318" t="s">
        <v>30</v>
      </c>
      <c r="E713" s="407">
        <v>117.25</v>
      </c>
      <c r="F713" s="407">
        <v>67.34</v>
      </c>
      <c r="G713" s="407">
        <v>67.34</v>
      </c>
      <c r="H713" s="412" t="str">
        <f>IF((0=$C713),"",IFERROR(IF($C713&lt;5,$C713*E713,IF(AND(5&lt;=$C713,$C713&lt;=10),$C713*F713,IF($C713&gt;10,$C713*G713,"No Offer"))),"No Offer"))</f>
        <v/>
      </c>
      <c r="I713" s="409">
        <v>50</v>
      </c>
      <c r="J713" s="409">
        <v>50</v>
      </c>
      <c r="K713" s="409">
        <v>50</v>
      </c>
      <c r="L713" s="414" t="str">
        <f>IF((0=$C713),"",IFERROR(IF($C713&lt;5,$C713*I713,IF(AND(5&lt;=$C713,$C713&lt;=10),$C713*J713,IF($C713&gt;10,$C713*K713,"No Offer"))),"No Offer"))</f>
        <v/>
      </c>
      <c r="M713" s="407">
        <v>62.27</v>
      </c>
      <c r="N713" s="407">
        <v>62.27</v>
      </c>
      <c r="O713" s="407">
        <v>62.27</v>
      </c>
      <c r="P713" s="412" t="str">
        <f>IF((0=$C713),"",IFERROR(IF($C713&lt;5,$C713*M713,IF(AND(5&lt;=$C713,$C713&lt;=10),$C713*N713,IF($C713&gt;10,$C713*O713,"No Offer"))),"No Offer"))</f>
        <v/>
      </c>
      <c r="Q713" s="409">
        <v>50</v>
      </c>
      <c r="R713" s="409">
        <v>50</v>
      </c>
      <c r="S713" s="409">
        <v>50</v>
      </c>
      <c r="T713" s="414" t="str">
        <f>IF((0=$C713),"",IFERROR(IF($C713&lt;5,$C713*Q713,IF(AND(5&lt;=$C713,$C713&lt;=10),$C713*R713,IF($C713&gt;10,$C713*S713,"No Offer"))),"No Offer"))</f>
        <v/>
      </c>
      <c r="U713" s="407">
        <v>60</v>
      </c>
      <c r="V713" s="407">
        <v>54</v>
      </c>
      <c r="W713" s="407">
        <v>54</v>
      </c>
      <c r="X713" s="412" t="str">
        <f>IF((0=$C713),"",IFERROR(IF($C713&lt;5,$C713*U713,IF(AND(5&lt;=$C713,$C713&lt;=10),$C713*V713,IF($C713&gt;10,$C713*W713,"No Offer"))),"No Offer"))</f>
        <v/>
      </c>
      <c r="Y713" s="409" t="s">
        <v>402</v>
      </c>
      <c r="Z713" s="409" t="s">
        <v>402</v>
      </c>
      <c r="AA713" s="409" t="s">
        <v>403</v>
      </c>
      <c r="AB713" s="414" t="str">
        <f>IF((0=$C713),"",IFERROR(IF($C713&lt;5,$C713*Y713,IF(AND(5&lt;=$C713,$C713&lt;=10),$C713*Z713,IF($C713&gt;10,$C713*AA713,"No Offer"))),"No Offer"))</f>
        <v/>
      </c>
    </row>
    <row r="714" spans="1:28" s="389" customFormat="1" x14ac:dyDescent="0.2">
      <c r="A714" s="316"/>
      <c r="B714" s="317"/>
      <c r="C714" s="318">
        <f>'Series 200 Input'!J714</f>
        <v>0</v>
      </c>
      <c r="D714" s="318"/>
      <c r="E714" s="407"/>
      <c r="F714" s="407"/>
      <c r="G714" s="407"/>
      <c r="H714" s="408"/>
      <c r="I714" s="409"/>
      <c r="J714" s="409"/>
      <c r="K714" s="409"/>
      <c r="L714" s="411"/>
      <c r="M714" s="407"/>
      <c r="N714" s="407"/>
      <c r="O714" s="407"/>
      <c r="P714" s="408"/>
      <c r="Q714" s="409"/>
      <c r="R714" s="409"/>
      <c r="S714" s="409"/>
      <c r="T714" s="411"/>
      <c r="U714" s="407"/>
      <c r="V714" s="407"/>
      <c r="W714" s="407"/>
      <c r="X714" s="408"/>
      <c r="Y714" s="409"/>
      <c r="Z714" s="409"/>
      <c r="AA714" s="409"/>
      <c r="AB714" s="411"/>
    </row>
    <row r="715" spans="1:28" s="389" customFormat="1" ht="25.5" x14ac:dyDescent="0.2">
      <c r="A715" s="316" t="s">
        <v>984</v>
      </c>
      <c r="B715" s="317" t="s">
        <v>985</v>
      </c>
      <c r="C715" s="318">
        <f>'Series 200 Input'!J715</f>
        <v>0</v>
      </c>
      <c r="D715" s="318" t="s">
        <v>30</v>
      </c>
      <c r="E715" s="407">
        <v>134.66</v>
      </c>
      <c r="F715" s="407">
        <v>101</v>
      </c>
      <c r="G715" s="407">
        <v>101</v>
      </c>
      <c r="H715" s="412" t="str">
        <f>IF((0=$C715),"",IFERROR(IF($C715&lt;5,$C715*E715,IF(AND(5&lt;=$C715,$C715&lt;=10),$C715*F715,IF($C715&gt;10,$C715*G715,"No Offer"))),"No Offer"))</f>
        <v/>
      </c>
      <c r="I715" s="409">
        <v>50</v>
      </c>
      <c r="J715" s="409">
        <v>50</v>
      </c>
      <c r="K715" s="409">
        <v>50</v>
      </c>
      <c r="L715" s="414" t="str">
        <f>IF((0=$C715),"",IFERROR(IF($C715&lt;5,$C715*I715,IF(AND(5&lt;=$C715,$C715&lt;=10),$C715*J715,IF($C715&gt;10,$C715*K715,"No Offer"))),"No Offer"))</f>
        <v/>
      </c>
      <c r="M715" s="407">
        <v>62.27</v>
      </c>
      <c r="N715" s="407">
        <v>62.27</v>
      </c>
      <c r="O715" s="407">
        <v>62.27</v>
      </c>
      <c r="P715" s="412" t="str">
        <f>IF((0=$C715),"",IFERROR(IF($C715&lt;5,$C715*M715,IF(AND(5&lt;=$C715,$C715&lt;=10),$C715*N715,IF($C715&gt;10,$C715*O715,"No Offer"))),"No Offer"))</f>
        <v/>
      </c>
      <c r="Q715" s="409">
        <v>25</v>
      </c>
      <c r="R715" s="409">
        <v>25</v>
      </c>
      <c r="S715" s="409">
        <v>25</v>
      </c>
      <c r="T715" s="414" t="str">
        <f>IF((0=$C715),"",IFERROR(IF($C715&lt;5,$C715*Q715,IF(AND(5&lt;=$C715,$C715&lt;=10),$C715*R715,IF($C715&gt;10,$C715*S715,"No Offer"))),"No Offer"))</f>
        <v/>
      </c>
      <c r="U715" s="407">
        <v>60</v>
      </c>
      <c r="V715" s="407">
        <v>55</v>
      </c>
      <c r="W715" s="407">
        <v>50</v>
      </c>
      <c r="X715" s="412" t="str">
        <f>IF((0=$C715),"",IFERROR(IF($C715&lt;5,$C715*U715,IF(AND(5&lt;=$C715,$C715&lt;=10),$C715*V715,IF($C715&gt;10,$C715*W715,"No Offer"))),"No Offer"))</f>
        <v/>
      </c>
      <c r="Y715" s="409" t="s">
        <v>402</v>
      </c>
      <c r="Z715" s="409" t="s">
        <v>402</v>
      </c>
      <c r="AA715" s="409" t="s">
        <v>403</v>
      </c>
      <c r="AB715" s="414" t="str">
        <f>IF((0=$C715),"",IFERROR(IF($C715&lt;5,$C715*Y715,IF(AND(5&lt;=$C715,$C715&lt;=10),$C715*Z715,IF($C715&gt;10,$C715*AA715,"No Offer"))),"No Offer"))</f>
        <v/>
      </c>
    </row>
    <row r="716" spans="1:28" s="389" customFormat="1" x14ac:dyDescent="0.2">
      <c r="A716" s="316"/>
      <c r="B716" s="317"/>
      <c r="C716" s="318">
        <f>'Series 200 Input'!J716</f>
        <v>0</v>
      </c>
      <c r="D716" s="318"/>
      <c r="E716" s="407"/>
      <c r="F716" s="407"/>
      <c r="G716" s="407"/>
      <c r="H716" s="408"/>
      <c r="I716" s="409"/>
      <c r="J716" s="409"/>
      <c r="K716" s="409"/>
      <c r="L716" s="411"/>
      <c r="M716" s="407"/>
      <c r="N716" s="407"/>
      <c r="O716" s="407"/>
      <c r="P716" s="408"/>
      <c r="Q716" s="409"/>
      <c r="R716" s="409"/>
      <c r="S716" s="409"/>
      <c r="T716" s="411"/>
      <c r="U716" s="407"/>
      <c r="V716" s="407"/>
      <c r="W716" s="407"/>
      <c r="X716" s="408"/>
      <c r="Y716" s="409"/>
      <c r="Z716" s="409"/>
      <c r="AA716" s="409"/>
      <c r="AB716" s="411"/>
    </row>
    <row r="717" spans="1:28" s="389" customFormat="1" x14ac:dyDescent="0.2">
      <c r="A717" s="331"/>
      <c r="B717" s="343" t="s">
        <v>626</v>
      </c>
      <c r="C717" s="318">
        <f>'Series 200 Input'!J717</f>
        <v>0</v>
      </c>
      <c r="D717" s="334"/>
      <c r="E717" s="423" t="s">
        <v>396</v>
      </c>
      <c r="F717" s="424" t="s">
        <v>397</v>
      </c>
      <c r="G717" s="423" t="s">
        <v>398</v>
      </c>
      <c r="H717" s="433"/>
      <c r="I717" s="423" t="s">
        <v>396</v>
      </c>
      <c r="J717" s="424" t="s">
        <v>397</v>
      </c>
      <c r="K717" s="423" t="s">
        <v>398</v>
      </c>
      <c r="L717" s="433"/>
      <c r="M717" s="423" t="s">
        <v>396</v>
      </c>
      <c r="N717" s="424" t="s">
        <v>397</v>
      </c>
      <c r="O717" s="423" t="s">
        <v>398</v>
      </c>
      <c r="P717" s="433"/>
      <c r="Q717" s="423" t="s">
        <v>396</v>
      </c>
      <c r="R717" s="424" t="s">
        <v>397</v>
      </c>
      <c r="S717" s="423" t="s">
        <v>398</v>
      </c>
      <c r="T717" s="433"/>
      <c r="U717" s="423" t="s">
        <v>396</v>
      </c>
      <c r="V717" s="424" t="s">
        <v>397</v>
      </c>
      <c r="W717" s="423" t="s">
        <v>398</v>
      </c>
      <c r="X717" s="433"/>
      <c r="Y717" s="423" t="s">
        <v>396</v>
      </c>
      <c r="Z717" s="424" t="s">
        <v>397</v>
      </c>
      <c r="AA717" s="423" t="s">
        <v>398</v>
      </c>
      <c r="AB717" s="433"/>
    </row>
    <row r="718" spans="1:28" s="389" customFormat="1" x14ac:dyDescent="0.2">
      <c r="A718" s="316"/>
      <c r="B718" s="444"/>
      <c r="C718" s="318">
        <f>'Series 200 Input'!J718</f>
        <v>0</v>
      </c>
      <c r="D718" s="318"/>
      <c r="E718" s="407"/>
      <c r="F718" s="407"/>
      <c r="G718" s="407"/>
      <c r="H718" s="408"/>
      <c r="I718" s="409"/>
      <c r="J718" s="409"/>
      <c r="K718" s="409"/>
      <c r="L718" s="411"/>
      <c r="M718" s="407"/>
      <c r="N718" s="407"/>
      <c r="O718" s="407"/>
      <c r="P718" s="408"/>
      <c r="Q718" s="409"/>
      <c r="R718" s="409"/>
      <c r="S718" s="409"/>
      <c r="T718" s="411"/>
      <c r="U718" s="407"/>
      <c r="V718" s="407"/>
      <c r="W718" s="407"/>
      <c r="X718" s="408"/>
      <c r="Y718" s="409"/>
      <c r="Z718" s="409"/>
      <c r="AA718" s="409"/>
      <c r="AB718" s="411"/>
    </row>
    <row r="719" spans="1:28" s="389" customFormat="1" ht="25.5" x14ac:dyDescent="0.2">
      <c r="A719" s="465" t="s">
        <v>986</v>
      </c>
      <c r="B719" s="317" t="s">
        <v>987</v>
      </c>
      <c r="C719" s="318">
        <f>'Series 200 Input'!J719</f>
        <v>0</v>
      </c>
      <c r="D719" s="318" t="s">
        <v>451</v>
      </c>
      <c r="E719" s="407">
        <v>16.3</v>
      </c>
      <c r="F719" s="407">
        <v>16.3</v>
      </c>
      <c r="G719" s="407">
        <v>16.3</v>
      </c>
      <c r="H719" s="412" t="str">
        <f>IF((0=$C719),"",IFERROR(IF($C719&lt;10,$C719*E719,IF(AND(10&lt;=$C719,$C719&lt;=50),$C719*F719,IF($C719&gt;50,$C719*G719,"No Offer"))),"No Offer"))</f>
        <v/>
      </c>
      <c r="I719" s="409">
        <v>5</v>
      </c>
      <c r="J719" s="409">
        <v>5</v>
      </c>
      <c r="K719" s="409">
        <v>5</v>
      </c>
      <c r="L719" s="414" t="str">
        <f>IF((0=$C719),"",IFERROR(IF($C719&lt;10,$C719*I719,IF(AND(10&lt;=$C719,$C719&lt;=50),$C719*J719,IF($C719&gt;50,$C719*K719,"No Offer"))),"No Offer"))</f>
        <v/>
      </c>
      <c r="M719" s="407">
        <v>6.04</v>
      </c>
      <c r="N719" s="407">
        <v>6.04</v>
      </c>
      <c r="O719" s="407">
        <v>6.04</v>
      </c>
      <c r="P719" s="412" t="str">
        <f>IF((0=$C719),"",IFERROR(IF($C719&lt;10,$C719*M719,IF(AND(10&lt;=$C719,$C719&lt;=50),$C719*N719,IF($C719&gt;50,$C719*O719,"No Offer"))),"No Offer"))</f>
        <v/>
      </c>
      <c r="Q719" s="409">
        <v>8</v>
      </c>
      <c r="R719" s="409">
        <v>8</v>
      </c>
      <c r="S719" s="409">
        <v>8</v>
      </c>
      <c r="T719" s="414" t="str">
        <f>IF((0=$C719),"",IFERROR(IF($C719&lt;10,$C719*Q719,IF(AND(10&lt;=$C719,$C719&lt;=50),$C719*R719,IF($C719&gt;50,$C719*S719,"No Offer"))),"No Offer"))</f>
        <v/>
      </c>
      <c r="U719" s="407">
        <v>15.81</v>
      </c>
      <c r="V719" s="407">
        <v>10.5</v>
      </c>
      <c r="W719" s="407">
        <v>9.5</v>
      </c>
      <c r="X719" s="412" t="str">
        <f>IF((0=$C719),"",IFERROR(IF($C719&lt;10,$C719*U719,IF(AND(10&lt;=$C719,$C719&lt;=50),$C719*V719,IF($C719&gt;50,$C719*W719,"No Offer"))),"No Offer"))</f>
        <v/>
      </c>
      <c r="Y719" s="409" t="s">
        <v>402</v>
      </c>
      <c r="Z719" s="409" t="s">
        <v>402</v>
      </c>
      <c r="AA719" s="409" t="s">
        <v>403</v>
      </c>
      <c r="AB719" s="414" t="str">
        <f>IF((0=$C719),"",IFERROR(IF($C719&lt;10,$C719*Y719,IF(AND(10&lt;=$C719,$C719&lt;=50),$C719*Z719,IF($C719&gt;50,$C719*AA719,"No Offer"))),"No Offer"))</f>
        <v/>
      </c>
    </row>
    <row r="720" spans="1:28" s="389" customFormat="1" x14ac:dyDescent="0.2">
      <c r="A720" s="316"/>
      <c r="B720" s="444"/>
      <c r="C720" s="318">
        <f>'Series 200 Input'!J720</f>
        <v>0</v>
      </c>
      <c r="D720" s="318"/>
      <c r="E720" s="407"/>
      <c r="F720" s="407"/>
      <c r="G720" s="407"/>
      <c r="H720" s="408"/>
      <c r="I720" s="409"/>
      <c r="J720" s="409"/>
      <c r="K720" s="409"/>
      <c r="L720" s="411"/>
      <c r="M720" s="407"/>
      <c r="N720" s="407"/>
      <c r="O720" s="407"/>
      <c r="P720" s="408"/>
      <c r="Q720" s="409"/>
      <c r="R720" s="409"/>
      <c r="S720" s="409"/>
      <c r="T720" s="411"/>
      <c r="U720" s="407"/>
      <c r="V720" s="407"/>
      <c r="W720" s="407"/>
      <c r="X720" s="408"/>
      <c r="Y720" s="409"/>
      <c r="Z720" s="409"/>
      <c r="AA720" s="409"/>
      <c r="AB720" s="411"/>
    </row>
    <row r="721" spans="1:28" s="389" customFormat="1" ht="25.5" x14ac:dyDescent="0.2">
      <c r="A721" s="465" t="s">
        <v>988</v>
      </c>
      <c r="B721" s="317" t="s">
        <v>989</v>
      </c>
      <c r="C721" s="318">
        <f>'Series 200 Input'!J721</f>
        <v>0</v>
      </c>
      <c r="D721" s="318" t="s">
        <v>451</v>
      </c>
      <c r="E721" s="407">
        <v>16.3</v>
      </c>
      <c r="F721" s="407">
        <v>16.3</v>
      </c>
      <c r="G721" s="407">
        <v>16.3</v>
      </c>
      <c r="H721" s="412" t="str">
        <f>IF((0=$C721),"",IFERROR(IF($C721&lt;10,$C721*E721,IF(AND(10&lt;=$C721,$C721&lt;=50),$C721*F721,IF($C721&gt;50,$C721*G721,"No Offer"))),"No Offer"))</f>
        <v/>
      </c>
      <c r="I721" s="409">
        <v>5</v>
      </c>
      <c r="J721" s="409">
        <v>5</v>
      </c>
      <c r="K721" s="409">
        <v>5</v>
      </c>
      <c r="L721" s="414" t="str">
        <f>IF((0=$C721),"",IFERROR(IF($C721&lt;10,$C721*I721,IF(AND(10&lt;=$C721,$C721&lt;=50),$C721*J721,IF($C721&gt;50,$C721*K721,"No Offer"))),"No Offer"))</f>
        <v/>
      </c>
      <c r="M721" s="407">
        <v>6.04</v>
      </c>
      <c r="N721" s="407">
        <v>6.04</v>
      </c>
      <c r="O721" s="407">
        <v>6.04</v>
      </c>
      <c r="P721" s="412" t="str">
        <f>IF((0=$C721),"",IFERROR(IF($C721&lt;10,$C721*M721,IF(AND(10&lt;=$C721,$C721&lt;=50),$C721*N721,IF($C721&gt;50,$C721*O721,"No Offer"))),"No Offer"))</f>
        <v/>
      </c>
      <c r="Q721" s="409">
        <v>8</v>
      </c>
      <c r="R721" s="409">
        <v>8</v>
      </c>
      <c r="S721" s="409">
        <v>8</v>
      </c>
      <c r="T721" s="414" t="str">
        <f>IF((0=$C721),"",IFERROR(IF($C721&lt;10,$C721*Q721,IF(AND(10&lt;=$C721,$C721&lt;=50),$C721*R721,IF($C721&gt;50,$C721*S721,"No Offer"))),"No Offer"))</f>
        <v/>
      </c>
      <c r="U721" s="407">
        <v>18.98</v>
      </c>
      <c r="V721" s="407">
        <v>11.75</v>
      </c>
      <c r="W721" s="407">
        <v>10.5</v>
      </c>
      <c r="X721" s="412" t="str">
        <f>IF((0=$C721),"",IFERROR(IF($C721&lt;10,$C721*U721,IF(AND(10&lt;=$C721,$C721&lt;=50),$C721*V721,IF($C721&gt;50,$C721*W721,"No Offer"))),"No Offer"))</f>
        <v/>
      </c>
      <c r="Y721" s="409" t="s">
        <v>402</v>
      </c>
      <c r="Z721" s="409" t="s">
        <v>402</v>
      </c>
      <c r="AA721" s="409" t="s">
        <v>403</v>
      </c>
      <c r="AB721" s="414" t="str">
        <f>IF((0=$C721),"",IFERROR(IF($C721&lt;10,$C721*Y721,IF(AND(10&lt;=$C721,$C721&lt;=50),$C721*Z721,IF($C721&gt;50,$C721*AA721,"No Offer"))),"No Offer"))</f>
        <v/>
      </c>
    </row>
    <row r="722" spans="1:28" s="389" customFormat="1" x14ac:dyDescent="0.2">
      <c r="A722" s="316"/>
      <c r="B722" s="444"/>
      <c r="C722" s="318">
        <f>'Series 200 Input'!J722</f>
        <v>0</v>
      </c>
      <c r="D722" s="318"/>
      <c r="E722" s="407"/>
      <c r="F722" s="407"/>
      <c r="G722" s="407"/>
      <c r="H722" s="408"/>
      <c r="I722" s="409"/>
      <c r="J722" s="409"/>
      <c r="K722" s="409"/>
      <c r="L722" s="411"/>
      <c r="M722" s="407"/>
      <c r="N722" s="407"/>
      <c r="O722" s="407"/>
      <c r="P722" s="408"/>
      <c r="Q722" s="409"/>
      <c r="R722" s="409"/>
      <c r="S722" s="409"/>
      <c r="T722" s="411"/>
      <c r="U722" s="407"/>
      <c r="V722" s="407"/>
      <c r="W722" s="407"/>
      <c r="X722" s="408"/>
      <c r="Y722" s="409"/>
      <c r="Z722" s="409"/>
      <c r="AA722" s="409"/>
      <c r="AB722" s="411"/>
    </row>
    <row r="723" spans="1:28" s="389" customFormat="1" ht="25.5" x14ac:dyDescent="0.2">
      <c r="A723" s="465" t="s">
        <v>990</v>
      </c>
      <c r="B723" s="317" t="s">
        <v>991</v>
      </c>
      <c r="C723" s="318">
        <f>'Series 200 Input'!J723</f>
        <v>0</v>
      </c>
      <c r="D723" s="318" t="s">
        <v>30</v>
      </c>
      <c r="E723" s="407">
        <v>16.309999999999999</v>
      </c>
      <c r="F723" s="407">
        <v>16.309999999999999</v>
      </c>
      <c r="G723" s="407">
        <v>16.309999999999999</v>
      </c>
      <c r="H723" s="412" t="str">
        <f>IF((0=$C723),"",IFERROR(IF($C723&lt;10,$C723*E723,IF(AND(10&lt;=$C723,$C723&lt;=50),$C723*F723,IF($C723&gt;50,$C723*G723,"No Offer"))),"No Offer"))</f>
        <v/>
      </c>
      <c r="I723" s="409">
        <v>10</v>
      </c>
      <c r="J723" s="409">
        <v>10</v>
      </c>
      <c r="K723" s="409">
        <v>10</v>
      </c>
      <c r="L723" s="414" t="str">
        <f>IF((0=$C723),"",IFERROR(IF($C723&lt;10,$C723*I723,IF(AND(10&lt;=$C723,$C723&lt;=50),$C723*J723,IF($C723&gt;50,$C723*K723,"No Offer"))),"No Offer"))</f>
        <v/>
      </c>
      <c r="M723" s="407">
        <v>25.6</v>
      </c>
      <c r="N723" s="407">
        <v>25.6</v>
      </c>
      <c r="O723" s="407">
        <v>25.6</v>
      </c>
      <c r="P723" s="412" t="str">
        <f>IF((0=$C723),"",IFERROR(IF($C723&lt;10,$C723*M723,IF(AND(10&lt;=$C723,$C723&lt;=50),$C723*N723,IF($C723&gt;50,$C723*O723,"No Offer"))),"No Offer"))</f>
        <v/>
      </c>
      <c r="Q723" s="409">
        <v>15</v>
      </c>
      <c r="R723" s="409">
        <v>15</v>
      </c>
      <c r="S723" s="409">
        <v>15</v>
      </c>
      <c r="T723" s="414" t="str">
        <f>IF((0=$C723),"",IFERROR(IF($C723&lt;10,$C723*Q723,IF(AND(10&lt;=$C723,$C723&lt;=50),$C723*R723,IF($C723&gt;50,$C723*S723,"No Offer"))),"No Offer"))</f>
        <v/>
      </c>
      <c r="U723" s="407">
        <v>45</v>
      </c>
      <c r="V723" s="407">
        <v>40</v>
      </c>
      <c r="W723" s="407">
        <v>30</v>
      </c>
      <c r="X723" s="412" t="str">
        <f>IF((0=$C723),"",IFERROR(IF($C723&lt;10,$C723*U723,IF(AND(10&lt;=$C723,$C723&lt;=50),$C723*V723,IF($C723&gt;50,$C723*W723,"No Offer"))),"No Offer"))</f>
        <v/>
      </c>
      <c r="Y723" s="409" t="s">
        <v>402</v>
      </c>
      <c r="Z723" s="409" t="s">
        <v>402</v>
      </c>
      <c r="AA723" s="409" t="s">
        <v>403</v>
      </c>
      <c r="AB723" s="414" t="str">
        <f>IF((0=$C723),"",IFERROR(IF($C723&lt;10,$C723*Y723,IF(AND(10&lt;=$C723,$C723&lt;=50),$C723*Z723,IF($C723&gt;50,$C723*AA723,"No Offer"))),"No Offer"))</f>
        <v/>
      </c>
    </row>
    <row r="724" spans="1:28" s="389" customFormat="1" x14ac:dyDescent="0.2">
      <c r="A724" s="316"/>
      <c r="B724" s="444"/>
      <c r="C724" s="318">
        <f>'Series 200 Input'!J724</f>
        <v>0</v>
      </c>
      <c r="D724" s="318"/>
      <c r="E724" s="407"/>
      <c r="F724" s="407"/>
      <c r="G724" s="407"/>
      <c r="H724" s="408"/>
      <c r="I724" s="409"/>
      <c r="J724" s="409"/>
      <c r="K724" s="409"/>
      <c r="L724" s="411"/>
      <c r="M724" s="407"/>
      <c r="N724" s="407"/>
      <c r="O724" s="407"/>
      <c r="P724" s="408"/>
      <c r="Q724" s="409"/>
      <c r="R724" s="409"/>
      <c r="S724" s="409"/>
      <c r="T724" s="411"/>
      <c r="U724" s="407"/>
      <c r="V724" s="407"/>
      <c r="W724" s="407"/>
      <c r="X724" s="408"/>
      <c r="Y724" s="409"/>
      <c r="Z724" s="409"/>
      <c r="AA724" s="409"/>
      <c r="AB724" s="411"/>
    </row>
    <row r="725" spans="1:28" s="389" customFormat="1" ht="25.5" x14ac:dyDescent="0.2">
      <c r="A725" s="465" t="s">
        <v>992</v>
      </c>
      <c r="B725" s="317" t="s">
        <v>993</v>
      </c>
      <c r="C725" s="318">
        <f>'Series 200 Input'!J725</f>
        <v>0</v>
      </c>
      <c r="D725" s="318" t="s">
        <v>30</v>
      </c>
      <c r="E725" s="407">
        <v>32.630000000000003</v>
      </c>
      <c r="F725" s="407">
        <v>32.630000000000003</v>
      </c>
      <c r="G725" s="407">
        <v>32.630000000000003</v>
      </c>
      <c r="H725" s="412" t="str">
        <f>IF((0=$C725),"",IFERROR(IF($C725&lt;10,$C725*E725,IF(AND(10&lt;=$C725,$C725&lt;=50),$C725*F725,IF($C725&gt;50,$C725*G725,"No Offer"))),"No Offer"))</f>
        <v/>
      </c>
      <c r="I725" s="409">
        <v>10</v>
      </c>
      <c r="J725" s="409">
        <v>10</v>
      </c>
      <c r="K725" s="409">
        <v>10</v>
      </c>
      <c r="L725" s="414" t="str">
        <f>IF((0=$C725),"",IFERROR(IF($C725&lt;10,$C725*I725,IF(AND(10&lt;=$C725,$C725&lt;=50),$C725*J725,IF($C725&gt;50,$C725*K725,"No Offer"))),"No Offer"))</f>
        <v/>
      </c>
      <c r="M725" s="407">
        <v>25.6</v>
      </c>
      <c r="N725" s="407">
        <v>25.6</v>
      </c>
      <c r="O725" s="407">
        <v>25.6</v>
      </c>
      <c r="P725" s="412" t="str">
        <f>IF((0=$C725),"",IFERROR(IF($C725&lt;10,$C725*M725,IF(AND(10&lt;=$C725,$C725&lt;=50),$C725*N725,IF($C725&gt;50,$C725*O725,"No Offer"))),"No Offer"))</f>
        <v/>
      </c>
      <c r="Q725" s="409">
        <v>15</v>
      </c>
      <c r="R725" s="409">
        <v>15</v>
      </c>
      <c r="S725" s="409">
        <v>15</v>
      </c>
      <c r="T725" s="414" t="str">
        <f>IF((0=$C725),"",IFERROR(IF($C725&lt;10,$C725*Q725,IF(AND(10&lt;=$C725,$C725&lt;=50),$C725*R725,IF($C725&gt;50,$C725*S725,"No Offer"))),"No Offer"))</f>
        <v/>
      </c>
      <c r="U725" s="407">
        <v>40</v>
      </c>
      <c r="V725" s="407">
        <v>35</v>
      </c>
      <c r="W725" s="407">
        <v>25</v>
      </c>
      <c r="X725" s="412" t="str">
        <f>IF((0=$C725),"",IFERROR(IF($C725&lt;10,$C725*U725,IF(AND(10&lt;=$C725,$C725&lt;=50),$C725*V725,IF($C725&gt;50,$C725*W725,"No Offer"))),"No Offer"))</f>
        <v/>
      </c>
      <c r="Y725" s="409" t="s">
        <v>402</v>
      </c>
      <c r="Z725" s="409" t="s">
        <v>402</v>
      </c>
      <c r="AA725" s="409" t="s">
        <v>403</v>
      </c>
      <c r="AB725" s="414" t="str">
        <f>IF((0=$C725),"",IFERROR(IF($C725&lt;10,$C725*Y725,IF(AND(10&lt;=$C725,$C725&lt;=50),$C725*Z725,IF($C725&gt;50,$C725*AA725,"No Offer"))),"No Offer"))</f>
        <v/>
      </c>
    </row>
    <row r="726" spans="1:28" s="389" customFormat="1" x14ac:dyDescent="0.2">
      <c r="A726" s="316"/>
      <c r="B726" s="317"/>
      <c r="C726" s="318">
        <f>'Series 200 Input'!J726</f>
        <v>0</v>
      </c>
      <c r="D726" s="318"/>
      <c r="E726" s="407"/>
      <c r="F726" s="407"/>
      <c r="G726" s="407"/>
      <c r="H726" s="408"/>
      <c r="I726" s="409"/>
      <c r="J726" s="409"/>
      <c r="K726" s="409"/>
      <c r="L726" s="411"/>
      <c r="M726" s="407"/>
      <c r="N726" s="407"/>
      <c r="O726" s="407"/>
      <c r="P726" s="408"/>
      <c r="Q726" s="409"/>
      <c r="R726" s="409"/>
      <c r="S726" s="409"/>
      <c r="T726" s="411"/>
      <c r="U726" s="407"/>
      <c r="V726" s="407"/>
      <c r="W726" s="407"/>
      <c r="X726" s="408"/>
      <c r="Y726" s="409"/>
      <c r="Z726" s="409"/>
      <c r="AA726" s="409"/>
      <c r="AB726" s="411"/>
    </row>
    <row r="727" spans="1:28" s="389" customFormat="1" ht="25.5" x14ac:dyDescent="0.2">
      <c r="A727" s="465" t="s">
        <v>994</v>
      </c>
      <c r="B727" s="317" t="s">
        <v>995</v>
      </c>
      <c r="C727" s="318">
        <f>'Series 200 Input'!J727</f>
        <v>0</v>
      </c>
      <c r="D727" s="318" t="s">
        <v>30</v>
      </c>
      <c r="E727" s="407">
        <v>16.3</v>
      </c>
      <c r="F727" s="407">
        <v>16.3</v>
      </c>
      <c r="G727" s="407">
        <v>16.3</v>
      </c>
      <c r="H727" s="412" t="str">
        <f>IF((0=$C727),"",IFERROR(IF($C727&lt;10,$C727*E727,IF(AND(10&lt;=$C727,$C727&lt;=50),$C727*F727,IF($C727&gt;50,$C727*G727,"No Offer"))),"No Offer"))</f>
        <v/>
      </c>
      <c r="I727" s="409">
        <v>10</v>
      </c>
      <c r="J727" s="409">
        <v>10</v>
      </c>
      <c r="K727" s="409">
        <v>10</v>
      </c>
      <c r="L727" s="414" t="str">
        <f>IF((0=$C727),"",IFERROR(IF($C727&lt;10,$C727*I727,IF(AND(10&lt;=$C727,$C727&lt;=50),$C727*J727,IF($C727&gt;50,$C727*K727,"No Offer"))),"No Offer"))</f>
        <v/>
      </c>
      <c r="M727" s="407">
        <v>6.04</v>
      </c>
      <c r="N727" s="407">
        <v>6.04</v>
      </c>
      <c r="O727" s="407">
        <v>6.04</v>
      </c>
      <c r="P727" s="412" t="str">
        <f>IF((0=$C727),"",IFERROR(IF($C727&lt;10,$C727*M727,IF(AND(10&lt;=$C727,$C727&lt;=50),$C727*N727,IF($C727&gt;50,$C727*O727,"No Offer"))),"No Offer"))</f>
        <v/>
      </c>
      <c r="Q727" s="409">
        <v>10</v>
      </c>
      <c r="R727" s="409">
        <v>10</v>
      </c>
      <c r="S727" s="409">
        <v>10</v>
      </c>
      <c r="T727" s="414" t="str">
        <f>IF((0=$C727),"",IFERROR(IF($C727&lt;10,$C727*Q727,IF(AND(10&lt;=$C727,$C727&lt;=50),$C727*R727,IF($C727&gt;50,$C727*S727,"No Offer"))),"No Offer"))</f>
        <v/>
      </c>
      <c r="U727" s="407">
        <v>16.25</v>
      </c>
      <c r="V727" s="407">
        <v>10.85</v>
      </c>
      <c r="W727" s="407">
        <v>9.85</v>
      </c>
      <c r="X727" s="412" t="str">
        <f>IF((0=$C727),"",IFERROR(IF($C727&lt;10,$C727*U727,IF(AND(10&lt;=$C727,$C727&lt;=50),$C727*V727,IF($C727&gt;50,$C727*W727,"No Offer"))),"No Offer"))</f>
        <v/>
      </c>
      <c r="Y727" s="409" t="s">
        <v>402</v>
      </c>
      <c r="Z727" s="409" t="s">
        <v>402</v>
      </c>
      <c r="AA727" s="409" t="s">
        <v>403</v>
      </c>
      <c r="AB727" s="414" t="str">
        <f>IF((0=$C727),"",IFERROR(IF($C727&lt;10,$C727*Y727,IF(AND(10&lt;=$C727,$C727&lt;=50),$C727*Z727,IF($C727&gt;50,$C727*AA727,"No Offer"))),"No Offer"))</f>
        <v/>
      </c>
    </row>
    <row r="728" spans="1:28" s="389" customFormat="1" x14ac:dyDescent="0.2">
      <c r="A728" s="316"/>
      <c r="B728" s="444"/>
      <c r="C728" s="318">
        <f>'Series 200 Input'!J728</f>
        <v>0</v>
      </c>
      <c r="D728" s="318"/>
      <c r="E728" s="407"/>
      <c r="F728" s="407"/>
      <c r="G728" s="407"/>
      <c r="H728" s="408"/>
      <c r="I728" s="409"/>
      <c r="J728" s="409"/>
      <c r="K728" s="409"/>
      <c r="L728" s="411"/>
      <c r="M728" s="407"/>
      <c r="N728" s="407"/>
      <c r="O728" s="407"/>
      <c r="P728" s="408"/>
      <c r="Q728" s="409"/>
      <c r="R728" s="409"/>
      <c r="S728" s="409"/>
      <c r="T728" s="411"/>
      <c r="U728" s="407"/>
      <c r="V728" s="407"/>
      <c r="W728" s="407"/>
      <c r="X728" s="408"/>
      <c r="Y728" s="409"/>
      <c r="Z728" s="409"/>
      <c r="AA728" s="409"/>
      <c r="AB728" s="411"/>
    </row>
    <row r="729" spans="1:28" s="389" customFormat="1" ht="25.5" x14ac:dyDescent="0.2">
      <c r="A729" s="465" t="s">
        <v>996</v>
      </c>
      <c r="B729" s="317" t="s">
        <v>997</v>
      </c>
      <c r="C729" s="318">
        <f>'Series 200 Input'!J729</f>
        <v>0</v>
      </c>
      <c r="D729" s="318" t="s">
        <v>30</v>
      </c>
      <c r="E729" s="407">
        <v>16.3</v>
      </c>
      <c r="F729" s="407">
        <v>16.3</v>
      </c>
      <c r="G729" s="407">
        <v>16.3</v>
      </c>
      <c r="H729" s="412" t="str">
        <f>IF((0=$C729),"",IFERROR(IF($C729&lt;10,$C729*E729,IF(AND(10&lt;=$C729,$C729&lt;=50),$C729*F729,IF($C729&gt;50,$C729*G729,"No Offer"))),"No Offer"))</f>
        <v/>
      </c>
      <c r="I729" s="409">
        <v>10</v>
      </c>
      <c r="J729" s="409">
        <v>10</v>
      </c>
      <c r="K729" s="409">
        <v>10</v>
      </c>
      <c r="L729" s="414" t="str">
        <f>IF((0=$C729),"",IFERROR(IF($C729&lt;10,$C729*I729,IF(AND(10&lt;=$C729,$C729&lt;=50),$C729*J729,IF($C729&gt;50,$C729*K729,"No Offer"))),"No Offer"))</f>
        <v/>
      </c>
      <c r="M729" s="407">
        <v>6.04</v>
      </c>
      <c r="N729" s="407">
        <v>6.04</v>
      </c>
      <c r="O729" s="407">
        <v>6.04</v>
      </c>
      <c r="P729" s="412" t="str">
        <f>IF((0=$C729),"",IFERROR(IF($C729&lt;10,$C729*M729,IF(AND(10&lt;=$C729,$C729&lt;=50),$C729*N729,IF($C729&gt;50,$C729*O729,"No Offer"))),"No Offer"))</f>
        <v/>
      </c>
      <c r="Q729" s="409">
        <v>10</v>
      </c>
      <c r="R729" s="409">
        <v>10</v>
      </c>
      <c r="S729" s="409">
        <v>10</v>
      </c>
      <c r="T729" s="414" t="str">
        <f>IF((0=$C729),"",IFERROR(IF($C729&lt;10,$C729*Q729,IF(AND(10&lt;=$C729,$C729&lt;=50),$C729*R729,IF($C729&gt;50,$C729*S729,"No Offer"))),"No Offer"))</f>
        <v/>
      </c>
      <c r="U729" s="407">
        <v>19.25</v>
      </c>
      <c r="V729" s="407">
        <v>12</v>
      </c>
      <c r="W729" s="407">
        <v>10.75</v>
      </c>
      <c r="X729" s="412" t="str">
        <f>IF((0=$C729),"",IFERROR(IF($C729&lt;10,$C729*U729,IF(AND(10&lt;=$C729,$C729&lt;=50),$C729*V729,IF($C729&gt;50,$C729*W729,"No Offer"))),"No Offer"))</f>
        <v/>
      </c>
      <c r="Y729" s="409" t="s">
        <v>402</v>
      </c>
      <c r="Z729" s="409" t="s">
        <v>402</v>
      </c>
      <c r="AA729" s="409" t="s">
        <v>403</v>
      </c>
      <c r="AB729" s="414" t="str">
        <f>IF((0=$C729),"",IFERROR(IF($C729&lt;10,$C729*Y729,IF(AND(10&lt;=$C729,$C729&lt;=50),$C729*Z729,IF($C729&gt;50,$C729*AA729,"No Offer"))),"No Offer"))</f>
        <v/>
      </c>
    </row>
    <row r="730" spans="1:28" s="389" customFormat="1" x14ac:dyDescent="0.2">
      <c r="A730" s="316"/>
      <c r="B730" s="444"/>
      <c r="C730" s="318">
        <f>'Series 200 Input'!J730</f>
        <v>0</v>
      </c>
      <c r="D730" s="318"/>
      <c r="E730" s="407"/>
      <c r="F730" s="407"/>
      <c r="G730" s="407"/>
      <c r="H730" s="408"/>
      <c r="I730" s="409"/>
      <c r="J730" s="409"/>
      <c r="K730" s="409"/>
      <c r="L730" s="411"/>
      <c r="M730" s="407"/>
      <c r="N730" s="407"/>
      <c r="O730" s="407"/>
      <c r="P730" s="408"/>
      <c r="Q730" s="409"/>
      <c r="R730" s="409"/>
      <c r="S730" s="409"/>
      <c r="T730" s="411"/>
      <c r="U730" s="407"/>
      <c r="V730" s="407"/>
      <c r="W730" s="407"/>
      <c r="X730" s="408"/>
      <c r="Y730" s="409"/>
      <c r="Z730" s="409"/>
      <c r="AA730" s="409"/>
      <c r="AB730" s="411"/>
    </row>
    <row r="731" spans="1:28" s="389" customFormat="1" ht="25.5" x14ac:dyDescent="0.2">
      <c r="A731" s="465" t="s">
        <v>998</v>
      </c>
      <c r="B731" s="317" t="s">
        <v>999</v>
      </c>
      <c r="C731" s="318">
        <f>'Series 200 Input'!J731</f>
        <v>0</v>
      </c>
      <c r="D731" s="318" t="s">
        <v>30</v>
      </c>
      <c r="E731" s="407">
        <v>16.3</v>
      </c>
      <c r="F731" s="407">
        <v>16.3</v>
      </c>
      <c r="G731" s="407">
        <v>16.3</v>
      </c>
      <c r="H731" s="412" t="str">
        <f>IF((0=$C731),"",IFERROR(IF($C731&lt;10,$C731*E731,IF(AND(10&lt;=$C731,$C731&lt;=50),$C731*F731,IF($C731&gt;50,$C731*G731,"No Offer"))),"No Offer"))</f>
        <v/>
      </c>
      <c r="I731" s="409">
        <v>10</v>
      </c>
      <c r="J731" s="409">
        <v>10</v>
      </c>
      <c r="K731" s="409">
        <v>10</v>
      </c>
      <c r="L731" s="414" t="str">
        <f>IF((0=$C731),"",IFERROR(IF($C731&lt;10,$C731*I731,IF(AND(10&lt;=$C731,$C731&lt;=50),$C731*J731,IF($C731&gt;50,$C731*K731,"No Offer"))),"No Offer"))</f>
        <v/>
      </c>
      <c r="M731" s="407">
        <v>25.6</v>
      </c>
      <c r="N731" s="407">
        <v>25.6</v>
      </c>
      <c r="O731" s="407">
        <v>25.6</v>
      </c>
      <c r="P731" s="412" t="str">
        <f>IF((0=$C731),"",IFERROR(IF($C731&lt;10,$C731*M731,IF(AND(10&lt;=$C731,$C731&lt;=50),$C731*N731,IF($C731&gt;50,$C731*O731,"No Offer"))),"No Offer"))</f>
        <v/>
      </c>
      <c r="Q731" s="409">
        <v>15</v>
      </c>
      <c r="R731" s="409">
        <v>15</v>
      </c>
      <c r="S731" s="409">
        <v>15</v>
      </c>
      <c r="T731" s="414" t="str">
        <f>IF((0=$C731),"",IFERROR(IF($C731&lt;10,$C731*Q731,IF(AND(10&lt;=$C731,$C731&lt;=50),$C731*R731,IF($C731&gt;50,$C731*S731,"No Offer"))),"No Offer"))</f>
        <v/>
      </c>
      <c r="U731" s="407">
        <v>55</v>
      </c>
      <c r="V731" s="407">
        <v>50</v>
      </c>
      <c r="W731" s="407">
        <v>40</v>
      </c>
      <c r="X731" s="412" t="str">
        <f>IF((0=$C731),"",IFERROR(IF($C731&lt;10,$C731*U731,IF(AND(10&lt;=$C731,$C731&lt;=50),$C731*V731,IF($C731&gt;50,$C731*W731,"No Offer"))),"No Offer"))</f>
        <v/>
      </c>
      <c r="Y731" s="409" t="s">
        <v>402</v>
      </c>
      <c r="Z731" s="409" t="s">
        <v>402</v>
      </c>
      <c r="AA731" s="409" t="s">
        <v>403</v>
      </c>
      <c r="AB731" s="414" t="str">
        <f>IF((0=$C731),"",IFERROR(IF($C731&lt;10,$C731*Y731,IF(AND(10&lt;=$C731,$C731&lt;=50),$C731*Z731,IF($C731&gt;50,$C731*AA731,"No Offer"))),"No Offer"))</f>
        <v/>
      </c>
    </row>
    <row r="732" spans="1:28" s="389" customFormat="1" x14ac:dyDescent="0.2">
      <c r="A732" s="316"/>
      <c r="B732" s="444"/>
      <c r="C732" s="318">
        <f>'Series 200 Input'!J732</f>
        <v>0</v>
      </c>
      <c r="D732" s="318"/>
      <c r="E732" s="407"/>
      <c r="F732" s="407"/>
      <c r="G732" s="407"/>
      <c r="H732" s="408"/>
      <c r="I732" s="409"/>
      <c r="J732" s="409"/>
      <c r="K732" s="409"/>
      <c r="L732" s="411"/>
      <c r="M732" s="407"/>
      <c r="N732" s="407"/>
      <c r="O732" s="407"/>
      <c r="P732" s="408"/>
      <c r="Q732" s="409"/>
      <c r="R732" s="409"/>
      <c r="S732" s="409"/>
      <c r="T732" s="411"/>
      <c r="U732" s="407"/>
      <c r="V732" s="407"/>
      <c r="W732" s="407"/>
      <c r="X732" s="408"/>
      <c r="Y732" s="409"/>
      <c r="Z732" s="409"/>
      <c r="AA732" s="409"/>
      <c r="AB732" s="411"/>
    </row>
    <row r="733" spans="1:28" s="389" customFormat="1" ht="25.5" x14ac:dyDescent="0.2">
      <c r="A733" s="465" t="s">
        <v>1000</v>
      </c>
      <c r="B733" s="317" t="s">
        <v>1001</v>
      </c>
      <c r="C733" s="318">
        <f>'Series 200 Input'!J733</f>
        <v>0</v>
      </c>
      <c r="D733" s="318" t="s">
        <v>30</v>
      </c>
      <c r="E733" s="407">
        <v>16.3</v>
      </c>
      <c r="F733" s="407">
        <v>16.3</v>
      </c>
      <c r="G733" s="407">
        <v>16.3</v>
      </c>
      <c r="H733" s="412" t="str">
        <f>IF((0=$C733),"",IFERROR(IF($C733&lt;10,$C733*E733,IF(AND(10&lt;=$C733,$C733&lt;=50),$C733*F733,IF($C733&gt;50,$C733*G733,"No Offer"))),"No Offer"))</f>
        <v/>
      </c>
      <c r="I733" s="409">
        <v>10</v>
      </c>
      <c r="J733" s="409">
        <v>10</v>
      </c>
      <c r="K733" s="409">
        <v>10</v>
      </c>
      <c r="L733" s="414" t="str">
        <f>IF((0=$C733),"",IFERROR(IF($C733&lt;10,$C733*I733,IF(AND(10&lt;=$C733,$C733&lt;=50),$C733*J733,IF($C733&gt;50,$C733*K733,"No Offer"))),"No Offer"))</f>
        <v/>
      </c>
      <c r="M733" s="407">
        <v>25.6</v>
      </c>
      <c r="N733" s="407">
        <v>25.6</v>
      </c>
      <c r="O733" s="407">
        <v>25.6</v>
      </c>
      <c r="P733" s="412" t="str">
        <f>IF((0=$C733),"",IFERROR(IF($C733&lt;10,$C733*M733,IF(AND(10&lt;=$C733,$C733&lt;=50),$C733*N733,IF($C733&gt;50,$C733*O733,"No Offer"))),"No Offer"))</f>
        <v/>
      </c>
      <c r="Q733" s="409">
        <v>15</v>
      </c>
      <c r="R733" s="409">
        <v>15</v>
      </c>
      <c r="S733" s="409">
        <v>15</v>
      </c>
      <c r="T733" s="414" t="str">
        <f>IF((0=$C733),"",IFERROR(IF($C733&lt;10,$C733*Q733,IF(AND(10&lt;=$C733,$C733&lt;=50),$C733*R733,IF($C733&gt;50,$C733*S733,"No Offer"))),"No Offer"))</f>
        <v/>
      </c>
      <c r="U733" s="407">
        <v>50</v>
      </c>
      <c r="V733" s="407">
        <v>45</v>
      </c>
      <c r="W733" s="407">
        <v>35</v>
      </c>
      <c r="X733" s="412" t="str">
        <f>IF((0=$C733),"",IFERROR(IF($C733&lt;10,$C733*U733,IF(AND(10&lt;=$C733,$C733&lt;=50),$C733*V733,IF($C733&gt;50,$C733*W733,"No Offer"))),"No Offer"))</f>
        <v/>
      </c>
      <c r="Y733" s="409" t="s">
        <v>402</v>
      </c>
      <c r="Z733" s="409" t="s">
        <v>402</v>
      </c>
      <c r="AA733" s="409" t="s">
        <v>403</v>
      </c>
      <c r="AB733" s="414" t="str">
        <f>IF((0=$C733),"",IFERROR(IF($C733&lt;10,$C733*Y733,IF(AND(10&lt;=$C733,$C733&lt;=50),$C733*Z733,IF($C733&gt;50,$C733*AA733,"No Offer"))),"No Offer"))</f>
        <v/>
      </c>
    </row>
    <row r="734" spans="1:28" s="389" customFormat="1" x14ac:dyDescent="0.2">
      <c r="A734" s="465"/>
      <c r="B734" s="317"/>
      <c r="C734" s="318">
        <f>'Series 200 Input'!J734</f>
        <v>0</v>
      </c>
      <c r="D734" s="318"/>
      <c r="E734" s="407"/>
      <c r="F734" s="407"/>
      <c r="G734" s="407"/>
      <c r="H734" s="408"/>
      <c r="I734" s="409"/>
      <c r="J734" s="409"/>
      <c r="K734" s="409"/>
      <c r="L734" s="411"/>
      <c r="M734" s="407"/>
      <c r="N734" s="407"/>
      <c r="O734" s="407"/>
      <c r="P734" s="408"/>
      <c r="Q734" s="409"/>
      <c r="R734" s="409"/>
      <c r="S734" s="409"/>
      <c r="T734" s="411"/>
      <c r="U734" s="407"/>
      <c r="V734" s="407"/>
      <c r="W734" s="407"/>
      <c r="X734" s="408"/>
      <c r="Y734" s="409"/>
      <c r="Z734" s="409"/>
      <c r="AA734" s="409"/>
      <c r="AB734" s="411"/>
    </row>
    <row r="735" spans="1:28" x14ac:dyDescent="0.2">
      <c r="A735" s="445"/>
      <c r="B735" s="446" t="s">
        <v>643</v>
      </c>
      <c r="C735" s="318">
        <f>'Series 200 Input'!J735</f>
        <v>0</v>
      </c>
      <c r="D735" s="334"/>
      <c r="E735" s="447" t="s">
        <v>644</v>
      </c>
      <c r="F735" s="424" t="s">
        <v>645</v>
      </c>
      <c r="G735" s="447" t="s">
        <v>646</v>
      </c>
      <c r="H735" s="434"/>
      <c r="I735" s="447" t="s">
        <v>644</v>
      </c>
      <c r="J735" s="424" t="s">
        <v>645</v>
      </c>
      <c r="K735" s="447" t="s">
        <v>646</v>
      </c>
      <c r="L735" s="434"/>
      <c r="M735" s="447" t="s">
        <v>644</v>
      </c>
      <c r="N735" s="424" t="s">
        <v>645</v>
      </c>
      <c r="O735" s="447" t="s">
        <v>646</v>
      </c>
      <c r="P735" s="434"/>
      <c r="Q735" s="447" t="s">
        <v>644</v>
      </c>
      <c r="R735" s="424" t="s">
        <v>645</v>
      </c>
      <c r="S735" s="447" t="s">
        <v>646</v>
      </c>
      <c r="T735" s="434"/>
      <c r="U735" s="447" t="s">
        <v>644</v>
      </c>
      <c r="V735" s="424" t="s">
        <v>645</v>
      </c>
      <c r="W735" s="447" t="s">
        <v>646</v>
      </c>
      <c r="X735" s="434"/>
      <c r="Y735" s="447" t="s">
        <v>644</v>
      </c>
      <c r="Z735" s="424" t="s">
        <v>645</v>
      </c>
      <c r="AA735" s="447" t="s">
        <v>646</v>
      </c>
      <c r="AB735" s="434"/>
    </row>
    <row r="736" spans="1:28" x14ac:dyDescent="0.2">
      <c r="A736" s="448"/>
      <c r="B736" s="405"/>
      <c r="C736" s="318">
        <f>'Series 200 Input'!J736</f>
        <v>0</v>
      </c>
      <c r="D736" s="318"/>
      <c r="E736" s="407"/>
      <c r="F736" s="407"/>
      <c r="G736" s="407"/>
      <c r="H736" s="408"/>
      <c r="I736" s="409"/>
      <c r="J736" s="409"/>
      <c r="K736" s="409"/>
      <c r="L736" s="411"/>
      <c r="M736" s="407"/>
      <c r="N736" s="407"/>
      <c r="O736" s="407"/>
      <c r="P736" s="408"/>
      <c r="Q736" s="409"/>
      <c r="R736" s="409"/>
      <c r="S736" s="409"/>
      <c r="T736" s="411"/>
      <c r="U736" s="407"/>
      <c r="V736" s="407"/>
      <c r="W736" s="407"/>
      <c r="X736" s="408"/>
      <c r="Y736" s="409"/>
      <c r="Z736" s="409"/>
      <c r="AA736" s="409"/>
      <c r="AB736" s="411"/>
    </row>
    <row r="737" spans="1:28" x14ac:dyDescent="0.2">
      <c r="A737" s="448" t="s">
        <v>1002</v>
      </c>
      <c r="B737" s="405" t="s">
        <v>1003</v>
      </c>
      <c r="C737" s="318">
        <f>'Series 200 Input'!J737</f>
        <v>0</v>
      </c>
      <c r="D737" s="318" t="s">
        <v>649</v>
      </c>
      <c r="E737" s="407">
        <v>11.4</v>
      </c>
      <c r="F737" s="407">
        <v>111.4</v>
      </c>
      <c r="G737" s="407">
        <v>111.4</v>
      </c>
      <c r="H737" s="412" t="str">
        <f>IF((0=$C737),"",IFERROR(IF($C737&lt;10,$C737*E737,IF(AND(10&lt;=$C737,$C737&lt;=50),$C737*F737,IF($C737&gt;50,$C737*G737,"No Offer"))),"No Offer"))</f>
        <v/>
      </c>
      <c r="I737" s="409">
        <v>150</v>
      </c>
      <c r="J737" s="409">
        <v>150</v>
      </c>
      <c r="K737" s="409">
        <v>150</v>
      </c>
      <c r="L737" s="414" t="str">
        <f>IF((0=$C737),"",IFERROR(IF($C737&lt;10,$C737*I737,IF(AND(10&lt;=$C737,$C737&lt;=50),$C737*J737,IF($C737&gt;50,$C737*K737,"No Offer"))),"No Offer"))</f>
        <v/>
      </c>
      <c r="M737" s="407">
        <v>12.14</v>
      </c>
      <c r="N737" s="407">
        <v>12.14</v>
      </c>
      <c r="O737" s="407">
        <v>12.14</v>
      </c>
      <c r="P737" s="412" t="str">
        <f>IF((0=$C737),"",IFERROR(IF($C737&lt;10,$C737*M737,IF(AND(10&lt;=$C737,$C737&lt;=50),$C737*N737,IF($C737&gt;50,$C737*O737,"No Offer"))),"No Offer"))</f>
        <v/>
      </c>
      <c r="Q737" s="409">
        <v>50</v>
      </c>
      <c r="R737" s="409">
        <v>50</v>
      </c>
      <c r="S737" s="409">
        <v>50</v>
      </c>
      <c r="T737" s="414" t="str">
        <f>IF((0=$C737),"",IFERROR(IF($C737&lt;10,$C737*Q737,IF(AND(10&lt;=$C737,$C737&lt;=50),$C737*R737,IF($C737&gt;50,$C737*S737,"No Offer"))),"No Offer"))</f>
        <v/>
      </c>
      <c r="U737" s="407">
        <v>50</v>
      </c>
      <c r="V737" s="407">
        <v>45</v>
      </c>
      <c r="W737" s="407">
        <v>40</v>
      </c>
      <c r="X737" s="412" t="str">
        <f>IF((0=$C737),"",IFERROR(IF($C737&lt;10,$C737*U737,IF(AND(10&lt;=$C737,$C737&lt;=50),$C737*V737,IF($C737&gt;50,$C737*W737,"No Offer"))),"No Offer"))</f>
        <v/>
      </c>
      <c r="Y737" s="409" t="s">
        <v>402</v>
      </c>
      <c r="Z737" s="409" t="s">
        <v>402</v>
      </c>
      <c r="AA737" s="409" t="s">
        <v>403</v>
      </c>
      <c r="AB737" s="414" t="str">
        <f>IF((0=$C737),"",IFERROR(IF($C737&lt;10,$C737*Y737,IF(AND(10&lt;=$C737,$C737&lt;=50),$C737*Z737,IF($C737&gt;50,$C737*AA737,"No Offer"))),"No Offer"))</f>
        <v/>
      </c>
    </row>
    <row r="738" spans="1:28" x14ac:dyDescent="0.2">
      <c r="A738" s="448"/>
      <c r="B738" s="405"/>
      <c r="C738" s="318">
        <f>'Series 200 Input'!J738</f>
        <v>0</v>
      </c>
      <c r="D738" s="318"/>
      <c r="E738" s="407"/>
      <c r="F738" s="407"/>
      <c r="G738" s="407"/>
      <c r="H738" s="408"/>
      <c r="I738" s="409"/>
      <c r="J738" s="409"/>
      <c r="K738" s="409"/>
      <c r="L738" s="411"/>
      <c r="M738" s="407"/>
      <c r="N738" s="407"/>
      <c r="O738" s="407"/>
      <c r="P738" s="408"/>
      <c r="Q738" s="409"/>
      <c r="R738" s="409"/>
      <c r="S738" s="409"/>
      <c r="T738" s="411"/>
      <c r="U738" s="407"/>
      <c r="V738" s="407"/>
      <c r="W738" s="407"/>
      <c r="X738" s="408"/>
      <c r="Y738" s="409"/>
      <c r="Z738" s="409"/>
      <c r="AA738" s="409"/>
      <c r="AB738" s="411"/>
    </row>
    <row r="739" spans="1:28" ht="25.5" x14ac:dyDescent="0.2">
      <c r="A739" s="448" t="s">
        <v>1004</v>
      </c>
      <c r="B739" s="405" t="s">
        <v>1005</v>
      </c>
      <c r="C739" s="318">
        <f>'Series 200 Input'!J739</f>
        <v>0</v>
      </c>
      <c r="D739" s="318" t="s">
        <v>649</v>
      </c>
      <c r="E739" s="407">
        <v>55.3</v>
      </c>
      <c r="F739" s="407">
        <v>34.51</v>
      </c>
      <c r="G739" s="407">
        <v>34.51</v>
      </c>
      <c r="H739" s="412" t="str">
        <f>IF((0=$C739),"",IFERROR(IF($C739&lt;10,$C739*E739,IF(AND(10&lt;=$C739,$C739&lt;=50),$C739*F739,IF($C739&gt;50,$C739*G739,"No Offer"))),"No Offer"))</f>
        <v/>
      </c>
      <c r="I739" s="409">
        <v>50</v>
      </c>
      <c r="J739" s="409">
        <v>50</v>
      </c>
      <c r="K739" s="409">
        <v>50</v>
      </c>
      <c r="L739" s="414" t="str">
        <f>IF((0=$C739),"",IFERROR(IF($C739&lt;10,$C739*I739,IF(AND(10&lt;=$C739,$C739&lt;=50),$C739*J739,IF($C739&gt;50,$C739*K739,"No Offer"))),"No Offer"))</f>
        <v/>
      </c>
      <c r="M739" s="407">
        <v>12.14</v>
      </c>
      <c r="N739" s="407">
        <v>12.14</v>
      </c>
      <c r="O739" s="407">
        <v>12.14</v>
      </c>
      <c r="P739" s="412" t="str">
        <f>IF((0=$C739),"",IFERROR(IF($C739&lt;10,$C739*M739,IF(AND(10&lt;=$C739,$C739&lt;=50),$C739*N739,IF($C739&gt;50,$C739*O739,"No Offer"))),"No Offer"))</f>
        <v/>
      </c>
      <c r="Q739" s="409">
        <v>100</v>
      </c>
      <c r="R739" s="409">
        <v>100</v>
      </c>
      <c r="S739" s="409">
        <v>100</v>
      </c>
      <c r="T739" s="414" t="str">
        <f>IF((0=$C739),"",IFERROR(IF($C739&lt;10,$C739*Q739,IF(AND(10&lt;=$C739,$C739&lt;=50),$C739*R739,IF($C739&gt;50,$C739*S739,"No Offer"))),"No Offer"))</f>
        <v/>
      </c>
      <c r="U739" s="407">
        <v>18</v>
      </c>
      <c r="V739" s="407">
        <v>15.11</v>
      </c>
      <c r="W739" s="407">
        <v>15.11</v>
      </c>
      <c r="X739" s="412" t="str">
        <f>IF((0=$C739),"",IFERROR(IF($C739&lt;10,$C739*U739,IF(AND(10&lt;=$C739,$C739&lt;=50),$C739*V739,IF($C739&gt;50,$C739*W739,"No Offer"))),"No Offer"))</f>
        <v/>
      </c>
      <c r="Y739" s="409" t="s">
        <v>402</v>
      </c>
      <c r="Z739" s="409" t="s">
        <v>402</v>
      </c>
      <c r="AA739" s="409" t="s">
        <v>403</v>
      </c>
      <c r="AB739" s="414" t="str">
        <f>IF((0=$C739),"",IFERROR(IF($C739&lt;10,$C739*Y739,IF(AND(10&lt;=$C739,$C739&lt;=50),$C739*Z739,IF($C739&gt;50,$C739*AA739,"No Offer"))),"No Offer"))</f>
        <v/>
      </c>
    </row>
    <row r="740" spans="1:28" x14ac:dyDescent="0.2">
      <c r="A740" s="448"/>
      <c r="B740" s="405"/>
      <c r="C740" s="318">
        <f>'Series 200 Input'!J740</f>
        <v>0</v>
      </c>
      <c r="D740" s="318"/>
      <c r="E740" s="407"/>
      <c r="F740" s="407"/>
      <c r="G740" s="407"/>
      <c r="H740" s="408"/>
      <c r="I740" s="409"/>
      <c r="J740" s="409"/>
      <c r="K740" s="409"/>
      <c r="L740" s="411"/>
      <c r="M740" s="407"/>
      <c r="N740" s="407"/>
      <c r="O740" s="407"/>
      <c r="P740" s="408"/>
      <c r="Q740" s="409"/>
      <c r="R740" s="409"/>
      <c r="S740" s="409"/>
      <c r="T740" s="411"/>
      <c r="U740" s="407"/>
      <c r="V740" s="407"/>
      <c r="W740" s="407"/>
      <c r="X740" s="408"/>
      <c r="Y740" s="409"/>
      <c r="Z740" s="409"/>
      <c r="AA740" s="409"/>
      <c r="AB740" s="411"/>
    </row>
    <row r="741" spans="1:28" ht="25.5" x14ac:dyDescent="0.2">
      <c r="A741" s="448" t="s">
        <v>1006</v>
      </c>
      <c r="B741" s="405" t="s">
        <v>1007</v>
      </c>
      <c r="C741" s="318">
        <f>'Series 200 Input'!J741</f>
        <v>0</v>
      </c>
      <c r="D741" s="318" t="s">
        <v>649</v>
      </c>
      <c r="E741" s="407">
        <v>169.63</v>
      </c>
      <c r="F741" s="407">
        <v>169.63</v>
      </c>
      <c r="G741" s="407">
        <v>169.63</v>
      </c>
      <c r="H741" s="412" t="str">
        <f>IF((0=$C741),"",IFERROR(IF($C741&lt;10,$C741*E741,IF(AND(10&lt;=$C741,$C741&lt;=50),$C741*F741,IF($C741&gt;50,$C741*G741,"No Offer"))),"No Offer"))</f>
        <v/>
      </c>
      <c r="I741" s="409">
        <v>250</v>
      </c>
      <c r="J741" s="409">
        <v>250</v>
      </c>
      <c r="K741" s="409">
        <v>250</v>
      </c>
      <c r="L741" s="414" t="str">
        <f>IF((0=$C741),"",IFERROR(IF($C741&lt;10,$C741*I741,IF(AND(10&lt;=$C741,$C741&lt;=50),$C741*J741,IF($C741&gt;50,$C741*K741,"No Offer"))),"No Offer"))</f>
        <v/>
      </c>
      <c r="M741" s="407">
        <v>45.11</v>
      </c>
      <c r="N741" s="407">
        <v>45.11</v>
      </c>
      <c r="O741" s="407">
        <v>45.11</v>
      </c>
      <c r="P741" s="412" t="str">
        <f>IF((0=$C741),"",IFERROR(IF($C741&lt;10,$C741*M741,IF(AND(10&lt;=$C741,$C741&lt;=50),$C741*N741,IF($C741&gt;50,$C741*O741,"No Offer"))),"No Offer"))</f>
        <v/>
      </c>
      <c r="Q741" s="409">
        <v>100</v>
      </c>
      <c r="R741" s="409">
        <v>100</v>
      </c>
      <c r="S741" s="409">
        <v>100</v>
      </c>
      <c r="T741" s="414" t="str">
        <f>IF((0=$C741),"",IFERROR(IF($C741&lt;10,$C741*Q741,IF(AND(10&lt;=$C741,$C741&lt;=50),$C741*R741,IF($C741&gt;50,$C741*S741,"No Offer"))),"No Offer"))</f>
        <v/>
      </c>
      <c r="U741" s="407">
        <v>180</v>
      </c>
      <c r="V741" s="407">
        <v>162</v>
      </c>
      <c r="W741" s="407">
        <v>162</v>
      </c>
      <c r="X741" s="412" t="str">
        <f>IF((0=$C741),"",IFERROR(IF($C741&lt;10,$C741*U741,IF(AND(10&lt;=$C741,$C741&lt;=50),$C741*V741,IF($C741&gt;50,$C741*W741,"No Offer"))),"No Offer"))</f>
        <v/>
      </c>
      <c r="Y741" s="409" t="s">
        <v>402</v>
      </c>
      <c r="Z741" s="409" t="s">
        <v>402</v>
      </c>
      <c r="AA741" s="409" t="s">
        <v>403</v>
      </c>
      <c r="AB741" s="414" t="str">
        <f>IF((0=$C741),"",IFERROR(IF($C741&lt;10,$C741*Y741,IF(AND(10&lt;=$C741,$C741&lt;=50),$C741*Z741,IF($C741&gt;50,$C741*AA741,"No Offer"))),"No Offer"))</f>
        <v/>
      </c>
    </row>
    <row r="742" spans="1:28" x14ac:dyDescent="0.2">
      <c r="A742" s="448"/>
      <c r="B742" s="405"/>
      <c r="C742" s="318">
        <f>'Series 200 Input'!J742</f>
        <v>0</v>
      </c>
      <c r="D742" s="318"/>
      <c r="E742" s="407"/>
      <c r="F742" s="407"/>
      <c r="G742" s="407"/>
      <c r="H742" s="408"/>
      <c r="I742" s="409"/>
      <c r="J742" s="409"/>
      <c r="K742" s="409"/>
      <c r="L742" s="411"/>
      <c r="M742" s="407"/>
      <c r="N742" s="407"/>
      <c r="O742" s="407"/>
      <c r="P742" s="408"/>
      <c r="Q742" s="409"/>
      <c r="R742" s="409"/>
      <c r="S742" s="409"/>
      <c r="T742" s="411"/>
      <c r="U742" s="407"/>
      <c r="V742" s="407"/>
      <c r="W742" s="407"/>
      <c r="X742" s="408"/>
      <c r="Y742" s="409"/>
      <c r="Z742" s="409"/>
      <c r="AA742" s="409"/>
      <c r="AB742" s="411"/>
    </row>
    <row r="743" spans="1:28" ht="25.5" x14ac:dyDescent="0.2">
      <c r="A743" s="448" t="s">
        <v>1008</v>
      </c>
      <c r="B743" s="405" t="s">
        <v>1009</v>
      </c>
      <c r="C743" s="318">
        <f>'Series 200 Input'!J743</f>
        <v>0</v>
      </c>
      <c r="D743" s="318" t="s">
        <v>649</v>
      </c>
      <c r="E743" s="407">
        <v>140.57</v>
      </c>
      <c r="F743" s="407">
        <v>140.57</v>
      </c>
      <c r="G743" s="407">
        <v>140.57</v>
      </c>
      <c r="H743" s="412" t="str">
        <f>IF((0=$C743),"",IFERROR(IF($C743&lt;10,$C743*E743,IF(AND(10&lt;=$C743,$C743&lt;=50),$C743*F743,IF($C743&gt;50,$C743*G743,"No Offer"))),"No Offer"))</f>
        <v/>
      </c>
      <c r="I743" s="409">
        <v>250</v>
      </c>
      <c r="J743" s="409">
        <v>250</v>
      </c>
      <c r="K743" s="409">
        <v>250</v>
      </c>
      <c r="L743" s="414" t="str">
        <f>IF((0=$C743),"",IFERROR(IF($C743&lt;10,$C743*I743,IF(AND(10&lt;=$C743,$C743&lt;=50),$C743*J743,IF($C743&gt;50,$C743*K743,"No Offer"))),"No Offer"))</f>
        <v/>
      </c>
      <c r="M743" s="407">
        <v>40.22</v>
      </c>
      <c r="N743" s="407">
        <v>40.22</v>
      </c>
      <c r="O743" s="407">
        <v>40.22</v>
      </c>
      <c r="P743" s="412" t="str">
        <f>IF((0=$C743),"",IFERROR(IF($C743&lt;10,$C743*M743,IF(AND(10&lt;=$C743,$C743&lt;=50),$C743*N743,IF($C743&gt;50,$C743*O743,"No Offer"))),"No Offer"))</f>
        <v/>
      </c>
      <c r="Q743" s="409">
        <v>100</v>
      </c>
      <c r="R743" s="409">
        <v>100</v>
      </c>
      <c r="S743" s="409">
        <v>100</v>
      </c>
      <c r="T743" s="414" t="str">
        <f>IF((0=$C743),"",IFERROR(IF($C743&lt;10,$C743*Q743,IF(AND(10&lt;=$C743,$C743&lt;=50),$C743*R743,IF($C743&gt;50,$C743*S743,"No Offer"))),"No Offer"))</f>
        <v/>
      </c>
      <c r="U743" s="407">
        <v>150</v>
      </c>
      <c r="V743" s="407">
        <v>132</v>
      </c>
      <c r="W743" s="407">
        <v>132</v>
      </c>
      <c r="X743" s="412" t="str">
        <f>IF((0=$C743),"",IFERROR(IF($C743&lt;10,$C743*U743,IF(AND(10&lt;=$C743,$C743&lt;=50),$C743*V743,IF($C743&gt;50,$C743*W743,"No Offer"))),"No Offer"))</f>
        <v/>
      </c>
      <c r="Y743" s="409" t="s">
        <v>402</v>
      </c>
      <c r="Z743" s="409" t="s">
        <v>402</v>
      </c>
      <c r="AA743" s="409" t="s">
        <v>403</v>
      </c>
      <c r="AB743" s="414" t="str">
        <f>IF((0=$C743),"",IFERROR(IF($C743&lt;10,$C743*Y743,IF(AND(10&lt;=$C743,$C743&lt;=50),$C743*Z743,IF($C743&gt;50,$C743*AA743,"No Offer"))),"No Offer"))</f>
        <v/>
      </c>
    </row>
    <row r="744" spans="1:28" x14ac:dyDescent="0.2">
      <c r="A744" s="448"/>
      <c r="B744" s="405"/>
      <c r="C744" s="318">
        <f>'Series 200 Input'!J744</f>
        <v>0</v>
      </c>
      <c r="D744" s="318"/>
      <c r="E744" s="407"/>
      <c r="F744" s="407"/>
      <c r="G744" s="407"/>
      <c r="H744" s="408"/>
      <c r="I744" s="409"/>
      <c r="J744" s="409"/>
      <c r="K744" s="409"/>
      <c r="L744" s="411"/>
      <c r="M744" s="407"/>
      <c r="N744" s="407"/>
      <c r="O744" s="407"/>
      <c r="P744" s="408"/>
      <c r="Q744" s="409"/>
      <c r="R744" s="409"/>
      <c r="S744" s="409"/>
      <c r="T744" s="411"/>
      <c r="U744" s="407"/>
      <c r="V744" s="407"/>
      <c r="W744" s="407"/>
      <c r="X744" s="408"/>
      <c r="Y744" s="409"/>
      <c r="Z744" s="409"/>
      <c r="AA744" s="409"/>
      <c r="AB744" s="411"/>
    </row>
    <row r="745" spans="1:28" ht="25.5" x14ac:dyDescent="0.2">
      <c r="A745" s="448" t="s">
        <v>1010</v>
      </c>
      <c r="B745" s="405" t="s">
        <v>1011</v>
      </c>
      <c r="C745" s="318">
        <f>'Series 200 Input'!J745</f>
        <v>0</v>
      </c>
      <c r="D745" s="318" t="s">
        <v>649</v>
      </c>
      <c r="E745" s="407">
        <v>124.53</v>
      </c>
      <c r="F745" s="407">
        <v>124.53</v>
      </c>
      <c r="G745" s="407">
        <v>124.53</v>
      </c>
      <c r="H745" s="412" t="str">
        <f>IF((0=$C745),"",IFERROR(IF($C745&lt;10,$C745*E745,IF(AND(10&lt;=$C745,$C745&lt;=50),$C745*F745,IF($C745&gt;50,$C745*G745,"No Offer"))),"No Offer"))</f>
        <v/>
      </c>
      <c r="I745" s="409">
        <v>250</v>
      </c>
      <c r="J745" s="409">
        <v>250</v>
      </c>
      <c r="K745" s="409">
        <v>250</v>
      </c>
      <c r="L745" s="414" t="str">
        <f>IF((0=$C745),"",IFERROR(IF($C745&lt;10,$C745*I745,IF(AND(10&lt;=$C745,$C745&lt;=50),$C745*J745,IF($C745&gt;50,$C745*K745,"No Offer"))),"No Offer"))</f>
        <v/>
      </c>
      <c r="M745" s="407">
        <v>36.32</v>
      </c>
      <c r="N745" s="407">
        <v>36.32</v>
      </c>
      <c r="O745" s="407">
        <v>36.32</v>
      </c>
      <c r="P745" s="412" t="str">
        <f>IF((0=$C745),"",IFERROR(IF($C745&lt;10,$C745*M745,IF(AND(10&lt;=$C745,$C745&lt;=50),$C745*N745,IF($C745&gt;50,$C745*O745,"No Offer"))),"No Offer"))</f>
        <v/>
      </c>
      <c r="Q745" s="409">
        <v>100</v>
      </c>
      <c r="R745" s="409">
        <v>100</v>
      </c>
      <c r="S745" s="409">
        <v>100</v>
      </c>
      <c r="T745" s="414" t="str">
        <f>IF((0=$C745),"",IFERROR(IF($C745&lt;10,$C745*Q745,IF(AND(10&lt;=$C745,$C745&lt;=50),$C745*R745,IF($C745&gt;50,$C745*S745,"No Offer"))),"No Offer"))</f>
        <v/>
      </c>
      <c r="U745" s="407">
        <v>121</v>
      </c>
      <c r="V745" s="407">
        <v>109.38</v>
      </c>
      <c r="W745" s="407">
        <v>109.38</v>
      </c>
      <c r="X745" s="412" t="str">
        <f>IF((0=$C745),"",IFERROR(IF($C745&lt;10,$C745*U745,IF(AND(10&lt;=$C745,$C745&lt;=50),$C745*V745,IF($C745&gt;50,$C745*W745,"No Offer"))),"No Offer"))</f>
        <v/>
      </c>
      <c r="Y745" s="409" t="s">
        <v>402</v>
      </c>
      <c r="Z745" s="409" t="s">
        <v>402</v>
      </c>
      <c r="AA745" s="409" t="s">
        <v>403</v>
      </c>
      <c r="AB745" s="414" t="str">
        <f>IF((0=$C745),"",IFERROR(IF($C745&lt;10,$C745*Y745,IF(AND(10&lt;=$C745,$C745&lt;=50),$C745*Z745,IF($C745&gt;50,$C745*AA745,"No Offer"))),"No Offer"))</f>
        <v/>
      </c>
    </row>
    <row r="746" spans="1:28" x14ac:dyDescent="0.2">
      <c r="A746" s="448"/>
      <c r="B746" s="405"/>
      <c r="C746" s="318">
        <f>'Series 200 Input'!J746</f>
        <v>0</v>
      </c>
      <c r="D746" s="318"/>
      <c r="E746" s="407"/>
      <c r="F746" s="407"/>
      <c r="G746" s="407"/>
      <c r="H746" s="408"/>
      <c r="I746" s="409"/>
      <c r="J746" s="409"/>
      <c r="K746" s="409"/>
      <c r="L746" s="411"/>
      <c r="M746" s="407"/>
      <c r="N746" s="407"/>
      <c r="O746" s="407"/>
      <c r="P746" s="408"/>
      <c r="Q746" s="409"/>
      <c r="R746" s="409"/>
      <c r="S746" s="409"/>
      <c r="T746" s="411"/>
      <c r="U746" s="407"/>
      <c r="V746" s="407"/>
      <c r="W746" s="407"/>
      <c r="X746" s="408"/>
      <c r="Y746" s="409"/>
      <c r="Z746" s="409"/>
      <c r="AA746" s="409"/>
      <c r="AB746" s="411"/>
    </row>
    <row r="747" spans="1:28" ht="25.5" x14ac:dyDescent="0.2">
      <c r="A747" s="448" t="s">
        <v>1012</v>
      </c>
      <c r="B747" s="405" t="s">
        <v>1013</v>
      </c>
      <c r="C747" s="318">
        <f>'Series 200 Input'!J747</f>
        <v>0</v>
      </c>
      <c r="D747" s="318" t="s">
        <v>649</v>
      </c>
      <c r="E747" s="407">
        <v>117.64</v>
      </c>
      <c r="F747" s="407">
        <v>117.64</v>
      </c>
      <c r="G747" s="407">
        <v>117.64</v>
      </c>
      <c r="H747" s="412" t="str">
        <f>IF((0=$C747),"",IFERROR(IF($C747&lt;10,$C747*E747,IF(AND(10&lt;=$C747,$C747&lt;=50),$C747*F747,IF($C747&gt;50,$C747*G747,"No Offer"))),"No Offer"))</f>
        <v/>
      </c>
      <c r="I747" s="409">
        <v>250</v>
      </c>
      <c r="J747" s="409">
        <v>250</v>
      </c>
      <c r="K747" s="409">
        <v>250</v>
      </c>
      <c r="L747" s="414" t="str">
        <f>IF((0=$C747),"",IFERROR(IF($C747&lt;10,$C747*I747,IF(AND(10&lt;=$C747,$C747&lt;=50),$C747*J747,IF($C747&gt;50,$C747*K747,"No Offer"))),"No Offer"))</f>
        <v/>
      </c>
      <c r="M747" s="407">
        <v>36.32</v>
      </c>
      <c r="N747" s="407">
        <v>36.32</v>
      </c>
      <c r="O747" s="407">
        <v>36.32</v>
      </c>
      <c r="P747" s="412" t="str">
        <f>IF((0=$C747),"",IFERROR(IF($C747&lt;10,$C747*M747,IF(AND(10&lt;=$C747,$C747&lt;=50),$C747*N747,IF($C747&gt;50,$C747*O747,"No Offer"))),"No Offer"))</f>
        <v/>
      </c>
      <c r="Q747" s="409">
        <v>100</v>
      </c>
      <c r="R747" s="409">
        <v>100</v>
      </c>
      <c r="S747" s="409">
        <v>100</v>
      </c>
      <c r="T747" s="414" t="str">
        <f>IF((0=$C747),"",IFERROR(IF($C747&lt;10,$C747*Q747,IF(AND(10&lt;=$C747,$C747&lt;=50),$C747*R747,IF($C747&gt;50,$C747*S747,"No Offer"))),"No Offer"))</f>
        <v/>
      </c>
      <c r="U747" s="407">
        <v>65</v>
      </c>
      <c r="V747" s="407">
        <v>59.11</v>
      </c>
      <c r="W747" s="407">
        <v>59.11</v>
      </c>
      <c r="X747" s="412" t="str">
        <f>IF((0=$C747),"",IFERROR(IF($C747&lt;10,$C747*U747,IF(AND(10&lt;=$C747,$C747&lt;=50),$C747*V747,IF($C747&gt;50,$C747*W747,"No Offer"))),"No Offer"))</f>
        <v/>
      </c>
      <c r="Y747" s="409" t="s">
        <v>402</v>
      </c>
      <c r="Z747" s="409" t="s">
        <v>402</v>
      </c>
      <c r="AA747" s="409" t="s">
        <v>403</v>
      </c>
      <c r="AB747" s="414" t="str">
        <f>IF((0=$C747),"",IFERROR(IF($C747&lt;10,$C747*Y747,IF(AND(10&lt;=$C747,$C747&lt;=50),$C747*Z747,IF($C747&gt;50,$C747*AA747,"No Offer"))),"No Offer"))</f>
        <v/>
      </c>
    </row>
    <row r="748" spans="1:28" x14ac:dyDescent="0.2">
      <c r="A748" s="448"/>
      <c r="B748" s="405"/>
      <c r="C748" s="318">
        <f>'Series 200 Input'!J748</f>
        <v>0</v>
      </c>
      <c r="D748" s="318"/>
      <c r="E748" s="407"/>
      <c r="F748" s="407"/>
      <c r="G748" s="407"/>
      <c r="H748" s="408"/>
      <c r="I748" s="409"/>
      <c r="J748" s="409"/>
      <c r="K748" s="409"/>
      <c r="L748" s="411"/>
      <c r="M748" s="407"/>
      <c r="N748" s="407"/>
      <c r="O748" s="407"/>
      <c r="P748" s="408"/>
      <c r="Q748" s="409"/>
      <c r="R748" s="409"/>
      <c r="S748" s="409"/>
      <c r="T748" s="411"/>
      <c r="U748" s="407"/>
      <c r="V748" s="407"/>
      <c r="W748" s="407"/>
      <c r="X748" s="408"/>
      <c r="Y748" s="409"/>
      <c r="Z748" s="409"/>
      <c r="AA748" s="409"/>
      <c r="AB748" s="411"/>
    </row>
    <row r="749" spans="1:28" ht="25.5" x14ac:dyDescent="0.2">
      <c r="A749" s="448" t="s">
        <v>1014</v>
      </c>
      <c r="B749" s="405" t="s">
        <v>1015</v>
      </c>
      <c r="C749" s="318">
        <f>'Series 200 Input'!J749</f>
        <v>0</v>
      </c>
      <c r="D749" s="318" t="s">
        <v>649</v>
      </c>
      <c r="E749" s="407">
        <v>111.4</v>
      </c>
      <c r="F749" s="407">
        <v>111.4</v>
      </c>
      <c r="G749" s="407">
        <v>111.4</v>
      </c>
      <c r="H749" s="412" t="str">
        <f>IF((0=$C749),"",IFERROR(IF($C749&lt;10,$C749*E749,IF(AND(10&lt;=$C749,$C749&lt;=50),$C749*F749,IF($C749&gt;50,$C749*G749,"No Offer"))),"No Offer"))</f>
        <v/>
      </c>
      <c r="I749" s="409">
        <v>250</v>
      </c>
      <c r="J749" s="409">
        <v>250</v>
      </c>
      <c r="K749" s="409">
        <v>250</v>
      </c>
      <c r="L749" s="414" t="str">
        <f>IF((0=$C749),"",IFERROR(IF($C749&lt;10,$C749*I749,IF(AND(10&lt;=$C749,$C749&lt;=50),$C749*J749,IF($C749&gt;50,$C749*K749,"No Offer"))),"No Offer"))</f>
        <v/>
      </c>
      <c r="M749" s="407">
        <v>36.32</v>
      </c>
      <c r="N749" s="407">
        <v>36.32</v>
      </c>
      <c r="O749" s="407">
        <v>36.32</v>
      </c>
      <c r="P749" s="412" t="str">
        <f>IF((0=$C749),"",IFERROR(IF($C749&lt;10,$C749*M749,IF(AND(10&lt;=$C749,$C749&lt;=50),$C749*N749,IF($C749&gt;50,$C749*O749,"No Offer"))),"No Offer"))</f>
        <v/>
      </c>
      <c r="Q749" s="409">
        <v>100</v>
      </c>
      <c r="R749" s="409">
        <v>100</v>
      </c>
      <c r="S749" s="409">
        <v>100</v>
      </c>
      <c r="T749" s="414" t="str">
        <f>IF((0=$C749),"",IFERROR(IF($C749&lt;10,$C749*Q749,IF(AND(10&lt;=$C749,$C749&lt;=50),$C749*R749,IF($C749&gt;50,$C749*S749,"No Offer"))),"No Offer"))</f>
        <v/>
      </c>
      <c r="U749" s="407">
        <v>65</v>
      </c>
      <c r="V749" s="407">
        <v>59.11</v>
      </c>
      <c r="W749" s="407">
        <v>59.11</v>
      </c>
      <c r="X749" s="412" t="str">
        <f>IF((0=$C749),"",IFERROR(IF($C749&lt;10,$C749*U749,IF(AND(10&lt;=$C749,$C749&lt;=50),$C749*V749,IF($C749&gt;50,$C749*W749,"No Offer"))),"No Offer"))</f>
        <v/>
      </c>
      <c r="Y749" s="409" t="s">
        <v>402</v>
      </c>
      <c r="Z749" s="409" t="s">
        <v>402</v>
      </c>
      <c r="AA749" s="409" t="s">
        <v>403</v>
      </c>
      <c r="AB749" s="414" t="str">
        <f>IF((0=$C749),"",IFERROR(IF($C749&lt;10,$C749*Y749,IF(AND(10&lt;=$C749,$C749&lt;=50),$C749*Z749,IF($C749&gt;50,$C749*AA749,"No Offer"))),"No Offer"))</f>
        <v/>
      </c>
    </row>
    <row r="750" spans="1:28" x14ac:dyDescent="0.2">
      <c r="A750" s="448"/>
      <c r="B750" s="405"/>
      <c r="C750" s="318">
        <f>'Series 200 Input'!J750</f>
        <v>0</v>
      </c>
      <c r="D750" s="318"/>
      <c r="E750" s="407"/>
      <c r="F750" s="407"/>
      <c r="G750" s="407"/>
      <c r="H750" s="408"/>
      <c r="I750" s="409"/>
      <c r="J750" s="409"/>
      <c r="K750" s="409"/>
      <c r="L750" s="411"/>
      <c r="M750" s="407"/>
      <c r="N750" s="407"/>
      <c r="O750" s="407"/>
      <c r="P750" s="408"/>
      <c r="Q750" s="409"/>
      <c r="R750" s="409"/>
      <c r="S750" s="409"/>
      <c r="T750" s="411"/>
      <c r="U750" s="407"/>
      <c r="V750" s="407"/>
      <c r="W750" s="407"/>
      <c r="X750" s="408"/>
      <c r="Y750" s="409"/>
      <c r="Z750" s="409"/>
      <c r="AA750" s="409"/>
      <c r="AB750" s="411"/>
    </row>
    <row r="751" spans="1:28" ht="25.5" x14ac:dyDescent="0.2">
      <c r="A751" s="448" t="s">
        <v>1016</v>
      </c>
      <c r="B751" s="405" t="s">
        <v>1017</v>
      </c>
      <c r="C751" s="318">
        <f>'Series 200 Input'!J751</f>
        <v>0</v>
      </c>
      <c r="D751" s="318" t="s">
        <v>649</v>
      </c>
      <c r="E751" s="407">
        <v>177.52</v>
      </c>
      <c r="F751" s="407">
        <v>177.52</v>
      </c>
      <c r="G751" s="407">
        <v>177.52</v>
      </c>
      <c r="H751" s="412" t="str">
        <f>IF((0=$C751),"",IFERROR(IF($C751&lt;10,$C751*E751,IF(AND(10&lt;=$C751,$C751&lt;=50),$C751*F751,IF($C751&gt;50,$C751*G751,"No Offer"))),"No Offer"))</f>
        <v/>
      </c>
      <c r="I751" s="409">
        <v>250</v>
      </c>
      <c r="J751" s="409">
        <v>250</v>
      </c>
      <c r="K751" s="409">
        <v>250</v>
      </c>
      <c r="L751" s="414" t="str">
        <f>IF((0=$C751),"",IFERROR(IF($C751&lt;10,$C751*I751,IF(AND(10&lt;=$C751,$C751&lt;=50),$C751*J751,IF($C751&gt;50,$C751*K751,"No Offer"))),"No Offer"))</f>
        <v/>
      </c>
      <c r="M751" s="407">
        <v>176.98</v>
      </c>
      <c r="N751" s="407">
        <v>176.98</v>
      </c>
      <c r="O751" s="407">
        <v>176.98</v>
      </c>
      <c r="P751" s="412" t="str">
        <f>IF((0=$C751),"",IFERROR(IF($C751&lt;10,$C751*M751,IF(AND(10&lt;=$C751,$C751&lt;=50),$C751*N751,IF($C751&gt;50,$C751*O751,"No Offer"))),"No Offer"))</f>
        <v/>
      </c>
      <c r="Q751" s="409">
        <v>100</v>
      </c>
      <c r="R751" s="409">
        <v>100</v>
      </c>
      <c r="S751" s="409">
        <v>100</v>
      </c>
      <c r="T751" s="414" t="str">
        <f>IF((0=$C751),"",IFERROR(IF($C751&lt;10,$C751*Q751,IF(AND(10&lt;=$C751,$C751&lt;=50),$C751*R751,IF($C751&gt;50,$C751*S751,"No Offer"))),"No Offer"))</f>
        <v/>
      </c>
      <c r="U751" s="407">
        <v>150</v>
      </c>
      <c r="V751" s="407">
        <v>132</v>
      </c>
      <c r="W751" s="407">
        <v>132</v>
      </c>
      <c r="X751" s="412" t="str">
        <f>IF((0=$C751),"",IFERROR(IF($C751&lt;10,$C751*U751,IF(AND(10&lt;=$C751,$C751&lt;=50),$C751*V751,IF($C751&gt;50,$C751*W751,"No Offer"))),"No Offer"))</f>
        <v/>
      </c>
      <c r="Y751" s="409" t="s">
        <v>402</v>
      </c>
      <c r="Z751" s="409" t="s">
        <v>402</v>
      </c>
      <c r="AA751" s="409" t="s">
        <v>403</v>
      </c>
      <c r="AB751" s="414" t="str">
        <f>IF((0=$C751),"",IFERROR(IF($C751&lt;10,$C751*Y751,IF(AND(10&lt;=$C751,$C751&lt;=50),$C751*Z751,IF($C751&gt;50,$C751*AA751,"No Offer"))),"No Offer"))</f>
        <v/>
      </c>
    </row>
    <row r="752" spans="1:28" x14ac:dyDescent="0.2">
      <c r="A752" s="448"/>
      <c r="B752" s="405"/>
      <c r="C752" s="318">
        <f>'Series 200 Input'!J752</f>
        <v>0</v>
      </c>
      <c r="D752" s="318"/>
      <c r="E752" s="407"/>
      <c r="F752" s="407"/>
      <c r="G752" s="407"/>
      <c r="H752" s="408"/>
      <c r="I752" s="409"/>
      <c r="J752" s="409"/>
      <c r="K752" s="409"/>
      <c r="L752" s="411"/>
      <c r="M752" s="407"/>
      <c r="N752" s="407"/>
      <c r="O752" s="407"/>
      <c r="P752" s="408"/>
      <c r="Q752" s="409"/>
      <c r="R752" s="409"/>
      <c r="S752" s="409"/>
      <c r="T752" s="411"/>
      <c r="U752" s="407"/>
      <c r="V752" s="407"/>
      <c r="W752" s="407"/>
      <c r="X752" s="408"/>
      <c r="Y752" s="409"/>
      <c r="Z752" s="409"/>
      <c r="AA752" s="409"/>
      <c r="AB752" s="411"/>
    </row>
    <row r="753" spans="1:28" ht="25.5" x14ac:dyDescent="0.2">
      <c r="A753" s="448" t="s">
        <v>1018</v>
      </c>
      <c r="B753" s="405" t="s">
        <v>1019</v>
      </c>
      <c r="C753" s="318">
        <f>'Series 200 Input'!J753</f>
        <v>0</v>
      </c>
      <c r="D753" s="318" t="s">
        <v>649</v>
      </c>
      <c r="E753" s="407">
        <v>161.49</v>
      </c>
      <c r="F753" s="407">
        <v>161.49</v>
      </c>
      <c r="G753" s="407">
        <v>161.49</v>
      </c>
      <c r="H753" s="412" t="str">
        <f>IF((0=$C753),"",IFERROR(IF($C753&lt;10,$C753*E753,IF(AND(10&lt;=$C753,$C753&lt;=50),$C753*F753,IF($C753&gt;50,$C753*G753,"No Offer"))),"No Offer"))</f>
        <v/>
      </c>
      <c r="I753" s="409">
        <v>250</v>
      </c>
      <c r="J753" s="409">
        <v>250</v>
      </c>
      <c r="K753" s="409">
        <v>250</v>
      </c>
      <c r="L753" s="414" t="str">
        <f>IF((0=$C753),"",IFERROR(IF($C753&lt;10,$C753*I753,IF(AND(10&lt;=$C753,$C753&lt;=50),$C753*J753,IF($C753&gt;50,$C753*K753,"No Offer"))),"No Offer"))</f>
        <v/>
      </c>
      <c r="M753" s="407">
        <v>118.37</v>
      </c>
      <c r="N753" s="407">
        <v>118.37</v>
      </c>
      <c r="O753" s="407">
        <v>118.37</v>
      </c>
      <c r="P753" s="412" t="str">
        <f>IF((0=$C753),"",IFERROR(IF($C753&lt;10,$C753*M753,IF(AND(10&lt;=$C753,$C753&lt;=50),$C753*N753,IF($C753&gt;50,$C753*O753,"No Offer"))),"No Offer"))</f>
        <v/>
      </c>
      <c r="Q753" s="409">
        <v>100</v>
      </c>
      <c r="R753" s="409">
        <v>100</v>
      </c>
      <c r="S753" s="409">
        <v>100</v>
      </c>
      <c r="T753" s="414" t="str">
        <f>IF((0=$C753),"",IFERROR(IF($C753&lt;10,$C753*Q753,IF(AND(10&lt;=$C753,$C753&lt;=50),$C753*R753,IF($C753&gt;50,$C753*S753,"No Offer"))),"No Offer"))</f>
        <v/>
      </c>
      <c r="U753" s="407">
        <v>121</v>
      </c>
      <c r="V753" s="407">
        <v>109.38</v>
      </c>
      <c r="W753" s="407">
        <v>109.38</v>
      </c>
      <c r="X753" s="412" t="str">
        <f>IF((0=$C753),"",IFERROR(IF($C753&lt;10,$C753*U753,IF(AND(10&lt;=$C753,$C753&lt;=50),$C753*V753,IF($C753&gt;50,$C753*W753,"No Offer"))),"No Offer"))</f>
        <v/>
      </c>
      <c r="Y753" s="409" t="s">
        <v>402</v>
      </c>
      <c r="Z753" s="409" t="s">
        <v>402</v>
      </c>
      <c r="AA753" s="409" t="s">
        <v>403</v>
      </c>
      <c r="AB753" s="414" t="str">
        <f>IF((0=$C753),"",IFERROR(IF($C753&lt;10,$C753*Y753,IF(AND(10&lt;=$C753,$C753&lt;=50),$C753*Z753,IF($C753&gt;50,$C753*AA753,"No Offer"))),"No Offer"))</f>
        <v/>
      </c>
    </row>
    <row r="754" spans="1:28" x14ac:dyDescent="0.2">
      <c r="A754" s="448"/>
      <c r="B754" s="405"/>
      <c r="C754" s="318">
        <f>'Series 200 Input'!J754</f>
        <v>0</v>
      </c>
      <c r="D754" s="318"/>
      <c r="E754" s="407"/>
      <c r="F754" s="407"/>
      <c r="G754" s="407"/>
      <c r="H754" s="408"/>
      <c r="I754" s="409"/>
      <c r="J754" s="409"/>
      <c r="K754" s="409"/>
      <c r="L754" s="411"/>
      <c r="M754" s="407"/>
      <c r="N754" s="407"/>
      <c r="O754" s="407"/>
      <c r="P754" s="408"/>
      <c r="Q754" s="409"/>
      <c r="R754" s="409"/>
      <c r="S754" s="409"/>
      <c r="T754" s="411"/>
      <c r="U754" s="407"/>
      <c r="V754" s="407"/>
      <c r="W754" s="407"/>
      <c r="X754" s="408"/>
      <c r="Y754" s="409"/>
      <c r="Z754" s="409"/>
      <c r="AA754" s="409"/>
      <c r="AB754" s="411"/>
    </row>
    <row r="755" spans="1:28" ht="25.5" x14ac:dyDescent="0.2">
      <c r="A755" s="448" t="s">
        <v>1020</v>
      </c>
      <c r="B755" s="405" t="s">
        <v>1021</v>
      </c>
      <c r="C755" s="318">
        <f>'Series 200 Input'!J755</f>
        <v>0</v>
      </c>
      <c r="D755" s="318" t="s">
        <v>649</v>
      </c>
      <c r="E755" s="407">
        <v>149.66</v>
      </c>
      <c r="F755" s="407">
        <v>149.66</v>
      </c>
      <c r="G755" s="407">
        <v>149.66</v>
      </c>
      <c r="H755" s="412" t="str">
        <f>IF((0=$C755),"",IFERROR(IF($C755&lt;10,$C755*E755,IF(AND(10&lt;=$C755,$C755&lt;=50),$C755*F755,IF($C755&gt;50,$C755*G755,"No Offer"))),"No Offer"))</f>
        <v/>
      </c>
      <c r="I755" s="409">
        <v>250</v>
      </c>
      <c r="J755" s="409">
        <v>250</v>
      </c>
      <c r="K755" s="409">
        <v>250</v>
      </c>
      <c r="L755" s="414" t="str">
        <f>IF((0=$C755),"",IFERROR(IF($C755&lt;10,$C755*I755,IF(AND(10&lt;=$C755,$C755&lt;=50),$C755*J755,IF($C755&gt;50,$C755*K755,"No Offer"))),"No Offer"))</f>
        <v/>
      </c>
      <c r="M755" s="407">
        <v>71.48</v>
      </c>
      <c r="N755" s="407">
        <v>71.48</v>
      </c>
      <c r="O755" s="407">
        <v>71.48</v>
      </c>
      <c r="P755" s="412" t="str">
        <f>IF((0=$C755),"",IFERROR(IF($C755&lt;10,$C755*M755,IF(AND(10&lt;=$C755,$C755&lt;=50),$C755*N755,IF($C755&gt;50,$C755*O755,"No Offer"))),"No Offer"))</f>
        <v/>
      </c>
      <c r="Q755" s="409">
        <v>100</v>
      </c>
      <c r="R755" s="409">
        <v>100</v>
      </c>
      <c r="S755" s="409">
        <v>100</v>
      </c>
      <c r="T755" s="414" t="str">
        <f>IF((0=$C755),"",IFERROR(IF($C755&lt;10,$C755*Q755,IF(AND(10&lt;=$C755,$C755&lt;=50),$C755*R755,IF($C755&gt;50,$C755*S755,"No Offer"))),"No Offer"))</f>
        <v/>
      </c>
      <c r="U755" s="407">
        <v>65</v>
      </c>
      <c r="V755" s="407">
        <v>59.11</v>
      </c>
      <c r="W755" s="407">
        <v>59.11</v>
      </c>
      <c r="X755" s="412" t="str">
        <f>IF((0=$C755),"",IFERROR(IF($C755&lt;10,$C755*U755,IF(AND(10&lt;=$C755,$C755&lt;=50),$C755*V755,IF($C755&gt;50,$C755*W755,"No Offer"))),"No Offer"))</f>
        <v/>
      </c>
      <c r="Y755" s="409" t="s">
        <v>402</v>
      </c>
      <c r="Z755" s="409" t="s">
        <v>402</v>
      </c>
      <c r="AA755" s="409" t="s">
        <v>403</v>
      </c>
      <c r="AB755" s="414" t="str">
        <f>IF((0=$C755),"",IFERROR(IF($C755&lt;10,$C755*Y755,IF(AND(10&lt;=$C755,$C755&lt;=50),$C755*Z755,IF($C755&gt;50,$C755*AA755,"No Offer"))),"No Offer"))</f>
        <v/>
      </c>
    </row>
    <row r="756" spans="1:28" x14ac:dyDescent="0.2">
      <c r="A756" s="448"/>
      <c r="B756" s="405"/>
      <c r="C756" s="318">
        <f>'Series 200 Input'!J756</f>
        <v>0</v>
      </c>
      <c r="D756" s="318"/>
      <c r="E756" s="407"/>
      <c r="F756" s="407"/>
      <c r="G756" s="407"/>
      <c r="H756" s="408"/>
      <c r="I756" s="409"/>
      <c r="J756" s="409"/>
      <c r="K756" s="409"/>
      <c r="L756" s="411"/>
      <c r="M756" s="407"/>
      <c r="N756" s="407"/>
      <c r="O756" s="407"/>
      <c r="P756" s="408"/>
      <c r="Q756" s="409"/>
      <c r="R756" s="409"/>
      <c r="S756" s="409"/>
      <c r="T756" s="411"/>
      <c r="U756" s="407"/>
      <c r="V756" s="407"/>
      <c r="W756" s="407"/>
      <c r="X756" s="408"/>
      <c r="Y756" s="409"/>
      <c r="Z756" s="409"/>
      <c r="AA756" s="409"/>
      <c r="AB756" s="411"/>
    </row>
    <row r="757" spans="1:28" ht="25.5" x14ac:dyDescent="0.2">
      <c r="A757" s="448" t="s">
        <v>1022</v>
      </c>
      <c r="B757" s="405" t="s">
        <v>1023</v>
      </c>
      <c r="C757" s="318">
        <f>'Series 200 Input'!J757</f>
        <v>0</v>
      </c>
      <c r="D757" s="318" t="s">
        <v>649</v>
      </c>
      <c r="E757" s="407">
        <v>141.07</v>
      </c>
      <c r="F757" s="407">
        <v>141.07</v>
      </c>
      <c r="G757" s="407">
        <v>141.07</v>
      </c>
      <c r="H757" s="412" t="str">
        <f>IF((0=$C757),"",IFERROR(IF($C757&lt;10,$C757*E757,IF(AND(10&lt;=$C757,$C757&lt;=50),$C757*F757,IF($C757&gt;50,$C757*G757,"No Offer"))),"No Offer"))</f>
        <v/>
      </c>
      <c r="I757" s="409">
        <v>250</v>
      </c>
      <c r="J757" s="409">
        <v>250</v>
      </c>
      <c r="K757" s="409">
        <v>250</v>
      </c>
      <c r="L757" s="414" t="str">
        <f>IF((0=$C757),"",IFERROR(IF($C757&lt;10,$C757*I757,IF(AND(10&lt;=$C757,$C757&lt;=50),$C757*J757,IF($C757&gt;50,$C757*K757,"No Offer"))),"No Offer"))</f>
        <v/>
      </c>
      <c r="M757" s="407">
        <v>71.48</v>
      </c>
      <c r="N757" s="407">
        <v>71.48</v>
      </c>
      <c r="O757" s="407">
        <v>71.48</v>
      </c>
      <c r="P757" s="412" t="str">
        <f>IF((0=$C757),"",IFERROR(IF($C757&lt;10,$C757*M757,IF(AND(10&lt;=$C757,$C757&lt;=50),$C757*N757,IF($C757&gt;50,$C757*O757,"No Offer"))),"No Offer"))</f>
        <v/>
      </c>
      <c r="Q757" s="409">
        <v>100</v>
      </c>
      <c r="R757" s="409">
        <v>100</v>
      </c>
      <c r="S757" s="409">
        <v>100</v>
      </c>
      <c r="T757" s="414" t="str">
        <f>IF((0=$C757),"",IFERROR(IF($C757&lt;10,$C757*Q757,IF(AND(10&lt;=$C757,$C757&lt;=50),$C757*R757,IF($C757&gt;50,$C757*S757,"No Offer"))),"No Offer"))</f>
        <v/>
      </c>
      <c r="U757" s="407">
        <v>65</v>
      </c>
      <c r="V757" s="407">
        <v>59.11</v>
      </c>
      <c r="W757" s="407">
        <v>59.11</v>
      </c>
      <c r="X757" s="412" t="str">
        <f>IF((0=$C757),"",IFERROR(IF($C757&lt;10,$C757*U757,IF(AND(10&lt;=$C757,$C757&lt;=50),$C757*V757,IF($C757&gt;50,$C757*W757,"No Offer"))),"No Offer"))</f>
        <v/>
      </c>
      <c r="Y757" s="409" t="s">
        <v>402</v>
      </c>
      <c r="Z757" s="409" t="s">
        <v>402</v>
      </c>
      <c r="AA757" s="409" t="s">
        <v>403</v>
      </c>
      <c r="AB757" s="414" t="str">
        <f>IF((0=$C757),"",IFERROR(IF($C757&lt;10,$C757*Y757,IF(AND(10&lt;=$C757,$C757&lt;=50),$C757*Z757,IF($C757&gt;50,$C757*AA757,"No Offer"))),"No Offer"))</f>
        <v/>
      </c>
    </row>
    <row r="758" spans="1:28" x14ac:dyDescent="0.2">
      <c r="A758" s="448"/>
      <c r="B758" s="405"/>
      <c r="C758" s="318">
        <f>'Series 200 Input'!J758</f>
        <v>0</v>
      </c>
      <c r="D758" s="318"/>
      <c r="E758" s="407"/>
      <c r="F758" s="407"/>
      <c r="G758" s="407"/>
      <c r="H758" s="408"/>
      <c r="I758" s="409"/>
      <c r="J758" s="409"/>
      <c r="K758" s="409"/>
      <c r="L758" s="411"/>
      <c r="M758" s="407"/>
      <c r="N758" s="407"/>
      <c r="O758" s="407"/>
      <c r="P758" s="408"/>
      <c r="Q758" s="409"/>
      <c r="R758" s="409"/>
      <c r="S758" s="409"/>
      <c r="T758" s="411"/>
      <c r="U758" s="407"/>
      <c r="V758" s="407"/>
      <c r="W758" s="407"/>
      <c r="X758" s="408"/>
      <c r="Y758" s="409"/>
      <c r="Z758" s="409"/>
      <c r="AA758" s="409"/>
      <c r="AB758" s="411"/>
    </row>
    <row r="759" spans="1:28" x14ac:dyDescent="0.2">
      <c r="A759" s="448" t="s">
        <v>1024</v>
      </c>
      <c r="B759" s="405" t="s">
        <v>1025</v>
      </c>
      <c r="C759" s="318">
        <f>'Series 200 Input'!J759</f>
        <v>0</v>
      </c>
      <c r="D759" s="318" t="s">
        <v>649</v>
      </c>
      <c r="E759" s="407">
        <v>140.57</v>
      </c>
      <c r="F759" s="407">
        <v>140.57</v>
      </c>
      <c r="G759" s="407">
        <v>140.57</v>
      </c>
      <c r="H759" s="412" t="str">
        <f>IF((0=$C759),"",IFERROR(IF($C759&lt;10,$C759*E759,IF(AND(10&lt;=$C759,$C759&lt;=50),$C759*F759,IF($C759&gt;50,$C759*G759,"No Offer"))),"No Offer"))</f>
        <v/>
      </c>
      <c r="I759" s="409">
        <v>100</v>
      </c>
      <c r="J759" s="409">
        <v>100</v>
      </c>
      <c r="K759" s="409">
        <v>100</v>
      </c>
      <c r="L759" s="414" t="str">
        <f>IF((0=$C759),"",IFERROR(IF($C759&lt;10,$C759*I759,IF(AND(10&lt;=$C759,$C759&lt;=50),$C759*J759,IF($C759&gt;50,$C759*K759,"No Offer"))),"No Offer"))</f>
        <v/>
      </c>
      <c r="M759" s="407">
        <v>59.76</v>
      </c>
      <c r="N759" s="407">
        <v>59.76</v>
      </c>
      <c r="O759" s="407">
        <v>59.76</v>
      </c>
      <c r="P759" s="412" t="str">
        <f>IF((0=$C759),"",IFERROR(IF($C759&lt;10,$C759*M759,IF(AND(10&lt;=$C759,$C759&lt;=50),$C759*N759,IF($C759&gt;50,$C759*O759,"No Offer"))),"No Offer"))</f>
        <v/>
      </c>
      <c r="Q759" s="409">
        <v>100</v>
      </c>
      <c r="R759" s="409">
        <v>100</v>
      </c>
      <c r="S759" s="409">
        <v>100</v>
      </c>
      <c r="T759" s="414" t="str">
        <f>IF((0=$C759),"",IFERROR(IF($C759&lt;10,$C759*Q759,IF(AND(10&lt;=$C759,$C759&lt;=50),$C759*R759,IF($C759&gt;50,$C759*S759,"No Offer"))),"No Offer"))</f>
        <v/>
      </c>
      <c r="U759" s="407">
        <v>45</v>
      </c>
      <c r="V759" s="407">
        <v>35</v>
      </c>
      <c r="W759" s="407">
        <v>32.5</v>
      </c>
      <c r="X759" s="412" t="str">
        <f>IF((0=$C759),"",IFERROR(IF($C759&lt;10,$C759*U759,IF(AND(10&lt;=$C759,$C759&lt;=50),$C759*V759,IF($C759&gt;50,$C759*W759,"No Offer"))),"No Offer"))</f>
        <v/>
      </c>
      <c r="Y759" s="409" t="s">
        <v>402</v>
      </c>
      <c r="Z759" s="409" t="s">
        <v>402</v>
      </c>
      <c r="AA759" s="409" t="s">
        <v>403</v>
      </c>
      <c r="AB759" s="414" t="str">
        <f>IF((0=$C759),"",IFERROR(IF($C759&lt;10,$C759*Y759,IF(AND(10&lt;=$C759,$C759&lt;=50),$C759*Z759,IF($C759&gt;50,$C759*AA759,"No Offer"))),"No Offer"))</f>
        <v/>
      </c>
    </row>
    <row r="760" spans="1:28" x14ac:dyDescent="0.2">
      <c r="A760" s="448"/>
      <c r="B760" s="405"/>
      <c r="C760" s="318"/>
      <c r="D760" s="318"/>
      <c r="E760" s="318"/>
      <c r="F760" s="318"/>
      <c r="G760" s="318"/>
      <c r="H760" s="318"/>
      <c r="I760" s="466"/>
      <c r="J760" s="466"/>
      <c r="K760" s="466"/>
      <c r="L760" s="466"/>
      <c r="M760" s="466"/>
      <c r="N760" s="466"/>
      <c r="O760" s="466"/>
      <c r="P760" s="466"/>
      <c r="Q760" s="466"/>
      <c r="R760" s="466"/>
      <c r="S760" s="466"/>
      <c r="T760" s="466"/>
      <c r="U760" s="466"/>
      <c r="V760" s="466"/>
      <c r="W760" s="466"/>
      <c r="X760" s="466"/>
      <c r="Y760" s="466"/>
      <c r="Z760" s="466"/>
      <c r="AA760" s="466"/>
      <c r="AB760" s="326"/>
    </row>
    <row r="761" spans="1:28" x14ac:dyDescent="0.2">
      <c r="A761" s="448"/>
      <c r="B761" s="405"/>
      <c r="C761" s="318"/>
      <c r="D761" s="318"/>
      <c r="E761" s="318"/>
      <c r="F761" s="318"/>
      <c r="G761" s="318"/>
      <c r="H761" s="318"/>
      <c r="I761" s="466"/>
      <c r="J761" s="466"/>
      <c r="K761" s="466"/>
      <c r="L761" s="466"/>
      <c r="M761" s="466"/>
      <c r="N761" s="466"/>
      <c r="O761" s="466"/>
      <c r="P761" s="466"/>
      <c r="Q761" s="466"/>
      <c r="R761" s="466"/>
      <c r="S761" s="466"/>
      <c r="T761" s="466"/>
      <c r="U761" s="466"/>
      <c r="V761" s="466"/>
      <c r="W761" s="466"/>
      <c r="X761" s="466"/>
      <c r="Y761" s="466"/>
      <c r="Z761" s="466"/>
      <c r="AA761" s="466"/>
      <c r="AB761" s="411"/>
    </row>
    <row r="762" spans="1:28" ht="21" customHeight="1" x14ac:dyDescent="0.2">
      <c r="A762" s="467"/>
      <c r="B762" s="468" t="s">
        <v>1026</v>
      </c>
      <c r="C762" s="469"/>
      <c r="D762" s="469"/>
      <c r="E762" s="469"/>
      <c r="F762" s="469"/>
      <c r="G762" s="469"/>
      <c r="H762" s="469"/>
      <c r="I762" s="469"/>
      <c r="J762" s="469"/>
      <c r="K762" s="469"/>
      <c r="L762" s="470"/>
      <c r="M762" s="470"/>
      <c r="N762" s="470"/>
      <c r="O762" s="470"/>
      <c r="P762" s="470"/>
      <c r="Q762" s="470"/>
      <c r="R762" s="470"/>
      <c r="S762" s="470"/>
      <c r="T762" s="470"/>
      <c r="U762" s="470"/>
      <c r="V762" s="470"/>
      <c r="W762" s="470"/>
      <c r="X762" s="470"/>
      <c r="Y762" s="470"/>
      <c r="Z762" s="470"/>
      <c r="AA762" s="470"/>
      <c r="AB762" s="471"/>
    </row>
    <row r="763" spans="1:28" x14ac:dyDescent="0.2">
      <c r="A763" s="357"/>
      <c r="B763" s="358" t="s">
        <v>1027</v>
      </c>
      <c r="C763" s="361"/>
      <c r="D763" s="361"/>
      <c r="E763" s="361"/>
      <c r="F763" s="361"/>
      <c r="G763" s="361"/>
      <c r="H763" s="472">
        <f>(SUM(H7:H760)*'Summary Final'!$E27)</f>
        <v>0</v>
      </c>
      <c r="I763" s="361"/>
      <c r="J763" s="361"/>
      <c r="K763" s="361"/>
      <c r="L763" s="472">
        <f>SUM(L7:L760)*'Summary Final'!$E27</f>
        <v>0</v>
      </c>
      <c r="M763" s="361"/>
      <c r="N763" s="361"/>
      <c r="O763" s="361"/>
      <c r="P763" s="472">
        <f>SUM(P7:P760)*'Summary Final'!$E27</f>
        <v>0</v>
      </c>
      <c r="Q763" s="361"/>
      <c r="R763" s="361"/>
      <c r="S763" s="361"/>
      <c r="T763" s="472">
        <f>SUM(T7:T760)*'Summary Final'!$E27</f>
        <v>0</v>
      </c>
      <c r="U763" s="361"/>
      <c r="V763" s="361"/>
      <c r="W763" s="361"/>
      <c r="X763" s="472">
        <f>SUM(X7:X760)*'Summary Final'!$E27</f>
        <v>0</v>
      </c>
      <c r="Y763" s="361"/>
      <c r="Z763" s="361"/>
      <c r="AA763" s="361"/>
      <c r="AB763" s="472">
        <f>SUM(AB7:AB760)*'Summary Final'!$E27</f>
        <v>0</v>
      </c>
    </row>
    <row r="764" spans="1:28" x14ac:dyDescent="0.2">
      <c r="A764" s="363"/>
      <c r="B764" s="364" t="s">
        <v>1028</v>
      </c>
      <c r="C764" s="367"/>
      <c r="D764" s="367"/>
      <c r="E764" s="367"/>
      <c r="F764" s="367"/>
      <c r="G764" s="367"/>
      <c r="H764" s="473">
        <f>IF(COUNTIF(H7:H760,"No offer")&gt;0,"No Offer",SUM(H7:H760))</f>
        <v>0</v>
      </c>
      <c r="I764" s="367"/>
      <c r="J764" s="367"/>
      <c r="K764" s="367"/>
      <c r="L764" s="473">
        <f t="shared" ref="L764" si="0">IF(COUNTIF(L7:L760,"No offer")&gt;0,"No Offer",SUM(L7:L760))</f>
        <v>0</v>
      </c>
      <c r="M764" s="367"/>
      <c r="N764" s="367"/>
      <c r="O764" s="367"/>
      <c r="P764" s="473">
        <f t="shared" ref="P764" si="1">IF(COUNTIF(P7:P760,"No offer")&gt;0,"No Offer",SUM(P7:P760))</f>
        <v>0</v>
      </c>
      <c r="Q764" s="367"/>
      <c r="R764" s="367"/>
      <c r="S764" s="367"/>
      <c r="T764" s="473">
        <f t="shared" ref="T764" si="2">IF(COUNTIF(T7:T760,"No offer")&gt;0,"No Offer",SUM(T7:T760))</f>
        <v>0</v>
      </c>
      <c r="U764" s="367"/>
      <c r="V764" s="367"/>
      <c r="W764" s="367"/>
      <c r="X764" s="473">
        <f t="shared" ref="X764" si="3">IF(COUNTIF(X7:X760,"No offer")&gt;0,"No Offer",SUM(X7:X760))</f>
        <v>0</v>
      </c>
      <c r="Y764" s="367"/>
      <c r="Z764" s="367"/>
      <c r="AA764" s="367"/>
      <c r="AB764" s="473">
        <f t="shared" ref="AB764" si="4">IF(COUNTIF(AB7:AB760,"No offer")&gt;0,"No Offer",SUM(AB7:AB760))</f>
        <v>0</v>
      </c>
    </row>
    <row r="765" spans="1:28" x14ac:dyDescent="0.2">
      <c r="A765" s="474"/>
      <c r="B765" s="475" t="s">
        <v>4048</v>
      </c>
      <c r="C765" s="476">
        <f>'Series 2700 Input'!J765</f>
        <v>0</v>
      </c>
      <c r="D765" s="476"/>
      <c r="E765" s="476"/>
      <c r="F765" s="476"/>
      <c r="G765" s="370"/>
      <c r="H765" s="370">
        <f>SUM(H764:AB764)/H766</f>
        <v>0</v>
      </c>
    </row>
    <row r="766" spans="1:28" x14ac:dyDescent="0.2">
      <c r="A766" s="474"/>
      <c r="B766" s="475" t="s">
        <v>4049</v>
      </c>
      <c r="C766" s="476">
        <f>'Series 2700 Input'!J766</f>
        <v>0</v>
      </c>
      <c r="D766" s="476"/>
      <c r="E766" s="476"/>
      <c r="F766" s="476"/>
      <c r="G766" s="370"/>
      <c r="H766" s="372">
        <f>6-COUNTIF(H764:AB764,"No offer")</f>
        <v>6</v>
      </c>
    </row>
  </sheetData>
  <sheetProtection algorithmName="SHA-512" hashValue="5zWmVam329PWSnSrMhy1MlZYXUTrvSfdsbS7QDfYPjCoze/H4rg3o32IErfwqc3pszcPQ6oJIiG0j7Lkp2ra2w==" saltValue="UocKPZGK9ZMzHBqmZnAkAQ==" spinCount="100000" sheet="1" objects="1" scenarios="1" selectLockedCells="1" selectUnlockedCells="1"/>
  <mergeCells count="6">
    <mergeCell ref="Y2:AB2"/>
    <mergeCell ref="E2:H2"/>
    <mergeCell ref="I2:L2"/>
    <mergeCell ref="M2:P2"/>
    <mergeCell ref="Q2:T2"/>
    <mergeCell ref="U2:X2"/>
  </mergeCells>
  <pageMargins left="0.70866141732283472" right="0.70866141732283472" top="0.74803149606299213" bottom="0.74803149606299213" header="0.31496062992125984" footer="0.31496062992125984"/>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F4793-1AEE-41B3-9EBB-0AC901AB3F6C}">
  <sheetPr codeName="Sheet20">
    <tabColor rgb="FF7030A0"/>
    <pageSetUpPr fitToPage="1"/>
  </sheetPr>
  <dimension ref="A1:L766"/>
  <sheetViews>
    <sheetView zoomScaleNormal="100" workbookViewId="0">
      <selection activeCell="C8" sqref="C8"/>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85546875" style="477" customWidth="1"/>
    <col min="6" max="6" width="9.42578125" style="477" customWidth="1"/>
    <col min="7" max="7" width="9.7109375" style="477" bestFit="1" customWidth="1"/>
    <col min="8" max="8" width="11.28515625" style="477" customWidth="1"/>
    <col min="9" max="9" width="9.140625" style="462"/>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380</v>
      </c>
      <c r="C1" s="385"/>
      <c r="J1" s="385"/>
    </row>
    <row r="2" spans="1:12" s="389" customFormat="1" ht="13.15" customHeight="1" x14ac:dyDescent="0.2">
      <c r="A2" s="387" t="s">
        <v>1</v>
      </c>
      <c r="B2" s="388" t="s">
        <v>2</v>
      </c>
      <c r="C2" s="1053" t="s">
        <v>4050</v>
      </c>
      <c r="D2" s="1053"/>
      <c r="E2" s="1056" t="s">
        <v>5</v>
      </c>
      <c r="F2" s="1056"/>
      <c r="G2" s="1056"/>
      <c r="H2" s="1056"/>
      <c r="J2" s="1053" t="s">
        <v>4051</v>
      </c>
      <c r="K2" s="1053"/>
      <c r="L2" s="480"/>
    </row>
    <row r="3" spans="1:12" s="389" customFormat="1" x14ac:dyDescent="0.2">
      <c r="A3" s="390"/>
      <c r="C3" s="380" t="s">
        <v>3</v>
      </c>
      <c r="D3" s="234" t="s">
        <v>4</v>
      </c>
      <c r="E3" s="392" t="s">
        <v>382</v>
      </c>
      <c r="F3" s="392" t="s">
        <v>383</v>
      </c>
      <c r="G3" s="392" t="s">
        <v>384</v>
      </c>
      <c r="H3" s="393" t="s">
        <v>13</v>
      </c>
      <c r="J3" s="380" t="s">
        <v>3</v>
      </c>
      <c r="K3" s="234" t="s">
        <v>4</v>
      </c>
      <c r="L3" s="393" t="s">
        <v>13</v>
      </c>
    </row>
    <row r="4" spans="1:12" s="389" customFormat="1" x14ac:dyDescent="0.2">
      <c r="A4" s="390"/>
      <c r="C4" s="303"/>
      <c r="D4" s="303"/>
      <c r="E4" s="394"/>
      <c r="F4" s="394"/>
      <c r="G4" s="394"/>
      <c r="H4" s="394"/>
      <c r="J4" s="303"/>
      <c r="K4" s="303"/>
      <c r="L4" s="394"/>
    </row>
    <row r="5" spans="1:12" s="389" customFormat="1" x14ac:dyDescent="0.2">
      <c r="A5" s="398"/>
      <c r="B5" s="399" t="s">
        <v>385</v>
      </c>
      <c r="C5" s="314"/>
      <c r="D5" s="314"/>
      <c r="E5" s="401" t="s">
        <v>386</v>
      </c>
      <c r="F5" s="402" t="s">
        <v>387</v>
      </c>
      <c r="G5" s="401" t="s">
        <v>388</v>
      </c>
      <c r="H5" s="403"/>
      <c r="J5" s="314"/>
      <c r="K5" s="314"/>
      <c r="L5" s="403"/>
    </row>
    <row r="6" spans="1:12" s="389" customFormat="1" x14ac:dyDescent="0.2">
      <c r="A6" s="404"/>
      <c r="B6" s="405"/>
      <c r="C6" s="318"/>
      <c r="D6" s="318"/>
      <c r="E6" s="407"/>
      <c r="F6" s="407"/>
      <c r="G6" s="407"/>
      <c r="H6" s="408"/>
      <c r="J6" s="318"/>
      <c r="K6" s="318"/>
      <c r="L6" s="408"/>
    </row>
    <row r="7" spans="1:12" s="389" customFormat="1" x14ac:dyDescent="0.2">
      <c r="A7" s="404" t="s">
        <v>389</v>
      </c>
      <c r="B7" s="405" t="s">
        <v>390</v>
      </c>
      <c r="C7" s="406">
        <v>0.1</v>
      </c>
      <c r="D7" s="318" t="s">
        <v>391</v>
      </c>
      <c r="E7" s="407">
        <v>3000</v>
      </c>
      <c r="F7" s="407">
        <v>3000</v>
      </c>
      <c r="G7" s="407">
        <v>3000</v>
      </c>
      <c r="H7" s="412">
        <f>('Series 200 Design'!$H7)</f>
        <v>300</v>
      </c>
      <c r="J7" s="406"/>
      <c r="K7" s="318" t="s">
        <v>391</v>
      </c>
      <c r="L7" s="412" t="str">
        <f>('Series 200 Final'!$H7)</f>
        <v/>
      </c>
    </row>
    <row r="8" spans="1:12" s="389" customFormat="1" x14ac:dyDescent="0.2">
      <c r="A8" s="404"/>
      <c r="B8" s="405"/>
      <c r="C8" s="481"/>
      <c r="D8" s="415"/>
      <c r="E8" s="416"/>
      <c r="F8" s="416"/>
      <c r="G8" s="416"/>
      <c r="H8" s="416"/>
      <c r="J8" s="481"/>
      <c r="K8" s="415"/>
      <c r="L8" s="416"/>
    </row>
    <row r="9" spans="1:12" s="389" customFormat="1" ht="25.5" x14ac:dyDescent="0.2">
      <c r="A9" s="398"/>
      <c r="B9" s="399" t="s">
        <v>393</v>
      </c>
      <c r="C9" s="482"/>
      <c r="D9" s="418"/>
      <c r="E9" s="419"/>
      <c r="F9" s="419"/>
      <c r="G9" s="419"/>
      <c r="H9" s="419"/>
      <c r="J9" s="482"/>
      <c r="K9" s="418"/>
      <c r="L9" s="419"/>
    </row>
    <row r="10" spans="1:12" s="389" customFormat="1" x14ac:dyDescent="0.2">
      <c r="A10" s="404"/>
      <c r="B10" s="405"/>
      <c r="C10" s="481"/>
      <c r="D10" s="415"/>
      <c r="E10" s="416"/>
      <c r="F10" s="416"/>
      <c r="G10" s="416"/>
      <c r="H10" s="416"/>
      <c r="J10" s="481"/>
      <c r="K10" s="415"/>
      <c r="L10" s="416"/>
    </row>
    <row r="11" spans="1:12" s="389" customFormat="1" x14ac:dyDescent="0.2">
      <c r="A11" s="420"/>
      <c r="B11" s="421" t="s">
        <v>394</v>
      </c>
      <c r="C11" s="483"/>
      <c r="D11" s="422"/>
      <c r="E11" s="423"/>
      <c r="F11" s="424"/>
      <c r="G11" s="423"/>
      <c r="H11" s="423"/>
      <c r="J11" s="483"/>
      <c r="K11" s="422"/>
      <c r="L11" s="423"/>
    </row>
    <row r="12" spans="1:12" s="389" customFormat="1" x14ac:dyDescent="0.2">
      <c r="A12" s="420"/>
      <c r="B12" s="425"/>
      <c r="C12" s="483"/>
      <c r="D12" s="422"/>
      <c r="E12" s="423"/>
      <c r="F12" s="424"/>
      <c r="G12" s="423"/>
      <c r="H12" s="423"/>
      <c r="J12" s="483"/>
      <c r="K12" s="422"/>
      <c r="L12" s="423"/>
    </row>
    <row r="13" spans="1:12" s="389" customFormat="1" x14ac:dyDescent="0.2">
      <c r="A13" s="420"/>
      <c r="B13" s="421" t="s">
        <v>395</v>
      </c>
      <c r="C13" s="483"/>
      <c r="D13" s="422"/>
      <c r="E13" s="423" t="s">
        <v>396</v>
      </c>
      <c r="F13" s="424" t="s">
        <v>397</v>
      </c>
      <c r="G13" s="423" t="s">
        <v>398</v>
      </c>
      <c r="H13" s="423"/>
      <c r="J13" s="483"/>
      <c r="K13" s="422"/>
      <c r="L13" s="423"/>
    </row>
    <row r="14" spans="1:12" s="389" customFormat="1" x14ac:dyDescent="0.2">
      <c r="A14" s="404"/>
      <c r="B14" s="405"/>
      <c r="C14" s="481"/>
      <c r="D14" s="415"/>
      <c r="E14" s="416"/>
      <c r="F14" s="416"/>
      <c r="G14" s="416"/>
      <c r="H14" s="416"/>
      <c r="J14" s="481"/>
      <c r="K14" s="415"/>
      <c r="L14" s="416"/>
    </row>
    <row r="15" spans="1:12" s="389" customFormat="1" ht="25.5" x14ac:dyDescent="0.2">
      <c r="A15" s="404" t="s">
        <v>399</v>
      </c>
      <c r="B15" s="405" t="s">
        <v>400</v>
      </c>
      <c r="C15" s="406"/>
      <c r="D15" s="318" t="s">
        <v>401</v>
      </c>
      <c r="E15" s="407">
        <v>43.15</v>
      </c>
      <c r="F15" s="407">
        <v>7.13</v>
      </c>
      <c r="G15" s="407">
        <v>4.45</v>
      </c>
      <c r="H15" s="412" t="str">
        <f>('Series 200 Design'!$H15)</f>
        <v/>
      </c>
      <c r="J15" s="406"/>
      <c r="K15" s="318" t="s">
        <v>401</v>
      </c>
      <c r="L15" s="412" t="str">
        <f>('Series 200 Final'!$H15)</f>
        <v/>
      </c>
    </row>
    <row r="16" spans="1:12" s="389" customFormat="1" x14ac:dyDescent="0.2">
      <c r="A16" s="404"/>
      <c r="B16" s="405"/>
      <c r="C16" s="406"/>
      <c r="D16" s="318"/>
      <c r="E16" s="407"/>
      <c r="F16" s="407"/>
      <c r="G16" s="407"/>
      <c r="H16" s="408"/>
      <c r="J16" s="406"/>
      <c r="K16" s="318"/>
      <c r="L16" s="408"/>
    </row>
    <row r="17" spans="1:12" s="389" customFormat="1" ht="25.5" x14ac:dyDescent="0.2">
      <c r="A17" s="404" t="s">
        <v>404</v>
      </c>
      <c r="B17" s="405" t="s">
        <v>405</v>
      </c>
      <c r="C17" s="406"/>
      <c r="D17" s="318" t="s">
        <v>401</v>
      </c>
      <c r="E17" s="407">
        <v>43.15</v>
      </c>
      <c r="F17" s="407">
        <v>7.13</v>
      </c>
      <c r="G17" s="407">
        <v>5.34</v>
      </c>
      <c r="H17" s="412" t="str">
        <f>('Series 200 Design'!$H17)</f>
        <v/>
      </c>
      <c r="J17" s="406"/>
      <c r="K17" s="318" t="s">
        <v>401</v>
      </c>
      <c r="L17" s="412" t="str">
        <f>('Series 200 Final'!$H17)</f>
        <v/>
      </c>
    </row>
    <row r="18" spans="1:12" s="389" customFormat="1" x14ac:dyDescent="0.2">
      <c r="A18" s="404"/>
      <c r="B18" s="405"/>
      <c r="C18" s="406"/>
      <c r="D18" s="318"/>
      <c r="E18" s="407"/>
      <c r="F18" s="407"/>
      <c r="G18" s="407"/>
      <c r="H18" s="408"/>
      <c r="J18" s="406"/>
      <c r="K18" s="318"/>
      <c r="L18" s="408"/>
    </row>
    <row r="19" spans="1:12" s="389" customFormat="1" ht="25.5" x14ac:dyDescent="0.2">
      <c r="A19" s="404" t="s">
        <v>406</v>
      </c>
      <c r="B19" s="405" t="s">
        <v>407</v>
      </c>
      <c r="C19" s="406"/>
      <c r="D19" s="318" t="s">
        <v>401</v>
      </c>
      <c r="E19" s="407">
        <v>43.15</v>
      </c>
      <c r="F19" s="407">
        <v>10.68</v>
      </c>
      <c r="G19" s="407">
        <v>10.68</v>
      </c>
      <c r="H19" s="412" t="str">
        <f>('Series 200 Design'!$H19)</f>
        <v/>
      </c>
      <c r="J19" s="406"/>
      <c r="K19" s="318" t="s">
        <v>401</v>
      </c>
      <c r="L19" s="412" t="str">
        <f>('Series 200 Final'!$H19)</f>
        <v/>
      </c>
    </row>
    <row r="20" spans="1:12" s="389" customFormat="1" x14ac:dyDescent="0.2">
      <c r="A20" s="404"/>
      <c r="B20" s="405"/>
      <c r="C20" s="406"/>
      <c r="D20" s="318"/>
      <c r="E20" s="407"/>
      <c r="F20" s="407"/>
      <c r="G20" s="407"/>
      <c r="H20" s="408"/>
      <c r="J20" s="406"/>
      <c r="K20" s="318"/>
      <c r="L20" s="408"/>
    </row>
    <row r="21" spans="1:12" s="389" customFormat="1" ht="25.5" x14ac:dyDescent="0.2">
      <c r="A21" s="404" t="s">
        <v>408</v>
      </c>
      <c r="B21" s="405" t="s">
        <v>409</v>
      </c>
      <c r="C21" s="406"/>
      <c r="D21" s="318" t="s">
        <v>401</v>
      </c>
      <c r="E21" s="407">
        <v>43.15</v>
      </c>
      <c r="F21" s="407">
        <v>11.87</v>
      </c>
      <c r="G21" s="407">
        <v>11.87</v>
      </c>
      <c r="H21" s="412" t="str">
        <f>('Series 200 Design'!$H21)</f>
        <v/>
      </c>
      <c r="J21" s="406"/>
      <c r="K21" s="318" t="s">
        <v>401</v>
      </c>
      <c r="L21" s="412" t="str">
        <f>('Series 200 Final'!$H21)</f>
        <v/>
      </c>
    </row>
    <row r="22" spans="1:12" s="389" customFormat="1" x14ac:dyDescent="0.2">
      <c r="A22" s="404"/>
      <c r="B22" s="405"/>
      <c r="C22" s="406"/>
      <c r="D22" s="318"/>
      <c r="E22" s="407"/>
      <c r="F22" s="407"/>
      <c r="G22" s="407"/>
      <c r="H22" s="408"/>
      <c r="J22" s="406"/>
      <c r="K22" s="318"/>
      <c r="L22" s="408"/>
    </row>
    <row r="23" spans="1:12" s="389" customFormat="1" ht="25.5" x14ac:dyDescent="0.2">
      <c r="A23" s="404" t="s">
        <v>410</v>
      </c>
      <c r="B23" s="405" t="s">
        <v>411</v>
      </c>
      <c r="C23" s="406"/>
      <c r="D23" s="318" t="s">
        <v>401</v>
      </c>
      <c r="E23" s="407">
        <v>43.15</v>
      </c>
      <c r="F23" s="407">
        <v>10.68</v>
      </c>
      <c r="G23" s="407">
        <v>10.68</v>
      </c>
      <c r="H23" s="412" t="str">
        <f>('Series 200 Design'!$H23)</f>
        <v/>
      </c>
      <c r="J23" s="406"/>
      <c r="K23" s="318" t="s">
        <v>401</v>
      </c>
      <c r="L23" s="412" t="str">
        <f>('Series 200 Final'!$H23)</f>
        <v/>
      </c>
    </row>
    <row r="24" spans="1:12" s="389" customFormat="1" x14ac:dyDescent="0.2">
      <c r="A24" s="404"/>
      <c r="B24" s="405"/>
      <c r="C24" s="406"/>
      <c r="D24" s="318"/>
      <c r="E24" s="407"/>
      <c r="F24" s="407"/>
      <c r="G24" s="407"/>
      <c r="H24" s="408"/>
      <c r="J24" s="406"/>
      <c r="K24" s="318"/>
      <c r="L24" s="408"/>
    </row>
    <row r="25" spans="1:12" s="389" customFormat="1" ht="25.5" x14ac:dyDescent="0.2">
      <c r="A25" s="404" t="s">
        <v>412</v>
      </c>
      <c r="B25" s="405" t="s">
        <v>413</v>
      </c>
      <c r="C25" s="406"/>
      <c r="D25" s="318" t="s">
        <v>401</v>
      </c>
      <c r="E25" s="407">
        <v>43.15</v>
      </c>
      <c r="F25" s="407">
        <v>11.87</v>
      </c>
      <c r="G25" s="407">
        <v>11.87</v>
      </c>
      <c r="H25" s="412" t="str">
        <f>('Series 200 Design'!$H25)</f>
        <v/>
      </c>
      <c r="J25" s="406"/>
      <c r="K25" s="318" t="s">
        <v>401</v>
      </c>
      <c r="L25" s="412" t="str">
        <f>('Series 200 Final'!$H25)</f>
        <v/>
      </c>
    </row>
    <row r="26" spans="1:12" s="389" customFormat="1" x14ac:dyDescent="0.2">
      <c r="A26" s="404"/>
      <c r="B26" s="405"/>
      <c r="C26" s="406"/>
      <c r="D26" s="318"/>
      <c r="E26" s="407"/>
      <c r="F26" s="407"/>
      <c r="G26" s="407"/>
      <c r="H26" s="408"/>
      <c r="J26" s="406"/>
      <c r="K26" s="318"/>
      <c r="L26" s="408"/>
    </row>
    <row r="27" spans="1:12" s="389" customFormat="1" ht="25.5" x14ac:dyDescent="0.2">
      <c r="A27" s="404" t="s">
        <v>414</v>
      </c>
      <c r="B27" s="405" t="s">
        <v>415</v>
      </c>
      <c r="C27" s="406"/>
      <c r="D27" s="318" t="s">
        <v>401</v>
      </c>
      <c r="E27" s="407">
        <v>43.15</v>
      </c>
      <c r="F27" s="407">
        <v>10.68</v>
      </c>
      <c r="G27" s="407">
        <v>10.68</v>
      </c>
      <c r="H27" s="412" t="str">
        <f>('Series 200 Design'!$H27)</f>
        <v/>
      </c>
      <c r="J27" s="406"/>
      <c r="K27" s="318" t="s">
        <v>401</v>
      </c>
      <c r="L27" s="412" t="str">
        <f>('Series 200 Final'!$H27)</f>
        <v/>
      </c>
    </row>
    <row r="28" spans="1:12" s="389" customFormat="1" x14ac:dyDescent="0.2">
      <c r="A28" s="404"/>
      <c r="B28" s="405"/>
      <c r="C28" s="406"/>
      <c r="D28" s="318"/>
      <c r="E28" s="407"/>
      <c r="F28" s="407"/>
      <c r="G28" s="407"/>
      <c r="H28" s="408"/>
      <c r="J28" s="406"/>
      <c r="K28" s="318"/>
      <c r="L28" s="408"/>
    </row>
    <row r="29" spans="1:12" s="389" customFormat="1" ht="25.5" x14ac:dyDescent="0.2">
      <c r="A29" s="404" t="s">
        <v>416</v>
      </c>
      <c r="B29" s="405" t="s">
        <v>417</v>
      </c>
      <c r="C29" s="406"/>
      <c r="D29" s="318" t="s">
        <v>401</v>
      </c>
      <c r="E29" s="407">
        <v>43.15</v>
      </c>
      <c r="F29" s="407">
        <v>11.87</v>
      </c>
      <c r="G29" s="407">
        <v>11.87</v>
      </c>
      <c r="H29" s="412" t="str">
        <f>('Series 200 Design'!$H29)</f>
        <v/>
      </c>
      <c r="J29" s="406"/>
      <c r="K29" s="318" t="s">
        <v>401</v>
      </c>
      <c r="L29" s="412" t="str">
        <f>('Series 200 Final'!$H29)</f>
        <v/>
      </c>
    </row>
    <row r="30" spans="1:12" s="389" customFormat="1" x14ac:dyDescent="0.2">
      <c r="A30" s="404"/>
      <c r="B30" s="405"/>
      <c r="C30" s="406"/>
      <c r="D30" s="318"/>
      <c r="E30" s="407"/>
      <c r="F30" s="407"/>
      <c r="G30" s="407"/>
      <c r="H30" s="408"/>
      <c r="J30" s="406"/>
      <c r="K30" s="318"/>
      <c r="L30" s="408"/>
    </row>
    <row r="31" spans="1:12" s="389" customFormat="1" ht="25.5" x14ac:dyDescent="0.2">
      <c r="A31" s="404" t="s">
        <v>418</v>
      </c>
      <c r="B31" s="405" t="s">
        <v>419</v>
      </c>
      <c r="C31" s="406"/>
      <c r="D31" s="318" t="s">
        <v>401</v>
      </c>
      <c r="E31" s="407">
        <v>57.46</v>
      </c>
      <c r="F31" s="407">
        <v>28.56</v>
      </c>
      <c r="G31" s="407">
        <v>28.56</v>
      </c>
      <c r="H31" s="412" t="str">
        <f>('Series 200 Design'!$H31)</f>
        <v/>
      </c>
      <c r="J31" s="406"/>
      <c r="K31" s="318" t="s">
        <v>401</v>
      </c>
      <c r="L31" s="412" t="str">
        <f>('Series 200 Final'!$H31)</f>
        <v/>
      </c>
    </row>
    <row r="32" spans="1:12" s="389" customFormat="1" x14ac:dyDescent="0.2">
      <c r="A32" s="404"/>
      <c r="B32" s="405"/>
      <c r="C32" s="406"/>
      <c r="D32" s="318"/>
      <c r="E32" s="407"/>
      <c r="F32" s="407"/>
      <c r="G32" s="407"/>
      <c r="H32" s="408"/>
      <c r="J32" s="406"/>
      <c r="K32" s="318"/>
      <c r="L32" s="408"/>
    </row>
    <row r="33" spans="1:12" s="389" customFormat="1" x14ac:dyDescent="0.2">
      <c r="A33" s="420"/>
      <c r="B33" s="421" t="s">
        <v>420</v>
      </c>
      <c r="C33" s="484"/>
      <c r="D33" s="334"/>
      <c r="E33" s="423" t="s">
        <v>396</v>
      </c>
      <c r="F33" s="424" t="s">
        <v>397</v>
      </c>
      <c r="G33" s="423" t="s">
        <v>398</v>
      </c>
      <c r="H33" s="426">
        <f>('Series 200 Design'!$H33)</f>
        <v>0</v>
      </c>
      <c r="J33" s="484"/>
      <c r="K33" s="334"/>
      <c r="L33" s="426">
        <f>('Series 200 Final'!$H33)</f>
        <v>0</v>
      </c>
    </row>
    <row r="34" spans="1:12" s="389" customFormat="1" x14ac:dyDescent="0.2">
      <c r="A34" s="404"/>
      <c r="B34" s="405"/>
      <c r="C34" s="406"/>
      <c r="D34" s="318"/>
      <c r="E34" s="407"/>
      <c r="F34" s="407"/>
      <c r="G34" s="407"/>
      <c r="H34" s="408"/>
      <c r="J34" s="406"/>
      <c r="K34" s="318"/>
      <c r="L34" s="408"/>
    </row>
    <row r="35" spans="1:12" s="389" customFormat="1" ht="25.5" x14ac:dyDescent="0.2">
      <c r="A35" s="404" t="s">
        <v>421</v>
      </c>
      <c r="B35" s="405" t="s">
        <v>422</v>
      </c>
      <c r="C35" s="406"/>
      <c r="D35" s="318" t="s">
        <v>401</v>
      </c>
      <c r="E35" s="407">
        <v>43.15</v>
      </c>
      <c r="F35" s="407">
        <v>7.13</v>
      </c>
      <c r="G35" s="407">
        <v>4.45</v>
      </c>
      <c r="H35" s="412" t="str">
        <f>('Series 200 Design'!$H35)</f>
        <v/>
      </c>
      <c r="J35" s="406"/>
      <c r="K35" s="318" t="s">
        <v>401</v>
      </c>
      <c r="L35" s="412" t="str">
        <f>('Series 200 Final'!$H35)</f>
        <v/>
      </c>
    </row>
    <row r="36" spans="1:12" s="389" customFormat="1" x14ac:dyDescent="0.2">
      <c r="A36" s="404"/>
      <c r="B36" s="405"/>
      <c r="C36" s="406"/>
      <c r="D36" s="318"/>
      <c r="E36" s="407"/>
      <c r="F36" s="407"/>
      <c r="G36" s="407"/>
      <c r="H36" s="408"/>
      <c r="J36" s="406"/>
      <c r="K36" s="318"/>
      <c r="L36" s="408"/>
    </row>
    <row r="37" spans="1:12" s="389" customFormat="1" ht="25.5" x14ac:dyDescent="0.2">
      <c r="A37" s="404" t="s">
        <v>423</v>
      </c>
      <c r="B37" s="405" t="s">
        <v>424</v>
      </c>
      <c r="C37" s="406"/>
      <c r="D37" s="318" t="s">
        <v>401</v>
      </c>
      <c r="E37" s="407">
        <v>43.15</v>
      </c>
      <c r="F37" s="407">
        <v>7.13</v>
      </c>
      <c r="G37" s="407">
        <v>4.45</v>
      </c>
      <c r="H37" s="412" t="str">
        <f>('Series 200 Design'!$H37)</f>
        <v/>
      </c>
      <c r="J37" s="406"/>
      <c r="K37" s="318" t="s">
        <v>401</v>
      </c>
      <c r="L37" s="412" t="str">
        <f>('Series 200 Final'!$H37)</f>
        <v/>
      </c>
    </row>
    <row r="38" spans="1:12" s="389" customFormat="1" x14ac:dyDescent="0.2">
      <c r="A38" s="404"/>
      <c r="B38" s="405"/>
      <c r="C38" s="406"/>
      <c r="D38" s="318"/>
      <c r="E38" s="407"/>
      <c r="F38" s="407"/>
      <c r="G38" s="407"/>
      <c r="H38" s="408"/>
      <c r="J38" s="406"/>
      <c r="K38" s="318"/>
      <c r="L38" s="408"/>
    </row>
    <row r="39" spans="1:12" s="389" customFormat="1" ht="25.5" x14ac:dyDescent="0.2">
      <c r="A39" s="404" t="s">
        <v>425</v>
      </c>
      <c r="B39" s="405" t="s">
        <v>426</v>
      </c>
      <c r="C39" s="406"/>
      <c r="D39" s="318" t="s">
        <v>401</v>
      </c>
      <c r="E39" s="407">
        <v>43.15</v>
      </c>
      <c r="F39" s="407">
        <v>7.13</v>
      </c>
      <c r="G39" s="407">
        <v>4.45</v>
      </c>
      <c r="H39" s="412" t="str">
        <f>('Series 200 Design'!$H39)</f>
        <v/>
      </c>
      <c r="J39" s="406"/>
      <c r="K39" s="318" t="s">
        <v>401</v>
      </c>
      <c r="L39" s="412" t="str">
        <f>('Series 200 Final'!$H39)</f>
        <v/>
      </c>
    </row>
    <row r="40" spans="1:12" s="389" customFormat="1" x14ac:dyDescent="0.2">
      <c r="A40" s="404"/>
      <c r="B40" s="405"/>
      <c r="C40" s="406"/>
      <c r="D40" s="318"/>
      <c r="E40" s="407"/>
      <c r="F40" s="407"/>
      <c r="G40" s="407"/>
      <c r="H40" s="408"/>
      <c r="J40" s="406"/>
      <c r="K40" s="318"/>
      <c r="L40" s="408"/>
    </row>
    <row r="41" spans="1:12" s="389" customFormat="1" ht="25.5" x14ac:dyDescent="0.2">
      <c r="A41" s="404" t="s">
        <v>427</v>
      </c>
      <c r="B41" s="405" t="s">
        <v>428</v>
      </c>
      <c r="C41" s="406"/>
      <c r="D41" s="318" t="s">
        <v>401</v>
      </c>
      <c r="E41" s="407">
        <v>43.15</v>
      </c>
      <c r="F41" s="407">
        <v>7.13</v>
      </c>
      <c r="G41" s="407">
        <v>5.34</v>
      </c>
      <c r="H41" s="412" t="str">
        <f>('Series 200 Design'!$H41)</f>
        <v/>
      </c>
      <c r="J41" s="406"/>
      <c r="K41" s="318" t="s">
        <v>401</v>
      </c>
      <c r="L41" s="412" t="str">
        <f>('Series 200 Final'!$H41)</f>
        <v/>
      </c>
    </row>
    <row r="42" spans="1:12" s="389" customFormat="1" x14ac:dyDescent="0.2">
      <c r="A42" s="404"/>
      <c r="B42" s="405"/>
      <c r="C42" s="406"/>
      <c r="D42" s="318"/>
      <c r="E42" s="407"/>
      <c r="F42" s="407"/>
      <c r="G42" s="407"/>
      <c r="H42" s="408"/>
      <c r="J42" s="406"/>
      <c r="K42" s="318"/>
      <c r="L42" s="408"/>
    </row>
    <row r="43" spans="1:12" s="389" customFormat="1" ht="25.5" x14ac:dyDescent="0.2">
      <c r="A43" s="404" t="s">
        <v>429</v>
      </c>
      <c r="B43" s="317" t="s">
        <v>430</v>
      </c>
      <c r="C43" s="406"/>
      <c r="D43" s="318" t="s">
        <v>401</v>
      </c>
      <c r="E43" s="407">
        <v>43.15</v>
      </c>
      <c r="F43" s="407">
        <v>7.13</v>
      </c>
      <c r="G43" s="407">
        <v>5.34</v>
      </c>
      <c r="H43" s="412" t="str">
        <f>('Series 200 Design'!$H43)</f>
        <v/>
      </c>
      <c r="J43" s="406"/>
      <c r="K43" s="318" t="s">
        <v>401</v>
      </c>
      <c r="L43" s="412" t="str">
        <f>('Series 200 Final'!$H43)</f>
        <v/>
      </c>
    </row>
    <row r="44" spans="1:12" s="389" customFormat="1" x14ac:dyDescent="0.2">
      <c r="A44" s="404"/>
      <c r="B44" s="317"/>
      <c r="C44" s="406"/>
      <c r="D44" s="318"/>
      <c r="E44" s="407"/>
      <c r="F44" s="407"/>
      <c r="G44" s="407"/>
      <c r="H44" s="408"/>
      <c r="J44" s="406"/>
      <c r="K44" s="318"/>
      <c r="L44" s="408"/>
    </row>
    <row r="45" spans="1:12" s="389" customFormat="1" ht="25.5" x14ac:dyDescent="0.2">
      <c r="A45" s="404" t="s">
        <v>431</v>
      </c>
      <c r="B45" s="405" t="s">
        <v>432</v>
      </c>
      <c r="C45" s="406"/>
      <c r="D45" s="318" t="s">
        <v>401</v>
      </c>
      <c r="E45" s="407">
        <v>43.15</v>
      </c>
      <c r="F45" s="407">
        <v>7.13</v>
      </c>
      <c r="G45" s="407">
        <v>5.34</v>
      </c>
      <c r="H45" s="412" t="str">
        <f>('Series 200 Design'!$H45)</f>
        <v/>
      </c>
      <c r="J45" s="406"/>
      <c r="K45" s="318" t="s">
        <v>401</v>
      </c>
      <c r="L45" s="412" t="str">
        <f>('Series 200 Final'!$H45)</f>
        <v/>
      </c>
    </row>
    <row r="46" spans="1:12" s="389" customFormat="1" x14ac:dyDescent="0.2">
      <c r="A46" s="404"/>
      <c r="B46" s="405"/>
      <c r="C46" s="406"/>
      <c r="D46" s="318"/>
      <c r="E46" s="407"/>
      <c r="F46" s="407"/>
      <c r="G46" s="407"/>
      <c r="H46" s="408"/>
      <c r="J46" s="406"/>
      <c r="K46" s="318"/>
      <c r="L46" s="408"/>
    </row>
    <row r="47" spans="1:12" s="389" customFormat="1" ht="25.5" x14ac:dyDescent="0.2">
      <c r="A47" s="404" t="s">
        <v>433</v>
      </c>
      <c r="B47" s="405" t="s">
        <v>434</v>
      </c>
      <c r="C47" s="406"/>
      <c r="D47" s="318" t="s">
        <v>401</v>
      </c>
      <c r="E47" s="407">
        <v>43.15</v>
      </c>
      <c r="F47" s="407">
        <v>7.13</v>
      </c>
      <c r="G47" s="407">
        <v>4.45</v>
      </c>
      <c r="H47" s="412" t="str">
        <f>('Series 200 Design'!$H47)</f>
        <v/>
      </c>
      <c r="J47" s="406"/>
      <c r="K47" s="318" t="s">
        <v>401</v>
      </c>
      <c r="L47" s="412" t="str">
        <f>('Series 200 Final'!$H47)</f>
        <v/>
      </c>
    </row>
    <row r="48" spans="1:12" s="389" customFormat="1" x14ac:dyDescent="0.2">
      <c r="A48" s="404"/>
      <c r="B48" s="405"/>
      <c r="C48" s="406"/>
      <c r="D48" s="318"/>
      <c r="E48" s="407"/>
      <c r="F48" s="407"/>
      <c r="G48" s="407"/>
      <c r="H48" s="408"/>
      <c r="J48" s="406"/>
      <c r="K48" s="318"/>
      <c r="L48" s="408"/>
    </row>
    <row r="49" spans="1:12" s="389" customFormat="1" ht="25.5" x14ac:dyDescent="0.2">
      <c r="A49" s="404" t="s">
        <v>435</v>
      </c>
      <c r="B49" s="405" t="s">
        <v>436</v>
      </c>
      <c r="C49" s="406"/>
      <c r="D49" s="318" t="s">
        <v>401</v>
      </c>
      <c r="E49" s="407">
        <v>43.15</v>
      </c>
      <c r="F49" s="407">
        <v>7.13</v>
      </c>
      <c r="G49" s="407">
        <v>5.34</v>
      </c>
      <c r="H49" s="412" t="str">
        <f>('Series 200 Design'!$H49)</f>
        <v/>
      </c>
      <c r="J49" s="406"/>
      <c r="K49" s="318" t="s">
        <v>401</v>
      </c>
      <c r="L49" s="412" t="str">
        <f>('Series 200 Final'!$H49)</f>
        <v/>
      </c>
    </row>
    <row r="50" spans="1:12" s="389" customFormat="1" x14ac:dyDescent="0.2">
      <c r="A50" s="404"/>
      <c r="B50" s="405"/>
      <c r="C50" s="406"/>
      <c r="D50" s="318"/>
      <c r="E50" s="407"/>
      <c r="F50" s="407"/>
      <c r="G50" s="407"/>
      <c r="H50" s="408"/>
      <c r="J50" s="406"/>
      <c r="K50" s="318"/>
      <c r="L50" s="408"/>
    </row>
    <row r="51" spans="1:12" s="389" customFormat="1" ht="25.5" x14ac:dyDescent="0.2">
      <c r="A51" s="404" t="s">
        <v>437</v>
      </c>
      <c r="B51" s="405" t="s">
        <v>438</v>
      </c>
      <c r="C51" s="406"/>
      <c r="D51" s="318" t="s">
        <v>401</v>
      </c>
      <c r="E51" s="407">
        <v>43.15</v>
      </c>
      <c r="F51" s="407">
        <v>7.13</v>
      </c>
      <c r="G51" s="407">
        <v>4.45</v>
      </c>
      <c r="H51" s="412" t="str">
        <f>('Series 200 Design'!$H51)</f>
        <v/>
      </c>
      <c r="J51" s="406"/>
      <c r="K51" s="318" t="s">
        <v>401</v>
      </c>
      <c r="L51" s="412" t="str">
        <f>('Series 200 Final'!$H51)</f>
        <v/>
      </c>
    </row>
    <row r="52" spans="1:12" s="389" customFormat="1" x14ac:dyDescent="0.2">
      <c r="A52" s="404"/>
      <c r="B52" s="405"/>
      <c r="C52" s="406"/>
      <c r="D52" s="318"/>
      <c r="E52" s="407"/>
      <c r="F52" s="407"/>
      <c r="G52" s="407"/>
      <c r="H52" s="408"/>
      <c r="J52" s="406"/>
      <c r="K52" s="318"/>
      <c r="L52" s="408"/>
    </row>
    <row r="53" spans="1:12" s="389" customFormat="1" ht="25.5" x14ac:dyDescent="0.2">
      <c r="A53" s="404" t="s">
        <v>439</v>
      </c>
      <c r="B53" s="317" t="s">
        <v>440</v>
      </c>
      <c r="C53" s="406"/>
      <c r="D53" s="318" t="s">
        <v>401</v>
      </c>
      <c r="E53" s="407">
        <v>43.15</v>
      </c>
      <c r="F53" s="407">
        <v>7.13</v>
      </c>
      <c r="G53" s="407">
        <v>7.13</v>
      </c>
      <c r="H53" s="412" t="str">
        <f>('Series 200 Design'!$H53)</f>
        <v/>
      </c>
      <c r="J53" s="406"/>
      <c r="K53" s="318" t="s">
        <v>401</v>
      </c>
      <c r="L53" s="412" t="str">
        <f>('Series 200 Final'!$H53)</f>
        <v/>
      </c>
    </row>
    <row r="54" spans="1:12" s="389" customFormat="1" x14ac:dyDescent="0.2">
      <c r="A54" s="404"/>
      <c r="B54" s="317"/>
      <c r="C54" s="406"/>
      <c r="D54" s="318"/>
      <c r="E54" s="407"/>
      <c r="F54" s="407"/>
      <c r="G54" s="407"/>
      <c r="H54" s="408"/>
      <c r="J54" s="406"/>
      <c r="K54" s="318"/>
      <c r="L54" s="408"/>
    </row>
    <row r="55" spans="1:12" s="389" customFormat="1" ht="25.5" x14ac:dyDescent="0.2">
      <c r="A55" s="404" t="s">
        <v>441</v>
      </c>
      <c r="B55" s="405" t="s">
        <v>442</v>
      </c>
      <c r="C55" s="406"/>
      <c r="D55" s="318" t="s">
        <v>401</v>
      </c>
      <c r="E55" s="407">
        <v>43.15</v>
      </c>
      <c r="F55" s="407">
        <v>7.13</v>
      </c>
      <c r="G55" s="407">
        <v>7.13</v>
      </c>
      <c r="H55" s="412" t="str">
        <f>('Series 200 Design'!$H55)</f>
        <v/>
      </c>
      <c r="J55" s="406"/>
      <c r="K55" s="318" t="s">
        <v>401</v>
      </c>
      <c r="L55" s="412" t="str">
        <f>('Series 200 Final'!$H55)</f>
        <v/>
      </c>
    </row>
    <row r="56" spans="1:12" s="389" customFormat="1" x14ac:dyDescent="0.2">
      <c r="A56" s="316"/>
      <c r="B56" s="317"/>
      <c r="C56" s="406"/>
      <c r="D56" s="318"/>
      <c r="E56" s="407"/>
      <c r="F56" s="407"/>
      <c r="G56" s="407"/>
      <c r="H56" s="408"/>
      <c r="J56" s="406"/>
      <c r="K56" s="318"/>
      <c r="L56" s="408"/>
    </row>
    <row r="57" spans="1:12" s="389" customFormat="1" x14ac:dyDescent="0.2">
      <c r="A57" s="331"/>
      <c r="B57" s="343" t="s">
        <v>443</v>
      </c>
      <c r="C57" s="484"/>
      <c r="D57" s="334"/>
      <c r="E57" s="427"/>
      <c r="F57" s="427"/>
      <c r="G57" s="427"/>
      <c r="H57" s="426"/>
      <c r="J57" s="484"/>
      <c r="K57" s="334"/>
      <c r="L57" s="426"/>
    </row>
    <row r="58" spans="1:12" s="389" customFormat="1" x14ac:dyDescent="0.2">
      <c r="A58" s="316"/>
      <c r="B58" s="317"/>
      <c r="C58" s="406"/>
      <c r="D58" s="318"/>
      <c r="E58" s="428" t="s">
        <v>396</v>
      </c>
      <c r="F58" s="429" t="s">
        <v>397</v>
      </c>
      <c r="G58" s="428" t="s">
        <v>398</v>
      </c>
      <c r="H58" s="408">
        <f>('Series 200 Design'!$H58)</f>
        <v>0</v>
      </c>
      <c r="J58" s="406"/>
      <c r="K58" s="318"/>
      <c r="L58" s="408">
        <f>('Series 200 Final'!$H58)</f>
        <v>0</v>
      </c>
    </row>
    <row r="59" spans="1:12" s="389" customFormat="1" ht="25.5" x14ac:dyDescent="0.2">
      <c r="A59" s="316" t="s">
        <v>444</v>
      </c>
      <c r="B59" s="317" t="s">
        <v>445</v>
      </c>
      <c r="C59" s="406"/>
      <c r="D59" s="318" t="s">
        <v>401</v>
      </c>
      <c r="E59" s="407">
        <v>43.15</v>
      </c>
      <c r="F59" s="407">
        <v>10.68</v>
      </c>
      <c r="G59" s="407">
        <v>10.68</v>
      </c>
      <c r="H59" s="412" t="str">
        <f>('Series 200 Design'!$H59)</f>
        <v/>
      </c>
      <c r="J59" s="406"/>
      <c r="K59" s="318" t="s">
        <v>401</v>
      </c>
      <c r="L59" s="412" t="str">
        <f>('Series 200 Final'!$H59)</f>
        <v/>
      </c>
    </row>
    <row r="60" spans="1:12" s="389" customFormat="1" x14ac:dyDescent="0.2">
      <c r="A60" s="316"/>
      <c r="B60" s="317"/>
      <c r="C60" s="406"/>
      <c r="D60" s="318"/>
      <c r="E60" s="407"/>
      <c r="F60" s="407"/>
      <c r="G60" s="407"/>
      <c r="H60" s="408"/>
      <c r="J60" s="406"/>
      <c r="K60" s="318"/>
      <c r="L60" s="408"/>
    </row>
    <row r="61" spans="1:12" s="389" customFormat="1" ht="25.5" x14ac:dyDescent="0.2">
      <c r="A61" s="316" t="s">
        <v>446</v>
      </c>
      <c r="B61" s="317" t="s">
        <v>447</v>
      </c>
      <c r="C61" s="406"/>
      <c r="D61" s="318" t="s">
        <v>401</v>
      </c>
      <c r="E61" s="407">
        <v>43.15</v>
      </c>
      <c r="F61" s="407">
        <v>10.68</v>
      </c>
      <c r="G61" s="407">
        <v>10.68</v>
      </c>
      <c r="H61" s="412" t="str">
        <f>('Series 200 Design'!$H61)</f>
        <v/>
      </c>
      <c r="J61" s="406"/>
      <c r="K61" s="318" t="s">
        <v>401</v>
      </c>
      <c r="L61" s="412" t="str">
        <f>('Series 200 Final'!$H61)</f>
        <v/>
      </c>
    </row>
    <row r="62" spans="1:12" s="389" customFormat="1" x14ac:dyDescent="0.2">
      <c r="A62" s="404"/>
      <c r="B62" s="405"/>
      <c r="C62" s="406"/>
      <c r="D62" s="318"/>
      <c r="E62" s="407"/>
      <c r="F62" s="407"/>
      <c r="G62" s="407"/>
      <c r="H62" s="408"/>
      <c r="J62" s="406"/>
      <c r="K62" s="318"/>
      <c r="L62" s="408"/>
    </row>
    <row r="63" spans="1:12" s="389" customFormat="1" x14ac:dyDescent="0.2">
      <c r="A63" s="420"/>
      <c r="B63" s="421" t="s">
        <v>448</v>
      </c>
      <c r="C63" s="484"/>
      <c r="D63" s="334"/>
      <c r="E63" s="423" t="s">
        <v>396</v>
      </c>
      <c r="F63" s="424" t="s">
        <v>397</v>
      </c>
      <c r="G63" s="423" t="s">
        <v>398</v>
      </c>
      <c r="H63" s="426">
        <f>('Series 200 Design'!$H63)</f>
        <v>0</v>
      </c>
      <c r="J63" s="484"/>
      <c r="K63" s="334"/>
      <c r="L63" s="426">
        <f>('Series 200 Final'!$H63)</f>
        <v>0</v>
      </c>
    </row>
    <row r="64" spans="1:12" s="389" customFormat="1" x14ac:dyDescent="0.2">
      <c r="A64" s="404"/>
      <c r="B64" s="405"/>
      <c r="C64" s="406"/>
      <c r="D64" s="318"/>
      <c r="E64" s="407"/>
      <c r="F64" s="407"/>
      <c r="G64" s="407"/>
      <c r="H64" s="408"/>
      <c r="J64" s="406"/>
      <c r="K64" s="318"/>
      <c r="L64" s="408"/>
    </row>
    <row r="65" spans="1:12" s="389" customFormat="1" ht="25.5" x14ac:dyDescent="0.2">
      <c r="A65" s="404" t="s">
        <v>449</v>
      </c>
      <c r="B65" s="405" t="s">
        <v>450</v>
      </c>
      <c r="C65" s="406"/>
      <c r="D65" s="318" t="s">
        <v>451</v>
      </c>
      <c r="E65" s="407">
        <v>43.15</v>
      </c>
      <c r="F65" s="407">
        <v>7.26</v>
      </c>
      <c r="G65" s="407">
        <v>6.81</v>
      </c>
      <c r="H65" s="412" t="str">
        <f>('Series 200 Design'!$H65)</f>
        <v/>
      </c>
      <c r="J65" s="406"/>
      <c r="K65" s="318" t="s">
        <v>451</v>
      </c>
      <c r="L65" s="412" t="str">
        <f>('Series 200 Final'!$H65)</f>
        <v/>
      </c>
    </row>
    <row r="66" spans="1:12" s="389" customFormat="1" x14ac:dyDescent="0.2">
      <c r="A66" s="404"/>
      <c r="B66" s="405"/>
      <c r="C66" s="406"/>
      <c r="D66" s="318"/>
      <c r="E66" s="407"/>
      <c r="F66" s="407"/>
      <c r="G66" s="407"/>
      <c r="H66" s="408"/>
      <c r="J66" s="406"/>
      <c r="K66" s="318"/>
      <c r="L66" s="408"/>
    </row>
    <row r="67" spans="1:12" s="389" customFormat="1" ht="27" customHeight="1" x14ac:dyDescent="0.2">
      <c r="A67" s="316" t="s">
        <v>452</v>
      </c>
      <c r="B67" s="317" t="s">
        <v>453</v>
      </c>
      <c r="C67" s="406"/>
      <c r="D67" s="318" t="s">
        <v>451</v>
      </c>
      <c r="E67" s="407">
        <v>43.15</v>
      </c>
      <c r="F67" s="407">
        <v>7.26</v>
      </c>
      <c r="G67" s="407">
        <v>6.81</v>
      </c>
      <c r="H67" s="412" t="str">
        <f>('Series 200 Design'!$H67)</f>
        <v/>
      </c>
      <c r="J67" s="406"/>
      <c r="K67" s="318" t="s">
        <v>451</v>
      </c>
      <c r="L67" s="412" t="str">
        <f>('Series 200 Final'!$H67)</f>
        <v/>
      </c>
    </row>
    <row r="68" spans="1:12" s="389" customFormat="1" ht="15" customHeight="1" x14ac:dyDescent="0.2">
      <c r="A68" s="316"/>
      <c r="B68" s="317"/>
      <c r="C68" s="406"/>
      <c r="D68" s="318"/>
      <c r="E68" s="407"/>
      <c r="F68" s="407"/>
      <c r="G68" s="407"/>
      <c r="H68" s="408"/>
      <c r="J68" s="406"/>
      <c r="K68" s="318"/>
      <c r="L68" s="408"/>
    </row>
    <row r="69" spans="1:12" s="389" customFormat="1" ht="29.25" customHeight="1" x14ac:dyDescent="0.2">
      <c r="A69" s="404" t="s">
        <v>454</v>
      </c>
      <c r="B69" s="405" t="s">
        <v>455</v>
      </c>
      <c r="C69" s="406"/>
      <c r="D69" s="318" t="s">
        <v>451</v>
      </c>
      <c r="E69" s="407">
        <v>43.15</v>
      </c>
      <c r="F69" s="407">
        <v>7.26</v>
      </c>
      <c r="G69" s="407">
        <v>5.45</v>
      </c>
      <c r="H69" s="412" t="str">
        <f>('Series 200 Design'!$H69)</f>
        <v/>
      </c>
      <c r="J69" s="406"/>
      <c r="K69" s="318" t="s">
        <v>451</v>
      </c>
      <c r="L69" s="412" t="str">
        <f>('Series 200 Final'!$H69)</f>
        <v/>
      </c>
    </row>
    <row r="70" spans="1:12" s="389" customFormat="1" x14ac:dyDescent="0.2">
      <c r="A70" s="404"/>
      <c r="B70" s="405"/>
      <c r="C70" s="406"/>
      <c r="D70" s="318"/>
      <c r="E70" s="407"/>
      <c r="F70" s="407"/>
      <c r="G70" s="407"/>
      <c r="H70" s="408"/>
      <c r="J70" s="406"/>
      <c r="K70" s="318"/>
      <c r="L70" s="408"/>
    </row>
    <row r="71" spans="1:12" s="389" customFormat="1" ht="25.5" x14ac:dyDescent="0.2">
      <c r="A71" s="404" t="s">
        <v>456</v>
      </c>
      <c r="B71" s="405" t="s">
        <v>457</v>
      </c>
      <c r="C71" s="406"/>
      <c r="D71" s="318" t="s">
        <v>451</v>
      </c>
      <c r="E71" s="407">
        <v>43.15</v>
      </c>
      <c r="F71" s="407">
        <v>9.08</v>
      </c>
      <c r="G71" s="407">
        <v>9.08</v>
      </c>
      <c r="H71" s="412" t="str">
        <f>('Series 200 Design'!$H71)</f>
        <v/>
      </c>
      <c r="J71" s="406"/>
      <c r="K71" s="318" t="s">
        <v>451</v>
      </c>
      <c r="L71" s="412" t="str">
        <f>('Series 200 Final'!$H71)</f>
        <v/>
      </c>
    </row>
    <row r="72" spans="1:12" s="389" customFormat="1" x14ac:dyDescent="0.2">
      <c r="A72" s="404"/>
      <c r="B72" s="405"/>
      <c r="C72" s="406"/>
      <c r="D72" s="318"/>
      <c r="E72" s="407"/>
      <c r="F72" s="407"/>
      <c r="G72" s="407"/>
      <c r="H72" s="408"/>
      <c r="J72" s="406"/>
      <c r="K72" s="318"/>
      <c r="L72" s="408"/>
    </row>
    <row r="73" spans="1:12" s="389" customFormat="1" ht="25.5" x14ac:dyDescent="0.2">
      <c r="A73" s="316" t="s">
        <v>458</v>
      </c>
      <c r="B73" s="405" t="s">
        <v>459</v>
      </c>
      <c r="C73" s="406"/>
      <c r="D73" s="318" t="s">
        <v>451</v>
      </c>
      <c r="E73" s="407">
        <v>43.15</v>
      </c>
      <c r="F73" s="407">
        <v>10.89</v>
      </c>
      <c r="G73" s="407">
        <v>10.98</v>
      </c>
      <c r="H73" s="412" t="str">
        <f>('Series 200 Design'!$H73)</f>
        <v/>
      </c>
      <c r="J73" s="406"/>
      <c r="K73" s="318" t="s">
        <v>451</v>
      </c>
      <c r="L73" s="412" t="str">
        <f>('Series 200 Final'!$H73)</f>
        <v/>
      </c>
    </row>
    <row r="74" spans="1:12" s="389" customFormat="1" x14ac:dyDescent="0.2">
      <c r="A74" s="316"/>
      <c r="B74" s="405"/>
      <c r="C74" s="406"/>
      <c r="D74" s="318"/>
      <c r="E74" s="407"/>
      <c r="F74" s="407"/>
      <c r="G74" s="407"/>
      <c r="H74" s="408"/>
      <c r="J74" s="406"/>
      <c r="K74" s="318"/>
      <c r="L74" s="408"/>
    </row>
    <row r="75" spans="1:12" s="389" customFormat="1" ht="25.5" x14ac:dyDescent="0.2">
      <c r="A75" s="404" t="s">
        <v>460</v>
      </c>
      <c r="B75" s="317" t="s">
        <v>461</v>
      </c>
      <c r="C75" s="406"/>
      <c r="D75" s="318" t="s">
        <v>451</v>
      </c>
      <c r="E75" s="407">
        <v>43.15</v>
      </c>
      <c r="F75" s="407">
        <v>10.89</v>
      </c>
      <c r="G75" s="407">
        <v>10.98</v>
      </c>
      <c r="H75" s="412" t="str">
        <f>('Series 200 Design'!$H75)</f>
        <v/>
      </c>
      <c r="J75" s="406"/>
      <c r="K75" s="318" t="s">
        <v>451</v>
      </c>
      <c r="L75" s="412" t="str">
        <f>('Series 200 Final'!$H75)</f>
        <v/>
      </c>
    </row>
    <row r="76" spans="1:12" s="389" customFormat="1" x14ac:dyDescent="0.2">
      <c r="A76" s="404"/>
      <c r="B76" s="317"/>
      <c r="C76" s="406"/>
      <c r="D76" s="318"/>
      <c r="E76" s="407"/>
      <c r="F76" s="407"/>
      <c r="G76" s="407"/>
      <c r="H76" s="408"/>
      <c r="J76" s="406"/>
      <c r="K76" s="318"/>
      <c r="L76" s="408"/>
    </row>
    <row r="77" spans="1:12" s="389" customFormat="1" ht="25.5" x14ac:dyDescent="0.2">
      <c r="A77" s="404" t="s">
        <v>462</v>
      </c>
      <c r="B77" s="405" t="s">
        <v>463</v>
      </c>
      <c r="C77" s="406"/>
      <c r="D77" s="318" t="s">
        <v>451</v>
      </c>
      <c r="E77" s="407">
        <v>43.15</v>
      </c>
      <c r="F77" s="407">
        <v>9.08</v>
      </c>
      <c r="G77" s="407">
        <v>9.08</v>
      </c>
      <c r="H77" s="412" t="str">
        <f>('Series 200 Design'!$H77)</f>
        <v/>
      </c>
      <c r="J77" s="406"/>
      <c r="K77" s="318" t="s">
        <v>451</v>
      </c>
      <c r="L77" s="412" t="str">
        <f>('Series 200 Final'!$H77)</f>
        <v/>
      </c>
    </row>
    <row r="78" spans="1:12" s="389" customFormat="1" x14ac:dyDescent="0.2">
      <c r="A78" s="404"/>
      <c r="B78" s="405"/>
      <c r="C78" s="406"/>
      <c r="D78" s="318"/>
      <c r="E78" s="407"/>
      <c r="F78" s="407"/>
      <c r="G78" s="407"/>
      <c r="H78" s="408"/>
      <c r="J78" s="406"/>
      <c r="K78" s="318"/>
      <c r="L78" s="408"/>
    </row>
    <row r="79" spans="1:12" s="389" customFormat="1" x14ac:dyDescent="0.2">
      <c r="A79" s="420"/>
      <c r="B79" s="421" t="s">
        <v>464</v>
      </c>
      <c r="C79" s="484"/>
      <c r="D79" s="334"/>
      <c r="E79" s="423" t="s">
        <v>396</v>
      </c>
      <c r="F79" s="424" t="s">
        <v>397</v>
      </c>
      <c r="G79" s="423" t="s">
        <v>398</v>
      </c>
      <c r="H79" s="426"/>
      <c r="J79" s="484"/>
      <c r="K79" s="334"/>
      <c r="L79" s="426"/>
    </row>
    <row r="80" spans="1:12" s="389" customFormat="1" x14ac:dyDescent="0.2">
      <c r="A80" s="404"/>
      <c r="B80" s="405"/>
      <c r="C80" s="406"/>
      <c r="D80" s="318"/>
      <c r="E80" s="407"/>
      <c r="F80" s="407"/>
      <c r="G80" s="407"/>
      <c r="H80" s="408"/>
      <c r="J80" s="406"/>
      <c r="K80" s="318"/>
      <c r="L80" s="408"/>
    </row>
    <row r="81" spans="1:12" s="389" customFormat="1" ht="25.5" x14ac:dyDescent="0.2">
      <c r="A81" s="404" t="s">
        <v>465</v>
      </c>
      <c r="B81" s="405" t="s">
        <v>466</v>
      </c>
      <c r="C81" s="406"/>
      <c r="D81" s="318" t="s">
        <v>451</v>
      </c>
      <c r="E81" s="407">
        <v>43.15</v>
      </c>
      <c r="F81" s="407">
        <v>7.26</v>
      </c>
      <c r="G81" s="407">
        <v>4.3600000000000003</v>
      </c>
      <c r="H81" s="412" t="str">
        <f>('Series 200 Design'!$H81)</f>
        <v/>
      </c>
      <c r="J81" s="406"/>
      <c r="K81" s="318" t="s">
        <v>451</v>
      </c>
      <c r="L81" s="412" t="str">
        <f>('Series 200 Final'!$H81)</f>
        <v/>
      </c>
    </row>
    <row r="82" spans="1:12" s="389" customFormat="1" x14ac:dyDescent="0.2">
      <c r="A82" s="404"/>
      <c r="B82" s="405"/>
      <c r="C82" s="406"/>
      <c r="D82" s="318"/>
      <c r="E82" s="407"/>
      <c r="F82" s="407"/>
      <c r="G82" s="407"/>
      <c r="H82" s="408"/>
      <c r="J82" s="406"/>
      <c r="K82" s="318"/>
      <c r="L82" s="408"/>
    </row>
    <row r="83" spans="1:12" s="389" customFormat="1" ht="25.5" x14ac:dyDescent="0.2">
      <c r="A83" s="404" t="s">
        <v>467</v>
      </c>
      <c r="B83" s="405" t="s">
        <v>468</v>
      </c>
      <c r="C83" s="406"/>
      <c r="D83" s="318" t="s">
        <v>451</v>
      </c>
      <c r="E83" s="407">
        <v>42.15</v>
      </c>
      <c r="F83" s="407">
        <v>7.26</v>
      </c>
      <c r="G83" s="407">
        <v>5.45</v>
      </c>
      <c r="H83" s="412" t="str">
        <f>('Series 200 Design'!$H83)</f>
        <v/>
      </c>
      <c r="J83" s="406"/>
      <c r="K83" s="318" t="s">
        <v>451</v>
      </c>
      <c r="L83" s="412" t="str">
        <f>('Series 200 Final'!$H83)</f>
        <v/>
      </c>
    </row>
    <row r="84" spans="1:12" s="389" customFormat="1" x14ac:dyDescent="0.2">
      <c r="A84" s="404"/>
      <c r="B84" s="405"/>
      <c r="C84" s="406"/>
      <c r="D84" s="318"/>
      <c r="E84" s="407"/>
      <c r="F84" s="407"/>
      <c r="G84" s="407"/>
      <c r="H84" s="408"/>
      <c r="J84" s="406"/>
      <c r="K84" s="318"/>
      <c r="L84" s="408"/>
    </row>
    <row r="85" spans="1:12" s="389" customFormat="1" ht="25.5" customHeight="1" x14ac:dyDescent="0.2">
      <c r="A85" s="316" t="s">
        <v>469</v>
      </c>
      <c r="B85" s="317" t="s">
        <v>470</v>
      </c>
      <c r="C85" s="406"/>
      <c r="D85" s="318" t="s">
        <v>451</v>
      </c>
      <c r="E85" s="407">
        <v>43.15</v>
      </c>
      <c r="F85" s="407">
        <v>7.26</v>
      </c>
      <c r="G85" s="407">
        <v>4.3600000000000003</v>
      </c>
      <c r="H85" s="412" t="str">
        <f>('Series 200 Design'!$H85)</f>
        <v/>
      </c>
      <c r="J85" s="406"/>
      <c r="K85" s="318" t="s">
        <v>451</v>
      </c>
      <c r="L85" s="412" t="str">
        <f>('Series 200 Final'!$H85)</f>
        <v/>
      </c>
    </row>
    <row r="86" spans="1:12" s="389" customFormat="1" ht="13.15" customHeight="1" x14ac:dyDescent="0.2">
      <c r="A86" s="316"/>
      <c r="B86" s="317"/>
      <c r="C86" s="406"/>
      <c r="D86" s="318"/>
      <c r="E86" s="407"/>
      <c r="F86" s="407"/>
      <c r="G86" s="407"/>
      <c r="H86" s="408"/>
      <c r="J86" s="406"/>
      <c r="K86" s="318"/>
      <c r="L86" s="408"/>
    </row>
    <row r="87" spans="1:12" s="389" customFormat="1" ht="13.15" customHeight="1" x14ac:dyDescent="0.2">
      <c r="A87" s="420"/>
      <c r="B87" s="421" t="s">
        <v>471</v>
      </c>
      <c r="C87" s="484"/>
      <c r="D87" s="334"/>
      <c r="E87" s="423" t="s">
        <v>396</v>
      </c>
      <c r="F87" s="424" t="s">
        <v>397</v>
      </c>
      <c r="G87" s="423" t="s">
        <v>398</v>
      </c>
      <c r="H87" s="426"/>
      <c r="J87" s="484"/>
      <c r="K87" s="334"/>
      <c r="L87" s="426"/>
    </row>
    <row r="88" spans="1:12" s="389" customFormat="1" ht="13.15" customHeight="1" x14ac:dyDescent="0.2">
      <c r="A88" s="404"/>
      <c r="B88" s="405"/>
      <c r="C88" s="406"/>
      <c r="D88" s="318"/>
      <c r="E88" s="407"/>
      <c r="F88" s="407"/>
      <c r="G88" s="407"/>
      <c r="H88" s="408"/>
      <c r="J88" s="406"/>
      <c r="K88" s="318"/>
      <c r="L88" s="408"/>
    </row>
    <row r="89" spans="1:12" s="389" customFormat="1" ht="25.9" customHeight="1" x14ac:dyDescent="0.2">
      <c r="A89" s="404" t="s">
        <v>472</v>
      </c>
      <c r="B89" s="432" t="s">
        <v>473</v>
      </c>
      <c r="C89" s="406"/>
      <c r="D89" s="318" t="s">
        <v>451</v>
      </c>
      <c r="E89" s="407">
        <v>43.15</v>
      </c>
      <c r="F89" s="407">
        <v>10.89</v>
      </c>
      <c r="G89" s="407">
        <v>10.89</v>
      </c>
      <c r="H89" s="412" t="str">
        <f>('Series 200 Design'!$H89)</f>
        <v/>
      </c>
      <c r="J89" s="406"/>
      <c r="K89" s="318" t="s">
        <v>451</v>
      </c>
      <c r="L89" s="412" t="str">
        <f>('Series 200 Final'!$H89)</f>
        <v/>
      </c>
    </row>
    <row r="90" spans="1:12" s="389" customFormat="1" ht="13.15" customHeight="1" x14ac:dyDescent="0.2">
      <c r="A90" s="316"/>
      <c r="B90" s="317"/>
      <c r="C90" s="406"/>
      <c r="D90" s="318"/>
      <c r="E90" s="407"/>
      <c r="F90" s="407"/>
      <c r="G90" s="407"/>
      <c r="H90" s="408"/>
      <c r="J90" s="406"/>
      <c r="K90" s="318"/>
      <c r="L90" s="408"/>
    </row>
    <row r="91" spans="1:12" s="389" customFormat="1" ht="28.15" customHeight="1" x14ac:dyDescent="0.2">
      <c r="A91" s="404" t="s">
        <v>474</v>
      </c>
      <c r="B91" s="432" t="s">
        <v>475</v>
      </c>
      <c r="C91" s="406"/>
      <c r="D91" s="318" t="s">
        <v>451</v>
      </c>
      <c r="E91" s="407">
        <v>43.15</v>
      </c>
      <c r="F91" s="407">
        <v>21.78</v>
      </c>
      <c r="G91" s="407">
        <v>21.78</v>
      </c>
      <c r="H91" s="412" t="str">
        <f>('Series 200 Design'!$H91)</f>
        <v/>
      </c>
      <c r="J91" s="406"/>
      <c r="K91" s="318" t="s">
        <v>451</v>
      </c>
      <c r="L91" s="412" t="str">
        <f>('Series 200 Final'!$H91)</f>
        <v/>
      </c>
    </row>
    <row r="92" spans="1:12" s="389" customFormat="1" ht="13.15" customHeight="1" x14ac:dyDescent="0.2">
      <c r="A92" s="316"/>
      <c r="B92" s="317"/>
      <c r="C92" s="406"/>
      <c r="D92" s="318"/>
      <c r="E92" s="407"/>
      <c r="F92" s="407"/>
      <c r="G92" s="407"/>
      <c r="H92" s="408"/>
      <c r="J92" s="406"/>
      <c r="K92" s="318"/>
      <c r="L92" s="408"/>
    </row>
    <row r="93" spans="1:12" s="389" customFormat="1" ht="27.75" customHeight="1" x14ac:dyDescent="0.2">
      <c r="A93" s="316" t="s">
        <v>476</v>
      </c>
      <c r="B93" s="317" t="s">
        <v>477</v>
      </c>
      <c r="C93" s="406"/>
      <c r="D93" s="318" t="s">
        <v>451</v>
      </c>
      <c r="E93" s="407">
        <v>43.15</v>
      </c>
      <c r="F93" s="407">
        <v>21.78</v>
      </c>
      <c r="G93" s="407">
        <v>21.78</v>
      </c>
      <c r="H93" s="412" t="str">
        <f>('Series 200 Design'!$H93)</f>
        <v/>
      </c>
      <c r="J93" s="406"/>
      <c r="K93" s="318" t="s">
        <v>451</v>
      </c>
      <c r="L93" s="412" t="str">
        <f>('Series 200 Final'!$H93)</f>
        <v/>
      </c>
    </row>
    <row r="94" spans="1:12" s="389" customFormat="1" ht="13.15" customHeight="1" x14ac:dyDescent="0.2">
      <c r="A94" s="316"/>
      <c r="B94" s="317"/>
      <c r="C94" s="406"/>
      <c r="D94" s="318"/>
      <c r="E94" s="407"/>
      <c r="F94" s="407"/>
      <c r="G94" s="407"/>
      <c r="H94" s="408"/>
      <c r="J94" s="406"/>
      <c r="K94" s="318"/>
      <c r="L94" s="408"/>
    </row>
    <row r="95" spans="1:12" s="389" customFormat="1" ht="13.15" customHeight="1" x14ac:dyDescent="0.2">
      <c r="A95" s="331"/>
      <c r="B95" s="343" t="s">
        <v>478</v>
      </c>
      <c r="C95" s="484"/>
      <c r="D95" s="334"/>
      <c r="E95" s="427"/>
      <c r="F95" s="427"/>
      <c r="G95" s="427"/>
      <c r="H95" s="433"/>
      <c r="J95" s="484"/>
      <c r="K95" s="334"/>
      <c r="L95" s="433"/>
    </row>
    <row r="96" spans="1:12" s="389" customFormat="1" ht="13.15" customHeight="1" x14ac:dyDescent="0.2">
      <c r="A96" s="331"/>
      <c r="B96" s="344"/>
      <c r="C96" s="484"/>
      <c r="D96" s="334"/>
      <c r="E96" s="427"/>
      <c r="F96" s="427"/>
      <c r="G96" s="427"/>
      <c r="H96" s="433"/>
      <c r="J96" s="484"/>
      <c r="K96" s="334"/>
      <c r="L96" s="433"/>
    </row>
    <row r="97" spans="1:12" s="389" customFormat="1" x14ac:dyDescent="0.2">
      <c r="A97" s="331"/>
      <c r="B97" s="343" t="s">
        <v>479</v>
      </c>
      <c r="C97" s="485"/>
      <c r="D97" s="333"/>
      <c r="E97" s="423" t="s">
        <v>396</v>
      </c>
      <c r="F97" s="424" t="s">
        <v>397</v>
      </c>
      <c r="G97" s="423" t="s">
        <v>398</v>
      </c>
      <c r="H97" s="434">
        <f>('Series 200 Design'!$H97)</f>
        <v>0</v>
      </c>
      <c r="J97" s="485"/>
      <c r="K97" s="333"/>
      <c r="L97" s="434">
        <f>('Series 200 Final'!$H97)</f>
        <v>0</v>
      </c>
    </row>
    <row r="98" spans="1:12" s="389" customFormat="1" x14ac:dyDescent="0.2">
      <c r="A98" s="316"/>
      <c r="B98" s="317"/>
      <c r="C98" s="486"/>
      <c r="D98" s="330"/>
      <c r="E98" s="428"/>
      <c r="F98" s="429"/>
      <c r="G98" s="428"/>
      <c r="H98" s="435"/>
      <c r="J98" s="486"/>
      <c r="K98" s="330"/>
      <c r="L98" s="435"/>
    </row>
    <row r="99" spans="1:12" s="389" customFormat="1" ht="27.75" customHeight="1" x14ac:dyDescent="0.2">
      <c r="A99" s="316" t="s">
        <v>480</v>
      </c>
      <c r="B99" s="317" t="s">
        <v>481</v>
      </c>
      <c r="C99" s="406"/>
      <c r="D99" s="318" t="s">
        <v>451</v>
      </c>
      <c r="E99" s="407">
        <v>16.309999999999999</v>
      </c>
      <c r="F99" s="407">
        <v>16.309999999999999</v>
      </c>
      <c r="G99" s="407">
        <v>16.309999999999999</v>
      </c>
      <c r="H99" s="412" t="str">
        <f>('Series 200 Design'!$H99)</f>
        <v/>
      </c>
      <c r="J99" s="406"/>
      <c r="K99" s="318" t="s">
        <v>451</v>
      </c>
      <c r="L99" s="412" t="str">
        <f>('Series 200 Final'!$H99)</f>
        <v/>
      </c>
    </row>
    <row r="100" spans="1:12" s="389" customFormat="1" x14ac:dyDescent="0.2">
      <c r="A100" s="316"/>
      <c r="B100" s="317"/>
      <c r="C100" s="406"/>
      <c r="D100" s="318"/>
      <c r="E100" s="407"/>
      <c r="F100" s="407"/>
      <c r="G100" s="407"/>
      <c r="H100" s="408"/>
      <c r="J100" s="406"/>
      <c r="K100" s="318"/>
      <c r="L100" s="408"/>
    </row>
    <row r="101" spans="1:12" s="389" customFormat="1" ht="27" customHeight="1" x14ac:dyDescent="0.2">
      <c r="A101" s="316" t="s">
        <v>482</v>
      </c>
      <c r="B101" s="317" t="s">
        <v>483</v>
      </c>
      <c r="C101" s="406"/>
      <c r="D101" s="318" t="s">
        <v>451</v>
      </c>
      <c r="E101" s="407">
        <v>16.309999999999999</v>
      </c>
      <c r="F101" s="407">
        <v>16.309999999999999</v>
      </c>
      <c r="G101" s="407">
        <v>16.309999999999999</v>
      </c>
      <c r="H101" s="412" t="str">
        <f>('Series 200 Design'!$H101)</f>
        <v/>
      </c>
      <c r="J101" s="406"/>
      <c r="K101" s="318" t="s">
        <v>451</v>
      </c>
      <c r="L101" s="412" t="str">
        <f>('Series 200 Final'!$H101)</f>
        <v/>
      </c>
    </row>
    <row r="102" spans="1:12" s="389" customFormat="1" x14ac:dyDescent="0.2">
      <c r="A102" s="316"/>
      <c r="B102" s="317"/>
      <c r="C102" s="406"/>
      <c r="D102" s="318"/>
      <c r="E102" s="416"/>
      <c r="F102" s="416"/>
      <c r="G102" s="416"/>
      <c r="H102" s="416"/>
      <c r="J102" s="406"/>
      <c r="K102" s="318"/>
      <c r="L102" s="416"/>
    </row>
    <row r="103" spans="1:12" s="389" customFormat="1" x14ac:dyDescent="0.2">
      <c r="A103" s="331"/>
      <c r="B103" s="332" t="s">
        <v>484</v>
      </c>
      <c r="C103" s="485"/>
      <c r="D103" s="333"/>
      <c r="E103" s="423" t="s">
        <v>386</v>
      </c>
      <c r="F103" s="424" t="s">
        <v>485</v>
      </c>
      <c r="G103" s="423" t="s">
        <v>486</v>
      </c>
      <c r="H103" s="423">
        <f>('Series 200 Design'!$H103)</f>
        <v>0</v>
      </c>
      <c r="J103" s="485"/>
      <c r="K103" s="333"/>
      <c r="L103" s="423">
        <f>('Series 200 Final'!$H103)</f>
        <v>0</v>
      </c>
    </row>
    <row r="104" spans="1:12" s="389" customFormat="1" x14ac:dyDescent="0.2">
      <c r="A104" s="316"/>
      <c r="B104" s="317"/>
      <c r="C104" s="406"/>
      <c r="D104" s="318"/>
      <c r="E104" s="416"/>
      <c r="F104" s="416"/>
      <c r="G104" s="416"/>
      <c r="H104" s="416"/>
      <c r="J104" s="406"/>
      <c r="K104" s="318"/>
      <c r="L104" s="416"/>
    </row>
    <row r="105" spans="1:12" s="389" customFormat="1" ht="27" customHeight="1" x14ac:dyDescent="0.2">
      <c r="A105" s="316" t="s">
        <v>487</v>
      </c>
      <c r="B105" s="317" t="s">
        <v>488</v>
      </c>
      <c r="C105" s="406"/>
      <c r="D105" s="318" t="s">
        <v>30</v>
      </c>
      <c r="E105" s="407">
        <v>22.97</v>
      </c>
      <c r="F105" s="407">
        <v>9.32</v>
      </c>
      <c r="G105" s="407">
        <v>10.88</v>
      </c>
      <c r="H105" s="412" t="str">
        <f>('Series 200 Design'!$H105)</f>
        <v/>
      </c>
      <c r="J105" s="406"/>
      <c r="K105" s="318" t="s">
        <v>30</v>
      </c>
      <c r="L105" s="412" t="str">
        <f>('Series 200 Final'!$H105)</f>
        <v/>
      </c>
    </row>
    <row r="106" spans="1:12" s="389" customFormat="1" x14ac:dyDescent="0.2">
      <c r="A106" s="316"/>
      <c r="B106" s="317"/>
      <c r="C106" s="406"/>
      <c r="D106" s="318"/>
      <c r="E106" s="407"/>
      <c r="F106" s="407"/>
      <c r="G106" s="407"/>
      <c r="H106" s="408"/>
      <c r="J106" s="406"/>
      <c r="K106" s="318"/>
      <c r="L106" s="408"/>
    </row>
    <row r="107" spans="1:12" s="389" customFormat="1" ht="25.5" x14ac:dyDescent="0.2">
      <c r="A107" s="316" t="s">
        <v>489</v>
      </c>
      <c r="B107" s="317" t="s">
        <v>490</v>
      </c>
      <c r="C107" s="406"/>
      <c r="D107" s="318" t="s">
        <v>30</v>
      </c>
      <c r="E107" s="407">
        <v>41.1</v>
      </c>
      <c r="F107" s="407">
        <v>16.309999999999999</v>
      </c>
      <c r="G107" s="407">
        <v>16.309999999999999</v>
      </c>
      <c r="H107" s="412" t="str">
        <f>('Series 200 Design'!$H107)</f>
        <v/>
      </c>
      <c r="J107" s="406"/>
      <c r="K107" s="318" t="s">
        <v>30</v>
      </c>
      <c r="L107" s="412" t="str">
        <f>('Series 200 Final'!$H107)</f>
        <v/>
      </c>
    </row>
    <row r="108" spans="1:12" s="389" customFormat="1" x14ac:dyDescent="0.2">
      <c r="A108" s="316"/>
      <c r="B108" s="317"/>
      <c r="C108" s="406"/>
      <c r="D108" s="318"/>
      <c r="E108" s="407"/>
      <c r="F108" s="407"/>
      <c r="G108" s="407"/>
      <c r="H108" s="408"/>
      <c r="J108" s="406"/>
      <c r="K108" s="318"/>
      <c r="L108" s="408"/>
    </row>
    <row r="109" spans="1:12" s="389" customFormat="1" ht="25.5" x14ac:dyDescent="0.2">
      <c r="A109" s="316" t="s">
        <v>491</v>
      </c>
      <c r="B109" s="317" t="s">
        <v>492</v>
      </c>
      <c r="C109" s="406"/>
      <c r="D109" s="318" t="s">
        <v>30</v>
      </c>
      <c r="E109" s="407">
        <v>73.73</v>
      </c>
      <c r="F109" s="407">
        <v>65.260000000000005</v>
      </c>
      <c r="G109" s="407">
        <v>65.260000000000005</v>
      </c>
      <c r="H109" s="412" t="str">
        <f>('Series 200 Design'!$H109)</f>
        <v/>
      </c>
      <c r="J109" s="406"/>
      <c r="K109" s="318" t="s">
        <v>30</v>
      </c>
      <c r="L109" s="412" t="str">
        <f>('Series 200 Final'!$H109)</f>
        <v/>
      </c>
    </row>
    <row r="110" spans="1:12" s="389" customFormat="1" x14ac:dyDescent="0.2">
      <c r="A110" s="316"/>
      <c r="B110" s="317"/>
      <c r="C110" s="406"/>
      <c r="D110" s="318"/>
      <c r="E110" s="407"/>
      <c r="F110" s="407"/>
      <c r="G110" s="407"/>
      <c r="H110" s="408"/>
      <c r="J110" s="406"/>
      <c r="K110" s="318"/>
      <c r="L110" s="408"/>
    </row>
    <row r="111" spans="1:12" s="389" customFormat="1" ht="25.5" x14ac:dyDescent="0.2">
      <c r="A111" s="316" t="s">
        <v>493</v>
      </c>
      <c r="B111" s="317" t="s">
        <v>494</v>
      </c>
      <c r="C111" s="406"/>
      <c r="D111" s="318" t="s">
        <v>30</v>
      </c>
      <c r="E111" s="407">
        <v>41.1</v>
      </c>
      <c r="F111" s="407">
        <v>32.630000000000003</v>
      </c>
      <c r="G111" s="407">
        <v>32.630000000000003</v>
      </c>
      <c r="H111" s="412" t="str">
        <f>('Series 200 Design'!$H111)</f>
        <v/>
      </c>
      <c r="J111" s="406"/>
      <c r="K111" s="318" t="s">
        <v>30</v>
      </c>
      <c r="L111" s="412" t="str">
        <f>('Series 200 Final'!$H111)</f>
        <v/>
      </c>
    </row>
    <row r="112" spans="1:12" s="389" customFormat="1" x14ac:dyDescent="0.2">
      <c r="A112" s="316"/>
      <c r="B112" s="317"/>
      <c r="C112" s="406"/>
      <c r="D112" s="318"/>
      <c r="E112" s="407"/>
      <c r="F112" s="407"/>
      <c r="G112" s="407"/>
      <c r="H112" s="408"/>
      <c r="J112" s="406"/>
      <c r="K112" s="318"/>
      <c r="L112" s="408"/>
    </row>
    <row r="113" spans="1:12" s="389" customFormat="1" ht="25.5" x14ac:dyDescent="0.2">
      <c r="A113" s="316" t="s">
        <v>495</v>
      </c>
      <c r="B113" s="317" t="s">
        <v>496</v>
      </c>
      <c r="C113" s="406"/>
      <c r="D113" s="318" t="s">
        <v>30</v>
      </c>
      <c r="E113" s="407">
        <v>95.48</v>
      </c>
      <c r="F113" s="407">
        <v>87.01</v>
      </c>
      <c r="G113" s="407">
        <v>87.01</v>
      </c>
      <c r="H113" s="412" t="str">
        <f>('Series 200 Design'!$H113)</f>
        <v/>
      </c>
      <c r="J113" s="406"/>
      <c r="K113" s="318" t="s">
        <v>30</v>
      </c>
      <c r="L113" s="412" t="str">
        <f>('Series 200 Final'!$H113)</f>
        <v/>
      </c>
    </row>
    <row r="114" spans="1:12" s="389" customFormat="1" x14ac:dyDescent="0.2">
      <c r="A114" s="316"/>
      <c r="B114" s="317"/>
      <c r="C114" s="406"/>
      <c r="D114" s="318"/>
      <c r="E114" s="407"/>
      <c r="F114" s="407"/>
      <c r="G114" s="407"/>
      <c r="H114" s="408"/>
      <c r="J114" s="406"/>
      <c r="K114" s="318"/>
      <c r="L114" s="408"/>
    </row>
    <row r="115" spans="1:12" s="389" customFormat="1" ht="25.5" x14ac:dyDescent="0.2">
      <c r="A115" s="316" t="s">
        <v>497</v>
      </c>
      <c r="B115" s="317" t="s">
        <v>498</v>
      </c>
      <c r="C115" s="406"/>
      <c r="D115" s="318" t="s">
        <v>30</v>
      </c>
      <c r="E115" s="407">
        <v>57.41</v>
      </c>
      <c r="F115" s="407">
        <v>48.94</v>
      </c>
      <c r="G115" s="407">
        <v>48.94</v>
      </c>
      <c r="H115" s="412" t="str">
        <f>('Series 200 Design'!$H115)</f>
        <v/>
      </c>
      <c r="J115" s="406"/>
      <c r="K115" s="318" t="s">
        <v>30</v>
      </c>
      <c r="L115" s="412" t="str">
        <f>('Series 200 Final'!$H115)</f>
        <v/>
      </c>
    </row>
    <row r="116" spans="1:12" s="389" customFormat="1" x14ac:dyDescent="0.2">
      <c r="A116" s="316"/>
      <c r="B116" s="317"/>
      <c r="C116" s="406"/>
      <c r="D116" s="318"/>
      <c r="E116" s="407"/>
      <c r="F116" s="407"/>
      <c r="G116" s="407"/>
      <c r="H116" s="408"/>
      <c r="J116" s="406"/>
      <c r="K116" s="318"/>
      <c r="L116" s="408"/>
    </row>
    <row r="117" spans="1:12" s="389" customFormat="1" ht="25.5" x14ac:dyDescent="0.2">
      <c r="A117" s="316" t="s">
        <v>499</v>
      </c>
      <c r="B117" s="317" t="s">
        <v>500</v>
      </c>
      <c r="C117" s="406"/>
      <c r="D117" s="318" t="s">
        <v>30</v>
      </c>
      <c r="E117" s="407">
        <v>73.73</v>
      </c>
      <c r="F117" s="407">
        <v>65.260000000000005</v>
      </c>
      <c r="G117" s="407">
        <v>65.260000000000005</v>
      </c>
      <c r="H117" s="412" t="str">
        <f>('Series 200 Design'!$H117)</f>
        <v/>
      </c>
      <c r="J117" s="406"/>
      <c r="K117" s="318" t="s">
        <v>30</v>
      </c>
      <c r="L117" s="412" t="str">
        <f>('Series 200 Final'!$H117)</f>
        <v/>
      </c>
    </row>
    <row r="118" spans="1:12" s="389" customFormat="1" x14ac:dyDescent="0.2">
      <c r="A118" s="316"/>
      <c r="B118" s="317"/>
      <c r="C118" s="406"/>
      <c r="D118" s="318"/>
      <c r="E118" s="407"/>
      <c r="F118" s="407"/>
      <c r="G118" s="407"/>
      <c r="H118" s="408"/>
      <c r="J118" s="406"/>
      <c r="K118" s="318"/>
      <c r="L118" s="408"/>
    </row>
    <row r="119" spans="1:12" s="389" customFormat="1" ht="25.5" x14ac:dyDescent="0.2">
      <c r="A119" s="316" t="s">
        <v>501</v>
      </c>
      <c r="B119" s="317" t="s">
        <v>502</v>
      </c>
      <c r="C119" s="406"/>
      <c r="D119" s="318" t="s">
        <v>30</v>
      </c>
      <c r="E119" s="407">
        <v>41.1</v>
      </c>
      <c r="F119" s="407">
        <v>32.630000000000003</v>
      </c>
      <c r="G119" s="407">
        <v>32.36</v>
      </c>
      <c r="H119" s="412" t="str">
        <f>('Series 200 Design'!$H119)</f>
        <v/>
      </c>
      <c r="J119" s="406"/>
      <c r="K119" s="318" t="s">
        <v>30</v>
      </c>
      <c r="L119" s="412" t="str">
        <f>('Series 200 Final'!$H119)</f>
        <v/>
      </c>
    </row>
    <row r="120" spans="1:12" s="389" customFormat="1" x14ac:dyDescent="0.2">
      <c r="A120" s="316"/>
      <c r="B120" s="317"/>
      <c r="C120" s="406"/>
      <c r="D120" s="318"/>
      <c r="E120" s="407"/>
      <c r="F120" s="407"/>
      <c r="G120" s="407"/>
      <c r="H120" s="408"/>
      <c r="J120" s="406"/>
      <c r="K120" s="318"/>
      <c r="L120" s="408"/>
    </row>
    <row r="121" spans="1:12" s="389" customFormat="1" ht="25.5" x14ac:dyDescent="0.2">
      <c r="A121" s="316" t="s">
        <v>503</v>
      </c>
      <c r="B121" s="317" t="s">
        <v>504</v>
      </c>
      <c r="C121" s="406"/>
      <c r="D121" s="318" t="s">
        <v>30</v>
      </c>
      <c r="E121" s="407">
        <v>95.48</v>
      </c>
      <c r="F121" s="407">
        <v>87.01</v>
      </c>
      <c r="G121" s="407">
        <v>87.01</v>
      </c>
      <c r="H121" s="412" t="str">
        <f>('Series 200 Design'!$H121)</f>
        <v/>
      </c>
      <c r="J121" s="406"/>
      <c r="K121" s="318" t="s">
        <v>30</v>
      </c>
      <c r="L121" s="412" t="str">
        <f>('Series 200 Final'!$H121)</f>
        <v/>
      </c>
    </row>
    <row r="122" spans="1:12" s="389" customFormat="1" x14ac:dyDescent="0.2">
      <c r="A122" s="316"/>
      <c r="B122" s="317"/>
      <c r="C122" s="406"/>
      <c r="D122" s="318"/>
      <c r="E122" s="407"/>
      <c r="F122" s="407"/>
      <c r="G122" s="407"/>
      <c r="H122" s="408"/>
      <c r="J122" s="406"/>
      <c r="K122" s="318"/>
      <c r="L122" s="408"/>
    </row>
    <row r="123" spans="1:12" s="389" customFormat="1" ht="27.75" customHeight="1" x14ac:dyDescent="0.2">
      <c r="A123" s="316" t="s">
        <v>505</v>
      </c>
      <c r="B123" s="317" t="s">
        <v>506</v>
      </c>
      <c r="C123" s="406"/>
      <c r="D123" s="318" t="s">
        <v>30</v>
      </c>
      <c r="E123" s="407">
        <v>57.41</v>
      </c>
      <c r="F123" s="407">
        <v>48.94</v>
      </c>
      <c r="G123" s="407">
        <v>48.94</v>
      </c>
      <c r="H123" s="412" t="str">
        <f>('Series 200 Design'!$H123)</f>
        <v/>
      </c>
      <c r="J123" s="406"/>
      <c r="K123" s="318" t="s">
        <v>30</v>
      </c>
      <c r="L123" s="412" t="str">
        <f>('Series 200 Final'!$H123)</f>
        <v/>
      </c>
    </row>
    <row r="124" spans="1:12" s="389" customFormat="1" x14ac:dyDescent="0.2">
      <c r="A124" s="316"/>
      <c r="B124" s="317"/>
      <c r="C124" s="406"/>
      <c r="D124" s="318"/>
      <c r="E124" s="407"/>
      <c r="F124" s="407"/>
      <c r="G124" s="407"/>
      <c r="H124" s="408"/>
      <c r="J124" s="406"/>
      <c r="K124" s="318"/>
      <c r="L124" s="408"/>
    </row>
    <row r="125" spans="1:12" s="389" customFormat="1" x14ac:dyDescent="0.2">
      <c r="A125" s="331"/>
      <c r="B125" s="343" t="s">
        <v>507</v>
      </c>
      <c r="C125" s="484"/>
      <c r="D125" s="437"/>
      <c r="E125" s="423" t="s">
        <v>386</v>
      </c>
      <c r="F125" s="424" t="s">
        <v>485</v>
      </c>
      <c r="G125" s="423" t="s">
        <v>486</v>
      </c>
      <c r="H125" s="433">
        <f>('Series 200 Design'!$H125)</f>
        <v>0</v>
      </c>
      <c r="J125" s="484"/>
      <c r="K125" s="437"/>
      <c r="L125" s="433">
        <f>('Series 200 Final'!$H125)</f>
        <v>0</v>
      </c>
    </row>
    <row r="126" spans="1:12" s="389" customFormat="1" x14ac:dyDescent="0.2">
      <c r="A126" s="316"/>
      <c r="B126" s="317"/>
      <c r="C126" s="406"/>
      <c r="D126" s="318"/>
      <c r="E126" s="407"/>
      <c r="F126" s="407"/>
      <c r="G126" s="407"/>
      <c r="H126" s="408"/>
      <c r="J126" s="406"/>
      <c r="K126" s="318"/>
      <c r="L126" s="408"/>
    </row>
    <row r="127" spans="1:12" s="389" customFormat="1" ht="27" customHeight="1" x14ac:dyDescent="0.2">
      <c r="A127" s="316" t="s">
        <v>508</v>
      </c>
      <c r="B127" s="317" t="s">
        <v>509</v>
      </c>
      <c r="C127" s="406"/>
      <c r="D127" s="318" t="s">
        <v>30</v>
      </c>
      <c r="E127" s="407">
        <v>269.49</v>
      </c>
      <c r="F127" s="407">
        <v>261.02</v>
      </c>
      <c r="G127" s="407">
        <v>261.02</v>
      </c>
      <c r="H127" s="412" t="str">
        <f>('Series 200 Design'!$H127)</f>
        <v/>
      </c>
      <c r="J127" s="406"/>
      <c r="K127" s="318" t="s">
        <v>30</v>
      </c>
      <c r="L127" s="412" t="str">
        <f>('Series 200 Final'!$H127)</f>
        <v/>
      </c>
    </row>
    <row r="128" spans="1:12" s="389" customFormat="1" x14ac:dyDescent="0.2">
      <c r="A128" s="316"/>
      <c r="B128" s="317"/>
      <c r="C128" s="406"/>
      <c r="D128" s="318"/>
      <c r="E128" s="407"/>
      <c r="F128" s="407"/>
      <c r="G128" s="407"/>
      <c r="H128" s="408"/>
      <c r="J128" s="406"/>
      <c r="K128" s="318"/>
      <c r="L128" s="408"/>
    </row>
    <row r="129" spans="1:12" s="389" customFormat="1" x14ac:dyDescent="0.2">
      <c r="A129" s="331"/>
      <c r="B129" s="332" t="s">
        <v>510</v>
      </c>
      <c r="C129" s="484"/>
      <c r="D129" s="334"/>
      <c r="E129" s="423" t="s">
        <v>386</v>
      </c>
      <c r="F129" s="424" t="s">
        <v>485</v>
      </c>
      <c r="G129" s="423" t="s">
        <v>486</v>
      </c>
      <c r="H129" s="433">
        <f>('Series 200 Design'!$H129)</f>
        <v>0</v>
      </c>
      <c r="J129" s="484"/>
      <c r="K129" s="334"/>
      <c r="L129" s="433">
        <f>('Series 200 Final'!$H129)</f>
        <v>0</v>
      </c>
    </row>
    <row r="130" spans="1:12" s="389" customFormat="1" x14ac:dyDescent="0.2">
      <c r="A130" s="316"/>
      <c r="B130" s="317"/>
      <c r="C130" s="406"/>
      <c r="D130" s="318"/>
      <c r="E130" s="407"/>
      <c r="F130" s="407"/>
      <c r="G130" s="407"/>
      <c r="H130" s="408"/>
      <c r="J130" s="406"/>
      <c r="K130" s="318"/>
      <c r="L130" s="408"/>
    </row>
    <row r="131" spans="1:12" s="389" customFormat="1" ht="25.5" x14ac:dyDescent="0.2">
      <c r="A131" s="316" t="s">
        <v>511</v>
      </c>
      <c r="B131" s="317" t="s">
        <v>512</v>
      </c>
      <c r="C131" s="406"/>
      <c r="D131" s="318" t="s">
        <v>30</v>
      </c>
      <c r="E131" s="407">
        <v>269.49</v>
      </c>
      <c r="F131" s="407">
        <v>261.02</v>
      </c>
      <c r="G131" s="407">
        <v>261.02</v>
      </c>
      <c r="H131" s="412" t="str">
        <f>('Series 200 Design'!$H131)</f>
        <v/>
      </c>
      <c r="J131" s="406"/>
      <c r="K131" s="318" t="s">
        <v>30</v>
      </c>
      <c r="L131" s="412" t="str">
        <f>('Series 200 Final'!$H131)</f>
        <v/>
      </c>
    </row>
    <row r="132" spans="1:12" s="389" customFormat="1" x14ac:dyDescent="0.2">
      <c r="A132" s="316"/>
      <c r="B132" s="317"/>
      <c r="C132" s="406"/>
      <c r="D132" s="318"/>
      <c r="E132" s="407"/>
      <c r="F132" s="407"/>
      <c r="G132" s="407"/>
      <c r="H132" s="408"/>
      <c r="J132" s="406"/>
      <c r="K132" s="318"/>
      <c r="L132" s="408"/>
    </row>
    <row r="133" spans="1:12" s="389" customFormat="1" ht="25.5" x14ac:dyDescent="0.2">
      <c r="A133" s="316" t="s">
        <v>513</v>
      </c>
      <c r="B133" s="317" t="s">
        <v>514</v>
      </c>
      <c r="C133" s="406"/>
      <c r="D133" s="318" t="s">
        <v>30</v>
      </c>
      <c r="E133" s="407">
        <v>138.97999999999999</v>
      </c>
      <c r="F133" s="407">
        <v>130.51</v>
      </c>
      <c r="G133" s="407">
        <v>130.51</v>
      </c>
      <c r="H133" s="412" t="str">
        <f>('Series 200 Design'!$H133)</f>
        <v/>
      </c>
      <c r="J133" s="406"/>
      <c r="K133" s="318" t="s">
        <v>30</v>
      </c>
      <c r="L133" s="412" t="str">
        <f>('Series 200 Final'!$H133)</f>
        <v/>
      </c>
    </row>
    <row r="134" spans="1:12" s="389" customFormat="1" x14ac:dyDescent="0.2">
      <c r="A134" s="316"/>
      <c r="B134" s="317"/>
      <c r="C134" s="406"/>
      <c r="D134" s="318"/>
      <c r="E134" s="407"/>
      <c r="F134" s="407"/>
      <c r="G134" s="407"/>
      <c r="H134" s="408"/>
      <c r="J134" s="406"/>
      <c r="K134" s="318"/>
      <c r="L134" s="408"/>
    </row>
    <row r="135" spans="1:12" s="389" customFormat="1" x14ac:dyDescent="0.2">
      <c r="A135" s="331"/>
      <c r="B135" s="332" t="s">
        <v>515</v>
      </c>
      <c r="C135" s="484"/>
      <c r="D135" s="334"/>
      <c r="E135" s="423" t="s">
        <v>386</v>
      </c>
      <c r="F135" s="424" t="s">
        <v>485</v>
      </c>
      <c r="G135" s="423" t="s">
        <v>486</v>
      </c>
      <c r="H135" s="433">
        <f>('Series 200 Design'!$H135)</f>
        <v>0</v>
      </c>
      <c r="J135" s="484"/>
      <c r="K135" s="334"/>
      <c r="L135" s="433">
        <f>('Series 200 Final'!$H135)</f>
        <v>0</v>
      </c>
    </row>
    <row r="136" spans="1:12" s="389" customFormat="1" x14ac:dyDescent="0.2">
      <c r="A136" s="316"/>
      <c r="B136" s="317"/>
      <c r="C136" s="406"/>
      <c r="D136" s="318"/>
      <c r="E136" s="407"/>
      <c r="F136" s="407"/>
      <c r="G136" s="407"/>
      <c r="H136" s="408"/>
      <c r="J136" s="406"/>
      <c r="K136" s="318"/>
      <c r="L136" s="408"/>
    </row>
    <row r="137" spans="1:12" s="389" customFormat="1" ht="25.5" x14ac:dyDescent="0.2">
      <c r="A137" s="316" t="s">
        <v>516</v>
      </c>
      <c r="B137" s="317" t="s">
        <v>517</v>
      </c>
      <c r="C137" s="406"/>
      <c r="D137" s="318" t="s">
        <v>30</v>
      </c>
      <c r="E137" s="407">
        <v>261.02</v>
      </c>
      <c r="F137" s="407">
        <v>261.02</v>
      </c>
      <c r="G137" s="407">
        <v>261.02</v>
      </c>
      <c r="H137" s="412" t="str">
        <f>('Series 200 Design'!$H137)</f>
        <v/>
      </c>
      <c r="J137" s="406"/>
      <c r="K137" s="318" t="s">
        <v>30</v>
      </c>
      <c r="L137" s="412" t="str">
        <f>('Series 200 Final'!$H137)</f>
        <v/>
      </c>
    </row>
    <row r="138" spans="1:12" s="389" customFormat="1" x14ac:dyDescent="0.2">
      <c r="A138" s="316"/>
      <c r="B138" s="317"/>
      <c r="C138" s="406"/>
      <c r="D138" s="318"/>
      <c r="E138" s="407"/>
      <c r="F138" s="407"/>
      <c r="G138" s="407"/>
      <c r="H138" s="408"/>
      <c r="J138" s="406"/>
      <c r="K138" s="318"/>
      <c r="L138" s="408"/>
    </row>
    <row r="139" spans="1:12" s="389" customFormat="1" ht="25.5" x14ac:dyDescent="0.2">
      <c r="A139" s="316" t="s">
        <v>518</v>
      </c>
      <c r="B139" s="317" t="s">
        <v>519</v>
      </c>
      <c r="C139" s="406"/>
      <c r="D139" s="318" t="s">
        <v>30</v>
      </c>
      <c r="E139" s="407">
        <v>261.02</v>
      </c>
      <c r="F139" s="407">
        <v>48.94</v>
      </c>
      <c r="G139" s="407">
        <v>48.94</v>
      </c>
      <c r="H139" s="412" t="str">
        <f>('Series 200 Design'!$H139)</f>
        <v/>
      </c>
      <c r="J139" s="406"/>
      <c r="K139" s="318" t="s">
        <v>30</v>
      </c>
      <c r="L139" s="412" t="str">
        <f>('Series 200 Final'!$H139)</f>
        <v/>
      </c>
    </row>
    <row r="140" spans="1:12" s="389" customFormat="1" x14ac:dyDescent="0.2">
      <c r="A140" s="316"/>
      <c r="B140" s="317"/>
      <c r="C140" s="406"/>
      <c r="D140" s="318"/>
      <c r="E140" s="407"/>
      <c r="F140" s="407"/>
      <c r="G140" s="407"/>
      <c r="H140" s="408"/>
      <c r="J140" s="406"/>
      <c r="K140" s="318"/>
      <c r="L140" s="408"/>
    </row>
    <row r="141" spans="1:12" s="389" customFormat="1" x14ac:dyDescent="0.2">
      <c r="A141" s="331"/>
      <c r="B141" s="343" t="s">
        <v>520</v>
      </c>
      <c r="C141" s="484"/>
      <c r="D141" s="334"/>
      <c r="E141" s="423" t="s">
        <v>386</v>
      </c>
      <c r="F141" s="424" t="s">
        <v>485</v>
      </c>
      <c r="G141" s="423" t="s">
        <v>486</v>
      </c>
      <c r="H141" s="433">
        <f>('Series 200 Design'!$H141)</f>
        <v>0</v>
      </c>
      <c r="J141" s="484"/>
      <c r="K141" s="334"/>
      <c r="L141" s="433">
        <f>('Series 200 Final'!$H141)</f>
        <v>0</v>
      </c>
    </row>
    <row r="142" spans="1:12" s="389" customFormat="1" x14ac:dyDescent="0.2">
      <c r="A142" s="316"/>
      <c r="B142" s="317"/>
      <c r="C142" s="406"/>
      <c r="D142" s="318"/>
      <c r="E142" s="407"/>
      <c r="F142" s="407"/>
      <c r="G142" s="407"/>
      <c r="H142" s="408"/>
      <c r="J142" s="406"/>
      <c r="K142" s="318"/>
      <c r="L142" s="408"/>
    </row>
    <row r="143" spans="1:12" s="389" customFormat="1" ht="25.5" x14ac:dyDescent="0.2">
      <c r="A143" s="316" t="s">
        <v>521</v>
      </c>
      <c r="B143" s="317" t="s">
        <v>522</v>
      </c>
      <c r="C143" s="406"/>
      <c r="D143" s="318" t="s">
        <v>30</v>
      </c>
      <c r="E143" s="407">
        <v>237.89</v>
      </c>
      <c r="F143" s="407">
        <v>233.65</v>
      </c>
      <c r="G143" s="407">
        <v>233.65</v>
      </c>
      <c r="H143" s="412" t="str">
        <f>('Series 200 Design'!$H143)</f>
        <v/>
      </c>
      <c r="J143" s="406"/>
      <c r="K143" s="318" t="s">
        <v>30</v>
      </c>
      <c r="L143" s="412" t="str">
        <f>('Series 200 Final'!$H143)</f>
        <v/>
      </c>
    </row>
    <row r="144" spans="1:12" s="389" customFormat="1" x14ac:dyDescent="0.2">
      <c r="A144" s="316"/>
      <c r="B144" s="317"/>
      <c r="C144" s="406"/>
      <c r="D144" s="318"/>
      <c r="E144" s="407"/>
      <c r="F144" s="407"/>
      <c r="G144" s="407"/>
      <c r="H144" s="408"/>
      <c r="J144" s="406"/>
      <c r="K144" s="318"/>
      <c r="L144" s="408"/>
    </row>
    <row r="145" spans="1:12" s="389" customFormat="1" ht="25.5" x14ac:dyDescent="0.2">
      <c r="A145" s="316" t="s">
        <v>523</v>
      </c>
      <c r="B145" s="317" t="s">
        <v>524</v>
      </c>
      <c r="C145" s="406"/>
      <c r="D145" s="318" t="s">
        <v>30</v>
      </c>
      <c r="E145" s="407">
        <v>354.71</v>
      </c>
      <c r="F145" s="407">
        <v>350.48</v>
      </c>
      <c r="G145" s="407">
        <v>350.48</v>
      </c>
      <c r="H145" s="412" t="str">
        <f>('Series 200 Design'!$H145)</f>
        <v/>
      </c>
      <c r="J145" s="406"/>
      <c r="K145" s="318" t="s">
        <v>30</v>
      </c>
      <c r="L145" s="412" t="str">
        <f>('Series 200 Final'!$H145)</f>
        <v/>
      </c>
    </row>
    <row r="146" spans="1:12" s="389" customFormat="1" x14ac:dyDescent="0.2">
      <c r="A146" s="316"/>
      <c r="B146" s="317"/>
      <c r="C146" s="406"/>
      <c r="D146" s="318"/>
      <c r="E146" s="407"/>
      <c r="F146" s="407"/>
      <c r="G146" s="407"/>
      <c r="H146" s="407"/>
      <c r="J146" s="406"/>
      <c r="K146" s="318"/>
      <c r="L146" s="407"/>
    </row>
    <row r="147" spans="1:12" s="389" customFormat="1" ht="25.5" x14ac:dyDescent="0.2">
      <c r="A147" s="316" t="s">
        <v>525</v>
      </c>
      <c r="B147" s="317" t="s">
        <v>526</v>
      </c>
      <c r="C147" s="406"/>
      <c r="D147" s="318" t="s">
        <v>30</v>
      </c>
      <c r="E147" s="407">
        <v>413.98</v>
      </c>
      <c r="F147" s="407">
        <v>408.9</v>
      </c>
      <c r="G147" s="407">
        <v>408.9</v>
      </c>
      <c r="H147" s="412" t="str">
        <f>('Series 200 Design'!$H147)</f>
        <v/>
      </c>
      <c r="J147" s="406"/>
      <c r="K147" s="318" t="s">
        <v>30</v>
      </c>
      <c r="L147" s="412" t="str">
        <f>('Series 200 Final'!$H147)</f>
        <v/>
      </c>
    </row>
    <row r="148" spans="1:12" s="389" customFormat="1" x14ac:dyDescent="0.2">
      <c r="A148" s="316"/>
      <c r="B148" s="317"/>
      <c r="C148" s="406"/>
      <c r="D148" s="318"/>
      <c r="E148" s="407"/>
      <c r="F148" s="407"/>
      <c r="G148" s="407"/>
      <c r="H148" s="407"/>
      <c r="J148" s="406"/>
      <c r="K148" s="318"/>
      <c r="L148" s="407"/>
    </row>
    <row r="149" spans="1:12" s="389" customFormat="1" ht="25.5" x14ac:dyDescent="0.2">
      <c r="A149" s="316" t="s">
        <v>527</v>
      </c>
      <c r="B149" s="317" t="s">
        <v>528</v>
      </c>
      <c r="C149" s="406"/>
      <c r="D149" s="318" t="s">
        <v>30</v>
      </c>
      <c r="E149" s="407">
        <v>471.54</v>
      </c>
      <c r="F149" s="407">
        <v>467.3</v>
      </c>
      <c r="G149" s="407">
        <v>467.3</v>
      </c>
      <c r="H149" s="412" t="str">
        <f>('Series 200 Design'!$H149)</f>
        <v/>
      </c>
      <c r="J149" s="406"/>
      <c r="K149" s="318" t="s">
        <v>30</v>
      </c>
      <c r="L149" s="412" t="str">
        <f>('Series 200 Final'!$H149)</f>
        <v/>
      </c>
    </row>
    <row r="150" spans="1:12" s="389" customFormat="1" x14ac:dyDescent="0.2">
      <c r="A150" s="316"/>
      <c r="B150" s="317"/>
      <c r="C150" s="406"/>
      <c r="D150" s="318"/>
      <c r="E150" s="407"/>
      <c r="F150" s="407"/>
      <c r="G150" s="407"/>
      <c r="H150" s="408"/>
      <c r="J150" s="406"/>
      <c r="K150" s="318"/>
      <c r="L150" s="408"/>
    </row>
    <row r="151" spans="1:12" s="389" customFormat="1" x14ac:dyDescent="0.2">
      <c r="A151" s="331"/>
      <c r="B151" s="343" t="s">
        <v>529</v>
      </c>
      <c r="C151" s="484"/>
      <c r="D151" s="334"/>
      <c r="E151" s="423" t="s">
        <v>386</v>
      </c>
      <c r="F151" s="424" t="s">
        <v>485</v>
      </c>
      <c r="G151" s="423" t="s">
        <v>486</v>
      </c>
      <c r="H151" s="433">
        <f>('Series 200 Design'!$H151)</f>
        <v>0</v>
      </c>
      <c r="J151" s="484"/>
      <c r="K151" s="334"/>
      <c r="L151" s="433">
        <f>('Series 200 Final'!$H151)</f>
        <v>0</v>
      </c>
    </row>
    <row r="152" spans="1:12" s="389" customFormat="1" x14ac:dyDescent="0.2">
      <c r="A152" s="316"/>
      <c r="B152" s="317"/>
      <c r="C152" s="406"/>
      <c r="D152" s="318"/>
      <c r="E152" s="407"/>
      <c r="F152" s="407"/>
      <c r="G152" s="407"/>
      <c r="H152" s="408"/>
      <c r="J152" s="406"/>
      <c r="K152" s="318"/>
      <c r="L152" s="408"/>
    </row>
    <row r="153" spans="1:12" s="389" customFormat="1" x14ac:dyDescent="0.2">
      <c r="A153" s="316" t="s">
        <v>530</v>
      </c>
      <c r="B153" s="317" t="s">
        <v>531</v>
      </c>
      <c r="C153" s="406"/>
      <c r="D153" s="318" t="s">
        <v>30</v>
      </c>
      <c r="E153" s="407">
        <v>41.1</v>
      </c>
      <c r="F153" s="407">
        <v>14.99</v>
      </c>
      <c r="G153" s="407">
        <v>14.99</v>
      </c>
      <c r="H153" s="412" t="str">
        <f>('Series 200 Design'!$H153)</f>
        <v/>
      </c>
      <c r="J153" s="406"/>
      <c r="K153" s="318" t="s">
        <v>30</v>
      </c>
      <c r="L153" s="412" t="str">
        <f>('Series 200 Final'!$H153)</f>
        <v/>
      </c>
    </row>
    <row r="154" spans="1:12" s="389" customFormat="1" x14ac:dyDescent="0.2">
      <c r="A154" s="316"/>
      <c r="B154" s="317"/>
      <c r="C154" s="406"/>
      <c r="D154" s="318"/>
      <c r="E154" s="407"/>
      <c r="F154" s="407"/>
      <c r="G154" s="407"/>
      <c r="H154" s="407"/>
      <c r="J154" s="406"/>
      <c r="K154" s="318"/>
      <c r="L154" s="407"/>
    </row>
    <row r="155" spans="1:12" s="389" customFormat="1" ht="25.5" x14ac:dyDescent="0.2">
      <c r="A155" s="316" t="s">
        <v>532</v>
      </c>
      <c r="B155" s="317" t="s">
        <v>533</v>
      </c>
      <c r="C155" s="406"/>
      <c r="D155" s="318" t="s">
        <v>30</v>
      </c>
      <c r="E155" s="407">
        <v>69.489999999999995</v>
      </c>
      <c r="F155" s="407">
        <v>65.260000000000005</v>
      </c>
      <c r="G155" s="407">
        <v>65.260000000000005</v>
      </c>
      <c r="H155" s="412" t="str">
        <f>('Series 200 Design'!$H155)</f>
        <v/>
      </c>
      <c r="J155" s="406"/>
      <c r="K155" s="318" t="s">
        <v>30</v>
      </c>
      <c r="L155" s="412" t="str">
        <f>('Series 200 Final'!$H155)</f>
        <v/>
      </c>
    </row>
    <row r="156" spans="1:12" s="389" customFormat="1" x14ac:dyDescent="0.2">
      <c r="A156" s="316"/>
      <c r="B156" s="317"/>
      <c r="C156" s="406"/>
      <c r="D156" s="318"/>
      <c r="E156" s="407"/>
      <c r="F156" s="407"/>
      <c r="G156" s="407"/>
      <c r="H156" s="407"/>
      <c r="J156" s="406"/>
      <c r="K156" s="318"/>
      <c r="L156" s="407"/>
    </row>
    <row r="157" spans="1:12" s="389" customFormat="1" ht="25.5" x14ac:dyDescent="0.2">
      <c r="A157" s="316" t="s">
        <v>534</v>
      </c>
      <c r="B157" s="317" t="s">
        <v>535</v>
      </c>
      <c r="C157" s="406"/>
      <c r="D157" s="318" t="s">
        <v>30</v>
      </c>
      <c r="E157" s="407">
        <v>69.489999999999995</v>
      </c>
      <c r="F157" s="407">
        <v>65.260000000000005</v>
      </c>
      <c r="G157" s="407">
        <v>65.260000000000005</v>
      </c>
      <c r="H157" s="412" t="str">
        <f>('Series 200 Design'!$H157)</f>
        <v/>
      </c>
      <c r="J157" s="406"/>
      <c r="K157" s="318" t="s">
        <v>30</v>
      </c>
      <c r="L157" s="412" t="str">
        <f>('Series 200 Final'!$H157)</f>
        <v/>
      </c>
    </row>
    <row r="158" spans="1:12" s="389" customFormat="1" x14ac:dyDescent="0.2">
      <c r="A158" s="316"/>
      <c r="B158" s="317"/>
      <c r="C158" s="406"/>
      <c r="D158" s="318"/>
      <c r="E158" s="407"/>
      <c r="F158" s="407"/>
      <c r="G158" s="407"/>
      <c r="H158" s="408"/>
      <c r="J158" s="406"/>
      <c r="K158" s="318"/>
      <c r="L158" s="408"/>
    </row>
    <row r="159" spans="1:12" s="389" customFormat="1" x14ac:dyDescent="0.2">
      <c r="A159" s="331"/>
      <c r="B159" s="343" t="s">
        <v>536</v>
      </c>
      <c r="C159" s="484"/>
      <c r="D159" s="334"/>
      <c r="E159" s="423"/>
      <c r="F159" s="424"/>
      <c r="G159" s="423"/>
      <c r="H159" s="433"/>
      <c r="J159" s="484"/>
      <c r="K159" s="334"/>
      <c r="L159" s="433"/>
    </row>
    <row r="160" spans="1:12" s="389" customFormat="1" x14ac:dyDescent="0.2">
      <c r="A160" s="331"/>
      <c r="B160" s="343"/>
      <c r="C160" s="484"/>
      <c r="D160" s="334"/>
      <c r="E160" s="423"/>
      <c r="F160" s="424"/>
      <c r="G160" s="423"/>
      <c r="H160" s="433"/>
      <c r="J160" s="484"/>
      <c r="K160" s="334"/>
      <c r="L160" s="433"/>
    </row>
    <row r="161" spans="1:12" s="389" customFormat="1" x14ac:dyDescent="0.2">
      <c r="A161" s="331"/>
      <c r="B161" s="343" t="s">
        <v>537</v>
      </c>
      <c r="C161" s="484"/>
      <c r="D161" s="334"/>
      <c r="E161" s="423" t="s">
        <v>396</v>
      </c>
      <c r="F161" s="424" t="s">
        <v>397</v>
      </c>
      <c r="G161" s="423" t="s">
        <v>398</v>
      </c>
      <c r="H161" s="433"/>
      <c r="J161" s="484"/>
      <c r="K161" s="334"/>
      <c r="L161" s="433"/>
    </row>
    <row r="162" spans="1:12" s="389" customFormat="1" x14ac:dyDescent="0.2">
      <c r="A162" s="316"/>
      <c r="B162" s="317"/>
      <c r="C162" s="406"/>
      <c r="D162" s="318"/>
      <c r="E162" s="407"/>
      <c r="F162" s="407"/>
      <c r="G162" s="407"/>
      <c r="H162" s="408"/>
      <c r="J162" s="406"/>
      <c r="K162" s="318"/>
      <c r="L162" s="408"/>
    </row>
    <row r="163" spans="1:12" s="389" customFormat="1" ht="27" customHeight="1" x14ac:dyDescent="0.2">
      <c r="A163" s="316" t="s">
        <v>538</v>
      </c>
      <c r="B163" s="317" t="s">
        <v>539</v>
      </c>
      <c r="C163" s="406"/>
      <c r="D163" s="318" t="s">
        <v>30</v>
      </c>
      <c r="E163" s="407">
        <v>35.450000000000003</v>
      </c>
      <c r="F163" s="407">
        <v>34.24</v>
      </c>
      <c r="G163" s="407">
        <v>34.24</v>
      </c>
      <c r="H163" s="412" t="str">
        <f>('Series 200 Design'!$H163)</f>
        <v/>
      </c>
      <c r="J163" s="406"/>
      <c r="K163" s="318" t="s">
        <v>30</v>
      </c>
      <c r="L163" s="412" t="str">
        <f>('Series 200 Final'!$H163)</f>
        <v/>
      </c>
    </row>
    <row r="164" spans="1:12" s="389" customFormat="1" x14ac:dyDescent="0.2">
      <c r="A164" s="316"/>
      <c r="B164" s="317"/>
      <c r="C164" s="406"/>
      <c r="D164" s="318"/>
      <c r="E164" s="407"/>
      <c r="F164" s="407"/>
      <c r="G164" s="407"/>
      <c r="H164" s="408"/>
      <c r="J164" s="406"/>
      <c r="K164" s="318"/>
      <c r="L164" s="408"/>
    </row>
    <row r="165" spans="1:12" s="389" customFormat="1" ht="27" customHeight="1" x14ac:dyDescent="0.2">
      <c r="A165" s="316" t="s">
        <v>540</v>
      </c>
      <c r="B165" s="317" t="s">
        <v>541</v>
      </c>
      <c r="C165" s="406"/>
      <c r="D165" s="318" t="s">
        <v>30</v>
      </c>
      <c r="E165" s="407">
        <v>35.450000000000003</v>
      </c>
      <c r="F165" s="407">
        <v>34.24</v>
      </c>
      <c r="G165" s="407">
        <v>34.24</v>
      </c>
      <c r="H165" s="412" t="str">
        <f>('Series 200 Design'!$H165)</f>
        <v/>
      </c>
      <c r="J165" s="406"/>
      <c r="K165" s="318" t="s">
        <v>30</v>
      </c>
      <c r="L165" s="412" t="str">
        <f>('Series 200 Final'!$H165)</f>
        <v/>
      </c>
    </row>
    <row r="166" spans="1:12" s="389" customFormat="1" x14ac:dyDescent="0.2">
      <c r="A166" s="316"/>
      <c r="B166" s="317"/>
      <c r="C166" s="406"/>
      <c r="D166" s="318"/>
      <c r="E166" s="407"/>
      <c r="F166" s="407"/>
      <c r="G166" s="407"/>
      <c r="H166" s="408"/>
      <c r="J166" s="406"/>
      <c r="K166" s="318"/>
      <c r="L166" s="408"/>
    </row>
    <row r="167" spans="1:12" s="389" customFormat="1" ht="27" customHeight="1" x14ac:dyDescent="0.2">
      <c r="A167" s="316" t="s">
        <v>542</v>
      </c>
      <c r="B167" s="317" t="s">
        <v>543</v>
      </c>
      <c r="C167" s="406"/>
      <c r="D167" s="318" t="s">
        <v>30</v>
      </c>
      <c r="E167" s="407">
        <v>45.23</v>
      </c>
      <c r="F167" s="407">
        <v>42.81</v>
      </c>
      <c r="G167" s="407">
        <v>42.81</v>
      </c>
      <c r="H167" s="412" t="str">
        <f>('Series 200 Design'!$H167)</f>
        <v/>
      </c>
      <c r="J167" s="406"/>
      <c r="K167" s="318" t="s">
        <v>30</v>
      </c>
      <c r="L167" s="412" t="str">
        <f>('Series 200 Final'!$H167)</f>
        <v/>
      </c>
    </row>
    <row r="168" spans="1:12" s="389" customFormat="1" x14ac:dyDescent="0.2">
      <c r="B168" s="317"/>
      <c r="C168" s="406"/>
      <c r="D168" s="318"/>
      <c r="E168" s="407"/>
      <c r="F168" s="407"/>
      <c r="G168" s="407"/>
      <c r="H168" s="408"/>
      <c r="J168" s="406"/>
      <c r="K168" s="318"/>
      <c r="L168" s="408"/>
    </row>
    <row r="169" spans="1:12" s="389" customFormat="1" ht="27" customHeight="1" x14ac:dyDescent="0.2">
      <c r="A169" s="316" t="s">
        <v>544</v>
      </c>
      <c r="B169" s="317" t="s">
        <v>545</v>
      </c>
      <c r="C169" s="406"/>
      <c r="D169" s="318" t="s">
        <v>30</v>
      </c>
      <c r="E169" s="407">
        <v>66.63</v>
      </c>
      <c r="F169" s="407">
        <v>64.209999999999994</v>
      </c>
      <c r="G169" s="407">
        <v>64.209999999999994</v>
      </c>
      <c r="H169" s="412" t="str">
        <f>('Series 200 Design'!$H169)</f>
        <v/>
      </c>
      <c r="J169" s="406"/>
      <c r="K169" s="318" t="s">
        <v>30</v>
      </c>
      <c r="L169" s="412" t="str">
        <f>('Series 200 Final'!$H169)</f>
        <v/>
      </c>
    </row>
    <row r="170" spans="1:12" s="389" customFormat="1" ht="13.5" customHeight="1" x14ac:dyDescent="0.2">
      <c r="A170" s="316"/>
      <c r="B170" s="317"/>
      <c r="C170" s="406"/>
      <c r="D170" s="318"/>
      <c r="E170" s="407"/>
      <c r="F170" s="407"/>
      <c r="G170" s="407"/>
      <c r="H170" s="408"/>
      <c r="J170" s="406"/>
      <c r="K170" s="318"/>
      <c r="L170" s="408"/>
    </row>
    <row r="171" spans="1:12" s="389" customFormat="1" ht="30.75" customHeight="1" x14ac:dyDescent="0.2">
      <c r="A171" s="316" t="s">
        <v>546</v>
      </c>
      <c r="B171" s="317" t="s">
        <v>547</v>
      </c>
      <c r="C171" s="406"/>
      <c r="D171" s="318" t="s">
        <v>30</v>
      </c>
      <c r="E171" s="407">
        <v>72.73</v>
      </c>
      <c r="F171" s="407">
        <v>68.5</v>
      </c>
      <c r="G171" s="407">
        <v>68.5</v>
      </c>
      <c r="H171" s="412" t="str">
        <f>('Series 200 Design'!$H171)</f>
        <v/>
      </c>
      <c r="J171" s="406"/>
      <c r="K171" s="318" t="s">
        <v>30</v>
      </c>
      <c r="L171" s="412" t="str">
        <f>('Series 200 Final'!$H171)</f>
        <v/>
      </c>
    </row>
    <row r="172" spans="1:12" s="389" customFormat="1" ht="13.5" customHeight="1" x14ac:dyDescent="0.2">
      <c r="A172" s="316"/>
      <c r="B172" s="317"/>
      <c r="C172" s="406"/>
      <c r="D172" s="318"/>
      <c r="E172" s="407"/>
      <c r="F172" s="407"/>
      <c r="G172" s="407"/>
      <c r="H172" s="408"/>
      <c r="J172" s="406"/>
      <c r="K172" s="318"/>
      <c r="L172" s="408"/>
    </row>
    <row r="173" spans="1:12" s="389" customFormat="1" ht="30" customHeight="1" x14ac:dyDescent="0.2">
      <c r="A173" s="316" t="s">
        <v>548</v>
      </c>
      <c r="B173" s="317" t="s">
        <v>549</v>
      </c>
      <c r="C173" s="406"/>
      <c r="D173" s="318" t="s">
        <v>30</v>
      </c>
      <c r="E173" s="407">
        <v>89.85</v>
      </c>
      <c r="F173" s="407">
        <v>85.62</v>
      </c>
      <c r="G173" s="407">
        <v>85.62</v>
      </c>
      <c r="H173" s="412" t="str">
        <f>('Series 200 Design'!$H173)</f>
        <v/>
      </c>
      <c r="J173" s="406"/>
      <c r="K173" s="318" t="s">
        <v>30</v>
      </c>
      <c r="L173" s="412" t="str">
        <f>('Series 200 Final'!$H173)</f>
        <v/>
      </c>
    </row>
    <row r="174" spans="1:12" s="389" customFormat="1" ht="13.5" customHeight="1" x14ac:dyDescent="0.2">
      <c r="A174" s="316"/>
      <c r="B174" s="317"/>
      <c r="C174" s="406"/>
      <c r="D174" s="318"/>
      <c r="E174" s="407"/>
      <c r="F174" s="407"/>
      <c r="G174" s="407"/>
      <c r="H174" s="408"/>
      <c r="J174" s="406"/>
      <c r="K174" s="318"/>
      <c r="L174" s="408"/>
    </row>
    <row r="175" spans="1:12" s="389" customFormat="1" ht="27" customHeight="1" x14ac:dyDescent="0.2">
      <c r="A175" s="316" t="s">
        <v>550</v>
      </c>
      <c r="B175" s="317" t="s">
        <v>551</v>
      </c>
      <c r="C175" s="406"/>
      <c r="D175" s="318" t="s">
        <v>30</v>
      </c>
      <c r="E175" s="407">
        <v>89.85</v>
      </c>
      <c r="F175" s="407">
        <v>85.62</v>
      </c>
      <c r="G175" s="407">
        <v>85.62</v>
      </c>
      <c r="H175" s="412" t="str">
        <f>('Series 200 Design'!$H175)</f>
        <v/>
      </c>
      <c r="J175" s="406"/>
      <c r="K175" s="318" t="s">
        <v>30</v>
      </c>
      <c r="L175" s="412" t="str">
        <f>('Series 200 Final'!$H175)</f>
        <v/>
      </c>
    </row>
    <row r="176" spans="1:12" s="389" customFormat="1" ht="13.5" customHeight="1" x14ac:dyDescent="0.2">
      <c r="A176" s="316"/>
      <c r="B176" s="317"/>
      <c r="C176" s="406"/>
      <c r="D176" s="318"/>
      <c r="E176" s="407"/>
      <c r="F176" s="407"/>
      <c r="G176" s="407"/>
      <c r="H176" s="408"/>
      <c r="J176" s="406"/>
      <c r="K176" s="318"/>
      <c r="L176" s="408"/>
    </row>
    <row r="177" spans="1:12" s="389" customFormat="1" ht="30.75" customHeight="1" x14ac:dyDescent="0.2">
      <c r="A177" s="316" t="s">
        <v>552</v>
      </c>
      <c r="B177" s="317" t="s">
        <v>553</v>
      </c>
      <c r="C177" s="406"/>
      <c r="D177" s="318" t="s">
        <v>30</v>
      </c>
      <c r="E177" s="407">
        <v>106.98</v>
      </c>
      <c r="F177" s="407">
        <v>102.74</v>
      </c>
      <c r="G177" s="407">
        <v>102.74</v>
      </c>
      <c r="H177" s="412" t="str">
        <f>('Series 200 Design'!$H177)</f>
        <v/>
      </c>
      <c r="J177" s="406"/>
      <c r="K177" s="318" t="s">
        <v>30</v>
      </c>
      <c r="L177" s="412" t="str">
        <f>('Series 200 Final'!$H177)</f>
        <v/>
      </c>
    </row>
    <row r="178" spans="1:12" s="389" customFormat="1" ht="13.5" customHeight="1" x14ac:dyDescent="0.2">
      <c r="A178" s="316"/>
      <c r="B178" s="317"/>
      <c r="C178" s="406"/>
      <c r="D178" s="318"/>
      <c r="E178" s="407"/>
      <c r="F178" s="407"/>
      <c r="G178" s="407"/>
      <c r="H178" s="408"/>
      <c r="J178" s="406"/>
      <c r="K178" s="318"/>
      <c r="L178" s="408"/>
    </row>
    <row r="179" spans="1:12" s="389" customFormat="1" ht="27.75" customHeight="1" x14ac:dyDescent="0.2">
      <c r="A179" s="316" t="s">
        <v>554</v>
      </c>
      <c r="B179" s="317" t="s">
        <v>555</v>
      </c>
      <c r="C179" s="406"/>
      <c r="D179" s="318" t="s">
        <v>30</v>
      </c>
      <c r="E179" s="407">
        <v>136.9</v>
      </c>
      <c r="F179" s="407">
        <v>128.43</v>
      </c>
      <c r="G179" s="407">
        <v>128.43</v>
      </c>
      <c r="H179" s="412" t="str">
        <f>('Series 200 Design'!$H179)</f>
        <v/>
      </c>
      <c r="J179" s="406"/>
      <c r="K179" s="318" t="s">
        <v>30</v>
      </c>
      <c r="L179" s="412" t="str">
        <f>('Series 200 Final'!$H179)</f>
        <v/>
      </c>
    </row>
    <row r="180" spans="1:12" s="389" customFormat="1" ht="13.5" customHeight="1" x14ac:dyDescent="0.2">
      <c r="A180" s="316"/>
      <c r="B180" s="317"/>
      <c r="C180" s="406"/>
      <c r="D180" s="318"/>
      <c r="E180" s="407"/>
      <c r="F180" s="407"/>
      <c r="G180" s="407"/>
      <c r="H180" s="408"/>
      <c r="J180" s="406"/>
      <c r="K180" s="318"/>
      <c r="L180" s="408"/>
    </row>
    <row r="181" spans="1:12" s="389" customFormat="1" x14ac:dyDescent="0.2">
      <c r="A181" s="331"/>
      <c r="B181" s="332" t="s">
        <v>556</v>
      </c>
      <c r="C181" s="484"/>
      <c r="D181" s="334"/>
      <c r="E181" s="438" t="s">
        <v>396</v>
      </c>
      <c r="F181" s="438" t="s">
        <v>397</v>
      </c>
      <c r="G181" s="438" t="s">
        <v>398</v>
      </c>
      <c r="H181" s="433"/>
      <c r="J181" s="484"/>
      <c r="K181" s="334"/>
      <c r="L181" s="433"/>
    </row>
    <row r="182" spans="1:12" s="389" customFormat="1" x14ac:dyDescent="0.2">
      <c r="A182" s="316"/>
      <c r="B182" s="317"/>
      <c r="C182" s="406"/>
      <c r="D182" s="318"/>
      <c r="E182" s="407"/>
      <c r="F182" s="407"/>
      <c r="G182" s="407"/>
      <c r="H182" s="408"/>
      <c r="J182" s="406"/>
      <c r="K182" s="318"/>
      <c r="L182" s="408"/>
    </row>
    <row r="183" spans="1:12" s="389" customFormat="1" ht="25.5" x14ac:dyDescent="0.2">
      <c r="A183" s="316" t="s">
        <v>557</v>
      </c>
      <c r="B183" s="317" t="s">
        <v>558</v>
      </c>
      <c r="C183" s="406"/>
      <c r="D183" s="318" t="s">
        <v>30</v>
      </c>
      <c r="E183" s="407">
        <v>16.309999999999999</v>
      </c>
      <c r="F183" s="407">
        <v>16.309999999999999</v>
      </c>
      <c r="G183" s="407">
        <v>16.309999999999999</v>
      </c>
      <c r="H183" s="412" t="str">
        <f>('Series 200 Design'!$H183)</f>
        <v/>
      </c>
      <c r="J183" s="406"/>
      <c r="K183" s="318" t="s">
        <v>30</v>
      </c>
      <c r="L183" s="412" t="str">
        <f>('Series 200 Final'!$H183)</f>
        <v/>
      </c>
    </row>
    <row r="184" spans="1:12" s="389" customFormat="1" x14ac:dyDescent="0.2">
      <c r="A184" s="316"/>
      <c r="B184" s="317"/>
      <c r="C184" s="406"/>
      <c r="D184" s="318"/>
      <c r="E184" s="407"/>
      <c r="F184" s="407"/>
      <c r="G184" s="407"/>
      <c r="H184" s="408"/>
      <c r="J184" s="406"/>
      <c r="K184" s="318"/>
      <c r="L184" s="408"/>
    </row>
    <row r="185" spans="1:12" s="389" customFormat="1" ht="25.5" x14ac:dyDescent="0.2">
      <c r="A185" s="316" t="s">
        <v>559</v>
      </c>
      <c r="B185" s="317" t="s">
        <v>560</v>
      </c>
      <c r="C185" s="406"/>
      <c r="D185" s="318" t="s">
        <v>30</v>
      </c>
      <c r="E185" s="407">
        <v>16.309999999999999</v>
      </c>
      <c r="F185" s="407">
        <v>16.309999999999999</v>
      </c>
      <c r="G185" s="407">
        <v>16.309999999999999</v>
      </c>
      <c r="H185" s="412" t="str">
        <f>('Series 200 Design'!$H185)</f>
        <v/>
      </c>
      <c r="J185" s="406"/>
      <c r="K185" s="318" t="s">
        <v>30</v>
      </c>
      <c r="L185" s="412" t="str">
        <f>('Series 200 Final'!$H185)</f>
        <v/>
      </c>
    </row>
    <row r="186" spans="1:12" s="389" customFormat="1" x14ac:dyDescent="0.2">
      <c r="A186" s="316"/>
      <c r="B186" s="317"/>
      <c r="C186" s="406"/>
      <c r="D186" s="318"/>
      <c r="E186" s="407"/>
      <c r="F186" s="407"/>
      <c r="G186" s="407"/>
      <c r="H186" s="408"/>
      <c r="J186" s="406"/>
      <c r="K186" s="318"/>
      <c r="L186" s="408"/>
    </row>
    <row r="187" spans="1:12" s="389" customFormat="1" ht="25.5" x14ac:dyDescent="0.2">
      <c r="A187" s="316" t="s">
        <v>561</v>
      </c>
      <c r="B187" s="317" t="s">
        <v>562</v>
      </c>
      <c r="C187" s="406"/>
      <c r="D187" s="318" t="s">
        <v>30</v>
      </c>
      <c r="E187" s="407">
        <v>21.76</v>
      </c>
      <c r="F187" s="407">
        <v>21.76</v>
      </c>
      <c r="G187" s="407">
        <v>21.76</v>
      </c>
      <c r="H187" s="412" t="str">
        <f>('Series 200 Design'!$H187)</f>
        <v/>
      </c>
      <c r="J187" s="406"/>
      <c r="K187" s="318" t="s">
        <v>30</v>
      </c>
      <c r="L187" s="412" t="str">
        <f>('Series 200 Final'!$H187)</f>
        <v/>
      </c>
    </row>
    <row r="188" spans="1:12" s="389" customFormat="1" x14ac:dyDescent="0.2">
      <c r="A188" s="316"/>
      <c r="B188" s="317"/>
      <c r="C188" s="406"/>
      <c r="D188" s="318"/>
      <c r="E188" s="407"/>
      <c r="F188" s="407"/>
      <c r="G188" s="407"/>
      <c r="H188" s="408"/>
      <c r="J188" s="406"/>
      <c r="K188" s="318"/>
      <c r="L188" s="408"/>
    </row>
    <row r="189" spans="1:12" s="389" customFormat="1" ht="25.5" x14ac:dyDescent="0.2">
      <c r="A189" s="316" t="s">
        <v>563</v>
      </c>
      <c r="B189" s="317" t="s">
        <v>564</v>
      </c>
      <c r="C189" s="406"/>
      <c r="D189" s="318" t="s">
        <v>30</v>
      </c>
      <c r="E189" s="407">
        <v>26.1</v>
      </c>
      <c r="F189" s="407">
        <v>26.1</v>
      </c>
      <c r="G189" s="407">
        <v>26.1</v>
      </c>
      <c r="H189" s="412" t="str">
        <f>('Series 200 Design'!$H189)</f>
        <v/>
      </c>
      <c r="J189" s="406"/>
      <c r="K189" s="318" t="s">
        <v>30</v>
      </c>
      <c r="L189" s="412" t="str">
        <f>('Series 200 Final'!$H189)</f>
        <v/>
      </c>
    </row>
    <row r="190" spans="1:12" s="389" customFormat="1" x14ac:dyDescent="0.2">
      <c r="A190" s="316"/>
      <c r="B190" s="317"/>
      <c r="C190" s="406"/>
      <c r="D190" s="318"/>
      <c r="E190" s="407"/>
      <c r="F190" s="407"/>
      <c r="G190" s="407"/>
      <c r="H190" s="408"/>
      <c r="J190" s="406"/>
      <c r="K190" s="318"/>
      <c r="L190" s="408"/>
    </row>
    <row r="191" spans="1:12" s="389" customFormat="1" ht="25.5" x14ac:dyDescent="0.2">
      <c r="A191" s="316" t="s">
        <v>565</v>
      </c>
      <c r="B191" s="317" t="s">
        <v>566</v>
      </c>
      <c r="C191" s="406"/>
      <c r="D191" s="318" t="s">
        <v>30</v>
      </c>
      <c r="E191" s="407">
        <v>32.630000000000003</v>
      </c>
      <c r="F191" s="407">
        <v>32.630000000000003</v>
      </c>
      <c r="G191" s="407">
        <v>32.630000000000003</v>
      </c>
      <c r="H191" s="412" t="str">
        <f>('Series 200 Design'!$H191)</f>
        <v/>
      </c>
      <c r="J191" s="406"/>
      <c r="K191" s="318" t="s">
        <v>30</v>
      </c>
      <c r="L191" s="412" t="str">
        <f>('Series 200 Final'!$H191)</f>
        <v/>
      </c>
    </row>
    <row r="192" spans="1:12" s="389" customFormat="1" x14ac:dyDescent="0.2">
      <c r="A192" s="316"/>
      <c r="B192" s="317"/>
      <c r="C192" s="406"/>
      <c r="D192" s="318"/>
      <c r="E192" s="407"/>
      <c r="F192" s="407"/>
      <c r="G192" s="407"/>
      <c r="H192" s="408"/>
      <c r="J192" s="406"/>
      <c r="K192" s="318"/>
      <c r="L192" s="408"/>
    </row>
    <row r="193" spans="1:12" s="389" customFormat="1" ht="25.5" x14ac:dyDescent="0.2">
      <c r="A193" s="316" t="s">
        <v>567</v>
      </c>
      <c r="B193" s="317" t="s">
        <v>568</v>
      </c>
      <c r="C193" s="406"/>
      <c r="D193" s="318" t="s">
        <v>30</v>
      </c>
      <c r="E193" s="407">
        <v>65.260000000000005</v>
      </c>
      <c r="F193" s="407">
        <v>65.260000000000005</v>
      </c>
      <c r="G193" s="407">
        <v>65.260000000000005</v>
      </c>
      <c r="H193" s="412" t="str">
        <f>('Series 200 Design'!$H193)</f>
        <v/>
      </c>
      <c r="J193" s="406"/>
      <c r="K193" s="318" t="s">
        <v>30</v>
      </c>
      <c r="L193" s="412" t="str">
        <f>('Series 200 Final'!$H193)</f>
        <v/>
      </c>
    </row>
    <row r="194" spans="1:12" s="389" customFormat="1" x14ac:dyDescent="0.2">
      <c r="A194" s="316"/>
      <c r="B194" s="317"/>
      <c r="C194" s="406"/>
      <c r="D194" s="318"/>
      <c r="E194" s="407"/>
      <c r="F194" s="407"/>
      <c r="G194" s="407"/>
      <c r="H194" s="408"/>
      <c r="J194" s="406"/>
      <c r="K194" s="318"/>
      <c r="L194" s="408"/>
    </row>
    <row r="195" spans="1:12" s="389" customFormat="1" x14ac:dyDescent="0.2">
      <c r="A195" s="331"/>
      <c r="B195" s="343" t="s">
        <v>569</v>
      </c>
      <c r="C195" s="485"/>
      <c r="D195" s="333"/>
      <c r="E195" s="438" t="s">
        <v>396</v>
      </c>
      <c r="F195" s="438" t="s">
        <v>397</v>
      </c>
      <c r="G195" s="438" t="s">
        <v>398</v>
      </c>
      <c r="H195" s="438"/>
      <c r="J195" s="485"/>
      <c r="K195" s="333"/>
      <c r="L195" s="438"/>
    </row>
    <row r="196" spans="1:12" s="389" customFormat="1" x14ac:dyDescent="0.2">
      <c r="A196" s="316"/>
      <c r="B196" s="317"/>
      <c r="C196" s="406"/>
      <c r="D196" s="318"/>
      <c r="E196" s="440"/>
      <c r="F196" s="440"/>
      <c r="G196" s="440"/>
      <c r="H196" s="440"/>
      <c r="J196" s="406"/>
      <c r="K196" s="318"/>
      <c r="L196" s="440"/>
    </row>
    <row r="197" spans="1:12" s="389" customFormat="1" ht="27" customHeight="1" x14ac:dyDescent="0.2">
      <c r="A197" s="316" t="s">
        <v>570</v>
      </c>
      <c r="B197" s="317" t="s">
        <v>571</v>
      </c>
      <c r="C197" s="406"/>
      <c r="D197" s="318" t="s">
        <v>30</v>
      </c>
      <c r="E197" s="407">
        <v>20.190000000000001</v>
      </c>
      <c r="F197" s="407">
        <v>5.05</v>
      </c>
      <c r="G197" s="407">
        <v>5.05</v>
      </c>
      <c r="H197" s="412" t="str">
        <f>('Series 200 Design'!$H197)</f>
        <v/>
      </c>
      <c r="J197" s="406"/>
      <c r="K197" s="318" t="s">
        <v>30</v>
      </c>
      <c r="L197" s="412" t="str">
        <f>('Series 200 Final'!$H197)</f>
        <v/>
      </c>
    </row>
    <row r="198" spans="1:12" s="389" customFormat="1" x14ac:dyDescent="0.2">
      <c r="A198" s="316"/>
      <c r="B198" s="317"/>
      <c r="C198" s="406"/>
      <c r="D198" s="318"/>
      <c r="E198" s="407"/>
      <c r="F198" s="407"/>
      <c r="G198" s="407"/>
      <c r="H198" s="408"/>
      <c r="J198" s="406"/>
      <c r="K198" s="318"/>
      <c r="L198" s="408"/>
    </row>
    <row r="199" spans="1:12" s="389" customFormat="1" ht="27" customHeight="1" x14ac:dyDescent="0.2">
      <c r="A199" s="316" t="s">
        <v>572</v>
      </c>
      <c r="B199" s="317" t="s">
        <v>573</v>
      </c>
      <c r="C199" s="406"/>
      <c r="D199" s="318" t="s">
        <v>30</v>
      </c>
      <c r="E199" s="407">
        <v>20.190000000000001</v>
      </c>
      <c r="F199" s="407">
        <v>10.1</v>
      </c>
      <c r="G199" s="407">
        <v>10.1</v>
      </c>
      <c r="H199" s="412" t="str">
        <f>('Series 200 Design'!$H199)</f>
        <v/>
      </c>
      <c r="J199" s="406"/>
      <c r="K199" s="318" t="s">
        <v>30</v>
      </c>
      <c r="L199" s="412" t="str">
        <f>('Series 200 Final'!$H199)</f>
        <v/>
      </c>
    </row>
    <row r="200" spans="1:12" s="389" customFormat="1" x14ac:dyDescent="0.2">
      <c r="A200" s="316"/>
      <c r="B200" s="317"/>
      <c r="C200" s="406"/>
      <c r="D200" s="318"/>
      <c r="E200" s="407"/>
      <c r="F200" s="407"/>
      <c r="G200" s="407"/>
      <c r="H200" s="408"/>
      <c r="J200" s="406"/>
      <c r="K200" s="318"/>
      <c r="L200" s="408"/>
    </row>
    <row r="201" spans="1:12" s="389" customFormat="1" ht="27" customHeight="1" x14ac:dyDescent="0.2">
      <c r="A201" s="316" t="s">
        <v>574</v>
      </c>
      <c r="B201" s="317" t="s">
        <v>575</v>
      </c>
      <c r="C201" s="406"/>
      <c r="D201" s="318" t="s">
        <v>30</v>
      </c>
      <c r="E201" s="407">
        <v>20.190000000000001</v>
      </c>
      <c r="F201" s="407">
        <v>10.1</v>
      </c>
      <c r="G201" s="407">
        <v>10.1</v>
      </c>
      <c r="H201" s="412" t="str">
        <f>('Series 200 Design'!$H201)</f>
        <v/>
      </c>
      <c r="J201" s="406"/>
      <c r="K201" s="318" t="s">
        <v>30</v>
      </c>
      <c r="L201" s="412" t="str">
        <f>('Series 200 Final'!$H201)</f>
        <v/>
      </c>
    </row>
    <row r="202" spans="1:12" s="389" customFormat="1" ht="15" customHeight="1" x14ac:dyDescent="0.2">
      <c r="A202" s="316"/>
      <c r="B202" s="317"/>
      <c r="C202" s="406"/>
      <c r="D202" s="318"/>
      <c r="E202" s="407"/>
      <c r="F202" s="407"/>
      <c r="G202" s="407"/>
      <c r="H202" s="408"/>
      <c r="J202" s="406"/>
      <c r="K202" s="318"/>
      <c r="L202" s="408"/>
    </row>
    <row r="203" spans="1:12" s="389" customFormat="1" ht="25.5" x14ac:dyDescent="0.2">
      <c r="A203" s="316" t="s">
        <v>576</v>
      </c>
      <c r="B203" s="317" t="s">
        <v>577</v>
      </c>
      <c r="C203" s="406"/>
      <c r="D203" s="318" t="s">
        <v>30</v>
      </c>
      <c r="E203" s="407">
        <v>20.190000000000001</v>
      </c>
      <c r="F203" s="407">
        <v>10.1</v>
      </c>
      <c r="G203" s="407">
        <v>10.1</v>
      </c>
      <c r="H203" s="412" t="str">
        <f>('Series 200 Design'!$H203)</f>
        <v/>
      </c>
      <c r="J203" s="406"/>
      <c r="K203" s="318" t="s">
        <v>30</v>
      </c>
      <c r="L203" s="412" t="str">
        <f>('Series 200 Final'!$H203)</f>
        <v/>
      </c>
    </row>
    <row r="204" spans="1:12" s="389" customFormat="1" x14ac:dyDescent="0.2">
      <c r="A204" s="316"/>
      <c r="B204" s="317"/>
      <c r="C204" s="406"/>
      <c r="D204" s="318"/>
      <c r="E204" s="407"/>
      <c r="F204" s="407"/>
      <c r="G204" s="407"/>
      <c r="H204" s="408"/>
      <c r="J204" s="406"/>
      <c r="K204" s="318"/>
      <c r="L204" s="408"/>
    </row>
    <row r="205" spans="1:12" s="389" customFormat="1" x14ac:dyDescent="0.2">
      <c r="A205" s="331"/>
      <c r="B205" s="343" t="s">
        <v>578</v>
      </c>
      <c r="C205" s="484"/>
      <c r="D205" s="334"/>
      <c r="E205" s="438" t="s">
        <v>396</v>
      </c>
      <c r="F205" s="438" t="s">
        <v>397</v>
      </c>
      <c r="G205" s="438" t="s">
        <v>398</v>
      </c>
      <c r="H205" s="433"/>
      <c r="J205" s="484"/>
      <c r="K205" s="334"/>
      <c r="L205" s="433"/>
    </row>
    <row r="206" spans="1:12" s="389" customFormat="1" x14ac:dyDescent="0.2">
      <c r="A206" s="316"/>
      <c r="B206" s="317"/>
      <c r="C206" s="406"/>
      <c r="D206" s="318"/>
      <c r="E206" s="407"/>
      <c r="F206" s="407"/>
      <c r="G206" s="407"/>
      <c r="H206" s="408"/>
      <c r="J206" s="406"/>
      <c r="K206" s="318"/>
      <c r="L206" s="408"/>
    </row>
    <row r="207" spans="1:12" s="389" customFormat="1" ht="25.5" x14ac:dyDescent="0.2">
      <c r="A207" s="316" t="s">
        <v>579</v>
      </c>
      <c r="B207" s="317" t="s">
        <v>580</v>
      </c>
      <c r="C207" s="406"/>
      <c r="D207" s="318" t="s">
        <v>30</v>
      </c>
      <c r="E207" s="407">
        <v>42.73</v>
      </c>
      <c r="F207" s="407">
        <v>23.74</v>
      </c>
      <c r="G207" s="407">
        <v>23.74</v>
      </c>
      <c r="H207" s="412" t="str">
        <f>('Series 200 Design'!$H207)</f>
        <v/>
      </c>
      <c r="J207" s="406"/>
      <c r="K207" s="318" t="s">
        <v>30</v>
      </c>
      <c r="L207" s="412" t="str">
        <f>('Series 200 Final'!$H207)</f>
        <v/>
      </c>
    </row>
    <row r="208" spans="1:12" s="389" customFormat="1" x14ac:dyDescent="0.2">
      <c r="A208" s="316"/>
      <c r="B208" s="317"/>
      <c r="C208" s="406"/>
      <c r="D208" s="318"/>
      <c r="E208" s="407"/>
      <c r="F208" s="407"/>
      <c r="G208" s="407"/>
      <c r="H208" s="408"/>
      <c r="J208" s="406"/>
      <c r="K208" s="318"/>
      <c r="L208" s="408"/>
    </row>
    <row r="209" spans="1:12" s="389" customFormat="1" ht="25.5" x14ac:dyDescent="0.2">
      <c r="A209" s="316" t="s">
        <v>581</v>
      </c>
      <c r="B209" s="317" t="s">
        <v>582</v>
      </c>
      <c r="C209" s="406"/>
      <c r="D209" s="318" t="s">
        <v>30</v>
      </c>
      <c r="E209" s="407">
        <v>42.73</v>
      </c>
      <c r="F209" s="407">
        <v>26.7</v>
      </c>
      <c r="G209" s="407">
        <v>26.7</v>
      </c>
      <c r="H209" s="412" t="str">
        <f>('Series 200 Design'!$H209)</f>
        <v/>
      </c>
      <c r="J209" s="406"/>
      <c r="K209" s="318" t="s">
        <v>30</v>
      </c>
      <c r="L209" s="412" t="str">
        <f>('Series 200 Final'!$H209)</f>
        <v/>
      </c>
    </row>
    <row r="210" spans="1:12" s="389" customFormat="1" x14ac:dyDescent="0.2">
      <c r="A210" s="316"/>
      <c r="B210" s="317"/>
      <c r="C210" s="406"/>
      <c r="D210" s="318"/>
      <c r="E210" s="407"/>
      <c r="F210" s="407"/>
      <c r="G210" s="407"/>
      <c r="H210" s="408"/>
      <c r="J210" s="406"/>
      <c r="K210" s="318"/>
      <c r="L210" s="408"/>
    </row>
    <row r="211" spans="1:12" s="389" customFormat="1" ht="25.5" x14ac:dyDescent="0.2">
      <c r="A211" s="316" t="s">
        <v>583</v>
      </c>
      <c r="B211" s="317" t="s">
        <v>584</v>
      </c>
      <c r="C211" s="406"/>
      <c r="D211" s="318" t="s">
        <v>30</v>
      </c>
      <c r="E211" s="407">
        <v>73.64</v>
      </c>
      <c r="F211" s="407">
        <v>32.630000000000003</v>
      </c>
      <c r="G211" s="407">
        <v>32.630000000000003</v>
      </c>
      <c r="H211" s="412" t="str">
        <f>('Series 200 Design'!$H211)</f>
        <v/>
      </c>
      <c r="J211" s="406"/>
      <c r="K211" s="318" t="s">
        <v>30</v>
      </c>
      <c r="L211" s="412" t="str">
        <f>('Series 200 Final'!$H211)</f>
        <v/>
      </c>
    </row>
    <row r="212" spans="1:12" s="389" customFormat="1" x14ac:dyDescent="0.2">
      <c r="A212" s="316"/>
      <c r="B212" s="317"/>
      <c r="C212" s="406"/>
      <c r="D212" s="318"/>
      <c r="E212" s="407"/>
      <c r="F212" s="407"/>
      <c r="G212" s="407"/>
      <c r="H212" s="408"/>
      <c r="J212" s="406"/>
      <c r="K212" s="318"/>
      <c r="L212" s="408"/>
    </row>
    <row r="213" spans="1:12" s="389" customFormat="1" ht="25.5" x14ac:dyDescent="0.2">
      <c r="A213" s="316" t="s">
        <v>585</v>
      </c>
      <c r="B213" s="317" t="s">
        <v>586</v>
      </c>
      <c r="C213" s="406"/>
      <c r="D213" s="318" t="s">
        <v>30</v>
      </c>
      <c r="E213" s="407">
        <v>42.73</v>
      </c>
      <c r="F213" s="407">
        <v>43.5</v>
      </c>
      <c r="G213" s="407">
        <v>43.5</v>
      </c>
      <c r="H213" s="412" t="str">
        <f>('Series 200 Design'!$H213)</f>
        <v/>
      </c>
      <c r="J213" s="406"/>
      <c r="K213" s="318" t="s">
        <v>30</v>
      </c>
      <c r="L213" s="412" t="str">
        <f>('Series 200 Final'!$H213)</f>
        <v/>
      </c>
    </row>
    <row r="214" spans="1:12" s="389" customFormat="1" x14ac:dyDescent="0.2">
      <c r="A214" s="316"/>
      <c r="B214" s="317"/>
      <c r="C214" s="406"/>
      <c r="D214" s="318"/>
      <c r="E214" s="407"/>
      <c r="F214" s="407"/>
      <c r="G214" s="407"/>
      <c r="H214" s="408"/>
      <c r="J214" s="406"/>
      <c r="K214" s="318"/>
      <c r="L214" s="408"/>
    </row>
    <row r="215" spans="1:12" s="389" customFormat="1" ht="25.5" x14ac:dyDescent="0.2">
      <c r="A215" s="316" t="s">
        <v>587</v>
      </c>
      <c r="B215" s="317" t="s">
        <v>588</v>
      </c>
      <c r="C215" s="406"/>
      <c r="D215" s="318" t="s">
        <v>30</v>
      </c>
      <c r="E215" s="407">
        <v>109.25</v>
      </c>
      <c r="F215" s="407">
        <v>65.260000000000005</v>
      </c>
      <c r="G215" s="407">
        <v>65.260000000000005</v>
      </c>
      <c r="H215" s="412" t="str">
        <f>('Series 200 Design'!$H215)</f>
        <v/>
      </c>
      <c r="J215" s="406"/>
      <c r="K215" s="318" t="s">
        <v>30</v>
      </c>
      <c r="L215" s="412" t="str">
        <f>('Series 200 Final'!$H215)</f>
        <v/>
      </c>
    </row>
    <row r="216" spans="1:12" s="389" customFormat="1" x14ac:dyDescent="0.2">
      <c r="A216" s="316"/>
      <c r="B216" s="317"/>
      <c r="C216" s="406"/>
      <c r="D216" s="318"/>
      <c r="E216" s="407"/>
      <c r="F216" s="407"/>
      <c r="G216" s="407"/>
      <c r="H216" s="408"/>
      <c r="J216" s="406"/>
      <c r="K216" s="318"/>
      <c r="L216" s="408"/>
    </row>
    <row r="217" spans="1:12" s="389" customFormat="1" ht="25.5" x14ac:dyDescent="0.2">
      <c r="A217" s="316" t="s">
        <v>589</v>
      </c>
      <c r="B217" s="317" t="s">
        <v>590</v>
      </c>
      <c r="C217" s="406"/>
      <c r="D217" s="318" t="s">
        <v>30</v>
      </c>
      <c r="E217" s="407">
        <v>111.07</v>
      </c>
      <c r="F217" s="407">
        <v>71.22</v>
      </c>
      <c r="G217" s="407">
        <v>71.22</v>
      </c>
      <c r="H217" s="412" t="str">
        <f>('Series 200 Design'!$H217)</f>
        <v/>
      </c>
      <c r="J217" s="406"/>
      <c r="K217" s="318" t="s">
        <v>30</v>
      </c>
      <c r="L217" s="412" t="str">
        <f>('Series 200 Final'!$H217)</f>
        <v/>
      </c>
    </row>
    <row r="218" spans="1:12" s="389" customFormat="1" x14ac:dyDescent="0.2">
      <c r="A218" s="316"/>
      <c r="B218" s="317"/>
      <c r="C218" s="406"/>
      <c r="D218" s="318"/>
      <c r="E218" s="407"/>
      <c r="F218" s="407"/>
      <c r="G218" s="407"/>
      <c r="H218" s="408"/>
      <c r="J218" s="406"/>
      <c r="K218" s="318"/>
      <c r="L218" s="408"/>
    </row>
    <row r="219" spans="1:12" s="389" customFormat="1" ht="25.5" x14ac:dyDescent="0.2">
      <c r="A219" s="316" t="s">
        <v>591</v>
      </c>
      <c r="B219" s="317" t="s">
        <v>592</v>
      </c>
      <c r="C219" s="406"/>
      <c r="D219" s="318" t="s">
        <v>451</v>
      </c>
      <c r="E219" s="407">
        <v>42.73</v>
      </c>
      <c r="F219" s="407">
        <v>42.73</v>
      </c>
      <c r="G219" s="407">
        <v>42.73</v>
      </c>
      <c r="H219" s="412" t="str">
        <f>('Series 200 Design'!$H219)</f>
        <v/>
      </c>
      <c r="J219" s="406"/>
      <c r="K219" s="318" t="s">
        <v>451</v>
      </c>
      <c r="L219" s="412" t="str">
        <f>('Series 200 Final'!$H219)</f>
        <v/>
      </c>
    </row>
    <row r="220" spans="1:12" s="389" customFormat="1" x14ac:dyDescent="0.2">
      <c r="A220" s="316"/>
      <c r="B220" s="317"/>
      <c r="C220" s="406"/>
      <c r="D220" s="318"/>
      <c r="E220" s="407"/>
      <c r="F220" s="407"/>
      <c r="G220" s="407"/>
      <c r="H220" s="408"/>
      <c r="J220" s="406"/>
      <c r="K220" s="318"/>
      <c r="L220" s="408"/>
    </row>
    <row r="221" spans="1:12" s="389" customFormat="1" ht="25.5" x14ac:dyDescent="0.2">
      <c r="A221" s="316" t="s">
        <v>593</v>
      </c>
      <c r="B221" s="317" t="s">
        <v>594</v>
      </c>
      <c r="C221" s="406"/>
      <c r="D221" s="318" t="s">
        <v>30</v>
      </c>
      <c r="E221" s="407">
        <v>42.73</v>
      </c>
      <c r="F221" s="407">
        <v>23.74</v>
      </c>
      <c r="G221" s="407">
        <v>23.74</v>
      </c>
      <c r="H221" s="412" t="str">
        <f>('Series 200 Design'!$H221)</f>
        <v/>
      </c>
      <c r="J221" s="406"/>
      <c r="K221" s="318" t="s">
        <v>30</v>
      </c>
      <c r="L221" s="412" t="str">
        <f>('Series 200 Final'!$H221)</f>
        <v/>
      </c>
    </row>
    <row r="222" spans="1:12" s="389" customFormat="1" x14ac:dyDescent="0.2">
      <c r="A222" s="316"/>
      <c r="B222" s="317"/>
      <c r="C222" s="406"/>
      <c r="D222" s="318"/>
      <c r="E222" s="407"/>
      <c r="F222" s="407"/>
      <c r="G222" s="407"/>
      <c r="H222" s="408"/>
      <c r="J222" s="406"/>
      <c r="K222" s="318"/>
      <c r="L222" s="408"/>
    </row>
    <row r="223" spans="1:12" s="389" customFormat="1" ht="25.5" x14ac:dyDescent="0.2">
      <c r="A223" s="316" t="s">
        <v>595</v>
      </c>
      <c r="B223" s="317" t="s">
        <v>596</v>
      </c>
      <c r="C223" s="406"/>
      <c r="D223" s="318" t="s">
        <v>30</v>
      </c>
      <c r="E223" s="407">
        <v>42.73</v>
      </c>
      <c r="F223" s="407">
        <v>26.7</v>
      </c>
      <c r="G223" s="407">
        <v>26.7</v>
      </c>
      <c r="H223" s="412" t="str">
        <f>('Series 200 Design'!$H223)</f>
        <v/>
      </c>
      <c r="J223" s="406"/>
      <c r="K223" s="318" t="s">
        <v>30</v>
      </c>
      <c r="L223" s="412" t="str">
        <f>('Series 200 Final'!$H223)</f>
        <v/>
      </c>
    </row>
    <row r="224" spans="1:12" s="389" customFormat="1" x14ac:dyDescent="0.2">
      <c r="A224" s="316"/>
      <c r="B224" s="317"/>
      <c r="C224" s="406"/>
      <c r="D224" s="318"/>
      <c r="E224" s="407"/>
      <c r="F224" s="407"/>
      <c r="G224" s="407"/>
      <c r="H224" s="408"/>
      <c r="J224" s="406"/>
      <c r="K224" s="318"/>
      <c r="L224" s="408"/>
    </row>
    <row r="225" spans="1:12" s="389" customFormat="1" ht="25.5" x14ac:dyDescent="0.2">
      <c r="A225" s="316" t="s">
        <v>597</v>
      </c>
      <c r="B225" s="317" t="s">
        <v>598</v>
      </c>
      <c r="C225" s="406"/>
      <c r="D225" s="318" t="s">
        <v>30</v>
      </c>
      <c r="E225" s="407">
        <v>42.73</v>
      </c>
      <c r="F225" s="407">
        <v>43.5</v>
      </c>
      <c r="G225" s="407">
        <v>43.5</v>
      </c>
      <c r="H225" s="412" t="str">
        <f>('Series 200 Design'!$H225)</f>
        <v/>
      </c>
      <c r="J225" s="406"/>
      <c r="K225" s="318" t="s">
        <v>30</v>
      </c>
      <c r="L225" s="412" t="str">
        <f>('Series 200 Final'!$H225)</f>
        <v/>
      </c>
    </row>
    <row r="226" spans="1:12" s="389" customFormat="1" x14ac:dyDescent="0.2">
      <c r="A226" s="316"/>
      <c r="B226" s="317"/>
      <c r="C226" s="406"/>
      <c r="D226" s="318"/>
      <c r="E226" s="407"/>
      <c r="F226" s="407"/>
      <c r="G226" s="407"/>
      <c r="H226" s="408"/>
      <c r="J226" s="406"/>
      <c r="K226" s="318"/>
      <c r="L226" s="408"/>
    </row>
    <row r="227" spans="1:12" s="389" customFormat="1" ht="25.5" x14ac:dyDescent="0.2">
      <c r="A227" s="316" t="s">
        <v>599</v>
      </c>
      <c r="B227" s="317" t="s">
        <v>600</v>
      </c>
      <c r="C227" s="406"/>
      <c r="D227" s="318" t="s">
        <v>30</v>
      </c>
      <c r="E227" s="407">
        <v>83.13</v>
      </c>
      <c r="F227" s="407">
        <v>67.34</v>
      </c>
      <c r="G227" s="407">
        <v>67.34</v>
      </c>
      <c r="H227" s="412" t="str">
        <f>('Series 200 Design'!$H227)</f>
        <v/>
      </c>
      <c r="J227" s="406"/>
      <c r="K227" s="318" t="s">
        <v>30</v>
      </c>
      <c r="L227" s="412" t="str">
        <f>('Series 200 Final'!$H227)</f>
        <v/>
      </c>
    </row>
    <row r="228" spans="1:12" s="389" customFormat="1" x14ac:dyDescent="0.2">
      <c r="A228" s="316"/>
      <c r="B228" s="317"/>
      <c r="C228" s="406"/>
      <c r="D228" s="318"/>
      <c r="E228" s="407"/>
      <c r="F228" s="407"/>
      <c r="G228" s="407"/>
      <c r="H228" s="408"/>
      <c r="J228" s="406"/>
      <c r="K228" s="318"/>
      <c r="L228" s="408"/>
    </row>
    <row r="229" spans="1:12" s="389" customFormat="1" x14ac:dyDescent="0.2">
      <c r="A229" s="331"/>
      <c r="B229" s="343" t="s">
        <v>601</v>
      </c>
      <c r="C229" s="484"/>
      <c r="D229" s="334"/>
      <c r="E229" s="423" t="s">
        <v>396</v>
      </c>
      <c r="F229" s="424" t="s">
        <v>397</v>
      </c>
      <c r="G229" s="423" t="s">
        <v>398</v>
      </c>
      <c r="H229" s="433"/>
      <c r="J229" s="484"/>
      <c r="K229" s="334"/>
      <c r="L229" s="433"/>
    </row>
    <row r="230" spans="1:12" s="389" customFormat="1" x14ac:dyDescent="0.2">
      <c r="A230" s="316"/>
      <c r="B230" s="317"/>
      <c r="C230" s="406"/>
      <c r="D230" s="318"/>
      <c r="E230" s="407"/>
      <c r="F230" s="407"/>
      <c r="G230" s="407"/>
      <c r="H230" s="408"/>
      <c r="J230" s="406"/>
      <c r="K230" s="318"/>
      <c r="L230" s="408"/>
    </row>
    <row r="231" spans="1:12" s="389" customFormat="1" ht="25.5" x14ac:dyDescent="0.2">
      <c r="A231" s="316" t="s">
        <v>602</v>
      </c>
      <c r="B231" s="317" t="s">
        <v>603</v>
      </c>
      <c r="C231" s="406"/>
      <c r="D231" s="318" t="s">
        <v>30</v>
      </c>
      <c r="E231" s="407">
        <v>234.5</v>
      </c>
      <c r="F231" s="407">
        <v>117.25</v>
      </c>
      <c r="G231" s="407">
        <v>117.25</v>
      </c>
      <c r="H231" s="412" t="str">
        <f>('Series 200 Design'!$H231)</f>
        <v/>
      </c>
      <c r="J231" s="406"/>
      <c r="K231" s="318" t="s">
        <v>30</v>
      </c>
      <c r="L231" s="412" t="str">
        <f>('Series 200 Final'!$H231)</f>
        <v/>
      </c>
    </row>
    <row r="232" spans="1:12" s="389" customFormat="1" x14ac:dyDescent="0.2">
      <c r="A232" s="316"/>
      <c r="B232" s="317"/>
      <c r="C232" s="406"/>
      <c r="D232" s="318"/>
      <c r="E232" s="407"/>
      <c r="F232" s="407"/>
      <c r="G232" s="407"/>
      <c r="H232" s="408"/>
      <c r="J232" s="406"/>
      <c r="K232" s="318"/>
      <c r="L232" s="408"/>
    </row>
    <row r="233" spans="1:12" s="389" customFormat="1" x14ac:dyDescent="0.2">
      <c r="A233" s="316" t="s">
        <v>604</v>
      </c>
      <c r="B233" s="317" t="s">
        <v>605</v>
      </c>
      <c r="C233" s="406"/>
      <c r="D233" s="318" t="s">
        <v>30</v>
      </c>
      <c r="E233" s="407">
        <v>117.25</v>
      </c>
      <c r="F233" s="407">
        <v>78.17</v>
      </c>
      <c r="G233" s="407">
        <v>78.17</v>
      </c>
      <c r="H233" s="412" t="str">
        <f>('Series 200 Design'!$H233)</f>
        <v/>
      </c>
      <c r="J233" s="406"/>
      <c r="K233" s="318" t="s">
        <v>30</v>
      </c>
      <c r="L233" s="412" t="str">
        <f>('Series 200 Final'!$H233)</f>
        <v/>
      </c>
    </row>
    <row r="234" spans="1:12" s="389" customFormat="1" x14ac:dyDescent="0.2">
      <c r="A234" s="316"/>
      <c r="B234" s="317"/>
      <c r="C234" s="406"/>
      <c r="D234" s="318"/>
      <c r="E234" s="407"/>
      <c r="F234" s="407"/>
      <c r="G234" s="407"/>
      <c r="H234" s="408"/>
      <c r="J234" s="406"/>
      <c r="K234" s="318"/>
      <c r="L234" s="408"/>
    </row>
    <row r="235" spans="1:12" s="389" customFormat="1" ht="25.5" x14ac:dyDescent="0.2">
      <c r="A235" s="316" t="s">
        <v>606</v>
      </c>
      <c r="B235" s="317" t="s">
        <v>607</v>
      </c>
      <c r="C235" s="406"/>
      <c r="D235" s="318" t="s">
        <v>30</v>
      </c>
      <c r="E235" s="407">
        <v>117.25</v>
      </c>
      <c r="F235" s="407">
        <v>78.17</v>
      </c>
      <c r="G235" s="407">
        <v>78.17</v>
      </c>
      <c r="H235" s="412" t="str">
        <f>('Series 200 Design'!$H235)</f>
        <v/>
      </c>
      <c r="J235" s="406"/>
      <c r="K235" s="318" t="s">
        <v>30</v>
      </c>
      <c r="L235" s="412" t="str">
        <f>('Series 200 Final'!$H235)</f>
        <v/>
      </c>
    </row>
    <row r="236" spans="1:12" s="389" customFormat="1" x14ac:dyDescent="0.2">
      <c r="A236" s="316"/>
      <c r="B236" s="317"/>
      <c r="C236" s="406"/>
      <c r="D236" s="318"/>
      <c r="E236" s="407"/>
      <c r="F236" s="407"/>
      <c r="G236" s="407"/>
      <c r="H236" s="408"/>
      <c r="J236" s="406"/>
      <c r="K236" s="318"/>
      <c r="L236" s="408"/>
    </row>
    <row r="237" spans="1:12" s="389" customFormat="1" ht="25.5" x14ac:dyDescent="0.2">
      <c r="A237" s="316" t="s">
        <v>608</v>
      </c>
      <c r="B237" s="317" t="s">
        <v>609</v>
      </c>
      <c r="C237" s="406"/>
      <c r="D237" s="318" t="s">
        <v>30</v>
      </c>
      <c r="E237" s="407">
        <v>42.73</v>
      </c>
      <c r="F237" s="407">
        <v>23.74</v>
      </c>
      <c r="G237" s="407">
        <v>23.74</v>
      </c>
      <c r="H237" s="412" t="str">
        <f>('Series 200 Design'!$H237)</f>
        <v/>
      </c>
      <c r="J237" s="406"/>
      <c r="K237" s="318" t="s">
        <v>30</v>
      </c>
      <c r="L237" s="412" t="str">
        <f>('Series 200 Final'!$H237)</f>
        <v/>
      </c>
    </row>
    <row r="238" spans="1:12" s="389" customFormat="1" x14ac:dyDescent="0.2">
      <c r="A238" s="316"/>
      <c r="B238" s="317"/>
      <c r="C238" s="406"/>
      <c r="D238" s="318"/>
      <c r="E238" s="407"/>
      <c r="F238" s="407"/>
      <c r="G238" s="407"/>
      <c r="H238" s="408"/>
      <c r="J238" s="406"/>
      <c r="K238" s="318"/>
      <c r="L238" s="408"/>
    </row>
    <row r="239" spans="1:12" s="389" customFormat="1" ht="38.25" x14ac:dyDescent="0.2">
      <c r="A239" s="316" t="s">
        <v>610</v>
      </c>
      <c r="B239" s="317" t="s">
        <v>611</v>
      </c>
      <c r="C239" s="406"/>
      <c r="D239" s="318" t="s">
        <v>30</v>
      </c>
      <c r="E239" s="407">
        <v>117.25</v>
      </c>
      <c r="F239" s="407">
        <v>117.25</v>
      </c>
      <c r="G239" s="407">
        <v>117.25</v>
      </c>
      <c r="H239" s="412" t="str">
        <f>('Series 200 Design'!$H239)</f>
        <v/>
      </c>
      <c r="J239" s="406"/>
      <c r="K239" s="318" t="s">
        <v>30</v>
      </c>
      <c r="L239" s="412" t="str">
        <f>('Series 200 Final'!$H239)</f>
        <v/>
      </c>
    </row>
    <row r="240" spans="1:12" s="389" customFormat="1" x14ac:dyDescent="0.2">
      <c r="A240" s="316"/>
      <c r="B240" s="317"/>
      <c r="C240" s="406"/>
      <c r="D240" s="318"/>
      <c r="E240" s="407"/>
      <c r="F240" s="407"/>
      <c r="G240" s="407"/>
      <c r="H240" s="408"/>
      <c r="J240" s="406"/>
      <c r="K240" s="318"/>
      <c r="L240" s="408"/>
    </row>
    <row r="241" spans="1:12" s="389" customFormat="1" ht="25.5" x14ac:dyDescent="0.2">
      <c r="A241" s="316" t="s">
        <v>612</v>
      </c>
      <c r="B241" s="317" t="s">
        <v>613</v>
      </c>
      <c r="C241" s="406"/>
      <c r="D241" s="318" t="s">
        <v>30</v>
      </c>
      <c r="E241" s="407">
        <v>42.73</v>
      </c>
      <c r="F241" s="407">
        <v>26.7</v>
      </c>
      <c r="G241" s="407">
        <v>26.7</v>
      </c>
      <c r="H241" s="412" t="str">
        <f>('Series 200 Design'!$H241)</f>
        <v/>
      </c>
      <c r="J241" s="406"/>
      <c r="K241" s="318" t="s">
        <v>30</v>
      </c>
      <c r="L241" s="412" t="str">
        <f>('Series 200 Final'!$H241)</f>
        <v/>
      </c>
    </row>
    <row r="242" spans="1:12" s="389" customFormat="1" x14ac:dyDescent="0.2">
      <c r="A242" s="316"/>
      <c r="B242" s="317"/>
      <c r="C242" s="406"/>
      <c r="D242" s="318"/>
      <c r="E242" s="407"/>
      <c r="F242" s="407"/>
      <c r="G242" s="407"/>
      <c r="H242" s="408"/>
      <c r="J242" s="406"/>
      <c r="K242" s="318"/>
      <c r="L242" s="408"/>
    </row>
    <row r="243" spans="1:12" s="389" customFormat="1" ht="38.25" x14ac:dyDescent="0.2">
      <c r="A243" s="316" t="s">
        <v>614</v>
      </c>
      <c r="B243" s="317" t="s">
        <v>615</v>
      </c>
      <c r="C243" s="406"/>
      <c r="D243" s="318" t="s">
        <v>30</v>
      </c>
      <c r="E243" s="407">
        <v>146.57</v>
      </c>
      <c r="F243" s="407">
        <v>146.57</v>
      </c>
      <c r="G243" s="407">
        <v>146.57</v>
      </c>
      <c r="H243" s="412" t="str">
        <f>('Series 200 Design'!$H243)</f>
        <v/>
      </c>
      <c r="J243" s="406"/>
      <c r="K243" s="318" t="s">
        <v>30</v>
      </c>
      <c r="L243" s="412" t="str">
        <f>('Series 200 Final'!$H243)</f>
        <v/>
      </c>
    </row>
    <row r="244" spans="1:12" s="389" customFormat="1" x14ac:dyDescent="0.2">
      <c r="A244" s="316"/>
      <c r="B244" s="317"/>
      <c r="C244" s="406"/>
      <c r="D244" s="318"/>
      <c r="E244" s="407"/>
      <c r="F244" s="407"/>
      <c r="G244" s="407"/>
      <c r="H244" s="408"/>
      <c r="J244" s="406"/>
      <c r="K244" s="318"/>
      <c r="L244" s="408"/>
    </row>
    <row r="245" spans="1:12" s="389" customFormat="1" ht="25.5" x14ac:dyDescent="0.2">
      <c r="A245" s="316" t="s">
        <v>616</v>
      </c>
      <c r="B245" s="317" t="s">
        <v>617</v>
      </c>
      <c r="C245" s="406"/>
      <c r="D245" s="318" t="s">
        <v>30</v>
      </c>
      <c r="E245" s="407">
        <v>43.5</v>
      </c>
      <c r="F245" s="407">
        <v>43.5</v>
      </c>
      <c r="G245" s="407">
        <v>43.5</v>
      </c>
      <c r="H245" s="412" t="str">
        <f>('Series 200 Design'!$H245)</f>
        <v/>
      </c>
      <c r="J245" s="406"/>
      <c r="K245" s="318" t="s">
        <v>30</v>
      </c>
      <c r="L245" s="412" t="str">
        <f>('Series 200 Final'!$H245)</f>
        <v/>
      </c>
    </row>
    <row r="246" spans="1:12" s="389" customFormat="1" x14ac:dyDescent="0.2">
      <c r="A246" s="316"/>
      <c r="B246" s="317"/>
      <c r="C246" s="406"/>
      <c r="D246" s="318"/>
      <c r="E246" s="407"/>
      <c r="F246" s="407"/>
      <c r="G246" s="407"/>
      <c r="H246" s="408"/>
      <c r="J246" s="406"/>
      <c r="K246" s="318"/>
      <c r="L246" s="408"/>
    </row>
    <row r="247" spans="1:12" s="389" customFormat="1" ht="38.25" x14ac:dyDescent="0.2">
      <c r="A247" s="316" t="s">
        <v>618</v>
      </c>
      <c r="B247" s="317" t="s">
        <v>619</v>
      </c>
      <c r="C247" s="406"/>
      <c r="D247" s="318" t="s">
        <v>30</v>
      </c>
      <c r="E247" s="407">
        <v>195.42</v>
      </c>
      <c r="F247" s="407">
        <v>195.42</v>
      </c>
      <c r="G247" s="407">
        <v>195.42</v>
      </c>
      <c r="H247" s="412" t="str">
        <f>('Series 200 Design'!$H247)</f>
        <v/>
      </c>
      <c r="J247" s="406"/>
      <c r="K247" s="318" t="s">
        <v>30</v>
      </c>
      <c r="L247" s="412" t="str">
        <f>('Series 200 Final'!$H247)</f>
        <v/>
      </c>
    </row>
    <row r="248" spans="1:12" s="389" customFormat="1" x14ac:dyDescent="0.2">
      <c r="A248" s="316"/>
      <c r="B248" s="317"/>
      <c r="C248" s="406"/>
      <c r="D248" s="318"/>
      <c r="E248" s="407"/>
      <c r="F248" s="407"/>
      <c r="G248" s="407"/>
      <c r="H248" s="408"/>
      <c r="J248" s="406"/>
      <c r="K248" s="318"/>
      <c r="L248" s="408"/>
    </row>
    <row r="249" spans="1:12" s="389" customFormat="1" ht="25.5" x14ac:dyDescent="0.2">
      <c r="A249" s="316" t="s">
        <v>620</v>
      </c>
      <c r="B249" s="317" t="s">
        <v>621</v>
      </c>
      <c r="C249" s="406"/>
      <c r="D249" s="318" t="s">
        <v>30</v>
      </c>
      <c r="E249" s="407">
        <v>117.25</v>
      </c>
      <c r="F249" s="407">
        <v>117.25</v>
      </c>
      <c r="G249" s="407">
        <v>117.25</v>
      </c>
      <c r="H249" s="412" t="str">
        <f>('Series 200 Design'!$H249)</f>
        <v/>
      </c>
      <c r="J249" s="406"/>
      <c r="K249" s="318" t="s">
        <v>30</v>
      </c>
      <c r="L249" s="412" t="str">
        <f>('Series 200 Final'!$H249)</f>
        <v/>
      </c>
    </row>
    <row r="250" spans="1:12" s="389" customFormat="1" x14ac:dyDescent="0.2">
      <c r="A250" s="316"/>
      <c r="B250" s="317"/>
      <c r="C250" s="406"/>
      <c r="D250" s="318"/>
      <c r="E250" s="407"/>
      <c r="F250" s="407"/>
      <c r="G250" s="407"/>
      <c r="H250" s="408"/>
      <c r="J250" s="406"/>
      <c r="K250" s="318"/>
      <c r="L250" s="408"/>
    </row>
    <row r="251" spans="1:12" s="389" customFormat="1" ht="38.25" x14ac:dyDescent="0.2">
      <c r="A251" s="316" t="s">
        <v>622</v>
      </c>
      <c r="B251" s="317" t="s">
        <v>623</v>
      </c>
      <c r="C251" s="406"/>
      <c r="D251" s="318" t="s">
        <v>30</v>
      </c>
      <c r="E251" s="407">
        <v>234.5</v>
      </c>
      <c r="F251" s="407">
        <v>234.5</v>
      </c>
      <c r="G251" s="407">
        <v>234.5</v>
      </c>
      <c r="H251" s="412" t="str">
        <f>('Series 200 Design'!$H251)</f>
        <v/>
      </c>
      <c r="J251" s="406"/>
      <c r="K251" s="318" t="s">
        <v>30</v>
      </c>
      <c r="L251" s="412" t="str">
        <f>('Series 200 Final'!$H251)</f>
        <v/>
      </c>
    </row>
    <row r="252" spans="1:12" s="389" customFormat="1" x14ac:dyDescent="0.2">
      <c r="A252" s="316"/>
      <c r="B252" s="317"/>
      <c r="C252" s="406"/>
      <c r="D252" s="318"/>
      <c r="E252" s="407"/>
      <c r="F252" s="407"/>
      <c r="G252" s="407"/>
      <c r="H252" s="408"/>
      <c r="J252" s="406"/>
      <c r="K252" s="318"/>
      <c r="L252" s="408"/>
    </row>
    <row r="253" spans="1:12" s="389" customFormat="1" ht="25.5" x14ac:dyDescent="0.2">
      <c r="A253" s="316" t="s">
        <v>624</v>
      </c>
      <c r="B253" s="317" t="s">
        <v>625</v>
      </c>
      <c r="C253" s="406"/>
      <c r="D253" s="318" t="s">
        <v>30</v>
      </c>
      <c r="E253" s="407">
        <v>117.25</v>
      </c>
      <c r="F253" s="407">
        <v>117.25</v>
      </c>
      <c r="G253" s="407">
        <v>117.25</v>
      </c>
      <c r="H253" s="412" t="str">
        <f>('Series 200 Design'!$H253)</f>
        <v/>
      </c>
      <c r="J253" s="406"/>
      <c r="K253" s="318" t="s">
        <v>30</v>
      </c>
      <c r="L253" s="412" t="str">
        <f>('Series 200 Final'!$H253)</f>
        <v/>
      </c>
    </row>
    <row r="254" spans="1:12" s="389" customFormat="1" x14ac:dyDescent="0.2">
      <c r="A254" s="316"/>
      <c r="B254" s="317"/>
      <c r="C254" s="406"/>
      <c r="D254" s="318"/>
      <c r="E254" s="407"/>
      <c r="F254" s="407"/>
      <c r="G254" s="407"/>
      <c r="H254" s="408"/>
      <c r="J254" s="406"/>
      <c r="K254" s="318"/>
      <c r="L254" s="408"/>
    </row>
    <row r="255" spans="1:12" s="389" customFormat="1" x14ac:dyDescent="0.2">
      <c r="A255" s="331"/>
      <c r="B255" s="343" t="s">
        <v>626</v>
      </c>
      <c r="C255" s="484"/>
      <c r="D255" s="334"/>
      <c r="E255" s="423" t="s">
        <v>396</v>
      </c>
      <c r="F255" s="424" t="s">
        <v>397</v>
      </c>
      <c r="G255" s="423" t="s">
        <v>398</v>
      </c>
      <c r="H255" s="433"/>
      <c r="J255" s="484"/>
      <c r="K255" s="334"/>
      <c r="L255" s="433"/>
    </row>
    <row r="256" spans="1:12" s="389" customFormat="1" x14ac:dyDescent="0.2">
      <c r="A256" s="316"/>
      <c r="B256" s="444"/>
      <c r="C256" s="406"/>
      <c r="D256" s="318"/>
      <c r="E256" s="407"/>
      <c r="F256" s="407"/>
      <c r="G256" s="407"/>
      <c r="H256" s="408"/>
      <c r="J256" s="406"/>
      <c r="K256" s="318"/>
      <c r="L256" s="408"/>
    </row>
    <row r="257" spans="1:12" s="389" customFormat="1" ht="25.5" x14ac:dyDescent="0.2">
      <c r="A257" s="316" t="s">
        <v>627</v>
      </c>
      <c r="B257" s="317" t="s">
        <v>628</v>
      </c>
      <c r="C257" s="406"/>
      <c r="D257" s="318" t="s">
        <v>451</v>
      </c>
      <c r="E257" s="407">
        <v>16.3</v>
      </c>
      <c r="F257" s="407">
        <v>16.3</v>
      </c>
      <c r="G257" s="407">
        <v>16.3</v>
      </c>
      <c r="H257" s="412" t="str">
        <f>('Series 200 Design'!$H257)</f>
        <v/>
      </c>
      <c r="J257" s="406"/>
      <c r="K257" s="318" t="s">
        <v>451</v>
      </c>
      <c r="L257" s="412" t="str">
        <f>('Series 200 Final'!$H257)</f>
        <v/>
      </c>
    </row>
    <row r="258" spans="1:12" s="389" customFormat="1" x14ac:dyDescent="0.2">
      <c r="A258" s="316"/>
      <c r="B258" s="444"/>
      <c r="C258" s="406"/>
      <c r="D258" s="318"/>
      <c r="E258" s="407"/>
      <c r="F258" s="407"/>
      <c r="G258" s="407"/>
      <c r="H258" s="408"/>
      <c r="J258" s="406"/>
      <c r="K258" s="318"/>
      <c r="L258" s="408"/>
    </row>
    <row r="259" spans="1:12" s="389" customFormat="1" ht="25.5" x14ac:dyDescent="0.2">
      <c r="A259" s="316" t="s">
        <v>629</v>
      </c>
      <c r="B259" s="317" t="s">
        <v>630</v>
      </c>
      <c r="C259" s="406"/>
      <c r="D259" s="318" t="s">
        <v>451</v>
      </c>
      <c r="E259" s="407">
        <v>16.3</v>
      </c>
      <c r="F259" s="407">
        <v>16.3</v>
      </c>
      <c r="G259" s="407">
        <v>16.3</v>
      </c>
      <c r="H259" s="412" t="str">
        <f>('Series 200 Design'!$H259)</f>
        <v/>
      </c>
      <c r="J259" s="406"/>
      <c r="K259" s="318" t="s">
        <v>451</v>
      </c>
      <c r="L259" s="412" t="str">
        <f>('Series 200 Final'!$H259)</f>
        <v/>
      </c>
    </row>
    <row r="260" spans="1:12" s="389" customFormat="1" x14ac:dyDescent="0.2">
      <c r="A260" s="316"/>
      <c r="B260" s="444"/>
      <c r="C260" s="406"/>
      <c r="D260" s="318"/>
      <c r="E260" s="407"/>
      <c r="F260" s="407"/>
      <c r="G260" s="407"/>
      <c r="H260" s="408"/>
      <c r="J260" s="406"/>
      <c r="K260" s="318"/>
      <c r="L260" s="408"/>
    </row>
    <row r="261" spans="1:12" s="389" customFormat="1" ht="25.5" x14ac:dyDescent="0.2">
      <c r="A261" s="316" t="s">
        <v>631</v>
      </c>
      <c r="B261" s="317" t="s">
        <v>632</v>
      </c>
      <c r="C261" s="406"/>
      <c r="D261" s="318" t="s">
        <v>30</v>
      </c>
      <c r="E261" s="407">
        <v>32.630000000000003</v>
      </c>
      <c r="F261" s="407">
        <v>16.309999999999999</v>
      </c>
      <c r="G261" s="407">
        <v>16.309999999999999</v>
      </c>
      <c r="H261" s="412" t="str">
        <f>('Series 200 Design'!$H261)</f>
        <v/>
      </c>
      <c r="J261" s="406"/>
      <c r="K261" s="318" t="s">
        <v>30</v>
      </c>
      <c r="L261" s="412" t="str">
        <f>('Series 200 Final'!$H261)</f>
        <v/>
      </c>
    </row>
    <row r="262" spans="1:12" s="389" customFormat="1" x14ac:dyDescent="0.2">
      <c r="A262" s="316"/>
      <c r="B262" s="444"/>
      <c r="C262" s="406"/>
      <c r="D262" s="318"/>
      <c r="E262" s="407"/>
      <c r="F262" s="407"/>
      <c r="G262" s="407"/>
      <c r="H262" s="408"/>
      <c r="J262" s="406"/>
      <c r="K262" s="318"/>
      <c r="L262" s="408"/>
    </row>
    <row r="263" spans="1:12" s="389" customFormat="1" ht="25.5" x14ac:dyDescent="0.2">
      <c r="A263" s="316" t="s">
        <v>633</v>
      </c>
      <c r="B263" s="317" t="s">
        <v>634</v>
      </c>
      <c r="C263" s="406"/>
      <c r="D263" s="318" t="s">
        <v>30</v>
      </c>
      <c r="E263" s="407">
        <v>32.630000000000003</v>
      </c>
      <c r="F263" s="407">
        <v>32.630000000000003</v>
      </c>
      <c r="G263" s="407">
        <v>32.630000000000003</v>
      </c>
      <c r="H263" s="412" t="str">
        <f>('Series 200 Design'!$H263)</f>
        <v/>
      </c>
      <c r="J263" s="406"/>
      <c r="K263" s="318" t="s">
        <v>30</v>
      </c>
      <c r="L263" s="412" t="str">
        <f>('Series 200 Final'!$H263)</f>
        <v/>
      </c>
    </row>
    <row r="264" spans="1:12" s="389" customFormat="1" x14ac:dyDescent="0.2">
      <c r="A264" s="316"/>
      <c r="B264" s="317"/>
      <c r="C264" s="406"/>
      <c r="D264" s="318"/>
      <c r="E264" s="407"/>
      <c r="F264" s="407"/>
      <c r="G264" s="407"/>
      <c r="H264" s="408"/>
      <c r="J264" s="406"/>
      <c r="K264" s="318"/>
      <c r="L264" s="408"/>
    </row>
    <row r="265" spans="1:12" s="389" customFormat="1" ht="25.5" x14ac:dyDescent="0.2">
      <c r="A265" s="316" t="s">
        <v>635</v>
      </c>
      <c r="B265" s="317" t="s">
        <v>636</v>
      </c>
      <c r="C265" s="406"/>
      <c r="D265" s="318" t="s">
        <v>451</v>
      </c>
      <c r="E265" s="407">
        <v>20.38</v>
      </c>
      <c r="F265" s="407">
        <v>16.3</v>
      </c>
      <c r="G265" s="407">
        <v>16.3</v>
      </c>
      <c r="H265" s="412" t="str">
        <f>('Series 200 Design'!$H265)</f>
        <v/>
      </c>
      <c r="J265" s="406"/>
      <c r="K265" s="318" t="s">
        <v>451</v>
      </c>
      <c r="L265" s="412" t="str">
        <f>('Series 200 Final'!$H265)</f>
        <v/>
      </c>
    </row>
    <row r="266" spans="1:12" s="389" customFormat="1" x14ac:dyDescent="0.2">
      <c r="A266" s="316"/>
      <c r="B266" s="444"/>
      <c r="C266" s="406"/>
      <c r="D266" s="318"/>
      <c r="E266" s="407"/>
      <c r="F266" s="407"/>
      <c r="G266" s="407"/>
      <c r="H266" s="408"/>
      <c r="J266" s="406"/>
      <c r="K266" s="318"/>
      <c r="L266" s="408"/>
    </row>
    <row r="267" spans="1:12" s="389" customFormat="1" ht="25.5" x14ac:dyDescent="0.2">
      <c r="A267" s="316" t="s">
        <v>637</v>
      </c>
      <c r="B267" s="317" t="s">
        <v>638</v>
      </c>
      <c r="C267" s="406"/>
      <c r="D267" s="318" t="s">
        <v>451</v>
      </c>
      <c r="E267" s="407">
        <v>20.38</v>
      </c>
      <c r="F267" s="407">
        <v>16.3</v>
      </c>
      <c r="G267" s="407">
        <v>16.3</v>
      </c>
      <c r="H267" s="412" t="str">
        <f>('Series 200 Design'!$H267)</f>
        <v/>
      </c>
      <c r="J267" s="406"/>
      <c r="K267" s="318" t="s">
        <v>451</v>
      </c>
      <c r="L267" s="412" t="str">
        <f>('Series 200 Final'!$H267)</f>
        <v/>
      </c>
    </row>
    <row r="268" spans="1:12" s="389" customFormat="1" x14ac:dyDescent="0.2">
      <c r="A268" s="316"/>
      <c r="B268" s="444"/>
      <c r="C268" s="406"/>
      <c r="D268" s="318"/>
      <c r="E268" s="407"/>
      <c r="F268" s="407"/>
      <c r="G268" s="407"/>
      <c r="H268" s="408"/>
      <c r="J268" s="406"/>
      <c r="K268" s="318"/>
      <c r="L268" s="408"/>
    </row>
    <row r="269" spans="1:12" s="389" customFormat="1" ht="25.5" x14ac:dyDescent="0.2">
      <c r="A269" s="316" t="s">
        <v>639</v>
      </c>
      <c r="B269" s="317" t="s">
        <v>640</v>
      </c>
      <c r="C269" s="406"/>
      <c r="D269" s="318" t="s">
        <v>30</v>
      </c>
      <c r="E269" s="407">
        <v>40.75</v>
      </c>
      <c r="F269" s="407">
        <v>16.3</v>
      </c>
      <c r="G269" s="407">
        <v>16.3</v>
      </c>
      <c r="H269" s="412" t="str">
        <f>('Series 200 Design'!$H269)</f>
        <v/>
      </c>
      <c r="J269" s="406"/>
      <c r="K269" s="318" t="s">
        <v>30</v>
      </c>
      <c r="L269" s="412" t="str">
        <f>('Series 200 Final'!$H269)</f>
        <v/>
      </c>
    </row>
    <row r="270" spans="1:12" s="389" customFormat="1" x14ac:dyDescent="0.2">
      <c r="A270" s="316"/>
      <c r="B270" s="444"/>
      <c r="C270" s="406"/>
      <c r="D270" s="318"/>
      <c r="E270" s="428"/>
      <c r="F270" s="428"/>
      <c r="G270" s="428"/>
      <c r="H270" s="408"/>
      <c r="J270" s="406"/>
      <c r="K270" s="318"/>
      <c r="L270" s="408"/>
    </row>
    <row r="271" spans="1:12" s="389" customFormat="1" ht="25.5" x14ac:dyDescent="0.2">
      <c r="A271" s="316" t="s">
        <v>641</v>
      </c>
      <c r="B271" s="317" t="s">
        <v>642</v>
      </c>
      <c r="C271" s="406"/>
      <c r="D271" s="318" t="s">
        <v>30</v>
      </c>
      <c r="E271" s="407">
        <v>40.75</v>
      </c>
      <c r="F271" s="407">
        <v>32.630000000000003</v>
      </c>
      <c r="G271" s="407">
        <v>32.630000000000003</v>
      </c>
      <c r="H271" s="412" t="str">
        <f>('Series 200 Design'!$H271)</f>
        <v/>
      </c>
      <c r="J271" s="406"/>
      <c r="K271" s="318" t="s">
        <v>30</v>
      </c>
      <c r="L271" s="412" t="str">
        <f>('Series 200 Final'!$H271)</f>
        <v/>
      </c>
    </row>
    <row r="272" spans="1:12" s="389" customFormat="1" x14ac:dyDescent="0.2">
      <c r="A272" s="316"/>
      <c r="B272" s="317"/>
      <c r="C272" s="406"/>
      <c r="D272" s="318"/>
      <c r="E272" s="407"/>
      <c r="F272" s="407"/>
      <c r="G272" s="407"/>
      <c r="H272" s="412"/>
      <c r="J272" s="406"/>
      <c r="K272" s="318"/>
      <c r="L272" s="412"/>
    </row>
    <row r="273" spans="1:12" s="389" customFormat="1" x14ac:dyDescent="0.2">
      <c r="A273" s="445"/>
      <c r="B273" s="446" t="s">
        <v>643</v>
      </c>
      <c r="C273" s="484"/>
      <c r="D273" s="334"/>
      <c r="E273" s="447" t="s">
        <v>644</v>
      </c>
      <c r="F273" s="424" t="s">
        <v>645</v>
      </c>
      <c r="G273" s="447" t="s">
        <v>646</v>
      </c>
      <c r="H273" s="434"/>
      <c r="J273" s="484"/>
      <c r="K273" s="334"/>
      <c r="L273" s="434"/>
    </row>
    <row r="274" spans="1:12" s="389" customFormat="1" x14ac:dyDescent="0.2">
      <c r="A274" s="448"/>
      <c r="B274" s="405"/>
      <c r="C274" s="406"/>
      <c r="D274" s="318"/>
      <c r="E274" s="407"/>
      <c r="F274" s="407"/>
      <c r="G274" s="407"/>
      <c r="H274" s="408"/>
      <c r="J274" s="406"/>
      <c r="K274" s="318"/>
      <c r="L274" s="408"/>
    </row>
    <row r="275" spans="1:12" s="389" customFormat="1" ht="25.5" x14ac:dyDescent="0.2">
      <c r="A275" s="448" t="s">
        <v>647</v>
      </c>
      <c r="B275" s="405" t="s">
        <v>648</v>
      </c>
      <c r="C275" s="406"/>
      <c r="D275" s="318" t="s">
        <v>649</v>
      </c>
      <c r="E275" s="407">
        <v>103.9</v>
      </c>
      <c r="F275" s="407">
        <v>111.4</v>
      </c>
      <c r="G275" s="407">
        <v>111.4</v>
      </c>
      <c r="H275" s="412" t="str">
        <f>('Series 200 Design'!$H275)</f>
        <v/>
      </c>
      <c r="J275" s="406"/>
      <c r="K275" s="318" t="s">
        <v>649</v>
      </c>
      <c r="L275" s="412" t="str">
        <f>('Series 200 Final'!$H275)</f>
        <v/>
      </c>
    </row>
    <row r="276" spans="1:12" s="389" customFormat="1" x14ac:dyDescent="0.2">
      <c r="A276" s="448"/>
      <c r="B276" s="405"/>
      <c r="C276" s="406"/>
      <c r="D276" s="318"/>
      <c r="E276" s="407"/>
      <c r="F276" s="407"/>
      <c r="G276" s="407"/>
      <c r="H276" s="408"/>
      <c r="J276" s="406"/>
      <c r="K276" s="318"/>
      <c r="L276" s="408"/>
    </row>
    <row r="277" spans="1:12" s="389" customFormat="1" ht="25.5" x14ac:dyDescent="0.2">
      <c r="A277" s="448" t="s">
        <v>650</v>
      </c>
      <c r="B277" s="405" t="s">
        <v>651</v>
      </c>
      <c r="C277" s="406"/>
      <c r="D277" s="318" t="s">
        <v>649</v>
      </c>
      <c r="E277" s="407">
        <v>169.63</v>
      </c>
      <c r="F277" s="407">
        <v>169.63</v>
      </c>
      <c r="G277" s="407">
        <v>169.63</v>
      </c>
      <c r="H277" s="412" t="str">
        <f>('Series 200 Design'!$H277)</f>
        <v/>
      </c>
      <c r="J277" s="406"/>
      <c r="K277" s="318" t="s">
        <v>649</v>
      </c>
      <c r="L277" s="412" t="str">
        <f>('Series 200 Final'!$H277)</f>
        <v/>
      </c>
    </row>
    <row r="278" spans="1:12" s="389" customFormat="1" x14ac:dyDescent="0.2">
      <c r="A278" s="448"/>
      <c r="B278" s="405"/>
      <c r="C278" s="406"/>
      <c r="D278" s="318"/>
      <c r="E278" s="407"/>
      <c r="F278" s="407"/>
      <c r="G278" s="407"/>
      <c r="H278" s="408"/>
      <c r="J278" s="406"/>
      <c r="K278" s="318"/>
      <c r="L278" s="408"/>
    </row>
    <row r="279" spans="1:12" s="389" customFormat="1" ht="25.5" x14ac:dyDescent="0.2">
      <c r="A279" s="448" t="s">
        <v>652</v>
      </c>
      <c r="B279" s="405" t="s">
        <v>653</v>
      </c>
      <c r="C279" s="406"/>
      <c r="D279" s="318" t="s">
        <v>649</v>
      </c>
      <c r="E279" s="407">
        <v>140.57</v>
      </c>
      <c r="F279" s="407">
        <v>140.57</v>
      </c>
      <c r="G279" s="407">
        <v>140.57</v>
      </c>
      <c r="H279" s="412" t="str">
        <f>('Series 200 Design'!$H279)</f>
        <v/>
      </c>
      <c r="J279" s="406"/>
      <c r="K279" s="318" t="s">
        <v>649</v>
      </c>
      <c r="L279" s="412" t="str">
        <f>('Series 200 Final'!$H279)</f>
        <v/>
      </c>
    </row>
    <row r="280" spans="1:12" s="389" customFormat="1" x14ac:dyDescent="0.2">
      <c r="A280" s="448"/>
      <c r="B280" s="405"/>
      <c r="C280" s="406"/>
      <c r="D280" s="318"/>
      <c r="E280" s="407"/>
      <c r="F280" s="407"/>
      <c r="G280" s="407"/>
      <c r="H280" s="408"/>
      <c r="J280" s="406"/>
      <c r="K280" s="318"/>
      <c r="L280" s="408"/>
    </row>
    <row r="281" spans="1:12" s="389" customFormat="1" ht="25.5" x14ac:dyDescent="0.2">
      <c r="A281" s="448" t="s">
        <v>654</v>
      </c>
      <c r="B281" s="405" t="s">
        <v>655</v>
      </c>
      <c r="C281" s="406"/>
      <c r="D281" s="318" t="s">
        <v>649</v>
      </c>
      <c r="E281" s="407">
        <v>124.53</v>
      </c>
      <c r="F281" s="407">
        <v>124.53</v>
      </c>
      <c r="G281" s="407">
        <v>124.53</v>
      </c>
      <c r="H281" s="412" t="str">
        <f>('Series 200 Design'!$H281)</f>
        <v/>
      </c>
      <c r="J281" s="406"/>
      <c r="K281" s="318" t="s">
        <v>649</v>
      </c>
      <c r="L281" s="412" t="str">
        <f>('Series 200 Final'!$H281)</f>
        <v/>
      </c>
    </row>
    <row r="282" spans="1:12" s="389" customFormat="1" x14ac:dyDescent="0.2">
      <c r="A282" s="448"/>
      <c r="B282" s="405"/>
      <c r="C282" s="406"/>
      <c r="D282" s="318"/>
      <c r="E282" s="407"/>
      <c r="F282" s="407"/>
      <c r="G282" s="407"/>
      <c r="H282" s="408"/>
      <c r="J282" s="406"/>
      <c r="K282" s="318"/>
      <c r="L282" s="408"/>
    </row>
    <row r="283" spans="1:12" s="389" customFormat="1" ht="25.5" x14ac:dyDescent="0.2">
      <c r="A283" s="448" t="s">
        <v>656</v>
      </c>
      <c r="B283" s="405" t="s">
        <v>657</v>
      </c>
      <c r="C283" s="406"/>
      <c r="D283" s="318" t="s">
        <v>649</v>
      </c>
      <c r="E283" s="407">
        <v>117.64</v>
      </c>
      <c r="F283" s="407">
        <v>117.64</v>
      </c>
      <c r="G283" s="407">
        <v>117.64</v>
      </c>
      <c r="H283" s="412" t="str">
        <f>('Series 200 Design'!$H283)</f>
        <v/>
      </c>
      <c r="J283" s="406"/>
      <c r="K283" s="318" t="s">
        <v>649</v>
      </c>
      <c r="L283" s="412" t="str">
        <f>('Series 200 Final'!$H283)</f>
        <v/>
      </c>
    </row>
    <row r="284" spans="1:12" s="389" customFormat="1" x14ac:dyDescent="0.2">
      <c r="A284" s="448"/>
      <c r="B284" s="405"/>
      <c r="C284" s="406"/>
      <c r="D284" s="318"/>
      <c r="E284" s="407"/>
      <c r="F284" s="407"/>
      <c r="G284" s="407"/>
      <c r="H284" s="408"/>
      <c r="J284" s="406"/>
      <c r="K284" s="318"/>
      <c r="L284" s="408"/>
    </row>
    <row r="285" spans="1:12" s="389" customFormat="1" ht="25.5" x14ac:dyDescent="0.2">
      <c r="A285" s="448" t="s">
        <v>658</v>
      </c>
      <c r="B285" s="405" t="s">
        <v>659</v>
      </c>
      <c r="C285" s="406"/>
      <c r="D285" s="318" t="s">
        <v>649</v>
      </c>
      <c r="E285" s="407">
        <v>111.4</v>
      </c>
      <c r="F285" s="407">
        <v>111.4</v>
      </c>
      <c r="G285" s="407">
        <v>111.4</v>
      </c>
      <c r="H285" s="412" t="str">
        <f>('Series 200 Design'!$H285)</f>
        <v/>
      </c>
      <c r="J285" s="406"/>
      <c r="K285" s="318" t="s">
        <v>649</v>
      </c>
      <c r="L285" s="412" t="str">
        <f>('Series 200 Final'!$H285)</f>
        <v/>
      </c>
    </row>
    <row r="286" spans="1:12" s="389" customFormat="1" x14ac:dyDescent="0.2">
      <c r="A286" s="448"/>
      <c r="B286" s="405"/>
      <c r="C286" s="406"/>
      <c r="D286" s="318"/>
      <c r="E286" s="407"/>
      <c r="F286" s="407"/>
      <c r="G286" s="407"/>
      <c r="H286" s="408"/>
      <c r="J286" s="406"/>
      <c r="K286" s="318"/>
      <c r="L286" s="408"/>
    </row>
    <row r="287" spans="1:12" s="389" customFormat="1" ht="25.5" x14ac:dyDescent="0.2">
      <c r="A287" s="448" t="s">
        <v>660</v>
      </c>
      <c r="B287" s="405" t="s">
        <v>661</v>
      </c>
      <c r="C287" s="406"/>
      <c r="D287" s="318" t="s">
        <v>649</v>
      </c>
      <c r="E287" s="407">
        <v>177.52</v>
      </c>
      <c r="F287" s="407">
        <v>177.52</v>
      </c>
      <c r="G287" s="407">
        <v>177.52</v>
      </c>
      <c r="H287" s="412" t="str">
        <f>('Series 200 Design'!$H287)</f>
        <v/>
      </c>
      <c r="J287" s="406"/>
      <c r="K287" s="318" t="s">
        <v>649</v>
      </c>
      <c r="L287" s="412" t="str">
        <f>('Series 200 Final'!$H287)</f>
        <v/>
      </c>
    </row>
    <row r="288" spans="1:12" s="389" customFormat="1" x14ac:dyDescent="0.2">
      <c r="A288" s="448"/>
      <c r="B288" s="405"/>
      <c r="C288" s="406"/>
      <c r="D288" s="318"/>
      <c r="E288" s="407"/>
      <c r="F288" s="407"/>
      <c r="G288" s="407"/>
      <c r="H288" s="408"/>
      <c r="J288" s="406"/>
      <c r="K288" s="318"/>
      <c r="L288" s="408"/>
    </row>
    <row r="289" spans="1:12" s="389" customFormat="1" ht="25.5" x14ac:dyDescent="0.2">
      <c r="A289" s="448" t="s">
        <v>662</v>
      </c>
      <c r="B289" s="405" t="s">
        <v>663</v>
      </c>
      <c r="C289" s="406"/>
      <c r="D289" s="318" t="s">
        <v>649</v>
      </c>
      <c r="E289" s="407">
        <v>161.49</v>
      </c>
      <c r="F289" s="407">
        <v>161.49</v>
      </c>
      <c r="G289" s="407">
        <v>161.49</v>
      </c>
      <c r="H289" s="412" t="str">
        <f>('Series 200 Design'!$H289)</f>
        <v/>
      </c>
      <c r="J289" s="406"/>
      <c r="K289" s="318" t="s">
        <v>649</v>
      </c>
      <c r="L289" s="412" t="str">
        <f>('Series 200 Final'!$H289)</f>
        <v/>
      </c>
    </row>
    <row r="290" spans="1:12" s="389" customFormat="1" x14ac:dyDescent="0.2">
      <c r="A290" s="448"/>
      <c r="B290" s="405"/>
      <c r="C290" s="406"/>
      <c r="D290" s="318"/>
      <c r="E290" s="407"/>
      <c r="F290" s="407"/>
      <c r="G290" s="407"/>
      <c r="H290" s="408"/>
      <c r="J290" s="406"/>
      <c r="K290" s="318"/>
      <c r="L290" s="408"/>
    </row>
    <row r="291" spans="1:12" s="389" customFormat="1" ht="25.5" x14ac:dyDescent="0.2">
      <c r="A291" s="448" t="s">
        <v>664</v>
      </c>
      <c r="B291" s="405" t="s">
        <v>665</v>
      </c>
      <c r="C291" s="406"/>
      <c r="D291" s="318" t="s">
        <v>649</v>
      </c>
      <c r="E291" s="407">
        <v>149.66</v>
      </c>
      <c r="F291" s="407">
        <v>149.66</v>
      </c>
      <c r="G291" s="407">
        <v>149.66</v>
      </c>
      <c r="H291" s="412" t="str">
        <f>('Series 200 Design'!$H291)</f>
        <v/>
      </c>
      <c r="J291" s="406"/>
      <c r="K291" s="318" t="s">
        <v>649</v>
      </c>
      <c r="L291" s="412" t="str">
        <f>('Series 200 Final'!$H291)</f>
        <v/>
      </c>
    </row>
    <row r="292" spans="1:12" s="389" customFormat="1" x14ac:dyDescent="0.2">
      <c r="A292" s="448"/>
      <c r="B292" s="405"/>
      <c r="C292" s="406"/>
      <c r="D292" s="318"/>
      <c r="E292" s="407"/>
      <c r="F292" s="407"/>
      <c r="G292" s="407"/>
      <c r="H292" s="408"/>
      <c r="J292" s="406"/>
      <c r="K292" s="318"/>
      <c r="L292" s="408"/>
    </row>
    <row r="293" spans="1:12" s="389" customFormat="1" ht="25.5" x14ac:dyDescent="0.2">
      <c r="A293" s="448" t="s">
        <v>666</v>
      </c>
      <c r="B293" s="405" t="s">
        <v>667</v>
      </c>
      <c r="C293" s="406"/>
      <c r="D293" s="318" t="s">
        <v>649</v>
      </c>
      <c r="E293" s="407">
        <v>141.07</v>
      </c>
      <c r="F293" s="407">
        <v>141.07</v>
      </c>
      <c r="G293" s="407">
        <v>141.07</v>
      </c>
      <c r="H293" s="412" t="str">
        <f>('Series 200 Design'!$H293)</f>
        <v/>
      </c>
      <c r="J293" s="406"/>
      <c r="K293" s="318" t="s">
        <v>649</v>
      </c>
      <c r="L293" s="412" t="str">
        <f>('Series 200 Final'!$H293)</f>
        <v/>
      </c>
    </row>
    <row r="294" spans="1:12" s="389" customFormat="1" x14ac:dyDescent="0.2">
      <c r="A294" s="448"/>
      <c r="B294" s="405"/>
      <c r="C294" s="406"/>
      <c r="D294" s="318"/>
      <c r="E294" s="407"/>
      <c r="F294" s="407"/>
      <c r="G294" s="407"/>
      <c r="H294" s="408"/>
      <c r="J294" s="406"/>
      <c r="K294" s="318"/>
      <c r="L294" s="408"/>
    </row>
    <row r="295" spans="1:12" s="389" customFormat="1" x14ac:dyDescent="0.2">
      <c r="A295" s="448" t="s">
        <v>668</v>
      </c>
      <c r="B295" s="405" t="s">
        <v>669</v>
      </c>
      <c r="C295" s="406"/>
      <c r="D295" s="318" t="s">
        <v>649</v>
      </c>
      <c r="E295" s="407">
        <v>140.57</v>
      </c>
      <c r="F295" s="407">
        <v>140.57</v>
      </c>
      <c r="G295" s="407">
        <v>140.57</v>
      </c>
      <c r="H295" s="412" t="str">
        <f>('Series 200 Design'!$H295)</f>
        <v/>
      </c>
      <c r="J295" s="406"/>
      <c r="K295" s="318" t="s">
        <v>649</v>
      </c>
      <c r="L295" s="412" t="str">
        <f>('Series 200 Final'!$H295)</f>
        <v/>
      </c>
    </row>
    <row r="296" spans="1:12" s="389" customFormat="1" x14ac:dyDescent="0.2">
      <c r="A296" s="448"/>
      <c r="B296" s="405"/>
      <c r="C296" s="406"/>
      <c r="D296" s="318"/>
      <c r="E296" s="407"/>
      <c r="F296" s="407"/>
      <c r="G296" s="407"/>
      <c r="H296" s="408"/>
      <c r="J296" s="406"/>
      <c r="K296" s="318"/>
      <c r="L296" s="408"/>
    </row>
    <row r="297" spans="1:12" s="389" customFormat="1" ht="25.5" x14ac:dyDescent="0.2">
      <c r="A297" s="448" t="s">
        <v>670</v>
      </c>
      <c r="B297" s="405" t="s">
        <v>671</v>
      </c>
      <c r="C297" s="406"/>
      <c r="D297" s="318" t="s">
        <v>649</v>
      </c>
      <c r="E297" s="407">
        <v>111.4</v>
      </c>
      <c r="F297" s="407">
        <v>111.4</v>
      </c>
      <c r="G297" s="407">
        <v>111.4</v>
      </c>
      <c r="H297" s="412" t="str">
        <f>('Series 200 Design'!$H297)</f>
        <v/>
      </c>
      <c r="J297" s="406"/>
      <c r="K297" s="318" t="s">
        <v>649</v>
      </c>
      <c r="L297" s="412" t="str">
        <f>('Series 200 Final'!$H297)</f>
        <v/>
      </c>
    </row>
    <row r="298" spans="1:12" s="389" customFormat="1" x14ac:dyDescent="0.2">
      <c r="A298" s="316"/>
      <c r="B298" s="317"/>
      <c r="C298" s="406"/>
      <c r="D298" s="318"/>
      <c r="E298" s="416"/>
      <c r="F298" s="416"/>
      <c r="G298" s="416"/>
      <c r="H298" s="416"/>
      <c r="J298" s="406"/>
      <c r="K298" s="318"/>
      <c r="L298" s="416"/>
    </row>
    <row r="299" spans="1:12" s="389" customFormat="1" x14ac:dyDescent="0.2">
      <c r="A299" s="311"/>
      <c r="B299" s="449" t="s">
        <v>672</v>
      </c>
      <c r="C299" s="487"/>
      <c r="D299" s="313"/>
      <c r="E299" s="450"/>
      <c r="F299" s="451"/>
      <c r="G299" s="450"/>
      <c r="H299" s="450"/>
      <c r="J299" s="487"/>
      <c r="K299" s="313"/>
      <c r="L299" s="450"/>
    </row>
    <row r="300" spans="1:12" s="389" customFormat="1" x14ac:dyDescent="0.2">
      <c r="A300" s="316"/>
      <c r="B300" s="444"/>
      <c r="C300" s="486"/>
      <c r="D300" s="330"/>
      <c r="E300" s="428"/>
      <c r="F300" s="429"/>
      <c r="G300" s="428"/>
      <c r="H300" s="428"/>
      <c r="J300" s="486"/>
      <c r="K300" s="330"/>
      <c r="L300" s="428"/>
    </row>
    <row r="301" spans="1:12" s="389" customFormat="1" x14ac:dyDescent="0.2">
      <c r="A301" s="420"/>
      <c r="B301" s="421" t="s">
        <v>395</v>
      </c>
      <c r="C301" s="483"/>
      <c r="D301" s="422"/>
      <c r="E301" s="423" t="s">
        <v>396</v>
      </c>
      <c r="F301" s="424" t="s">
        <v>397</v>
      </c>
      <c r="G301" s="423" t="s">
        <v>398</v>
      </c>
      <c r="H301" s="423"/>
      <c r="J301" s="483"/>
      <c r="K301" s="422"/>
      <c r="L301" s="423"/>
    </row>
    <row r="302" spans="1:12" s="389" customFormat="1" x14ac:dyDescent="0.2">
      <c r="A302" s="404"/>
      <c r="B302" s="405"/>
      <c r="C302" s="481"/>
      <c r="D302" s="415"/>
      <c r="E302" s="416"/>
      <c r="F302" s="416"/>
      <c r="G302" s="416"/>
      <c r="H302" s="416"/>
      <c r="J302" s="481"/>
      <c r="K302" s="415"/>
      <c r="L302" s="416"/>
    </row>
    <row r="303" spans="1:12" s="389" customFormat="1" ht="25.5" x14ac:dyDescent="0.2">
      <c r="A303" s="404" t="s">
        <v>673</v>
      </c>
      <c r="B303" s="405" t="s">
        <v>674</v>
      </c>
      <c r="C303" s="406"/>
      <c r="D303" s="318" t="s">
        <v>401</v>
      </c>
      <c r="E303" s="407">
        <v>42.73</v>
      </c>
      <c r="F303" s="407">
        <v>7.13</v>
      </c>
      <c r="G303" s="407">
        <v>7.13</v>
      </c>
      <c r="H303" s="412" t="str">
        <f>('Series 200 Design'!$H303)</f>
        <v/>
      </c>
      <c r="J303" s="406"/>
      <c r="K303" s="318" t="s">
        <v>401</v>
      </c>
      <c r="L303" s="412" t="str">
        <f>('Series 200 Final'!$H303)</f>
        <v/>
      </c>
    </row>
    <row r="304" spans="1:12" s="389" customFormat="1" x14ac:dyDescent="0.2">
      <c r="A304" s="404"/>
      <c r="B304" s="405"/>
      <c r="C304" s="406"/>
      <c r="D304" s="318"/>
      <c r="E304" s="407"/>
      <c r="F304" s="407"/>
      <c r="G304" s="407"/>
      <c r="H304" s="408"/>
      <c r="J304" s="406"/>
      <c r="K304" s="318"/>
      <c r="L304" s="408"/>
    </row>
    <row r="305" spans="1:12" s="389" customFormat="1" ht="25.5" x14ac:dyDescent="0.2">
      <c r="A305" s="404" t="s">
        <v>675</v>
      </c>
      <c r="B305" s="405" t="s">
        <v>676</v>
      </c>
      <c r="C305" s="406"/>
      <c r="D305" s="318" t="s">
        <v>401</v>
      </c>
      <c r="E305" s="407">
        <v>42.73</v>
      </c>
      <c r="F305" s="407">
        <v>8.91</v>
      </c>
      <c r="G305" s="407">
        <v>8.91</v>
      </c>
      <c r="H305" s="412" t="str">
        <f>('Series 200 Design'!$H305)</f>
        <v/>
      </c>
      <c r="J305" s="406"/>
      <c r="K305" s="318" t="s">
        <v>401</v>
      </c>
      <c r="L305" s="412" t="str">
        <f>('Series 200 Final'!$H305)</f>
        <v/>
      </c>
    </row>
    <row r="306" spans="1:12" s="389" customFormat="1" x14ac:dyDescent="0.2">
      <c r="A306" s="404"/>
      <c r="B306" s="405"/>
      <c r="C306" s="406"/>
      <c r="D306" s="318"/>
      <c r="E306" s="407"/>
      <c r="F306" s="407"/>
      <c r="G306" s="407"/>
      <c r="H306" s="408"/>
      <c r="J306" s="406"/>
      <c r="K306" s="318"/>
      <c r="L306" s="408"/>
    </row>
    <row r="307" spans="1:12" s="389" customFormat="1" ht="25.5" x14ac:dyDescent="0.2">
      <c r="A307" s="404" t="s">
        <v>677</v>
      </c>
      <c r="B307" s="405" t="s">
        <v>678</v>
      </c>
      <c r="C307" s="406"/>
      <c r="D307" s="318" t="s">
        <v>401</v>
      </c>
      <c r="E307" s="407">
        <v>42.73</v>
      </c>
      <c r="F307" s="407">
        <v>10.68</v>
      </c>
      <c r="G307" s="407">
        <v>10.68</v>
      </c>
      <c r="H307" s="412" t="str">
        <f>('Series 200 Design'!$H307)</f>
        <v/>
      </c>
      <c r="J307" s="406"/>
      <c r="K307" s="318" t="s">
        <v>401</v>
      </c>
      <c r="L307" s="412" t="str">
        <f>('Series 200 Final'!$H307)</f>
        <v/>
      </c>
    </row>
    <row r="308" spans="1:12" s="389" customFormat="1" x14ac:dyDescent="0.2">
      <c r="A308" s="404"/>
      <c r="B308" s="405"/>
      <c r="C308" s="406"/>
      <c r="D308" s="318"/>
      <c r="E308" s="407"/>
      <c r="F308" s="407"/>
      <c r="G308" s="407"/>
      <c r="H308" s="408"/>
      <c r="J308" s="406"/>
      <c r="K308" s="318"/>
      <c r="L308" s="408"/>
    </row>
    <row r="309" spans="1:12" s="389" customFormat="1" ht="25.5" x14ac:dyDescent="0.2">
      <c r="A309" s="404" t="s">
        <v>679</v>
      </c>
      <c r="B309" s="405" t="s">
        <v>680</v>
      </c>
      <c r="C309" s="406"/>
      <c r="D309" s="318" t="s">
        <v>401</v>
      </c>
      <c r="E309" s="407">
        <v>42.73</v>
      </c>
      <c r="F309" s="407">
        <v>11.87</v>
      </c>
      <c r="G309" s="407">
        <v>11.87</v>
      </c>
      <c r="H309" s="412" t="str">
        <f>('Series 200 Design'!$H309)</f>
        <v/>
      </c>
      <c r="J309" s="406"/>
      <c r="K309" s="318" t="s">
        <v>401</v>
      </c>
      <c r="L309" s="412" t="str">
        <f>('Series 200 Final'!$H309)</f>
        <v/>
      </c>
    </row>
    <row r="310" spans="1:12" s="389" customFormat="1" x14ac:dyDescent="0.2">
      <c r="A310" s="404"/>
      <c r="B310" s="405"/>
      <c r="C310" s="406"/>
      <c r="D310" s="318"/>
      <c r="E310" s="407"/>
      <c r="F310" s="407"/>
      <c r="G310" s="407"/>
      <c r="H310" s="408"/>
      <c r="J310" s="406"/>
      <c r="K310" s="318"/>
      <c r="L310" s="408"/>
    </row>
    <row r="311" spans="1:12" s="389" customFormat="1" ht="25.5" x14ac:dyDescent="0.2">
      <c r="A311" s="404" t="s">
        <v>681</v>
      </c>
      <c r="B311" s="405" t="s">
        <v>682</v>
      </c>
      <c r="C311" s="406"/>
      <c r="D311" s="318" t="s">
        <v>401</v>
      </c>
      <c r="E311" s="407">
        <v>42.73</v>
      </c>
      <c r="F311" s="407">
        <v>10.68</v>
      </c>
      <c r="G311" s="407">
        <v>10.68</v>
      </c>
      <c r="H311" s="412" t="str">
        <f>('Series 200 Design'!$H311)</f>
        <v/>
      </c>
      <c r="J311" s="406"/>
      <c r="K311" s="318" t="s">
        <v>401</v>
      </c>
      <c r="L311" s="412" t="str">
        <f>('Series 200 Final'!$H311)</f>
        <v/>
      </c>
    </row>
    <row r="312" spans="1:12" s="389" customFormat="1" x14ac:dyDescent="0.2">
      <c r="A312" s="404"/>
      <c r="B312" s="405"/>
      <c r="C312" s="406"/>
      <c r="D312" s="318"/>
      <c r="E312" s="407"/>
      <c r="F312" s="407"/>
      <c r="G312" s="407"/>
      <c r="H312" s="408"/>
      <c r="J312" s="406"/>
      <c r="K312" s="318"/>
      <c r="L312" s="408"/>
    </row>
    <row r="313" spans="1:12" s="389" customFormat="1" ht="25.5" x14ac:dyDescent="0.2">
      <c r="A313" s="404" t="s">
        <v>683</v>
      </c>
      <c r="B313" s="405" t="s">
        <v>684</v>
      </c>
      <c r="C313" s="406"/>
      <c r="D313" s="318" t="s">
        <v>401</v>
      </c>
      <c r="E313" s="407">
        <v>42.73</v>
      </c>
      <c r="F313" s="407">
        <v>11.87</v>
      </c>
      <c r="G313" s="407">
        <v>11.87</v>
      </c>
      <c r="H313" s="412" t="str">
        <f>('Series 200 Design'!$H313)</f>
        <v/>
      </c>
      <c r="J313" s="406"/>
      <c r="K313" s="318" t="s">
        <v>401</v>
      </c>
      <c r="L313" s="412" t="str">
        <f>('Series 200 Final'!$H313)</f>
        <v/>
      </c>
    </row>
    <row r="314" spans="1:12" s="389" customFormat="1" x14ac:dyDescent="0.2">
      <c r="A314" s="404"/>
      <c r="B314" s="405"/>
      <c r="C314" s="406"/>
      <c r="D314" s="318"/>
      <c r="E314" s="407"/>
      <c r="F314" s="407"/>
      <c r="G314" s="407"/>
      <c r="H314" s="408"/>
      <c r="J314" s="406"/>
      <c r="K314" s="318"/>
      <c r="L314" s="408"/>
    </row>
    <row r="315" spans="1:12" s="389" customFormat="1" ht="25.5" x14ac:dyDescent="0.2">
      <c r="A315" s="404" t="s">
        <v>685</v>
      </c>
      <c r="B315" s="405" t="s">
        <v>686</v>
      </c>
      <c r="C315" s="406"/>
      <c r="D315" s="318" t="s">
        <v>401</v>
      </c>
      <c r="E315" s="407">
        <v>42.73</v>
      </c>
      <c r="F315" s="407">
        <v>10.68</v>
      </c>
      <c r="G315" s="407">
        <v>10.68</v>
      </c>
      <c r="H315" s="412" t="str">
        <f>('Series 200 Design'!$H315)</f>
        <v/>
      </c>
      <c r="J315" s="406"/>
      <c r="K315" s="318" t="s">
        <v>401</v>
      </c>
      <c r="L315" s="412" t="str">
        <f>('Series 200 Final'!$H315)</f>
        <v/>
      </c>
    </row>
    <row r="316" spans="1:12" s="389" customFormat="1" x14ac:dyDescent="0.2">
      <c r="A316" s="404"/>
      <c r="B316" s="405"/>
      <c r="C316" s="406"/>
      <c r="D316" s="318"/>
      <c r="E316" s="407"/>
      <c r="F316" s="407"/>
      <c r="G316" s="407"/>
      <c r="H316" s="408"/>
      <c r="J316" s="406"/>
      <c r="K316" s="318"/>
      <c r="L316" s="408"/>
    </row>
    <row r="317" spans="1:12" s="389" customFormat="1" ht="25.5" x14ac:dyDescent="0.2">
      <c r="A317" s="404" t="s">
        <v>687</v>
      </c>
      <c r="B317" s="405" t="s">
        <v>688</v>
      </c>
      <c r="C317" s="406"/>
      <c r="D317" s="318" t="s">
        <v>401</v>
      </c>
      <c r="E317" s="407">
        <v>42.73</v>
      </c>
      <c r="F317" s="407">
        <v>11.87</v>
      </c>
      <c r="G317" s="407">
        <v>11.87</v>
      </c>
      <c r="H317" s="412" t="str">
        <f>('Series 200 Design'!$H317)</f>
        <v/>
      </c>
      <c r="J317" s="406"/>
      <c r="K317" s="318" t="s">
        <v>401</v>
      </c>
      <c r="L317" s="412" t="str">
        <f>('Series 200 Final'!$H317)</f>
        <v/>
      </c>
    </row>
    <row r="318" spans="1:12" s="389" customFormat="1" x14ac:dyDescent="0.2">
      <c r="A318" s="404"/>
      <c r="B318" s="405"/>
      <c r="C318" s="406"/>
      <c r="D318" s="318"/>
      <c r="E318" s="407"/>
      <c r="F318" s="407"/>
      <c r="G318" s="407"/>
      <c r="H318" s="408"/>
      <c r="J318" s="406"/>
      <c r="K318" s="318"/>
      <c r="L318" s="408"/>
    </row>
    <row r="319" spans="1:12" s="389" customFormat="1" ht="25.5" x14ac:dyDescent="0.2">
      <c r="A319" s="404" t="s">
        <v>689</v>
      </c>
      <c r="B319" s="405" t="s">
        <v>690</v>
      </c>
      <c r="C319" s="406"/>
      <c r="D319" s="318" t="s">
        <v>401</v>
      </c>
      <c r="E319" s="407">
        <v>42.73</v>
      </c>
      <c r="F319" s="407">
        <v>14.24</v>
      </c>
      <c r="G319" s="407">
        <v>14.24</v>
      </c>
      <c r="H319" s="412" t="str">
        <f>('Series 200 Design'!$H319)</f>
        <v/>
      </c>
      <c r="J319" s="406"/>
      <c r="K319" s="318" t="s">
        <v>401</v>
      </c>
      <c r="L319" s="412" t="str">
        <f>('Series 200 Final'!$H319)</f>
        <v/>
      </c>
    </row>
    <row r="320" spans="1:12" s="389" customFormat="1" x14ac:dyDescent="0.2">
      <c r="A320" s="404"/>
      <c r="B320" s="405"/>
      <c r="C320" s="406"/>
      <c r="D320" s="318"/>
      <c r="E320" s="407"/>
      <c r="F320" s="407"/>
      <c r="G320" s="407"/>
      <c r="H320" s="408"/>
      <c r="J320" s="406"/>
      <c r="K320" s="318"/>
      <c r="L320" s="408"/>
    </row>
    <row r="321" spans="1:12" s="389" customFormat="1" x14ac:dyDescent="0.2">
      <c r="A321" s="420"/>
      <c r="B321" s="421" t="s">
        <v>420</v>
      </c>
      <c r="C321" s="484"/>
      <c r="D321" s="334"/>
      <c r="E321" s="423" t="s">
        <v>396</v>
      </c>
      <c r="F321" s="424" t="s">
        <v>397</v>
      </c>
      <c r="G321" s="423" t="s">
        <v>398</v>
      </c>
      <c r="H321" s="433"/>
      <c r="J321" s="484"/>
      <c r="K321" s="334"/>
      <c r="L321" s="433"/>
    </row>
    <row r="322" spans="1:12" s="389" customFormat="1" x14ac:dyDescent="0.2">
      <c r="A322" s="404"/>
      <c r="B322" s="405"/>
      <c r="C322" s="406"/>
      <c r="D322" s="318"/>
      <c r="E322" s="407"/>
      <c r="F322" s="407"/>
      <c r="G322" s="407"/>
      <c r="H322" s="408"/>
      <c r="J322" s="406"/>
      <c r="K322" s="318"/>
      <c r="L322" s="408"/>
    </row>
    <row r="323" spans="1:12" s="389" customFormat="1" ht="25.5" x14ac:dyDescent="0.2">
      <c r="A323" s="404" t="s">
        <v>691</v>
      </c>
      <c r="B323" s="405" t="s">
        <v>692</v>
      </c>
      <c r="C323" s="406"/>
      <c r="D323" s="318" t="s">
        <v>401</v>
      </c>
      <c r="E323" s="407">
        <v>42.73</v>
      </c>
      <c r="F323" s="407">
        <v>7.13</v>
      </c>
      <c r="G323" s="407">
        <v>7.13</v>
      </c>
      <c r="H323" s="412" t="str">
        <f>('Series 200 Design'!$H323)</f>
        <v/>
      </c>
      <c r="J323" s="406"/>
      <c r="K323" s="318" t="s">
        <v>401</v>
      </c>
      <c r="L323" s="412" t="str">
        <f>('Series 200 Final'!$H323)</f>
        <v/>
      </c>
    </row>
    <row r="324" spans="1:12" s="389" customFormat="1" x14ac:dyDescent="0.2">
      <c r="A324" s="404"/>
      <c r="B324" s="405"/>
      <c r="C324" s="406"/>
      <c r="D324" s="318"/>
      <c r="E324" s="407"/>
      <c r="F324" s="407"/>
      <c r="G324" s="407"/>
      <c r="H324" s="408"/>
      <c r="J324" s="406"/>
      <c r="K324" s="318"/>
      <c r="L324" s="408"/>
    </row>
    <row r="325" spans="1:12" s="389" customFormat="1" ht="25.5" x14ac:dyDescent="0.2">
      <c r="A325" s="404" t="s">
        <v>693</v>
      </c>
      <c r="B325" s="405" t="s">
        <v>694</v>
      </c>
      <c r="C325" s="406"/>
      <c r="D325" s="318" t="s">
        <v>401</v>
      </c>
      <c r="E325" s="407">
        <v>42.73</v>
      </c>
      <c r="F325" s="407">
        <v>8.91</v>
      </c>
      <c r="G325" s="407">
        <v>8.91</v>
      </c>
      <c r="H325" s="412" t="str">
        <f>('Series 200 Design'!$H325)</f>
        <v/>
      </c>
      <c r="J325" s="406"/>
      <c r="K325" s="318" t="s">
        <v>401</v>
      </c>
      <c r="L325" s="412" t="str">
        <f>('Series 200 Final'!$H325)</f>
        <v/>
      </c>
    </row>
    <row r="326" spans="1:12" s="389" customFormat="1" x14ac:dyDescent="0.2">
      <c r="A326" s="404"/>
      <c r="B326" s="405"/>
      <c r="C326" s="406"/>
      <c r="D326" s="318"/>
      <c r="E326" s="407"/>
      <c r="F326" s="407"/>
      <c r="G326" s="407"/>
      <c r="H326" s="408"/>
      <c r="J326" s="406"/>
      <c r="K326" s="318"/>
      <c r="L326" s="408"/>
    </row>
    <row r="327" spans="1:12" s="389" customFormat="1" ht="25.5" x14ac:dyDescent="0.2">
      <c r="A327" s="404" t="s">
        <v>695</v>
      </c>
      <c r="B327" s="405" t="s">
        <v>696</v>
      </c>
      <c r="C327" s="406"/>
      <c r="D327" s="318" t="s">
        <v>401</v>
      </c>
      <c r="E327" s="407">
        <v>42.73</v>
      </c>
      <c r="F327" s="407">
        <v>8.91</v>
      </c>
      <c r="G327" s="407">
        <v>7.13</v>
      </c>
      <c r="H327" s="412" t="str">
        <f>('Series 200 Design'!$H327)</f>
        <v/>
      </c>
      <c r="J327" s="406"/>
      <c r="K327" s="318" t="s">
        <v>401</v>
      </c>
      <c r="L327" s="412" t="str">
        <f>('Series 200 Final'!$H327)</f>
        <v/>
      </c>
    </row>
    <row r="328" spans="1:12" s="389" customFormat="1" x14ac:dyDescent="0.2">
      <c r="A328" s="404"/>
      <c r="B328" s="405"/>
      <c r="C328" s="406"/>
      <c r="D328" s="318"/>
      <c r="E328" s="407"/>
      <c r="F328" s="407"/>
      <c r="G328" s="407"/>
      <c r="H328" s="408"/>
      <c r="J328" s="406"/>
      <c r="K328" s="318"/>
      <c r="L328" s="408"/>
    </row>
    <row r="329" spans="1:12" s="389" customFormat="1" ht="25.5" x14ac:dyDescent="0.2">
      <c r="A329" s="404" t="s">
        <v>697</v>
      </c>
      <c r="B329" s="405" t="s">
        <v>698</v>
      </c>
      <c r="C329" s="406"/>
      <c r="D329" s="318" t="s">
        <v>401</v>
      </c>
      <c r="E329" s="407">
        <v>42.73</v>
      </c>
      <c r="F329" s="407">
        <v>10.68</v>
      </c>
      <c r="G329" s="407">
        <v>10.68</v>
      </c>
      <c r="H329" s="412" t="str">
        <f>('Series 200 Design'!$H329)</f>
        <v/>
      </c>
      <c r="J329" s="406"/>
      <c r="K329" s="318" t="s">
        <v>401</v>
      </c>
      <c r="L329" s="412" t="str">
        <f>('Series 200 Final'!$H329)</f>
        <v/>
      </c>
    </row>
    <row r="330" spans="1:12" s="389" customFormat="1" x14ac:dyDescent="0.2">
      <c r="A330" s="404"/>
      <c r="B330" s="405"/>
      <c r="C330" s="406"/>
      <c r="D330" s="318"/>
      <c r="E330" s="407"/>
      <c r="F330" s="407"/>
      <c r="G330" s="407"/>
      <c r="H330" s="408"/>
      <c r="J330" s="406"/>
      <c r="K330" s="318"/>
      <c r="L330" s="408"/>
    </row>
    <row r="331" spans="1:12" s="389" customFormat="1" ht="25.5" x14ac:dyDescent="0.2">
      <c r="A331" s="404" t="s">
        <v>699</v>
      </c>
      <c r="B331" s="317" t="s">
        <v>700</v>
      </c>
      <c r="C331" s="406"/>
      <c r="D331" s="318" t="s">
        <v>401</v>
      </c>
      <c r="E331" s="407">
        <v>42.73</v>
      </c>
      <c r="F331" s="407">
        <v>10.68</v>
      </c>
      <c r="G331" s="407">
        <v>10.68</v>
      </c>
      <c r="H331" s="412" t="str">
        <f>('Series 200 Design'!$H331)</f>
        <v/>
      </c>
      <c r="J331" s="406"/>
      <c r="K331" s="318" t="s">
        <v>401</v>
      </c>
      <c r="L331" s="412" t="str">
        <f>('Series 200 Final'!$H331)</f>
        <v/>
      </c>
    </row>
    <row r="332" spans="1:12" s="389" customFormat="1" x14ac:dyDescent="0.2">
      <c r="A332" s="404"/>
      <c r="B332" s="317"/>
      <c r="C332" s="406"/>
      <c r="D332" s="318"/>
      <c r="E332" s="407"/>
      <c r="F332" s="407"/>
      <c r="G332" s="407"/>
      <c r="H332" s="408"/>
      <c r="J332" s="406"/>
      <c r="K332" s="318"/>
      <c r="L332" s="408"/>
    </row>
    <row r="333" spans="1:12" s="389" customFormat="1" ht="25.5" x14ac:dyDescent="0.2">
      <c r="A333" s="404" t="s">
        <v>701</v>
      </c>
      <c r="B333" s="405" t="s">
        <v>702</v>
      </c>
      <c r="C333" s="406"/>
      <c r="D333" s="318" t="s">
        <v>401</v>
      </c>
      <c r="E333" s="407">
        <v>42.73</v>
      </c>
      <c r="F333" s="407">
        <v>7.13</v>
      </c>
      <c r="G333" s="407">
        <v>7.13</v>
      </c>
      <c r="H333" s="412" t="str">
        <f>('Series 200 Design'!$H333)</f>
        <v/>
      </c>
      <c r="J333" s="406"/>
      <c r="K333" s="318" t="s">
        <v>401</v>
      </c>
      <c r="L333" s="412" t="str">
        <f>('Series 200 Final'!$H333)</f>
        <v/>
      </c>
    </row>
    <row r="334" spans="1:12" s="389" customFormat="1" x14ac:dyDescent="0.2">
      <c r="A334" s="404"/>
      <c r="B334" s="405"/>
      <c r="C334" s="406"/>
      <c r="D334" s="318"/>
      <c r="E334" s="407"/>
      <c r="F334" s="407"/>
      <c r="G334" s="407"/>
      <c r="H334" s="408"/>
      <c r="J334" s="406"/>
      <c r="K334" s="318"/>
      <c r="L334" s="408"/>
    </row>
    <row r="335" spans="1:12" s="389" customFormat="1" ht="25.5" x14ac:dyDescent="0.2">
      <c r="A335" s="404" t="s">
        <v>703</v>
      </c>
      <c r="B335" s="405" t="s">
        <v>704</v>
      </c>
      <c r="C335" s="406"/>
      <c r="D335" s="318" t="s">
        <v>401</v>
      </c>
      <c r="E335" s="407">
        <v>42.73</v>
      </c>
      <c r="F335" s="407">
        <v>4.45</v>
      </c>
      <c r="G335" s="407">
        <v>4.45</v>
      </c>
      <c r="H335" s="412" t="str">
        <f>('Series 200 Design'!$H335)</f>
        <v/>
      </c>
      <c r="J335" s="406"/>
      <c r="K335" s="318" t="s">
        <v>401</v>
      </c>
      <c r="L335" s="412" t="str">
        <f>('Series 200 Final'!$H335)</f>
        <v/>
      </c>
    </row>
    <row r="336" spans="1:12" s="389" customFormat="1" x14ac:dyDescent="0.2">
      <c r="A336" s="404"/>
      <c r="B336" s="405"/>
      <c r="C336" s="406"/>
      <c r="D336" s="318"/>
      <c r="E336" s="407"/>
      <c r="F336" s="407"/>
      <c r="G336" s="407"/>
      <c r="H336" s="408"/>
      <c r="J336" s="406"/>
      <c r="K336" s="318"/>
      <c r="L336" s="408"/>
    </row>
    <row r="337" spans="1:12" s="389" customFormat="1" ht="25.5" x14ac:dyDescent="0.2">
      <c r="A337" s="404" t="s">
        <v>705</v>
      </c>
      <c r="B337" s="405" t="s">
        <v>706</v>
      </c>
      <c r="C337" s="406"/>
      <c r="D337" s="318" t="s">
        <v>401</v>
      </c>
      <c r="E337" s="407">
        <v>42.73</v>
      </c>
      <c r="F337" s="407">
        <v>10.68</v>
      </c>
      <c r="G337" s="407">
        <v>10.68</v>
      </c>
      <c r="H337" s="412" t="str">
        <f>('Series 200 Design'!$H337)</f>
        <v/>
      </c>
      <c r="J337" s="406"/>
      <c r="K337" s="318" t="s">
        <v>401</v>
      </c>
      <c r="L337" s="412" t="str">
        <f>('Series 200 Final'!$H337)</f>
        <v/>
      </c>
    </row>
    <row r="338" spans="1:12" s="389" customFormat="1" x14ac:dyDescent="0.2">
      <c r="A338" s="404"/>
      <c r="B338" s="405"/>
      <c r="C338" s="406"/>
      <c r="D338" s="318"/>
      <c r="E338" s="407"/>
      <c r="F338" s="407"/>
      <c r="G338" s="407"/>
      <c r="H338" s="408"/>
      <c r="J338" s="406"/>
      <c r="K338" s="318"/>
      <c r="L338" s="408"/>
    </row>
    <row r="339" spans="1:12" s="389" customFormat="1" ht="25.5" x14ac:dyDescent="0.2">
      <c r="A339" s="404" t="s">
        <v>707</v>
      </c>
      <c r="B339" s="405" t="s">
        <v>708</v>
      </c>
      <c r="C339" s="406"/>
      <c r="D339" s="318" t="s">
        <v>401</v>
      </c>
      <c r="E339" s="407">
        <v>42.73</v>
      </c>
      <c r="F339" s="407">
        <v>10.68</v>
      </c>
      <c r="G339" s="407">
        <v>10.68</v>
      </c>
      <c r="H339" s="412" t="str">
        <f>('Series 200 Design'!$H339)</f>
        <v/>
      </c>
      <c r="J339" s="406"/>
      <c r="K339" s="318" t="s">
        <v>401</v>
      </c>
      <c r="L339" s="412" t="str">
        <f>('Series 200 Final'!$H339)</f>
        <v/>
      </c>
    </row>
    <row r="340" spans="1:12" s="389" customFormat="1" x14ac:dyDescent="0.2">
      <c r="A340" s="404"/>
      <c r="B340" s="405"/>
      <c r="C340" s="406"/>
      <c r="D340" s="318"/>
      <c r="E340" s="407"/>
      <c r="F340" s="407"/>
      <c r="G340" s="407"/>
      <c r="H340" s="408"/>
      <c r="J340" s="406"/>
      <c r="K340" s="318"/>
      <c r="L340" s="408"/>
    </row>
    <row r="341" spans="1:12" s="389" customFormat="1" ht="25.5" x14ac:dyDescent="0.2">
      <c r="A341" s="404" t="s">
        <v>709</v>
      </c>
      <c r="B341" s="317" t="s">
        <v>710</v>
      </c>
      <c r="C341" s="406"/>
      <c r="D341" s="318" t="s">
        <v>401</v>
      </c>
      <c r="E341" s="407">
        <v>42.73</v>
      </c>
      <c r="F341" s="407">
        <v>14.24</v>
      </c>
      <c r="G341" s="407">
        <v>14.24</v>
      </c>
      <c r="H341" s="412" t="str">
        <f>('Series 200 Design'!$H341)</f>
        <v/>
      </c>
      <c r="J341" s="406"/>
      <c r="K341" s="318" t="s">
        <v>401</v>
      </c>
      <c r="L341" s="412" t="str">
        <f>('Series 200 Final'!$H341)</f>
        <v/>
      </c>
    </row>
    <row r="342" spans="1:12" s="389" customFormat="1" x14ac:dyDescent="0.2">
      <c r="A342" s="404"/>
      <c r="B342" s="317"/>
      <c r="C342" s="406"/>
      <c r="D342" s="318"/>
      <c r="E342" s="407"/>
      <c r="F342" s="407"/>
      <c r="G342" s="407"/>
      <c r="H342" s="408"/>
      <c r="J342" s="406"/>
      <c r="K342" s="318"/>
      <c r="L342" s="408"/>
    </row>
    <row r="343" spans="1:12" s="389" customFormat="1" ht="25.5" x14ac:dyDescent="0.2">
      <c r="A343" s="404" t="s">
        <v>711</v>
      </c>
      <c r="B343" s="405" t="s">
        <v>712</v>
      </c>
      <c r="C343" s="406"/>
      <c r="D343" s="318" t="s">
        <v>401</v>
      </c>
      <c r="E343" s="407">
        <v>42.73</v>
      </c>
      <c r="F343" s="407">
        <v>21.37</v>
      </c>
      <c r="G343" s="407">
        <v>21.37</v>
      </c>
      <c r="H343" s="412" t="str">
        <f>('Series 200 Design'!$H343)</f>
        <v/>
      </c>
      <c r="J343" s="406"/>
      <c r="K343" s="318" t="s">
        <v>401</v>
      </c>
      <c r="L343" s="412" t="str">
        <f>('Series 200 Final'!$H343)</f>
        <v/>
      </c>
    </row>
    <row r="344" spans="1:12" s="389" customFormat="1" x14ac:dyDescent="0.2">
      <c r="A344" s="404"/>
      <c r="B344" s="405"/>
      <c r="C344" s="406"/>
      <c r="D344" s="318"/>
      <c r="E344" s="407"/>
      <c r="F344" s="407"/>
      <c r="G344" s="407"/>
      <c r="H344" s="408"/>
      <c r="J344" s="406"/>
      <c r="K344" s="318"/>
      <c r="L344" s="408"/>
    </row>
    <row r="345" spans="1:12" s="389" customFormat="1" ht="25.5" x14ac:dyDescent="0.2">
      <c r="A345" s="404" t="s">
        <v>713</v>
      </c>
      <c r="B345" s="405" t="s">
        <v>714</v>
      </c>
      <c r="C345" s="406"/>
      <c r="D345" s="318" t="s">
        <v>401</v>
      </c>
      <c r="E345" s="407">
        <v>42.73</v>
      </c>
      <c r="F345" s="407">
        <v>7.13</v>
      </c>
      <c r="G345" s="407">
        <v>7.13</v>
      </c>
      <c r="H345" s="412" t="str">
        <f>('Series 200 Design'!$H345)</f>
        <v/>
      </c>
      <c r="J345" s="406"/>
      <c r="K345" s="318" t="s">
        <v>401</v>
      </c>
      <c r="L345" s="412" t="str">
        <f>('Series 200 Final'!$H345)</f>
        <v/>
      </c>
    </row>
    <row r="346" spans="1:12" s="389" customFormat="1" x14ac:dyDescent="0.2">
      <c r="A346" s="404"/>
      <c r="B346" s="405"/>
      <c r="C346" s="406"/>
      <c r="D346" s="318"/>
      <c r="E346" s="407"/>
      <c r="F346" s="407"/>
      <c r="G346" s="407"/>
      <c r="H346" s="408"/>
      <c r="J346" s="406"/>
      <c r="K346" s="318"/>
      <c r="L346" s="408"/>
    </row>
    <row r="347" spans="1:12" s="389" customFormat="1" ht="25.5" x14ac:dyDescent="0.2">
      <c r="A347" s="404" t="s">
        <v>715</v>
      </c>
      <c r="B347" s="405" t="s">
        <v>716</v>
      </c>
      <c r="C347" s="406"/>
      <c r="D347" s="318" t="s">
        <v>401</v>
      </c>
      <c r="E347" s="407">
        <v>42.73</v>
      </c>
      <c r="F347" s="407">
        <v>8.91</v>
      </c>
      <c r="G347" s="407">
        <v>8.91</v>
      </c>
      <c r="H347" s="412" t="str">
        <f>('Series 200 Design'!$H347)</f>
        <v/>
      </c>
      <c r="J347" s="406"/>
      <c r="K347" s="318" t="s">
        <v>401</v>
      </c>
      <c r="L347" s="412" t="str">
        <f>('Series 200 Final'!$H347)</f>
        <v/>
      </c>
    </row>
    <row r="348" spans="1:12" s="389" customFormat="1" x14ac:dyDescent="0.2">
      <c r="A348" s="404"/>
      <c r="B348" s="405"/>
      <c r="C348" s="406"/>
      <c r="D348" s="318"/>
      <c r="E348" s="407"/>
      <c r="F348" s="407"/>
      <c r="G348" s="407"/>
      <c r="H348" s="408"/>
      <c r="J348" s="406"/>
      <c r="K348" s="318"/>
      <c r="L348" s="408"/>
    </row>
    <row r="349" spans="1:12" s="389" customFormat="1" ht="25.5" x14ac:dyDescent="0.2">
      <c r="A349" s="404" t="s">
        <v>717</v>
      </c>
      <c r="B349" s="405" t="s">
        <v>718</v>
      </c>
      <c r="C349" s="406"/>
      <c r="D349" s="318" t="s">
        <v>401</v>
      </c>
      <c r="E349" s="407">
        <v>42.73</v>
      </c>
      <c r="F349" s="407">
        <v>10.68</v>
      </c>
      <c r="G349" s="407">
        <v>10.68</v>
      </c>
      <c r="H349" s="412" t="str">
        <f>('Series 200 Design'!$H349)</f>
        <v/>
      </c>
      <c r="J349" s="406"/>
      <c r="K349" s="318" t="s">
        <v>401</v>
      </c>
      <c r="L349" s="412" t="str">
        <f>('Series 200 Final'!$H349)</f>
        <v/>
      </c>
    </row>
    <row r="350" spans="1:12" s="389" customFormat="1" x14ac:dyDescent="0.2">
      <c r="A350" s="404"/>
      <c r="B350" s="405"/>
      <c r="C350" s="406"/>
      <c r="D350" s="318"/>
      <c r="E350" s="407"/>
      <c r="F350" s="407"/>
      <c r="G350" s="407"/>
      <c r="H350" s="408"/>
      <c r="J350" s="406"/>
      <c r="K350" s="318"/>
      <c r="L350" s="408"/>
    </row>
    <row r="351" spans="1:12" s="389" customFormat="1" ht="25.5" x14ac:dyDescent="0.2">
      <c r="A351" s="404" t="s">
        <v>719</v>
      </c>
      <c r="B351" s="317" t="s">
        <v>720</v>
      </c>
      <c r="C351" s="406"/>
      <c r="D351" s="318" t="s">
        <v>401</v>
      </c>
      <c r="E351" s="407">
        <v>42.73</v>
      </c>
      <c r="F351" s="407">
        <v>14.24</v>
      </c>
      <c r="G351" s="407">
        <v>14.24</v>
      </c>
      <c r="H351" s="412" t="str">
        <f>('Series 200 Design'!$H351)</f>
        <v/>
      </c>
      <c r="J351" s="406"/>
      <c r="K351" s="318" t="s">
        <v>401</v>
      </c>
      <c r="L351" s="412" t="str">
        <f>('Series 200 Final'!$H351)</f>
        <v/>
      </c>
    </row>
    <row r="352" spans="1:12" s="389" customFormat="1" x14ac:dyDescent="0.2">
      <c r="A352" s="316"/>
      <c r="B352" s="444"/>
      <c r="C352" s="486"/>
      <c r="D352" s="330"/>
      <c r="E352" s="428"/>
      <c r="F352" s="429"/>
      <c r="G352" s="428"/>
      <c r="H352" s="428"/>
      <c r="J352" s="486"/>
      <c r="K352" s="330"/>
      <c r="L352" s="428"/>
    </row>
    <row r="353" spans="1:12" s="389" customFormat="1" x14ac:dyDescent="0.2">
      <c r="A353" s="331"/>
      <c r="B353" s="421" t="s">
        <v>448</v>
      </c>
      <c r="C353" s="485"/>
      <c r="D353" s="333"/>
      <c r="E353" s="423" t="s">
        <v>396</v>
      </c>
      <c r="F353" s="424" t="s">
        <v>397</v>
      </c>
      <c r="G353" s="423" t="s">
        <v>398</v>
      </c>
      <c r="H353" s="433">
        <f>('Series 200 Design'!$H353)</f>
        <v>0</v>
      </c>
      <c r="J353" s="485"/>
      <c r="K353" s="333"/>
      <c r="L353" s="433">
        <f>('Series 200 Final'!$H353)</f>
        <v>0</v>
      </c>
    </row>
    <row r="354" spans="1:12" s="389" customFormat="1" x14ac:dyDescent="0.2">
      <c r="A354" s="316"/>
      <c r="B354" s="444"/>
      <c r="C354" s="486"/>
      <c r="D354" s="330"/>
      <c r="E354" s="428"/>
      <c r="F354" s="429"/>
      <c r="G354" s="428"/>
      <c r="H354" s="428"/>
      <c r="J354" s="486"/>
      <c r="K354" s="330"/>
      <c r="L354" s="428"/>
    </row>
    <row r="355" spans="1:12" s="389" customFormat="1" ht="25.5" x14ac:dyDescent="0.2">
      <c r="A355" s="404" t="s">
        <v>721</v>
      </c>
      <c r="B355" s="405" t="s">
        <v>722</v>
      </c>
      <c r="C355" s="406"/>
      <c r="D355" s="318" t="s">
        <v>451</v>
      </c>
      <c r="E355" s="407">
        <v>42.73</v>
      </c>
      <c r="F355" s="407">
        <v>14.24</v>
      </c>
      <c r="G355" s="407">
        <v>14.24</v>
      </c>
      <c r="H355" s="412" t="str">
        <f>('Series 200 Design'!$H355)</f>
        <v/>
      </c>
      <c r="J355" s="406"/>
      <c r="K355" s="318" t="s">
        <v>451</v>
      </c>
      <c r="L355" s="412" t="str">
        <f>('Series 200 Final'!$H355)</f>
        <v/>
      </c>
    </row>
    <row r="356" spans="1:12" s="389" customFormat="1" x14ac:dyDescent="0.2">
      <c r="A356" s="404"/>
      <c r="B356" s="405"/>
      <c r="C356" s="406"/>
      <c r="D356" s="318"/>
      <c r="E356" s="407"/>
      <c r="F356" s="407"/>
      <c r="G356" s="407"/>
      <c r="H356" s="408"/>
      <c r="J356" s="406"/>
      <c r="K356" s="318"/>
      <c r="L356" s="408"/>
    </row>
    <row r="357" spans="1:12" s="389" customFormat="1" ht="25.5" x14ac:dyDescent="0.2">
      <c r="A357" s="404" t="s">
        <v>723</v>
      </c>
      <c r="B357" s="317" t="s">
        <v>724</v>
      </c>
      <c r="C357" s="406"/>
      <c r="D357" s="318" t="s">
        <v>451</v>
      </c>
      <c r="E357" s="407">
        <v>42.73</v>
      </c>
      <c r="F357" s="407">
        <v>14.24</v>
      </c>
      <c r="G357" s="407">
        <v>14.24</v>
      </c>
      <c r="H357" s="412" t="str">
        <f>('Series 200 Design'!$H357)</f>
        <v/>
      </c>
      <c r="J357" s="406"/>
      <c r="K357" s="318" t="s">
        <v>451</v>
      </c>
      <c r="L357" s="412" t="str">
        <f>('Series 200 Final'!$H357)</f>
        <v/>
      </c>
    </row>
    <row r="358" spans="1:12" s="389" customFormat="1" x14ac:dyDescent="0.2">
      <c r="A358" s="404"/>
      <c r="B358" s="317"/>
      <c r="C358" s="406"/>
      <c r="D358" s="318"/>
      <c r="E358" s="407"/>
      <c r="F358" s="407"/>
      <c r="G358" s="407"/>
      <c r="H358" s="408"/>
      <c r="J358" s="406"/>
      <c r="K358" s="318"/>
      <c r="L358" s="408"/>
    </row>
    <row r="359" spans="1:12" s="389" customFormat="1" ht="25.5" x14ac:dyDescent="0.2">
      <c r="A359" s="404" t="s">
        <v>725</v>
      </c>
      <c r="B359" s="405" t="s">
        <v>726</v>
      </c>
      <c r="C359" s="406"/>
      <c r="D359" s="318" t="s">
        <v>451</v>
      </c>
      <c r="E359" s="407">
        <v>42.73</v>
      </c>
      <c r="F359" s="407">
        <v>14.24</v>
      </c>
      <c r="G359" s="407">
        <v>14.24</v>
      </c>
      <c r="H359" s="412" t="str">
        <f>('Series 200 Design'!$H359)</f>
        <v/>
      </c>
      <c r="J359" s="406"/>
      <c r="K359" s="318" t="s">
        <v>451</v>
      </c>
      <c r="L359" s="412" t="str">
        <f>('Series 200 Final'!$H359)</f>
        <v/>
      </c>
    </row>
    <row r="360" spans="1:12" s="389" customFormat="1" x14ac:dyDescent="0.2">
      <c r="A360" s="404"/>
      <c r="B360" s="405"/>
      <c r="C360" s="406"/>
      <c r="D360" s="318"/>
      <c r="E360" s="407"/>
      <c r="F360" s="407"/>
      <c r="G360" s="407"/>
      <c r="H360" s="408"/>
      <c r="J360" s="406"/>
      <c r="K360" s="318"/>
      <c r="L360" s="408"/>
    </row>
    <row r="361" spans="1:12" s="389" customFormat="1" x14ac:dyDescent="0.2">
      <c r="A361" s="420"/>
      <c r="B361" s="343" t="s">
        <v>478</v>
      </c>
      <c r="C361" s="484"/>
      <c r="D361" s="334"/>
      <c r="E361" s="427"/>
      <c r="F361" s="427"/>
      <c r="G361" s="427"/>
      <c r="H361" s="433"/>
      <c r="J361" s="484"/>
      <c r="K361" s="334"/>
      <c r="L361" s="433"/>
    </row>
    <row r="362" spans="1:12" s="389" customFormat="1" x14ac:dyDescent="0.2">
      <c r="A362" s="420"/>
      <c r="B362" s="344"/>
      <c r="C362" s="484"/>
      <c r="D362" s="334"/>
      <c r="E362" s="427"/>
      <c r="F362" s="427"/>
      <c r="G362" s="427"/>
      <c r="H362" s="433"/>
      <c r="J362" s="484"/>
      <c r="K362" s="334"/>
      <c r="L362" s="433"/>
    </row>
    <row r="363" spans="1:12" s="389" customFormat="1" x14ac:dyDescent="0.2">
      <c r="A363" s="420"/>
      <c r="B363" s="343" t="s">
        <v>479</v>
      </c>
      <c r="C363" s="485"/>
      <c r="D363" s="333"/>
      <c r="E363" s="423" t="s">
        <v>396</v>
      </c>
      <c r="F363" s="424" t="s">
        <v>397</v>
      </c>
      <c r="G363" s="423" t="s">
        <v>398</v>
      </c>
      <c r="H363" s="433"/>
      <c r="J363" s="485"/>
      <c r="K363" s="333"/>
      <c r="L363" s="433"/>
    </row>
    <row r="364" spans="1:12" s="389" customFormat="1" x14ac:dyDescent="0.2">
      <c r="A364" s="404"/>
      <c r="B364" s="317"/>
      <c r="C364" s="486"/>
      <c r="D364" s="330"/>
      <c r="E364" s="407"/>
      <c r="F364" s="407"/>
      <c r="G364" s="407"/>
      <c r="H364" s="408"/>
      <c r="J364" s="486"/>
      <c r="K364" s="330"/>
      <c r="L364" s="408"/>
    </row>
    <row r="365" spans="1:12" s="389" customFormat="1" ht="25.5" x14ac:dyDescent="0.2">
      <c r="A365" s="316" t="s">
        <v>727</v>
      </c>
      <c r="B365" s="317" t="s">
        <v>728</v>
      </c>
      <c r="C365" s="406"/>
      <c r="D365" s="318" t="s">
        <v>451</v>
      </c>
      <c r="E365" s="407">
        <v>16.309999999999999</v>
      </c>
      <c r="F365" s="407">
        <v>16.309999999999999</v>
      </c>
      <c r="G365" s="407">
        <v>16.309999999999999</v>
      </c>
      <c r="H365" s="412" t="str">
        <f>('Series 200 Design'!$H365)</f>
        <v/>
      </c>
      <c r="J365" s="406"/>
      <c r="K365" s="318" t="s">
        <v>451</v>
      </c>
      <c r="L365" s="412" t="str">
        <f>('Series 200 Final'!$H365)</f>
        <v/>
      </c>
    </row>
    <row r="366" spans="1:12" s="389" customFormat="1" x14ac:dyDescent="0.2">
      <c r="A366" s="404"/>
      <c r="B366" s="317"/>
      <c r="C366" s="406"/>
      <c r="D366" s="318"/>
      <c r="E366" s="407"/>
      <c r="F366" s="407"/>
      <c r="G366" s="407"/>
      <c r="H366" s="408"/>
      <c r="J366" s="406"/>
      <c r="K366" s="318"/>
      <c r="L366" s="408"/>
    </row>
    <row r="367" spans="1:12" s="389" customFormat="1" ht="25.5" x14ac:dyDescent="0.2">
      <c r="A367" s="316" t="s">
        <v>729</v>
      </c>
      <c r="B367" s="317" t="s">
        <v>730</v>
      </c>
      <c r="C367" s="406"/>
      <c r="D367" s="318" t="s">
        <v>451</v>
      </c>
      <c r="E367" s="407">
        <v>16.309999999999999</v>
      </c>
      <c r="F367" s="407">
        <v>16.309999999999999</v>
      </c>
      <c r="G367" s="407">
        <v>16.309999999999999</v>
      </c>
      <c r="H367" s="412" t="str">
        <f>('Series 200 Design'!$H367)</f>
        <v/>
      </c>
      <c r="J367" s="406"/>
      <c r="K367" s="318" t="s">
        <v>451</v>
      </c>
      <c r="L367" s="412" t="str">
        <f>('Series 200 Final'!$H367)</f>
        <v/>
      </c>
    </row>
    <row r="368" spans="1:12" s="389" customFormat="1" x14ac:dyDescent="0.2">
      <c r="A368" s="316"/>
      <c r="B368" s="444"/>
      <c r="C368" s="486"/>
      <c r="D368" s="330"/>
      <c r="E368" s="428"/>
      <c r="F368" s="429"/>
      <c r="G368" s="428"/>
      <c r="H368" s="428"/>
      <c r="J368" s="486"/>
      <c r="K368" s="330"/>
      <c r="L368" s="428"/>
    </row>
    <row r="369" spans="1:12" s="389" customFormat="1" x14ac:dyDescent="0.2">
      <c r="A369" s="331"/>
      <c r="B369" s="343" t="s">
        <v>507</v>
      </c>
      <c r="C369" s="484"/>
      <c r="D369" s="437"/>
      <c r="E369" s="423" t="s">
        <v>386</v>
      </c>
      <c r="F369" s="424" t="s">
        <v>485</v>
      </c>
      <c r="G369" s="423" t="s">
        <v>486</v>
      </c>
      <c r="H369" s="423"/>
      <c r="J369" s="484"/>
      <c r="K369" s="437"/>
      <c r="L369" s="423"/>
    </row>
    <row r="370" spans="1:12" s="389" customFormat="1" x14ac:dyDescent="0.2">
      <c r="A370" s="316"/>
      <c r="B370" s="317"/>
      <c r="C370" s="406"/>
      <c r="D370" s="318"/>
      <c r="E370" s="407"/>
      <c r="F370" s="407"/>
      <c r="G370" s="407"/>
      <c r="H370" s="428"/>
      <c r="J370" s="406"/>
      <c r="K370" s="318"/>
      <c r="L370" s="428"/>
    </row>
    <row r="371" spans="1:12" s="389" customFormat="1" ht="25.5" x14ac:dyDescent="0.2">
      <c r="A371" s="316" t="s">
        <v>731</v>
      </c>
      <c r="B371" s="317" t="s">
        <v>732</v>
      </c>
      <c r="C371" s="406"/>
      <c r="D371" s="318" t="s">
        <v>30</v>
      </c>
      <c r="E371" s="407">
        <v>261.02</v>
      </c>
      <c r="F371" s="407">
        <v>261.02</v>
      </c>
      <c r="G371" s="407">
        <v>261.02</v>
      </c>
      <c r="H371" s="412" t="str">
        <f>('Series 200 Design'!$H371)</f>
        <v/>
      </c>
      <c r="J371" s="406"/>
      <c r="K371" s="318" t="s">
        <v>30</v>
      </c>
      <c r="L371" s="412" t="str">
        <f>('Series 200 Final'!$H371)</f>
        <v/>
      </c>
    </row>
    <row r="372" spans="1:12" s="389" customFormat="1" x14ac:dyDescent="0.2">
      <c r="A372" s="316"/>
      <c r="B372" s="317"/>
      <c r="C372" s="406"/>
      <c r="D372" s="318"/>
      <c r="E372" s="407"/>
      <c r="F372" s="407"/>
      <c r="G372" s="407"/>
      <c r="H372" s="428"/>
      <c r="J372" s="406"/>
      <c r="K372" s="318"/>
      <c r="L372" s="428"/>
    </row>
    <row r="373" spans="1:12" s="389" customFormat="1" x14ac:dyDescent="0.2">
      <c r="A373" s="331"/>
      <c r="B373" s="332" t="s">
        <v>510</v>
      </c>
      <c r="C373" s="484"/>
      <c r="D373" s="334"/>
      <c r="E373" s="423" t="s">
        <v>386</v>
      </c>
      <c r="F373" s="424" t="s">
        <v>485</v>
      </c>
      <c r="G373" s="423" t="s">
        <v>486</v>
      </c>
      <c r="H373" s="423"/>
      <c r="J373" s="484"/>
      <c r="K373" s="334"/>
      <c r="L373" s="423"/>
    </row>
    <row r="374" spans="1:12" s="389" customFormat="1" x14ac:dyDescent="0.2">
      <c r="A374" s="316"/>
      <c r="B374" s="317"/>
      <c r="C374" s="406"/>
      <c r="D374" s="318"/>
      <c r="E374" s="407"/>
      <c r="F374" s="407"/>
      <c r="G374" s="407"/>
      <c r="H374" s="428"/>
      <c r="J374" s="406"/>
      <c r="K374" s="318"/>
      <c r="L374" s="428"/>
    </row>
    <row r="375" spans="1:12" s="389" customFormat="1" ht="25.5" x14ac:dyDescent="0.2">
      <c r="A375" s="316" t="s">
        <v>733</v>
      </c>
      <c r="B375" s="317" t="s">
        <v>734</v>
      </c>
      <c r="C375" s="406"/>
      <c r="D375" s="318" t="s">
        <v>30</v>
      </c>
      <c r="E375" s="407">
        <v>261.02</v>
      </c>
      <c r="F375" s="407">
        <v>261.02</v>
      </c>
      <c r="G375" s="407">
        <v>261.02</v>
      </c>
      <c r="H375" s="412" t="str">
        <f>('Series 200 Design'!$H375)</f>
        <v/>
      </c>
      <c r="J375" s="406"/>
      <c r="K375" s="318" t="s">
        <v>30</v>
      </c>
      <c r="L375" s="412" t="str">
        <f>('Series 200 Final'!$H375)</f>
        <v/>
      </c>
    </row>
    <row r="376" spans="1:12" s="389" customFormat="1" x14ac:dyDescent="0.2">
      <c r="A376" s="316"/>
      <c r="B376" s="317"/>
      <c r="C376" s="406"/>
      <c r="D376" s="318"/>
      <c r="E376" s="407"/>
      <c r="F376" s="407"/>
      <c r="G376" s="407"/>
      <c r="H376" s="408"/>
      <c r="J376" s="406"/>
      <c r="K376" s="318"/>
      <c r="L376" s="408"/>
    </row>
    <row r="377" spans="1:12" s="389" customFormat="1" ht="25.5" x14ac:dyDescent="0.2">
      <c r="A377" s="316" t="s">
        <v>735</v>
      </c>
      <c r="B377" s="317" t="s">
        <v>736</v>
      </c>
      <c r="C377" s="406"/>
      <c r="D377" s="318" t="s">
        <v>30</v>
      </c>
      <c r="E377" s="407">
        <v>130.51</v>
      </c>
      <c r="F377" s="407">
        <v>130.51</v>
      </c>
      <c r="G377" s="407">
        <v>130.51</v>
      </c>
      <c r="H377" s="412" t="str">
        <f>('Series 200 Design'!$H377)</f>
        <v/>
      </c>
      <c r="J377" s="406"/>
      <c r="K377" s="318" t="s">
        <v>30</v>
      </c>
      <c r="L377" s="412" t="str">
        <f>('Series 200 Final'!$H377)</f>
        <v/>
      </c>
    </row>
    <row r="378" spans="1:12" s="389" customFormat="1" x14ac:dyDescent="0.2">
      <c r="A378" s="316"/>
      <c r="B378" s="317"/>
      <c r="C378" s="406"/>
      <c r="D378" s="318"/>
      <c r="E378" s="407"/>
      <c r="F378" s="407"/>
      <c r="G378" s="407"/>
      <c r="H378" s="428"/>
      <c r="J378" s="406"/>
      <c r="K378" s="318"/>
      <c r="L378" s="428"/>
    </row>
    <row r="379" spans="1:12" s="389" customFormat="1" x14ac:dyDescent="0.2">
      <c r="A379" s="331"/>
      <c r="B379" s="332" t="s">
        <v>515</v>
      </c>
      <c r="C379" s="484"/>
      <c r="D379" s="334"/>
      <c r="E379" s="423" t="s">
        <v>386</v>
      </c>
      <c r="F379" s="424" t="s">
        <v>485</v>
      </c>
      <c r="G379" s="423" t="s">
        <v>486</v>
      </c>
      <c r="H379" s="423"/>
      <c r="J379" s="484"/>
      <c r="K379" s="334"/>
      <c r="L379" s="423"/>
    </row>
    <row r="380" spans="1:12" s="389" customFormat="1" x14ac:dyDescent="0.2">
      <c r="A380" s="316"/>
      <c r="B380" s="317"/>
      <c r="C380" s="406"/>
      <c r="D380" s="318"/>
      <c r="E380" s="407"/>
      <c r="F380" s="407"/>
      <c r="G380" s="407"/>
      <c r="H380" s="428"/>
      <c r="J380" s="406"/>
      <c r="K380" s="318"/>
      <c r="L380" s="428"/>
    </row>
    <row r="381" spans="1:12" s="389" customFormat="1" ht="25.5" x14ac:dyDescent="0.2">
      <c r="A381" s="316" t="s">
        <v>737</v>
      </c>
      <c r="B381" s="317" t="s">
        <v>738</v>
      </c>
      <c r="C381" s="406"/>
      <c r="D381" s="318" t="s">
        <v>30</v>
      </c>
      <c r="E381" s="407">
        <v>246.99</v>
      </c>
      <c r="F381" s="407">
        <v>246.99</v>
      </c>
      <c r="G381" s="407">
        <v>246.99</v>
      </c>
      <c r="H381" s="412" t="str">
        <f>('Series 200 Design'!$H381)</f>
        <v/>
      </c>
      <c r="J381" s="406"/>
      <c r="K381" s="318" t="s">
        <v>30</v>
      </c>
      <c r="L381" s="412" t="str">
        <f>('Series 200 Final'!$H381)</f>
        <v/>
      </c>
    </row>
    <row r="382" spans="1:12" s="389" customFormat="1" x14ac:dyDescent="0.2">
      <c r="A382" s="316"/>
      <c r="B382" s="317"/>
      <c r="C382" s="406"/>
      <c r="D382" s="318"/>
      <c r="E382" s="407"/>
      <c r="F382" s="407"/>
      <c r="G382" s="407"/>
      <c r="H382" s="408"/>
      <c r="J382" s="406"/>
      <c r="K382" s="318"/>
      <c r="L382" s="408"/>
    </row>
    <row r="383" spans="1:12" s="389" customFormat="1" ht="25.5" x14ac:dyDescent="0.2">
      <c r="A383" s="316" t="s">
        <v>739</v>
      </c>
      <c r="B383" s="317" t="s">
        <v>740</v>
      </c>
      <c r="C383" s="406"/>
      <c r="D383" s="318" t="s">
        <v>30</v>
      </c>
      <c r="E383" s="407">
        <v>244.52</v>
      </c>
      <c r="F383" s="407">
        <v>163.01</v>
      </c>
      <c r="G383" s="407">
        <v>163.01</v>
      </c>
      <c r="H383" s="412" t="str">
        <f>('Series 200 Design'!$H383)</f>
        <v/>
      </c>
      <c r="J383" s="406"/>
      <c r="K383" s="318" t="s">
        <v>30</v>
      </c>
      <c r="L383" s="412" t="str">
        <f>('Series 200 Final'!$H383)</f>
        <v/>
      </c>
    </row>
    <row r="384" spans="1:12" s="389" customFormat="1" x14ac:dyDescent="0.2">
      <c r="A384" s="316"/>
      <c r="B384" s="317"/>
      <c r="C384" s="406"/>
      <c r="D384" s="318"/>
      <c r="E384" s="407"/>
      <c r="F384" s="407"/>
      <c r="G384" s="407"/>
      <c r="H384" s="428"/>
      <c r="J384" s="406"/>
      <c r="K384" s="318"/>
      <c r="L384" s="428"/>
    </row>
    <row r="385" spans="1:12" s="389" customFormat="1" x14ac:dyDescent="0.2">
      <c r="A385" s="331"/>
      <c r="B385" s="343" t="s">
        <v>520</v>
      </c>
      <c r="C385" s="484"/>
      <c r="D385" s="334"/>
      <c r="E385" s="423" t="s">
        <v>386</v>
      </c>
      <c r="F385" s="424" t="s">
        <v>485</v>
      </c>
      <c r="G385" s="423" t="s">
        <v>486</v>
      </c>
      <c r="H385" s="423"/>
      <c r="J385" s="484"/>
      <c r="K385" s="334"/>
      <c r="L385" s="423"/>
    </row>
    <row r="386" spans="1:12" s="389" customFormat="1" x14ac:dyDescent="0.2">
      <c r="A386" s="316"/>
      <c r="B386" s="317"/>
      <c r="C386" s="406"/>
      <c r="D386" s="318"/>
      <c r="E386" s="407"/>
      <c r="F386" s="407"/>
      <c r="G386" s="407"/>
      <c r="H386" s="428"/>
      <c r="J386" s="406"/>
      <c r="K386" s="318"/>
      <c r="L386" s="428"/>
    </row>
    <row r="387" spans="1:12" s="389" customFormat="1" ht="25.5" x14ac:dyDescent="0.2">
      <c r="A387" s="316" t="s">
        <v>741</v>
      </c>
      <c r="B387" s="317" t="s">
        <v>742</v>
      </c>
      <c r="C387" s="406"/>
      <c r="D387" s="318" t="s">
        <v>30</v>
      </c>
      <c r="E387" s="407">
        <v>350.48</v>
      </c>
      <c r="F387" s="407">
        <v>350.48</v>
      </c>
      <c r="G387" s="407">
        <v>350.48</v>
      </c>
      <c r="H387" s="412" t="str">
        <f>('Series 200 Design'!$H387)</f>
        <v/>
      </c>
      <c r="J387" s="406"/>
      <c r="K387" s="318" t="s">
        <v>30</v>
      </c>
      <c r="L387" s="412" t="str">
        <f>('Series 200 Final'!$H387)</f>
        <v/>
      </c>
    </row>
    <row r="388" spans="1:12" s="389" customFormat="1" x14ac:dyDescent="0.2">
      <c r="A388" s="316"/>
      <c r="B388" s="317"/>
      <c r="C388" s="406"/>
      <c r="D388" s="318"/>
      <c r="E388" s="407"/>
      <c r="F388" s="407"/>
      <c r="G388" s="407"/>
      <c r="H388" s="408"/>
      <c r="J388" s="406"/>
      <c r="K388" s="318"/>
      <c r="L388" s="408"/>
    </row>
    <row r="389" spans="1:12" s="389" customFormat="1" ht="25.5" x14ac:dyDescent="0.2">
      <c r="A389" s="316" t="s">
        <v>743</v>
      </c>
      <c r="B389" s="317" t="s">
        <v>744</v>
      </c>
      <c r="C389" s="406"/>
      <c r="D389" s="318" t="s">
        <v>30</v>
      </c>
      <c r="E389" s="407">
        <v>467.3</v>
      </c>
      <c r="F389" s="407">
        <v>467.3</v>
      </c>
      <c r="G389" s="407">
        <v>467.3</v>
      </c>
      <c r="H389" s="412" t="str">
        <f>('Series 200 Design'!$H389)</f>
        <v/>
      </c>
      <c r="J389" s="406"/>
      <c r="K389" s="318" t="s">
        <v>30</v>
      </c>
      <c r="L389" s="412" t="str">
        <f>('Series 200 Final'!$H389)</f>
        <v/>
      </c>
    </row>
    <row r="390" spans="1:12" s="389" customFormat="1" x14ac:dyDescent="0.2">
      <c r="A390" s="316"/>
      <c r="B390" s="317"/>
      <c r="C390" s="406"/>
      <c r="D390" s="330"/>
      <c r="E390" s="407"/>
      <c r="F390" s="407"/>
      <c r="G390" s="407"/>
      <c r="H390" s="428"/>
      <c r="J390" s="406"/>
      <c r="K390" s="330"/>
      <c r="L390" s="428"/>
    </row>
    <row r="391" spans="1:12" s="389" customFormat="1" ht="25.5" x14ac:dyDescent="0.2">
      <c r="A391" s="316" t="s">
        <v>745</v>
      </c>
      <c r="B391" s="317" t="s">
        <v>746</v>
      </c>
      <c r="C391" s="406"/>
      <c r="D391" s="318" t="s">
        <v>30</v>
      </c>
      <c r="E391" s="407">
        <v>525.72</v>
      </c>
      <c r="F391" s="407">
        <v>525.72</v>
      </c>
      <c r="G391" s="407">
        <v>525.72</v>
      </c>
      <c r="H391" s="412" t="str">
        <f>('Series 200 Design'!$H391)</f>
        <v/>
      </c>
      <c r="J391" s="406"/>
      <c r="K391" s="318" t="s">
        <v>30</v>
      </c>
      <c r="L391" s="412" t="str">
        <f>('Series 200 Final'!$H391)</f>
        <v/>
      </c>
    </row>
    <row r="392" spans="1:12" s="389" customFormat="1" x14ac:dyDescent="0.2">
      <c r="A392" s="316"/>
      <c r="B392" s="317"/>
      <c r="C392" s="406"/>
      <c r="D392" s="330"/>
      <c r="E392" s="407"/>
      <c r="F392" s="407"/>
      <c r="G392" s="407"/>
      <c r="H392" s="428"/>
      <c r="J392" s="406"/>
      <c r="K392" s="330"/>
      <c r="L392" s="428"/>
    </row>
    <row r="393" spans="1:12" s="389" customFormat="1" ht="25.5" x14ac:dyDescent="0.2">
      <c r="A393" s="316" t="s">
        <v>747</v>
      </c>
      <c r="B393" s="317" t="s">
        <v>748</v>
      </c>
      <c r="C393" s="406"/>
      <c r="D393" s="318" t="s">
        <v>30</v>
      </c>
      <c r="E393" s="407">
        <v>584.13</v>
      </c>
      <c r="F393" s="407">
        <v>584.13</v>
      </c>
      <c r="G393" s="407">
        <v>584.13</v>
      </c>
      <c r="H393" s="412" t="str">
        <f>('Series 200 Design'!$H393)</f>
        <v/>
      </c>
      <c r="J393" s="406"/>
      <c r="K393" s="318" t="s">
        <v>30</v>
      </c>
      <c r="L393" s="412" t="str">
        <f>('Series 200 Final'!$H393)</f>
        <v/>
      </c>
    </row>
    <row r="394" spans="1:12" s="389" customFormat="1" x14ac:dyDescent="0.2">
      <c r="A394" s="316"/>
      <c r="B394" s="317"/>
      <c r="C394" s="406"/>
      <c r="D394" s="318"/>
      <c r="E394" s="407"/>
      <c r="F394" s="407"/>
      <c r="G394" s="407"/>
      <c r="H394" s="428"/>
      <c r="J394" s="406"/>
      <c r="K394" s="318"/>
      <c r="L394" s="428"/>
    </row>
    <row r="395" spans="1:12" s="389" customFormat="1" x14ac:dyDescent="0.2">
      <c r="A395" s="331"/>
      <c r="B395" s="343" t="s">
        <v>529</v>
      </c>
      <c r="C395" s="484"/>
      <c r="D395" s="334"/>
      <c r="E395" s="423" t="s">
        <v>386</v>
      </c>
      <c r="F395" s="424" t="s">
        <v>485</v>
      </c>
      <c r="G395" s="423" t="s">
        <v>486</v>
      </c>
      <c r="H395" s="423"/>
      <c r="J395" s="484"/>
      <c r="K395" s="334"/>
      <c r="L395" s="423"/>
    </row>
    <row r="396" spans="1:12" s="389" customFormat="1" x14ac:dyDescent="0.2">
      <c r="A396" s="316"/>
      <c r="B396" s="317"/>
      <c r="C396" s="406"/>
      <c r="D396" s="318"/>
      <c r="E396" s="407"/>
      <c r="F396" s="407"/>
      <c r="G396" s="407"/>
      <c r="H396" s="428"/>
      <c r="J396" s="406"/>
      <c r="K396" s="318"/>
      <c r="L396" s="428"/>
    </row>
    <row r="397" spans="1:12" s="389" customFormat="1" x14ac:dyDescent="0.2">
      <c r="A397" s="316" t="s">
        <v>749</v>
      </c>
      <c r="B397" s="317" t="s">
        <v>750</v>
      </c>
      <c r="C397" s="406"/>
      <c r="D397" s="318" t="s">
        <v>30</v>
      </c>
      <c r="E397" s="407">
        <v>10.88</v>
      </c>
      <c r="F397" s="407">
        <v>10.88</v>
      </c>
      <c r="G397" s="407">
        <v>10.88</v>
      </c>
      <c r="H397" s="412" t="str">
        <f>('Series 200 Design'!$H397)</f>
        <v/>
      </c>
      <c r="J397" s="406"/>
      <c r="K397" s="318" t="s">
        <v>30</v>
      </c>
      <c r="L397" s="412" t="str">
        <f>('Series 200 Final'!$H397)</f>
        <v/>
      </c>
    </row>
    <row r="398" spans="1:12" s="389" customFormat="1" x14ac:dyDescent="0.2">
      <c r="A398" s="316"/>
      <c r="B398" s="317"/>
      <c r="C398" s="406"/>
      <c r="D398" s="330"/>
      <c r="E398" s="407"/>
      <c r="F398" s="407"/>
      <c r="G398" s="407"/>
      <c r="H398" s="428"/>
      <c r="J398" s="406"/>
      <c r="K398" s="330"/>
      <c r="L398" s="428"/>
    </row>
    <row r="399" spans="1:12" s="389" customFormat="1" ht="25.5" x14ac:dyDescent="0.2">
      <c r="A399" s="316" t="s">
        <v>751</v>
      </c>
      <c r="B399" s="317" t="s">
        <v>752</v>
      </c>
      <c r="C399" s="406"/>
      <c r="D399" s="318" t="s">
        <v>30</v>
      </c>
      <c r="E399" s="407">
        <v>65.260000000000005</v>
      </c>
      <c r="F399" s="407">
        <v>65.260000000000005</v>
      </c>
      <c r="G399" s="407">
        <v>65.260000000000005</v>
      </c>
      <c r="H399" s="412" t="str">
        <f>('Series 200 Design'!$H399)</f>
        <v/>
      </c>
      <c r="J399" s="406"/>
      <c r="K399" s="318" t="s">
        <v>30</v>
      </c>
      <c r="L399" s="412" t="str">
        <f>('Series 200 Final'!$H399)</f>
        <v/>
      </c>
    </row>
    <row r="400" spans="1:12" s="389" customFormat="1" x14ac:dyDescent="0.2">
      <c r="A400" s="316"/>
      <c r="B400" s="317"/>
      <c r="C400" s="406"/>
      <c r="D400" s="330"/>
      <c r="E400" s="407"/>
      <c r="F400" s="407"/>
      <c r="G400" s="407"/>
      <c r="H400" s="428"/>
      <c r="J400" s="406"/>
      <c r="K400" s="330"/>
      <c r="L400" s="428"/>
    </row>
    <row r="401" spans="1:12" s="389" customFormat="1" ht="25.5" x14ac:dyDescent="0.2">
      <c r="A401" s="316" t="s">
        <v>753</v>
      </c>
      <c r="B401" s="317" t="s">
        <v>754</v>
      </c>
      <c r="C401" s="406"/>
      <c r="D401" s="318" t="s">
        <v>30</v>
      </c>
      <c r="E401" s="407">
        <v>65.260000000000005</v>
      </c>
      <c r="F401" s="407">
        <v>65.260000000000005</v>
      </c>
      <c r="G401" s="407">
        <v>65.260000000000005</v>
      </c>
      <c r="H401" s="412" t="str">
        <f>('Series 200 Design'!$H401)</f>
        <v/>
      </c>
      <c r="J401" s="406"/>
      <c r="K401" s="318" t="s">
        <v>30</v>
      </c>
      <c r="L401" s="412" t="str">
        <f>('Series 200 Final'!$H401)</f>
        <v/>
      </c>
    </row>
    <row r="402" spans="1:12" s="389" customFormat="1" x14ac:dyDescent="0.2">
      <c r="A402" s="316"/>
      <c r="B402" s="317"/>
      <c r="C402" s="406"/>
      <c r="D402" s="318"/>
      <c r="E402" s="407"/>
      <c r="F402" s="407"/>
      <c r="G402" s="407"/>
      <c r="H402" s="428"/>
      <c r="J402" s="406"/>
      <c r="K402" s="318"/>
      <c r="L402" s="428"/>
    </row>
    <row r="403" spans="1:12" s="389" customFormat="1" x14ac:dyDescent="0.2">
      <c r="A403" s="331"/>
      <c r="B403" s="421" t="s">
        <v>471</v>
      </c>
      <c r="C403" s="484"/>
      <c r="D403" s="334"/>
      <c r="E403" s="423" t="s">
        <v>396</v>
      </c>
      <c r="F403" s="424" t="s">
        <v>397</v>
      </c>
      <c r="G403" s="423" t="s">
        <v>398</v>
      </c>
      <c r="H403" s="433"/>
      <c r="J403" s="484"/>
      <c r="K403" s="334"/>
      <c r="L403" s="433"/>
    </row>
    <row r="404" spans="1:12" s="389" customFormat="1" x14ac:dyDescent="0.2">
      <c r="A404" s="316"/>
      <c r="B404" s="405"/>
      <c r="C404" s="406"/>
      <c r="D404" s="318"/>
      <c r="E404" s="407"/>
      <c r="F404" s="407"/>
      <c r="G404" s="407"/>
      <c r="H404" s="408"/>
      <c r="J404" s="406"/>
      <c r="K404" s="318"/>
      <c r="L404" s="408"/>
    </row>
    <row r="405" spans="1:12" s="389" customFormat="1" ht="25.5" x14ac:dyDescent="0.2">
      <c r="A405" s="316" t="s">
        <v>755</v>
      </c>
      <c r="B405" s="432" t="s">
        <v>756</v>
      </c>
      <c r="C405" s="406"/>
      <c r="D405" s="318" t="s">
        <v>451</v>
      </c>
      <c r="E405" s="407">
        <v>43.56</v>
      </c>
      <c r="F405" s="407">
        <v>21.78</v>
      </c>
      <c r="G405" s="407">
        <v>21.78</v>
      </c>
      <c r="H405" s="412" t="str">
        <f>('Series 200 Design'!$H405)</f>
        <v/>
      </c>
      <c r="J405" s="406"/>
      <c r="K405" s="318" t="s">
        <v>451</v>
      </c>
      <c r="L405" s="412" t="str">
        <f>('Series 200 Final'!$H405)</f>
        <v/>
      </c>
    </row>
    <row r="406" spans="1:12" s="389" customFormat="1" x14ac:dyDescent="0.2">
      <c r="A406" s="316"/>
      <c r="B406" s="317"/>
      <c r="C406" s="406"/>
      <c r="D406" s="318"/>
      <c r="E406" s="407"/>
      <c r="F406" s="407"/>
      <c r="G406" s="407"/>
      <c r="H406" s="408"/>
      <c r="J406" s="406"/>
      <c r="K406" s="318"/>
      <c r="L406" s="408"/>
    </row>
    <row r="407" spans="1:12" s="389" customFormat="1" ht="25.5" x14ac:dyDescent="0.2">
      <c r="A407" s="316" t="s">
        <v>757</v>
      </c>
      <c r="B407" s="432" t="s">
        <v>758</v>
      </c>
      <c r="C407" s="406"/>
      <c r="D407" s="318" t="s">
        <v>451</v>
      </c>
      <c r="E407" s="407">
        <v>43.56</v>
      </c>
      <c r="F407" s="407">
        <v>21.78</v>
      </c>
      <c r="G407" s="407">
        <v>21.78</v>
      </c>
      <c r="H407" s="412" t="str">
        <f>('Series 200 Design'!$H407)</f>
        <v/>
      </c>
      <c r="J407" s="406"/>
      <c r="K407" s="318" t="s">
        <v>451</v>
      </c>
      <c r="L407" s="412" t="str">
        <f>('Series 200 Final'!$H407)</f>
        <v/>
      </c>
    </row>
    <row r="408" spans="1:12" s="389" customFormat="1" x14ac:dyDescent="0.2">
      <c r="A408" s="316"/>
      <c r="B408" s="317"/>
      <c r="C408" s="406"/>
      <c r="D408" s="318"/>
      <c r="E408" s="407"/>
      <c r="F408" s="407"/>
      <c r="G408" s="407"/>
      <c r="H408" s="408"/>
      <c r="J408" s="406"/>
      <c r="K408" s="318"/>
      <c r="L408" s="408"/>
    </row>
    <row r="409" spans="1:12" s="389" customFormat="1" ht="25.5" x14ac:dyDescent="0.2">
      <c r="A409" s="316" t="s">
        <v>759</v>
      </c>
      <c r="B409" s="317" t="s">
        <v>760</v>
      </c>
      <c r="C409" s="406"/>
      <c r="D409" s="318" t="s">
        <v>451</v>
      </c>
      <c r="E409" s="407">
        <v>43.56</v>
      </c>
      <c r="F409" s="407">
        <v>21.78</v>
      </c>
      <c r="G409" s="407">
        <v>21.78</v>
      </c>
      <c r="H409" s="412" t="str">
        <f>('Series 200 Design'!$H409)</f>
        <v/>
      </c>
      <c r="J409" s="406"/>
      <c r="K409" s="318" t="s">
        <v>451</v>
      </c>
      <c r="L409" s="412" t="str">
        <f>('Series 200 Final'!$H409)</f>
        <v/>
      </c>
    </row>
    <row r="410" spans="1:12" s="389" customFormat="1" x14ac:dyDescent="0.2">
      <c r="A410" s="316"/>
      <c r="B410" s="444"/>
      <c r="C410" s="486"/>
      <c r="D410" s="330"/>
      <c r="E410" s="428"/>
      <c r="F410" s="429"/>
      <c r="G410" s="428"/>
      <c r="H410" s="428"/>
      <c r="J410" s="486"/>
      <c r="K410" s="330"/>
      <c r="L410" s="428"/>
    </row>
    <row r="411" spans="1:12" s="389" customFormat="1" x14ac:dyDescent="0.2">
      <c r="A411" s="331"/>
      <c r="B411" s="343" t="s">
        <v>601</v>
      </c>
      <c r="C411" s="485"/>
      <c r="D411" s="333"/>
      <c r="E411" s="423" t="s">
        <v>396</v>
      </c>
      <c r="F411" s="424" t="s">
        <v>397</v>
      </c>
      <c r="G411" s="423" t="s">
        <v>398</v>
      </c>
      <c r="H411" s="423"/>
      <c r="J411" s="485"/>
      <c r="K411" s="333"/>
      <c r="L411" s="423"/>
    </row>
    <row r="412" spans="1:12" s="389" customFormat="1" x14ac:dyDescent="0.2">
      <c r="A412" s="316"/>
      <c r="B412" s="317"/>
      <c r="C412" s="486"/>
      <c r="D412" s="330"/>
      <c r="E412" s="428"/>
      <c r="F412" s="429"/>
      <c r="G412" s="428"/>
      <c r="H412" s="428"/>
      <c r="J412" s="486"/>
      <c r="K412" s="330"/>
      <c r="L412" s="428"/>
    </row>
    <row r="413" spans="1:12" s="389" customFormat="1" ht="25.5" x14ac:dyDescent="0.2">
      <c r="A413" s="316" t="s">
        <v>761</v>
      </c>
      <c r="B413" s="317" t="s">
        <v>762</v>
      </c>
      <c r="C413" s="486"/>
      <c r="D413" s="318" t="s">
        <v>30</v>
      </c>
      <c r="E413" s="452">
        <v>234.5</v>
      </c>
      <c r="F413" s="452">
        <v>117.25</v>
      </c>
      <c r="G413" s="452">
        <v>117.25</v>
      </c>
      <c r="H413" s="412" t="str">
        <f>('Series 200 Design'!$H413)</f>
        <v/>
      </c>
      <c r="J413" s="486"/>
      <c r="K413" s="318" t="s">
        <v>30</v>
      </c>
      <c r="L413" s="412" t="str">
        <f>('Series 200 Final'!$H413)</f>
        <v/>
      </c>
    </row>
    <row r="414" spans="1:12" s="389" customFormat="1" x14ac:dyDescent="0.2">
      <c r="A414" s="316"/>
      <c r="B414" s="317"/>
      <c r="C414" s="486"/>
      <c r="D414" s="330"/>
      <c r="E414" s="452"/>
      <c r="F414" s="452"/>
      <c r="G414" s="452"/>
      <c r="H414" s="408"/>
      <c r="J414" s="486"/>
      <c r="K414" s="330"/>
      <c r="L414" s="408"/>
    </row>
    <row r="415" spans="1:12" s="389" customFormat="1" x14ac:dyDescent="0.2">
      <c r="A415" s="316" t="s">
        <v>763</v>
      </c>
      <c r="B415" s="317" t="s">
        <v>764</v>
      </c>
      <c r="C415" s="486"/>
      <c r="D415" s="318" t="s">
        <v>30</v>
      </c>
      <c r="E415" s="452">
        <v>117.25</v>
      </c>
      <c r="F415" s="452">
        <v>117.25</v>
      </c>
      <c r="G415" s="452">
        <v>117.25</v>
      </c>
      <c r="H415" s="412" t="str">
        <f>('Series 200 Design'!$H415)</f>
        <v/>
      </c>
      <c r="J415" s="486"/>
      <c r="K415" s="318" t="s">
        <v>30</v>
      </c>
      <c r="L415" s="412" t="str">
        <f>('Series 200 Final'!$H415)</f>
        <v/>
      </c>
    </row>
    <row r="416" spans="1:12" s="389" customFormat="1" x14ac:dyDescent="0.2">
      <c r="A416" s="316"/>
      <c r="B416" s="317"/>
      <c r="C416" s="486"/>
      <c r="D416" s="330"/>
      <c r="E416" s="452"/>
      <c r="F416" s="452"/>
      <c r="G416" s="452"/>
      <c r="H416" s="408"/>
      <c r="J416" s="486"/>
      <c r="K416" s="330"/>
      <c r="L416" s="408"/>
    </row>
    <row r="417" spans="1:12" s="389" customFormat="1" ht="25.5" x14ac:dyDescent="0.2">
      <c r="A417" s="316" t="s">
        <v>765</v>
      </c>
      <c r="B417" s="317" t="s">
        <v>766</v>
      </c>
      <c r="C417" s="486"/>
      <c r="D417" s="318" t="s">
        <v>30</v>
      </c>
      <c r="E417" s="452">
        <v>117.25</v>
      </c>
      <c r="F417" s="452">
        <v>117.25</v>
      </c>
      <c r="G417" s="452">
        <v>117.25</v>
      </c>
      <c r="H417" s="412" t="str">
        <f>('Series 200 Design'!$H417)</f>
        <v/>
      </c>
      <c r="J417" s="486"/>
      <c r="K417" s="318" t="s">
        <v>30</v>
      </c>
      <c r="L417" s="412" t="str">
        <f>('Series 200 Final'!$H417)</f>
        <v/>
      </c>
    </row>
    <row r="418" spans="1:12" s="389" customFormat="1" x14ac:dyDescent="0.2">
      <c r="A418" s="316"/>
      <c r="B418" s="444"/>
      <c r="C418" s="486"/>
      <c r="D418" s="330"/>
      <c r="E418" s="428"/>
      <c r="F418" s="429"/>
      <c r="G418" s="428"/>
      <c r="H418" s="428"/>
      <c r="J418" s="486"/>
      <c r="K418" s="330"/>
      <c r="L418" s="428"/>
    </row>
    <row r="419" spans="1:12" s="389" customFormat="1" ht="12.75" hidden="1" customHeight="1" x14ac:dyDescent="0.2">
      <c r="A419" s="316"/>
      <c r="B419" s="444"/>
      <c r="C419" s="486"/>
      <c r="D419" s="330"/>
      <c r="E419" s="428"/>
      <c r="F419" s="429"/>
      <c r="G419" s="428"/>
      <c r="H419" s="428">
        <f>('Series 200 Design'!$H419)</f>
        <v>0</v>
      </c>
      <c r="J419" s="486"/>
      <c r="K419" s="330"/>
      <c r="L419" s="428">
        <f>('Series 200 Final'!$H419)</f>
        <v>0</v>
      </c>
    </row>
    <row r="420" spans="1:12" s="389" customFormat="1" ht="12.75" hidden="1" customHeight="1" x14ac:dyDescent="0.2">
      <c r="A420" s="316"/>
      <c r="B420" s="444"/>
      <c r="C420" s="486"/>
      <c r="D420" s="330"/>
      <c r="E420" s="428"/>
      <c r="F420" s="429"/>
      <c r="G420" s="428"/>
      <c r="H420" s="428">
        <f>('Series 200 Design'!$H420)</f>
        <v>0</v>
      </c>
      <c r="J420" s="486"/>
      <c r="K420" s="330"/>
      <c r="L420" s="428">
        <f>('Series 200 Final'!$H420)</f>
        <v>0</v>
      </c>
    </row>
    <row r="421" spans="1:12" s="389" customFormat="1" ht="12.75" hidden="1" customHeight="1" x14ac:dyDescent="0.2">
      <c r="A421" s="316"/>
      <c r="B421" s="444"/>
      <c r="C421" s="486"/>
      <c r="D421" s="330"/>
      <c r="E421" s="428"/>
      <c r="F421" s="429"/>
      <c r="G421" s="428"/>
      <c r="H421" s="428">
        <f>('Series 200 Design'!$H421)</f>
        <v>0</v>
      </c>
      <c r="J421" s="486"/>
      <c r="K421" s="330"/>
      <c r="L421" s="428">
        <f>('Series 200 Final'!$H421)</f>
        <v>0</v>
      </c>
    </row>
    <row r="422" spans="1:12" s="389" customFormat="1" ht="12.75" hidden="1" customHeight="1" x14ac:dyDescent="0.2">
      <c r="A422" s="316"/>
      <c r="B422" s="444"/>
      <c r="C422" s="486"/>
      <c r="D422" s="330"/>
      <c r="E422" s="428"/>
      <c r="F422" s="429"/>
      <c r="G422" s="428"/>
      <c r="H422" s="428">
        <f>('Series 200 Design'!$H422)</f>
        <v>0</v>
      </c>
      <c r="J422" s="486"/>
      <c r="K422" s="330"/>
      <c r="L422" s="428">
        <f>('Series 200 Final'!$H422)</f>
        <v>0</v>
      </c>
    </row>
    <row r="423" spans="1:12" s="389" customFormat="1" ht="12.75" hidden="1" customHeight="1" x14ac:dyDescent="0.2">
      <c r="A423" s="316"/>
      <c r="B423" s="444"/>
      <c r="C423" s="486"/>
      <c r="D423" s="330"/>
      <c r="E423" s="428"/>
      <c r="F423" s="429"/>
      <c r="G423" s="428"/>
      <c r="H423" s="428">
        <f>('Series 200 Design'!$H423)</f>
        <v>0</v>
      </c>
      <c r="J423" s="486"/>
      <c r="K423" s="330"/>
      <c r="L423" s="428">
        <f>('Series 200 Final'!$H423)</f>
        <v>0</v>
      </c>
    </row>
    <row r="424" spans="1:12" s="389" customFormat="1" ht="12.75" hidden="1" customHeight="1" x14ac:dyDescent="0.2">
      <c r="A424" s="316"/>
      <c r="B424" s="444"/>
      <c r="C424" s="486"/>
      <c r="D424" s="330"/>
      <c r="E424" s="428"/>
      <c r="F424" s="429"/>
      <c r="G424" s="428"/>
      <c r="H424" s="428">
        <f>('Series 200 Design'!$H424)</f>
        <v>0</v>
      </c>
      <c r="J424" s="486"/>
      <c r="K424" s="330"/>
      <c r="L424" s="428">
        <f>('Series 200 Final'!$H424)</f>
        <v>0</v>
      </c>
    </row>
    <row r="425" spans="1:12" s="389" customFormat="1" ht="12.75" hidden="1" customHeight="1" x14ac:dyDescent="0.2">
      <c r="A425" s="316"/>
      <c r="B425" s="444"/>
      <c r="C425" s="486"/>
      <c r="D425" s="330"/>
      <c r="E425" s="428"/>
      <c r="F425" s="429"/>
      <c r="G425" s="428"/>
      <c r="H425" s="428">
        <f>('Series 200 Design'!$H425)</f>
        <v>0</v>
      </c>
      <c r="J425" s="486"/>
      <c r="K425" s="330"/>
      <c r="L425" s="428">
        <f>('Series 200 Final'!$H425)</f>
        <v>0</v>
      </c>
    </row>
    <row r="426" spans="1:12" s="389" customFormat="1" ht="12.75" hidden="1" customHeight="1" x14ac:dyDescent="0.2">
      <c r="A426" s="316"/>
      <c r="B426" s="444"/>
      <c r="C426" s="486"/>
      <c r="D426" s="330"/>
      <c r="E426" s="428"/>
      <c r="F426" s="429"/>
      <c r="G426" s="428"/>
      <c r="H426" s="428">
        <f>('Series 200 Design'!$H426)</f>
        <v>0</v>
      </c>
      <c r="J426" s="486"/>
      <c r="K426" s="330"/>
      <c r="L426" s="428">
        <f>('Series 200 Final'!$H426)</f>
        <v>0</v>
      </c>
    </row>
    <row r="427" spans="1:12" s="389" customFormat="1" ht="12.75" hidden="1" customHeight="1" x14ac:dyDescent="0.2">
      <c r="A427" s="316"/>
      <c r="B427" s="444"/>
      <c r="C427" s="486"/>
      <c r="D427" s="330"/>
      <c r="E427" s="428"/>
      <c r="F427" s="429"/>
      <c r="G427" s="428"/>
      <c r="H427" s="428">
        <f>('Series 200 Design'!$H427)</f>
        <v>0</v>
      </c>
      <c r="J427" s="486"/>
      <c r="K427" s="330"/>
      <c r="L427" s="428">
        <f>('Series 200 Final'!$H427)</f>
        <v>0</v>
      </c>
    </row>
    <row r="428" spans="1:12" s="389" customFormat="1" ht="12.75" hidden="1" customHeight="1" x14ac:dyDescent="0.2">
      <c r="A428" s="316"/>
      <c r="B428" s="444"/>
      <c r="C428" s="486"/>
      <c r="D428" s="330"/>
      <c r="E428" s="428"/>
      <c r="F428" s="429"/>
      <c r="G428" s="428"/>
      <c r="H428" s="428">
        <f>('Series 200 Design'!$H428)</f>
        <v>0</v>
      </c>
      <c r="J428" s="486"/>
      <c r="K428" s="330"/>
      <c r="L428" s="428">
        <f>('Series 200 Final'!$H428)</f>
        <v>0</v>
      </c>
    </row>
    <row r="429" spans="1:12" s="389" customFormat="1" ht="12.75" hidden="1" customHeight="1" x14ac:dyDescent="0.2">
      <c r="A429" s="316"/>
      <c r="B429" s="444"/>
      <c r="C429" s="486"/>
      <c r="D429" s="330"/>
      <c r="E429" s="428"/>
      <c r="F429" s="429"/>
      <c r="G429" s="428"/>
      <c r="H429" s="428">
        <f>('Series 200 Design'!$H429)</f>
        <v>0</v>
      </c>
      <c r="J429" s="486"/>
      <c r="K429" s="330"/>
      <c r="L429" s="428">
        <f>('Series 200 Final'!$H429)</f>
        <v>0</v>
      </c>
    </row>
    <row r="430" spans="1:12" s="389" customFormat="1" ht="12.75" hidden="1" customHeight="1" x14ac:dyDescent="0.2">
      <c r="A430" s="316"/>
      <c r="B430" s="444"/>
      <c r="C430" s="486"/>
      <c r="D430" s="330"/>
      <c r="E430" s="428"/>
      <c r="F430" s="429"/>
      <c r="G430" s="428"/>
      <c r="H430" s="428">
        <f>('Series 200 Design'!$H430)</f>
        <v>0</v>
      </c>
      <c r="J430" s="486"/>
      <c r="K430" s="330"/>
      <c r="L430" s="428">
        <f>('Series 200 Final'!$H430)</f>
        <v>0</v>
      </c>
    </row>
    <row r="431" spans="1:12" s="389" customFormat="1" ht="12.75" hidden="1" customHeight="1" x14ac:dyDescent="0.2">
      <c r="A431" s="316"/>
      <c r="B431" s="444"/>
      <c r="C431" s="486"/>
      <c r="D431" s="330"/>
      <c r="E431" s="428"/>
      <c r="F431" s="429"/>
      <c r="G431" s="428"/>
      <c r="H431" s="428">
        <f>('Series 200 Design'!$H431)</f>
        <v>0</v>
      </c>
      <c r="J431" s="486"/>
      <c r="K431" s="330"/>
      <c r="L431" s="428">
        <f>('Series 200 Final'!$H431)</f>
        <v>0</v>
      </c>
    </row>
    <row r="432" spans="1:12" s="389" customFormat="1" ht="12.75" hidden="1" customHeight="1" x14ac:dyDescent="0.2">
      <c r="A432" s="316"/>
      <c r="B432" s="444"/>
      <c r="C432" s="486"/>
      <c r="D432" s="330"/>
      <c r="E432" s="428"/>
      <c r="F432" s="429"/>
      <c r="G432" s="428"/>
      <c r="H432" s="428">
        <f>('Series 200 Design'!$H432)</f>
        <v>0</v>
      </c>
      <c r="J432" s="486"/>
      <c r="K432" s="330"/>
      <c r="L432" s="428">
        <f>('Series 200 Final'!$H432)</f>
        <v>0</v>
      </c>
    </row>
    <row r="433" spans="1:12" s="389" customFormat="1" ht="12.75" hidden="1" customHeight="1" x14ac:dyDescent="0.2">
      <c r="A433" s="316"/>
      <c r="B433" s="444"/>
      <c r="C433" s="486"/>
      <c r="D433" s="330"/>
      <c r="E433" s="428"/>
      <c r="F433" s="429"/>
      <c r="G433" s="428"/>
      <c r="H433" s="428">
        <f>('Series 200 Design'!$H433)</f>
        <v>0</v>
      </c>
      <c r="J433" s="486"/>
      <c r="K433" s="330"/>
      <c r="L433" s="428">
        <f>('Series 200 Final'!$H433)</f>
        <v>0</v>
      </c>
    </row>
    <row r="434" spans="1:12" s="389" customFormat="1" ht="12.75" hidden="1" customHeight="1" x14ac:dyDescent="0.2">
      <c r="A434" s="316"/>
      <c r="B434" s="444"/>
      <c r="C434" s="486"/>
      <c r="D434" s="330"/>
      <c r="E434" s="428"/>
      <c r="F434" s="429"/>
      <c r="G434" s="428"/>
      <c r="H434" s="428">
        <f>('Series 200 Design'!$H434)</f>
        <v>0</v>
      </c>
      <c r="J434" s="486"/>
      <c r="K434" s="330"/>
      <c r="L434" s="428">
        <f>('Series 200 Final'!$H434)</f>
        <v>0</v>
      </c>
    </row>
    <row r="435" spans="1:12" s="389" customFormat="1" ht="12.75" hidden="1" customHeight="1" x14ac:dyDescent="0.2">
      <c r="A435" s="316"/>
      <c r="B435" s="444"/>
      <c r="C435" s="486"/>
      <c r="D435" s="330"/>
      <c r="E435" s="428"/>
      <c r="F435" s="429"/>
      <c r="G435" s="428"/>
      <c r="H435" s="428">
        <f>('Series 200 Design'!$H435)</f>
        <v>0</v>
      </c>
      <c r="J435" s="486"/>
      <c r="K435" s="330"/>
      <c r="L435" s="428">
        <f>('Series 200 Final'!$H435)</f>
        <v>0</v>
      </c>
    </row>
    <row r="436" spans="1:12" s="389" customFormat="1" ht="12.75" hidden="1" customHeight="1" x14ac:dyDescent="0.2">
      <c r="A436" s="316"/>
      <c r="B436" s="317"/>
      <c r="C436" s="406"/>
      <c r="D436" s="318"/>
      <c r="E436" s="416"/>
      <c r="F436" s="416"/>
      <c r="G436" s="416"/>
      <c r="H436" s="416">
        <f>('Series 200 Design'!$H436)</f>
        <v>0</v>
      </c>
      <c r="J436" s="406"/>
      <c r="K436" s="318"/>
      <c r="L436" s="416">
        <f>('Series 200 Final'!$H436)</f>
        <v>0</v>
      </c>
    </row>
    <row r="437" spans="1:12" s="389" customFormat="1" ht="25.5" hidden="1" customHeight="1" x14ac:dyDescent="0.2">
      <c r="A437" s="316" t="s">
        <v>516</v>
      </c>
      <c r="B437" s="317" t="s">
        <v>767</v>
      </c>
      <c r="C437" s="406"/>
      <c r="D437" s="318" t="s">
        <v>768</v>
      </c>
      <c r="E437" s="407"/>
      <c r="F437" s="407"/>
      <c r="G437" s="407"/>
      <c r="H437" s="408">
        <f>('Series 200 Design'!$H437)</f>
        <v>0</v>
      </c>
      <c r="J437" s="406"/>
      <c r="K437" s="318" t="s">
        <v>768</v>
      </c>
      <c r="L437" s="408">
        <f>('Series 200 Final'!$H437)</f>
        <v>0</v>
      </c>
    </row>
    <row r="438" spans="1:12" s="389" customFormat="1" ht="12.75" hidden="1" customHeight="1" x14ac:dyDescent="0.2">
      <c r="A438" s="404"/>
      <c r="B438" s="405"/>
      <c r="C438" s="406"/>
      <c r="D438" s="318"/>
      <c r="E438" s="407"/>
      <c r="F438" s="407"/>
      <c r="G438" s="407"/>
      <c r="H438" s="408">
        <f>('Series 200 Design'!$H438)</f>
        <v>0</v>
      </c>
      <c r="J438" s="406"/>
      <c r="K438" s="318"/>
      <c r="L438" s="408">
        <f>('Series 200 Final'!$H438)</f>
        <v>0</v>
      </c>
    </row>
    <row r="439" spans="1:12" s="389" customFormat="1" ht="25.5" hidden="1" customHeight="1" x14ac:dyDescent="0.2">
      <c r="A439" s="316" t="s">
        <v>518</v>
      </c>
      <c r="B439" s="317" t="s">
        <v>769</v>
      </c>
      <c r="C439" s="406"/>
      <c r="D439" s="318" t="s">
        <v>768</v>
      </c>
      <c r="E439" s="407"/>
      <c r="F439" s="407"/>
      <c r="G439" s="407"/>
      <c r="H439" s="408">
        <f>('Series 200 Design'!$H439)</f>
        <v>0</v>
      </c>
      <c r="J439" s="406"/>
      <c r="K439" s="318" t="s">
        <v>768</v>
      </c>
      <c r="L439" s="408">
        <f>('Series 200 Final'!$H439)</f>
        <v>0</v>
      </c>
    </row>
    <row r="440" spans="1:12" s="389" customFormat="1" ht="12.75" hidden="1" customHeight="1" x14ac:dyDescent="0.2">
      <c r="A440" s="316"/>
      <c r="B440" s="317"/>
      <c r="C440" s="406"/>
      <c r="D440" s="318"/>
      <c r="E440" s="407"/>
      <c r="F440" s="407"/>
      <c r="G440" s="407"/>
      <c r="H440" s="408">
        <f>('Series 200 Design'!$H440)</f>
        <v>0</v>
      </c>
      <c r="J440" s="406"/>
      <c r="K440" s="318"/>
      <c r="L440" s="408">
        <f>('Series 200 Final'!$H440)</f>
        <v>0</v>
      </c>
    </row>
    <row r="441" spans="1:12" s="389" customFormat="1" ht="25.5" hidden="1" customHeight="1" x14ac:dyDescent="0.2">
      <c r="A441" s="316" t="s">
        <v>770</v>
      </c>
      <c r="B441" s="317" t="s">
        <v>771</v>
      </c>
      <c r="C441" s="406"/>
      <c r="D441" s="318" t="s">
        <v>768</v>
      </c>
      <c r="E441" s="407"/>
      <c r="F441" s="407"/>
      <c r="G441" s="407"/>
      <c r="H441" s="408">
        <f>('Series 200 Design'!$H441)</f>
        <v>0</v>
      </c>
      <c r="J441" s="406"/>
      <c r="K441" s="318" t="s">
        <v>768</v>
      </c>
      <c r="L441" s="408">
        <f>('Series 200 Final'!$H441)</f>
        <v>0</v>
      </c>
    </row>
    <row r="442" spans="1:12" s="389" customFormat="1" ht="12.75" hidden="1" customHeight="1" x14ac:dyDescent="0.2">
      <c r="A442" s="404"/>
      <c r="B442" s="405"/>
      <c r="C442" s="406"/>
      <c r="D442" s="318"/>
      <c r="E442" s="407"/>
      <c r="F442" s="407"/>
      <c r="G442" s="407"/>
      <c r="H442" s="408">
        <f>('Series 200 Design'!$H442)</f>
        <v>0</v>
      </c>
      <c r="J442" s="406"/>
      <c r="K442" s="318"/>
      <c r="L442" s="408">
        <f>('Series 200 Final'!$H442)</f>
        <v>0</v>
      </c>
    </row>
    <row r="443" spans="1:12" s="389" customFormat="1" ht="25.5" hidden="1" customHeight="1" x14ac:dyDescent="0.2">
      <c r="A443" s="316" t="s">
        <v>772</v>
      </c>
      <c r="B443" s="317" t="s">
        <v>698</v>
      </c>
      <c r="C443" s="406"/>
      <c r="D443" s="318" t="s">
        <v>768</v>
      </c>
      <c r="E443" s="407"/>
      <c r="F443" s="407"/>
      <c r="G443" s="407"/>
      <c r="H443" s="408">
        <f>('Series 200 Design'!$H443)</f>
        <v>0</v>
      </c>
      <c r="J443" s="406"/>
      <c r="K443" s="318" t="s">
        <v>768</v>
      </c>
      <c r="L443" s="408">
        <f>('Series 200 Final'!$H443)</f>
        <v>0</v>
      </c>
    </row>
    <row r="444" spans="1:12" s="389" customFormat="1" ht="12.75" hidden="1" customHeight="1" x14ac:dyDescent="0.2">
      <c r="A444" s="316"/>
      <c r="B444" s="317"/>
      <c r="C444" s="406"/>
      <c r="D444" s="318"/>
      <c r="E444" s="407"/>
      <c r="F444" s="407"/>
      <c r="G444" s="407"/>
      <c r="H444" s="408">
        <f>('Series 200 Design'!$H444)</f>
        <v>0</v>
      </c>
      <c r="J444" s="406"/>
      <c r="K444" s="318"/>
      <c r="L444" s="408">
        <f>('Series 200 Final'!$H444)</f>
        <v>0</v>
      </c>
    </row>
    <row r="445" spans="1:12" s="389" customFormat="1" ht="25.5" hidden="1" customHeight="1" x14ac:dyDescent="0.2">
      <c r="A445" s="316" t="s">
        <v>530</v>
      </c>
      <c r="B445" s="317" t="s">
        <v>773</v>
      </c>
      <c r="C445" s="406"/>
      <c r="D445" s="318" t="s">
        <v>451</v>
      </c>
      <c r="E445" s="407"/>
      <c r="F445" s="407"/>
      <c r="G445" s="407"/>
      <c r="H445" s="408">
        <f>('Series 200 Design'!$H445)</f>
        <v>0</v>
      </c>
      <c r="J445" s="406"/>
      <c r="K445" s="318" t="s">
        <v>451</v>
      </c>
      <c r="L445" s="408">
        <f>('Series 200 Final'!$H445)</f>
        <v>0</v>
      </c>
    </row>
    <row r="446" spans="1:12" s="389" customFormat="1" ht="12.75" hidden="1" customHeight="1" x14ac:dyDescent="0.2">
      <c r="A446" s="316"/>
      <c r="B446" s="317"/>
      <c r="C446" s="406"/>
      <c r="D446" s="318"/>
      <c r="E446" s="407"/>
      <c r="F446" s="407"/>
      <c r="G446" s="407"/>
      <c r="H446" s="408">
        <f>('Series 200 Design'!$H446)</f>
        <v>0</v>
      </c>
      <c r="J446" s="406"/>
      <c r="K446" s="318"/>
      <c r="L446" s="408">
        <f>('Series 200 Final'!$H446)</f>
        <v>0</v>
      </c>
    </row>
    <row r="447" spans="1:12" s="389" customFormat="1" ht="25.5" hidden="1" customHeight="1" x14ac:dyDescent="0.2">
      <c r="A447" s="316" t="s">
        <v>532</v>
      </c>
      <c r="B447" s="317" t="s">
        <v>774</v>
      </c>
      <c r="C447" s="406"/>
      <c r="D447" s="318" t="s">
        <v>451</v>
      </c>
      <c r="E447" s="407"/>
      <c r="F447" s="407"/>
      <c r="G447" s="407"/>
      <c r="H447" s="408">
        <f>('Series 200 Design'!$H447)</f>
        <v>0</v>
      </c>
      <c r="J447" s="406"/>
      <c r="K447" s="318" t="s">
        <v>451</v>
      </c>
      <c r="L447" s="408">
        <f>('Series 200 Final'!$H447)</f>
        <v>0</v>
      </c>
    </row>
    <row r="448" spans="1:12" s="389" customFormat="1" ht="12.75" hidden="1" customHeight="1" x14ac:dyDescent="0.2">
      <c r="A448" s="404"/>
      <c r="B448" s="405"/>
      <c r="C448" s="406"/>
      <c r="D448" s="318"/>
      <c r="E448" s="407"/>
      <c r="F448" s="407"/>
      <c r="G448" s="407"/>
      <c r="H448" s="408">
        <f>('Series 200 Design'!$H448)</f>
        <v>0</v>
      </c>
      <c r="J448" s="406"/>
      <c r="K448" s="318"/>
      <c r="L448" s="408">
        <f>('Series 200 Final'!$H448)</f>
        <v>0</v>
      </c>
    </row>
    <row r="449" spans="1:12" s="389" customFormat="1" ht="25.5" hidden="1" customHeight="1" x14ac:dyDescent="0.2">
      <c r="A449" s="316" t="s">
        <v>534</v>
      </c>
      <c r="B449" s="317" t="s">
        <v>775</v>
      </c>
      <c r="C449" s="406"/>
      <c r="D449" s="318" t="s">
        <v>451</v>
      </c>
      <c r="E449" s="407"/>
      <c r="F449" s="407"/>
      <c r="G449" s="407"/>
      <c r="H449" s="408">
        <f>('Series 200 Design'!$H449)</f>
        <v>0</v>
      </c>
      <c r="J449" s="406"/>
      <c r="K449" s="318" t="s">
        <v>451</v>
      </c>
      <c r="L449" s="408">
        <f>('Series 200 Final'!$H449)</f>
        <v>0</v>
      </c>
    </row>
    <row r="450" spans="1:12" s="389" customFormat="1" ht="12.75" hidden="1" customHeight="1" x14ac:dyDescent="0.2">
      <c r="A450" s="404"/>
      <c r="B450" s="405"/>
      <c r="C450" s="406"/>
      <c r="D450" s="318"/>
      <c r="E450" s="407"/>
      <c r="F450" s="407"/>
      <c r="G450" s="407"/>
      <c r="H450" s="408">
        <f>('Series 200 Design'!$H450)</f>
        <v>0</v>
      </c>
      <c r="J450" s="406"/>
      <c r="K450" s="318"/>
      <c r="L450" s="408">
        <f>('Series 200 Final'!$H450)</f>
        <v>0</v>
      </c>
    </row>
    <row r="451" spans="1:12" s="389" customFormat="1" ht="12.75" hidden="1" customHeight="1" x14ac:dyDescent="0.2">
      <c r="A451" s="316" t="s">
        <v>776</v>
      </c>
      <c r="B451" s="317" t="s">
        <v>777</v>
      </c>
      <c r="C451" s="406"/>
      <c r="D451" s="318" t="s">
        <v>451</v>
      </c>
      <c r="E451" s="407"/>
      <c r="F451" s="407"/>
      <c r="G451" s="407"/>
      <c r="H451" s="408">
        <f>('Series 200 Design'!$H451)</f>
        <v>0</v>
      </c>
      <c r="J451" s="406"/>
      <c r="K451" s="318" t="s">
        <v>451</v>
      </c>
      <c r="L451" s="408">
        <f>('Series 200 Final'!$H451)</f>
        <v>0</v>
      </c>
    </row>
    <row r="452" spans="1:12" s="389" customFormat="1" ht="12.75" hidden="1" customHeight="1" x14ac:dyDescent="0.2">
      <c r="A452" s="316"/>
      <c r="B452" s="317"/>
      <c r="C452" s="406"/>
      <c r="D452" s="318"/>
      <c r="E452" s="407"/>
      <c r="F452" s="407"/>
      <c r="G452" s="407"/>
      <c r="H452" s="408">
        <f>('Series 200 Design'!$H452)</f>
        <v>0</v>
      </c>
      <c r="J452" s="406"/>
      <c r="K452" s="318"/>
      <c r="L452" s="408">
        <f>('Series 200 Final'!$H452)</f>
        <v>0</v>
      </c>
    </row>
    <row r="453" spans="1:12" s="389" customFormat="1" ht="12.75" hidden="1" customHeight="1" x14ac:dyDescent="0.2">
      <c r="A453" s="316" t="s">
        <v>778</v>
      </c>
      <c r="B453" s="317" t="s">
        <v>779</v>
      </c>
      <c r="C453" s="406"/>
      <c r="D453" s="318" t="s">
        <v>451</v>
      </c>
      <c r="E453" s="407"/>
      <c r="F453" s="407"/>
      <c r="G453" s="407"/>
      <c r="H453" s="408">
        <f>('Series 200 Design'!$H453)</f>
        <v>0</v>
      </c>
      <c r="J453" s="406"/>
      <c r="K453" s="318" t="s">
        <v>451</v>
      </c>
      <c r="L453" s="408">
        <f>('Series 200 Final'!$H453)</f>
        <v>0</v>
      </c>
    </row>
    <row r="454" spans="1:12" s="389" customFormat="1" ht="12.75" hidden="1" customHeight="1" x14ac:dyDescent="0.2">
      <c r="A454" s="316"/>
      <c r="B454" s="317"/>
      <c r="C454" s="406"/>
      <c r="D454" s="318"/>
      <c r="E454" s="407"/>
      <c r="F454" s="407"/>
      <c r="G454" s="407"/>
      <c r="H454" s="408">
        <f>('Series 200 Design'!$H454)</f>
        <v>0</v>
      </c>
      <c r="J454" s="406"/>
      <c r="K454" s="318"/>
      <c r="L454" s="408">
        <f>('Series 200 Final'!$H454)</f>
        <v>0</v>
      </c>
    </row>
    <row r="455" spans="1:12" s="389" customFormat="1" ht="12.75" hidden="1" customHeight="1" x14ac:dyDescent="0.2">
      <c r="A455" s="316" t="s">
        <v>780</v>
      </c>
      <c r="B455" s="317" t="s">
        <v>781</v>
      </c>
      <c r="C455" s="406"/>
      <c r="D455" s="318" t="s">
        <v>451</v>
      </c>
      <c r="E455" s="407"/>
      <c r="F455" s="407"/>
      <c r="G455" s="407"/>
      <c r="H455" s="408">
        <f>('Series 200 Design'!$H455)</f>
        <v>0</v>
      </c>
      <c r="J455" s="406"/>
      <c r="K455" s="318" t="s">
        <v>451</v>
      </c>
      <c r="L455" s="408">
        <f>('Series 200 Final'!$H455)</f>
        <v>0</v>
      </c>
    </row>
    <row r="456" spans="1:12" s="389" customFormat="1" ht="12.75" hidden="1" customHeight="1" x14ac:dyDescent="0.2">
      <c r="A456" s="316"/>
      <c r="B456" s="317"/>
      <c r="C456" s="406"/>
      <c r="D456" s="318"/>
      <c r="E456" s="407"/>
      <c r="F456" s="407"/>
      <c r="G456" s="407"/>
      <c r="H456" s="408">
        <f>('Series 200 Design'!$H456)</f>
        <v>0</v>
      </c>
      <c r="J456" s="406"/>
      <c r="K456" s="318"/>
      <c r="L456" s="408">
        <f>('Series 200 Final'!$H456)</f>
        <v>0</v>
      </c>
    </row>
    <row r="457" spans="1:12" s="389" customFormat="1" ht="12.75" hidden="1" customHeight="1" x14ac:dyDescent="0.2">
      <c r="A457" s="316" t="s">
        <v>782</v>
      </c>
      <c r="B457" s="317" t="s">
        <v>783</v>
      </c>
      <c r="C457" s="406"/>
      <c r="D457" s="318" t="s">
        <v>451</v>
      </c>
      <c r="E457" s="407"/>
      <c r="F457" s="407"/>
      <c r="G457" s="407"/>
      <c r="H457" s="408">
        <f>('Series 200 Design'!$H457)</f>
        <v>0</v>
      </c>
      <c r="J457" s="406"/>
      <c r="K457" s="318" t="s">
        <v>451</v>
      </c>
      <c r="L457" s="408">
        <f>('Series 200 Final'!$H457)</f>
        <v>0</v>
      </c>
    </row>
    <row r="458" spans="1:12" s="389" customFormat="1" ht="12.75" hidden="1" customHeight="1" x14ac:dyDescent="0.2">
      <c r="A458" s="316"/>
      <c r="B458" s="317"/>
      <c r="C458" s="406"/>
      <c r="D458" s="318"/>
      <c r="E458" s="407"/>
      <c r="F458" s="407"/>
      <c r="G458" s="407"/>
      <c r="H458" s="408">
        <f>('Series 200 Design'!$H458)</f>
        <v>0</v>
      </c>
      <c r="J458" s="406"/>
      <c r="K458" s="318"/>
      <c r="L458" s="408">
        <f>('Series 200 Final'!$H458)</f>
        <v>0</v>
      </c>
    </row>
    <row r="459" spans="1:12" s="389" customFormat="1" ht="12.75" hidden="1" customHeight="1" x14ac:dyDescent="0.2">
      <c r="A459" s="316" t="s">
        <v>784</v>
      </c>
      <c r="B459" s="317" t="s">
        <v>785</v>
      </c>
      <c r="C459" s="406"/>
      <c r="D459" s="318" t="s">
        <v>451</v>
      </c>
      <c r="E459" s="407"/>
      <c r="F459" s="407"/>
      <c r="G459" s="407"/>
      <c r="H459" s="408">
        <f>('Series 200 Design'!$H459)</f>
        <v>0</v>
      </c>
      <c r="J459" s="406"/>
      <c r="K459" s="318" t="s">
        <v>451</v>
      </c>
      <c r="L459" s="408">
        <f>('Series 200 Final'!$H459)</f>
        <v>0</v>
      </c>
    </row>
    <row r="460" spans="1:12" s="389" customFormat="1" ht="12.75" hidden="1" customHeight="1" x14ac:dyDescent="0.2">
      <c r="A460" s="316"/>
      <c r="B460" s="317"/>
      <c r="C460" s="406"/>
      <c r="D460" s="318"/>
      <c r="E460" s="407"/>
      <c r="F460" s="407"/>
      <c r="G460" s="407"/>
      <c r="H460" s="408">
        <f>('Series 200 Design'!$H460)</f>
        <v>0</v>
      </c>
      <c r="J460" s="406"/>
      <c r="K460" s="318"/>
      <c r="L460" s="408">
        <f>('Series 200 Final'!$H460)</f>
        <v>0</v>
      </c>
    </row>
    <row r="461" spans="1:12" s="389" customFormat="1" ht="12.75" hidden="1" customHeight="1" x14ac:dyDescent="0.2">
      <c r="A461" s="316" t="s">
        <v>786</v>
      </c>
      <c r="B461" s="317" t="s">
        <v>787</v>
      </c>
      <c r="C461" s="406"/>
      <c r="D461" s="318" t="s">
        <v>451</v>
      </c>
      <c r="E461" s="407"/>
      <c r="F461" s="407"/>
      <c r="G461" s="407"/>
      <c r="H461" s="408">
        <f>('Series 200 Design'!$H461)</f>
        <v>0</v>
      </c>
      <c r="J461" s="406"/>
      <c r="K461" s="318" t="s">
        <v>451</v>
      </c>
      <c r="L461" s="408">
        <f>('Series 200 Final'!$H461)</f>
        <v>0</v>
      </c>
    </row>
    <row r="462" spans="1:12" s="389" customFormat="1" ht="12.75" hidden="1" customHeight="1" x14ac:dyDescent="0.2">
      <c r="A462" s="316"/>
      <c r="B462" s="317"/>
      <c r="C462" s="406"/>
      <c r="D462" s="318" t="s">
        <v>102</v>
      </c>
      <c r="E462" s="407"/>
      <c r="F462" s="407"/>
      <c r="G462" s="407"/>
      <c r="H462" s="408">
        <f>('Series 200 Design'!$H462)</f>
        <v>0</v>
      </c>
      <c r="J462" s="406"/>
      <c r="K462" s="318" t="s">
        <v>102</v>
      </c>
      <c r="L462" s="408">
        <f>('Series 200 Final'!$H462)</f>
        <v>0</v>
      </c>
    </row>
    <row r="463" spans="1:12" s="389" customFormat="1" ht="25.5" hidden="1" customHeight="1" x14ac:dyDescent="0.2">
      <c r="A463" s="404" t="s">
        <v>788</v>
      </c>
      <c r="B463" s="405" t="s">
        <v>789</v>
      </c>
      <c r="C463" s="406"/>
      <c r="D463" s="318" t="s">
        <v>451</v>
      </c>
      <c r="E463" s="407"/>
      <c r="F463" s="407"/>
      <c r="G463" s="407"/>
      <c r="H463" s="408">
        <f>('Series 200 Design'!$H463)</f>
        <v>0</v>
      </c>
      <c r="J463" s="406"/>
      <c r="K463" s="318" t="s">
        <v>451</v>
      </c>
      <c r="L463" s="408">
        <f>('Series 200 Final'!$H463)</f>
        <v>0</v>
      </c>
    </row>
    <row r="464" spans="1:12" s="389" customFormat="1" ht="12.75" hidden="1" customHeight="1" x14ac:dyDescent="0.2">
      <c r="A464" s="404"/>
      <c r="B464" s="405"/>
      <c r="C464" s="406"/>
      <c r="D464" s="318"/>
      <c r="E464" s="407"/>
      <c r="F464" s="407"/>
      <c r="G464" s="407"/>
      <c r="H464" s="408">
        <f>('Series 200 Design'!$H464)</f>
        <v>0</v>
      </c>
      <c r="J464" s="406"/>
      <c r="K464" s="318"/>
      <c r="L464" s="408">
        <f>('Series 200 Final'!$H464)</f>
        <v>0</v>
      </c>
    </row>
    <row r="465" spans="1:12" s="389" customFormat="1" ht="25.5" hidden="1" customHeight="1" x14ac:dyDescent="0.2">
      <c r="A465" s="404" t="s">
        <v>538</v>
      </c>
      <c r="B465" s="405" t="s">
        <v>785</v>
      </c>
      <c r="C465" s="406"/>
      <c r="D465" s="318" t="s">
        <v>451</v>
      </c>
      <c r="E465" s="407"/>
      <c r="F465" s="407"/>
      <c r="G465" s="407"/>
      <c r="H465" s="408">
        <f>('Series 200 Design'!$H465)</f>
        <v>0</v>
      </c>
      <c r="J465" s="406"/>
      <c r="K465" s="318" t="s">
        <v>451</v>
      </c>
      <c r="L465" s="408">
        <f>('Series 200 Final'!$H465)</f>
        <v>0</v>
      </c>
    </row>
    <row r="466" spans="1:12" s="389" customFormat="1" ht="12.75" hidden="1" customHeight="1" x14ac:dyDescent="0.2">
      <c r="A466" s="404"/>
      <c r="B466" s="405"/>
      <c r="C466" s="406"/>
      <c r="D466" s="318"/>
      <c r="E466" s="407"/>
      <c r="F466" s="407"/>
      <c r="G466" s="407"/>
      <c r="H466" s="408">
        <f>('Series 200 Design'!$H466)</f>
        <v>0</v>
      </c>
      <c r="J466" s="406"/>
      <c r="K466" s="318"/>
      <c r="L466" s="408">
        <f>('Series 200 Final'!$H466)</f>
        <v>0</v>
      </c>
    </row>
    <row r="467" spans="1:12" s="389" customFormat="1" ht="25.5" hidden="1" customHeight="1" x14ac:dyDescent="0.2">
      <c r="A467" s="404" t="s">
        <v>540</v>
      </c>
      <c r="B467" s="405" t="s">
        <v>790</v>
      </c>
      <c r="C467" s="406"/>
      <c r="D467" s="318" t="s">
        <v>451</v>
      </c>
      <c r="E467" s="407"/>
      <c r="F467" s="407"/>
      <c r="G467" s="407"/>
      <c r="H467" s="408">
        <f>('Series 200 Design'!$H467)</f>
        <v>0</v>
      </c>
      <c r="J467" s="406"/>
      <c r="K467" s="318" t="s">
        <v>451</v>
      </c>
      <c r="L467" s="408">
        <f>('Series 200 Final'!$H467)</f>
        <v>0</v>
      </c>
    </row>
    <row r="468" spans="1:12" s="389" customFormat="1" ht="12.75" hidden="1" customHeight="1" x14ac:dyDescent="0.2">
      <c r="A468" s="404"/>
      <c r="B468" s="405"/>
      <c r="C468" s="406"/>
      <c r="D468" s="318"/>
      <c r="E468" s="407"/>
      <c r="F468" s="407"/>
      <c r="G468" s="407"/>
      <c r="H468" s="408">
        <f>('Series 200 Design'!$H468)</f>
        <v>0</v>
      </c>
      <c r="J468" s="406"/>
      <c r="K468" s="318"/>
      <c r="L468" s="408">
        <f>('Series 200 Final'!$H468)</f>
        <v>0</v>
      </c>
    </row>
    <row r="469" spans="1:12" s="389" customFormat="1" ht="12.75" hidden="1" customHeight="1" x14ac:dyDescent="0.2">
      <c r="A469" s="404"/>
      <c r="B469" s="405"/>
      <c r="C469" s="488"/>
      <c r="D469" s="454"/>
      <c r="E469" s="428" t="s">
        <v>386</v>
      </c>
      <c r="F469" s="429" t="s">
        <v>485</v>
      </c>
      <c r="G469" s="428" t="s">
        <v>486</v>
      </c>
      <c r="H469" s="428">
        <f>('Series 200 Design'!$H469)</f>
        <v>0</v>
      </c>
      <c r="J469" s="488"/>
      <c r="K469" s="454"/>
      <c r="L469" s="428">
        <f>('Series 200 Final'!$H469)</f>
        <v>0</v>
      </c>
    </row>
    <row r="470" spans="1:12" s="389" customFormat="1" ht="12.75" hidden="1" customHeight="1" x14ac:dyDescent="0.2">
      <c r="A470" s="404"/>
      <c r="B470" s="405"/>
      <c r="C470" s="481"/>
      <c r="D470" s="415"/>
      <c r="E470" s="416"/>
      <c r="F470" s="416"/>
      <c r="G470" s="416"/>
      <c r="H470" s="416">
        <f>('Series 200 Design'!$H470)</f>
        <v>0</v>
      </c>
      <c r="J470" s="481"/>
      <c r="K470" s="415"/>
      <c r="L470" s="416">
        <f>('Series 200 Final'!$H470)</f>
        <v>0</v>
      </c>
    </row>
    <row r="471" spans="1:12" s="389" customFormat="1" ht="25.5" hidden="1" customHeight="1" x14ac:dyDescent="0.2">
      <c r="A471" s="404" t="s">
        <v>557</v>
      </c>
      <c r="B471" s="405" t="s">
        <v>791</v>
      </c>
      <c r="C471" s="406"/>
      <c r="D471" s="318" t="s">
        <v>30</v>
      </c>
      <c r="E471" s="407"/>
      <c r="F471" s="407"/>
      <c r="G471" s="407"/>
      <c r="H471" s="408">
        <f>('Series 200 Design'!$H471)</f>
        <v>0</v>
      </c>
      <c r="J471" s="406"/>
      <c r="K471" s="318" t="s">
        <v>30</v>
      </c>
      <c r="L471" s="408">
        <f>('Series 200 Final'!$H471)</f>
        <v>0</v>
      </c>
    </row>
    <row r="472" spans="1:12" s="389" customFormat="1" ht="12.75" hidden="1" customHeight="1" x14ac:dyDescent="0.2">
      <c r="A472" s="404"/>
      <c r="B472" s="405"/>
      <c r="C472" s="406"/>
      <c r="D472" s="318"/>
      <c r="E472" s="407"/>
      <c r="F472" s="407"/>
      <c r="G472" s="407"/>
      <c r="H472" s="408">
        <f>('Series 200 Design'!$H472)</f>
        <v>0</v>
      </c>
      <c r="J472" s="406"/>
      <c r="K472" s="318"/>
      <c r="L472" s="408">
        <f>('Series 200 Final'!$H472)</f>
        <v>0</v>
      </c>
    </row>
    <row r="473" spans="1:12" s="389" customFormat="1" ht="25.5" hidden="1" customHeight="1" x14ac:dyDescent="0.2">
      <c r="A473" s="404" t="s">
        <v>559</v>
      </c>
      <c r="B473" s="405" t="s">
        <v>792</v>
      </c>
      <c r="C473" s="406"/>
      <c r="D473" s="318" t="s">
        <v>30</v>
      </c>
      <c r="E473" s="407"/>
      <c r="F473" s="407"/>
      <c r="G473" s="407"/>
      <c r="H473" s="408">
        <f>('Series 200 Design'!$H473)</f>
        <v>0</v>
      </c>
      <c r="J473" s="406"/>
      <c r="K473" s="318" t="s">
        <v>30</v>
      </c>
      <c r="L473" s="408">
        <f>('Series 200 Final'!$H473)</f>
        <v>0</v>
      </c>
    </row>
    <row r="474" spans="1:12" s="389" customFormat="1" ht="12.75" hidden="1" customHeight="1" x14ac:dyDescent="0.2">
      <c r="A474" s="404"/>
      <c r="B474" s="405"/>
      <c r="C474" s="406"/>
      <c r="D474" s="318"/>
      <c r="E474" s="407"/>
      <c r="F474" s="407"/>
      <c r="G474" s="407"/>
      <c r="H474" s="408">
        <f>('Series 200 Design'!$H474)</f>
        <v>0</v>
      </c>
      <c r="J474" s="406"/>
      <c r="K474" s="318"/>
      <c r="L474" s="408">
        <f>('Series 200 Final'!$H474)</f>
        <v>0</v>
      </c>
    </row>
    <row r="475" spans="1:12" s="389" customFormat="1" ht="25.5" hidden="1" customHeight="1" x14ac:dyDescent="0.2">
      <c r="A475" s="404" t="s">
        <v>561</v>
      </c>
      <c r="B475" s="405" t="s">
        <v>793</v>
      </c>
      <c r="C475" s="406"/>
      <c r="D475" s="318" t="s">
        <v>30</v>
      </c>
      <c r="E475" s="407"/>
      <c r="F475" s="407"/>
      <c r="G475" s="407"/>
      <c r="H475" s="408">
        <f>('Series 200 Design'!$H475)</f>
        <v>0</v>
      </c>
      <c r="J475" s="406"/>
      <c r="K475" s="318" t="s">
        <v>30</v>
      </c>
      <c r="L475" s="408">
        <f>('Series 200 Final'!$H475)</f>
        <v>0</v>
      </c>
    </row>
    <row r="476" spans="1:12" s="389" customFormat="1" ht="12.75" hidden="1" customHeight="1" x14ac:dyDescent="0.2">
      <c r="A476" s="404"/>
      <c r="B476" s="405"/>
      <c r="C476" s="406"/>
      <c r="D476" s="318"/>
      <c r="E476" s="407"/>
      <c r="F476" s="407"/>
      <c r="G476" s="407"/>
      <c r="H476" s="408">
        <f>('Series 200 Design'!$H476)</f>
        <v>0</v>
      </c>
      <c r="J476" s="406"/>
      <c r="K476" s="318"/>
      <c r="L476" s="408">
        <f>('Series 200 Final'!$H476)</f>
        <v>0</v>
      </c>
    </row>
    <row r="477" spans="1:12" s="389" customFormat="1" ht="25.5" hidden="1" customHeight="1" x14ac:dyDescent="0.2">
      <c r="A477" s="404" t="s">
        <v>563</v>
      </c>
      <c r="B477" s="405" t="s">
        <v>794</v>
      </c>
      <c r="C477" s="406"/>
      <c r="D477" s="318" t="s">
        <v>30</v>
      </c>
      <c r="E477" s="407"/>
      <c r="F477" s="407"/>
      <c r="G477" s="407"/>
      <c r="H477" s="408">
        <f>('Series 200 Design'!$H477)</f>
        <v>0</v>
      </c>
      <c r="J477" s="406"/>
      <c r="K477" s="318" t="s">
        <v>30</v>
      </c>
      <c r="L477" s="408">
        <f>('Series 200 Final'!$H477)</f>
        <v>0</v>
      </c>
    </row>
    <row r="478" spans="1:12" s="389" customFormat="1" ht="12.75" hidden="1" customHeight="1" x14ac:dyDescent="0.2">
      <c r="A478" s="404"/>
      <c r="B478" s="405"/>
      <c r="C478" s="406"/>
      <c r="D478" s="318"/>
      <c r="E478" s="407"/>
      <c r="F478" s="407"/>
      <c r="G478" s="407"/>
      <c r="H478" s="408">
        <f>('Series 200 Design'!$H478)</f>
        <v>0</v>
      </c>
      <c r="J478" s="406"/>
      <c r="K478" s="318"/>
      <c r="L478" s="408">
        <f>('Series 200 Final'!$H478)</f>
        <v>0</v>
      </c>
    </row>
    <row r="479" spans="1:12" s="389" customFormat="1" ht="25.5" hidden="1" customHeight="1" x14ac:dyDescent="0.2">
      <c r="A479" s="316" t="s">
        <v>567</v>
      </c>
      <c r="B479" s="317" t="s">
        <v>795</v>
      </c>
      <c r="C479" s="406"/>
      <c r="D479" s="318" t="s">
        <v>30</v>
      </c>
      <c r="E479" s="407"/>
      <c r="F479" s="407"/>
      <c r="G479" s="407"/>
      <c r="H479" s="408">
        <f>('Series 200 Design'!$H479)</f>
        <v>0</v>
      </c>
      <c r="J479" s="406"/>
      <c r="K479" s="318" t="s">
        <v>30</v>
      </c>
      <c r="L479" s="408">
        <f>('Series 200 Final'!$H479)</f>
        <v>0</v>
      </c>
    </row>
    <row r="480" spans="1:12" s="389" customFormat="1" ht="12.75" hidden="1" customHeight="1" x14ac:dyDescent="0.2">
      <c r="A480" s="404"/>
      <c r="B480" s="405"/>
      <c r="C480" s="406"/>
      <c r="D480" s="318"/>
      <c r="E480" s="407"/>
      <c r="F480" s="407"/>
      <c r="G480" s="407"/>
      <c r="H480" s="408">
        <f>('Series 200 Design'!$H480)</f>
        <v>0</v>
      </c>
      <c r="J480" s="406"/>
      <c r="K480" s="318"/>
      <c r="L480" s="408">
        <f>('Series 200 Final'!$H480)</f>
        <v>0</v>
      </c>
    </row>
    <row r="481" spans="1:12" s="389" customFormat="1" ht="25.5" hidden="1" customHeight="1" x14ac:dyDescent="0.2">
      <c r="A481" s="316" t="s">
        <v>796</v>
      </c>
      <c r="B481" s="317" t="s">
        <v>797</v>
      </c>
      <c r="C481" s="406"/>
      <c r="D481" s="318" t="s">
        <v>30</v>
      </c>
      <c r="E481" s="407"/>
      <c r="F481" s="407"/>
      <c r="G481" s="407"/>
      <c r="H481" s="408">
        <f>('Series 200 Design'!$H481)</f>
        <v>0</v>
      </c>
      <c r="J481" s="406"/>
      <c r="K481" s="318" t="s">
        <v>30</v>
      </c>
      <c r="L481" s="408">
        <f>('Series 200 Final'!$H481)</f>
        <v>0</v>
      </c>
    </row>
    <row r="482" spans="1:12" s="389" customFormat="1" ht="12.75" hidden="1" customHeight="1" x14ac:dyDescent="0.2">
      <c r="A482" s="404"/>
      <c r="B482" s="405"/>
      <c r="C482" s="406"/>
      <c r="D482" s="318"/>
      <c r="E482" s="407"/>
      <c r="F482" s="407"/>
      <c r="G482" s="407"/>
      <c r="H482" s="408">
        <f>('Series 200 Design'!$H482)</f>
        <v>0</v>
      </c>
      <c r="J482" s="406"/>
      <c r="K482" s="318"/>
      <c r="L482" s="408">
        <f>('Series 200 Final'!$H482)</f>
        <v>0</v>
      </c>
    </row>
    <row r="483" spans="1:12" s="389" customFormat="1" ht="25.5" hidden="1" customHeight="1" x14ac:dyDescent="0.2">
      <c r="A483" s="316" t="s">
        <v>798</v>
      </c>
      <c r="B483" s="317" t="s">
        <v>799</v>
      </c>
      <c r="C483" s="406"/>
      <c r="D483" s="318" t="s">
        <v>30</v>
      </c>
      <c r="E483" s="407"/>
      <c r="F483" s="407"/>
      <c r="G483" s="407"/>
      <c r="H483" s="408">
        <f>('Series 200 Design'!$H483)</f>
        <v>0</v>
      </c>
      <c r="J483" s="406"/>
      <c r="K483" s="318" t="s">
        <v>30</v>
      </c>
      <c r="L483" s="408">
        <f>('Series 200 Final'!$H483)</f>
        <v>0</v>
      </c>
    </row>
    <row r="484" spans="1:12" s="389" customFormat="1" ht="12.75" hidden="1" customHeight="1" x14ac:dyDescent="0.2">
      <c r="A484" s="316"/>
      <c r="B484" s="317"/>
      <c r="C484" s="406"/>
      <c r="D484" s="318"/>
      <c r="E484" s="416"/>
      <c r="F484" s="416"/>
      <c r="G484" s="416"/>
      <c r="H484" s="416">
        <f>('Series 200 Design'!$H484)</f>
        <v>0</v>
      </c>
      <c r="J484" s="406"/>
      <c r="K484" s="318"/>
      <c r="L484" s="416">
        <f>('Series 200 Final'!$H484)</f>
        <v>0</v>
      </c>
    </row>
    <row r="485" spans="1:12" s="389" customFormat="1" ht="12.75" hidden="1" customHeight="1" x14ac:dyDescent="0.2">
      <c r="A485" s="316"/>
      <c r="B485" s="317"/>
      <c r="C485" s="486"/>
      <c r="D485" s="330"/>
      <c r="E485" s="428" t="s">
        <v>396</v>
      </c>
      <c r="F485" s="429" t="s">
        <v>800</v>
      </c>
      <c r="G485" s="428" t="s">
        <v>398</v>
      </c>
      <c r="H485" s="428">
        <f>('Series 200 Design'!$H485)</f>
        <v>0</v>
      </c>
      <c r="J485" s="486"/>
      <c r="K485" s="330"/>
      <c r="L485" s="428">
        <f>('Series 200 Final'!$H485)</f>
        <v>0</v>
      </c>
    </row>
    <row r="486" spans="1:12" s="389" customFormat="1" ht="12.75" hidden="1" customHeight="1" x14ac:dyDescent="0.2">
      <c r="A486" s="404"/>
      <c r="B486" s="405"/>
      <c r="C486" s="406"/>
      <c r="D486" s="318"/>
      <c r="E486" s="416"/>
      <c r="F486" s="416"/>
      <c r="G486" s="416"/>
      <c r="H486" s="416">
        <f>('Series 200 Design'!$H486)</f>
        <v>0</v>
      </c>
      <c r="J486" s="406"/>
      <c r="K486" s="318"/>
      <c r="L486" s="416">
        <f>('Series 200 Final'!$H486)</f>
        <v>0</v>
      </c>
    </row>
    <row r="487" spans="1:12" s="389" customFormat="1" ht="38.25" hidden="1" customHeight="1" x14ac:dyDescent="0.2">
      <c r="A487" s="316" t="s">
        <v>570</v>
      </c>
      <c r="B487" s="317" t="s">
        <v>801</v>
      </c>
      <c r="C487" s="406"/>
      <c r="D487" s="318" t="s">
        <v>451</v>
      </c>
      <c r="E487" s="407"/>
      <c r="F487" s="407"/>
      <c r="G487" s="407"/>
      <c r="H487" s="408">
        <f>('Series 200 Design'!$H487)</f>
        <v>0</v>
      </c>
      <c r="J487" s="406"/>
      <c r="K487" s="318" t="s">
        <v>451</v>
      </c>
      <c r="L487" s="408">
        <f>('Series 200 Final'!$H487)</f>
        <v>0</v>
      </c>
    </row>
    <row r="488" spans="1:12" s="389" customFormat="1" ht="12.75" hidden="1" customHeight="1" x14ac:dyDescent="0.2">
      <c r="A488" s="316"/>
      <c r="B488" s="317"/>
      <c r="C488" s="406"/>
      <c r="D488" s="318"/>
      <c r="E488" s="407"/>
      <c r="F488" s="407"/>
      <c r="G488" s="407"/>
      <c r="H488" s="408">
        <f>('Series 200 Design'!$H488)</f>
        <v>0</v>
      </c>
      <c r="J488" s="406"/>
      <c r="K488" s="318"/>
      <c r="L488" s="408">
        <f>('Series 200 Final'!$H488)</f>
        <v>0</v>
      </c>
    </row>
    <row r="489" spans="1:12" s="389" customFormat="1" ht="12.75" hidden="1" customHeight="1" x14ac:dyDescent="0.2">
      <c r="A489" s="404"/>
      <c r="B489" s="405"/>
      <c r="C489" s="406"/>
      <c r="D489" s="318"/>
      <c r="E489" s="455"/>
      <c r="F489" s="455"/>
      <c r="G489" s="455"/>
      <c r="H489" s="408">
        <f>('Series 200 Design'!$H489)</f>
        <v>0</v>
      </c>
      <c r="J489" s="406"/>
      <c r="K489" s="318"/>
      <c r="L489" s="408">
        <f>('Series 200 Final'!$H489)</f>
        <v>0</v>
      </c>
    </row>
    <row r="490" spans="1:12" s="389" customFormat="1" ht="25.5" hidden="1" customHeight="1" x14ac:dyDescent="0.2">
      <c r="A490" s="316" t="s">
        <v>572</v>
      </c>
      <c r="B490" s="317" t="s">
        <v>802</v>
      </c>
      <c r="C490" s="406"/>
      <c r="D490" s="318" t="s">
        <v>451</v>
      </c>
      <c r="E490" s="407"/>
      <c r="F490" s="407"/>
      <c r="G490" s="407"/>
      <c r="H490" s="408">
        <f>('Series 200 Design'!$H490)</f>
        <v>0</v>
      </c>
      <c r="J490" s="406"/>
      <c r="K490" s="318" t="s">
        <v>451</v>
      </c>
      <c r="L490" s="408">
        <f>('Series 200 Final'!$H490)</f>
        <v>0</v>
      </c>
    </row>
    <row r="491" spans="1:12" s="389" customFormat="1" ht="12.75" hidden="1" customHeight="1" x14ac:dyDescent="0.2">
      <c r="A491" s="316"/>
      <c r="B491" s="317"/>
      <c r="C491" s="406"/>
      <c r="D491" s="318"/>
      <c r="E491" s="407"/>
      <c r="F491" s="407"/>
      <c r="G491" s="407"/>
      <c r="H491" s="408">
        <f>('Series 200 Design'!$H491)</f>
        <v>0</v>
      </c>
      <c r="J491" s="406"/>
      <c r="K491" s="318"/>
      <c r="L491" s="408">
        <f>('Series 200 Final'!$H491)</f>
        <v>0</v>
      </c>
    </row>
    <row r="492" spans="1:12" s="389" customFormat="1" ht="12.75" hidden="1" customHeight="1" x14ac:dyDescent="0.2">
      <c r="A492" s="316"/>
      <c r="B492" s="317"/>
      <c r="C492" s="486"/>
      <c r="D492" s="330"/>
      <c r="E492" s="428" t="s">
        <v>803</v>
      </c>
      <c r="F492" s="429" t="s">
        <v>804</v>
      </c>
      <c r="G492" s="428" t="s">
        <v>486</v>
      </c>
      <c r="H492" s="428">
        <f>('Series 200 Design'!$H492)</f>
        <v>0</v>
      </c>
      <c r="J492" s="486"/>
      <c r="K492" s="330"/>
      <c r="L492" s="428">
        <f>('Series 200 Final'!$H492)</f>
        <v>0</v>
      </c>
    </row>
    <row r="493" spans="1:12" s="389" customFormat="1" ht="12.75" hidden="1" customHeight="1" x14ac:dyDescent="0.2">
      <c r="A493" s="404"/>
      <c r="B493" s="405"/>
      <c r="C493" s="406"/>
      <c r="D493" s="318"/>
      <c r="E493" s="416"/>
      <c r="F493" s="416"/>
      <c r="G493" s="416"/>
      <c r="H493" s="416">
        <f>('Series 200 Design'!$H493)</f>
        <v>0</v>
      </c>
      <c r="J493" s="406"/>
      <c r="K493" s="318"/>
      <c r="L493" s="416">
        <f>('Series 200 Final'!$H493)</f>
        <v>0</v>
      </c>
    </row>
    <row r="494" spans="1:12" s="457" customFormat="1" ht="25.5" hidden="1" customHeight="1" x14ac:dyDescent="0.2">
      <c r="A494" s="316" t="s">
        <v>574</v>
      </c>
      <c r="B494" s="317" t="s">
        <v>805</v>
      </c>
      <c r="C494" s="406"/>
      <c r="D494" s="318" t="s">
        <v>30</v>
      </c>
      <c r="E494" s="407"/>
      <c r="F494" s="407"/>
      <c r="G494" s="407"/>
      <c r="H494" s="408">
        <f>('Series 200 Design'!$H494)</f>
        <v>0</v>
      </c>
      <c r="J494" s="406"/>
      <c r="K494" s="318" t="s">
        <v>30</v>
      </c>
      <c r="L494" s="408">
        <f>('Series 200 Final'!$H494)</f>
        <v>0</v>
      </c>
    </row>
    <row r="495" spans="1:12" s="389" customFormat="1" ht="12.75" hidden="1" customHeight="1" x14ac:dyDescent="0.2">
      <c r="A495" s="404"/>
      <c r="B495" s="405"/>
      <c r="C495" s="406"/>
      <c r="D495" s="318"/>
      <c r="E495" s="407"/>
      <c r="F495" s="407"/>
      <c r="G495" s="407"/>
      <c r="H495" s="408">
        <f>('Series 200 Design'!$H495)</f>
        <v>0</v>
      </c>
      <c r="J495" s="406"/>
      <c r="K495" s="318"/>
      <c r="L495" s="408">
        <f>('Series 200 Final'!$H495)</f>
        <v>0</v>
      </c>
    </row>
    <row r="496" spans="1:12" s="457" customFormat="1" ht="25.5" hidden="1" customHeight="1" x14ac:dyDescent="0.2">
      <c r="A496" s="404" t="s">
        <v>576</v>
      </c>
      <c r="B496" s="405" t="s">
        <v>806</v>
      </c>
      <c r="C496" s="406"/>
      <c r="D496" s="318" t="s">
        <v>30</v>
      </c>
      <c r="E496" s="407"/>
      <c r="F496" s="407"/>
      <c r="G496" s="407"/>
      <c r="H496" s="408">
        <f>('Series 200 Design'!$H496)</f>
        <v>0</v>
      </c>
      <c r="J496" s="406"/>
      <c r="K496" s="318" t="s">
        <v>30</v>
      </c>
      <c r="L496" s="408">
        <f>('Series 200 Final'!$H496)</f>
        <v>0</v>
      </c>
    </row>
    <row r="497" spans="1:12" s="389" customFormat="1" x14ac:dyDescent="0.2">
      <c r="A497" s="331"/>
      <c r="B497" s="343" t="s">
        <v>626</v>
      </c>
      <c r="C497" s="485"/>
      <c r="D497" s="333"/>
      <c r="E497" s="423" t="s">
        <v>396</v>
      </c>
      <c r="F497" s="424" t="s">
        <v>397</v>
      </c>
      <c r="G497" s="423" t="s">
        <v>398</v>
      </c>
      <c r="H497" s="423"/>
      <c r="J497" s="485"/>
      <c r="K497" s="333"/>
      <c r="L497" s="423"/>
    </row>
    <row r="498" spans="1:12" x14ac:dyDescent="0.2">
      <c r="A498" s="458"/>
      <c r="B498" s="459"/>
      <c r="C498" s="489"/>
      <c r="D498" s="458"/>
      <c r="E498" s="460"/>
      <c r="F498" s="460"/>
      <c r="G498" s="460"/>
      <c r="H498" s="460"/>
      <c r="J498" s="489"/>
      <c r="K498" s="458"/>
      <c r="L498" s="460"/>
    </row>
    <row r="499" spans="1:12" s="389" customFormat="1" ht="28.5" customHeight="1" x14ac:dyDescent="0.2">
      <c r="A499" s="404" t="s">
        <v>807</v>
      </c>
      <c r="B499" s="317" t="s">
        <v>808</v>
      </c>
      <c r="C499" s="406"/>
      <c r="D499" s="318" t="s">
        <v>451</v>
      </c>
      <c r="E499" s="407">
        <v>16.3</v>
      </c>
      <c r="F499" s="407">
        <v>16.3</v>
      </c>
      <c r="G499" s="407">
        <v>16.3</v>
      </c>
      <c r="H499" s="412" t="str">
        <f>('Series 200 Design'!$H499)</f>
        <v/>
      </c>
      <c r="J499" s="406"/>
      <c r="K499" s="318" t="s">
        <v>451</v>
      </c>
      <c r="L499" s="412" t="str">
        <f>('Series 200 Final'!$H499)</f>
        <v/>
      </c>
    </row>
    <row r="500" spans="1:12" s="389" customFormat="1" ht="12.75" customHeight="1" x14ac:dyDescent="0.2">
      <c r="A500" s="404"/>
      <c r="B500" s="444"/>
      <c r="C500" s="406"/>
      <c r="D500" s="318"/>
      <c r="E500" s="407"/>
      <c r="F500" s="407"/>
      <c r="G500" s="407"/>
      <c r="H500" s="408"/>
      <c r="J500" s="406"/>
      <c r="K500" s="318"/>
      <c r="L500" s="408"/>
    </row>
    <row r="501" spans="1:12" s="389" customFormat="1" ht="30.75" customHeight="1" x14ac:dyDescent="0.2">
      <c r="A501" s="404" t="s">
        <v>809</v>
      </c>
      <c r="B501" s="317" t="s">
        <v>810</v>
      </c>
      <c r="C501" s="406"/>
      <c r="D501" s="318" t="s">
        <v>451</v>
      </c>
      <c r="E501" s="407">
        <v>16.3</v>
      </c>
      <c r="F501" s="407">
        <v>16.3</v>
      </c>
      <c r="G501" s="407">
        <v>16.3</v>
      </c>
      <c r="H501" s="412" t="str">
        <f>('Series 200 Design'!$H501)</f>
        <v/>
      </c>
      <c r="J501" s="406"/>
      <c r="K501" s="318" t="s">
        <v>451</v>
      </c>
      <c r="L501" s="412" t="str">
        <f>('Series 200 Final'!$H501)</f>
        <v/>
      </c>
    </row>
    <row r="502" spans="1:12" s="389" customFormat="1" ht="12.75" customHeight="1" x14ac:dyDescent="0.2">
      <c r="A502" s="404"/>
      <c r="B502" s="444"/>
      <c r="C502" s="406"/>
      <c r="D502" s="318"/>
      <c r="E502" s="407"/>
      <c r="F502" s="407"/>
      <c r="G502" s="407"/>
      <c r="H502" s="408"/>
      <c r="J502" s="406"/>
      <c r="K502" s="318"/>
      <c r="L502" s="408"/>
    </row>
    <row r="503" spans="1:12" s="389" customFormat="1" ht="29.25" customHeight="1" x14ac:dyDescent="0.2">
      <c r="A503" s="404" t="s">
        <v>811</v>
      </c>
      <c r="B503" s="317" t="s">
        <v>812</v>
      </c>
      <c r="C503" s="406"/>
      <c r="D503" s="318" t="s">
        <v>30</v>
      </c>
      <c r="E503" s="407">
        <v>20.38</v>
      </c>
      <c r="F503" s="407">
        <v>20.38</v>
      </c>
      <c r="G503" s="407">
        <v>20.38</v>
      </c>
      <c r="H503" s="412" t="str">
        <f>('Series 200 Design'!$H503)</f>
        <v/>
      </c>
      <c r="J503" s="406"/>
      <c r="K503" s="318" t="s">
        <v>30</v>
      </c>
      <c r="L503" s="412" t="str">
        <f>('Series 200 Final'!$H503)</f>
        <v/>
      </c>
    </row>
    <row r="504" spans="1:12" s="389" customFormat="1" ht="12.75" customHeight="1" x14ac:dyDescent="0.2">
      <c r="A504" s="404"/>
      <c r="B504" s="444"/>
      <c r="C504" s="406"/>
      <c r="D504" s="318"/>
      <c r="E504" s="407"/>
      <c r="F504" s="407"/>
      <c r="G504" s="407"/>
      <c r="H504" s="428"/>
      <c r="J504" s="406"/>
      <c r="K504" s="318"/>
      <c r="L504" s="428"/>
    </row>
    <row r="505" spans="1:12" s="389" customFormat="1" ht="27.4" customHeight="1" x14ac:dyDescent="0.2">
      <c r="A505" s="404" t="s">
        <v>813</v>
      </c>
      <c r="B505" s="317" t="s">
        <v>814</v>
      </c>
      <c r="C505" s="406"/>
      <c r="D505" s="318" t="s">
        <v>30</v>
      </c>
      <c r="E505" s="407">
        <v>20.38</v>
      </c>
      <c r="F505" s="407">
        <v>20.38</v>
      </c>
      <c r="G505" s="407">
        <v>20.38</v>
      </c>
      <c r="H505" s="412" t="str">
        <f>('Series 200 Design'!$H505)</f>
        <v/>
      </c>
      <c r="J505" s="406"/>
      <c r="K505" s="318" t="s">
        <v>30</v>
      </c>
      <c r="L505" s="412" t="str">
        <f>('Series 200 Final'!$H505)</f>
        <v/>
      </c>
    </row>
    <row r="506" spans="1:12" s="389" customFormat="1" ht="12.75" customHeight="1" x14ac:dyDescent="0.2">
      <c r="A506" s="404"/>
      <c r="B506" s="317"/>
      <c r="C506" s="406"/>
      <c r="D506" s="318"/>
      <c r="E506" s="407"/>
      <c r="F506" s="407"/>
      <c r="G506" s="407"/>
      <c r="H506" s="428"/>
      <c r="J506" s="406"/>
      <c r="K506" s="318"/>
      <c r="L506" s="428"/>
    </row>
    <row r="507" spans="1:12" s="389" customFormat="1" ht="29.65" customHeight="1" x14ac:dyDescent="0.2">
      <c r="A507" s="404" t="s">
        <v>815</v>
      </c>
      <c r="B507" s="317" t="s">
        <v>816</v>
      </c>
      <c r="C507" s="406"/>
      <c r="D507" s="318" t="s">
        <v>451</v>
      </c>
      <c r="E507" s="407">
        <v>16.3</v>
      </c>
      <c r="F507" s="407">
        <v>16.3</v>
      </c>
      <c r="G507" s="407">
        <v>16.3</v>
      </c>
      <c r="H507" s="412" t="str">
        <f>('Series 200 Design'!$H507)</f>
        <v/>
      </c>
      <c r="J507" s="406"/>
      <c r="K507" s="318" t="s">
        <v>451</v>
      </c>
      <c r="L507" s="412" t="str">
        <f>('Series 200 Final'!$H507)</f>
        <v/>
      </c>
    </row>
    <row r="508" spans="1:12" s="389" customFormat="1" ht="12.75" customHeight="1" x14ac:dyDescent="0.2">
      <c r="A508" s="404"/>
      <c r="B508" s="444"/>
      <c r="C508" s="406"/>
      <c r="D508" s="318"/>
      <c r="E508" s="407"/>
      <c r="F508" s="407"/>
      <c r="G508" s="407"/>
      <c r="H508" s="428"/>
      <c r="J508" s="406"/>
      <c r="K508" s="318"/>
      <c r="L508" s="428"/>
    </row>
    <row r="509" spans="1:12" s="389" customFormat="1" ht="27.4" customHeight="1" x14ac:dyDescent="0.2">
      <c r="A509" s="404" t="s">
        <v>817</v>
      </c>
      <c r="B509" s="317" t="s">
        <v>818</v>
      </c>
      <c r="C509" s="406"/>
      <c r="D509" s="318" t="s">
        <v>451</v>
      </c>
      <c r="E509" s="407">
        <v>16.3</v>
      </c>
      <c r="F509" s="407">
        <v>16.3</v>
      </c>
      <c r="G509" s="407">
        <v>16.3</v>
      </c>
      <c r="H509" s="412" t="str">
        <f>('Series 200 Design'!$H509)</f>
        <v/>
      </c>
      <c r="J509" s="406"/>
      <c r="K509" s="318" t="s">
        <v>451</v>
      </c>
      <c r="L509" s="412" t="str">
        <f>('Series 200 Final'!$H509)</f>
        <v/>
      </c>
    </row>
    <row r="510" spans="1:12" s="389" customFormat="1" ht="12.75" customHeight="1" x14ac:dyDescent="0.2">
      <c r="A510" s="404"/>
      <c r="B510" s="444"/>
      <c r="C510" s="406"/>
      <c r="D510" s="318"/>
      <c r="E510" s="407"/>
      <c r="F510" s="407"/>
      <c r="G510" s="407"/>
      <c r="H510" s="428"/>
      <c r="J510" s="406"/>
      <c r="K510" s="318"/>
      <c r="L510" s="428"/>
    </row>
    <row r="511" spans="1:12" s="389" customFormat="1" ht="26.65" customHeight="1" x14ac:dyDescent="0.2">
      <c r="A511" s="404" t="s">
        <v>819</v>
      </c>
      <c r="B511" s="317" t="s">
        <v>820</v>
      </c>
      <c r="C511" s="406"/>
      <c r="D511" s="318" t="s">
        <v>30</v>
      </c>
      <c r="E511" s="407">
        <v>20.38</v>
      </c>
      <c r="F511" s="407">
        <v>20.38</v>
      </c>
      <c r="G511" s="407">
        <v>20.38</v>
      </c>
      <c r="H511" s="412" t="str">
        <f>('Series 200 Design'!$H511)</f>
        <v/>
      </c>
      <c r="J511" s="406"/>
      <c r="K511" s="318" t="s">
        <v>30</v>
      </c>
      <c r="L511" s="412" t="str">
        <f>('Series 200 Final'!$H511)</f>
        <v/>
      </c>
    </row>
    <row r="512" spans="1:12" s="389" customFormat="1" ht="12.75" customHeight="1" x14ac:dyDescent="0.2">
      <c r="A512" s="404"/>
      <c r="B512" s="444"/>
      <c r="C512" s="406"/>
      <c r="D512" s="318"/>
      <c r="E512" s="407"/>
      <c r="F512" s="407"/>
      <c r="G512" s="407"/>
      <c r="H512" s="428"/>
      <c r="J512" s="406"/>
      <c r="K512" s="318"/>
      <c r="L512" s="428"/>
    </row>
    <row r="513" spans="1:12" s="389" customFormat="1" ht="28.15" customHeight="1" x14ac:dyDescent="0.2">
      <c r="A513" s="404" t="s">
        <v>821</v>
      </c>
      <c r="B513" s="317" t="s">
        <v>822</v>
      </c>
      <c r="C513" s="406"/>
      <c r="D513" s="318" t="s">
        <v>30</v>
      </c>
      <c r="E513" s="407">
        <v>20.38</v>
      </c>
      <c r="F513" s="407">
        <v>20.38</v>
      </c>
      <c r="G513" s="407">
        <v>20.38</v>
      </c>
      <c r="H513" s="412" t="str">
        <f>('Series 200 Design'!$H513)</f>
        <v/>
      </c>
      <c r="J513" s="406"/>
      <c r="K513" s="318" t="s">
        <v>30</v>
      </c>
      <c r="L513" s="412" t="str">
        <f>('Series 200 Final'!$H513)</f>
        <v/>
      </c>
    </row>
    <row r="514" spans="1:12" s="389" customFormat="1" ht="12.4" customHeight="1" x14ac:dyDescent="0.2">
      <c r="A514" s="404"/>
      <c r="B514" s="317"/>
      <c r="C514" s="406"/>
      <c r="D514" s="318"/>
      <c r="E514" s="416"/>
      <c r="F514" s="416"/>
      <c r="G514" s="416"/>
      <c r="H514" s="416"/>
      <c r="J514" s="406"/>
      <c r="K514" s="318"/>
      <c r="L514" s="416"/>
    </row>
    <row r="515" spans="1:12" x14ac:dyDescent="0.2">
      <c r="A515" s="445"/>
      <c r="B515" s="446" t="s">
        <v>643</v>
      </c>
      <c r="C515" s="484"/>
      <c r="D515" s="334"/>
      <c r="E515" s="447" t="s">
        <v>644</v>
      </c>
      <c r="F515" s="424" t="s">
        <v>645</v>
      </c>
      <c r="G515" s="447" t="s">
        <v>646</v>
      </c>
      <c r="H515" s="434"/>
      <c r="J515" s="484"/>
      <c r="K515" s="334"/>
      <c r="L515" s="434"/>
    </row>
    <row r="516" spans="1:12" x14ac:dyDescent="0.2">
      <c r="A516" s="448"/>
      <c r="B516" s="405"/>
      <c r="C516" s="406"/>
      <c r="D516" s="318"/>
      <c r="E516" s="407"/>
      <c r="F516" s="407"/>
      <c r="G516" s="407"/>
      <c r="H516" s="408"/>
      <c r="J516" s="406"/>
      <c r="K516" s="318"/>
      <c r="L516" s="408"/>
    </row>
    <row r="517" spans="1:12" ht="25.5" x14ac:dyDescent="0.2">
      <c r="A517" s="448" t="s">
        <v>823</v>
      </c>
      <c r="B517" s="405" t="s">
        <v>824</v>
      </c>
      <c r="C517" s="406"/>
      <c r="D517" s="318" t="s">
        <v>649</v>
      </c>
      <c r="E517" s="407">
        <v>111.4</v>
      </c>
      <c r="F517" s="407">
        <v>111.4</v>
      </c>
      <c r="G517" s="407">
        <v>111.4</v>
      </c>
      <c r="H517" s="412" t="str">
        <f>('Series 200 Design'!$H517)</f>
        <v/>
      </c>
      <c r="J517" s="406"/>
      <c r="K517" s="318" t="s">
        <v>649</v>
      </c>
      <c r="L517" s="412" t="str">
        <f>('Series 200 Final'!$H517)</f>
        <v/>
      </c>
    </row>
    <row r="518" spans="1:12" x14ac:dyDescent="0.2">
      <c r="A518" s="448"/>
      <c r="B518" s="405"/>
      <c r="C518" s="406"/>
      <c r="D518" s="318"/>
      <c r="E518" s="407"/>
      <c r="F518" s="407"/>
      <c r="G518" s="407"/>
      <c r="H518" s="408"/>
      <c r="J518" s="406"/>
      <c r="K518" s="318"/>
      <c r="L518" s="408"/>
    </row>
    <row r="519" spans="1:12" ht="25.5" x14ac:dyDescent="0.2">
      <c r="A519" s="448" t="s">
        <v>825</v>
      </c>
      <c r="B519" s="405" t="s">
        <v>826</v>
      </c>
      <c r="C519" s="406"/>
      <c r="D519" s="318" t="s">
        <v>649</v>
      </c>
      <c r="E519" s="407">
        <v>169.63</v>
      </c>
      <c r="F519" s="407">
        <v>169.63</v>
      </c>
      <c r="G519" s="407">
        <v>169.63</v>
      </c>
      <c r="H519" s="412" t="str">
        <f>('Series 200 Design'!$H519)</f>
        <v/>
      </c>
      <c r="J519" s="406"/>
      <c r="K519" s="318" t="s">
        <v>649</v>
      </c>
      <c r="L519" s="412" t="str">
        <f>('Series 200 Final'!$H519)</f>
        <v/>
      </c>
    </row>
    <row r="520" spans="1:12" x14ac:dyDescent="0.2">
      <c r="A520" s="448"/>
      <c r="B520" s="405"/>
      <c r="C520" s="406"/>
      <c r="D520" s="318"/>
      <c r="E520" s="407"/>
      <c r="F520" s="407"/>
      <c r="G520" s="407"/>
      <c r="H520" s="408"/>
      <c r="J520" s="406"/>
      <c r="K520" s="318"/>
      <c r="L520" s="408"/>
    </row>
    <row r="521" spans="1:12" ht="25.5" x14ac:dyDescent="0.2">
      <c r="A521" s="448" t="s">
        <v>827</v>
      </c>
      <c r="B521" s="405" t="s">
        <v>828</v>
      </c>
      <c r="C521" s="406"/>
      <c r="D521" s="318" t="s">
        <v>649</v>
      </c>
      <c r="E521" s="407">
        <v>140.57</v>
      </c>
      <c r="F521" s="407">
        <v>140.57</v>
      </c>
      <c r="G521" s="407">
        <v>140.57</v>
      </c>
      <c r="H521" s="412" t="str">
        <f>('Series 200 Design'!$H521)</f>
        <v/>
      </c>
      <c r="J521" s="406"/>
      <c r="K521" s="318" t="s">
        <v>649</v>
      </c>
      <c r="L521" s="412" t="str">
        <f>('Series 200 Final'!$H521)</f>
        <v/>
      </c>
    </row>
    <row r="522" spans="1:12" x14ac:dyDescent="0.2">
      <c r="A522" s="448"/>
      <c r="B522" s="405"/>
      <c r="C522" s="406"/>
      <c r="D522" s="318"/>
      <c r="E522" s="407"/>
      <c r="F522" s="407"/>
      <c r="G522" s="407"/>
      <c r="H522" s="428"/>
      <c r="J522" s="406"/>
      <c r="K522" s="318"/>
      <c r="L522" s="428"/>
    </row>
    <row r="523" spans="1:12" ht="25.5" x14ac:dyDescent="0.2">
      <c r="A523" s="448" t="s">
        <v>829</v>
      </c>
      <c r="B523" s="405" t="s">
        <v>830</v>
      </c>
      <c r="C523" s="406"/>
      <c r="D523" s="318" t="s">
        <v>649</v>
      </c>
      <c r="E523" s="407">
        <v>124.53</v>
      </c>
      <c r="F523" s="407">
        <v>124.53</v>
      </c>
      <c r="G523" s="407">
        <v>124.53</v>
      </c>
      <c r="H523" s="412" t="str">
        <f>('Series 200 Design'!$H523)</f>
        <v/>
      </c>
      <c r="J523" s="406"/>
      <c r="K523" s="318" t="s">
        <v>649</v>
      </c>
      <c r="L523" s="412" t="str">
        <f>('Series 200 Final'!$H523)</f>
        <v/>
      </c>
    </row>
    <row r="524" spans="1:12" x14ac:dyDescent="0.2">
      <c r="A524" s="448"/>
      <c r="B524" s="405"/>
      <c r="C524" s="406"/>
      <c r="D524" s="318"/>
      <c r="E524" s="407"/>
      <c r="F524" s="407"/>
      <c r="G524" s="407"/>
      <c r="H524" s="428"/>
      <c r="J524" s="406"/>
      <c r="K524" s="318"/>
      <c r="L524" s="428"/>
    </row>
    <row r="525" spans="1:12" ht="25.5" x14ac:dyDescent="0.2">
      <c r="A525" s="448" t="s">
        <v>831</v>
      </c>
      <c r="B525" s="405" t="s">
        <v>832</v>
      </c>
      <c r="C525" s="406"/>
      <c r="D525" s="318" t="s">
        <v>649</v>
      </c>
      <c r="E525" s="407">
        <v>117.64</v>
      </c>
      <c r="F525" s="407">
        <v>117.64</v>
      </c>
      <c r="G525" s="407">
        <v>117.64</v>
      </c>
      <c r="H525" s="412" t="str">
        <f>('Series 200 Design'!$H525)</f>
        <v/>
      </c>
      <c r="J525" s="406"/>
      <c r="K525" s="318" t="s">
        <v>649</v>
      </c>
      <c r="L525" s="412" t="str">
        <f>('Series 200 Final'!$H525)</f>
        <v/>
      </c>
    </row>
    <row r="526" spans="1:12" x14ac:dyDescent="0.2">
      <c r="A526" s="448"/>
      <c r="B526" s="405"/>
      <c r="C526" s="406"/>
      <c r="D526" s="318"/>
      <c r="E526" s="407"/>
      <c r="F526" s="407"/>
      <c r="G526" s="407"/>
      <c r="H526" s="428"/>
      <c r="J526" s="406"/>
      <c r="K526" s="318"/>
      <c r="L526" s="428"/>
    </row>
    <row r="527" spans="1:12" ht="25.5" x14ac:dyDescent="0.2">
      <c r="A527" s="448" t="s">
        <v>833</v>
      </c>
      <c r="B527" s="405" t="s">
        <v>834</v>
      </c>
      <c r="C527" s="406"/>
      <c r="D527" s="318" t="s">
        <v>649</v>
      </c>
      <c r="E527" s="407">
        <v>111.4</v>
      </c>
      <c r="F527" s="407">
        <v>111.4</v>
      </c>
      <c r="G527" s="407">
        <v>111.4</v>
      </c>
      <c r="H527" s="412" t="str">
        <f>('Series 200 Design'!$H527)</f>
        <v/>
      </c>
      <c r="J527" s="406"/>
      <c r="K527" s="318" t="s">
        <v>649</v>
      </c>
      <c r="L527" s="412" t="str">
        <f>('Series 200 Final'!$H527)</f>
        <v/>
      </c>
    </row>
    <row r="528" spans="1:12" x14ac:dyDescent="0.2">
      <c r="A528" s="448"/>
      <c r="B528" s="405"/>
      <c r="C528" s="406"/>
      <c r="D528" s="318"/>
      <c r="E528" s="407"/>
      <c r="F528" s="407"/>
      <c r="G528" s="407"/>
      <c r="H528" s="428"/>
      <c r="J528" s="406"/>
      <c r="K528" s="318"/>
      <c r="L528" s="428"/>
    </row>
    <row r="529" spans="1:12" ht="25.5" x14ac:dyDescent="0.2">
      <c r="A529" s="448" t="s">
        <v>835</v>
      </c>
      <c r="B529" s="405" t="s">
        <v>836</v>
      </c>
      <c r="C529" s="406"/>
      <c r="D529" s="318" t="s">
        <v>649</v>
      </c>
      <c r="E529" s="407">
        <v>177.52</v>
      </c>
      <c r="F529" s="407">
        <v>177.52</v>
      </c>
      <c r="G529" s="407">
        <v>177.52</v>
      </c>
      <c r="H529" s="412" t="str">
        <f>('Series 200 Design'!$H529)</f>
        <v/>
      </c>
      <c r="J529" s="406"/>
      <c r="K529" s="318" t="s">
        <v>649</v>
      </c>
      <c r="L529" s="412" t="str">
        <f>('Series 200 Final'!$H529)</f>
        <v/>
      </c>
    </row>
    <row r="530" spans="1:12" x14ac:dyDescent="0.2">
      <c r="A530" s="448"/>
      <c r="B530" s="405"/>
      <c r="C530" s="406"/>
      <c r="D530" s="318"/>
      <c r="E530" s="407"/>
      <c r="F530" s="407"/>
      <c r="G530" s="407"/>
      <c r="H530" s="428"/>
      <c r="J530" s="406"/>
      <c r="K530" s="318"/>
      <c r="L530" s="428"/>
    </row>
    <row r="531" spans="1:12" ht="25.5" x14ac:dyDescent="0.2">
      <c r="A531" s="448" t="s">
        <v>837</v>
      </c>
      <c r="B531" s="405" t="s">
        <v>838</v>
      </c>
      <c r="C531" s="406"/>
      <c r="D531" s="318" t="s">
        <v>649</v>
      </c>
      <c r="E531" s="407">
        <v>161.49</v>
      </c>
      <c r="F531" s="407">
        <v>161.49</v>
      </c>
      <c r="G531" s="407">
        <v>161.49</v>
      </c>
      <c r="H531" s="412" t="str">
        <f>('Series 200 Design'!$H531)</f>
        <v/>
      </c>
      <c r="J531" s="406"/>
      <c r="K531" s="318" t="s">
        <v>649</v>
      </c>
      <c r="L531" s="412" t="str">
        <f>('Series 200 Final'!$H531)</f>
        <v/>
      </c>
    </row>
    <row r="532" spans="1:12" x14ac:dyDescent="0.2">
      <c r="A532" s="448"/>
      <c r="B532" s="405"/>
      <c r="C532" s="406"/>
      <c r="D532" s="318"/>
      <c r="E532" s="407"/>
      <c r="F532" s="407"/>
      <c r="G532" s="407"/>
      <c r="H532" s="408"/>
      <c r="J532" s="406"/>
      <c r="K532" s="318"/>
      <c r="L532" s="408"/>
    </row>
    <row r="533" spans="1:12" ht="25.5" x14ac:dyDescent="0.2">
      <c r="A533" s="448" t="s">
        <v>839</v>
      </c>
      <c r="B533" s="405" t="s">
        <v>840</v>
      </c>
      <c r="C533" s="406"/>
      <c r="D533" s="318" t="s">
        <v>649</v>
      </c>
      <c r="E533" s="407">
        <v>149.66</v>
      </c>
      <c r="F533" s="407">
        <v>149.66</v>
      </c>
      <c r="G533" s="407">
        <v>149.66</v>
      </c>
      <c r="H533" s="412" t="str">
        <f>('Series 200 Design'!$H533)</f>
        <v/>
      </c>
      <c r="J533" s="406"/>
      <c r="K533" s="318" t="s">
        <v>649</v>
      </c>
      <c r="L533" s="412" t="str">
        <f>('Series 200 Final'!$H533)</f>
        <v/>
      </c>
    </row>
    <row r="534" spans="1:12" x14ac:dyDescent="0.2">
      <c r="A534" s="448"/>
      <c r="B534" s="405"/>
      <c r="C534" s="406"/>
      <c r="D534" s="318"/>
      <c r="E534" s="407"/>
      <c r="F534" s="407"/>
      <c r="G534" s="407"/>
      <c r="H534" s="408"/>
      <c r="J534" s="406"/>
      <c r="K534" s="318"/>
      <c r="L534" s="408"/>
    </row>
    <row r="535" spans="1:12" ht="25.5" x14ac:dyDescent="0.2">
      <c r="A535" s="448" t="s">
        <v>841</v>
      </c>
      <c r="B535" s="405" t="s">
        <v>842</v>
      </c>
      <c r="C535" s="406"/>
      <c r="D535" s="318" t="s">
        <v>649</v>
      </c>
      <c r="E535" s="407">
        <v>141.07</v>
      </c>
      <c r="F535" s="407">
        <v>141.07</v>
      </c>
      <c r="G535" s="407">
        <v>141.07</v>
      </c>
      <c r="H535" s="412" t="str">
        <f>('Series 200 Design'!$H535)</f>
        <v/>
      </c>
      <c r="J535" s="406"/>
      <c r="K535" s="318" t="s">
        <v>649</v>
      </c>
      <c r="L535" s="412" t="str">
        <f>('Series 200 Final'!$H535)</f>
        <v/>
      </c>
    </row>
    <row r="536" spans="1:12" s="389" customFormat="1" ht="12.4" customHeight="1" x14ac:dyDescent="0.2">
      <c r="A536" s="404"/>
      <c r="B536" s="317"/>
      <c r="C536" s="406"/>
      <c r="D536" s="318"/>
      <c r="E536" s="416"/>
      <c r="F536" s="416"/>
      <c r="G536" s="416"/>
      <c r="H536" s="416"/>
      <c r="J536" s="406"/>
      <c r="K536" s="318"/>
      <c r="L536" s="416"/>
    </row>
    <row r="537" spans="1:12" x14ac:dyDescent="0.2">
      <c r="A537" s="398"/>
      <c r="B537" s="399" t="s">
        <v>843</v>
      </c>
      <c r="C537" s="490"/>
      <c r="D537" s="463"/>
      <c r="E537" s="450"/>
      <c r="F537" s="451"/>
      <c r="G537" s="450"/>
      <c r="H537" s="450"/>
      <c r="J537" s="490"/>
      <c r="K537" s="463"/>
      <c r="L537" s="450"/>
    </row>
    <row r="538" spans="1:12" x14ac:dyDescent="0.2">
      <c r="A538" s="404"/>
      <c r="B538" s="464"/>
      <c r="C538" s="491"/>
      <c r="D538" s="454"/>
      <c r="E538" s="428"/>
      <c r="F538" s="429"/>
      <c r="G538" s="428"/>
      <c r="H538" s="428"/>
      <c r="J538" s="491"/>
      <c r="K538" s="454"/>
      <c r="L538" s="428"/>
    </row>
    <row r="539" spans="1:12" x14ac:dyDescent="0.2">
      <c r="A539" s="420"/>
      <c r="B539" s="421" t="s">
        <v>395</v>
      </c>
      <c r="C539" s="483"/>
      <c r="D539" s="422"/>
      <c r="E539" s="423" t="s">
        <v>396</v>
      </c>
      <c r="F539" s="424" t="s">
        <v>397</v>
      </c>
      <c r="G539" s="423" t="s">
        <v>398</v>
      </c>
      <c r="H539" s="423"/>
      <c r="J539" s="483"/>
      <c r="K539" s="422"/>
      <c r="L539" s="423"/>
    </row>
    <row r="540" spans="1:12" x14ac:dyDescent="0.2">
      <c r="A540" s="404"/>
      <c r="B540" s="405"/>
      <c r="C540" s="481"/>
      <c r="D540" s="415"/>
      <c r="E540" s="416"/>
      <c r="F540" s="416"/>
      <c r="G540" s="416"/>
      <c r="H540" s="416"/>
      <c r="J540" s="481"/>
      <c r="K540" s="415"/>
      <c r="L540" s="416"/>
    </row>
    <row r="541" spans="1:12" ht="25.5" x14ac:dyDescent="0.2">
      <c r="A541" s="404" t="s">
        <v>844</v>
      </c>
      <c r="B541" s="405" t="s">
        <v>845</v>
      </c>
      <c r="C541" s="406"/>
      <c r="D541" s="318" t="s">
        <v>401</v>
      </c>
      <c r="E541" s="407">
        <v>42.73</v>
      </c>
      <c r="F541" s="407">
        <v>10.68</v>
      </c>
      <c r="G541" s="407">
        <v>10.68</v>
      </c>
      <c r="H541" s="412" t="str">
        <f>('Series 200 Design'!$H541)</f>
        <v/>
      </c>
      <c r="J541" s="406"/>
      <c r="K541" s="318" t="s">
        <v>401</v>
      </c>
      <c r="L541" s="412" t="str">
        <f>('Series 200 Final'!$H541)</f>
        <v/>
      </c>
    </row>
    <row r="542" spans="1:12" x14ac:dyDescent="0.2">
      <c r="A542" s="404"/>
      <c r="B542" s="405"/>
      <c r="C542" s="406"/>
      <c r="D542" s="318"/>
      <c r="E542" s="407"/>
      <c r="F542" s="407"/>
      <c r="G542" s="407"/>
      <c r="H542" s="408"/>
      <c r="J542" s="406"/>
      <c r="K542" s="318"/>
      <c r="L542" s="408"/>
    </row>
    <row r="543" spans="1:12" ht="25.5" x14ac:dyDescent="0.2">
      <c r="A543" s="404" t="s">
        <v>846</v>
      </c>
      <c r="B543" s="405" t="s">
        <v>847</v>
      </c>
      <c r="C543" s="406"/>
      <c r="D543" s="318" t="s">
        <v>401</v>
      </c>
      <c r="E543" s="407">
        <v>42.73</v>
      </c>
      <c r="F543" s="407">
        <v>11.87</v>
      </c>
      <c r="G543" s="407">
        <v>11.87</v>
      </c>
      <c r="H543" s="412" t="str">
        <f>('Series 200 Design'!$H543)</f>
        <v/>
      </c>
      <c r="J543" s="406"/>
      <c r="K543" s="318" t="s">
        <v>401</v>
      </c>
      <c r="L543" s="412" t="str">
        <f>('Series 200 Final'!$H543)</f>
        <v/>
      </c>
    </row>
    <row r="544" spans="1:12" x14ac:dyDescent="0.2">
      <c r="A544" s="404"/>
      <c r="B544" s="405"/>
      <c r="C544" s="406"/>
      <c r="D544" s="318"/>
      <c r="E544" s="407"/>
      <c r="F544" s="407"/>
      <c r="G544" s="407"/>
      <c r="H544" s="408"/>
      <c r="J544" s="406"/>
      <c r="K544" s="318"/>
      <c r="L544" s="408"/>
    </row>
    <row r="545" spans="1:12" ht="25.5" x14ac:dyDescent="0.2">
      <c r="A545" s="404" t="s">
        <v>848</v>
      </c>
      <c r="B545" s="405" t="s">
        <v>849</v>
      </c>
      <c r="C545" s="406"/>
      <c r="D545" s="318" t="s">
        <v>401</v>
      </c>
      <c r="E545" s="407">
        <v>42.73</v>
      </c>
      <c r="F545" s="407">
        <v>10.68</v>
      </c>
      <c r="G545" s="407">
        <v>10.68</v>
      </c>
      <c r="H545" s="412" t="str">
        <f>('Series 200 Design'!$H545)</f>
        <v/>
      </c>
      <c r="J545" s="406"/>
      <c r="K545" s="318" t="s">
        <v>401</v>
      </c>
      <c r="L545" s="412" t="str">
        <f>('Series 200 Final'!$H545)</f>
        <v/>
      </c>
    </row>
    <row r="546" spans="1:12" x14ac:dyDescent="0.2">
      <c r="A546" s="404"/>
      <c r="B546" s="405"/>
      <c r="C546" s="406"/>
      <c r="D546" s="318"/>
      <c r="E546" s="407"/>
      <c r="F546" s="407"/>
      <c r="G546" s="407"/>
      <c r="H546" s="428"/>
      <c r="J546" s="406"/>
      <c r="K546" s="318"/>
      <c r="L546" s="428"/>
    </row>
    <row r="547" spans="1:12" ht="25.5" x14ac:dyDescent="0.2">
      <c r="A547" s="404" t="s">
        <v>850</v>
      </c>
      <c r="B547" s="405" t="s">
        <v>851</v>
      </c>
      <c r="C547" s="406"/>
      <c r="D547" s="318" t="s">
        <v>401</v>
      </c>
      <c r="E547" s="407">
        <v>42.73</v>
      </c>
      <c r="F547" s="407">
        <v>11.87</v>
      </c>
      <c r="G547" s="407">
        <v>11.87</v>
      </c>
      <c r="H547" s="412" t="str">
        <f>('Series 200 Design'!$H547)</f>
        <v/>
      </c>
      <c r="J547" s="406"/>
      <c r="K547" s="318" t="s">
        <v>401</v>
      </c>
      <c r="L547" s="412" t="str">
        <f>('Series 200 Final'!$H547)</f>
        <v/>
      </c>
    </row>
    <row r="548" spans="1:12" x14ac:dyDescent="0.2">
      <c r="A548" s="404"/>
      <c r="B548" s="405"/>
      <c r="C548" s="406"/>
      <c r="D548" s="318"/>
      <c r="E548" s="407"/>
      <c r="F548" s="407"/>
      <c r="G548" s="407"/>
      <c r="H548" s="428"/>
      <c r="J548" s="406"/>
      <c r="K548" s="318"/>
      <c r="L548" s="428"/>
    </row>
    <row r="549" spans="1:12" ht="25.5" x14ac:dyDescent="0.2">
      <c r="A549" s="404" t="s">
        <v>852</v>
      </c>
      <c r="B549" s="405" t="s">
        <v>853</v>
      </c>
      <c r="C549" s="406"/>
      <c r="D549" s="318" t="s">
        <v>401</v>
      </c>
      <c r="E549" s="407">
        <v>42.73</v>
      </c>
      <c r="F549" s="407">
        <v>10.68</v>
      </c>
      <c r="G549" s="407">
        <v>10.68</v>
      </c>
      <c r="H549" s="412" t="str">
        <f>('Series 200 Design'!$H549)</f>
        <v/>
      </c>
      <c r="J549" s="406"/>
      <c r="K549" s="318" t="s">
        <v>401</v>
      </c>
      <c r="L549" s="412" t="str">
        <f>('Series 200 Final'!$H549)</f>
        <v/>
      </c>
    </row>
    <row r="550" spans="1:12" x14ac:dyDescent="0.2">
      <c r="A550" s="404"/>
      <c r="B550" s="405"/>
      <c r="C550" s="406"/>
      <c r="D550" s="318"/>
      <c r="E550" s="407"/>
      <c r="F550" s="407"/>
      <c r="G550" s="407"/>
      <c r="H550" s="428"/>
      <c r="J550" s="406"/>
      <c r="K550" s="318"/>
      <c r="L550" s="428"/>
    </row>
    <row r="551" spans="1:12" ht="25.5" x14ac:dyDescent="0.2">
      <c r="A551" s="404" t="s">
        <v>854</v>
      </c>
      <c r="B551" s="405" t="s">
        <v>855</v>
      </c>
      <c r="C551" s="406"/>
      <c r="D551" s="318" t="s">
        <v>401</v>
      </c>
      <c r="E551" s="407">
        <v>42.73</v>
      </c>
      <c r="F551" s="407">
        <v>11.87</v>
      </c>
      <c r="G551" s="407">
        <v>11.87</v>
      </c>
      <c r="H551" s="412" t="str">
        <f>('Series 200 Design'!$H551)</f>
        <v/>
      </c>
      <c r="J551" s="406"/>
      <c r="K551" s="318" t="s">
        <v>401</v>
      </c>
      <c r="L551" s="412" t="str">
        <f>('Series 200 Final'!$H551)</f>
        <v/>
      </c>
    </row>
    <row r="552" spans="1:12" x14ac:dyDescent="0.2">
      <c r="A552" s="404"/>
      <c r="B552" s="405"/>
      <c r="C552" s="406"/>
      <c r="D552" s="318"/>
      <c r="E552" s="407"/>
      <c r="F552" s="407"/>
      <c r="G552" s="407"/>
      <c r="H552" s="428"/>
      <c r="J552" s="406"/>
      <c r="K552" s="318"/>
      <c r="L552" s="428"/>
    </row>
    <row r="553" spans="1:12" ht="25.5" x14ac:dyDescent="0.2">
      <c r="A553" s="404" t="s">
        <v>856</v>
      </c>
      <c r="B553" s="405" t="s">
        <v>857</v>
      </c>
      <c r="C553" s="406"/>
      <c r="D553" s="318" t="s">
        <v>401</v>
      </c>
      <c r="E553" s="407">
        <v>42.73</v>
      </c>
      <c r="F553" s="407">
        <v>14.24</v>
      </c>
      <c r="G553" s="407">
        <v>14.24</v>
      </c>
      <c r="H553" s="412" t="str">
        <f>('Series 200 Design'!$H553)</f>
        <v/>
      </c>
      <c r="J553" s="406"/>
      <c r="K553" s="318" t="s">
        <v>401</v>
      </c>
      <c r="L553" s="412" t="str">
        <f>('Series 200 Final'!$H553)</f>
        <v/>
      </c>
    </row>
    <row r="554" spans="1:12" x14ac:dyDescent="0.2">
      <c r="A554" s="404"/>
      <c r="B554" s="405"/>
      <c r="C554" s="406"/>
      <c r="D554" s="318"/>
      <c r="E554" s="407"/>
      <c r="F554" s="407"/>
      <c r="G554" s="407"/>
      <c r="H554" s="428"/>
      <c r="J554" s="406"/>
      <c r="K554" s="318"/>
      <c r="L554" s="428"/>
    </row>
    <row r="555" spans="1:12" ht="25.5" x14ac:dyDescent="0.2">
      <c r="A555" s="404" t="s">
        <v>858</v>
      </c>
      <c r="B555" s="405" t="s">
        <v>859</v>
      </c>
      <c r="C555" s="406"/>
      <c r="D555" s="318" t="s">
        <v>401</v>
      </c>
      <c r="E555" s="407">
        <v>42.73</v>
      </c>
      <c r="F555" s="407">
        <v>17.8</v>
      </c>
      <c r="G555" s="407">
        <v>17.8</v>
      </c>
      <c r="H555" s="412" t="str">
        <f>('Series 200 Design'!$H555)</f>
        <v/>
      </c>
      <c r="J555" s="406"/>
      <c r="K555" s="318" t="s">
        <v>401</v>
      </c>
      <c r="L555" s="412" t="str">
        <f>('Series 200 Final'!$H555)</f>
        <v/>
      </c>
    </row>
    <row r="556" spans="1:12" x14ac:dyDescent="0.2">
      <c r="A556" s="404"/>
      <c r="B556" s="405"/>
      <c r="C556" s="406"/>
      <c r="D556" s="318"/>
      <c r="E556" s="407"/>
      <c r="F556" s="407"/>
      <c r="G556" s="407"/>
      <c r="H556" s="408"/>
      <c r="J556" s="406"/>
      <c r="K556" s="318"/>
      <c r="L556" s="408"/>
    </row>
    <row r="557" spans="1:12" ht="25.5" x14ac:dyDescent="0.2">
      <c r="A557" s="404" t="s">
        <v>860</v>
      </c>
      <c r="B557" s="405" t="s">
        <v>861</v>
      </c>
      <c r="C557" s="406"/>
      <c r="D557" s="318" t="s">
        <v>401</v>
      </c>
      <c r="E557" s="407">
        <v>42.73</v>
      </c>
      <c r="F557" s="407">
        <v>21.37</v>
      </c>
      <c r="G557" s="407">
        <v>21.37</v>
      </c>
      <c r="H557" s="412" t="str">
        <f>('Series 200 Design'!$H557)</f>
        <v/>
      </c>
      <c r="J557" s="406"/>
      <c r="K557" s="318" t="s">
        <v>401</v>
      </c>
      <c r="L557" s="412" t="str">
        <f>('Series 200 Final'!$H557)</f>
        <v/>
      </c>
    </row>
    <row r="558" spans="1:12" x14ac:dyDescent="0.2">
      <c r="A558" s="404"/>
      <c r="B558" s="405"/>
      <c r="C558" s="406"/>
      <c r="D558" s="318"/>
      <c r="E558" s="407"/>
      <c r="F558" s="407"/>
      <c r="G558" s="407"/>
      <c r="H558" s="408"/>
      <c r="J558" s="406"/>
      <c r="K558" s="318"/>
      <c r="L558" s="408"/>
    </row>
    <row r="559" spans="1:12" x14ac:dyDescent="0.2">
      <c r="A559" s="420"/>
      <c r="B559" s="421" t="s">
        <v>420</v>
      </c>
      <c r="C559" s="484"/>
      <c r="D559" s="334"/>
      <c r="E559" s="423" t="s">
        <v>396</v>
      </c>
      <c r="F559" s="424" t="s">
        <v>397</v>
      </c>
      <c r="G559" s="423" t="s">
        <v>398</v>
      </c>
      <c r="H559" s="426"/>
      <c r="J559" s="484"/>
      <c r="K559" s="334"/>
      <c r="L559" s="426"/>
    </row>
    <row r="560" spans="1:12" x14ac:dyDescent="0.2">
      <c r="A560" s="404"/>
      <c r="B560" s="405"/>
      <c r="C560" s="406"/>
      <c r="D560" s="318"/>
      <c r="E560" s="407"/>
      <c r="F560" s="407"/>
      <c r="G560" s="407"/>
      <c r="H560" s="408"/>
      <c r="J560" s="406"/>
      <c r="K560" s="318"/>
      <c r="L560" s="408"/>
    </row>
    <row r="561" spans="1:12" ht="25.5" x14ac:dyDescent="0.2">
      <c r="A561" s="404" t="s">
        <v>862</v>
      </c>
      <c r="B561" s="405" t="s">
        <v>863</v>
      </c>
      <c r="C561" s="406"/>
      <c r="D561" s="318" t="s">
        <v>401</v>
      </c>
      <c r="E561" s="407">
        <v>26.21</v>
      </c>
      <c r="F561" s="407">
        <v>6.56</v>
      </c>
      <c r="G561" s="407">
        <v>6.56</v>
      </c>
      <c r="H561" s="412" t="str">
        <f>('Series 200 Design'!$H561)</f>
        <v/>
      </c>
      <c r="J561" s="406"/>
      <c r="K561" s="318" t="s">
        <v>401</v>
      </c>
      <c r="L561" s="412" t="str">
        <f>('Series 200 Final'!$H561)</f>
        <v/>
      </c>
    </row>
    <row r="562" spans="1:12" x14ac:dyDescent="0.2">
      <c r="A562" s="404"/>
      <c r="B562" s="405"/>
      <c r="C562" s="406"/>
      <c r="D562" s="318"/>
      <c r="E562" s="407"/>
      <c r="F562" s="407"/>
      <c r="G562" s="407"/>
      <c r="H562" s="408"/>
      <c r="J562" s="406"/>
      <c r="K562" s="318"/>
      <c r="L562" s="408"/>
    </row>
    <row r="563" spans="1:12" ht="25.5" x14ac:dyDescent="0.2">
      <c r="A563" s="404" t="s">
        <v>864</v>
      </c>
      <c r="B563" s="405" t="s">
        <v>865</v>
      </c>
      <c r="C563" s="406"/>
      <c r="D563" s="318" t="s">
        <v>401</v>
      </c>
      <c r="E563" s="407">
        <v>26.21</v>
      </c>
      <c r="F563" s="407">
        <v>8.19</v>
      </c>
      <c r="G563" s="407">
        <v>8.19</v>
      </c>
      <c r="H563" s="412" t="str">
        <f>('Series 200 Design'!$H563)</f>
        <v/>
      </c>
      <c r="J563" s="406"/>
      <c r="K563" s="318" t="s">
        <v>401</v>
      </c>
      <c r="L563" s="412" t="str">
        <f>('Series 200 Final'!$H563)</f>
        <v/>
      </c>
    </row>
    <row r="564" spans="1:12" x14ac:dyDescent="0.2">
      <c r="A564" s="404"/>
      <c r="B564" s="405"/>
      <c r="C564" s="406"/>
      <c r="D564" s="318"/>
      <c r="E564" s="407"/>
      <c r="F564" s="407"/>
      <c r="G564" s="407"/>
      <c r="H564" s="408"/>
      <c r="J564" s="406"/>
      <c r="K564" s="318"/>
      <c r="L564" s="408"/>
    </row>
    <row r="565" spans="1:12" ht="25.5" x14ac:dyDescent="0.2">
      <c r="A565" s="404" t="s">
        <v>866</v>
      </c>
      <c r="B565" s="405" t="s">
        <v>867</v>
      </c>
      <c r="C565" s="406"/>
      <c r="D565" s="318" t="s">
        <v>401</v>
      </c>
      <c r="E565" s="407">
        <v>26.21</v>
      </c>
      <c r="F565" s="407">
        <v>8.74</v>
      </c>
      <c r="G565" s="407">
        <v>8.74</v>
      </c>
      <c r="H565" s="412" t="str">
        <f>('Series 200 Design'!$H565)</f>
        <v/>
      </c>
      <c r="J565" s="406"/>
      <c r="K565" s="318" t="s">
        <v>401</v>
      </c>
      <c r="L565" s="412" t="str">
        <f>('Series 200 Final'!$H565)</f>
        <v/>
      </c>
    </row>
    <row r="566" spans="1:12" x14ac:dyDescent="0.2">
      <c r="A566" s="404"/>
      <c r="B566" s="405"/>
      <c r="C566" s="406"/>
      <c r="D566" s="318"/>
      <c r="E566" s="407"/>
      <c r="F566" s="407"/>
      <c r="G566" s="407"/>
      <c r="H566" s="428"/>
      <c r="J566" s="406"/>
      <c r="K566" s="318"/>
      <c r="L566" s="428"/>
    </row>
    <row r="567" spans="1:12" ht="25.5" x14ac:dyDescent="0.2">
      <c r="A567" s="404" t="s">
        <v>868</v>
      </c>
      <c r="B567" s="405" t="s">
        <v>869</v>
      </c>
      <c r="C567" s="406"/>
      <c r="D567" s="318" t="s">
        <v>401</v>
      </c>
      <c r="E567" s="407">
        <v>34.44</v>
      </c>
      <c r="F567" s="407">
        <v>19.14</v>
      </c>
      <c r="G567" s="407">
        <v>19.14</v>
      </c>
      <c r="H567" s="412" t="str">
        <f>('Series 200 Design'!$H567)</f>
        <v/>
      </c>
      <c r="J567" s="406"/>
      <c r="K567" s="318" t="s">
        <v>401</v>
      </c>
      <c r="L567" s="412" t="str">
        <f>('Series 200 Final'!$H567)</f>
        <v/>
      </c>
    </row>
    <row r="568" spans="1:12" x14ac:dyDescent="0.2">
      <c r="A568" s="404"/>
      <c r="B568" s="405"/>
      <c r="C568" s="406"/>
      <c r="D568" s="318"/>
      <c r="E568" s="407"/>
      <c r="F568" s="407"/>
      <c r="G568" s="407"/>
      <c r="H568" s="428"/>
      <c r="J568" s="406"/>
      <c r="K568" s="318"/>
      <c r="L568" s="428"/>
    </row>
    <row r="569" spans="1:12" ht="25.5" x14ac:dyDescent="0.2">
      <c r="A569" s="404" t="s">
        <v>870</v>
      </c>
      <c r="B569" s="317" t="s">
        <v>871</v>
      </c>
      <c r="C569" s="406"/>
      <c r="D569" s="318" t="s">
        <v>401</v>
      </c>
      <c r="E569" s="407">
        <v>26.21</v>
      </c>
      <c r="F569" s="407">
        <v>13.1</v>
      </c>
      <c r="G569" s="407">
        <v>13.1</v>
      </c>
      <c r="H569" s="412" t="str">
        <f>('Series 200 Design'!$H569)</f>
        <v/>
      </c>
      <c r="J569" s="406"/>
      <c r="K569" s="318" t="s">
        <v>401</v>
      </c>
      <c r="L569" s="412" t="str">
        <f>('Series 200 Final'!$H569)</f>
        <v/>
      </c>
    </row>
    <row r="570" spans="1:12" x14ac:dyDescent="0.2">
      <c r="A570" s="404"/>
      <c r="B570" s="317"/>
      <c r="C570" s="406"/>
      <c r="D570" s="318"/>
      <c r="E570" s="407"/>
      <c r="F570" s="407"/>
      <c r="G570" s="407"/>
      <c r="H570" s="428"/>
      <c r="J570" s="406"/>
      <c r="K570" s="318"/>
      <c r="L570" s="428"/>
    </row>
    <row r="571" spans="1:12" ht="25.5" x14ac:dyDescent="0.2">
      <c r="A571" s="404" t="s">
        <v>872</v>
      </c>
      <c r="B571" s="405" t="s">
        <v>873</v>
      </c>
      <c r="C571" s="406"/>
      <c r="D571" s="318" t="s">
        <v>401</v>
      </c>
      <c r="E571" s="407">
        <v>26.21</v>
      </c>
      <c r="F571" s="407">
        <v>7.28</v>
      </c>
      <c r="G571" s="407">
        <v>7.28</v>
      </c>
      <c r="H571" s="412" t="str">
        <f>('Series 200 Design'!$H571)</f>
        <v/>
      </c>
      <c r="J571" s="406"/>
      <c r="K571" s="318" t="s">
        <v>401</v>
      </c>
      <c r="L571" s="412" t="str">
        <f>('Series 200 Final'!$H571)</f>
        <v/>
      </c>
    </row>
    <row r="572" spans="1:12" x14ac:dyDescent="0.2">
      <c r="A572" s="404"/>
      <c r="B572" s="405"/>
      <c r="C572" s="406"/>
      <c r="D572" s="318"/>
      <c r="E572" s="407"/>
      <c r="F572" s="407"/>
      <c r="G572" s="407"/>
      <c r="H572" s="428"/>
      <c r="J572" s="406"/>
      <c r="K572" s="318"/>
      <c r="L572" s="428"/>
    </row>
    <row r="573" spans="1:12" ht="25.5" x14ac:dyDescent="0.2">
      <c r="A573" s="404" t="s">
        <v>874</v>
      </c>
      <c r="B573" s="405" t="s">
        <v>875</v>
      </c>
      <c r="C573" s="406"/>
      <c r="D573" s="318" t="s">
        <v>401</v>
      </c>
      <c r="E573" s="407">
        <v>26.21</v>
      </c>
      <c r="F573" s="407">
        <v>8.74</v>
      </c>
      <c r="G573" s="407">
        <v>8.74</v>
      </c>
      <c r="H573" s="412" t="str">
        <f>('Series 200 Design'!$H573)</f>
        <v/>
      </c>
      <c r="J573" s="406"/>
      <c r="K573" s="318" t="s">
        <v>401</v>
      </c>
      <c r="L573" s="412" t="str">
        <f>('Series 200 Final'!$H573)</f>
        <v/>
      </c>
    </row>
    <row r="574" spans="1:12" x14ac:dyDescent="0.2">
      <c r="A574" s="404"/>
      <c r="B574" s="405"/>
      <c r="C574" s="406"/>
      <c r="D574" s="318"/>
      <c r="E574" s="407"/>
      <c r="F574" s="407"/>
      <c r="G574" s="407"/>
      <c r="H574" s="428"/>
      <c r="J574" s="406"/>
      <c r="K574" s="318"/>
      <c r="L574" s="428"/>
    </row>
    <row r="575" spans="1:12" ht="25.5" x14ac:dyDescent="0.2">
      <c r="A575" s="404" t="s">
        <v>876</v>
      </c>
      <c r="B575" s="405" t="s">
        <v>877</v>
      </c>
      <c r="C575" s="406"/>
      <c r="D575" s="318" t="s">
        <v>401</v>
      </c>
      <c r="E575" s="407">
        <v>26.21</v>
      </c>
      <c r="F575" s="407">
        <v>10.91</v>
      </c>
      <c r="G575" s="407">
        <v>10.91</v>
      </c>
      <c r="H575" s="412" t="str">
        <f>('Series 200 Design'!$H575)</f>
        <v/>
      </c>
      <c r="J575" s="406"/>
      <c r="K575" s="318" t="s">
        <v>401</v>
      </c>
      <c r="L575" s="412" t="str">
        <f>('Series 200 Final'!$H575)</f>
        <v/>
      </c>
    </row>
    <row r="576" spans="1:12" x14ac:dyDescent="0.2">
      <c r="A576" s="404"/>
      <c r="B576" s="405"/>
      <c r="C576" s="406"/>
      <c r="D576" s="318"/>
      <c r="E576" s="407"/>
      <c r="F576" s="407"/>
      <c r="G576" s="407"/>
      <c r="H576" s="408"/>
      <c r="J576" s="406"/>
      <c r="K576" s="318"/>
      <c r="L576" s="408"/>
    </row>
    <row r="577" spans="1:12" ht="25.5" x14ac:dyDescent="0.2">
      <c r="A577" s="404" t="s">
        <v>878</v>
      </c>
      <c r="B577" s="405" t="s">
        <v>879</v>
      </c>
      <c r="C577" s="406"/>
      <c r="D577" s="318" t="s">
        <v>401</v>
      </c>
      <c r="E577" s="407">
        <v>26.21</v>
      </c>
      <c r="F577" s="407">
        <v>13.1</v>
      </c>
      <c r="G577" s="407">
        <v>13.1</v>
      </c>
      <c r="H577" s="412" t="str">
        <f>('Series 200 Design'!$H577)</f>
        <v/>
      </c>
      <c r="J577" s="406"/>
      <c r="K577" s="318" t="s">
        <v>401</v>
      </c>
      <c r="L577" s="412" t="str">
        <f>('Series 200 Final'!$H577)</f>
        <v/>
      </c>
    </row>
    <row r="578" spans="1:12" x14ac:dyDescent="0.2">
      <c r="A578" s="404"/>
      <c r="B578" s="405"/>
      <c r="C578" s="406"/>
      <c r="D578" s="318"/>
      <c r="E578" s="407"/>
      <c r="F578" s="407"/>
      <c r="G578" s="407"/>
      <c r="H578" s="408"/>
      <c r="J578" s="406"/>
      <c r="K578" s="318"/>
      <c r="L578" s="408"/>
    </row>
    <row r="579" spans="1:12" ht="25.5" x14ac:dyDescent="0.2">
      <c r="A579" s="404" t="s">
        <v>880</v>
      </c>
      <c r="B579" s="317" t="s">
        <v>881</v>
      </c>
      <c r="C579" s="406"/>
      <c r="D579" s="318" t="s">
        <v>401</v>
      </c>
      <c r="E579" s="407">
        <v>26.21</v>
      </c>
      <c r="F579" s="407">
        <v>16.38</v>
      </c>
      <c r="G579" s="407">
        <v>16.38</v>
      </c>
      <c r="H579" s="412" t="str">
        <f>('Series 200 Design'!$H579)</f>
        <v/>
      </c>
      <c r="J579" s="406"/>
      <c r="K579" s="318" t="s">
        <v>401</v>
      </c>
      <c r="L579" s="412" t="str">
        <f>('Series 200 Final'!$H579)</f>
        <v/>
      </c>
    </row>
    <row r="580" spans="1:12" x14ac:dyDescent="0.2">
      <c r="A580" s="404"/>
      <c r="B580" s="317"/>
      <c r="C580" s="406"/>
      <c r="D580" s="318"/>
      <c r="E580" s="407"/>
      <c r="F580" s="407"/>
      <c r="G580" s="407"/>
      <c r="H580" s="408"/>
      <c r="J580" s="406"/>
      <c r="K580" s="318"/>
      <c r="L580" s="408"/>
    </row>
    <row r="581" spans="1:12" ht="25.5" x14ac:dyDescent="0.2">
      <c r="A581" s="404" t="s">
        <v>882</v>
      </c>
      <c r="B581" s="405" t="s">
        <v>883</v>
      </c>
      <c r="C581" s="406"/>
      <c r="D581" s="318" t="s">
        <v>401</v>
      </c>
      <c r="E581" s="407">
        <v>26.21</v>
      </c>
      <c r="F581" s="407">
        <v>21.84</v>
      </c>
      <c r="G581" s="407">
        <v>21.84</v>
      </c>
      <c r="H581" s="412" t="str">
        <f>('Series 200 Design'!$H581)</f>
        <v/>
      </c>
      <c r="J581" s="406"/>
      <c r="K581" s="318" t="s">
        <v>401</v>
      </c>
      <c r="L581" s="412" t="str">
        <f>('Series 200 Final'!$H581)</f>
        <v/>
      </c>
    </row>
    <row r="582" spans="1:12" x14ac:dyDescent="0.2">
      <c r="A582" s="404"/>
      <c r="B582" s="464"/>
      <c r="C582" s="491"/>
      <c r="D582" s="454"/>
      <c r="E582" s="428"/>
      <c r="F582" s="429"/>
      <c r="G582" s="428"/>
      <c r="H582" s="428"/>
      <c r="J582" s="491"/>
      <c r="K582" s="454"/>
      <c r="L582" s="428"/>
    </row>
    <row r="583" spans="1:12" x14ac:dyDescent="0.2">
      <c r="A583" s="420"/>
      <c r="B583" s="421" t="s">
        <v>448</v>
      </c>
      <c r="C583" s="484"/>
      <c r="D583" s="334"/>
      <c r="E583" s="423" t="s">
        <v>396</v>
      </c>
      <c r="F583" s="424" t="s">
        <v>397</v>
      </c>
      <c r="G583" s="423" t="s">
        <v>398</v>
      </c>
      <c r="H583" s="433"/>
      <c r="J583" s="484"/>
      <c r="K583" s="334"/>
      <c r="L583" s="433"/>
    </row>
    <row r="584" spans="1:12" x14ac:dyDescent="0.2">
      <c r="A584" s="404"/>
      <c r="B584" s="405"/>
      <c r="C584" s="406"/>
      <c r="D584" s="318"/>
      <c r="E584" s="407"/>
      <c r="F584" s="407"/>
      <c r="G584" s="407"/>
      <c r="H584" s="408"/>
      <c r="J584" s="406"/>
      <c r="K584" s="318"/>
      <c r="L584" s="408"/>
    </row>
    <row r="585" spans="1:12" ht="25.5" x14ac:dyDescent="0.2">
      <c r="A585" s="404" t="s">
        <v>884</v>
      </c>
      <c r="B585" s="405" t="s">
        <v>885</v>
      </c>
      <c r="C585" s="406"/>
      <c r="D585" s="318" t="s">
        <v>451</v>
      </c>
      <c r="E585" s="407">
        <v>32.33</v>
      </c>
      <c r="F585" s="407">
        <v>16.170000000000002</v>
      </c>
      <c r="G585" s="407">
        <v>16.170000000000002</v>
      </c>
      <c r="H585" s="412" t="str">
        <f>('Series 200 Design'!$H585)</f>
        <v/>
      </c>
      <c r="J585" s="406"/>
      <c r="K585" s="318" t="s">
        <v>451</v>
      </c>
      <c r="L585" s="412" t="str">
        <f>('Series 200 Final'!$H585)</f>
        <v/>
      </c>
    </row>
    <row r="586" spans="1:12" x14ac:dyDescent="0.2">
      <c r="A586" s="404"/>
      <c r="B586" s="405"/>
      <c r="C586" s="406"/>
      <c r="D586" s="318"/>
      <c r="E586" s="407"/>
      <c r="F586" s="407"/>
      <c r="G586" s="407"/>
      <c r="H586" s="428"/>
      <c r="J586" s="406"/>
      <c r="K586" s="318"/>
      <c r="L586" s="428"/>
    </row>
    <row r="587" spans="1:12" ht="25.5" x14ac:dyDescent="0.2">
      <c r="A587" s="404" t="s">
        <v>886</v>
      </c>
      <c r="B587" s="317" t="s">
        <v>887</v>
      </c>
      <c r="C587" s="406"/>
      <c r="D587" s="318" t="s">
        <v>451</v>
      </c>
      <c r="E587" s="407">
        <v>23.33</v>
      </c>
      <c r="F587" s="407">
        <v>13.47</v>
      </c>
      <c r="G587" s="407">
        <v>13.47</v>
      </c>
      <c r="H587" s="412" t="str">
        <f>('Series 200 Design'!$H587)</f>
        <v/>
      </c>
      <c r="J587" s="406"/>
      <c r="K587" s="318" t="s">
        <v>451</v>
      </c>
      <c r="L587" s="412" t="str">
        <f>('Series 200 Final'!$H587)</f>
        <v/>
      </c>
    </row>
    <row r="588" spans="1:12" x14ac:dyDescent="0.2">
      <c r="A588" s="404"/>
      <c r="B588" s="317"/>
      <c r="C588" s="406"/>
      <c r="D588" s="318"/>
      <c r="E588" s="407"/>
      <c r="F588" s="407"/>
      <c r="G588" s="407"/>
      <c r="H588" s="428"/>
      <c r="J588" s="406"/>
      <c r="K588" s="318"/>
      <c r="L588" s="428"/>
    </row>
    <row r="589" spans="1:12" ht="25.5" x14ac:dyDescent="0.2">
      <c r="A589" s="404" t="s">
        <v>888</v>
      </c>
      <c r="B589" s="405" t="s">
        <v>889</v>
      </c>
      <c r="C589" s="406"/>
      <c r="D589" s="318" t="s">
        <v>451</v>
      </c>
      <c r="E589" s="407">
        <v>32.33</v>
      </c>
      <c r="F589" s="407">
        <v>10.78</v>
      </c>
      <c r="G589" s="407">
        <v>10.78</v>
      </c>
      <c r="H589" s="412" t="str">
        <f>('Series 200 Design'!$H589)</f>
        <v/>
      </c>
      <c r="J589" s="406"/>
      <c r="K589" s="318" t="s">
        <v>451</v>
      </c>
      <c r="L589" s="412" t="str">
        <f>('Series 200 Final'!$H589)</f>
        <v/>
      </c>
    </row>
    <row r="590" spans="1:12" x14ac:dyDescent="0.2">
      <c r="A590" s="404"/>
      <c r="B590" s="405"/>
      <c r="C590" s="406"/>
      <c r="D590" s="318"/>
      <c r="E590" s="407"/>
      <c r="F590" s="407"/>
      <c r="G590" s="407"/>
      <c r="H590" s="408"/>
      <c r="J590" s="406"/>
      <c r="K590" s="318"/>
      <c r="L590" s="408"/>
    </row>
    <row r="591" spans="1:12" ht="25.5" x14ac:dyDescent="0.2">
      <c r="A591" s="404" t="s">
        <v>890</v>
      </c>
      <c r="B591" s="405" t="s">
        <v>891</v>
      </c>
      <c r="C591" s="406"/>
      <c r="D591" s="318" t="s">
        <v>451</v>
      </c>
      <c r="E591" s="407">
        <v>32.33</v>
      </c>
      <c r="F591" s="407">
        <v>20.21</v>
      </c>
      <c r="G591" s="407">
        <v>20.21</v>
      </c>
      <c r="H591" s="412" t="str">
        <f>('Series 200 Design'!$H591)</f>
        <v/>
      </c>
      <c r="J591" s="406"/>
      <c r="K591" s="318" t="s">
        <v>451</v>
      </c>
      <c r="L591" s="412" t="str">
        <f>('Series 200 Final'!$H591)</f>
        <v/>
      </c>
    </row>
    <row r="592" spans="1:12" x14ac:dyDescent="0.2">
      <c r="A592" s="404"/>
      <c r="B592" s="405"/>
      <c r="C592" s="406"/>
      <c r="D592" s="318"/>
      <c r="E592" s="407"/>
      <c r="F592" s="407"/>
      <c r="G592" s="407"/>
      <c r="H592" s="408"/>
      <c r="J592" s="406"/>
      <c r="K592" s="318"/>
      <c r="L592" s="408"/>
    </row>
    <row r="593" spans="1:12" ht="25.5" x14ac:dyDescent="0.2">
      <c r="A593" s="404" t="s">
        <v>892</v>
      </c>
      <c r="B593" s="405" t="s">
        <v>893</v>
      </c>
      <c r="C593" s="406"/>
      <c r="D593" s="318" t="s">
        <v>451</v>
      </c>
      <c r="E593" s="407">
        <v>32.33</v>
      </c>
      <c r="F593" s="407">
        <v>20.21</v>
      </c>
      <c r="G593" s="407">
        <v>20.21</v>
      </c>
      <c r="H593" s="412" t="str">
        <f>('Series 200 Design'!$H593)</f>
        <v/>
      </c>
      <c r="J593" s="406"/>
      <c r="K593" s="318" t="s">
        <v>451</v>
      </c>
      <c r="L593" s="412" t="str">
        <f>('Series 200 Final'!$H593)</f>
        <v/>
      </c>
    </row>
    <row r="594" spans="1:12" x14ac:dyDescent="0.2">
      <c r="A594" s="404"/>
      <c r="B594" s="405"/>
      <c r="C594" s="406"/>
      <c r="D594" s="318"/>
      <c r="E594" s="407"/>
      <c r="F594" s="407"/>
      <c r="G594" s="407"/>
      <c r="H594" s="408"/>
      <c r="J594" s="406"/>
      <c r="K594" s="318"/>
      <c r="L594" s="408"/>
    </row>
    <row r="595" spans="1:12" ht="25.5" x14ac:dyDescent="0.2">
      <c r="A595" s="404" t="s">
        <v>894</v>
      </c>
      <c r="B595" s="317" t="s">
        <v>895</v>
      </c>
      <c r="C595" s="406"/>
      <c r="D595" s="318" t="s">
        <v>451</v>
      </c>
      <c r="E595" s="407">
        <v>32.33</v>
      </c>
      <c r="F595" s="407">
        <v>16.170000000000002</v>
      </c>
      <c r="G595" s="407">
        <v>16.170000000000002</v>
      </c>
      <c r="H595" s="412" t="str">
        <f>('Series 200 Design'!$H595)</f>
        <v/>
      </c>
      <c r="J595" s="406"/>
      <c r="K595" s="318" t="s">
        <v>451</v>
      </c>
      <c r="L595" s="412" t="str">
        <f>('Series 200 Final'!$H595)</f>
        <v/>
      </c>
    </row>
    <row r="596" spans="1:12" x14ac:dyDescent="0.2">
      <c r="A596" s="404"/>
      <c r="B596" s="317"/>
      <c r="C596" s="406"/>
      <c r="D596" s="318"/>
      <c r="E596" s="407"/>
      <c r="F596" s="407"/>
      <c r="G596" s="407"/>
      <c r="H596" s="408"/>
      <c r="J596" s="406"/>
      <c r="K596" s="318"/>
      <c r="L596" s="408"/>
    </row>
    <row r="597" spans="1:12" ht="25.5" x14ac:dyDescent="0.2">
      <c r="A597" s="404" t="s">
        <v>896</v>
      </c>
      <c r="B597" s="405" t="s">
        <v>897</v>
      </c>
      <c r="C597" s="406"/>
      <c r="D597" s="318" t="s">
        <v>451</v>
      </c>
      <c r="E597" s="407">
        <v>32.33</v>
      </c>
      <c r="F597" s="407">
        <v>13.47</v>
      </c>
      <c r="G597" s="407">
        <v>13.47</v>
      </c>
      <c r="H597" s="412" t="str">
        <f>('Series 200 Design'!$H597)</f>
        <v/>
      </c>
      <c r="J597" s="406"/>
      <c r="K597" s="318" t="s">
        <v>451</v>
      </c>
      <c r="L597" s="412" t="str">
        <f>('Series 200 Final'!$H597)</f>
        <v/>
      </c>
    </row>
    <row r="598" spans="1:12" x14ac:dyDescent="0.2">
      <c r="A598" s="404"/>
      <c r="B598" s="405"/>
      <c r="C598" s="406"/>
      <c r="D598" s="318"/>
      <c r="E598" s="407"/>
      <c r="F598" s="407"/>
      <c r="G598" s="407"/>
      <c r="H598" s="408"/>
      <c r="J598" s="406"/>
      <c r="K598" s="318"/>
      <c r="L598" s="408"/>
    </row>
    <row r="599" spans="1:12" x14ac:dyDescent="0.2">
      <c r="A599" s="420"/>
      <c r="B599" s="421" t="s">
        <v>464</v>
      </c>
      <c r="C599" s="484"/>
      <c r="D599" s="334"/>
      <c r="E599" s="423" t="s">
        <v>396</v>
      </c>
      <c r="F599" s="424" t="s">
        <v>397</v>
      </c>
      <c r="G599" s="423" t="s">
        <v>398</v>
      </c>
      <c r="H599" s="433"/>
      <c r="J599" s="484"/>
      <c r="K599" s="334"/>
      <c r="L599" s="433"/>
    </row>
    <row r="600" spans="1:12" x14ac:dyDescent="0.2">
      <c r="A600" s="404"/>
      <c r="B600" s="405"/>
      <c r="C600" s="406"/>
      <c r="D600" s="318"/>
      <c r="E600" s="407"/>
      <c r="F600" s="407"/>
      <c r="G600" s="407"/>
      <c r="H600" s="408"/>
      <c r="J600" s="406"/>
      <c r="K600" s="318"/>
      <c r="L600" s="408"/>
    </row>
    <row r="601" spans="1:12" ht="25.5" x14ac:dyDescent="0.2">
      <c r="A601" s="404" t="s">
        <v>898</v>
      </c>
      <c r="B601" s="405" t="s">
        <v>899</v>
      </c>
      <c r="C601" s="406"/>
      <c r="D601" s="318" t="s">
        <v>451</v>
      </c>
      <c r="E601" s="407">
        <v>32.33</v>
      </c>
      <c r="F601" s="407">
        <v>8.08</v>
      </c>
      <c r="G601" s="407">
        <v>8.08</v>
      </c>
      <c r="H601" s="412" t="str">
        <f>('Series 200 Design'!$H601)</f>
        <v/>
      </c>
      <c r="J601" s="406"/>
      <c r="K601" s="318" t="s">
        <v>451</v>
      </c>
      <c r="L601" s="412" t="str">
        <f>('Series 200 Final'!$H601)</f>
        <v/>
      </c>
    </row>
    <row r="602" spans="1:12" x14ac:dyDescent="0.2">
      <c r="A602" s="404"/>
      <c r="B602" s="405"/>
      <c r="C602" s="406"/>
      <c r="D602" s="318"/>
      <c r="E602" s="407"/>
      <c r="F602" s="407"/>
      <c r="G602" s="407"/>
      <c r="H602" s="408"/>
      <c r="J602" s="406"/>
      <c r="K602" s="318"/>
      <c r="L602" s="408"/>
    </row>
    <row r="603" spans="1:12" ht="25.5" x14ac:dyDescent="0.2">
      <c r="A603" s="404" t="s">
        <v>900</v>
      </c>
      <c r="B603" s="405" t="s">
        <v>901</v>
      </c>
      <c r="C603" s="406"/>
      <c r="D603" s="318" t="s">
        <v>451</v>
      </c>
      <c r="E603" s="407">
        <v>32.33</v>
      </c>
      <c r="F603" s="407">
        <v>10.78</v>
      </c>
      <c r="G603" s="407">
        <v>10.87</v>
      </c>
      <c r="H603" s="412" t="str">
        <f>('Series 200 Design'!$H603)</f>
        <v/>
      </c>
      <c r="J603" s="406"/>
      <c r="K603" s="318" t="s">
        <v>451</v>
      </c>
      <c r="L603" s="412" t="str">
        <f>('Series 200 Final'!$H603)</f>
        <v/>
      </c>
    </row>
    <row r="604" spans="1:12" x14ac:dyDescent="0.2">
      <c r="A604" s="404"/>
      <c r="B604" s="405"/>
      <c r="C604" s="406"/>
      <c r="D604" s="318"/>
      <c r="E604" s="407"/>
      <c r="F604" s="407"/>
      <c r="G604" s="407"/>
      <c r="H604" s="408"/>
      <c r="J604" s="406"/>
      <c r="K604" s="318"/>
      <c r="L604" s="408"/>
    </row>
    <row r="605" spans="1:12" ht="25.5" x14ac:dyDescent="0.2">
      <c r="A605" s="404" t="s">
        <v>902</v>
      </c>
      <c r="B605" s="317" t="s">
        <v>903</v>
      </c>
      <c r="C605" s="406"/>
      <c r="D605" s="318" t="s">
        <v>451</v>
      </c>
      <c r="E605" s="407">
        <v>32.33</v>
      </c>
      <c r="F605" s="407">
        <v>10.78</v>
      </c>
      <c r="G605" s="407">
        <v>10.87</v>
      </c>
      <c r="H605" s="412" t="str">
        <f>('Series 200 Design'!$H605)</f>
        <v/>
      </c>
      <c r="J605" s="406"/>
      <c r="K605" s="318" t="s">
        <v>451</v>
      </c>
      <c r="L605" s="412" t="str">
        <f>('Series 200 Final'!$H605)</f>
        <v/>
      </c>
    </row>
    <row r="606" spans="1:12" x14ac:dyDescent="0.2">
      <c r="A606" s="404"/>
      <c r="B606" s="464"/>
      <c r="C606" s="491"/>
      <c r="D606" s="454"/>
      <c r="E606" s="428"/>
      <c r="F606" s="429"/>
      <c r="G606" s="428"/>
      <c r="H606" s="428"/>
      <c r="J606" s="491"/>
      <c r="K606" s="454"/>
      <c r="L606" s="428"/>
    </row>
    <row r="607" spans="1:12" s="389" customFormat="1" ht="13.15" customHeight="1" x14ac:dyDescent="0.2">
      <c r="A607" s="420"/>
      <c r="B607" s="421" t="s">
        <v>471</v>
      </c>
      <c r="C607" s="484"/>
      <c r="D607" s="334"/>
      <c r="E607" s="423" t="s">
        <v>396</v>
      </c>
      <c r="F607" s="424" t="s">
        <v>397</v>
      </c>
      <c r="G607" s="423" t="s">
        <v>398</v>
      </c>
      <c r="H607" s="433"/>
      <c r="J607" s="484"/>
      <c r="K607" s="334"/>
      <c r="L607" s="433"/>
    </row>
    <row r="608" spans="1:12" s="389" customFormat="1" ht="13.15" customHeight="1" x14ac:dyDescent="0.2">
      <c r="A608" s="404"/>
      <c r="B608" s="405"/>
      <c r="C608" s="406"/>
      <c r="D608" s="318"/>
      <c r="E608" s="407"/>
      <c r="F608" s="407"/>
      <c r="G608" s="407"/>
      <c r="H608" s="408"/>
      <c r="J608" s="406"/>
      <c r="K608" s="318"/>
      <c r="L608" s="408"/>
    </row>
    <row r="609" spans="1:12" s="389" customFormat="1" ht="25.9" customHeight="1" x14ac:dyDescent="0.2">
      <c r="A609" s="404" t="s">
        <v>904</v>
      </c>
      <c r="B609" s="432" t="s">
        <v>905</v>
      </c>
      <c r="C609" s="406"/>
      <c r="D609" s="318" t="s">
        <v>451</v>
      </c>
      <c r="E609" s="407">
        <v>20.21</v>
      </c>
      <c r="F609" s="407">
        <v>20.21</v>
      </c>
      <c r="G609" s="407">
        <v>20.21</v>
      </c>
      <c r="H609" s="412" t="str">
        <f>('Series 200 Design'!$H609)</f>
        <v/>
      </c>
      <c r="J609" s="406"/>
      <c r="K609" s="318" t="s">
        <v>451</v>
      </c>
      <c r="L609" s="412" t="str">
        <f>('Series 200 Final'!$H609)</f>
        <v/>
      </c>
    </row>
    <row r="610" spans="1:12" s="389" customFormat="1" ht="13.15" customHeight="1" x14ac:dyDescent="0.2">
      <c r="A610" s="316"/>
      <c r="B610" s="317"/>
      <c r="C610" s="406"/>
      <c r="D610" s="318"/>
      <c r="E610" s="407"/>
      <c r="F610" s="407"/>
      <c r="G610" s="407"/>
      <c r="H610" s="408"/>
      <c r="J610" s="406"/>
      <c r="K610" s="318"/>
      <c r="L610" s="408"/>
    </row>
    <row r="611" spans="1:12" s="389" customFormat="1" ht="28.15" customHeight="1" x14ac:dyDescent="0.2">
      <c r="A611" s="404" t="s">
        <v>906</v>
      </c>
      <c r="B611" s="432" t="s">
        <v>907</v>
      </c>
      <c r="C611" s="406"/>
      <c r="D611" s="318" t="s">
        <v>451</v>
      </c>
      <c r="E611" s="407">
        <v>32.33</v>
      </c>
      <c r="F611" s="407">
        <v>20.21</v>
      </c>
      <c r="G611" s="407">
        <v>20.21</v>
      </c>
      <c r="H611" s="412" t="str">
        <f>('Series 200 Design'!$H611)</f>
        <v/>
      </c>
      <c r="J611" s="406"/>
      <c r="K611" s="318" t="s">
        <v>451</v>
      </c>
      <c r="L611" s="412" t="str">
        <f>('Series 200 Final'!$H611)</f>
        <v/>
      </c>
    </row>
    <row r="612" spans="1:12" s="389" customFormat="1" ht="13.15" customHeight="1" x14ac:dyDescent="0.2">
      <c r="A612" s="316"/>
      <c r="B612" s="317"/>
      <c r="C612" s="406"/>
      <c r="D612" s="318"/>
      <c r="E612" s="407"/>
      <c r="F612" s="407"/>
      <c r="G612" s="407"/>
      <c r="H612" s="408"/>
      <c r="J612" s="406"/>
      <c r="K612" s="318"/>
      <c r="L612" s="408"/>
    </row>
    <row r="613" spans="1:12" s="389" customFormat="1" ht="27.75" customHeight="1" x14ac:dyDescent="0.2">
      <c r="A613" s="404" t="s">
        <v>908</v>
      </c>
      <c r="B613" s="317" t="s">
        <v>909</v>
      </c>
      <c r="C613" s="406"/>
      <c r="D613" s="318" t="s">
        <v>451</v>
      </c>
      <c r="E613" s="407">
        <v>32.33</v>
      </c>
      <c r="F613" s="407">
        <v>32.33</v>
      </c>
      <c r="G613" s="407">
        <v>32.33</v>
      </c>
      <c r="H613" s="412" t="str">
        <f>('Series 200 Design'!$H613)</f>
        <v/>
      </c>
      <c r="J613" s="406"/>
      <c r="K613" s="318" t="s">
        <v>451</v>
      </c>
      <c r="L613" s="412" t="str">
        <f>('Series 200 Final'!$H613)</f>
        <v/>
      </c>
    </row>
    <row r="614" spans="1:12" s="389" customFormat="1" x14ac:dyDescent="0.2">
      <c r="A614" s="316"/>
      <c r="B614" s="317"/>
      <c r="C614" s="406"/>
      <c r="D614" s="318"/>
      <c r="E614" s="407"/>
      <c r="F614" s="407"/>
      <c r="G614" s="407"/>
      <c r="H614" s="408"/>
      <c r="J614" s="406"/>
      <c r="K614" s="318"/>
      <c r="L614" s="408"/>
    </row>
    <row r="615" spans="1:12" s="389" customFormat="1" ht="13.15" customHeight="1" x14ac:dyDescent="0.2">
      <c r="A615" s="331"/>
      <c r="B615" s="343" t="s">
        <v>478</v>
      </c>
      <c r="C615" s="484"/>
      <c r="D615" s="334"/>
      <c r="E615" s="427"/>
      <c r="F615" s="427"/>
      <c r="G615" s="427"/>
      <c r="H615" s="433"/>
      <c r="J615" s="484"/>
      <c r="K615" s="334"/>
      <c r="L615" s="433"/>
    </row>
    <row r="616" spans="1:12" s="389" customFormat="1" ht="13.15" customHeight="1" x14ac:dyDescent="0.2">
      <c r="A616" s="331"/>
      <c r="B616" s="344"/>
      <c r="C616" s="484"/>
      <c r="D616" s="334"/>
      <c r="E616" s="427"/>
      <c r="F616" s="427"/>
      <c r="G616" s="427"/>
      <c r="H616" s="433"/>
      <c r="J616" s="484"/>
      <c r="K616" s="334"/>
      <c r="L616" s="433"/>
    </row>
    <row r="617" spans="1:12" s="389" customFormat="1" x14ac:dyDescent="0.2">
      <c r="A617" s="331"/>
      <c r="B617" s="343" t="s">
        <v>479</v>
      </c>
      <c r="C617" s="485"/>
      <c r="D617" s="333"/>
      <c r="E617" s="423" t="s">
        <v>396</v>
      </c>
      <c r="F617" s="424" t="s">
        <v>397</v>
      </c>
      <c r="G617" s="423" t="s">
        <v>398</v>
      </c>
      <c r="H617" s="434"/>
      <c r="J617" s="485"/>
      <c r="K617" s="333"/>
      <c r="L617" s="434"/>
    </row>
    <row r="618" spans="1:12" s="389" customFormat="1" x14ac:dyDescent="0.2">
      <c r="A618" s="316"/>
      <c r="B618" s="317"/>
      <c r="C618" s="486"/>
      <c r="D618" s="330"/>
      <c r="E618" s="428"/>
      <c r="F618" s="429"/>
      <c r="G618" s="428"/>
      <c r="H618" s="435"/>
      <c r="J618" s="486"/>
      <c r="K618" s="330"/>
      <c r="L618" s="435"/>
    </row>
    <row r="619" spans="1:12" s="389" customFormat="1" ht="27.75" customHeight="1" x14ac:dyDescent="0.2">
      <c r="A619" s="316" t="s">
        <v>910</v>
      </c>
      <c r="B619" s="317" t="s">
        <v>911</v>
      </c>
      <c r="C619" s="406"/>
      <c r="D619" s="318" t="s">
        <v>451</v>
      </c>
      <c r="E619" s="407">
        <v>13.06</v>
      </c>
      <c r="F619" s="407">
        <v>8.16</v>
      </c>
      <c r="G619" s="407">
        <v>8.16</v>
      </c>
      <c r="H619" s="412" t="str">
        <f>('Series 200 Design'!$H619)</f>
        <v/>
      </c>
      <c r="J619" s="406"/>
      <c r="K619" s="318" t="s">
        <v>451</v>
      </c>
      <c r="L619" s="412" t="str">
        <f>('Series 200 Final'!$H619)</f>
        <v/>
      </c>
    </row>
    <row r="620" spans="1:12" s="389" customFormat="1" ht="12.75" customHeight="1" x14ac:dyDescent="0.2">
      <c r="A620" s="316"/>
      <c r="B620" s="317"/>
      <c r="C620" s="406"/>
      <c r="D620" s="318"/>
      <c r="E620" s="407"/>
      <c r="F620" s="407"/>
      <c r="G620" s="407"/>
      <c r="H620" s="408"/>
      <c r="J620" s="406"/>
      <c r="K620" s="318"/>
      <c r="L620" s="408"/>
    </row>
    <row r="621" spans="1:12" s="389" customFormat="1" ht="27.75" customHeight="1" x14ac:dyDescent="0.2">
      <c r="A621" s="316" t="s">
        <v>912</v>
      </c>
      <c r="B621" s="317" t="s">
        <v>913</v>
      </c>
      <c r="C621" s="406"/>
      <c r="D621" s="318" t="s">
        <v>451</v>
      </c>
      <c r="E621" s="407">
        <v>13.06</v>
      </c>
      <c r="F621" s="407">
        <v>8.16</v>
      </c>
      <c r="G621" s="407">
        <v>8.16</v>
      </c>
      <c r="H621" s="412" t="str">
        <f>('Series 200 Design'!$H621)</f>
        <v/>
      </c>
      <c r="J621" s="406"/>
      <c r="K621" s="318" t="s">
        <v>451</v>
      </c>
      <c r="L621" s="412" t="str">
        <f>('Series 200 Final'!$H621)</f>
        <v/>
      </c>
    </row>
    <row r="622" spans="1:12" s="389" customFormat="1" x14ac:dyDescent="0.2">
      <c r="A622" s="316"/>
      <c r="B622" s="317"/>
      <c r="C622" s="406"/>
      <c r="D622" s="318"/>
      <c r="E622" s="416"/>
      <c r="F622" s="416"/>
      <c r="G622" s="416"/>
      <c r="H622" s="416"/>
      <c r="J622" s="406"/>
      <c r="K622" s="318"/>
      <c r="L622" s="416"/>
    </row>
    <row r="623" spans="1:12" s="389" customFormat="1" x14ac:dyDescent="0.2">
      <c r="A623" s="331"/>
      <c r="B623" s="332" t="s">
        <v>484</v>
      </c>
      <c r="C623" s="485"/>
      <c r="D623" s="333"/>
      <c r="E623" s="423" t="s">
        <v>386</v>
      </c>
      <c r="F623" s="424" t="s">
        <v>485</v>
      </c>
      <c r="G623" s="423" t="s">
        <v>486</v>
      </c>
      <c r="H623" s="423"/>
      <c r="J623" s="485"/>
      <c r="K623" s="333"/>
      <c r="L623" s="423"/>
    </row>
    <row r="624" spans="1:12" s="389" customFormat="1" x14ac:dyDescent="0.2">
      <c r="A624" s="316"/>
      <c r="B624" s="317"/>
      <c r="C624" s="406"/>
      <c r="D624" s="318"/>
      <c r="E624" s="416"/>
      <c r="F624" s="416"/>
      <c r="G624" s="416"/>
      <c r="H624" s="416"/>
      <c r="J624" s="406"/>
      <c r="K624" s="318"/>
      <c r="L624" s="416"/>
    </row>
    <row r="625" spans="1:12" s="389" customFormat="1" ht="27" customHeight="1" x14ac:dyDescent="0.2">
      <c r="A625" s="316" t="s">
        <v>914</v>
      </c>
      <c r="B625" s="317" t="s">
        <v>915</v>
      </c>
      <c r="C625" s="406"/>
      <c r="D625" s="318" t="s">
        <v>30</v>
      </c>
      <c r="E625" s="407">
        <v>16.309999999999999</v>
      </c>
      <c r="F625" s="407">
        <v>5.43</v>
      </c>
      <c r="G625" s="407">
        <v>5.43</v>
      </c>
      <c r="H625" s="412" t="str">
        <f>('Series 200 Design'!$H625)</f>
        <v/>
      </c>
      <c r="J625" s="406"/>
      <c r="K625" s="318" t="s">
        <v>30</v>
      </c>
      <c r="L625" s="412" t="str">
        <f>('Series 200 Final'!$H625)</f>
        <v/>
      </c>
    </row>
    <row r="626" spans="1:12" s="389" customFormat="1" x14ac:dyDescent="0.2">
      <c r="A626" s="316"/>
      <c r="B626" s="317"/>
      <c r="C626" s="406"/>
      <c r="D626" s="318"/>
      <c r="E626" s="407"/>
      <c r="F626" s="407"/>
      <c r="G626" s="407"/>
      <c r="H626" s="408"/>
      <c r="J626" s="406"/>
      <c r="K626" s="318"/>
      <c r="L626" s="408"/>
    </row>
    <row r="627" spans="1:12" s="389" customFormat="1" ht="25.5" x14ac:dyDescent="0.2">
      <c r="A627" s="316" t="s">
        <v>916</v>
      </c>
      <c r="B627" s="317" t="s">
        <v>917</v>
      </c>
      <c r="C627" s="406"/>
      <c r="D627" s="318" t="s">
        <v>30</v>
      </c>
      <c r="E627" s="407">
        <v>80.84</v>
      </c>
      <c r="F627" s="407">
        <v>20.21</v>
      </c>
      <c r="G627" s="407">
        <v>20.21</v>
      </c>
      <c r="H627" s="412" t="str">
        <f>('Series 200 Design'!$H627)</f>
        <v/>
      </c>
      <c r="J627" s="406"/>
      <c r="K627" s="318" t="s">
        <v>30</v>
      </c>
      <c r="L627" s="412" t="str">
        <f>('Series 200 Final'!$H627)</f>
        <v/>
      </c>
    </row>
    <row r="628" spans="1:12" s="389" customFormat="1" x14ac:dyDescent="0.2">
      <c r="A628" s="316"/>
      <c r="B628" s="317"/>
      <c r="C628" s="406"/>
      <c r="D628" s="318"/>
      <c r="E628" s="407"/>
      <c r="F628" s="407"/>
      <c r="G628" s="407"/>
      <c r="H628" s="408"/>
      <c r="J628" s="406"/>
      <c r="K628" s="318"/>
      <c r="L628" s="408"/>
    </row>
    <row r="629" spans="1:12" s="389" customFormat="1" ht="25.5" x14ac:dyDescent="0.2">
      <c r="A629" s="316" t="s">
        <v>918</v>
      </c>
      <c r="B629" s="317" t="s">
        <v>919</v>
      </c>
      <c r="C629" s="406"/>
      <c r="D629" s="318" t="s">
        <v>30</v>
      </c>
      <c r="E629" s="407">
        <v>80.84</v>
      </c>
      <c r="F629" s="407">
        <v>80.84</v>
      </c>
      <c r="G629" s="407">
        <v>80.84</v>
      </c>
      <c r="H629" s="412" t="str">
        <f>('Series 200 Design'!$H629)</f>
        <v/>
      </c>
      <c r="J629" s="406"/>
      <c r="K629" s="318" t="s">
        <v>30</v>
      </c>
      <c r="L629" s="412" t="str">
        <f>('Series 200 Final'!$H629)</f>
        <v/>
      </c>
    </row>
    <row r="630" spans="1:12" s="389" customFormat="1" x14ac:dyDescent="0.2">
      <c r="A630" s="316"/>
      <c r="B630" s="317"/>
      <c r="C630" s="406"/>
      <c r="D630" s="318"/>
      <c r="E630" s="407"/>
      <c r="F630" s="407"/>
      <c r="G630" s="407"/>
      <c r="H630" s="408"/>
      <c r="J630" s="406"/>
      <c r="K630" s="318"/>
      <c r="L630" s="408"/>
    </row>
    <row r="631" spans="1:12" s="389" customFormat="1" ht="25.5" x14ac:dyDescent="0.2">
      <c r="A631" s="316" t="s">
        <v>920</v>
      </c>
      <c r="B631" s="317" t="s">
        <v>921</v>
      </c>
      <c r="C631" s="406"/>
      <c r="D631" s="318" t="s">
        <v>30</v>
      </c>
      <c r="E631" s="407">
        <v>32.630000000000003</v>
      </c>
      <c r="F631" s="407">
        <v>32.630000000000003</v>
      </c>
      <c r="G631" s="407">
        <v>32.630000000000003</v>
      </c>
      <c r="H631" s="412" t="str">
        <f>('Series 200 Design'!$H631)</f>
        <v/>
      </c>
      <c r="J631" s="406"/>
      <c r="K631" s="318" t="s">
        <v>30</v>
      </c>
      <c r="L631" s="412" t="str">
        <f>('Series 200 Final'!$H631)</f>
        <v/>
      </c>
    </row>
    <row r="632" spans="1:12" s="389" customFormat="1" x14ac:dyDescent="0.2">
      <c r="A632" s="316"/>
      <c r="B632" s="317"/>
      <c r="C632" s="406"/>
      <c r="D632" s="318"/>
      <c r="E632" s="407"/>
      <c r="F632" s="407"/>
      <c r="G632" s="407"/>
      <c r="H632" s="408"/>
      <c r="J632" s="406"/>
      <c r="K632" s="318"/>
      <c r="L632" s="408"/>
    </row>
    <row r="633" spans="1:12" s="389" customFormat="1" ht="25.5" x14ac:dyDescent="0.2">
      <c r="A633" s="316" t="s">
        <v>922</v>
      </c>
      <c r="B633" s="317" t="s">
        <v>923</v>
      </c>
      <c r="C633" s="406"/>
      <c r="D633" s="318" t="s">
        <v>30</v>
      </c>
      <c r="E633" s="407">
        <v>80.84</v>
      </c>
      <c r="F633" s="407">
        <v>80.84</v>
      </c>
      <c r="G633" s="407">
        <v>80.84</v>
      </c>
      <c r="H633" s="412" t="str">
        <f>('Series 200 Design'!$H633)</f>
        <v/>
      </c>
      <c r="J633" s="406"/>
      <c r="K633" s="318" t="s">
        <v>30</v>
      </c>
      <c r="L633" s="412" t="str">
        <f>('Series 200 Final'!$H633)</f>
        <v/>
      </c>
    </row>
    <row r="634" spans="1:12" s="389" customFormat="1" x14ac:dyDescent="0.2">
      <c r="A634" s="316"/>
      <c r="B634" s="317"/>
      <c r="C634" s="406"/>
      <c r="D634" s="318"/>
      <c r="E634" s="407"/>
      <c r="F634" s="407"/>
      <c r="G634" s="407"/>
      <c r="H634" s="408"/>
      <c r="J634" s="406"/>
      <c r="K634" s="318"/>
      <c r="L634" s="408"/>
    </row>
    <row r="635" spans="1:12" s="389" customFormat="1" ht="25.5" x14ac:dyDescent="0.2">
      <c r="A635" s="316" t="s">
        <v>924</v>
      </c>
      <c r="B635" s="317" t="s">
        <v>925</v>
      </c>
      <c r="C635" s="406"/>
      <c r="D635" s="318" t="s">
        <v>30</v>
      </c>
      <c r="E635" s="407">
        <v>32.630000000000003</v>
      </c>
      <c r="F635" s="407">
        <v>32.630000000000003</v>
      </c>
      <c r="G635" s="407">
        <v>32.630000000000003</v>
      </c>
      <c r="H635" s="412" t="str">
        <f>('Series 200 Design'!$H635)</f>
        <v/>
      </c>
      <c r="J635" s="406"/>
      <c r="K635" s="318" t="s">
        <v>30</v>
      </c>
      <c r="L635" s="412" t="str">
        <f>('Series 200 Final'!$H635)</f>
        <v/>
      </c>
    </row>
    <row r="636" spans="1:12" s="389" customFormat="1" x14ac:dyDescent="0.2">
      <c r="A636" s="316"/>
      <c r="B636" s="317"/>
      <c r="C636" s="406"/>
      <c r="D636" s="318"/>
      <c r="E636" s="407"/>
      <c r="F636" s="407"/>
      <c r="G636" s="407"/>
      <c r="H636" s="408"/>
      <c r="J636" s="406"/>
      <c r="K636" s="318"/>
      <c r="L636" s="408"/>
    </row>
    <row r="637" spans="1:12" s="389" customFormat="1" ht="25.5" x14ac:dyDescent="0.2">
      <c r="A637" s="316" t="s">
        <v>926</v>
      </c>
      <c r="B637" s="317" t="s">
        <v>927</v>
      </c>
      <c r="C637" s="406"/>
      <c r="D637" s="318" t="s">
        <v>30</v>
      </c>
      <c r="E637" s="407">
        <v>80.84</v>
      </c>
      <c r="F637" s="407">
        <v>80.84</v>
      </c>
      <c r="G637" s="407">
        <v>80.84</v>
      </c>
      <c r="H637" s="412" t="str">
        <f>('Series 200 Design'!$H637)</f>
        <v/>
      </c>
      <c r="J637" s="406"/>
      <c r="K637" s="318" t="s">
        <v>30</v>
      </c>
      <c r="L637" s="412" t="str">
        <f>('Series 200 Final'!$H637)</f>
        <v/>
      </c>
    </row>
    <row r="638" spans="1:12" s="389" customFormat="1" x14ac:dyDescent="0.2">
      <c r="A638" s="316"/>
      <c r="B638" s="317"/>
      <c r="C638" s="406"/>
      <c r="D638" s="318"/>
      <c r="E638" s="407"/>
      <c r="F638" s="407"/>
      <c r="G638" s="407"/>
      <c r="H638" s="408"/>
      <c r="J638" s="406"/>
      <c r="K638" s="318"/>
      <c r="L638" s="408"/>
    </row>
    <row r="639" spans="1:12" s="389" customFormat="1" ht="25.5" x14ac:dyDescent="0.2">
      <c r="A639" s="316" t="s">
        <v>928</v>
      </c>
      <c r="B639" s="317" t="s">
        <v>929</v>
      </c>
      <c r="C639" s="406"/>
      <c r="D639" s="318" t="s">
        <v>30</v>
      </c>
      <c r="E639" s="407">
        <v>32.630000000000003</v>
      </c>
      <c r="F639" s="407">
        <v>32.630000000000003</v>
      </c>
      <c r="G639" s="407">
        <v>32.630000000000003</v>
      </c>
      <c r="H639" s="412" t="str">
        <f>('Series 200 Design'!$H639)</f>
        <v/>
      </c>
      <c r="J639" s="406"/>
      <c r="K639" s="318" t="s">
        <v>30</v>
      </c>
      <c r="L639" s="412" t="str">
        <f>('Series 200 Final'!$H639)</f>
        <v/>
      </c>
    </row>
    <row r="640" spans="1:12" s="389" customFormat="1" x14ac:dyDescent="0.2">
      <c r="A640" s="316"/>
      <c r="B640" s="317"/>
      <c r="C640" s="406"/>
      <c r="D640" s="318"/>
      <c r="E640" s="407"/>
      <c r="F640" s="407"/>
      <c r="G640" s="407"/>
      <c r="H640" s="408"/>
      <c r="J640" s="406"/>
      <c r="K640" s="318"/>
      <c r="L640" s="408"/>
    </row>
    <row r="641" spans="1:12" s="389" customFormat="1" ht="25.5" x14ac:dyDescent="0.2">
      <c r="A641" s="316" t="s">
        <v>930</v>
      </c>
      <c r="B641" s="317" t="s">
        <v>931</v>
      </c>
      <c r="C641" s="406"/>
      <c r="D641" s="318" t="s">
        <v>30</v>
      </c>
      <c r="E641" s="407">
        <v>80.84</v>
      </c>
      <c r="F641" s="407">
        <v>80.84</v>
      </c>
      <c r="G641" s="407">
        <v>80.84</v>
      </c>
      <c r="H641" s="412" t="str">
        <f>('Series 200 Design'!$H641)</f>
        <v/>
      </c>
      <c r="J641" s="406"/>
      <c r="K641" s="318" t="s">
        <v>30</v>
      </c>
      <c r="L641" s="412" t="str">
        <f>('Series 200 Final'!$H641)</f>
        <v/>
      </c>
    </row>
    <row r="642" spans="1:12" s="389" customFormat="1" x14ac:dyDescent="0.2">
      <c r="A642" s="316"/>
      <c r="B642" s="317"/>
      <c r="C642" s="406"/>
      <c r="D642" s="318"/>
      <c r="E642" s="407"/>
      <c r="F642" s="407"/>
      <c r="G642" s="407"/>
      <c r="H642" s="408"/>
      <c r="J642" s="406"/>
      <c r="K642" s="318"/>
      <c r="L642" s="408"/>
    </row>
    <row r="643" spans="1:12" s="389" customFormat="1" ht="27.75" customHeight="1" x14ac:dyDescent="0.2">
      <c r="A643" s="316" t="s">
        <v>932</v>
      </c>
      <c r="B643" s="317" t="s">
        <v>933</v>
      </c>
      <c r="C643" s="406"/>
      <c r="D643" s="318" t="s">
        <v>30</v>
      </c>
      <c r="E643" s="407">
        <v>32.630000000000003</v>
      </c>
      <c r="F643" s="407">
        <v>32.630000000000003</v>
      </c>
      <c r="G643" s="407">
        <v>32.630000000000003</v>
      </c>
      <c r="H643" s="412" t="str">
        <f>('Series 200 Design'!$H643)</f>
        <v/>
      </c>
      <c r="J643" s="406"/>
      <c r="K643" s="318" t="s">
        <v>30</v>
      </c>
      <c r="L643" s="412" t="str">
        <f>('Series 200 Final'!$H643)</f>
        <v/>
      </c>
    </row>
    <row r="644" spans="1:12" s="389" customFormat="1" x14ac:dyDescent="0.2">
      <c r="A644" s="316"/>
      <c r="B644" s="317"/>
      <c r="C644" s="406"/>
      <c r="D644" s="318"/>
      <c r="E644" s="407"/>
      <c r="F644" s="407"/>
      <c r="G644" s="407"/>
      <c r="H644" s="408"/>
      <c r="J644" s="406"/>
      <c r="K644" s="318"/>
      <c r="L644" s="408"/>
    </row>
    <row r="645" spans="1:12" s="389" customFormat="1" x14ac:dyDescent="0.2">
      <c r="A645" s="331"/>
      <c r="B645" s="343" t="s">
        <v>507</v>
      </c>
      <c r="C645" s="484"/>
      <c r="D645" s="437"/>
      <c r="E645" s="423" t="s">
        <v>386</v>
      </c>
      <c r="F645" s="424" t="s">
        <v>485</v>
      </c>
      <c r="G645" s="423" t="s">
        <v>486</v>
      </c>
      <c r="H645" s="433"/>
      <c r="J645" s="484"/>
      <c r="K645" s="437"/>
      <c r="L645" s="433"/>
    </row>
    <row r="646" spans="1:12" s="389" customFormat="1" x14ac:dyDescent="0.2">
      <c r="A646" s="316"/>
      <c r="B646" s="317"/>
      <c r="C646" s="406"/>
      <c r="D646" s="318"/>
      <c r="E646" s="407"/>
      <c r="F646" s="407"/>
      <c r="G646" s="407"/>
      <c r="H646" s="408"/>
      <c r="J646" s="406"/>
      <c r="K646" s="318"/>
      <c r="L646" s="408"/>
    </row>
    <row r="647" spans="1:12" s="389" customFormat="1" ht="27" customHeight="1" x14ac:dyDescent="0.2">
      <c r="A647" s="316" t="s">
        <v>934</v>
      </c>
      <c r="B647" s="317" t="s">
        <v>935</v>
      </c>
      <c r="C647" s="406"/>
      <c r="D647" s="318" t="s">
        <v>30</v>
      </c>
      <c r="E647" s="407">
        <v>215.56</v>
      </c>
      <c r="F647" s="407">
        <v>215.56</v>
      </c>
      <c r="G647" s="407">
        <v>215.56</v>
      </c>
      <c r="H647" s="412" t="str">
        <f>('Series 200 Design'!$H647)</f>
        <v/>
      </c>
      <c r="J647" s="406"/>
      <c r="K647" s="318" t="s">
        <v>30</v>
      </c>
      <c r="L647" s="412" t="str">
        <f>('Series 200 Final'!$H647)</f>
        <v/>
      </c>
    </row>
    <row r="648" spans="1:12" s="389" customFormat="1" x14ac:dyDescent="0.2">
      <c r="A648" s="316"/>
      <c r="B648" s="317"/>
      <c r="C648" s="406"/>
      <c r="D648" s="318"/>
      <c r="E648" s="407"/>
      <c r="F648" s="407"/>
      <c r="G648" s="407"/>
      <c r="H648" s="408"/>
      <c r="J648" s="406"/>
      <c r="K648" s="318"/>
      <c r="L648" s="408"/>
    </row>
    <row r="649" spans="1:12" s="389" customFormat="1" x14ac:dyDescent="0.2">
      <c r="A649" s="331"/>
      <c r="B649" s="332" t="s">
        <v>510</v>
      </c>
      <c r="C649" s="484"/>
      <c r="D649" s="334"/>
      <c r="E649" s="423" t="s">
        <v>386</v>
      </c>
      <c r="F649" s="424" t="s">
        <v>485</v>
      </c>
      <c r="G649" s="423" t="s">
        <v>486</v>
      </c>
      <c r="H649" s="433"/>
      <c r="J649" s="484"/>
      <c r="K649" s="334"/>
      <c r="L649" s="433"/>
    </row>
    <row r="650" spans="1:12" s="389" customFormat="1" x14ac:dyDescent="0.2">
      <c r="A650" s="316"/>
      <c r="B650" s="317"/>
      <c r="C650" s="406"/>
      <c r="D650" s="318"/>
      <c r="E650" s="407"/>
      <c r="F650" s="407"/>
      <c r="G650" s="407"/>
      <c r="H650" s="408"/>
      <c r="J650" s="406"/>
      <c r="K650" s="318"/>
      <c r="L650" s="408"/>
    </row>
    <row r="651" spans="1:12" s="389" customFormat="1" ht="25.5" x14ac:dyDescent="0.2">
      <c r="A651" s="316" t="s">
        <v>936</v>
      </c>
      <c r="B651" s="317" t="s">
        <v>937</v>
      </c>
      <c r="C651" s="406"/>
      <c r="D651" s="318" t="s">
        <v>30</v>
      </c>
      <c r="E651" s="407">
        <v>161.66999999999999</v>
      </c>
      <c r="F651" s="407">
        <v>161.66999999999999</v>
      </c>
      <c r="G651" s="407">
        <v>161.66999999999999</v>
      </c>
      <c r="H651" s="412" t="str">
        <f>('Series 200 Design'!$H651)</f>
        <v/>
      </c>
      <c r="J651" s="406"/>
      <c r="K651" s="318" t="s">
        <v>30</v>
      </c>
      <c r="L651" s="412" t="str">
        <f>('Series 200 Final'!$H651)</f>
        <v/>
      </c>
    </row>
    <row r="652" spans="1:12" s="389" customFormat="1" x14ac:dyDescent="0.2">
      <c r="A652" s="316"/>
      <c r="B652" s="317"/>
      <c r="C652" s="406"/>
      <c r="D652" s="318"/>
      <c r="E652" s="407"/>
      <c r="F652" s="407"/>
      <c r="G652" s="407"/>
      <c r="H652" s="408"/>
      <c r="J652" s="406"/>
      <c r="K652" s="318"/>
      <c r="L652" s="408"/>
    </row>
    <row r="653" spans="1:12" s="389" customFormat="1" ht="25.5" x14ac:dyDescent="0.2">
      <c r="A653" s="316" t="s">
        <v>938</v>
      </c>
      <c r="B653" s="317" t="s">
        <v>939</v>
      </c>
      <c r="C653" s="406"/>
      <c r="D653" s="318" t="s">
        <v>30</v>
      </c>
      <c r="E653" s="407">
        <v>161.66999999999999</v>
      </c>
      <c r="F653" s="407">
        <v>107.77</v>
      </c>
      <c r="G653" s="407">
        <v>107.77</v>
      </c>
      <c r="H653" s="412" t="str">
        <f>('Series 200 Design'!$H653)</f>
        <v/>
      </c>
      <c r="J653" s="406"/>
      <c r="K653" s="318" t="s">
        <v>30</v>
      </c>
      <c r="L653" s="412" t="str">
        <f>('Series 200 Final'!$H653)</f>
        <v/>
      </c>
    </row>
    <row r="654" spans="1:12" s="389" customFormat="1" x14ac:dyDescent="0.2">
      <c r="A654" s="316"/>
      <c r="B654" s="317"/>
      <c r="C654" s="406"/>
      <c r="D654" s="318"/>
      <c r="E654" s="407"/>
      <c r="F654" s="407"/>
      <c r="G654" s="407"/>
      <c r="H654" s="408"/>
      <c r="J654" s="406"/>
      <c r="K654" s="318"/>
      <c r="L654" s="408"/>
    </row>
    <row r="655" spans="1:12" s="389" customFormat="1" x14ac:dyDescent="0.2">
      <c r="A655" s="331"/>
      <c r="B655" s="332" t="s">
        <v>515</v>
      </c>
      <c r="C655" s="484"/>
      <c r="D655" s="334"/>
      <c r="E655" s="423" t="s">
        <v>386</v>
      </c>
      <c r="F655" s="424" t="s">
        <v>485</v>
      </c>
      <c r="G655" s="423" t="s">
        <v>486</v>
      </c>
      <c r="H655" s="433"/>
      <c r="J655" s="484"/>
      <c r="K655" s="334"/>
      <c r="L655" s="433"/>
    </row>
    <row r="656" spans="1:12" s="389" customFormat="1" x14ac:dyDescent="0.2">
      <c r="A656" s="316"/>
      <c r="B656" s="317"/>
      <c r="C656" s="406"/>
      <c r="D656" s="318"/>
      <c r="E656" s="407"/>
      <c r="F656" s="407"/>
      <c r="G656" s="407"/>
      <c r="H656" s="408"/>
      <c r="J656" s="406"/>
      <c r="K656" s="318"/>
      <c r="L656" s="408"/>
    </row>
    <row r="657" spans="1:12" s="389" customFormat="1" ht="25.5" x14ac:dyDescent="0.2">
      <c r="A657" s="316" t="s">
        <v>940</v>
      </c>
      <c r="B657" s="317" t="s">
        <v>941</v>
      </c>
      <c r="C657" s="406"/>
      <c r="D657" s="318" t="s">
        <v>30</v>
      </c>
      <c r="E657" s="407">
        <v>161.66999999999999</v>
      </c>
      <c r="F657" s="407">
        <v>161.66999999999999</v>
      </c>
      <c r="G657" s="407">
        <v>161.66999999999999</v>
      </c>
      <c r="H657" s="412" t="str">
        <f>('Series 200 Design'!$H657)</f>
        <v/>
      </c>
      <c r="J657" s="406"/>
      <c r="K657" s="318" t="s">
        <v>30</v>
      </c>
      <c r="L657" s="412" t="str">
        <f>('Series 200 Final'!$H657)</f>
        <v/>
      </c>
    </row>
    <row r="658" spans="1:12" s="389" customFormat="1" x14ac:dyDescent="0.2">
      <c r="A658" s="316"/>
      <c r="B658" s="317"/>
      <c r="C658" s="406"/>
      <c r="D658" s="318"/>
      <c r="E658" s="407"/>
      <c r="F658" s="407"/>
      <c r="G658" s="407"/>
      <c r="H658" s="408"/>
      <c r="J658" s="406"/>
      <c r="K658" s="318"/>
      <c r="L658" s="408"/>
    </row>
    <row r="659" spans="1:12" s="389" customFormat="1" ht="25.5" x14ac:dyDescent="0.2">
      <c r="A659" s="316" t="s">
        <v>942</v>
      </c>
      <c r="B659" s="317" t="s">
        <v>943</v>
      </c>
      <c r="C659" s="406"/>
      <c r="D659" s="318" t="s">
        <v>30</v>
      </c>
      <c r="E659" s="407">
        <v>161.66999999999999</v>
      </c>
      <c r="F659" s="407">
        <v>161.66999999999999</v>
      </c>
      <c r="G659" s="407">
        <v>161.66999999999999</v>
      </c>
      <c r="H659" s="412" t="str">
        <f>('Series 200 Design'!$H659)</f>
        <v/>
      </c>
      <c r="J659" s="406"/>
      <c r="K659" s="318" t="s">
        <v>30</v>
      </c>
      <c r="L659" s="412" t="str">
        <f>('Series 200 Final'!$H659)</f>
        <v/>
      </c>
    </row>
    <row r="660" spans="1:12" s="389" customFormat="1" x14ac:dyDescent="0.2">
      <c r="A660" s="316"/>
      <c r="B660" s="317"/>
      <c r="C660" s="406"/>
      <c r="D660" s="318"/>
      <c r="E660" s="407"/>
      <c r="F660" s="407"/>
      <c r="G660" s="407"/>
      <c r="H660" s="408"/>
      <c r="J660" s="406"/>
      <c r="K660" s="318"/>
      <c r="L660" s="408"/>
    </row>
    <row r="661" spans="1:12" s="389" customFormat="1" x14ac:dyDescent="0.2">
      <c r="A661" s="331"/>
      <c r="B661" s="343" t="s">
        <v>520</v>
      </c>
      <c r="C661" s="484"/>
      <c r="D661" s="334"/>
      <c r="E661" s="423" t="s">
        <v>386</v>
      </c>
      <c r="F661" s="424" t="s">
        <v>485</v>
      </c>
      <c r="G661" s="423" t="s">
        <v>486</v>
      </c>
      <c r="H661" s="433"/>
      <c r="J661" s="484"/>
      <c r="K661" s="334"/>
      <c r="L661" s="433"/>
    </row>
    <row r="662" spans="1:12" s="389" customFormat="1" x14ac:dyDescent="0.2">
      <c r="A662" s="316"/>
      <c r="B662" s="317"/>
      <c r="C662" s="406"/>
      <c r="D662" s="318"/>
      <c r="E662" s="407"/>
      <c r="F662" s="407"/>
      <c r="G662" s="407"/>
      <c r="H662" s="408"/>
      <c r="J662" s="406"/>
      <c r="K662" s="318"/>
      <c r="L662" s="408"/>
    </row>
    <row r="663" spans="1:12" s="389" customFormat="1" ht="25.5" x14ac:dyDescent="0.2">
      <c r="A663" s="316" t="s">
        <v>944</v>
      </c>
      <c r="B663" s="317" t="s">
        <v>945</v>
      </c>
      <c r="C663" s="406"/>
      <c r="D663" s="318" t="s">
        <v>30</v>
      </c>
      <c r="E663" s="407">
        <v>292.07</v>
      </c>
      <c r="F663" s="407">
        <v>292.07</v>
      </c>
      <c r="G663" s="407">
        <v>292.07</v>
      </c>
      <c r="H663" s="412" t="str">
        <f>('Series 200 Design'!$H663)</f>
        <v/>
      </c>
      <c r="J663" s="406"/>
      <c r="K663" s="318" t="s">
        <v>30</v>
      </c>
      <c r="L663" s="412" t="str">
        <f>('Series 200 Final'!$H663)</f>
        <v/>
      </c>
    </row>
    <row r="664" spans="1:12" s="389" customFormat="1" x14ac:dyDescent="0.2">
      <c r="A664" s="316"/>
      <c r="B664" s="317"/>
      <c r="C664" s="406"/>
      <c r="D664" s="318"/>
      <c r="E664" s="407"/>
      <c r="F664" s="407"/>
      <c r="G664" s="407"/>
      <c r="H664" s="408"/>
      <c r="J664" s="406"/>
      <c r="K664" s="318"/>
      <c r="L664" s="408"/>
    </row>
    <row r="665" spans="1:12" s="389" customFormat="1" ht="25.5" x14ac:dyDescent="0.2">
      <c r="A665" s="316" t="s">
        <v>946</v>
      </c>
      <c r="B665" s="317" t="s">
        <v>947</v>
      </c>
      <c r="C665" s="406"/>
      <c r="D665" s="318" t="s">
        <v>30</v>
      </c>
      <c r="E665" s="407">
        <v>350.48</v>
      </c>
      <c r="F665" s="407">
        <v>350.48</v>
      </c>
      <c r="G665" s="407">
        <v>350.48</v>
      </c>
      <c r="H665" s="412" t="str">
        <f>('Series 200 Design'!$H665)</f>
        <v/>
      </c>
      <c r="J665" s="406"/>
      <c r="K665" s="318" t="s">
        <v>30</v>
      </c>
      <c r="L665" s="412" t="str">
        <f>('Series 200 Final'!$H665)</f>
        <v/>
      </c>
    </row>
    <row r="666" spans="1:12" s="389" customFormat="1" x14ac:dyDescent="0.2">
      <c r="A666" s="316"/>
      <c r="B666" s="317"/>
      <c r="C666" s="406"/>
      <c r="D666" s="318"/>
      <c r="E666" s="407"/>
      <c r="F666" s="407"/>
      <c r="G666" s="407"/>
      <c r="H666" s="408"/>
      <c r="J666" s="406"/>
      <c r="K666" s="318"/>
      <c r="L666" s="408"/>
    </row>
    <row r="667" spans="1:12" s="389" customFormat="1" ht="25.5" x14ac:dyDescent="0.2">
      <c r="A667" s="316" t="s">
        <v>948</v>
      </c>
      <c r="B667" s="317" t="s">
        <v>949</v>
      </c>
      <c r="C667" s="406"/>
      <c r="D667" s="318" t="s">
        <v>30</v>
      </c>
      <c r="E667" s="407">
        <v>467.3</v>
      </c>
      <c r="F667" s="407">
        <v>467.3</v>
      </c>
      <c r="G667" s="407">
        <v>467.3</v>
      </c>
      <c r="H667" s="412" t="str">
        <f>('Series 200 Design'!$H667)</f>
        <v/>
      </c>
      <c r="J667" s="406"/>
      <c r="K667" s="318" t="s">
        <v>30</v>
      </c>
      <c r="L667" s="412" t="str">
        <f>('Series 200 Final'!$H667)</f>
        <v/>
      </c>
    </row>
    <row r="668" spans="1:12" s="389" customFormat="1" x14ac:dyDescent="0.2">
      <c r="A668" s="316"/>
      <c r="B668" s="317"/>
      <c r="C668" s="406"/>
      <c r="D668" s="318"/>
      <c r="E668" s="407"/>
      <c r="F668" s="407"/>
      <c r="G668" s="407"/>
      <c r="H668" s="408"/>
      <c r="J668" s="406"/>
      <c r="K668" s="318"/>
      <c r="L668" s="408"/>
    </row>
    <row r="669" spans="1:12" s="389" customFormat="1" ht="25.5" x14ac:dyDescent="0.2">
      <c r="A669" s="316" t="s">
        <v>950</v>
      </c>
      <c r="B669" s="317" t="s">
        <v>951</v>
      </c>
      <c r="C669" s="406"/>
      <c r="D669" s="318" t="s">
        <v>30</v>
      </c>
      <c r="E669" s="407">
        <v>525.72</v>
      </c>
      <c r="F669" s="407">
        <v>525.72</v>
      </c>
      <c r="G669" s="407">
        <v>525.72</v>
      </c>
      <c r="H669" s="412" t="str">
        <f>('Series 200 Design'!$H669)</f>
        <v/>
      </c>
      <c r="J669" s="406"/>
      <c r="K669" s="318" t="s">
        <v>30</v>
      </c>
      <c r="L669" s="412" t="str">
        <f>('Series 200 Final'!$H669)</f>
        <v/>
      </c>
    </row>
    <row r="670" spans="1:12" s="389" customFormat="1" x14ac:dyDescent="0.2">
      <c r="A670" s="316"/>
      <c r="B670" s="317"/>
      <c r="C670" s="406"/>
      <c r="D670" s="318"/>
      <c r="E670" s="407"/>
      <c r="F670" s="407"/>
      <c r="G670" s="407"/>
      <c r="H670" s="408"/>
      <c r="J670" s="406"/>
      <c r="K670" s="318"/>
      <c r="L670" s="408"/>
    </row>
    <row r="671" spans="1:12" s="389" customFormat="1" x14ac:dyDescent="0.2">
      <c r="A671" s="331"/>
      <c r="B671" s="343" t="s">
        <v>529</v>
      </c>
      <c r="C671" s="484"/>
      <c r="D671" s="334"/>
      <c r="E671" s="423" t="s">
        <v>386</v>
      </c>
      <c r="F671" s="424" t="s">
        <v>485</v>
      </c>
      <c r="G671" s="423" t="s">
        <v>486</v>
      </c>
      <c r="H671" s="433"/>
      <c r="J671" s="484"/>
      <c r="K671" s="334"/>
      <c r="L671" s="433"/>
    </row>
    <row r="672" spans="1:12" s="389" customFormat="1" x14ac:dyDescent="0.2">
      <c r="A672" s="316"/>
      <c r="B672" s="317"/>
      <c r="C672" s="406"/>
      <c r="D672" s="318"/>
      <c r="E672" s="407"/>
      <c r="F672" s="407"/>
      <c r="G672" s="407"/>
      <c r="H672" s="408"/>
      <c r="J672" s="406"/>
      <c r="K672" s="318"/>
      <c r="L672" s="408"/>
    </row>
    <row r="673" spans="1:12" s="389" customFormat="1" x14ac:dyDescent="0.2">
      <c r="A673" s="316" t="s">
        <v>952</v>
      </c>
      <c r="B673" s="317" t="s">
        <v>953</v>
      </c>
      <c r="C673" s="406"/>
      <c r="D673" s="318" t="s">
        <v>30</v>
      </c>
      <c r="E673" s="407">
        <v>16.309999999999999</v>
      </c>
      <c r="F673" s="407">
        <v>3.27</v>
      </c>
      <c r="G673" s="407">
        <v>3.27</v>
      </c>
      <c r="H673" s="412" t="str">
        <f>('Series 200 Design'!$H673)</f>
        <v/>
      </c>
      <c r="J673" s="406"/>
      <c r="K673" s="318" t="s">
        <v>30</v>
      </c>
      <c r="L673" s="412" t="str">
        <f>('Series 200 Final'!$H673)</f>
        <v/>
      </c>
    </row>
    <row r="674" spans="1:12" s="389" customFormat="1" x14ac:dyDescent="0.2">
      <c r="A674" s="316"/>
      <c r="B674" s="317"/>
      <c r="C674" s="406"/>
      <c r="D674" s="318"/>
      <c r="E674" s="407"/>
      <c r="F674" s="407"/>
      <c r="G674" s="407"/>
      <c r="H674" s="408"/>
      <c r="J674" s="406"/>
      <c r="K674" s="318"/>
      <c r="L674" s="408"/>
    </row>
    <row r="675" spans="1:12" s="389" customFormat="1" ht="25.5" x14ac:dyDescent="0.2">
      <c r="A675" s="316" t="s">
        <v>954</v>
      </c>
      <c r="B675" s="317" t="s">
        <v>955</v>
      </c>
      <c r="C675" s="406"/>
      <c r="D675" s="318" t="s">
        <v>30</v>
      </c>
      <c r="E675" s="407">
        <v>32.630000000000003</v>
      </c>
      <c r="F675" s="407">
        <v>32.630000000000003</v>
      </c>
      <c r="G675" s="407">
        <v>32.630000000000003</v>
      </c>
      <c r="H675" s="412" t="str">
        <f>('Series 200 Design'!$H675)</f>
        <v/>
      </c>
      <c r="J675" s="406"/>
      <c r="K675" s="318" t="s">
        <v>30</v>
      </c>
      <c r="L675" s="412" t="str">
        <f>('Series 200 Final'!$H675)</f>
        <v/>
      </c>
    </row>
    <row r="676" spans="1:12" s="389" customFormat="1" x14ac:dyDescent="0.2">
      <c r="A676" s="316"/>
      <c r="B676" s="317"/>
      <c r="C676" s="406"/>
      <c r="D676" s="318"/>
      <c r="E676" s="407"/>
      <c r="F676" s="407"/>
      <c r="G676" s="407"/>
      <c r="H676" s="408"/>
      <c r="J676" s="406"/>
      <c r="K676" s="318"/>
      <c r="L676" s="408"/>
    </row>
    <row r="677" spans="1:12" s="389" customFormat="1" ht="25.5" x14ac:dyDescent="0.2">
      <c r="A677" s="316" t="s">
        <v>956</v>
      </c>
      <c r="B677" s="317" t="s">
        <v>957</v>
      </c>
      <c r="C677" s="406"/>
      <c r="D677" s="318" t="s">
        <v>30</v>
      </c>
      <c r="E677" s="407">
        <v>32.630000000000003</v>
      </c>
      <c r="F677" s="407">
        <v>32.630000000000003</v>
      </c>
      <c r="G677" s="407">
        <v>32.630000000000003</v>
      </c>
      <c r="H677" s="412" t="str">
        <f>('Series 200 Design'!$H677)</f>
        <v/>
      </c>
      <c r="J677" s="406"/>
      <c r="K677" s="318" t="s">
        <v>30</v>
      </c>
      <c r="L677" s="412" t="str">
        <f>('Series 200 Final'!$H677)</f>
        <v/>
      </c>
    </row>
    <row r="678" spans="1:12" s="389" customFormat="1" x14ac:dyDescent="0.2">
      <c r="A678" s="316"/>
      <c r="B678" s="317"/>
      <c r="C678" s="406"/>
      <c r="D678" s="318"/>
      <c r="E678" s="407"/>
      <c r="F678" s="407"/>
      <c r="G678" s="407"/>
      <c r="H678" s="408"/>
      <c r="J678" s="406"/>
      <c r="K678" s="318"/>
      <c r="L678" s="408"/>
    </row>
    <row r="679" spans="1:12" s="389" customFormat="1" x14ac:dyDescent="0.2">
      <c r="A679" s="331"/>
      <c r="B679" s="343" t="s">
        <v>536</v>
      </c>
      <c r="C679" s="484"/>
      <c r="D679" s="334"/>
      <c r="E679" s="423"/>
      <c r="F679" s="424"/>
      <c r="G679" s="423"/>
      <c r="H679" s="433"/>
      <c r="J679" s="484"/>
      <c r="K679" s="334"/>
      <c r="L679" s="433"/>
    </row>
    <row r="680" spans="1:12" s="389" customFormat="1" x14ac:dyDescent="0.2">
      <c r="A680" s="331"/>
      <c r="B680" s="343"/>
      <c r="C680" s="484"/>
      <c r="D680" s="334"/>
      <c r="E680" s="423"/>
      <c r="F680" s="424"/>
      <c r="G680" s="423"/>
      <c r="H680" s="433"/>
      <c r="J680" s="484"/>
      <c r="K680" s="334"/>
      <c r="L680" s="433"/>
    </row>
    <row r="681" spans="1:12" s="389" customFormat="1" x14ac:dyDescent="0.2">
      <c r="A681" s="331"/>
      <c r="B681" s="343" t="s">
        <v>537</v>
      </c>
      <c r="C681" s="484"/>
      <c r="D681" s="334"/>
      <c r="E681" s="423" t="s">
        <v>396</v>
      </c>
      <c r="F681" s="424" t="s">
        <v>397</v>
      </c>
      <c r="G681" s="423" t="s">
        <v>398</v>
      </c>
      <c r="H681" s="433"/>
      <c r="J681" s="484"/>
      <c r="K681" s="334"/>
      <c r="L681" s="433"/>
    </row>
    <row r="682" spans="1:12" s="389" customFormat="1" x14ac:dyDescent="0.2">
      <c r="A682" s="316"/>
      <c r="B682" s="317"/>
      <c r="C682" s="406"/>
      <c r="D682" s="318"/>
      <c r="E682" s="407"/>
      <c r="F682" s="407"/>
      <c r="G682" s="407"/>
      <c r="H682" s="408"/>
      <c r="J682" s="406"/>
      <c r="K682" s="318"/>
      <c r="L682" s="408"/>
    </row>
    <row r="683" spans="1:12" s="389" customFormat="1" ht="27" customHeight="1" x14ac:dyDescent="0.2">
      <c r="A683" s="316" t="s">
        <v>958</v>
      </c>
      <c r="B683" s="317" t="s">
        <v>959</v>
      </c>
      <c r="C683" s="406"/>
      <c r="D683" s="318" t="s">
        <v>30</v>
      </c>
      <c r="E683" s="407">
        <v>34.24</v>
      </c>
      <c r="F683" s="407">
        <v>34.24</v>
      </c>
      <c r="G683" s="407">
        <v>34.24</v>
      </c>
      <c r="H683" s="412" t="str">
        <f>('Series 200 Design'!$H683)</f>
        <v/>
      </c>
      <c r="J683" s="406"/>
      <c r="K683" s="318" t="s">
        <v>30</v>
      </c>
      <c r="L683" s="412" t="str">
        <f>('Series 200 Final'!$H683)</f>
        <v/>
      </c>
    </row>
    <row r="684" spans="1:12" s="389" customFormat="1" x14ac:dyDescent="0.2">
      <c r="A684" s="316"/>
      <c r="B684" s="317"/>
      <c r="C684" s="406"/>
      <c r="D684" s="318"/>
      <c r="E684" s="407"/>
      <c r="F684" s="407"/>
      <c r="G684" s="407"/>
      <c r="H684" s="408"/>
      <c r="J684" s="406"/>
      <c r="K684" s="318"/>
      <c r="L684" s="408"/>
    </row>
    <row r="685" spans="1:12" s="389" customFormat="1" ht="27" customHeight="1" x14ac:dyDescent="0.2">
      <c r="A685" s="316" t="s">
        <v>960</v>
      </c>
      <c r="B685" s="317" t="s">
        <v>961</v>
      </c>
      <c r="C685" s="406"/>
      <c r="D685" s="318" t="s">
        <v>30</v>
      </c>
      <c r="E685" s="407">
        <v>34.24</v>
      </c>
      <c r="F685" s="407">
        <v>34.24</v>
      </c>
      <c r="G685" s="407">
        <v>34.24</v>
      </c>
      <c r="H685" s="412" t="str">
        <f>('Series 200 Design'!$H685)</f>
        <v/>
      </c>
      <c r="J685" s="406"/>
      <c r="K685" s="318" t="s">
        <v>30</v>
      </c>
      <c r="L685" s="412" t="str">
        <f>('Series 200 Final'!$H685)</f>
        <v/>
      </c>
    </row>
    <row r="686" spans="1:12" s="389" customFormat="1" x14ac:dyDescent="0.2">
      <c r="A686" s="316"/>
      <c r="B686" s="317"/>
      <c r="C686" s="406"/>
      <c r="D686" s="318"/>
      <c r="E686" s="407"/>
      <c r="F686" s="407"/>
      <c r="G686" s="407"/>
      <c r="H686" s="408"/>
      <c r="J686" s="406"/>
      <c r="K686" s="318"/>
      <c r="L686" s="408"/>
    </row>
    <row r="687" spans="1:12" s="389" customFormat="1" ht="27" customHeight="1" x14ac:dyDescent="0.2">
      <c r="A687" s="316" t="s">
        <v>962</v>
      </c>
      <c r="B687" s="317" t="s">
        <v>963</v>
      </c>
      <c r="C687" s="406"/>
      <c r="D687" s="318" t="s">
        <v>30</v>
      </c>
      <c r="E687" s="407">
        <v>42.81</v>
      </c>
      <c r="F687" s="407">
        <v>42.81</v>
      </c>
      <c r="G687" s="407">
        <v>42.81</v>
      </c>
      <c r="H687" s="412" t="str">
        <f>('Series 200 Design'!$H687)</f>
        <v/>
      </c>
      <c r="J687" s="406"/>
      <c r="K687" s="318" t="s">
        <v>30</v>
      </c>
      <c r="L687" s="412" t="str">
        <f>('Series 200 Final'!$H687)</f>
        <v/>
      </c>
    </row>
    <row r="688" spans="1:12" s="389" customFormat="1" x14ac:dyDescent="0.2">
      <c r="A688" s="316"/>
      <c r="B688" s="317"/>
      <c r="C688" s="406"/>
      <c r="D688" s="318"/>
      <c r="E688" s="407"/>
      <c r="F688" s="407"/>
      <c r="G688" s="407"/>
      <c r="H688" s="408"/>
      <c r="J688" s="406"/>
      <c r="K688" s="318"/>
      <c r="L688" s="408"/>
    </row>
    <row r="689" spans="1:12" s="389" customFormat="1" ht="27" customHeight="1" x14ac:dyDescent="0.2">
      <c r="A689" s="316" t="s">
        <v>964</v>
      </c>
      <c r="B689" s="317" t="s">
        <v>965</v>
      </c>
      <c r="C689" s="406"/>
      <c r="D689" s="318" t="s">
        <v>30</v>
      </c>
      <c r="E689" s="407">
        <v>64.209999999999994</v>
      </c>
      <c r="F689" s="407">
        <v>64.209999999999994</v>
      </c>
      <c r="G689" s="407">
        <v>64.209999999999994</v>
      </c>
      <c r="H689" s="412" t="str">
        <f>('Series 200 Design'!$H689)</f>
        <v/>
      </c>
      <c r="J689" s="406"/>
      <c r="K689" s="318" t="s">
        <v>30</v>
      </c>
      <c r="L689" s="412" t="str">
        <f>('Series 200 Final'!$H689)</f>
        <v/>
      </c>
    </row>
    <row r="690" spans="1:12" s="389" customFormat="1" ht="13.5" customHeight="1" x14ac:dyDescent="0.2">
      <c r="A690" s="316"/>
      <c r="B690" s="317"/>
      <c r="C690" s="406"/>
      <c r="D690" s="318"/>
      <c r="E690" s="407"/>
      <c r="F690" s="407"/>
      <c r="G690" s="407"/>
      <c r="H690" s="408"/>
      <c r="J690" s="406"/>
      <c r="K690" s="318"/>
      <c r="L690" s="408"/>
    </row>
    <row r="691" spans="1:12" s="389" customFormat="1" ht="30.75" customHeight="1" x14ac:dyDescent="0.2">
      <c r="A691" s="316" t="s">
        <v>966</v>
      </c>
      <c r="B691" s="317" t="s">
        <v>967</v>
      </c>
      <c r="C691" s="406"/>
      <c r="D691" s="318" t="s">
        <v>30</v>
      </c>
      <c r="E691" s="407">
        <v>68.5</v>
      </c>
      <c r="F691" s="407">
        <v>68.5</v>
      </c>
      <c r="G691" s="407">
        <v>68.5</v>
      </c>
      <c r="H691" s="412" t="str">
        <f>('Series 200 Design'!$H691)</f>
        <v/>
      </c>
      <c r="J691" s="406"/>
      <c r="K691" s="318" t="s">
        <v>30</v>
      </c>
      <c r="L691" s="412" t="str">
        <f>('Series 200 Final'!$H691)</f>
        <v/>
      </c>
    </row>
    <row r="692" spans="1:12" s="389" customFormat="1" ht="13.5" customHeight="1" x14ac:dyDescent="0.2">
      <c r="A692" s="316"/>
      <c r="B692" s="317"/>
      <c r="C692" s="406"/>
      <c r="D692" s="318"/>
      <c r="E692" s="407"/>
      <c r="F692" s="407"/>
      <c r="G692" s="407"/>
      <c r="H692" s="408"/>
      <c r="J692" s="406"/>
      <c r="K692" s="318"/>
      <c r="L692" s="408"/>
    </row>
    <row r="693" spans="1:12" s="389" customFormat="1" ht="30" customHeight="1" x14ac:dyDescent="0.2">
      <c r="A693" s="316" t="s">
        <v>968</v>
      </c>
      <c r="B693" s="317" t="s">
        <v>969</v>
      </c>
      <c r="C693" s="406"/>
      <c r="D693" s="318" t="s">
        <v>30</v>
      </c>
      <c r="E693" s="407">
        <v>85.62</v>
      </c>
      <c r="F693" s="407">
        <v>85.62</v>
      </c>
      <c r="G693" s="407">
        <v>85.62</v>
      </c>
      <c r="H693" s="412" t="str">
        <f>('Series 200 Design'!$H693)</f>
        <v/>
      </c>
      <c r="J693" s="406"/>
      <c r="K693" s="318" t="s">
        <v>30</v>
      </c>
      <c r="L693" s="412" t="str">
        <f>('Series 200 Final'!$H693)</f>
        <v/>
      </c>
    </row>
    <row r="694" spans="1:12" s="389" customFormat="1" ht="13.5" customHeight="1" x14ac:dyDescent="0.2">
      <c r="A694" s="316"/>
      <c r="B694" s="317"/>
      <c r="C694" s="406"/>
      <c r="D694" s="318"/>
      <c r="E694" s="407"/>
      <c r="F694" s="407"/>
      <c r="G694" s="407"/>
      <c r="H694" s="408"/>
      <c r="J694" s="406"/>
      <c r="K694" s="318"/>
      <c r="L694" s="408"/>
    </row>
    <row r="695" spans="1:12" s="389" customFormat="1" ht="27" customHeight="1" x14ac:dyDescent="0.2">
      <c r="A695" s="316" t="s">
        <v>970</v>
      </c>
      <c r="B695" s="317" t="s">
        <v>971</v>
      </c>
      <c r="C695" s="406"/>
      <c r="D695" s="318" t="s">
        <v>30</v>
      </c>
      <c r="E695" s="407">
        <v>85.62</v>
      </c>
      <c r="F695" s="407">
        <v>85.62</v>
      </c>
      <c r="G695" s="407">
        <v>85.62</v>
      </c>
      <c r="H695" s="412" t="str">
        <f>('Series 200 Design'!$H695)</f>
        <v/>
      </c>
      <c r="J695" s="406"/>
      <c r="K695" s="318" t="s">
        <v>30</v>
      </c>
      <c r="L695" s="412" t="str">
        <f>('Series 200 Final'!$H695)</f>
        <v/>
      </c>
    </row>
    <row r="696" spans="1:12" s="389" customFormat="1" ht="13.5" customHeight="1" x14ac:dyDescent="0.2">
      <c r="A696" s="316"/>
      <c r="B696" s="317"/>
      <c r="C696" s="406"/>
      <c r="D696" s="318"/>
      <c r="E696" s="407"/>
      <c r="F696" s="407"/>
      <c r="G696" s="407"/>
      <c r="H696" s="408"/>
      <c r="J696" s="406"/>
      <c r="K696" s="318"/>
      <c r="L696" s="408"/>
    </row>
    <row r="697" spans="1:12" s="389" customFormat="1" ht="30.75" customHeight="1" x14ac:dyDescent="0.2">
      <c r="A697" s="316" t="s">
        <v>972</v>
      </c>
      <c r="B697" s="317" t="s">
        <v>973</v>
      </c>
      <c r="C697" s="406"/>
      <c r="D697" s="318" t="s">
        <v>30</v>
      </c>
      <c r="E697" s="407">
        <v>85.62</v>
      </c>
      <c r="F697" s="407">
        <v>85.62</v>
      </c>
      <c r="G697" s="407">
        <v>85.62</v>
      </c>
      <c r="H697" s="412" t="str">
        <f>('Series 200 Design'!$H697)</f>
        <v/>
      </c>
      <c r="J697" s="406"/>
      <c r="K697" s="318" t="s">
        <v>30</v>
      </c>
      <c r="L697" s="412" t="str">
        <f>('Series 200 Final'!$H697)</f>
        <v/>
      </c>
    </row>
    <row r="698" spans="1:12" s="389" customFormat="1" ht="13.5" customHeight="1" x14ac:dyDescent="0.2">
      <c r="A698" s="316"/>
      <c r="B698" s="317"/>
      <c r="C698" s="406"/>
      <c r="D698" s="318"/>
      <c r="E698" s="407"/>
      <c r="F698" s="407"/>
      <c r="G698" s="407"/>
      <c r="H698" s="408"/>
      <c r="J698" s="406"/>
      <c r="K698" s="318"/>
      <c r="L698" s="408"/>
    </row>
    <row r="699" spans="1:12" s="389" customFormat="1" ht="27.75" customHeight="1" x14ac:dyDescent="0.2">
      <c r="A699" s="316" t="s">
        <v>974</v>
      </c>
      <c r="B699" s="317" t="s">
        <v>975</v>
      </c>
      <c r="C699" s="406"/>
      <c r="D699" s="318" t="s">
        <v>30</v>
      </c>
      <c r="E699" s="407">
        <v>85.62</v>
      </c>
      <c r="F699" s="407">
        <v>85.62</v>
      </c>
      <c r="G699" s="407">
        <v>85.62</v>
      </c>
      <c r="H699" s="412" t="str">
        <f>('Series 200 Design'!$H699)</f>
        <v/>
      </c>
      <c r="J699" s="406"/>
      <c r="K699" s="318" t="s">
        <v>30</v>
      </c>
      <c r="L699" s="412" t="str">
        <f>('Series 200 Final'!$H699)</f>
        <v/>
      </c>
    </row>
    <row r="700" spans="1:12" s="389" customFormat="1" x14ac:dyDescent="0.2">
      <c r="A700" s="316"/>
      <c r="B700" s="317"/>
      <c r="C700" s="406"/>
      <c r="D700" s="318"/>
      <c r="E700" s="407"/>
      <c r="F700" s="407"/>
      <c r="G700" s="407"/>
      <c r="H700" s="408"/>
      <c r="J700" s="406"/>
      <c r="K700" s="318"/>
      <c r="L700" s="408"/>
    </row>
    <row r="701" spans="1:12" s="389" customFormat="1" x14ac:dyDescent="0.2">
      <c r="A701" s="331"/>
      <c r="B701" s="343" t="s">
        <v>578</v>
      </c>
      <c r="C701" s="484"/>
      <c r="D701" s="334"/>
      <c r="E701" s="423" t="s">
        <v>396</v>
      </c>
      <c r="F701" s="424" t="s">
        <v>397</v>
      </c>
      <c r="G701" s="423" t="s">
        <v>398</v>
      </c>
      <c r="H701" s="433"/>
      <c r="J701" s="484"/>
      <c r="K701" s="334"/>
      <c r="L701" s="433"/>
    </row>
    <row r="702" spans="1:12" s="389" customFormat="1" x14ac:dyDescent="0.2">
      <c r="A702" s="316"/>
      <c r="B702" s="317"/>
      <c r="C702" s="406"/>
      <c r="D702" s="318"/>
      <c r="E702" s="407"/>
      <c r="F702" s="407"/>
      <c r="G702" s="407"/>
      <c r="H702" s="408"/>
      <c r="J702" s="406"/>
      <c r="K702" s="318"/>
      <c r="L702" s="408"/>
    </row>
    <row r="703" spans="1:12" s="389" customFormat="1" x14ac:dyDescent="0.2">
      <c r="A703" s="316"/>
      <c r="B703" s="317"/>
      <c r="C703" s="406"/>
      <c r="D703" s="318"/>
      <c r="E703" s="407"/>
      <c r="F703" s="407"/>
      <c r="G703" s="407"/>
      <c r="H703" s="408"/>
      <c r="J703" s="406"/>
      <c r="K703" s="318"/>
      <c r="L703" s="408"/>
    </row>
    <row r="704" spans="1:12" s="389" customFormat="1" ht="25.5" x14ac:dyDescent="0.2">
      <c r="A704" s="316" t="s">
        <v>976</v>
      </c>
      <c r="B704" s="317" t="s">
        <v>977</v>
      </c>
      <c r="C704" s="406"/>
      <c r="D704" s="318" t="s">
        <v>451</v>
      </c>
      <c r="E704" s="407">
        <v>42.73</v>
      </c>
      <c r="F704" s="407">
        <v>42.73</v>
      </c>
      <c r="G704" s="407">
        <v>42.73</v>
      </c>
      <c r="H704" s="412" t="str">
        <f>('Series 200 Design'!$H704)</f>
        <v/>
      </c>
      <c r="J704" s="406"/>
      <c r="K704" s="318" t="s">
        <v>451</v>
      </c>
      <c r="L704" s="412" t="str">
        <f>('Series 200 Final'!$H704)</f>
        <v/>
      </c>
    </row>
    <row r="705" spans="1:12" s="389" customFormat="1" x14ac:dyDescent="0.2">
      <c r="A705" s="316"/>
      <c r="B705" s="317"/>
      <c r="C705" s="406"/>
      <c r="D705" s="318"/>
      <c r="E705" s="407"/>
      <c r="F705" s="407"/>
      <c r="G705" s="407"/>
      <c r="H705" s="408"/>
      <c r="J705" s="406"/>
      <c r="K705" s="318"/>
      <c r="L705" s="408"/>
    </row>
    <row r="706" spans="1:12" s="389" customFormat="1" x14ac:dyDescent="0.2">
      <c r="A706" s="316"/>
      <c r="B706" s="317"/>
      <c r="C706" s="406"/>
      <c r="D706" s="318"/>
      <c r="E706" s="407"/>
      <c r="F706" s="407"/>
      <c r="G706" s="407"/>
      <c r="H706" s="408"/>
      <c r="J706" s="406"/>
      <c r="K706" s="318"/>
      <c r="L706" s="408"/>
    </row>
    <row r="707" spans="1:12" s="389" customFormat="1" x14ac:dyDescent="0.2">
      <c r="A707" s="331"/>
      <c r="B707" s="343" t="s">
        <v>601</v>
      </c>
      <c r="C707" s="484"/>
      <c r="D707" s="334"/>
      <c r="E707" s="423" t="s">
        <v>386</v>
      </c>
      <c r="F707" s="424" t="s">
        <v>485</v>
      </c>
      <c r="G707" s="423" t="s">
        <v>486</v>
      </c>
      <c r="H707" s="433"/>
      <c r="J707" s="484"/>
      <c r="K707" s="334"/>
      <c r="L707" s="433"/>
    </row>
    <row r="708" spans="1:12" s="389" customFormat="1" x14ac:dyDescent="0.2">
      <c r="A708" s="316"/>
      <c r="B708" s="317"/>
      <c r="C708" s="406"/>
      <c r="D708" s="318"/>
      <c r="E708" s="407"/>
      <c r="F708" s="407"/>
      <c r="G708" s="407"/>
      <c r="H708" s="408"/>
      <c r="J708" s="406"/>
      <c r="K708" s="318"/>
      <c r="L708" s="408"/>
    </row>
    <row r="709" spans="1:12" s="389" customFormat="1" ht="25.5" x14ac:dyDescent="0.2">
      <c r="A709" s="316" t="s">
        <v>978</v>
      </c>
      <c r="B709" s="317" t="s">
        <v>979</v>
      </c>
      <c r="C709" s="406"/>
      <c r="D709" s="318" t="s">
        <v>30</v>
      </c>
      <c r="E709" s="407">
        <v>234.5</v>
      </c>
      <c r="F709" s="407">
        <v>101</v>
      </c>
      <c r="G709" s="407">
        <v>101</v>
      </c>
      <c r="H709" s="412" t="str">
        <f>('Series 200 Design'!$H709)</f>
        <v/>
      </c>
      <c r="J709" s="406"/>
      <c r="K709" s="318" t="s">
        <v>30</v>
      </c>
      <c r="L709" s="412" t="str">
        <f>('Series 200 Final'!$H709)</f>
        <v/>
      </c>
    </row>
    <row r="710" spans="1:12" s="389" customFormat="1" x14ac:dyDescent="0.2">
      <c r="A710" s="316"/>
      <c r="B710" s="317"/>
      <c r="C710" s="406"/>
      <c r="D710" s="318"/>
      <c r="E710" s="407"/>
      <c r="F710" s="407"/>
      <c r="G710" s="407"/>
      <c r="H710" s="408"/>
      <c r="J710" s="406"/>
      <c r="K710" s="318"/>
      <c r="L710" s="408"/>
    </row>
    <row r="711" spans="1:12" s="389" customFormat="1" x14ac:dyDescent="0.2">
      <c r="A711" s="316" t="s">
        <v>980</v>
      </c>
      <c r="B711" s="317" t="s">
        <v>981</v>
      </c>
      <c r="C711" s="406"/>
      <c r="D711" s="318" t="s">
        <v>30</v>
      </c>
      <c r="E711" s="407">
        <v>117.25</v>
      </c>
      <c r="F711" s="407">
        <v>67.34</v>
      </c>
      <c r="G711" s="407">
        <v>67.34</v>
      </c>
      <c r="H711" s="412" t="str">
        <f>('Series 200 Design'!$H711)</f>
        <v/>
      </c>
      <c r="J711" s="406"/>
      <c r="K711" s="318" t="s">
        <v>30</v>
      </c>
      <c r="L711" s="412" t="str">
        <f>('Series 200 Final'!$H711)</f>
        <v/>
      </c>
    </row>
    <row r="712" spans="1:12" s="389" customFormat="1" x14ac:dyDescent="0.2">
      <c r="A712" s="316"/>
      <c r="B712" s="317"/>
      <c r="C712" s="406"/>
      <c r="D712" s="318"/>
      <c r="E712" s="407"/>
      <c r="F712" s="407"/>
      <c r="G712" s="407"/>
      <c r="H712" s="408"/>
      <c r="J712" s="406"/>
      <c r="K712" s="318"/>
      <c r="L712" s="408"/>
    </row>
    <row r="713" spans="1:12" s="389" customFormat="1" ht="25.5" x14ac:dyDescent="0.2">
      <c r="A713" s="316" t="s">
        <v>982</v>
      </c>
      <c r="B713" s="317" t="s">
        <v>983</v>
      </c>
      <c r="C713" s="406"/>
      <c r="D713" s="318" t="s">
        <v>30</v>
      </c>
      <c r="E713" s="407">
        <v>117.25</v>
      </c>
      <c r="F713" s="407">
        <v>67.34</v>
      </c>
      <c r="G713" s="407">
        <v>67.34</v>
      </c>
      <c r="H713" s="412" t="str">
        <f>('Series 200 Design'!$H713)</f>
        <v/>
      </c>
      <c r="J713" s="406"/>
      <c r="K713" s="318" t="s">
        <v>30</v>
      </c>
      <c r="L713" s="412" t="str">
        <f>('Series 200 Final'!$H713)</f>
        <v/>
      </c>
    </row>
    <row r="714" spans="1:12" s="389" customFormat="1" x14ac:dyDescent="0.2">
      <c r="A714" s="316"/>
      <c r="B714" s="317"/>
      <c r="C714" s="406"/>
      <c r="D714" s="318"/>
      <c r="E714" s="407"/>
      <c r="F714" s="407"/>
      <c r="G714" s="407"/>
      <c r="H714" s="408"/>
      <c r="J714" s="406"/>
      <c r="K714" s="318"/>
      <c r="L714" s="408"/>
    </row>
    <row r="715" spans="1:12" s="389" customFormat="1" ht="25.5" x14ac:dyDescent="0.2">
      <c r="A715" s="316" t="s">
        <v>984</v>
      </c>
      <c r="B715" s="317" t="s">
        <v>985</v>
      </c>
      <c r="C715" s="406"/>
      <c r="D715" s="318" t="s">
        <v>30</v>
      </c>
      <c r="E715" s="407">
        <v>134.66</v>
      </c>
      <c r="F715" s="407">
        <v>101</v>
      </c>
      <c r="G715" s="407">
        <v>101</v>
      </c>
      <c r="H715" s="412" t="str">
        <f>('Series 200 Design'!$H715)</f>
        <v/>
      </c>
      <c r="J715" s="406"/>
      <c r="K715" s="318" t="s">
        <v>30</v>
      </c>
      <c r="L715" s="412" t="str">
        <f>('Series 200 Final'!$H715)</f>
        <v/>
      </c>
    </row>
    <row r="716" spans="1:12" s="389" customFormat="1" x14ac:dyDescent="0.2">
      <c r="A716" s="316"/>
      <c r="B716" s="317"/>
      <c r="C716" s="406"/>
      <c r="D716" s="318"/>
      <c r="E716" s="407"/>
      <c r="F716" s="407"/>
      <c r="G716" s="407"/>
      <c r="H716" s="408"/>
      <c r="J716" s="406"/>
      <c r="K716" s="318"/>
      <c r="L716" s="408"/>
    </row>
    <row r="717" spans="1:12" s="389" customFormat="1" x14ac:dyDescent="0.2">
      <c r="A717" s="331"/>
      <c r="B717" s="343" t="s">
        <v>626</v>
      </c>
      <c r="C717" s="484"/>
      <c r="D717" s="334"/>
      <c r="E717" s="423" t="s">
        <v>396</v>
      </c>
      <c r="F717" s="424" t="s">
        <v>397</v>
      </c>
      <c r="G717" s="423" t="s">
        <v>398</v>
      </c>
      <c r="H717" s="433"/>
      <c r="J717" s="484"/>
      <c r="K717" s="334"/>
      <c r="L717" s="433"/>
    </row>
    <row r="718" spans="1:12" s="389" customFormat="1" x14ac:dyDescent="0.2">
      <c r="A718" s="316"/>
      <c r="B718" s="444"/>
      <c r="C718" s="406"/>
      <c r="D718" s="318"/>
      <c r="E718" s="407"/>
      <c r="F718" s="407"/>
      <c r="G718" s="407"/>
      <c r="H718" s="408"/>
      <c r="J718" s="406"/>
      <c r="K718" s="318"/>
      <c r="L718" s="408"/>
    </row>
    <row r="719" spans="1:12" s="389" customFormat="1" ht="25.5" x14ac:dyDescent="0.2">
      <c r="A719" s="465" t="s">
        <v>986</v>
      </c>
      <c r="B719" s="317" t="s">
        <v>987</v>
      </c>
      <c r="C719" s="406"/>
      <c r="D719" s="318" t="s">
        <v>451</v>
      </c>
      <c r="E719" s="407">
        <v>16.3</v>
      </c>
      <c r="F719" s="407">
        <v>16.3</v>
      </c>
      <c r="G719" s="407">
        <v>16.3</v>
      </c>
      <c r="H719" s="412" t="str">
        <f>('Series 200 Design'!$H719)</f>
        <v/>
      </c>
      <c r="J719" s="406"/>
      <c r="K719" s="318" t="s">
        <v>451</v>
      </c>
      <c r="L719" s="412" t="str">
        <f>('Series 200 Final'!$H719)</f>
        <v/>
      </c>
    </row>
    <row r="720" spans="1:12" s="389" customFormat="1" x14ac:dyDescent="0.2">
      <c r="A720" s="316"/>
      <c r="B720" s="444"/>
      <c r="C720" s="406"/>
      <c r="D720" s="318"/>
      <c r="E720" s="407"/>
      <c r="F720" s="407"/>
      <c r="G720" s="407"/>
      <c r="H720" s="408"/>
      <c r="J720" s="406"/>
      <c r="K720" s="318"/>
      <c r="L720" s="408"/>
    </row>
    <row r="721" spans="1:12" s="389" customFormat="1" ht="25.5" x14ac:dyDescent="0.2">
      <c r="A721" s="465" t="s">
        <v>988</v>
      </c>
      <c r="B721" s="317" t="s">
        <v>989</v>
      </c>
      <c r="C721" s="406"/>
      <c r="D721" s="318" t="s">
        <v>451</v>
      </c>
      <c r="E721" s="407">
        <v>16.3</v>
      </c>
      <c r="F721" s="407">
        <v>16.3</v>
      </c>
      <c r="G721" s="407">
        <v>16.3</v>
      </c>
      <c r="H721" s="412" t="str">
        <f>('Series 200 Design'!$H721)</f>
        <v/>
      </c>
      <c r="J721" s="406"/>
      <c r="K721" s="318" t="s">
        <v>451</v>
      </c>
      <c r="L721" s="412" t="str">
        <f>('Series 200 Final'!$H721)</f>
        <v/>
      </c>
    </row>
    <row r="722" spans="1:12" s="389" customFormat="1" x14ac:dyDescent="0.2">
      <c r="A722" s="316"/>
      <c r="B722" s="444"/>
      <c r="C722" s="406"/>
      <c r="D722" s="318"/>
      <c r="E722" s="407"/>
      <c r="F722" s="407"/>
      <c r="G722" s="407"/>
      <c r="H722" s="408"/>
      <c r="J722" s="406"/>
      <c r="K722" s="318"/>
      <c r="L722" s="408"/>
    </row>
    <row r="723" spans="1:12" s="389" customFormat="1" ht="25.5" x14ac:dyDescent="0.2">
      <c r="A723" s="465" t="s">
        <v>990</v>
      </c>
      <c r="B723" s="317" t="s">
        <v>991</v>
      </c>
      <c r="C723" s="406"/>
      <c r="D723" s="318" t="s">
        <v>30</v>
      </c>
      <c r="E723" s="407">
        <v>16.309999999999999</v>
      </c>
      <c r="F723" s="407">
        <v>16.309999999999999</v>
      </c>
      <c r="G723" s="407">
        <v>16.309999999999999</v>
      </c>
      <c r="H723" s="412" t="str">
        <f>('Series 200 Design'!$H723)</f>
        <v/>
      </c>
      <c r="J723" s="406"/>
      <c r="K723" s="318" t="s">
        <v>30</v>
      </c>
      <c r="L723" s="412" t="str">
        <f>('Series 200 Final'!$H723)</f>
        <v/>
      </c>
    </row>
    <row r="724" spans="1:12" s="389" customFormat="1" x14ac:dyDescent="0.2">
      <c r="A724" s="316"/>
      <c r="B724" s="444"/>
      <c r="C724" s="406"/>
      <c r="D724" s="318"/>
      <c r="E724" s="407"/>
      <c r="F724" s="407"/>
      <c r="G724" s="407"/>
      <c r="H724" s="408"/>
      <c r="J724" s="406"/>
      <c r="K724" s="318"/>
      <c r="L724" s="408"/>
    </row>
    <row r="725" spans="1:12" s="389" customFormat="1" ht="25.5" x14ac:dyDescent="0.2">
      <c r="A725" s="465" t="s">
        <v>992</v>
      </c>
      <c r="B725" s="317" t="s">
        <v>993</v>
      </c>
      <c r="C725" s="406"/>
      <c r="D725" s="318" t="s">
        <v>30</v>
      </c>
      <c r="E725" s="407">
        <v>32.630000000000003</v>
      </c>
      <c r="F725" s="407">
        <v>32.630000000000003</v>
      </c>
      <c r="G725" s="407">
        <v>32.630000000000003</v>
      </c>
      <c r="H725" s="412" t="str">
        <f>('Series 200 Design'!$H725)</f>
        <v/>
      </c>
      <c r="J725" s="406"/>
      <c r="K725" s="318" t="s">
        <v>30</v>
      </c>
      <c r="L725" s="412" t="str">
        <f>('Series 200 Final'!$H725)</f>
        <v/>
      </c>
    </row>
    <row r="726" spans="1:12" s="389" customFormat="1" x14ac:dyDescent="0.2">
      <c r="A726" s="316"/>
      <c r="B726" s="317"/>
      <c r="C726" s="406"/>
      <c r="D726" s="318"/>
      <c r="E726" s="407"/>
      <c r="F726" s="407"/>
      <c r="G726" s="407"/>
      <c r="H726" s="408"/>
      <c r="J726" s="406"/>
      <c r="K726" s="318"/>
      <c r="L726" s="408"/>
    </row>
    <row r="727" spans="1:12" s="389" customFormat="1" ht="25.5" x14ac:dyDescent="0.2">
      <c r="A727" s="465" t="s">
        <v>994</v>
      </c>
      <c r="B727" s="317" t="s">
        <v>995</v>
      </c>
      <c r="C727" s="406"/>
      <c r="D727" s="318" t="s">
        <v>30</v>
      </c>
      <c r="E727" s="407">
        <v>16.3</v>
      </c>
      <c r="F727" s="407">
        <v>16.3</v>
      </c>
      <c r="G727" s="407">
        <v>16.3</v>
      </c>
      <c r="H727" s="412" t="str">
        <f>('Series 200 Design'!$H727)</f>
        <v/>
      </c>
      <c r="J727" s="406"/>
      <c r="K727" s="318" t="s">
        <v>30</v>
      </c>
      <c r="L727" s="412" t="str">
        <f>('Series 200 Final'!$H727)</f>
        <v/>
      </c>
    </row>
    <row r="728" spans="1:12" s="389" customFormat="1" x14ac:dyDescent="0.2">
      <c r="A728" s="316"/>
      <c r="B728" s="444"/>
      <c r="C728" s="406"/>
      <c r="D728" s="318"/>
      <c r="E728" s="407"/>
      <c r="F728" s="407"/>
      <c r="G728" s="407"/>
      <c r="H728" s="408"/>
      <c r="J728" s="406"/>
      <c r="K728" s="318"/>
      <c r="L728" s="408"/>
    </row>
    <row r="729" spans="1:12" s="389" customFormat="1" ht="25.5" x14ac:dyDescent="0.2">
      <c r="A729" s="465" t="s">
        <v>996</v>
      </c>
      <c r="B729" s="317" t="s">
        <v>997</v>
      </c>
      <c r="C729" s="406"/>
      <c r="D729" s="318" t="s">
        <v>30</v>
      </c>
      <c r="E729" s="407">
        <v>16.3</v>
      </c>
      <c r="F729" s="407">
        <v>16.3</v>
      </c>
      <c r="G729" s="407">
        <v>16.3</v>
      </c>
      <c r="H729" s="412" t="str">
        <f>('Series 200 Design'!$H729)</f>
        <v/>
      </c>
      <c r="J729" s="406"/>
      <c r="K729" s="318" t="s">
        <v>30</v>
      </c>
      <c r="L729" s="412" t="str">
        <f>('Series 200 Final'!$H729)</f>
        <v/>
      </c>
    </row>
    <row r="730" spans="1:12" s="389" customFormat="1" x14ac:dyDescent="0.2">
      <c r="A730" s="316"/>
      <c r="B730" s="444"/>
      <c r="C730" s="406"/>
      <c r="D730" s="318"/>
      <c r="E730" s="407"/>
      <c r="F730" s="407"/>
      <c r="G730" s="407"/>
      <c r="H730" s="408"/>
      <c r="J730" s="406"/>
      <c r="K730" s="318"/>
      <c r="L730" s="408"/>
    </row>
    <row r="731" spans="1:12" s="389" customFormat="1" ht="25.5" x14ac:dyDescent="0.2">
      <c r="A731" s="465" t="s">
        <v>998</v>
      </c>
      <c r="B731" s="317" t="s">
        <v>999</v>
      </c>
      <c r="C731" s="406"/>
      <c r="D731" s="318" t="s">
        <v>30</v>
      </c>
      <c r="E731" s="407">
        <v>16.3</v>
      </c>
      <c r="F731" s="407">
        <v>16.3</v>
      </c>
      <c r="G731" s="407">
        <v>16.3</v>
      </c>
      <c r="H731" s="412" t="str">
        <f>('Series 200 Design'!$H731)</f>
        <v/>
      </c>
      <c r="J731" s="406"/>
      <c r="K731" s="318" t="s">
        <v>30</v>
      </c>
      <c r="L731" s="412" t="str">
        <f>('Series 200 Final'!$H731)</f>
        <v/>
      </c>
    </row>
    <row r="732" spans="1:12" s="389" customFormat="1" x14ac:dyDescent="0.2">
      <c r="A732" s="316"/>
      <c r="B732" s="444"/>
      <c r="C732" s="406"/>
      <c r="D732" s="318"/>
      <c r="E732" s="407"/>
      <c r="F732" s="407"/>
      <c r="G732" s="407"/>
      <c r="H732" s="408"/>
      <c r="J732" s="406"/>
      <c r="K732" s="318"/>
      <c r="L732" s="408"/>
    </row>
    <row r="733" spans="1:12" s="389" customFormat="1" ht="25.5" x14ac:dyDescent="0.2">
      <c r="A733" s="465" t="s">
        <v>1000</v>
      </c>
      <c r="B733" s="317" t="s">
        <v>1001</v>
      </c>
      <c r="C733" s="406"/>
      <c r="D733" s="318" t="s">
        <v>30</v>
      </c>
      <c r="E733" s="407">
        <v>16.3</v>
      </c>
      <c r="F733" s="407">
        <v>16.3</v>
      </c>
      <c r="G733" s="407">
        <v>16.3</v>
      </c>
      <c r="H733" s="412" t="str">
        <f>('Series 200 Design'!$H733)</f>
        <v/>
      </c>
      <c r="J733" s="406"/>
      <c r="K733" s="318" t="s">
        <v>30</v>
      </c>
      <c r="L733" s="412" t="str">
        <f>('Series 200 Final'!$H733)</f>
        <v/>
      </c>
    </row>
    <row r="734" spans="1:12" s="389" customFormat="1" x14ac:dyDescent="0.2">
      <c r="A734" s="465"/>
      <c r="B734" s="317"/>
      <c r="C734" s="406"/>
      <c r="D734" s="318"/>
      <c r="E734" s="407"/>
      <c r="F734" s="407"/>
      <c r="G734" s="407"/>
      <c r="H734" s="408"/>
      <c r="J734" s="406"/>
      <c r="K734" s="318"/>
      <c r="L734" s="408"/>
    </row>
    <row r="735" spans="1:12" x14ac:dyDescent="0.2">
      <c r="A735" s="445"/>
      <c r="B735" s="446" t="s">
        <v>643</v>
      </c>
      <c r="C735" s="484"/>
      <c r="D735" s="334"/>
      <c r="E735" s="447" t="s">
        <v>644</v>
      </c>
      <c r="F735" s="424" t="s">
        <v>645</v>
      </c>
      <c r="G735" s="447" t="s">
        <v>646</v>
      </c>
      <c r="H735" s="434"/>
      <c r="J735" s="484"/>
      <c r="K735" s="334"/>
      <c r="L735" s="434"/>
    </row>
    <row r="736" spans="1:12" x14ac:dyDescent="0.2">
      <c r="A736" s="448"/>
      <c r="B736" s="405"/>
      <c r="C736" s="406"/>
      <c r="D736" s="318"/>
      <c r="E736" s="407"/>
      <c r="F736" s="407"/>
      <c r="G736" s="407"/>
      <c r="H736" s="408"/>
      <c r="J736" s="406"/>
      <c r="K736" s="318"/>
      <c r="L736" s="408"/>
    </row>
    <row r="737" spans="1:12" x14ac:dyDescent="0.2">
      <c r="A737" s="448" t="s">
        <v>1002</v>
      </c>
      <c r="B737" s="405" t="s">
        <v>1003</v>
      </c>
      <c r="C737" s="406"/>
      <c r="D737" s="318" t="s">
        <v>649</v>
      </c>
      <c r="E737" s="407">
        <v>11.4</v>
      </c>
      <c r="F737" s="407">
        <v>111.4</v>
      </c>
      <c r="G737" s="407">
        <v>111.4</v>
      </c>
      <c r="H737" s="412" t="str">
        <f>('Series 200 Design'!$H737)</f>
        <v/>
      </c>
      <c r="J737" s="406"/>
      <c r="K737" s="318" t="s">
        <v>649</v>
      </c>
      <c r="L737" s="412" t="str">
        <f>('Series 200 Final'!$H737)</f>
        <v/>
      </c>
    </row>
    <row r="738" spans="1:12" x14ac:dyDescent="0.2">
      <c r="A738" s="448"/>
      <c r="B738" s="405"/>
      <c r="C738" s="406"/>
      <c r="D738" s="318"/>
      <c r="E738" s="407"/>
      <c r="F738" s="407"/>
      <c r="G738" s="407"/>
      <c r="H738" s="408"/>
      <c r="J738" s="406"/>
      <c r="K738" s="318"/>
      <c r="L738" s="408"/>
    </row>
    <row r="739" spans="1:12" ht="25.5" x14ac:dyDescent="0.2">
      <c r="A739" s="448" t="s">
        <v>1004</v>
      </c>
      <c r="B739" s="405" t="s">
        <v>1005</v>
      </c>
      <c r="C739" s="406"/>
      <c r="D739" s="318" t="s">
        <v>649</v>
      </c>
      <c r="E739" s="407">
        <v>55.3</v>
      </c>
      <c r="F739" s="407">
        <v>34.51</v>
      </c>
      <c r="G739" s="407">
        <v>34.51</v>
      </c>
      <c r="H739" s="412" t="str">
        <f>('Series 200 Design'!$H739)</f>
        <v/>
      </c>
      <c r="J739" s="406"/>
      <c r="K739" s="318" t="s">
        <v>649</v>
      </c>
      <c r="L739" s="412" t="str">
        <f>('Series 200 Final'!$H739)</f>
        <v/>
      </c>
    </row>
    <row r="740" spans="1:12" x14ac:dyDescent="0.2">
      <c r="A740" s="448"/>
      <c r="B740" s="405"/>
      <c r="C740" s="406"/>
      <c r="D740" s="318"/>
      <c r="E740" s="407"/>
      <c r="F740" s="407"/>
      <c r="G740" s="407"/>
      <c r="H740" s="408"/>
      <c r="J740" s="406"/>
      <c r="K740" s="318"/>
      <c r="L740" s="408"/>
    </row>
    <row r="741" spans="1:12" ht="25.5" x14ac:dyDescent="0.2">
      <c r="A741" s="448" t="s">
        <v>1006</v>
      </c>
      <c r="B741" s="405" t="s">
        <v>1007</v>
      </c>
      <c r="C741" s="406"/>
      <c r="D741" s="318" t="s">
        <v>649</v>
      </c>
      <c r="E741" s="407">
        <v>169.63</v>
      </c>
      <c r="F741" s="407">
        <v>169.63</v>
      </c>
      <c r="G741" s="407">
        <v>169.63</v>
      </c>
      <c r="H741" s="412" t="str">
        <f>('Series 200 Design'!$H741)</f>
        <v/>
      </c>
      <c r="J741" s="406"/>
      <c r="K741" s="318" t="s">
        <v>649</v>
      </c>
      <c r="L741" s="412" t="str">
        <f>('Series 200 Final'!$H741)</f>
        <v/>
      </c>
    </row>
    <row r="742" spans="1:12" x14ac:dyDescent="0.2">
      <c r="A742" s="448"/>
      <c r="B742" s="405"/>
      <c r="C742" s="406"/>
      <c r="D742" s="318"/>
      <c r="E742" s="407"/>
      <c r="F742" s="407"/>
      <c r="G742" s="407"/>
      <c r="H742" s="408"/>
      <c r="J742" s="406"/>
      <c r="K742" s="318"/>
      <c r="L742" s="408"/>
    </row>
    <row r="743" spans="1:12" ht="25.5" x14ac:dyDescent="0.2">
      <c r="A743" s="448" t="s">
        <v>1008</v>
      </c>
      <c r="B743" s="405" t="s">
        <v>1009</v>
      </c>
      <c r="C743" s="406"/>
      <c r="D743" s="318" t="s">
        <v>649</v>
      </c>
      <c r="E743" s="407">
        <v>140.57</v>
      </c>
      <c r="F743" s="407">
        <v>140.57</v>
      </c>
      <c r="G743" s="407">
        <v>140.57</v>
      </c>
      <c r="H743" s="412" t="str">
        <f>('Series 200 Design'!$H743)</f>
        <v/>
      </c>
      <c r="J743" s="406"/>
      <c r="K743" s="318" t="s">
        <v>649</v>
      </c>
      <c r="L743" s="412" t="str">
        <f>('Series 200 Final'!$H743)</f>
        <v/>
      </c>
    </row>
    <row r="744" spans="1:12" x14ac:dyDescent="0.2">
      <c r="A744" s="448"/>
      <c r="B744" s="405"/>
      <c r="C744" s="406"/>
      <c r="D744" s="318"/>
      <c r="E744" s="407"/>
      <c r="F744" s="407"/>
      <c r="G744" s="407"/>
      <c r="H744" s="408"/>
      <c r="J744" s="406"/>
      <c r="K744" s="318"/>
      <c r="L744" s="408"/>
    </row>
    <row r="745" spans="1:12" ht="25.5" x14ac:dyDescent="0.2">
      <c r="A745" s="448" t="s">
        <v>1010</v>
      </c>
      <c r="B745" s="405" t="s">
        <v>1011</v>
      </c>
      <c r="C745" s="406"/>
      <c r="D745" s="318" t="s">
        <v>649</v>
      </c>
      <c r="E745" s="407">
        <v>124.53</v>
      </c>
      <c r="F745" s="407">
        <v>124.53</v>
      </c>
      <c r="G745" s="407">
        <v>124.53</v>
      </c>
      <c r="H745" s="412" t="str">
        <f>('Series 200 Design'!$H745)</f>
        <v/>
      </c>
      <c r="J745" s="406"/>
      <c r="K745" s="318" t="s">
        <v>649</v>
      </c>
      <c r="L745" s="412" t="str">
        <f>('Series 200 Final'!$H745)</f>
        <v/>
      </c>
    </row>
    <row r="746" spans="1:12" x14ac:dyDescent="0.2">
      <c r="A746" s="448"/>
      <c r="B746" s="405"/>
      <c r="C746" s="406"/>
      <c r="D746" s="318"/>
      <c r="E746" s="407"/>
      <c r="F746" s="407"/>
      <c r="G746" s="407"/>
      <c r="H746" s="408"/>
      <c r="J746" s="406"/>
      <c r="K746" s="318"/>
      <c r="L746" s="408"/>
    </row>
    <row r="747" spans="1:12" ht="25.5" x14ac:dyDescent="0.2">
      <c r="A747" s="448" t="s">
        <v>1012</v>
      </c>
      <c r="B747" s="405" t="s">
        <v>1013</v>
      </c>
      <c r="C747" s="406"/>
      <c r="D747" s="318" t="s">
        <v>649</v>
      </c>
      <c r="E747" s="407">
        <v>117.64</v>
      </c>
      <c r="F747" s="407">
        <v>117.64</v>
      </c>
      <c r="G747" s="407">
        <v>117.64</v>
      </c>
      <c r="H747" s="412" t="str">
        <f>('Series 200 Design'!$H747)</f>
        <v/>
      </c>
      <c r="J747" s="406"/>
      <c r="K747" s="318" t="s">
        <v>649</v>
      </c>
      <c r="L747" s="412" t="str">
        <f>('Series 200 Final'!$H747)</f>
        <v/>
      </c>
    </row>
    <row r="748" spans="1:12" x14ac:dyDescent="0.2">
      <c r="A748" s="448"/>
      <c r="B748" s="405"/>
      <c r="C748" s="406"/>
      <c r="D748" s="318"/>
      <c r="E748" s="407"/>
      <c r="F748" s="407"/>
      <c r="G748" s="407"/>
      <c r="H748" s="408"/>
      <c r="J748" s="406"/>
      <c r="K748" s="318"/>
      <c r="L748" s="408"/>
    </row>
    <row r="749" spans="1:12" ht="25.5" x14ac:dyDescent="0.2">
      <c r="A749" s="448" t="s">
        <v>1014</v>
      </c>
      <c r="B749" s="405" t="s">
        <v>1015</v>
      </c>
      <c r="C749" s="406"/>
      <c r="D749" s="318" t="s">
        <v>649</v>
      </c>
      <c r="E749" s="407">
        <v>111.4</v>
      </c>
      <c r="F749" s="407">
        <v>111.4</v>
      </c>
      <c r="G749" s="407">
        <v>111.4</v>
      </c>
      <c r="H749" s="412" t="str">
        <f>('Series 200 Design'!$H749)</f>
        <v/>
      </c>
      <c r="J749" s="406"/>
      <c r="K749" s="318" t="s">
        <v>649</v>
      </c>
      <c r="L749" s="412" t="str">
        <f>('Series 200 Final'!$H749)</f>
        <v/>
      </c>
    </row>
    <row r="750" spans="1:12" x14ac:dyDescent="0.2">
      <c r="A750" s="448"/>
      <c r="B750" s="405"/>
      <c r="C750" s="406"/>
      <c r="D750" s="318"/>
      <c r="E750" s="407"/>
      <c r="F750" s="407"/>
      <c r="G750" s="407"/>
      <c r="H750" s="408"/>
      <c r="J750" s="406"/>
      <c r="K750" s="318"/>
      <c r="L750" s="408"/>
    </row>
    <row r="751" spans="1:12" ht="25.5" x14ac:dyDescent="0.2">
      <c r="A751" s="448" t="s">
        <v>1016</v>
      </c>
      <c r="B751" s="405" t="s">
        <v>1017</v>
      </c>
      <c r="C751" s="406"/>
      <c r="D751" s="318" t="s">
        <v>649</v>
      </c>
      <c r="E751" s="407">
        <v>177.52</v>
      </c>
      <c r="F751" s="407">
        <v>177.52</v>
      </c>
      <c r="G751" s="407">
        <v>177.52</v>
      </c>
      <c r="H751" s="412" t="str">
        <f>('Series 200 Design'!$H751)</f>
        <v/>
      </c>
      <c r="J751" s="406"/>
      <c r="K751" s="318" t="s">
        <v>649</v>
      </c>
      <c r="L751" s="412" t="str">
        <f>('Series 200 Final'!$H751)</f>
        <v/>
      </c>
    </row>
    <row r="752" spans="1:12" x14ac:dyDescent="0.2">
      <c r="A752" s="448"/>
      <c r="B752" s="405"/>
      <c r="C752" s="406"/>
      <c r="D752" s="318"/>
      <c r="E752" s="407"/>
      <c r="F752" s="407"/>
      <c r="G752" s="407"/>
      <c r="H752" s="408"/>
      <c r="J752" s="406"/>
      <c r="K752" s="318"/>
      <c r="L752" s="408"/>
    </row>
    <row r="753" spans="1:12" ht="25.5" x14ac:dyDescent="0.2">
      <c r="A753" s="448" t="s">
        <v>1018</v>
      </c>
      <c r="B753" s="405" t="s">
        <v>1019</v>
      </c>
      <c r="C753" s="406"/>
      <c r="D753" s="318" t="s">
        <v>649</v>
      </c>
      <c r="E753" s="407">
        <v>161.49</v>
      </c>
      <c r="F753" s="407">
        <v>161.49</v>
      </c>
      <c r="G753" s="407">
        <v>161.49</v>
      </c>
      <c r="H753" s="412" t="str">
        <f>('Series 200 Design'!$H753)</f>
        <v/>
      </c>
      <c r="J753" s="406"/>
      <c r="K753" s="318" t="s">
        <v>649</v>
      </c>
      <c r="L753" s="412" t="str">
        <f>('Series 200 Final'!$H753)</f>
        <v/>
      </c>
    </row>
    <row r="754" spans="1:12" x14ac:dyDescent="0.2">
      <c r="A754" s="448"/>
      <c r="B754" s="405"/>
      <c r="C754" s="406"/>
      <c r="D754" s="318"/>
      <c r="E754" s="407"/>
      <c r="F754" s="407"/>
      <c r="G754" s="407"/>
      <c r="H754" s="408"/>
      <c r="J754" s="406"/>
      <c r="K754" s="318"/>
      <c r="L754" s="408"/>
    </row>
    <row r="755" spans="1:12" ht="25.5" x14ac:dyDescent="0.2">
      <c r="A755" s="448" t="s">
        <v>1020</v>
      </c>
      <c r="B755" s="405" t="s">
        <v>1021</v>
      </c>
      <c r="C755" s="406"/>
      <c r="D755" s="318" t="s">
        <v>649</v>
      </c>
      <c r="E755" s="407">
        <v>149.66</v>
      </c>
      <c r="F755" s="407">
        <v>149.66</v>
      </c>
      <c r="G755" s="407">
        <v>149.66</v>
      </c>
      <c r="H755" s="412" t="str">
        <f>('Series 200 Design'!$H755)</f>
        <v/>
      </c>
      <c r="J755" s="406"/>
      <c r="K755" s="318" t="s">
        <v>649</v>
      </c>
      <c r="L755" s="412" t="str">
        <f>('Series 200 Final'!$H755)</f>
        <v/>
      </c>
    </row>
    <row r="756" spans="1:12" x14ac:dyDescent="0.2">
      <c r="A756" s="448"/>
      <c r="B756" s="405"/>
      <c r="C756" s="406"/>
      <c r="D756" s="318"/>
      <c r="E756" s="407"/>
      <c r="F756" s="407"/>
      <c r="G756" s="407"/>
      <c r="H756" s="408"/>
      <c r="J756" s="406"/>
      <c r="K756" s="318"/>
      <c r="L756" s="408"/>
    </row>
    <row r="757" spans="1:12" ht="25.5" x14ac:dyDescent="0.2">
      <c r="A757" s="448" t="s">
        <v>1022</v>
      </c>
      <c r="B757" s="405" t="s">
        <v>1023</v>
      </c>
      <c r="C757" s="406"/>
      <c r="D757" s="318" t="s">
        <v>649</v>
      </c>
      <c r="E757" s="407">
        <v>141.07</v>
      </c>
      <c r="F757" s="407">
        <v>141.07</v>
      </c>
      <c r="G757" s="407">
        <v>141.07</v>
      </c>
      <c r="H757" s="412" t="str">
        <f>('Series 200 Design'!$H757)</f>
        <v/>
      </c>
      <c r="J757" s="406"/>
      <c r="K757" s="318" t="s">
        <v>649</v>
      </c>
      <c r="L757" s="412" t="str">
        <f>('Series 200 Final'!$H757)</f>
        <v/>
      </c>
    </row>
    <row r="758" spans="1:12" x14ac:dyDescent="0.2">
      <c r="A758" s="448"/>
      <c r="B758" s="405"/>
      <c r="C758" s="406"/>
      <c r="D758" s="318"/>
      <c r="E758" s="407"/>
      <c r="F758" s="407"/>
      <c r="G758" s="407"/>
      <c r="H758" s="408"/>
      <c r="J758" s="406"/>
      <c r="K758" s="318"/>
      <c r="L758" s="408"/>
    </row>
    <row r="759" spans="1:12" x14ac:dyDescent="0.2">
      <c r="A759" s="448" t="s">
        <v>1024</v>
      </c>
      <c r="B759" s="405" t="s">
        <v>1025</v>
      </c>
      <c r="C759" s="406"/>
      <c r="D759" s="318" t="s">
        <v>649</v>
      </c>
      <c r="E759" s="407">
        <v>140.57</v>
      </c>
      <c r="F759" s="407">
        <v>140.57</v>
      </c>
      <c r="G759" s="407">
        <v>140.57</v>
      </c>
      <c r="H759" s="412" t="str">
        <f>IF('Series 200 Design'!$H759=0,,'Series 200 Design'!$H759)</f>
        <v/>
      </c>
      <c r="J759" s="406"/>
      <c r="K759" s="318" t="s">
        <v>649</v>
      </c>
      <c r="L759" s="412" t="str">
        <f>('Series 200 Final'!$H759)</f>
        <v/>
      </c>
    </row>
    <row r="760" spans="1:12" x14ac:dyDescent="0.2">
      <c r="A760" s="448"/>
      <c r="B760" s="405"/>
      <c r="C760" s="318"/>
      <c r="D760" s="318"/>
      <c r="E760" s="318"/>
      <c r="F760" s="318"/>
      <c r="G760" s="318"/>
      <c r="H760" s="318"/>
      <c r="J760" s="318"/>
      <c r="K760" s="318"/>
      <c r="L760" s="318"/>
    </row>
    <row r="761" spans="1:12" x14ac:dyDescent="0.2">
      <c r="A761" s="448"/>
      <c r="B761" s="405"/>
      <c r="C761" s="318"/>
      <c r="D761" s="318"/>
      <c r="E761" s="318"/>
      <c r="F761" s="318"/>
      <c r="G761" s="318"/>
      <c r="H761" s="318"/>
      <c r="J761" s="318"/>
      <c r="K761" s="318"/>
      <c r="L761" s="318"/>
    </row>
    <row r="762" spans="1:12" ht="21" customHeight="1" x14ac:dyDescent="0.2">
      <c r="A762" s="467"/>
      <c r="B762" s="468" t="s">
        <v>1026</v>
      </c>
      <c r="C762" s="469"/>
      <c r="D762" s="469"/>
      <c r="E762" s="469"/>
      <c r="F762" s="469"/>
      <c r="G762" s="469"/>
      <c r="H762" s="825">
        <f>('Series 200 Design'!$H762)</f>
        <v>0</v>
      </c>
      <c r="J762" s="469"/>
      <c r="K762" s="469"/>
      <c r="L762" s="825">
        <f>('Series 200 Final'!$H762)</f>
        <v>0</v>
      </c>
    </row>
    <row r="763" spans="1:12" x14ac:dyDescent="0.2">
      <c r="A763" s="357"/>
      <c r="B763" s="358" t="s">
        <v>4060</v>
      </c>
      <c r="C763" s="361"/>
      <c r="D763" s="361"/>
      <c r="E763" s="361"/>
      <c r="F763" s="361"/>
      <c r="G763" s="361"/>
      <c r="H763" s="472">
        <f>('Series 200 Design'!$H763)</f>
        <v>37.433999999999997</v>
      </c>
      <c r="J763" s="361"/>
      <c r="K763" s="361"/>
      <c r="L763" s="472">
        <f>('Series 200 Final'!$H763)</f>
        <v>0</v>
      </c>
    </row>
    <row r="764" spans="1:12" x14ac:dyDescent="0.2">
      <c r="A764" s="363"/>
      <c r="B764" s="364" t="s">
        <v>1028</v>
      </c>
      <c r="C764" s="367"/>
      <c r="D764" s="367"/>
      <c r="E764" s="367"/>
      <c r="F764" s="367"/>
      <c r="G764" s="367"/>
      <c r="H764" s="473">
        <f>('Series 200 Design'!$H764)</f>
        <v>300</v>
      </c>
      <c r="J764" s="367"/>
      <c r="K764" s="367"/>
      <c r="L764" s="473">
        <f>('Series 200 Final'!$H764)</f>
        <v>0</v>
      </c>
    </row>
    <row r="765" spans="1:12" x14ac:dyDescent="0.2">
      <c r="A765" s="474"/>
      <c r="B765" s="475" t="s">
        <v>4059</v>
      </c>
      <c r="C765" s="476"/>
      <c r="D765" s="476"/>
      <c r="E765" s="476"/>
      <c r="F765" s="476"/>
      <c r="G765" s="370"/>
      <c r="H765" s="492">
        <f>('Series 200 Design'!$H765)</f>
        <v>172.53325000000001</v>
      </c>
      <c r="J765" s="476"/>
      <c r="K765" s="370"/>
      <c r="L765" s="492">
        <f>('Series 200 Final'!$H765)</f>
        <v>0</v>
      </c>
    </row>
    <row r="766" spans="1:12" x14ac:dyDescent="0.2">
      <c r="A766" s="474"/>
      <c r="B766" s="475" t="s">
        <v>4049</v>
      </c>
      <c r="C766" s="476"/>
      <c r="D766" s="476"/>
      <c r="E766" s="476"/>
      <c r="F766" s="476"/>
      <c r="G766" s="370"/>
      <c r="H766" s="493">
        <f>('Series 200 Design'!$H766)</f>
        <v>4</v>
      </c>
      <c r="J766" s="476"/>
      <c r="K766" s="370"/>
      <c r="L766" s="493">
        <f>('Series 200 Final'!$H766)</f>
        <v>6</v>
      </c>
    </row>
  </sheetData>
  <sheetProtection algorithmName="SHA-512" hashValue="yN7d/yLGDovxAvz+GZ70BiWARfALJN7fcS6hgESZEKstXXVKyva9+jLn994Kq0IOHQ5Dv22q5jVCEG3VegDZRQ==" saltValue="077K608a233abONeXmoC5w==" spinCount="100000" sheet="1" objects="1" scenarios="1"/>
  <mergeCells count="3">
    <mergeCell ref="E2:H2"/>
    <mergeCell ref="C2:D2"/>
    <mergeCell ref="J2:K2"/>
  </mergeCells>
  <pageMargins left="0.70866141732283472" right="0.70866141732283472" top="0.74803149606299213" bottom="0.74803149606299213" header="0.31496062992125984" footer="0.31496062992125984"/>
  <pageSetup paperSize="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E3A07-67B3-4D6D-BAAE-F7A118C33121}">
  <sheetPr codeName="Sheet3">
    <tabColor rgb="FF7030A0"/>
    <pageSetUpPr fitToPage="1"/>
  </sheetPr>
  <dimension ref="A1:AC81"/>
  <sheetViews>
    <sheetView topLeftCell="A58" zoomScale="85" zoomScaleNormal="85" workbookViewId="0">
      <selection activeCell="C84" sqref="C84"/>
    </sheetView>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50"/>
      <c r="J3" s="1050"/>
      <c r="K3" s="1050"/>
      <c r="L3" s="1050"/>
      <c r="M3" s="1050"/>
      <c r="N3" s="1050"/>
      <c r="O3" s="1050"/>
      <c r="P3" s="1050"/>
      <c r="Q3" s="1050"/>
      <c r="R3" s="1050"/>
      <c r="S3" s="1050"/>
      <c r="T3" s="1050"/>
      <c r="U3" s="1050"/>
      <c r="V3" s="1050"/>
      <c r="W3" s="1050"/>
      <c r="X3" s="1050"/>
      <c r="Y3" s="1050"/>
      <c r="Z3" s="1050"/>
      <c r="AA3" s="1050"/>
      <c r="AB3" s="1050"/>
    </row>
    <row r="4" spans="1:29" s="389" customFormat="1" ht="13.15" customHeight="1" x14ac:dyDescent="0.2">
      <c r="A4" s="387" t="s">
        <v>1</v>
      </c>
      <c r="B4" s="388" t="s">
        <v>2</v>
      </c>
      <c r="C4" s="303" t="s">
        <v>3</v>
      </c>
      <c r="D4" s="303" t="s">
        <v>4</v>
      </c>
      <c r="E4" s="1056" t="s">
        <v>5</v>
      </c>
      <c r="F4" s="1056"/>
      <c r="G4" s="1056"/>
      <c r="H4" s="1056"/>
      <c r="I4" s="1055" t="s">
        <v>6</v>
      </c>
      <c r="J4" s="1055"/>
      <c r="K4" s="1055"/>
      <c r="L4" s="1055"/>
      <c r="M4" s="1056" t="s">
        <v>7</v>
      </c>
      <c r="N4" s="1056"/>
      <c r="O4" s="1056"/>
      <c r="P4" s="1056"/>
      <c r="Q4" s="1055" t="s">
        <v>381</v>
      </c>
      <c r="R4" s="1055"/>
      <c r="S4" s="1055"/>
      <c r="T4" s="1055"/>
      <c r="U4" s="1056" t="s">
        <v>9</v>
      </c>
      <c r="V4" s="1056"/>
      <c r="W4" s="1056"/>
      <c r="X4" s="1056"/>
      <c r="Y4" s="1055" t="s">
        <v>10</v>
      </c>
      <c r="Z4" s="1055"/>
      <c r="AA4" s="1055"/>
      <c r="AB4" s="1055"/>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Input'!C11</f>
        <v>0</v>
      </c>
      <c r="D11" s="503" t="s">
        <v>451</v>
      </c>
      <c r="E11" s="504">
        <v>45.8</v>
      </c>
      <c r="F11" s="504">
        <v>41.38</v>
      </c>
      <c r="G11" s="504">
        <v>38.659999999999997</v>
      </c>
      <c r="H11" s="505">
        <f>(IF(C11&lt;10,E11,IF(AND(C11&gt;=10,C11&lt;=50),F11,IF(C11&gt;50,G11,""))))*C11</f>
        <v>0</v>
      </c>
      <c r="I11" s="538">
        <v>70</v>
      </c>
      <c r="J11" s="538">
        <v>70</v>
      </c>
      <c r="K11" s="538">
        <v>70</v>
      </c>
      <c r="L11" s="539">
        <f>(IF(C11&lt;10,I11,IF(AND(C11&gt;=10,C11&lt;=50),J11,IF(C11&gt;50,K11,""))))*C11</f>
        <v>0</v>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v>0</v>
      </c>
      <c r="U11" s="504">
        <v>55</v>
      </c>
      <c r="V11" s="504">
        <v>50</v>
      </c>
      <c r="W11" s="504">
        <v>32.36</v>
      </c>
      <c r="X11" s="505">
        <f>(IF($C11&lt;10,U11,IF(AND($C11&gt;=10,$C11&lt;=50),V11,IF($C11&gt;50,W11,""))))*$C11</f>
        <v>0</v>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Input'!C13</f>
        <v>0</v>
      </c>
      <c r="D13" s="503" t="s">
        <v>451</v>
      </c>
      <c r="E13" s="504">
        <v>46.46</v>
      </c>
      <c r="F13" s="504">
        <v>41.87</v>
      </c>
      <c r="G13" s="504">
        <v>39.08</v>
      </c>
      <c r="H13" s="505">
        <f t="shared" ref="H13" si="0">(IF(C13&lt;10,E13,IF(AND(C13&gt;=10,C13&lt;=50),F13,IF(C13&gt;50,G13,""))))*C13</f>
        <v>0</v>
      </c>
      <c r="I13" s="538">
        <v>70</v>
      </c>
      <c r="J13" s="538">
        <v>70</v>
      </c>
      <c r="K13" s="538">
        <v>70</v>
      </c>
      <c r="L13" s="539">
        <f t="shared" ref="L13" si="1">(IF(C13&lt;10,I13,IF(AND(C13&gt;=10,C13&lt;=50),J13,IF(C13&gt;50,K13,""))))*C13</f>
        <v>0</v>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v>0</v>
      </c>
      <c r="U13" s="504">
        <v>60</v>
      </c>
      <c r="V13" s="504">
        <v>52.5</v>
      </c>
      <c r="W13" s="504">
        <v>34.5</v>
      </c>
      <c r="X13" s="505">
        <f>(IF($C13&lt;10,U13,IF(AND($C13&gt;=10,$C13&lt;=50),V13,IF($C13&gt;50,W13,""))))*$C13</f>
        <v>0</v>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Input'!C15</f>
        <v>0</v>
      </c>
      <c r="D15" s="503" t="s">
        <v>451</v>
      </c>
      <c r="E15" s="504">
        <v>32.79</v>
      </c>
      <c r="F15" s="504">
        <v>19.78</v>
      </c>
      <c r="G15" s="504">
        <v>15.37</v>
      </c>
      <c r="H15" s="505">
        <f t="shared" ref="H15" si="2">(IF(C15&lt;10,E15,IF(AND(C15&gt;=10,C15&lt;=50),F15,IF(C15&gt;50,G15,""))))*C15</f>
        <v>0</v>
      </c>
      <c r="I15" s="538">
        <v>70</v>
      </c>
      <c r="J15" s="538">
        <v>70</v>
      </c>
      <c r="K15" s="538">
        <v>70</v>
      </c>
      <c r="L15" s="539">
        <f t="shared" ref="L15" si="3">(IF(C15&lt;10,I15,IF(AND(C15&gt;=10,C15&lt;=50),J15,IF(C15&gt;50,K15,""))))*C15</f>
        <v>0</v>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v>0</v>
      </c>
      <c r="U15" s="504">
        <v>30</v>
      </c>
      <c r="V15" s="504">
        <v>22.5</v>
      </c>
      <c r="W15" s="504">
        <v>16.45</v>
      </c>
      <c r="X15" s="505">
        <f>(IF($C15&lt;10,U15,IF(AND($C15&gt;=10,$C15&lt;=50),V15,IF($C15&gt;50,W15,""))))*$C15</f>
        <v>0</v>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Input'!C17</f>
        <v>0</v>
      </c>
      <c r="D17" s="503" t="s">
        <v>451</v>
      </c>
      <c r="E17" s="504">
        <v>47.61</v>
      </c>
      <c r="F17" s="504">
        <v>30.55</v>
      </c>
      <c r="G17" s="504">
        <v>22.08</v>
      </c>
      <c r="H17" s="505">
        <f t="shared" ref="H17" si="4">(IF(C17&lt;10,E17,IF(AND(C17&gt;=10,C17&lt;=50),F17,IF(C17&gt;50,G17,""))))*C17</f>
        <v>0</v>
      </c>
      <c r="I17" s="538">
        <v>70</v>
      </c>
      <c r="J17" s="538">
        <v>70</v>
      </c>
      <c r="K17" s="538">
        <v>70</v>
      </c>
      <c r="L17" s="539">
        <f t="shared" ref="L17" si="5">(IF(C17&lt;10,I17,IF(AND(C17&gt;=10,C17&lt;=50),J17,IF(C17&gt;50,K17,""))))*C17</f>
        <v>0</v>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v>0</v>
      </c>
      <c r="U17" s="504">
        <v>42.5</v>
      </c>
      <c r="V17" s="504">
        <v>35</v>
      </c>
      <c r="W17" s="504">
        <v>28.5</v>
      </c>
      <c r="X17" s="505">
        <f>(IF($C17&lt;10,U17,IF(AND($C17&gt;=10,$C17&lt;=50),V17,IF($C17&gt;50,W17,""))))*$C17</f>
        <v>0</v>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Input'!C19</f>
        <v>0</v>
      </c>
      <c r="D19" s="503" t="s">
        <v>51</v>
      </c>
      <c r="E19" s="504">
        <v>36.49</v>
      </c>
      <c r="F19" s="504">
        <v>36.49</v>
      </c>
      <c r="G19" s="504">
        <v>36.49</v>
      </c>
      <c r="H19" s="505">
        <f t="shared" ref="H19" si="6">(IF(C19&lt;10,E19,IF(AND(C19&gt;=10,C19&lt;=50),F19,IF(C19&gt;50,G19,""))))*C19</f>
        <v>0</v>
      </c>
      <c r="I19" s="538">
        <v>40</v>
      </c>
      <c r="J19" s="538">
        <v>40</v>
      </c>
      <c r="K19" s="538">
        <v>40</v>
      </c>
      <c r="L19" s="539">
        <f t="shared" ref="L19" si="7">(IF(C19&lt;10,I19,IF(AND(C19&gt;=10,C19&lt;=50),J19,IF(C19&gt;50,K19,""))))*C19</f>
        <v>0</v>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v>0</v>
      </c>
      <c r="U19" s="504">
        <v>30</v>
      </c>
      <c r="V19" s="504">
        <v>29.5</v>
      </c>
      <c r="W19" s="504">
        <v>28.89</v>
      </c>
      <c r="X19" s="505">
        <f>(IF($C19&lt;10,U19,IF(AND($C19&gt;=10,$C19&lt;=50),V19,IF($C19&gt;50,W19,""))))*$C19</f>
        <v>0</v>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Input'!C21</f>
        <v>0</v>
      </c>
      <c r="D21" s="503" t="s">
        <v>51</v>
      </c>
      <c r="E21" s="504">
        <v>36.49</v>
      </c>
      <c r="F21" s="504">
        <v>36.49</v>
      </c>
      <c r="G21" s="504">
        <v>36.49</v>
      </c>
      <c r="H21" s="505">
        <f t="shared" ref="H21" si="8">(IF(C21&lt;10,E21,IF(AND(C21&gt;=10,C21&lt;=50),F21,IF(C21&gt;50,G21,""))))*C21</f>
        <v>0</v>
      </c>
      <c r="I21" s="538">
        <v>40</v>
      </c>
      <c r="J21" s="538">
        <v>40</v>
      </c>
      <c r="K21" s="538">
        <v>40</v>
      </c>
      <c r="L21" s="539">
        <f t="shared" ref="L21" si="9">(IF(C21&lt;10,I21,IF(AND(C21&gt;=10,C21&lt;=50),J21,IF(C21&gt;50,K21,""))))*C21</f>
        <v>0</v>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v>0</v>
      </c>
      <c r="U21" s="504">
        <v>25</v>
      </c>
      <c r="V21" s="504">
        <v>22.5</v>
      </c>
      <c r="W21" s="504">
        <v>20</v>
      </c>
      <c r="X21" s="505">
        <f>(IF($C21&lt;10,U21,IF(AND($C21&gt;=10,$C21&lt;=50),V21,IF($C21&gt;50,W21,""))))*$C21</f>
        <v>0</v>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Input'!C23</f>
        <v>0</v>
      </c>
      <c r="D23" s="503" t="s">
        <v>51</v>
      </c>
      <c r="E23" s="504">
        <v>36.49</v>
      </c>
      <c r="F23" s="504">
        <v>36.49</v>
      </c>
      <c r="G23" s="504">
        <v>36.49</v>
      </c>
      <c r="H23" s="505">
        <f t="shared" ref="H23" si="10">(IF(C23&lt;10,E23,IF(AND(C23&gt;=10,C23&lt;=50),F23,IF(C23&gt;50,G23,""))))*C23</f>
        <v>0</v>
      </c>
      <c r="I23" s="538">
        <v>40</v>
      </c>
      <c r="J23" s="538">
        <v>40</v>
      </c>
      <c r="K23" s="538">
        <v>40</v>
      </c>
      <c r="L23" s="539">
        <f t="shared" ref="L23" si="11">(IF(C23&lt;10,I23,IF(AND(C23&gt;=10,C23&lt;=50),J23,IF(C23&gt;50,K23,""))))*C23</f>
        <v>0</v>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v>0</v>
      </c>
      <c r="U23" s="504">
        <v>17.5</v>
      </c>
      <c r="V23" s="504">
        <v>16</v>
      </c>
      <c r="W23" s="504">
        <v>14.45</v>
      </c>
      <c r="X23" s="505">
        <f>(IF($C23&lt;10,U23,IF(AND($C23&gt;=10,$C23&lt;=50),V23,IF($C23&gt;50,W23,""))))*$C23</f>
        <v>0</v>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Input'!C25</f>
        <v>0</v>
      </c>
      <c r="D25" s="503" t="s">
        <v>51</v>
      </c>
      <c r="E25" s="504">
        <v>36.49</v>
      </c>
      <c r="F25" s="504">
        <v>36.49</v>
      </c>
      <c r="G25" s="504">
        <v>36.49</v>
      </c>
      <c r="H25" s="505">
        <f t="shared" ref="H25" si="12">(IF(C25&lt;10,E25,IF(AND(C25&gt;=10,C25&lt;=50),F25,IF(C25&gt;50,G25,""))))*C25</f>
        <v>0</v>
      </c>
      <c r="I25" s="538">
        <v>40</v>
      </c>
      <c r="J25" s="538">
        <v>40</v>
      </c>
      <c r="K25" s="538">
        <v>40</v>
      </c>
      <c r="L25" s="539">
        <f t="shared" ref="L25" si="13">(IF(C25&lt;10,I25,IF(AND(C25&gt;=10,C25&lt;=50),J25,IF(C25&gt;50,K25,""))))*C25</f>
        <v>0</v>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v>0</v>
      </c>
      <c r="U25" s="504">
        <v>30</v>
      </c>
      <c r="V25" s="504">
        <v>29.5</v>
      </c>
      <c r="W25" s="504">
        <v>28.89</v>
      </c>
      <c r="X25" s="505">
        <f>(IF($C25&lt;10,U25,IF(AND($C25&gt;=10,$C25&lt;=50),V25,IF($C25&gt;50,W25,""))))*$C25</f>
        <v>0</v>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Input'!C27</f>
        <v>0</v>
      </c>
      <c r="D27" s="503" t="s">
        <v>51</v>
      </c>
      <c r="E27" s="504">
        <v>36.49</v>
      </c>
      <c r="F27" s="504">
        <v>36.49</v>
      </c>
      <c r="G27" s="504">
        <v>36.49</v>
      </c>
      <c r="H27" s="505">
        <f t="shared" ref="H27" si="14">(IF(C27&lt;10,E27,IF(AND(C27&gt;=10,C27&lt;=50),F27,IF(C27&gt;50,G27,""))))*C27</f>
        <v>0</v>
      </c>
      <c r="I27" s="538">
        <v>40</v>
      </c>
      <c r="J27" s="538">
        <v>40</v>
      </c>
      <c r="K27" s="538">
        <v>40</v>
      </c>
      <c r="L27" s="539">
        <f t="shared" ref="L27" si="15">(IF(C27&lt;10,I27,IF(AND(C27&gt;=10,C27&lt;=50),J27,IF(C27&gt;50,K27,""))))*C27</f>
        <v>0</v>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v>0</v>
      </c>
      <c r="U27" s="504">
        <v>30</v>
      </c>
      <c r="V27" s="504">
        <v>29.5</v>
      </c>
      <c r="W27" s="504">
        <v>28.89</v>
      </c>
      <c r="X27" s="505">
        <f>(IF($C27&lt;10,U27,IF(AND($C27&gt;=10,$C27&lt;=50),V27,IF($C27&gt;50,W27,""))))*$C27</f>
        <v>0</v>
      </c>
      <c r="Y27" s="409" t="s">
        <v>402</v>
      </c>
      <c r="Z27" s="409" t="s">
        <v>402</v>
      </c>
      <c r="AA27" s="409" t="s">
        <v>403</v>
      </c>
      <c r="AB27" s="539" t="str">
        <f>IF((0 =$C27),"",IFERROR(IF($C27&lt;10,$C238*Y27,IF(AND(10&lt;=$C27,$C27&lt;=50),$C27*Z27,IF($C27&gt;50,$C27*AA27,"No Offer"))),"No Offer"))</f>
        <v/>
      </c>
    </row>
    <row r="28" spans="1:28" s="389" customFormat="1" x14ac:dyDescent="0.2">
      <c r="A28" s="404"/>
      <c r="B28" s="405"/>
      <c r="C28" s="503"/>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Input'!C29</f>
        <v>0</v>
      </c>
      <c r="D29" s="503" t="s">
        <v>51</v>
      </c>
      <c r="E29" s="504">
        <v>36.49</v>
      </c>
      <c r="F29" s="504">
        <v>36.49</v>
      </c>
      <c r="G29" s="504">
        <v>36.49</v>
      </c>
      <c r="H29" s="505">
        <f t="shared" ref="H29" si="16">(IF(C29&lt;10,E29,IF(AND(C29&gt;=10,C29&lt;=50),F29,IF(C29&gt;50,G29,""))))*C29</f>
        <v>0</v>
      </c>
      <c r="I29" s="538">
        <v>40</v>
      </c>
      <c r="J29" s="538">
        <v>40</v>
      </c>
      <c r="K29" s="538">
        <v>40</v>
      </c>
      <c r="L29" s="539">
        <f t="shared" ref="L29" si="17">(IF(C29&lt;10,I29,IF(AND(C29&gt;=10,C29&lt;=50),J29,IF(C29&gt;50,K29,""))))*C29</f>
        <v>0</v>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v>0</v>
      </c>
      <c r="U29" s="504">
        <v>25</v>
      </c>
      <c r="V29" s="504">
        <v>22.5</v>
      </c>
      <c r="W29" s="504">
        <v>20</v>
      </c>
      <c r="X29" s="505">
        <f>(IF($C29&lt;10,U29,IF(AND($C29&gt;=10,$C29&lt;=50),V29,IF($C29&gt;50,W29,""))))*$C29</f>
        <v>0</v>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Input'!C31</f>
        <v>0</v>
      </c>
      <c r="D31" s="503" t="s">
        <v>51</v>
      </c>
      <c r="E31" s="504">
        <v>36.49</v>
      </c>
      <c r="F31" s="504">
        <v>36.49</v>
      </c>
      <c r="G31" s="504">
        <v>36.49</v>
      </c>
      <c r="H31" s="505">
        <f t="shared" ref="H31" si="18">(IF(C31&lt;10,E31,IF(AND(C31&gt;=10,C31&lt;=50),F31,IF(C31&gt;50,G31,""))))*C31</f>
        <v>0</v>
      </c>
      <c r="I31" s="538">
        <v>40</v>
      </c>
      <c r="J31" s="538">
        <v>40</v>
      </c>
      <c r="K31" s="538">
        <v>40</v>
      </c>
      <c r="L31" s="539">
        <f t="shared" ref="L31" si="19">(IF(C31&lt;10,I31,IF(AND(C31&gt;=10,C31&lt;=50),J31,IF(C31&gt;50,K31,""))))*C31</f>
        <v>0</v>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v>0</v>
      </c>
      <c r="U31" s="504">
        <v>17.5</v>
      </c>
      <c r="V31" s="504">
        <v>16</v>
      </c>
      <c r="W31" s="504">
        <v>14.45</v>
      </c>
      <c r="X31" s="505">
        <f>(IF($C31&lt;10,U31,IF(AND($C31&gt;=10,$C31&lt;=50),V31,IF($C31&gt;50,W31,""))))*$C31</f>
        <v>0</v>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Input'!C33</f>
        <v>0</v>
      </c>
      <c r="D33" s="503" t="s">
        <v>51</v>
      </c>
      <c r="E33" s="504">
        <v>36.49</v>
      </c>
      <c r="F33" s="504">
        <v>36.49</v>
      </c>
      <c r="G33" s="504">
        <v>36.49</v>
      </c>
      <c r="H33" s="505">
        <f t="shared" ref="H33" si="20">(IF(C33&lt;10,E33,IF(AND(C33&gt;=10,C33&lt;=50),F33,IF(C33&gt;50,G33,""))))*C33</f>
        <v>0</v>
      </c>
      <c r="I33" s="538">
        <v>40</v>
      </c>
      <c r="J33" s="538">
        <v>40</v>
      </c>
      <c r="K33" s="538">
        <v>40</v>
      </c>
      <c r="L33" s="539">
        <f t="shared" ref="L33" si="21">(IF(C33&lt;10,I33,IF(AND(C33&gt;=10,C33&lt;=50),J33,IF(C33&gt;50,K33,""))))*C33</f>
        <v>0</v>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v>0</v>
      </c>
      <c r="U33" s="504">
        <v>30</v>
      </c>
      <c r="V33" s="504">
        <v>29.5</v>
      </c>
      <c r="W33" s="504">
        <v>28.89</v>
      </c>
      <c r="X33" s="505">
        <f>(IF($C33&lt;10,U33,IF(AND($C33&gt;=10,$C33&lt;=50),V33,IF($C33&gt;50,W33,""))))*$C33</f>
        <v>0</v>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Input'!C35</f>
        <v>0</v>
      </c>
      <c r="D35" s="503" t="s">
        <v>451</v>
      </c>
      <c r="E35" s="504">
        <v>65.819999999999993</v>
      </c>
      <c r="F35" s="504">
        <v>39.99</v>
      </c>
      <c r="G35" s="504">
        <v>33.090000000000003</v>
      </c>
      <c r="H35" s="505">
        <f t="shared" ref="H35:H69" si="22">(IF(C35&lt;10,E35,IF(AND(C35&gt;=10,C35&lt;=50),F35,IF(C35&gt;50,G35,""))))*C35</f>
        <v>0</v>
      </c>
      <c r="I35" s="538">
        <v>40</v>
      </c>
      <c r="J35" s="538">
        <v>40</v>
      </c>
      <c r="K35" s="538">
        <v>40</v>
      </c>
      <c r="L35" s="539">
        <f t="shared" ref="L35" si="23">(IF(C35&lt;10,I35,IF(AND(C35&gt;=10,C35&lt;=50),J35,IF(C35&gt;50,K35,""))))*C35</f>
        <v>0</v>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v>0</v>
      </c>
      <c r="U35" s="504">
        <v>45</v>
      </c>
      <c r="V35" s="504">
        <v>42.5</v>
      </c>
      <c r="W35" s="504">
        <v>35</v>
      </c>
      <c r="X35" s="505">
        <f>(IF($C35&lt;10,U35,IF(AND($C35&gt;=10,$C35&lt;=50),V35,IF($C35&gt;50,W35,""))))*$C35</f>
        <v>0</v>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f>'Series 300 Input'!C37</f>
        <v>0</v>
      </c>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Input'!C39</f>
        <v>0</v>
      </c>
      <c r="D39" s="503" t="s">
        <v>51</v>
      </c>
      <c r="E39" s="510">
        <v>1887.6</v>
      </c>
      <c r="F39" s="510">
        <v>1724.25</v>
      </c>
      <c r="G39" s="510">
        <v>1558.48</v>
      </c>
      <c r="H39" s="505">
        <f>(IF(C39&lt;2,E39,IF(AND(C39&gt;=2,C39&lt;=10),F39,IF(C39&gt;10,G39,""))))*C39</f>
        <v>0</v>
      </c>
      <c r="I39" s="542">
        <v>1950</v>
      </c>
      <c r="J39" s="542">
        <v>1950</v>
      </c>
      <c r="K39" s="542">
        <v>1950</v>
      </c>
      <c r="L39" s="539">
        <f>(IF(C39&lt;2,I39,IF(AND(C39&gt;=2,C39&lt;=10),J39,IF(C39&gt;10,K39,""))))*C39</f>
        <v>0</v>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v>0</v>
      </c>
      <c r="U39" s="510">
        <v>950</v>
      </c>
      <c r="V39" s="510">
        <v>925</v>
      </c>
      <c r="W39" s="510">
        <v>800</v>
      </c>
      <c r="X39" s="505">
        <f>(IF($C39&lt;2,U39,IF(AND($C39&gt;=2,$C39&lt;=10),V39,IF($C39&gt;10,W39,""))))*$C39</f>
        <v>0</v>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Input'!C41</f>
        <v>0</v>
      </c>
      <c r="D41" s="503" t="s">
        <v>51</v>
      </c>
      <c r="E41" s="510">
        <v>556.72</v>
      </c>
      <c r="F41" s="510">
        <v>556.72</v>
      </c>
      <c r="G41" s="510">
        <v>556.72</v>
      </c>
      <c r="H41" s="505">
        <f>(IF(C41&lt;2,E41,IF(AND(C41&gt;=2,C41&lt;=10),F41,IF(C41&gt;10,G41,""))))*C41</f>
        <v>0</v>
      </c>
      <c r="I41" s="542">
        <v>995</v>
      </c>
      <c r="J41" s="542">
        <v>995</v>
      </c>
      <c r="K41" s="542">
        <v>995</v>
      </c>
      <c r="L41" s="539">
        <f>(IF(C41&lt;2,I41,IF(AND(C41&gt;=2,C41&lt;=10),J41,IF(C41&gt;10,K41,""))))*C41</f>
        <v>0</v>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v>0</v>
      </c>
      <c r="U41" s="510">
        <v>500</v>
      </c>
      <c r="V41" s="510">
        <v>485</v>
      </c>
      <c r="W41" s="510">
        <v>450</v>
      </c>
      <c r="X41" s="505">
        <f>(IF($C41&lt;2,U41,IF(AND($C41&gt;=2,$C41&lt;=10),V41,IF($C41&gt;10,W41,""))))*$C41</f>
        <v>0</v>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Input'!C47</f>
        <v>0</v>
      </c>
      <c r="D47" s="503" t="s">
        <v>451</v>
      </c>
      <c r="E47" s="504">
        <v>45.8</v>
      </c>
      <c r="F47" s="504">
        <v>41.38</v>
      </c>
      <c r="G47" s="504">
        <v>38.659999999999997</v>
      </c>
      <c r="H47" s="505">
        <f t="shared" si="22"/>
        <v>0</v>
      </c>
      <c r="I47" s="538">
        <v>30</v>
      </c>
      <c r="J47" s="538">
        <v>30</v>
      </c>
      <c r="K47" s="538">
        <v>30</v>
      </c>
      <c r="L47" s="539">
        <f>(IF(C47&lt;10,I47,IF(AND(C47&gt;=10,C47&lt;=50),J47,IF(C47&gt;50,K47,""))))*C47</f>
        <v>0</v>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v>0</v>
      </c>
      <c r="U47" s="546">
        <v>44.25</v>
      </c>
      <c r="V47" s="546">
        <v>39.25</v>
      </c>
      <c r="W47" s="546">
        <v>21.61</v>
      </c>
      <c r="X47" s="505">
        <f>(IF($C47&lt;10,U47,IF(AND($C47&gt;=10,$C47&lt;=50),V47,IF($C47&gt;50,W47,""))))*$C47</f>
        <v>0</v>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Input'!C49</f>
        <v>0</v>
      </c>
      <c r="D49" s="503" t="s">
        <v>451</v>
      </c>
      <c r="E49" s="504">
        <v>46.46</v>
      </c>
      <c r="F49" s="504">
        <v>41.87</v>
      </c>
      <c r="G49" s="504">
        <v>39.08</v>
      </c>
      <c r="H49" s="505">
        <f t="shared" si="22"/>
        <v>0</v>
      </c>
      <c r="I49" s="538">
        <v>30</v>
      </c>
      <c r="J49" s="538">
        <v>30</v>
      </c>
      <c r="K49" s="538">
        <v>30</v>
      </c>
      <c r="L49" s="539">
        <f t="shared" ref="L49" si="24">(IF(C49&lt;10,I49,IF(AND(C49&gt;=10,C49&lt;=50),J49,IF(C49&gt;50,K49,""))))*C49</f>
        <v>0</v>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v>0</v>
      </c>
      <c r="U49" s="546">
        <v>46</v>
      </c>
      <c r="V49" s="546">
        <v>41</v>
      </c>
      <c r="W49" s="546">
        <v>22.5</v>
      </c>
      <c r="X49" s="505">
        <f>(IF($C49&lt;10,U49,IF(AND($C49&gt;=10,$C49&lt;=50),V49,IF($C49&gt;50,W49,""))))*$C49</f>
        <v>0</v>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Input'!C51</f>
        <v>0</v>
      </c>
      <c r="D51" s="503" t="s">
        <v>451</v>
      </c>
      <c r="E51" s="504">
        <v>32.79</v>
      </c>
      <c r="F51" s="504">
        <v>19.78</v>
      </c>
      <c r="G51" s="504">
        <v>15.37</v>
      </c>
      <c r="H51" s="505">
        <f t="shared" si="22"/>
        <v>0</v>
      </c>
      <c r="I51" s="538">
        <v>30</v>
      </c>
      <c r="J51" s="538">
        <v>30</v>
      </c>
      <c r="K51" s="538">
        <v>30</v>
      </c>
      <c r="L51" s="539">
        <f t="shared" ref="L51" si="25">(IF(C51&lt;10,I51,IF(AND(C51&gt;=10,C51&lt;=50),J51,IF(C51&gt;50,K51,""))))*C51</f>
        <v>0</v>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v>0</v>
      </c>
      <c r="U51" s="546">
        <v>26</v>
      </c>
      <c r="V51" s="546">
        <v>18.5</v>
      </c>
      <c r="W51" s="546">
        <v>12.5</v>
      </c>
      <c r="X51" s="505">
        <f>(IF($C51&lt;10,U51,IF(AND($C51&gt;=10,$C51&lt;=50),V51,IF($C51&gt;50,W51,""))))*$C51</f>
        <v>0</v>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Input'!C53</f>
        <v>0</v>
      </c>
      <c r="D53" s="503" t="s">
        <v>451</v>
      </c>
      <c r="E53" s="504">
        <v>47.61</v>
      </c>
      <c r="F53" s="510">
        <v>30.55</v>
      </c>
      <c r="G53" s="510">
        <v>22.08</v>
      </c>
      <c r="H53" s="505">
        <f t="shared" si="22"/>
        <v>0</v>
      </c>
      <c r="I53" s="538">
        <v>30</v>
      </c>
      <c r="J53" s="538">
        <v>30</v>
      </c>
      <c r="K53" s="538">
        <v>30</v>
      </c>
      <c r="L53" s="539">
        <f t="shared" ref="L53" si="26">(IF(C53&lt;10,I53,IF(AND(C53&gt;=10,C53&lt;=50),J53,IF(C53&gt;50,K53,""))))*C53</f>
        <v>0</v>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v>0</v>
      </c>
      <c r="U53" s="546">
        <v>25</v>
      </c>
      <c r="V53" s="546">
        <v>19.5</v>
      </c>
      <c r="W53" s="546">
        <v>14.5</v>
      </c>
      <c r="X53" s="505">
        <f>(IF($C53&lt;10,U53,IF(AND($C53&gt;=10,$C53&lt;=50),V53,IF($C53&gt;50,W53,""))))*$C53</f>
        <v>0</v>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Input'!C55</f>
        <v>0</v>
      </c>
      <c r="D55" s="503" t="s">
        <v>51</v>
      </c>
      <c r="E55" s="510">
        <v>36.49</v>
      </c>
      <c r="F55" s="510">
        <v>36.49</v>
      </c>
      <c r="G55" s="510">
        <v>36.49</v>
      </c>
      <c r="H55" s="505">
        <f t="shared" si="22"/>
        <v>0</v>
      </c>
      <c r="I55" s="538">
        <v>30</v>
      </c>
      <c r="J55" s="538">
        <v>30</v>
      </c>
      <c r="K55" s="538">
        <v>30</v>
      </c>
      <c r="L55" s="539">
        <f t="shared" ref="L55" si="27">(IF(C55&lt;10,I55,IF(AND(C55&gt;=10,C55&lt;=50),J55,IF(C55&gt;50,K55,""))))*C55</f>
        <v>0</v>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v>0</v>
      </c>
      <c r="U55" s="546">
        <v>30</v>
      </c>
      <c r="V55" s="546">
        <v>29.5</v>
      </c>
      <c r="W55" s="546">
        <v>28.89</v>
      </c>
      <c r="X55" s="505">
        <f>(IF($C55&lt;10,U55,IF(AND($C55&gt;=10,$C55&lt;=50),V55,IF($C55&gt;50,W55,""))))*$C55</f>
        <v>0</v>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Input'!C57</f>
        <v>0</v>
      </c>
      <c r="D57" s="503" t="s">
        <v>51</v>
      </c>
      <c r="E57" s="504">
        <v>36.49</v>
      </c>
      <c r="F57" s="504">
        <v>36.49</v>
      </c>
      <c r="G57" s="504">
        <v>36.49</v>
      </c>
      <c r="H57" s="505">
        <f t="shared" si="22"/>
        <v>0</v>
      </c>
      <c r="I57" s="538">
        <v>30</v>
      </c>
      <c r="J57" s="538">
        <v>30</v>
      </c>
      <c r="K57" s="538">
        <v>30</v>
      </c>
      <c r="L57" s="539">
        <f t="shared" ref="L57" si="28">(IF(C57&lt;10,I57,IF(AND(C57&gt;=10,C57&lt;=50),J57,IF(C57&gt;50,K57,""))))*C57</f>
        <v>0</v>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v>0</v>
      </c>
      <c r="U57" s="546">
        <v>25</v>
      </c>
      <c r="V57" s="546">
        <v>22.5</v>
      </c>
      <c r="W57" s="546">
        <v>20</v>
      </c>
      <c r="X57" s="505">
        <f>(IF($C57&lt;10,U57,IF(AND($C57&gt;=10,$C57&lt;=50),V57,IF($C57&gt;50,W57,""))))*$C57</f>
        <v>0</v>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Input'!C59</f>
        <v>0</v>
      </c>
      <c r="D59" s="503" t="s">
        <v>51</v>
      </c>
      <c r="E59" s="504">
        <v>36.49</v>
      </c>
      <c r="F59" s="504">
        <v>36.49</v>
      </c>
      <c r="G59" s="504">
        <v>36.49</v>
      </c>
      <c r="H59" s="505">
        <f t="shared" si="22"/>
        <v>0</v>
      </c>
      <c r="I59" s="538">
        <v>30</v>
      </c>
      <c r="J59" s="538">
        <v>30</v>
      </c>
      <c r="K59" s="538">
        <v>30</v>
      </c>
      <c r="L59" s="539">
        <f t="shared" ref="L59" si="29">(IF(C59&lt;10,I59,IF(AND(C59&gt;=10,C59&lt;=50),J59,IF(C59&gt;50,K59,""))))*C59</f>
        <v>0</v>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v>0</v>
      </c>
      <c r="U59" s="546">
        <v>17.5</v>
      </c>
      <c r="V59" s="546">
        <v>16</v>
      </c>
      <c r="W59" s="546">
        <v>14.45</v>
      </c>
      <c r="X59" s="505">
        <f>(IF($C59&lt;10,U59,IF(AND($C59&gt;=10,$C59&lt;=50),V59,IF($C59&gt;50,W59,""))))*$C59</f>
        <v>0</v>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Input'!C61</f>
        <v>0</v>
      </c>
      <c r="D61" s="503" t="s">
        <v>51</v>
      </c>
      <c r="E61" s="510">
        <v>36.49</v>
      </c>
      <c r="F61" s="510">
        <v>36.49</v>
      </c>
      <c r="G61" s="510">
        <v>36.49</v>
      </c>
      <c r="H61" s="505">
        <f t="shared" si="22"/>
        <v>0</v>
      </c>
      <c r="I61" s="538">
        <v>30</v>
      </c>
      <c r="J61" s="538">
        <v>30</v>
      </c>
      <c r="K61" s="538">
        <v>30</v>
      </c>
      <c r="L61" s="539">
        <f t="shared" ref="L61:L69" si="30">(IF(C61&lt;10,I61,IF(AND(C61&gt;=10,C61&lt;=50),J61,IF(C61&gt;50,K61,""))))*C61</f>
        <v>0</v>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v>0</v>
      </c>
      <c r="U61" s="546">
        <v>30</v>
      </c>
      <c r="V61" s="546">
        <v>29.5</v>
      </c>
      <c r="W61" s="546">
        <v>28.89</v>
      </c>
      <c r="X61" s="505">
        <f>(IF($C61&lt;10,U61,IF(AND($C61&gt;=10,$C61&lt;=50),V61,IF($C61&gt;50,W61,""))))*$C61</f>
        <v>0</v>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Input'!C63</f>
        <v>0</v>
      </c>
      <c r="D63" s="503" t="s">
        <v>51</v>
      </c>
      <c r="E63" s="510">
        <v>36.49</v>
      </c>
      <c r="F63" s="510">
        <v>36.49</v>
      </c>
      <c r="G63" s="510">
        <v>36.49</v>
      </c>
      <c r="H63" s="505">
        <f t="shared" si="22"/>
        <v>0</v>
      </c>
      <c r="I63" s="538">
        <v>30</v>
      </c>
      <c r="J63" s="538">
        <v>30</v>
      </c>
      <c r="K63" s="538">
        <v>30</v>
      </c>
      <c r="L63" s="539">
        <f t="shared" si="30"/>
        <v>0</v>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v>0</v>
      </c>
      <c r="U63" s="546">
        <v>30</v>
      </c>
      <c r="V63" s="546">
        <v>29.5</v>
      </c>
      <c r="W63" s="546">
        <v>28.89</v>
      </c>
      <c r="X63" s="505">
        <f>(IF($C63&lt;10,U63,IF(AND($C63&gt;=10,$C63&lt;=50),V63,IF($C63&gt;50,W63,""))))*$C63</f>
        <v>0</v>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Input'!C65</f>
        <v>0</v>
      </c>
      <c r="D65" s="503" t="s">
        <v>51</v>
      </c>
      <c r="E65" s="510">
        <v>36.49</v>
      </c>
      <c r="F65" s="510">
        <v>36.49</v>
      </c>
      <c r="G65" s="510">
        <v>36.49</v>
      </c>
      <c r="H65" s="505">
        <f t="shared" si="22"/>
        <v>0</v>
      </c>
      <c r="I65" s="538">
        <v>30</v>
      </c>
      <c r="J65" s="538">
        <v>30</v>
      </c>
      <c r="K65" s="538">
        <v>30</v>
      </c>
      <c r="L65" s="539">
        <f t="shared" si="30"/>
        <v>0</v>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v>0</v>
      </c>
      <c r="U65" s="546">
        <v>25</v>
      </c>
      <c r="V65" s="546">
        <v>22.5</v>
      </c>
      <c r="W65" s="546">
        <v>20</v>
      </c>
      <c r="X65" s="505">
        <f>(IF($C65&lt;10,U65,IF(AND($C65&gt;=10,$C65&lt;=50),V65,IF($C65&gt;50,W65,""))))*$C65</f>
        <v>0</v>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Input'!C67</f>
        <v>0</v>
      </c>
      <c r="D67" s="503" t="s">
        <v>51</v>
      </c>
      <c r="E67" s="510">
        <v>36.49</v>
      </c>
      <c r="F67" s="510">
        <v>36.49</v>
      </c>
      <c r="G67" s="510">
        <v>36.49</v>
      </c>
      <c r="H67" s="505">
        <f t="shared" si="22"/>
        <v>0</v>
      </c>
      <c r="I67" s="538">
        <v>30</v>
      </c>
      <c r="J67" s="538">
        <v>30</v>
      </c>
      <c r="K67" s="538">
        <v>30</v>
      </c>
      <c r="L67" s="539">
        <f t="shared" si="30"/>
        <v>0</v>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v>0</v>
      </c>
      <c r="U67" s="546">
        <v>17.5</v>
      </c>
      <c r="V67" s="546">
        <v>16</v>
      </c>
      <c r="W67" s="546">
        <v>14.45</v>
      </c>
      <c r="X67" s="505">
        <f>(IF($C67&lt;10,U67,IF(AND($C67&gt;=10,$C67&lt;=50),V67,IF($C67&gt;50,W67,""))))*$C67</f>
        <v>0</v>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Input'!C69</f>
        <v>0</v>
      </c>
      <c r="D69" s="503" t="s">
        <v>51</v>
      </c>
      <c r="E69" s="510">
        <v>36.49</v>
      </c>
      <c r="F69" s="510">
        <v>36.49</v>
      </c>
      <c r="G69" s="510">
        <v>36.49</v>
      </c>
      <c r="H69" s="505">
        <f t="shared" si="22"/>
        <v>0</v>
      </c>
      <c r="I69" s="538">
        <v>30</v>
      </c>
      <c r="J69" s="538">
        <v>30</v>
      </c>
      <c r="K69" s="538">
        <v>30</v>
      </c>
      <c r="L69" s="539">
        <f t="shared" si="30"/>
        <v>0</v>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v>0</v>
      </c>
      <c r="U69" s="546">
        <v>30</v>
      </c>
      <c r="V69" s="546">
        <v>29.5</v>
      </c>
      <c r="W69" s="546">
        <v>28.89</v>
      </c>
      <c r="X69" s="505">
        <f>(IF($C69&lt;10,U69,IF(AND($C69&gt;=10,$C69&lt;=50),V69,IF($C69&gt;50,W69,""))))*$C69</f>
        <v>0</v>
      </c>
      <c r="Y69" s="409" t="s">
        <v>402</v>
      </c>
      <c r="Z69" s="409" t="s">
        <v>402</v>
      </c>
      <c r="AA69" s="409" t="s">
        <v>403</v>
      </c>
      <c r="AB69" s="539" t="str">
        <f>IF((0 =$C69),"",IFERROR(IF($C69&lt;10,$C280*Y69,IF(AND(10&lt;=$C69,$C69&lt;=50),$C69*Z69,IF($C69&gt;50,$C69*AA69,"No Offer"))),"No Offer"))</f>
        <v/>
      </c>
    </row>
    <row r="70" spans="1:28" x14ac:dyDescent="0.2">
      <c r="A70" s="511"/>
      <c r="B70" s="459"/>
      <c r="C70" s="503"/>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Input'!C75</f>
        <v>0</v>
      </c>
      <c r="D75" s="512" t="s">
        <v>1094</v>
      </c>
      <c r="E75" s="525">
        <v>332.75</v>
      </c>
      <c r="F75" s="525">
        <v>272.25</v>
      </c>
      <c r="G75" s="525">
        <v>242</v>
      </c>
      <c r="H75" s="505">
        <f t="shared" ref="H75" si="31">(IF(C75&lt;10,E75,IF(AND(C75&gt;=10,C75&lt;=50),F75,IF(C75&gt;50,G75,""))))*C75</f>
        <v>0</v>
      </c>
      <c r="I75" s="548">
        <v>50</v>
      </c>
      <c r="J75" s="548">
        <v>50</v>
      </c>
      <c r="K75" s="548">
        <v>50</v>
      </c>
      <c r="L75" s="539">
        <f t="shared" ref="L75" si="32">(IF(C75&lt;10,I75,IF(AND(C75&gt;=10,C75&lt;=50),J75,IF(C75&gt;50,K75,""))))*C75</f>
        <v>0</v>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v>0</v>
      </c>
      <c r="U75" s="525">
        <v>200</v>
      </c>
      <c r="V75" s="525">
        <v>175</v>
      </c>
      <c r="W75" s="525">
        <v>150</v>
      </c>
      <c r="X75" s="505">
        <f>(IF($C75&lt;10,U75,IF(AND($C75&gt;=10,$C75&lt;=50),V75,IF($C75&gt;50,W75,""))))*$C75</f>
        <v>0</v>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Design'!$E27)</f>
        <v>0</v>
      </c>
      <c r="I78" s="526"/>
      <c r="J78" s="526"/>
      <c r="K78" s="526"/>
      <c r="L78" s="472">
        <f>SUM(L11:L75)*'Summary Design'!$E27</f>
        <v>0</v>
      </c>
      <c r="M78" s="526"/>
      <c r="N78" s="526"/>
      <c r="O78" s="526"/>
      <c r="P78" s="472">
        <f>SUM(P11:P75)*'Summary Design'!$E27</f>
        <v>0</v>
      </c>
      <c r="Q78" s="526"/>
      <c r="R78" s="526"/>
      <c r="S78" s="526"/>
      <c r="T78" s="472">
        <f>SUM(T11:T75)*'Summary Design'!$E27</f>
        <v>0</v>
      </c>
      <c r="U78" s="526"/>
      <c r="V78" s="526"/>
      <c r="W78" s="526"/>
      <c r="X78" s="472">
        <f>SUM(X11:X75)*'Summary Design'!$E27</f>
        <v>0</v>
      </c>
      <c r="Y78" s="526"/>
      <c r="Z78" s="526"/>
      <c r="AA78" s="526"/>
      <c r="AB78" s="472">
        <f>SUM(AB11:AB75)*'Summary Design'!$E27</f>
        <v>0</v>
      </c>
    </row>
    <row r="79" spans="1:28" x14ac:dyDescent="0.2">
      <c r="A79" s="363"/>
      <c r="B79" s="364" t="s">
        <v>1097</v>
      </c>
      <c r="C79" s="367"/>
      <c r="D79" s="367"/>
      <c r="E79" s="527"/>
      <c r="F79" s="527"/>
      <c r="G79" s="527"/>
      <c r="H79" s="473">
        <f t="shared" ref="H79" si="33">IF(COUNTIF(H11:H75,"No offer")&gt;0,"No Offer",SUM(H11:H75))</f>
        <v>0</v>
      </c>
      <c r="I79" s="527"/>
      <c r="J79" s="527"/>
      <c r="K79" s="527"/>
      <c r="L79" s="473">
        <f t="shared" ref="L79" si="34">IF(COUNTIF(L11:L75,"No offer")&gt;0,"No Offer",SUM(L11:L75))</f>
        <v>0</v>
      </c>
      <c r="M79" s="527"/>
      <c r="N79" s="527"/>
      <c r="O79" s="527"/>
      <c r="P79" s="473">
        <f t="shared" ref="P79" si="35">IF(COUNTIF(P11:P75,"No offer")&gt;0,"No Offer",SUM(P11:P75))</f>
        <v>0</v>
      </c>
      <c r="Q79" s="527"/>
      <c r="R79" s="527"/>
      <c r="S79" s="527"/>
      <c r="T79" s="473">
        <f t="shared" ref="T79" si="36">IF(COUNTIF(T11:T75,"No offer")&gt;0,"No Offer",SUM(T11:T75))</f>
        <v>0</v>
      </c>
      <c r="U79" s="527"/>
      <c r="V79" s="527"/>
      <c r="W79" s="527"/>
      <c r="X79" s="473">
        <f t="shared" ref="X79" si="37">IF(COUNTIF(X11:X75,"No offer")&gt;0,"No Offer",SUM(X11:X75))</f>
        <v>0</v>
      </c>
      <c r="Y79" s="527"/>
      <c r="Z79" s="527"/>
      <c r="AA79" s="527"/>
      <c r="AB79" s="473">
        <f>IF(COUNTIF(AB11:AB75,"No offer")&gt;0,"No Offer",SUM(AB11:AB75))</f>
        <v>0</v>
      </c>
    </row>
    <row r="80" spans="1:28" x14ac:dyDescent="0.2">
      <c r="A80" s="474"/>
      <c r="B80" s="475" t="s">
        <v>4048</v>
      </c>
      <c r="C80" s="476"/>
      <c r="D80" s="476"/>
      <c r="E80" s="476"/>
      <c r="F80" s="476"/>
      <c r="G80" s="370"/>
      <c r="H80" s="370">
        <f>SUM(H79:AB79)/H81</f>
        <v>0</v>
      </c>
    </row>
    <row r="81" spans="1:8" x14ac:dyDescent="0.2">
      <c r="A81" s="474"/>
      <c r="B81" s="475" t="s">
        <v>4049</v>
      </c>
      <c r="C81" s="476"/>
      <c r="D81" s="476"/>
      <c r="E81" s="476"/>
      <c r="F81" s="476"/>
      <c r="G81" s="370"/>
      <c r="H81" s="372">
        <f>6-COUNTIF(H79:AB79,"No offer")</f>
        <v>6</v>
      </c>
    </row>
  </sheetData>
  <sheetProtection algorithmName="SHA-512" hashValue="64/51jOAkEEm6dYVHuXuEg9AOLQzB+4TeqloGpuly5cVXjug05tZdRogyZhH3PwPhW6du6OJMtvWmYPg8xwmQg==" saltValue="+xs9MbYozvak+ogdPS62Ow==" spinCount="100000" sheet="1" objects="1" scenarios="1" selectLockedCells="1" selectUnlockedCells="1"/>
  <mergeCells count="7">
    <mergeCell ref="E4:H4"/>
    <mergeCell ref="I4:L4"/>
    <mergeCell ref="M4:P4"/>
    <mergeCell ref="Q4:T4"/>
    <mergeCell ref="I3:AB3"/>
    <mergeCell ref="U4:X4"/>
    <mergeCell ref="Y4:AB4"/>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D47B-8505-472F-831B-13D1AB02307F}">
  <sheetPr codeName="Sheet22">
    <tabColor rgb="FF7030A0"/>
    <pageSetUpPr fitToPage="1"/>
  </sheetPr>
  <dimension ref="A1:AC81"/>
  <sheetViews>
    <sheetView zoomScale="85" zoomScaleNormal="85"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8.85546875" style="477" customWidth="1"/>
    <col min="6" max="6" width="10.7109375" style="477" customWidth="1"/>
    <col min="7" max="7" width="9" style="477" customWidth="1"/>
    <col min="8" max="8" width="11.28515625" style="477" customWidth="1"/>
    <col min="9" max="11" width="9.28515625" style="477" customWidth="1"/>
    <col min="12" max="12" width="12.5703125" style="477" customWidth="1"/>
    <col min="13" max="27" width="9.28515625" style="477" customWidth="1"/>
    <col min="28" max="28" width="12.85546875" style="477" customWidth="1"/>
    <col min="29" max="29" width="13" style="462" customWidth="1"/>
    <col min="30" max="16384" width="9.140625" style="462"/>
  </cols>
  <sheetData>
    <row r="1" spans="1:29" s="384" customFormat="1" ht="15.75" x14ac:dyDescent="0.25">
      <c r="A1" s="383" t="s">
        <v>1029</v>
      </c>
      <c r="C1" s="385"/>
      <c r="I1" s="386"/>
      <c r="J1" s="386"/>
      <c r="K1" s="386"/>
      <c r="L1" s="386"/>
      <c r="M1" s="386"/>
      <c r="N1" s="386"/>
      <c r="O1" s="386"/>
      <c r="P1" s="386"/>
      <c r="Q1" s="386"/>
      <c r="R1" s="386"/>
      <c r="S1" s="386"/>
      <c r="T1" s="386"/>
      <c r="U1" s="386"/>
      <c r="V1" s="386"/>
      <c r="W1" s="386"/>
      <c r="X1" s="386"/>
      <c r="Y1" s="386"/>
      <c r="Z1" s="386"/>
      <c r="AA1" s="386"/>
      <c r="AB1" s="386"/>
    </row>
    <row r="2" spans="1:29" s="389" customFormat="1" ht="15.75" customHeight="1" x14ac:dyDescent="0.2">
      <c r="A2" s="390"/>
      <c r="C2" s="391"/>
      <c r="D2" s="391"/>
      <c r="E2" s="391"/>
      <c r="F2" s="391"/>
      <c r="G2" s="391"/>
      <c r="H2" s="391"/>
      <c r="I2" s="528"/>
      <c r="J2" s="528"/>
      <c r="K2" s="528"/>
      <c r="L2" s="528"/>
      <c r="M2" s="528"/>
      <c r="N2" s="528"/>
      <c r="O2" s="528"/>
      <c r="P2" s="528"/>
      <c r="Q2" s="528"/>
      <c r="R2" s="528"/>
      <c r="S2" s="528"/>
      <c r="T2" s="528"/>
      <c r="U2" s="528"/>
      <c r="V2" s="528"/>
      <c r="W2" s="528"/>
      <c r="X2" s="528"/>
      <c r="Y2" s="528"/>
      <c r="Z2" s="528"/>
      <c r="AA2" s="528"/>
      <c r="AB2" s="528"/>
    </row>
    <row r="3" spans="1:29" s="389" customFormat="1" ht="15" customHeight="1" x14ac:dyDescent="0.2">
      <c r="A3" s="387"/>
      <c r="B3" s="388"/>
      <c r="C3" s="303"/>
      <c r="D3" s="303"/>
      <c r="E3" s="303"/>
      <c r="F3" s="303"/>
      <c r="G3" s="303"/>
      <c r="H3" s="303"/>
      <c r="I3" s="1050"/>
      <c r="J3" s="1050"/>
      <c r="K3" s="1050"/>
      <c r="L3" s="1050"/>
      <c r="M3" s="1050"/>
      <c r="N3" s="1050"/>
      <c r="O3" s="1050"/>
      <c r="P3" s="1050"/>
      <c r="Q3" s="1050"/>
      <c r="R3" s="1050"/>
      <c r="S3" s="1050"/>
      <c r="T3" s="1050"/>
      <c r="U3" s="1050"/>
      <c r="V3" s="1050"/>
      <c r="W3" s="1050"/>
      <c r="X3" s="1050"/>
      <c r="Y3" s="1050"/>
      <c r="Z3" s="1050"/>
      <c r="AA3" s="1050"/>
      <c r="AB3" s="1050"/>
    </row>
    <row r="4" spans="1:29" s="389" customFormat="1" ht="13.15" customHeight="1" x14ac:dyDescent="0.2">
      <c r="A4" s="387" t="s">
        <v>1</v>
      </c>
      <c r="B4" s="388" t="s">
        <v>2</v>
      </c>
      <c r="C4" s="303" t="s">
        <v>3</v>
      </c>
      <c r="D4" s="303" t="s">
        <v>4</v>
      </c>
      <c r="E4" s="1056" t="s">
        <v>5</v>
      </c>
      <c r="F4" s="1056"/>
      <c r="G4" s="1056"/>
      <c r="H4" s="1056"/>
      <c r="I4" s="1055" t="s">
        <v>6</v>
      </c>
      <c r="J4" s="1055"/>
      <c r="K4" s="1055"/>
      <c r="L4" s="1055"/>
      <c r="M4" s="1056" t="s">
        <v>7</v>
      </c>
      <c r="N4" s="1056"/>
      <c r="O4" s="1056"/>
      <c r="P4" s="1056"/>
      <c r="Q4" s="1055" t="s">
        <v>381</v>
      </c>
      <c r="R4" s="1055"/>
      <c r="S4" s="1055"/>
      <c r="T4" s="1055"/>
      <c r="U4" s="1056" t="s">
        <v>9</v>
      </c>
      <c r="V4" s="1056"/>
      <c r="W4" s="1056"/>
      <c r="X4" s="1056"/>
      <c r="Y4" s="1055" t="s">
        <v>10</v>
      </c>
      <c r="Z4" s="1055"/>
      <c r="AA4" s="1055"/>
      <c r="AB4" s="1055"/>
      <c r="AC4" s="303"/>
    </row>
    <row r="5" spans="1:29" s="389" customFormat="1" x14ac:dyDescent="0.2">
      <c r="A5" s="390"/>
      <c r="C5" s="391"/>
      <c r="D5" s="391"/>
      <c r="E5" s="494"/>
      <c r="F5" s="494"/>
      <c r="G5" s="494"/>
      <c r="H5" s="494"/>
      <c r="I5" s="309"/>
      <c r="J5" s="309"/>
      <c r="K5" s="309"/>
      <c r="L5" s="309"/>
      <c r="M5" s="310"/>
      <c r="N5" s="310"/>
      <c r="O5" s="310"/>
      <c r="P5" s="310"/>
      <c r="Q5" s="309"/>
      <c r="R5" s="309"/>
      <c r="S5" s="309"/>
      <c r="T5" s="309"/>
      <c r="U5" s="310"/>
      <c r="V5" s="310"/>
      <c r="W5" s="310"/>
      <c r="X5" s="310"/>
      <c r="Y5" s="309"/>
      <c r="Z5" s="309"/>
      <c r="AA5" s="309"/>
      <c r="AB5" s="309"/>
    </row>
    <row r="6" spans="1:29" s="389" customFormat="1" x14ac:dyDescent="0.2">
      <c r="A6" s="390"/>
      <c r="C6" s="303"/>
      <c r="D6" s="303"/>
      <c r="E6" s="394"/>
      <c r="F6" s="394"/>
      <c r="G6" s="394"/>
      <c r="H6" s="394"/>
      <c r="I6" s="395"/>
      <c r="J6" s="396"/>
      <c r="K6" s="395"/>
      <c r="L6" s="395"/>
      <c r="M6" s="397"/>
      <c r="N6" s="397"/>
      <c r="O6" s="397"/>
      <c r="P6" s="397"/>
      <c r="Q6" s="395"/>
      <c r="R6" s="395"/>
      <c r="S6" s="395"/>
      <c r="T6" s="395"/>
      <c r="U6" s="397"/>
      <c r="V6" s="397"/>
      <c r="W6" s="397"/>
      <c r="X6" s="397"/>
      <c r="Y6" s="395"/>
      <c r="Z6" s="395"/>
      <c r="AA6" s="395"/>
      <c r="AB6" s="395"/>
    </row>
    <row r="7" spans="1:29" s="389" customFormat="1" x14ac:dyDescent="0.2">
      <c r="A7" s="398"/>
      <c r="B7" s="356" t="s">
        <v>1030</v>
      </c>
      <c r="C7" s="463"/>
      <c r="D7" s="463"/>
      <c r="E7" s="463"/>
      <c r="F7" s="463"/>
      <c r="G7" s="463"/>
      <c r="H7" s="463"/>
      <c r="I7" s="529"/>
      <c r="J7" s="530"/>
      <c r="K7" s="529"/>
      <c r="L7" s="529"/>
      <c r="M7" s="529"/>
      <c r="N7" s="529"/>
      <c r="O7" s="529"/>
      <c r="P7" s="529"/>
      <c r="Q7" s="529"/>
      <c r="R7" s="529"/>
      <c r="S7" s="529"/>
      <c r="T7" s="529"/>
      <c r="U7" s="529"/>
      <c r="V7" s="529"/>
      <c r="W7" s="529"/>
      <c r="X7" s="529"/>
      <c r="Y7" s="450"/>
      <c r="Z7" s="531"/>
      <c r="AA7" s="450"/>
      <c r="AB7" s="529"/>
    </row>
    <row r="8" spans="1:29" s="389" customFormat="1" x14ac:dyDescent="0.2">
      <c r="A8" s="404"/>
      <c r="B8" s="405"/>
      <c r="C8" s="454"/>
      <c r="D8" s="454"/>
      <c r="E8" s="495"/>
      <c r="F8" s="495"/>
      <c r="G8" s="495"/>
      <c r="H8" s="495"/>
      <c r="I8" s="532"/>
      <c r="J8" s="533"/>
      <c r="K8" s="532"/>
      <c r="L8" s="532"/>
      <c r="M8" s="534"/>
      <c r="N8" s="534"/>
      <c r="O8" s="534"/>
      <c r="P8" s="534"/>
      <c r="Q8" s="532"/>
      <c r="R8" s="532"/>
      <c r="S8" s="532"/>
      <c r="T8" s="532"/>
      <c r="U8" s="534"/>
      <c r="V8" s="534"/>
      <c r="W8" s="534"/>
      <c r="X8" s="534"/>
      <c r="Y8" s="430"/>
      <c r="Z8" s="431"/>
      <c r="AA8" s="430"/>
      <c r="AB8" s="532"/>
    </row>
    <row r="9" spans="1:29" s="389" customFormat="1" x14ac:dyDescent="0.2">
      <c r="A9" s="420"/>
      <c r="B9" s="446" t="s">
        <v>626</v>
      </c>
      <c r="C9" s="496"/>
      <c r="D9" s="496"/>
      <c r="E9" s="497" t="s">
        <v>396</v>
      </c>
      <c r="F9" s="498" t="s">
        <v>1031</v>
      </c>
      <c r="G9" s="497" t="s">
        <v>398</v>
      </c>
      <c r="H9" s="497" t="s">
        <v>13</v>
      </c>
      <c r="I9" s="497" t="s">
        <v>396</v>
      </c>
      <c r="J9" s="498" t="s">
        <v>1031</v>
      </c>
      <c r="K9" s="497" t="s">
        <v>398</v>
      </c>
      <c r="L9" s="497" t="s">
        <v>13</v>
      </c>
      <c r="M9" s="497" t="s">
        <v>396</v>
      </c>
      <c r="N9" s="498" t="s">
        <v>1031</v>
      </c>
      <c r="O9" s="497" t="s">
        <v>398</v>
      </c>
      <c r="P9" s="497" t="s">
        <v>13</v>
      </c>
      <c r="Q9" s="497" t="s">
        <v>396</v>
      </c>
      <c r="R9" s="498" t="s">
        <v>1031</v>
      </c>
      <c r="S9" s="497" t="s">
        <v>398</v>
      </c>
      <c r="T9" s="497" t="s">
        <v>13</v>
      </c>
      <c r="U9" s="497" t="s">
        <v>396</v>
      </c>
      <c r="V9" s="498" t="s">
        <v>1031</v>
      </c>
      <c r="W9" s="497" t="s">
        <v>398</v>
      </c>
      <c r="X9" s="497" t="s">
        <v>13</v>
      </c>
      <c r="Y9" s="497" t="s">
        <v>396</v>
      </c>
      <c r="Z9" s="498" t="s">
        <v>1031</v>
      </c>
      <c r="AA9" s="497" t="s">
        <v>398</v>
      </c>
      <c r="AB9" s="497" t="s">
        <v>13</v>
      </c>
    </row>
    <row r="10" spans="1:29" s="389" customFormat="1" x14ac:dyDescent="0.2">
      <c r="A10" s="404"/>
      <c r="B10" s="405"/>
      <c r="C10" s="499"/>
      <c r="D10" s="499"/>
      <c r="E10" s="500"/>
      <c r="F10" s="501"/>
      <c r="G10" s="500"/>
      <c r="H10" s="502"/>
      <c r="I10" s="535"/>
      <c r="J10" s="536"/>
      <c r="K10" s="535"/>
      <c r="L10" s="535"/>
      <c r="M10" s="500"/>
      <c r="N10" s="501"/>
      <c r="O10" s="500"/>
      <c r="P10" s="500"/>
      <c r="Q10" s="535"/>
      <c r="R10" s="536"/>
      <c r="S10" s="535"/>
      <c r="T10" s="535"/>
      <c r="U10" s="500"/>
      <c r="V10" s="501"/>
      <c r="W10" s="500"/>
      <c r="X10" s="500"/>
      <c r="Y10" s="535"/>
      <c r="Z10" s="536"/>
      <c r="AA10" s="535"/>
      <c r="AB10" s="537"/>
    </row>
    <row r="11" spans="1:29" s="389" customFormat="1" ht="25.5" x14ac:dyDescent="0.2">
      <c r="A11" s="404" t="s">
        <v>1032</v>
      </c>
      <c r="B11" s="405" t="s">
        <v>1033</v>
      </c>
      <c r="C11" s="503">
        <f>'Series 300 Input'!J11</f>
        <v>0</v>
      </c>
      <c r="D11" s="503" t="s">
        <v>451</v>
      </c>
      <c r="E11" s="504">
        <v>45.8</v>
      </c>
      <c r="F11" s="504">
        <v>41.38</v>
      </c>
      <c r="G11" s="504">
        <v>38.659999999999997</v>
      </c>
      <c r="H11" s="505">
        <f>(IF(C11&lt;10,E11,IF(AND(C11&gt;=10,C11&lt;=50),F11,IF(C11&gt;50,G11,""))))*C11</f>
        <v>0</v>
      </c>
      <c r="I11" s="538">
        <v>70</v>
      </c>
      <c r="J11" s="538">
        <v>70</v>
      </c>
      <c r="K11" s="538">
        <v>70</v>
      </c>
      <c r="L11" s="539">
        <f>(IF(C11&lt;10,I11,IF(AND(C11&gt;=10,C11&lt;=50),J11,IF(C11&gt;50,K11,""))))*C11</f>
        <v>0</v>
      </c>
      <c r="M11" s="504" t="s">
        <v>1034</v>
      </c>
      <c r="N11" s="504" t="s">
        <v>1034</v>
      </c>
      <c r="O11" s="504" t="s">
        <v>1034</v>
      </c>
      <c r="P11" s="505" t="str">
        <f>IF((0 =$C11),"",IFERROR(IF($C11&lt;10,$C222*M11,IF(AND(10&lt;=$C11,$C11&lt;=50),$C11*N11,IF($C11&gt;50,$C11*O11,"No Offer"))),"No Offer"))</f>
        <v/>
      </c>
      <c r="Q11" s="538">
        <v>35</v>
      </c>
      <c r="R11" s="538">
        <v>32</v>
      </c>
      <c r="S11" s="538">
        <v>32</v>
      </c>
      <c r="T11" s="539">
        <f>(IF($C11&lt;10,Q11,IF(AND($C11&gt;=10,$C11&lt;=50),R11,IF($C11&gt;50,S11,""))))*$C11</f>
        <v>0</v>
      </c>
      <c r="U11" s="504">
        <v>55</v>
      </c>
      <c r="V11" s="504">
        <v>50</v>
      </c>
      <c r="W11" s="504">
        <v>32.36</v>
      </c>
      <c r="X11" s="505">
        <f>(IF($C11&lt;10,U11,IF(AND($C11&gt;=10,$C11&lt;=50),V11,IF($C11&gt;50,W11,""))))*$C11</f>
        <v>0</v>
      </c>
      <c r="Y11" s="409" t="s">
        <v>402</v>
      </c>
      <c r="Z11" s="409" t="s">
        <v>402</v>
      </c>
      <c r="AA11" s="409" t="s">
        <v>403</v>
      </c>
      <c r="AB11" s="539" t="str">
        <f>IF((0 =$C11),"",IFERROR(IF($C11&lt;10,$C222*Y11,IF(AND(10&lt;=$C11,$C11&lt;=50),$C11*Z11,IF($C11&gt;50,$C11*AA11,"No Offer"))),"No Offer"))</f>
        <v/>
      </c>
    </row>
    <row r="12" spans="1:29" s="389" customFormat="1" x14ac:dyDescent="0.2">
      <c r="A12" s="404"/>
      <c r="B12" s="405"/>
      <c r="C12" s="503"/>
      <c r="D12" s="503"/>
      <c r="E12" s="504"/>
      <c r="F12" s="504"/>
      <c r="G12" s="504"/>
      <c r="H12" s="506"/>
      <c r="I12" s="538"/>
      <c r="J12" s="538"/>
      <c r="K12" s="538"/>
      <c r="L12" s="540"/>
      <c r="M12" s="504"/>
      <c r="N12" s="504"/>
      <c r="O12" s="504"/>
      <c r="P12" s="506"/>
      <c r="Q12" s="538"/>
      <c r="R12" s="538"/>
      <c r="S12" s="538"/>
      <c r="T12" s="540"/>
      <c r="U12" s="504"/>
      <c r="V12" s="504"/>
      <c r="W12" s="504"/>
      <c r="X12" s="506"/>
      <c r="Y12" s="538"/>
      <c r="Z12" s="538"/>
      <c r="AA12" s="538"/>
      <c r="AB12" s="540"/>
    </row>
    <row r="13" spans="1:29" s="389" customFormat="1" ht="25.5" x14ac:dyDescent="0.2">
      <c r="A13" s="404" t="s">
        <v>1032</v>
      </c>
      <c r="B13" s="405" t="s">
        <v>1035</v>
      </c>
      <c r="C13" s="503">
        <f>'Series 300 Input'!J13</f>
        <v>0</v>
      </c>
      <c r="D13" s="503" t="s">
        <v>451</v>
      </c>
      <c r="E13" s="504">
        <v>46.46</v>
      </c>
      <c r="F13" s="504">
        <v>41.87</v>
      </c>
      <c r="G13" s="504">
        <v>39.08</v>
      </c>
      <c r="H13" s="505">
        <f t="shared" ref="H13" si="0">(IF(C13&lt;10,E13,IF(AND(C13&gt;=10,C13&lt;=50),F13,IF(C13&gt;50,G13,""))))*C13</f>
        <v>0</v>
      </c>
      <c r="I13" s="538">
        <v>70</v>
      </c>
      <c r="J13" s="538">
        <v>70</v>
      </c>
      <c r="K13" s="538">
        <v>70</v>
      </c>
      <c r="L13" s="539">
        <f t="shared" ref="L13" si="1">(IF(C13&lt;10,I13,IF(AND(C13&gt;=10,C13&lt;=50),J13,IF(C13&gt;50,K13,""))))*C13</f>
        <v>0</v>
      </c>
      <c r="M13" s="504" t="s">
        <v>1034</v>
      </c>
      <c r="N13" s="504" t="s">
        <v>1034</v>
      </c>
      <c r="O13" s="504" t="s">
        <v>1034</v>
      </c>
      <c r="P13" s="505" t="str">
        <f>IF((0 =$C13),"",IFERROR(IF($C13&lt;10,$C224*M13,IF(AND(10&lt;=$C13,$C13&lt;=50),$C13*N13,IF($C13&gt;50,$C13*O13,"No Offer"))),"No Offer"))</f>
        <v/>
      </c>
      <c r="Q13" s="538">
        <v>40</v>
      </c>
      <c r="R13" s="538">
        <v>35</v>
      </c>
      <c r="S13" s="538">
        <v>35</v>
      </c>
      <c r="T13" s="539">
        <f>(IF($C13&lt;10,Q13,IF(AND($C13&gt;=10,$C13&lt;=50),R13,IF($C13&gt;50,S13,""))))*$C13</f>
        <v>0</v>
      </c>
      <c r="U13" s="504">
        <v>60</v>
      </c>
      <c r="V13" s="504">
        <v>52.5</v>
      </c>
      <c r="W13" s="504">
        <v>34.5</v>
      </c>
      <c r="X13" s="505">
        <f>(IF($C13&lt;10,U13,IF(AND($C13&gt;=10,$C13&lt;=50),V13,IF($C13&gt;50,W13,""))))*$C13</f>
        <v>0</v>
      </c>
      <c r="Y13" s="409" t="s">
        <v>402</v>
      </c>
      <c r="Z13" s="409" t="s">
        <v>402</v>
      </c>
      <c r="AA13" s="409" t="s">
        <v>403</v>
      </c>
      <c r="AB13" s="539" t="str">
        <f>IF((0 =$C13),"",IFERROR(IF($C13&lt;10,$C224*Y13,IF(AND(10&lt;=$C13,$C13&lt;=50),$C13*Z13,IF($C13&gt;50,$C13*AA13,"No Offer"))),"No Offer"))</f>
        <v/>
      </c>
    </row>
    <row r="14" spans="1:29" s="389" customFormat="1" x14ac:dyDescent="0.2">
      <c r="A14" s="404"/>
      <c r="B14" s="405"/>
      <c r="C14" s="503"/>
      <c r="D14" s="503"/>
      <c r="E14" s="504"/>
      <c r="F14" s="504"/>
      <c r="G14" s="504"/>
      <c r="H14" s="506"/>
      <c r="I14" s="538"/>
      <c r="J14" s="538"/>
      <c r="K14" s="538"/>
      <c r="L14" s="540"/>
      <c r="M14" s="504"/>
      <c r="N14" s="504"/>
      <c r="O14" s="504"/>
      <c r="P14" s="506"/>
      <c r="Q14" s="538"/>
      <c r="R14" s="538"/>
      <c r="S14" s="538"/>
      <c r="T14" s="540"/>
      <c r="U14" s="504"/>
      <c r="V14" s="504"/>
      <c r="W14" s="504"/>
      <c r="X14" s="506"/>
      <c r="Y14" s="538"/>
      <c r="Z14" s="538"/>
      <c r="AA14" s="538"/>
      <c r="AB14" s="540"/>
    </row>
    <row r="15" spans="1:29" s="389" customFormat="1" ht="25.5" x14ac:dyDescent="0.2">
      <c r="A15" s="404" t="s">
        <v>1036</v>
      </c>
      <c r="B15" s="405" t="s">
        <v>1037</v>
      </c>
      <c r="C15" s="503">
        <f>'Series 300 Input'!J15</f>
        <v>0</v>
      </c>
      <c r="D15" s="503" t="s">
        <v>451</v>
      </c>
      <c r="E15" s="504">
        <v>32.79</v>
      </c>
      <c r="F15" s="504">
        <v>19.78</v>
      </c>
      <c r="G15" s="504">
        <v>15.37</v>
      </c>
      <c r="H15" s="505">
        <f t="shared" ref="H15" si="2">(IF(C15&lt;10,E15,IF(AND(C15&gt;=10,C15&lt;=50),F15,IF(C15&gt;50,G15,""))))*C15</f>
        <v>0</v>
      </c>
      <c r="I15" s="538">
        <v>70</v>
      </c>
      <c r="J15" s="538">
        <v>70</v>
      </c>
      <c r="K15" s="538">
        <v>70</v>
      </c>
      <c r="L15" s="539">
        <f t="shared" ref="L15" si="3">(IF(C15&lt;10,I15,IF(AND(C15&gt;=10,C15&lt;=50),J15,IF(C15&gt;50,K15,""))))*C15</f>
        <v>0</v>
      </c>
      <c r="M15" s="504" t="s">
        <v>1034</v>
      </c>
      <c r="N15" s="504" t="s">
        <v>1034</v>
      </c>
      <c r="O15" s="504" t="s">
        <v>1034</v>
      </c>
      <c r="P15" s="505" t="str">
        <f>IF((0 =$C15),"",IFERROR(IF($C15&lt;10,$C226*M15,IF(AND(10&lt;=$C15,$C15&lt;=50),$C15*N15,IF($C15&gt;50,$C15*O15,"No Offer"))),"No Offer"))</f>
        <v/>
      </c>
      <c r="Q15" s="538">
        <v>30</v>
      </c>
      <c r="R15" s="538">
        <v>25</v>
      </c>
      <c r="S15" s="538">
        <v>25</v>
      </c>
      <c r="T15" s="539">
        <f>(IF($C15&lt;10,Q15,IF(AND($C15&gt;=10,$C15&lt;=50),R15,IF($C15&gt;50,S15,""))))*$C15</f>
        <v>0</v>
      </c>
      <c r="U15" s="504">
        <v>30</v>
      </c>
      <c r="V15" s="504">
        <v>22.5</v>
      </c>
      <c r="W15" s="504">
        <v>16.45</v>
      </c>
      <c r="X15" s="505">
        <f>(IF($C15&lt;10,U15,IF(AND($C15&gt;=10,$C15&lt;=50),V15,IF($C15&gt;50,W15,""))))*$C15</f>
        <v>0</v>
      </c>
      <c r="Y15" s="409" t="s">
        <v>402</v>
      </c>
      <c r="Z15" s="409" t="s">
        <v>402</v>
      </c>
      <c r="AA15" s="409" t="s">
        <v>403</v>
      </c>
      <c r="AB15" s="539" t="str">
        <f>IF((0 =$C15),"",IFERROR(IF($C15&lt;10,$C226*Y15,IF(AND(10&lt;=$C15,$C15&lt;=50),$C15*Z15,IF($C15&gt;50,$C15*AA15,"No Offer"))),"No Offer"))</f>
        <v/>
      </c>
    </row>
    <row r="16" spans="1:29" s="389" customFormat="1" x14ac:dyDescent="0.2">
      <c r="A16" s="404"/>
      <c r="B16" s="405"/>
      <c r="C16" s="503"/>
      <c r="D16" s="503"/>
      <c r="E16" s="504"/>
      <c r="F16" s="504"/>
      <c r="G16" s="504"/>
      <c r="H16" s="506"/>
      <c r="I16" s="538"/>
      <c r="J16" s="538"/>
      <c r="K16" s="538"/>
      <c r="L16" s="540"/>
      <c r="M16" s="504"/>
      <c r="N16" s="504"/>
      <c r="O16" s="504"/>
      <c r="P16" s="506"/>
      <c r="Q16" s="538"/>
      <c r="R16" s="538"/>
      <c r="S16" s="538"/>
      <c r="T16" s="540"/>
      <c r="U16" s="504"/>
      <c r="V16" s="504"/>
      <c r="W16" s="504"/>
      <c r="X16" s="506"/>
      <c r="Y16" s="538"/>
      <c r="Z16" s="538"/>
      <c r="AA16" s="538"/>
      <c r="AB16" s="540"/>
    </row>
    <row r="17" spans="1:28" s="389" customFormat="1" ht="25.5" x14ac:dyDescent="0.2">
      <c r="A17" s="404" t="s">
        <v>1038</v>
      </c>
      <c r="B17" s="405" t="s">
        <v>1039</v>
      </c>
      <c r="C17" s="503">
        <f>'Series 300 Input'!J17</f>
        <v>0</v>
      </c>
      <c r="D17" s="503" t="s">
        <v>451</v>
      </c>
      <c r="E17" s="504">
        <v>47.61</v>
      </c>
      <c r="F17" s="504">
        <v>30.55</v>
      </c>
      <c r="G17" s="504">
        <v>22.08</v>
      </c>
      <c r="H17" s="505">
        <f t="shared" ref="H17" si="4">(IF(C17&lt;10,E17,IF(AND(C17&gt;=10,C17&lt;=50),F17,IF(C17&gt;50,G17,""))))*C17</f>
        <v>0</v>
      </c>
      <c r="I17" s="538">
        <v>70</v>
      </c>
      <c r="J17" s="538">
        <v>70</v>
      </c>
      <c r="K17" s="538">
        <v>70</v>
      </c>
      <c r="L17" s="539">
        <f t="shared" ref="L17" si="5">(IF(C17&lt;10,I17,IF(AND(C17&gt;=10,C17&lt;=50),J17,IF(C17&gt;50,K17,""))))*C17</f>
        <v>0</v>
      </c>
      <c r="M17" s="504" t="s">
        <v>1034</v>
      </c>
      <c r="N17" s="504" t="s">
        <v>1034</v>
      </c>
      <c r="O17" s="504" t="s">
        <v>1034</v>
      </c>
      <c r="P17" s="505" t="str">
        <f>IF((0 =$C17),"",IFERROR(IF($C17&lt;10,$C228*M17,IF(AND(10&lt;=$C17,$C17&lt;=50),$C17*N17,IF($C17&gt;50,$C17*O17,"No Offer"))),"No Offer"))</f>
        <v/>
      </c>
      <c r="Q17" s="538">
        <v>38</v>
      </c>
      <c r="R17" s="538">
        <v>35</v>
      </c>
      <c r="S17" s="538">
        <v>35</v>
      </c>
      <c r="T17" s="539">
        <f>(IF($C17&lt;10,Q17,IF(AND($C17&gt;=10,$C17&lt;=50),R17,IF($C17&gt;50,S17,""))))*$C17</f>
        <v>0</v>
      </c>
      <c r="U17" s="504">
        <v>42.5</v>
      </c>
      <c r="V17" s="504">
        <v>35</v>
      </c>
      <c r="W17" s="504">
        <v>28.5</v>
      </c>
      <c r="X17" s="505">
        <f>(IF($C17&lt;10,U17,IF(AND($C17&gt;=10,$C17&lt;=50),V17,IF($C17&gt;50,W17,""))))*$C17</f>
        <v>0</v>
      </c>
      <c r="Y17" s="409" t="s">
        <v>402</v>
      </c>
      <c r="Z17" s="409" t="s">
        <v>402</v>
      </c>
      <c r="AA17" s="409" t="s">
        <v>403</v>
      </c>
      <c r="AB17" s="539" t="str">
        <f>IF((0 =$C17),"",IFERROR(IF($C17&lt;10,$C228*Y17,IF(AND(10&lt;=$C17,$C17&lt;=50),$C17*Z17,IF($C17&gt;50,$C17*AA17,"No Offer"))),"No Offer"))</f>
        <v/>
      </c>
    </row>
    <row r="18" spans="1:28" s="389" customFormat="1" x14ac:dyDescent="0.2">
      <c r="A18" s="404"/>
      <c r="B18" s="405"/>
      <c r="C18" s="503"/>
      <c r="D18" s="503"/>
      <c r="E18" s="504"/>
      <c r="F18" s="504"/>
      <c r="G18" s="504"/>
      <c r="H18" s="506"/>
      <c r="I18" s="538"/>
      <c r="J18" s="538"/>
      <c r="K18" s="538"/>
      <c r="L18" s="540"/>
      <c r="M18" s="504"/>
      <c r="N18" s="504"/>
      <c r="O18" s="504"/>
      <c r="P18" s="506"/>
      <c r="Q18" s="538"/>
      <c r="R18" s="538"/>
      <c r="S18" s="538"/>
      <c r="T18" s="540"/>
      <c r="U18" s="504"/>
      <c r="V18" s="504"/>
      <c r="W18" s="504"/>
      <c r="X18" s="506"/>
      <c r="Y18" s="538"/>
      <c r="Z18" s="538"/>
      <c r="AA18" s="538"/>
      <c r="AB18" s="540"/>
    </row>
    <row r="19" spans="1:28" s="389" customFormat="1" ht="25.5" x14ac:dyDescent="0.2">
      <c r="A19" s="404" t="s">
        <v>1040</v>
      </c>
      <c r="B19" s="405" t="s">
        <v>1041</v>
      </c>
      <c r="C19" s="503">
        <f>'Series 300 Input'!J19</f>
        <v>0</v>
      </c>
      <c r="D19" s="503" t="s">
        <v>51</v>
      </c>
      <c r="E19" s="504">
        <v>36.49</v>
      </c>
      <c r="F19" s="504">
        <v>36.49</v>
      </c>
      <c r="G19" s="504">
        <v>36.49</v>
      </c>
      <c r="H19" s="505">
        <f t="shared" ref="H19" si="6">(IF(C19&lt;10,E19,IF(AND(C19&gt;=10,C19&lt;=50),F19,IF(C19&gt;50,G19,""))))*C19</f>
        <v>0</v>
      </c>
      <c r="I19" s="538">
        <v>40</v>
      </c>
      <c r="J19" s="538">
        <v>40</v>
      </c>
      <c r="K19" s="538">
        <v>40</v>
      </c>
      <c r="L19" s="539">
        <f t="shared" ref="L19" si="7">(IF(C19&lt;10,I19,IF(AND(C19&gt;=10,C19&lt;=50),J19,IF(C19&gt;50,K19,""))))*C19</f>
        <v>0</v>
      </c>
      <c r="M19" s="504" t="s">
        <v>1034</v>
      </c>
      <c r="N19" s="504" t="s">
        <v>1034</v>
      </c>
      <c r="O19" s="504" t="s">
        <v>1034</v>
      </c>
      <c r="P19" s="505" t="str">
        <f>IF((0 =$C19),"",IFERROR(IF($C19&lt;10,$C230*M19,IF(AND(10&lt;=$C19,$C19&lt;=50),$C19*N19,IF($C19&gt;50,$C19*O19,"No Offer"))),"No Offer"))</f>
        <v/>
      </c>
      <c r="Q19" s="538">
        <v>20</v>
      </c>
      <c r="R19" s="538">
        <v>20</v>
      </c>
      <c r="S19" s="538">
        <v>20</v>
      </c>
      <c r="T19" s="539">
        <f>(IF($C19&lt;10,Q19,IF(AND($C19&gt;=10,$C19&lt;=50),R19,IF($C19&gt;50,S19,""))))*$C19</f>
        <v>0</v>
      </c>
      <c r="U19" s="504">
        <v>30</v>
      </c>
      <c r="V19" s="504">
        <v>29.5</v>
      </c>
      <c r="W19" s="504">
        <v>28.89</v>
      </c>
      <c r="X19" s="505">
        <f>(IF($C19&lt;10,U19,IF(AND($C19&gt;=10,$C19&lt;=50),V19,IF($C19&gt;50,W19,""))))*$C19</f>
        <v>0</v>
      </c>
      <c r="Y19" s="409" t="s">
        <v>402</v>
      </c>
      <c r="Z19" s="409" t="s">
        <v>402</v>
      </c>
      <c r="AA19" s="409" t="s">
        <v>403</v>
      </c>
      <c r="AB19" s="539" t="str">
        <f>IF((0 =$C19),"",IFERROR(IF($C19&lt;10,$C230*Y19,IF(AND(10&lt;=$C19,$C19&lt;=50),$C19*Z19,IF($C19&gt;50,$C19*AA19,"No Offer"))),"No Offer"))</f>
        <v/>
      </c>
    </row>
    <row r="20" spans="1:28" s="389" customFormat="1" x14ac:dyDescent="0.2">
      <c r="A20" s="404"/>
      <c r="B20" s="405"/>
      <c r="C20" s="503"/>
      <c r="D20" s="503"/>
      <c r="E20" s="504"/>
      <c r="F20" s="504"/>
      <c r="G20" s="504"/>
      <c r="H20" s="506"/>
      <c r="I20" s="538"/>
      <c r="J20" s="538"/>
      <c r="K20" s="538"/>
      <c r="L20" s="540"/>
      <c r="M20" s="504"/>
      <c r="N20" s="504"/>
      <c r="O20" s="504"/>
      <c r="P20" s="506"/>
      <c r="Q20" s="538"/>
      <c r="R20" s="538"/>
      <c r="S20" s="538"/>
      <c r="T20" s="540"/>
      <c r="U20" s="504"/>
      <c r="V20" s="504"/>
      <c r="W20" s="504"/>
      <c r="X20" s="506"/>
      <c r="Y20" s="538"/>
      <c r="Z20" s="538"/>
      <c r="AA20" s="538"/>
      <c r="AB20" s="540"/>
    </row>
    <row r="21" spans="1:28" s="389" customFormat="1" ht="25.5" x14ac:dyDescent="0.2">
      <c r="A21" s="404" t="s">
        <v>1042</v>
      </c>
      <c r="B21" s="405" t="s">
        <v>1043</v>
      </c>
      <c r="C21" s="503">
        <f>'Series 300 Input'!J21</f>
        <v>0</v>
      </c>
      <c r="D21" s="503" t="s">
        <v>51</v>
      </c>
      <c r="E21" s="504">
        <v>36.49</v>
      </c>
      <c r="F21" s="504">
        <v>36.49</v>
      </c>
      <c r="G21" s="504">
        <v>36.49</v>
      </c>
      <c r="H21" s="505">
        <f t="shared" ref="H21" si="8">(IF(C21&lt;10,E21,IF(AND(C21&gt;=10,C21&lt;=50),F21,IF(C21&gt;50,G21,""))))*C21</f>
        <v>0</v>
      </c>
      <c r="I21" s="538">
        <v>40</v>
      </c>
      <c r="J21" s="538">
        <v>40</v>
      </c>
      <c r="K21" s="538">
        <v>40</v>
      </c>
      <c r="L21" s="539">
        <f t="shared" ref="L21" si="9">(IF(C21&lt;10,I21,IF(AND(C21&gt;=10,C21&lt;=50),J21,IF(C21&gt;50,K21,""))))*C21</f>
        <v>0</v>
      </c>
      <c r="M21" s="504" t="s">
        <v>1034</v>
      </c>
      <c r="N21" s="504" t="s">
        <v>1034</v>
      </c>
      <c r="O21" s="504" t="s">
        <v>1034</v>
      </c>
      <c r="P21" s="505" t="str">
        <f>IF((0 =$C21),"",IFERROR(IF($C21&lt;10,$C232*M21,IF(AND(10&lt;=$C21,$C21&lt;=50),$C21*N21,IF($C21&gt;50,$C21*O21,"No Offer"))),"No Offer"))</f>
        <v/>
      </c>
      <c r="Q21" s="538">
        <v>15</v>
      </c>
      <c r="R21" s="538">
        <v>15</v>
      </c>
      <c r="S21" s="538">
        <v>15</v>
      </c>
      <c r="T21" s="539">
        <f>(IF($C21&lt;10,Q21,IF(AND($C21&gt;=10,$C21&lt;=50),R21,IF($C21&gt;50,S21,""))))*$C21</f>
        <v>0</v>
      </c>
      <c r="U21" s="504">
        <v>25</v>
      </c>
      <c r="V21" s="504">
        <v>22.5</v>
      </c>
      <c r="W21" s="504">
        <v>20</v>
      </c>
      <c r="X21" s="505">
        <f>(IF($C21&lt;10,U21,IF(AND($C21&gt;=10,$C21&lt;=50),V21,IF($C21&gt;50,W21,""))))*$C21</f>
        <v>0</v>
      </c>
      <c r="Y21" s="409" t="s">
        <v>402</v>
      </c>
      <c r="Z21" s="409" t="s">
        <v>402</v>
      </c>
      <c r="AA21" s="409" t="s">
        <v>403</v>
      </c>
      <c r="AB21" s="539" t="str">
        <f>IF((0 =$C21),"",IFERROR(IF($C21&lt;10,$C232*Y21,IF(AND(10&lt;=$C21,$C21&lt;=50),$C21*Z21,IF($C21&gt;50,$C21*AA21,"No Offer"))),"No Offer"))</f>
        <v/>
      </c>
    </row>
    <row r="22" spans="1:28" s="389" customFormat="1" x14ac:dyDescent="0.2">
      <c r="A22" s="404"/>
      <c r="B22" s="405"/>
      <c r="C22" s="503"/>
      <c r="D22" s="503"/>
      <c r="E22" s="504"/>
      <c r="F22" s="504"/>
      <c r="G22" s="504"/>
      <c r="H22" s="506"/>
      <c r="I22" s="538"/>
      <c r="J22" s="538"/>
      <c r="K22" s="538"/>
      <c r="L22" s="540"/>
      <c r="M22" s="504"/>
      <c r="N22" s="504"/>
      <c r="O22" s="504"/>
      <c r="P22" s="506"/>
      <c r="Q22" s="538"/>
      <c r="R22" s="538"/>
      <c r="S22" s="538"/>
      <c r="T22" s="540"/>
      <c r="U22" s="504"/>
      <c r="V22" s="504"/>
      <c r="W22" s="504"/>
      <c r="X22" s="506"/>
      <c r="Y22" s="538"/>
      <c r="Z22" s="538"/>
      <c r="AA22" s="538"/>
      <c r="AB22" s="540"/>
    </row>
    <row r="23" spans="1:28" s="389" customFormat="1" ht="25.5" x14ac:dyDescent="0.2">
      <c r="A23" s="404" t="s">
        <v>1044</v>
      </c>
      <c r="B23" s="405" t="s">
        <v>1045</v>
      </c>
      <c r="C23" s="503">
        <f>'Series 300 Input'!J23</f>
        <v>0</v>
      </c>
      <c r="D23" s="503" t="s">
        <v>51</v>
      </c>
      <c r="E23" s="504">
        <v>36.49</v>
      </c>
      <c r="F23" s="504">
        <v>36.49</v>
      </c>
      <c r="G23" s="504">
        <v>36.49</v>
      </c>
      <c r="H23" s="505">
        <f t="shared" ref="H23" si="10">(IF(C23&lt;10,E23,IF(AND(C23&gt;=10,C23&lt;=50),F23,IF(C23&gt;50,G23,""))))*C23</f>
        <v>0</v>
      </c>
      <c r="I23" s="538">
        <v>40</v>
      </c>
      <c r="J23" s="538">
        <v>40</v>
      </c>
      <c r="K23" s="538">
        <v>40</v>
      </c>
      <c r="L23" s="539">
        <f t="shared" ref="L23" si="11">(IF(C23&lt;10,I23,IF(AND(C23&gt;=10,C23&lt;=50),J23,IF(C23&gt;50,K23,""))))*C23</f>
        <v>0</v>
      </c>
      <c r="M23" s="504" t="s">
        <v>1034</v>
      </c>
      <c r="N23" s="504" t="s">
        <v>1034</v>
      </c>
      <c r="O23" s="504" t="s">
        <v>1034</v>
      </c>
      <c r="P23" s="505" t="str">
        <f>IF((0 =$C23),"",IFERROR(IF($C23&lt;10,$C234*M23,IF(AND(10&lt;=$C23,$C23&lt;=50),$C23*N23,IF($C23&gt;50,$C23*O23,"No Offer"))),"No Offer"))</f>
        <v/>
      </c>
      <c r="Q23" s="538">
        <v>15</v>
      </c>
      <c r="R23" s="538">
        <v>15</v>
      </c>
      <c r="S23" s="538">
        <v>15</v>
      </c>
      <c r="T23" s="539">
        <f>(IF($C23&lt;10,Q23,IF(AND($C23&gt;=10,$C23&lt;=50),R23,IF($C23&gt;50,S23,""))))*$C23</f>
        <v>0</v>
      </c>
      <c r="U23" s="504">
        <v>17.5</v>
      </c>
      <c r="V23" s="504">
        <v>16</v>
      </c>
      <c r="W23" s="504">
        <v>14.45</v>
      </c>
      <c r="X23" s="505">
        <f>(IF($C23&lt;10,U23,IF(AND($C23&gt;=10,$C23&lt;=50),V23,IF($C23&gt;50,W23,""))))*$C23</f>
        <v>0</v>
      </c>
      <c r="Y23" s="409" t="s">
        <v>402</v>
      </c>
      <c r="Z23" s="409" t="s">
        <v>402</v>
      </c>
      <c r="AA23" s="409" t="s">
        <v>403</v>
      </c>
      <c r="AB23" s="539" t="str">
        <f>IF((0 =$C23),"",IFERROR(IF($C23&lt;10,$C234*Y23,IF(AND(10&lt;=$C23,$C23&lt;=50),$C23*Z23,IF($C23&gt;50,$C23*AA23,"No Offer"))),"No Offer"))</f>
        <v/>
      </c>
    </row>
    <row r="24" spans="1:28" s="389" customFormat="1" x14ac:dyDescent="0.2">
      <c r="A24" s="404"/>
      <c r="B24" s="405"/>
      <c r="C24" s="503"/>
      <c r="D24" s="503"/>
      <c r="E24" s="504"/>
      <c r="F24" s="504"/>
      <c r="G24" s="504"/>
      <c r="H24" s="506"/>
      <c r="I24" s="538"/>
      <c r="J24" s="538"/>
      <c r="K24" s="538"/>
      <c r="L24" s="540"/>
      <c r="M24" s="504"/>
      <c r="N24" s="504"/>
      <c r="O24" s="504"/>
      <c r="P24" s="506"/>
      <c r="Q24" s="538"/>
      <c r="R24" s="538"/>
      <c r="S24" s="538"/>
      <c r="T24" s="540"/>
      <c r="U24" s="504"/>
      <c r="V24" s="504"/>
      <c r="W24" s="504"/>
      <c r="X24" s="506"/>
      <c r="Y24" s="538"/>
      <c r="Z24" s="538"/>
      <c r="AA24" s="538"/>
      <c r="AB24" s="540"/>
    </row>
    <row r="25" spans="1:28" s="389" customFormat="1" ht="25.5" x14ac:dyDescent="0.2">
      <c r="A25" s="404" t="s">
        <v>1046</v>
      </c>
      <c r="B25" s="405" t="s">
        <v>1047</v>
      </c>
      <c r="C25" s="503">
        <f>'Series 300 Input'!J25</f>
        <v>0</v>
      </c>
      <c r="D25" s="503" t="s">
        <v>51</v>
      </c>
      <c r="E25" s="504">
        <v>36.49</v>
      </c>
      <c r="F25" s="504">
        <v>36.49</v>
      </c>
      <c r="G25" s="504">
        <v>36.49</v>
      </c>
      <c r="H25" s="505">
        <f t="shared" ref="H25" si="12">(IF(C25&lt;10,E25,IF(AND(C25&gt;=10,C25&lt;=50),F25,IF(C25&gt;50,G25,""))))*C25</f>
        <v>0</v>
      </c>
      <c r="I25" s="538">
        <v>40</v>
      </c>
      <c r="J25" s="538">
        <v>40</v>
      </c>
      <c r="K25" s="538">
        <v>40</v>
      </c>
      <c r="L25" s="539">
        <f t="shared" ref="L25" si="13">(IF(C25&lt;10,I25,IF(AND(C25&gt;=10,C25&lt;=50),J25,IF(C25&gt;50,K25,""))))*C25</f>
        <v>0</v>
      </c>
      <c r="M25" s="504" t="s">
        <v>1034</v>
      </c>
      <c r="N25" s="504" t="s">
        <v>1034</v>
      </c>
      <c r="O25" s="504" t="s">
        <v>1034</v>
      </c>
      <c r="P25" s="505" t="str">
        <f>IF((0 =$C25),"",IFERROR(IF($C25&lt;10,$C236*M25,IF(AND(10&lt;=$C25,$C25&lt;=50),$C25*N25,IF($C25&gt;50,$C25*O25,"No Offer"))),"No Offer"))</f>
        <v/>
      </c>
      <c r="Q25" s="538">
        <v>20</v>
      </c>
      <c r="R25" s="538">
        <v>20</v>
      </c>
      <c r="S25" s="538">
        <v>20</v>
      </c>
      <c r="T25" s="539">
        <f>(IF($C25&lt;10,Q25,IF(AND($C25&gt;=10,$C25&lt;=50),R25,IF($C25&gt;50,S25,""))))*$C25</f>
        <v>0</v>
      </c>
      <c r="U25" s="504">
        <v>30</v>
      </c>
      <c r="V25" s="504">
        <v>29.5</v>
      </c>
      <c r="W25" s="504">
        <v>28.89</v>
      </c>
      <c r="X25" s="505">
        <f>(IF($C25&lt;10,U25,IF(AND($C25&gt;=10,$C25&lt;=50),V25,IF($C25&gt;50,W25,""))))*$C25</f>
        <v>0</v>
      </c>
      <c r="Y25" s="409" t="s">
        <v>402</v>
      </c>
      <c r="Z25" s="409" t="s">
        <v>402</v>
      </c>
      <c r="AA25" s="409" t="s">
        <v>403</v>
      </c>
      <c r="AB25" s="539" t="str">
        <f>IF((0 =$C25),"",IFERROR(IF($C25&lt;10,$C236*Y25,IF(AND(10&lt;=$C25,$C25&lt;=50),$C25*Z25,IF($C25&gt;50,$C25*AA25,"No Offer"))),"No Offer"))</f>
        <v/>
      </c>
    </row>
    <row r="26" spans="1:28" s="389" customFormat="1" x14ac:dyDescent="0.2">
      <c r="A26" s="404"/>
      <c r="B26" s="405"/>
      <c r="C26" s="503"/>
      <c r="D26" s="503"/>
      <c r="E26" s="504"/>
      <c r="F26" s="504"/>
      <c r="G26" s="504"/>
      <c r="H26" s="506"/>
      <c r="I26" s="538"/>
      <c r="J26" s="538"/>
      <c r="K26" s="538"/>
      <c r="L26" s="540"/>
      <c r="M26" s="504"/>
      <c r="N26" s="504"/>
      <c r="O26" s="504"/>
      <c r="P26" s="506"/>
      <c r="Q26" s="538"/>
      <c r="R26" s="538"/>
      <c r="S26" s="538"/>
      <c r="T26" s="540"/>
      <c r="U26" s="504"/>
      <c r="V26" s="504"/>
      <c r="W26" s="504"/>
      <c r="X26" s="506"/>
      <c r="Y26" s="538"/>
      <c r="Z26" s="538"/>
      <c r="AA26" s="538"/>
      <c r="AB26" s="540"/>
    </row>
    <row r="27" spans="1:28" s="389" customFormat="1" ht="25.5" x14ac:dyDescent="0.2">
      <c r="A27" s="404" t="s">
        <v>1048</v>
      </c>
      <c r="B27" s="405" t="s">
        <v>1049</v>
      </c>
      <c r="C27" s="503">
        <f>'Series 300 Input'!J27</f>
        <v>0</v>
      </c>
      <c r="D27" s="503" t="s">
        <v>51</v>
      </c>
      <c r="E27" s="504">
        <v>36.49</v>
      </c>
      <c r="F27" s="504">
        <v>36.49</v>
      </c>
      <c r="G27" s="504">
        <v>36.49</v>
      </c>
      <c r="H27" s="505">
        <f t="shared" ref="H27" si="14">(IF(C27&lt;10,E27,IF(AND(C27&gt;=10,C27&lt;=50),F27,IF(C27&gt;50,G27,""))))*C27</f>
        <v>0</v>
      </c>
      <c r="I27" s="538">
        <v>40</v>
      </c>
      <c r="J27" s="538">
        <v>40</v>
      </c>
      <c r="K27" s="538">
        <v>40</v>
      </c>
      <c r="L27" s="539">
        <f t="shared" ref="L27" si="15">(IF(C27&lt;10,I27,IF(AND(C27&gt;=10,C27&lt;=50),J27,IF(C27&gt;50,K27,""))))*C27</f>
        <v>0</v>
      </c>
      <c r="M27" s="504" t="s">
        <v>1034</v>
      </c>
      <c r="N27" s="504" t="s">
        <v>1034</v>
      </c>
      <c r="O27" s="504" t="s">
        <v>1034</v>
      </c>
      <c r="P27" s="505" t="str">
        <f>IF((0 =$C27),"",IFERROR(IF($C27&lt;10,$C238*M27,IF(AND(10&lt;=$C27,$C27&lt;=50),$C27*N27,IF($C27&gt;50,$C27*O27,"No Offer"))),"No Offer"))</f>
        <v/>
      </c>
      <c r="Q27" s="538">
        <v>20</v>
      </c>
      <c r="R27" s="538">
        <v>20</v>
      </c>
      <c r="S27" s="538">
        <v>20</v>
      </c>
      <c r="T27" s="539">
        <f>(IF($C27&lt;10,Q27,IF(AND($C27&gt;=10,$C27&lt;=50),R27,IF($C27&gt;50,S27,""))))*$C27</f>
        <v>0</v>
      </c>
      <c r="U27" s="504">
        <v>30</v>
      </c>
      <c r="V27" s="504">
        <v>29.5</v>
      </c>
      <c r="W27" s="504">
        <v>28.89</v>
      </c>
      <c r="X27" s="505">
        <f>(IF($C27&lt;10,U27,IF(AND($C27&gt;=10,$C27&lt;=50),V27,IF($C27&gt;50,W27,""))))*$C27</f>
        <v>0</v>
      </c>
      <c r="Y27" s="409" t="s">
        <v>402</v>
      </c>
      <c r="Z27" s="409" t="s">
        <v>402</v>
      </c>
      <c r="AA27" s="409" t="s">
        <v>403</v>
      </c>
      <c r="AB27" s="539" t="str">
        <f>IF((0 =$C27),"",IFERROR(IF($C27&lt;10,$C238*Y27,IF(AND(10&lt;=$C27,$C27&lt;=50),$C27*Z27,IF($C27&gt;50,$C27*AA27,"No Offer"))),"No Offer"))</f>
        <v/>
      </c>
    </row>
    <row r="28" spans="1:28" s="389" customFormat="1" x14ac:dyDescent="0.2">
      <c r="A28" s="404"/>
      <c r="B28" s="405"/>
      <c r="C28" s="503">
        <f>'Series 300 Input'!J28</f>
        <v>0</v>
      </c>
      <c r="D28" s="503"/>
      <c r="E28" s="504"/>
      <c r="F28" s="504"/>
      <c r="G28" s="504"/>
      <c r="H28" s="506"/>
      <c r="I28" s="538"/>
      <c r="J28" s="538"/>
      <c r="K28" s="538"/>
      <c r="L28" s="540"/>
      <c r="M28" s="504"/>
      <c r="N28" s="504"/>
      <c r="O28" s="504"/>
      <c r="P28" s="506"/>
      <c r="Q28" s="538"/>
      <c r="R28" s="538"/>
      <c r="S28" s="538"/>
      <c r="T28" s="540"/>
      <c r="U28" s="504"/>
      <c r="V28" s="504"/>
      <c r="W28" s="504"/>
      <c r="X28" s="506"/>
      <c r="Y28" s="538"/>
      <c r="Z28" s="538"/>
      <c r="AA28" s="538"/>
      <c r="AB28" s="540"/>
    </row>
    <row r="29" spans="1:28" s="389" customFormat="1" ht="25.5" x14ac:dyDescent="0.2">
      <c r="A29" s="404" t="s">
        <v>1050</v>
      </c>
      <c r="B29" s="405" t="s">
        <v>1051</v>
      </c>
      <c r="C29" s="503">
        <f>'Series 300 Input'!J29</f>
        <v>0</v>
      </c>
      <c r="D29" s="503" t="s">
        <v>51</v>
      </c>
      <c r="E29" s="504">
        <v>36.49</v>
      </c>
      <c r="F29" s="504">
        <v>36.49</v>
      </c>
      <c r="G29" s="504">
        <v>36.49</v>
      </c>
      <c r="H29" s="505">
        <f t="shared" ref="H29" si="16">(IF(C29&lt;10,E29,IF(AND(C29&gt;=10,C29&lt;=50),F29,IF(C29&gt;50,G29,""))))*C29</f>
        <v>0</v>
      </c>
      <c r="I29" s="538">
        <v>40</v>
      </c>
      <c r="J29" s="538">
        <v>40</v>
      </c>
      <c r="K29" s="538">
        <v>40</v>
      </c>
      <c r="L29" s="539">
        <f t="shared" ref="L29" si="17">(IF(C29&lt;10,I29,IF(AND(C29&gt;=10,C29&lt;=50),J29,IF(C29&gt;50,K29,""))))*C29</f>
        <v>0</v>
      </c>
      <c r="M29" s="504" t="s">
        <v>1034</v>
      </c>
      <c r="N29" s="504" t="s">
        <v>1034</v>
      </c>
      <c r="O29" s="504" t="s">
        <v>1034</v>
      </c>
      <c r="P29" s="505" t="str">
        <f>IF((0 =$C29),"",IFERROR(IF($C29&lt;10,$C240*M29,IF(AND(10&lt;=$C29,$C29&lt;=50),$C29*N29,IF($C29&gt;50,$C29*O29,"No Offer"))),"No Offer"))</f>
        <v/>
      </c>
      <c r="Q29" s="538">
        <v>15</v>
      </c>
      <c r="R29" s="538">
        <v>15</v>
      </c>
      <c r="S29" s="538">
        <v>15</v>
      </c>
      <c r="T29" s="539">
        <f>(IF($C29&lt;10,Q29,IF(AND($C29&gt;=10,$C29&lt;=50),R29,IF($C29&gt;50,S29,""))))*$C29</f>
        <v>0</v>
      </c>
      <c r="U29" s="504">
        <v>25</v>
      </c>
      <c r="V29" s="504">
        <v>22.5</v>
      </c>
      <c r="W29" s="504">
        <v>20</v>
      </c>
      <c r="X29" s="505">
        <f>(IF($C29&lt;10,U29,IF(AND($C29&gt;=10,$C29&lt;=50),V29,IF($C29&gt;50,W29,""))))*$C29</f>
        <v>0</v>
      </c>
      <c r="Y29" s="409" t="s">
        <v>402</v>
      </c>
      <c r="Z29" s="409" t="s">
        <v>402</v>
      </c>
      <c r="AA29" s="409" t="s">
        <v>403</v>
      </c>
      <c r="AB29" s="539" t="str">
        <f>IF((0 =$C29),"",IFERROR(IF($C29&lt;10,$C240*Y29,IF(AND(10&lt;=$C29,$C29&lt;=50),$C29*Z29,IF($C29&gt;50,$C29*AA29,"No Offer"))),"No Offer"))</f>
        <v/>
      </c>
    </row>
    <row r="30" spans="1:28" s="389" customFormat="1" x14ac:dyDescent="0.2">
      <c r="A30" s="404"/>
      <c r="B30" s="405"/>
      <c r="C30" s="503"/>
      <c r="D30" s="503"/>
      <c r="E30" s="504"/>
      <c r="F30" s="504"/>
      <c r="G30" s="504"/>
      <c r="H30" s="506"/>
      <c r="I30" s="538"/>
      <c r="J30" s="538"/>
      <c r="K30" s="538"/>
      <c r="L30" s="540"/>
      <c r="M30" s="504"/>
      <c r="N30" s="504"/>
      <c r="O30" s="504"/>
      <c r="P30" s="506"/>
      <c r="Q30" s="538"/>
      <c r="R30" s="538"/>
      <c r="S30" s="538"/>
      <c r="T30" s="540"/>
      <c r="U30" s="504"/>
      <c r="V30" s="504"/>
      <c r="W30" s="504"/>
      <c r="X30" s="506"/>
      <c r="Y30" s="538"/>
      <c r="Z30" s="538"/>
      <c r="AA30" s="538"/>
      <c r="AB30" s="540"/>
    </row>
    <row r="31" spans="1:28" s="389" customFormat="1" ht="25.5" x14ac:dyDescent="0.2">
      <c r="A31" s="404" t="s">
        <v>1052</v>
      </c>
      <c r="B31" s="405" t="s">
        <v>1053</v>
      </c>
      <c r="C31" s="503">
        <f>'Series 300 Input'!J31</f>
        <v>0</v>
      </c>
      <c r="D31" s="503" t="s">
        <v>51</v>
      </c>
      <c r="E31" s="504">
        <v>36.49</v>
      </c>
      <c r="F31" s="504">
        <v>36.49</v>
      </c>
      <c r="G31" s="504">
        <v>36.49</v>
      </c>
      <c r="H31" s="505">
        <f t="shared" ref="H31" si="18">(IF(C31&lt;10,E31,IF(AND(C31&gt;=10,C31&lt;=50),F31,IF(C31&gt;50,G31,""))))*C31</f>
        <v>0</v>
      </c>
      <c r="I31" s="538">
        <v>40</v>
      </c>
      <c r="J31" s="538">
        <v>40</v>
      </c>
      <c r="K31" s="538">
        <v>40</v>
      </c>
      <c r="L31" s="539">
        <f t="shared" ref="L31" si="19">(IF(C31&lt;10,I31,IF(AND(C31&gt;=10,C31&lt;=50),J31,IF(C31&gt;50,K31,""))))*C31</f>
        <v>0</v>
      </c>
      <c r="M31" s="504" t="s">
        <v>1034</v>
      </c>
      <c r="N31" s="504" t="s">
        <v>1034</v>
      </c>
      <c r="O31" s="504" t="s">
        <v>1034</v>
      </c>
      <c r="P31" s="505" t="str">
        <f>IF((0 =$C31),"",IFERROR(IF($C31&lt;10,$C242*M31,IF(AND(10&lt;=$C31,$C31&lt;=50),$C31*N31,IF($C31&gt;50,$C31*O31,"No Offer"))),"No Offer"))</f>
        <v/>
      </c>
      <c r="Q31" s="538">
        <v>15</v>
      </c>
      <c r="R31" s="538">
        <v>15</v>
      </c>
      <c r="S31" s="538">
        <v>15</v>
      </c>
      <c r="T31" s="539">
        <f>(IF($C31&lt;10,Q31,IF(AND($C31&gt;=10,$C31&lt;=50),R31,IF($C31&gt;50,S31,""))))*$C31</f>
        <v>0</v>
      </c>
      <c r="U31" s="504">
        <v>17.5</v>
      </c>
      <c r="V31" s="504">
        <v>16</v>
      </c>
      <c r="W31" s="504">
        <v>14.45</v>
      </c>
      <c r="X31" s="505">
        <f>(IF($C31&lt;10,U31,IF(AND($C31&gt;=10,$C31&lt;=50),V31,IF($C31&gt;50,W31,""))))*$C31</f>
        <v>0</v>
      </c>
      <c r="Y31" s="409" t="s">
        <v>402</v>
      </c>
      <c r="Z31" s="409" t="s">
        <v>402</v>
      </c>
      <c r="AA31" s="409" t="s">
        <v>403</v>
      </c>
      <c r="AB31" s="539" t="str">
        <f>IF((0 =$C31),"",IFERROR(IF($C31&lt;10,$C242*Y31,IF(AND(10&lt;=$C31,$C31&lt;=50),$C31*Z31,IF($C31&gt;50,$C31*AA31,"No Offer"))),"No Offer"))</f>
        <v/>
      </c>
    </row>
    <row r="32" spans="1:28" s="389" customFormat="1" x14ac:dyDescent="0.2">
      <c r="A32" s="404"/>
      <c r="B32" s="405"/>
      <c r="C32" s="503"/>
      <c r="D32" s="503"/>
      <c r="E32" s="504"/>
      <c r="F32" s="504"/>
      <c r="G32" s="504"/>
      <c r="H32" s="506"/>
      <c r="I32" s="538"/>
      <c r="J32" s="538"/>
      <c r="K32" s="538"/>
      <c r="L32" s="540"/>
      <c r="M32" s="504"/>
      <c r="N32" s="504"/>
      <c r="O32" s="504"/>
      <c r="P32" s="506"/>
      <c r="Q32" s="538"/>
      <c r="R32" s="538"/>
      <c r="S32" s="538"/>
      <c r="T32" s="540"/>
      <c r="U32" s="504"/>
      <c r="V32" s="504"/>
      <c r="W32" s="504"/>
      <c r="X32" s="506"/>
      <c r="Y32" s="538"/>
      <c r="Z32" s="538"/>
      <c r="AA32" s="538"/>
      <c r="AB32" s="540"/>
    </row>
    <row r="33" spans="1:28" s="389" customFormat="1" ht="25.5" x14ac:dyDescent="0.2">
      <c r="A33" s="404" t="s">
        <v>1054</v>
      </c>
      <c r="B33" s="405" t="s">
        <v>1055</v>
      </c>
      <c r="C33" s="503">
        <f>'Series 300 Input'!J33</f>
        <v>0</v>
      </c>
      <c r="D33" s="503" t="s">
        <v>51</v>
      </c>
      <c r="E33" s="504">
        <v>36.49</v>
      </c>
      <c r="F33" s="504">
        <v>36.49</v>
      </c>
      <c r="G33" s="504">
        <v>36.49</v>
      </c>
      <c r="H33" s="505">
        <f t="shared" ref="H33" si="20">(IF(C33&lt;10,E33,IF(AND(C33&gt;=10,C33&lt;=50),F33,IF(C33&gt;50,G33,""))))*C33</f>
        <v>0</v>
      </c>
      <c r="I33" s="538">
        <v>40</v>
      </c>
      <c r="J33" s="538">
        <v>40</v>
      </c>
      <c r="K33" s="538">
        <v>40</v>
      </c>
      <c r="L33" s="539">
        <f t="shared" ref="L33" si="21">(IF(C33&lt;10,I33,IF(AND(C33&gt;=10,C33&lt;=50),J33,IF(C33&gt;50,K33,""))))*C33</f>
        <v>0</v>
      </c>
      <c r="M33" s="504" t="s">
        <v>1034</v>
      </c>
      <c r="N33" s="504" t="s">
        <v>1034</v>
      </c>
      <c r="O33" s="504" t="s">
        <v>1034</v>
      </c>
      <c r="P33" s="505" t="str">
        <f>IF((0 =$C33),"",IFERROR(IF($C33&lt;10,$C244*M33,IF(AND(10&lt;=$C33,$C33&lt;=50),$C33*N33,IF($C33&gt;50,$C33*O33,"No Offer"))),"No Offer"))</f>
        <v/>
      </c>
      <c r="Q33" s="538">
        <v>20</v>
      </c>
      <c r="R33" s="538">
        <v>20</v>
      </c>
      <c r="S33" s="538">
        <v>20</v>
      </c>
      <c r="T33" s="539">
        <f>(IF($C33&lt;10,Q33,IF(AND($C33&gt;=10,$C33&lt;=50),R33,IF($C33&gt;50,S33,""))))*$C33</f>
        <v>0</v>
      </c>
      <c r="U33" s="504">
        <v>30</v>
      </c>
      <c r="V33" s="504">
        <v>29.5</v>
      </c>
      <c r="W33" s="504">
        <v>28.89</v>
      </c>
      <c r="X33" s="505">
        <f>(IF($C33&lt;10,U33,IF(AND($C33&gt;=10,$C33&lt;=50),V33,IF($C33&gt;50,W33,""))))*$C33</f>
        <v>0</v>
      </c>
      <c r="Y33" s="409" t="s">
        <v>402</v>
      </c>
      <c r="Z33" s="409" t="s">
        <v>402</v>
      </c>
      <c r="AA33" s="409" t="s">
        <v>403</v>
      </c>
      <c r="AB33" s="539" t="str">
        <f>IF((0 =$C33),"",IFERROR(IF($C33&lt;10,$C244*Y33,IF(AND(10&lt;=$C33,$C33&lt;=50),$C33*Z33,IF($C33&gt;50,$C33*AA33,"No Offer"))),"No Offer"))</f>
        <v/>
      </c>
    </row>
    <row r="34" spans="1:28" s="389" customFormat="1" x14ac:dyDescent="0.2">
      <c r="A34" s="404"/>
      <c r="B34" s="405"/>
      <c r="C34" s="503"/>
      <c r="D34" s="503"/>
      <c r="E34" s="504"/>
      <c r="F34" s="504"/>
      <c r="G34" s="504"/>
      <c r="H34" s="506"/>
      <c r="I34" s="538"/>
      <c r="J34" s="538"/>
      <c r="K34" s="538"/>
      <c r="L34" s="540"/>
      <c r="M34" s="504"/>
      <c r="N34" s="504"/>
      <c r="O34" s="504"/>
      <c r="P34" s="506"/>
      <c r="Q34" s="538"/>
      <c r="R34" s="538"/>
      <c r="S34" s="538"/>
      <c r="T34" s="540"/>
      <c r="U34" s="504"/>
      <c r="V34" s="504"/>
      <c r="W34" s="504"/>
      <c r="X34" s="506"/>
      <c r="Y34" s="538"/>
      <c r="Z34" s="538"/>
      <c r="AA34" s="538"/>
      <c r="AB34" s="540"/>
    </row>
    <row r="35" spans="1:28" s="389" customFormat="1" ht="25.5" x14ac:dyDescent="0.2">
      <c r="A35" s="404" t="s">
        <v>1056</v>
      </c>
      <c r="B35" s="405" t="s">
        <v>1057</v>
      </c>
      <c r="C35" s="503">
        <f>'Series 300 Input'!J35</f>
        <v>0</v>
      </c>
      <c r="D35" s="503" t="s">
        <v>451</v>
      </c>
      <c r="E35" s="504">
        <v>65.819999999999993</v>
      </c>
      <c r="F35" s="504">
        <v>39.99</v>
      </c>
      <c r="G35" s="504">
        <v>33.090000000000003</v>
      </c>
      <c r="H35" s="505">
        <f t="shared" ref="H35:H69" si="22">(IF(C35&lt;10,E35,IF(AND(C35&gt;=10,C35&lt;=50),F35,IF(C35&gt;50,G35,""))))*C35</f>
        <v>0</v>
      </c>
      <c r="I35" s="538">
        <v>40</v>
      </c>
      <c r="J35" s="538">
        <v>40</v>
      </c>
      <c r="K35" s="538">
        <v>40</v>
      </c>
      <c r="L35" s="539">
        <f t="shared" ref="L35" si="23">(IF(C35&lt;10,I35,IF(AND(C35&gt;=10,C35&lt;=50),J35,IF(C35&gt;50,K35,""))))*C35</f>
        <v>0</v>
      </c>
      <c r="M35" s="504" t="s">
        <v>1034</v>
      </c>
      <c r="N35" s="504" t="s">
        <v>1034</v>
      </c>
      <c r="O35" s="504" t="s">
        <v>1034</v>
      </c>
      <c r="P35" s="505" t="str">
        <f>IF((0 =$C35),"",IFERROR(IF($C35&lt;10,$C246*M35,IF(AND(10&lt;=$C35,$C35&lt;=50),$C35*N35,IF($C35&gt;50,$C35*O35,"No Offer"))),"No Offer"))</f>
        <v/>
      </c>
      <c r="Q35" s="538">
        <v>30</v>
      </c>
      <c r="R35" s="538">
        <v>30</v>
      </c>
      <c r="S35" s="538">
        <v>30</v>
      </c>
      <c r="T35" s="539">
        <f>(IF($C35&lt;10,Q35,IF(AND($C35&gt;=10,$C35&lt;=50),R35,IF($C35&gt;50,S35,""))))*$C35</f>
        <v>0</v>
      </c>
      <c r="U35" s="504">
        <v>45</v>
      </c>
      <c r="V35" s="504">
        <v>42.5</v>
      </c>
      <c r="W35" s="504">
        <v>35</v>
      </c>
      <c r="X35" s="505">
        <f>(IF($C35&lt;10,U35,IF(AND($C35&gt;=10,$C35&lt;=50),V35,IF($C35&gt;50,W35,""))))*$C35</f>
        <v>0</v>
      </c>
      <c r="Y35" s="409" t="s">
        <v>402</v>
      </c>
      <c r="Z35" s="409" t="s">
        <v>402</v>
      </c>
      <c r="AA35" s="409" t="s">
        <v>403</v>
      </c>
      <c r="AB35" s="539" t="str">
        <f>IF((0 =$C35),"",IFERROR(IF($C35&lt;10,$C246*Y35,IF(AND(10&lt;=$C35,$C35&lt;=50),$C35*Z35,IF($C35&gt;50,$C35*AA35,"No Offer"))),"No Offer"))</f>
        <v/>
      </c>
    </row>
    <row r="36" spans="1:28" s="389" customFormat="1" x14ac:dyDescent="0.2">
      <c r="A36" s="404"/>
      <c r="B36" s="405"/>
      <c r="C36" s="503"/>
      <c r="D36" s="503"/>
      <c r="E36" s="500"/>
      <c r="F36" s="501"/>
      <c r="G36" s="500"/>
      <c r="H36" s="507"/>
      <c r="I36" s="535"/>
      <c r="J36" s="536"/>
      <c r="K36" s="535"/>
      <c r="L36" s="537"/>
      <c r="M36" s="500"/>
      <c r="N36" s="501"/>
      <c r="O36" s="500"/>
      <c r="P36" s="507"/>
      <c r="Q36" s="535"/>
      <c r="R36" s="536"/>
      <c r="S36" s="535"/>
      <c r="T36" s="537"/>
      <c r="U36" s="500"/>
      <c r="V36" s="501"/>
      <c r="W36" s="500"/>
      <c r="X36" s="507"/>
      <c r="Y36" s="535"/>
      <c r="Z36" s="536"/>
      <c r="AA36" s="535"/>
      <c r="AB36" s="537"/>
    </row>
    <row r="37" spans="1:28" s="389" customFormat="1" x14ac:dyDescent="0.2">
      <c r="A37" s="420"/>
      <c r="B37" s="446" t="s">
        <v>1058</v>
      </c>
      <c r="C37" s="503"/>
      <c r="D37" s="508"/>
      <c r="E37" s="497" t="s">
        <v>1059</v>
      </c>
      <c r="F37" s="497" t="s">
        <v>1060</v>
      </c>
      <c r="G37" s="497" t="s">
        <v>1061</v>
      </c>
      <c r="H37" s="509"/>
      <c r="I37" s="497" t="s">
        <v>1059</v>
      </c>
      <c r="J37" s="497" t="s">
        <v>1060</v>
      </c>
      <c r="K37" s="497" t="s">
        <v>1061</v>
      </c>
      <c r="L37" s="541"/>
      <c r="M37" s="497" t="s">
        <v>1059</v>
      </c>
      <c r="N37" s="497" t="s">
        <v>1060</v>
      </c>
      <c r="O37" s="497" t="s">
        <v>1061</v>
      </c>
      <c r="P37" s="541"/>
      <c r="Q37" s="497" t="s">
        <v>1059</v>
      </c>
      <c r="R37" s="497" t="s">
        <v>1060</v>
      </c>
      <c r="S37" s="497" t="s">
        <v>1061</v>
      </c>
      <c r="T37" s="541"/>
      <c r="U37" s="497" t="s">
        <v>1059</v>
      </c>
      <c r="V37" s="497" t="s">
        <v>1060</v>
      </c>
      <c r="W37" s="497" t="s">
        <v>1061</v>
      </c>
      <c r="X37" s="541"/>
      <c r="Y37" s="497" t="s">
        <v>1059</v>
      </c>
      <c r="Z37" s="497" t="s">
        <v>1060</v>
      </c>
      <c r="AA37" s="497" t="s">
        <v>1061</v>
      </c>
      <c r="AB37" s="541"/>
    </row>
    <row r="38" spans="1:28" s="389" customFormat="1" x14ac:dyDescent="0.2">
      <c r="A38" s="404"/>
      <c r="B38" s="405"/>
      <c r="C38" s="503"/>
      <c r="D38" s="503"/>
      <c r="E38" s="500"/>
      <c r="F38" s="501"/>
      <c r="G38" s="500"/>
      <c r="H38" s="507"/>
      <c r="I38" s="535"/>
      <c r="J38" s="536"/>
      <c r="K38" s="535"/>
      <c r="L38" s="537"/>
      <c r="M38" s="500"/>
      <c r="N38" s="501"/>
      <c r="O38" s="500"/>
      <c r="P38" s="507"/>
      <c r="Q38" s="535"/>
      <c r="R38" s="536"/>
      <c r="S38" s="535"/>
      <c r="T38" s="537"/>
      <c r="U38" s="500"/>
      <c r="V38" s="501"/>
      <c r="W38" s="500"/>
      <c r="X38" s="507"/>
      <c r="Y38" s="535"/>
      <c r="Z38" s="536"/>
      <c r="AA38" s="535"/>
      <c r="AB38" s="537"/>
    </row>
    <row r="39" spans="1:28" s="389" customFormat="1" ht="25.5" x14ac:dyDescent="0.2">
      <c r="A39" s="404" t="s">
        <v>1062</v>
      </c>
      <c r="B39" s="405" t="s">
        <v>1063</v>
      </c>
      <c r="C39" s="503">
        <f>'Series 300 Input'!J39</f>
        <v>0</v>
      </c>
      <c r="D39" s="503" t="s">
        <v>51</v>
      </c>
      <c r="E39" s="510">
        <v>1887.6</v>
      </c>
      <c r="F39" s="510">
        <v>1724.25</v>
      </c>
      <c r="G39" s="510">
        <v>1558.48</v>
      </c>
      <c r="H39" s="505">
        <f>(IF(C39&lt;2,E39,IF(AND(C39&gt;=2,C39&lt;=10),F39,IF(C39&gt;10,G39,""))))*C39</f>
        <v>0</v>
      </c>
      <c r="I39" s="542">
        <v>1950</v>
      </c>
      <c r="J39" s="542">
        <v>1950</v>
      </c>
      <c r="K39" s="542">
        <v>1950</v>
      </c>
      <c r="L39" s="539">
        <f>(IF(C39&lt;2,I39,IF(AND(C39&gt;=2,C39&lt;=10),J39,IF(C39&gt;10,K39,""))))*C39</f>
        <v>0</v>
      </c>
      <c r="M39" s="510" t="s">
        <v>1034</v>
      </c>
      <c r="N39" s="510" t="s">
        <v>1034</v>
      </c>
      <c r="O39" s="510" t="s">
        <v>1034</v>
      </c>
      <c r="P39" s="505" t="str">
        <f>IF((0 =$C39),"",IFERROR(IF($C39&lt;2,$C250*M39,IF(AND(2&lt;=$C39,$C39&lt;=10),$C39*N39,IF($C39&gt;10,$C39*O39,"No Offer"))),"No Offer"))</f>
        <v/>
      </c>
      <c r="Q39" s="542">
        <v>800</v>
      </c>
      <c r="R39" s="542">
        <v>800</v>
      </c>
      <c r="S39" s="542">
        <v>800</v>
      </c>
      <c r="T39" s="539">
        <f>(IF($C39&lt;2,Q39,IF(AND($C39&gt;=2,$C39&lt;=10),R39,IF($C39&gt;10,S39,""))))*$C39</f>
        <v>0</v>
      </c>
      <c r="U39" s="510">
        <v>950</v>
      </c>
      <c r="V39" s="510">
        <v>925</v>
      </c>
      <c r="W39" s="510">
        <v>800</v>
      </c>
      <c r="X39" s="505">
        <f>(IF($C39&lt;2,U39,IF(AND($C39&gt;=2,$C39&lt;=10),V39,IF($C39&gt;10,W39,""))))*$C39</f>
        <v>0</v>
      </c>
      <c r="Y39" s="409" t="s">
        <v>402</v>
      </c>
      <c r="Z39" s="409" t="s">
        <v>402</v>
      </c>
      <c r="AA39" s="409" t="s">
        <v>403</v>
      </c>
      <c r="AB39" s="539" t="str">
        <f>IF((0 =$C39),"",IFERROR(IF($C39&lt;2,$C250*Y39,IF(AND(2&lt;=$C39,$C39&lt;=10),$C39*Z39,IF($C39&gt;10,$C39*AA39,"No Offer"))),"No Offer"))</f>
        <v/>
      </c>
    </row>
    <row r="40" spans="1:28" s="389" customFormat="1" x14ac:dyDescent="0.2">
      <c r="A40" s="404"/>
      <c r="B40" s="405"/>
      <c r="C40" s="503"/>
      <c r="D40" s="503"/>
      <c r="E40" s="510"/>
      <c r="F40" s="510"/>
      <c r="G40" s="510"/>
      <c r="H40" s="507"/>
      <c r="I40" s="542"/>
      <c r="J40" s="542"/>
      <c r="K40" s="542"/>
      <c r="L40" s="540"/>
      <c r="M40" s="510"/>
      <c r="N40" s="510"/>
      <c r="O40" s="510"/>
      <c r="P40" s="506"/>
      <c r="Q40" s="542"/>
      <c r="R40" s="542"/>
      <c r="S40" s="542"/>
      <c r="T40" s="540"/>
      <c r="U40" s="510"/>
      <c r="V40" s="510"/>
      <c r="W40" s="510"/>
      <c r="X40" s="506"/>
      <c r="Y40" s="542"/>
      <c r="Z40" s="542"/>
      <c r="AA40" s="542"/>
      <c r="AB40" s="540"/>
    </row>
    <row r="41" spans="1:28" s="389" customFormat="1" ht="25.5" x14ac:dyDescent="0.2">
      <c r="A41" s="404" t="s">
        <v>1064</v>
      </c>
      <c r="B41" s="405" t="s">
        <v>1065</v>
      </c>
      <c r="C41" s="503">
        <f>'Series 300 Input'!J41</f>
        <v>0</v>
      </c>
      <c r="D41" s="503" t="s">
        <v>51</v>
      </c>
      <c r="E41" s="510">
        <v>556.72</v>
      </c>
      <c r="F41" s="510">
        <v>556.72</v>
      </c>
      <c r="G41" s="510">
        <v>556.72</v>
      </c>
      <c r="H41" s="505">
        <f>(IF(C41&lt;2,E41,IF(AND(C41&gt;=2,C41&lt;=10),F41,IF(C41&gt;10,G41,""))))*C41</f>
        <v>0</v>
      </c>
      <c r="I41" s="542">
        <v>995</v>
      </c>
      <c r="J41" s="542">
        <v>995</v>
      </c>
      <c r="K41" s="542">
        <v>995</v>
      </c>
      <c r="L41" s="539">
        <f>(IF(C41&lt;2,I41,IF(AND(C41&gt;=2,C41&lt;=10),J41,IF(C41&gt;10,K41,""))))*C41</f>
        <v>0</v>
      </c>
      <c r="M41" s="510" t="s">
        <v>1034</v>
      </c>
      <c r="N41" s="510" t="s">
        <v>1034</v>
      </c>
      <c r="O41" s="510" t="s">
        <v>1034</v>
      </c>
      <c r="P41" s="505" t="str">
        <f>IF((0 =$C41),"",IFERROR(IF($C41&lt;2,$C252*M41,IF(AND(2&lt;=$C41,$C41&lt;=10),$C41*N41,IF($C41&gt;10,$C41*O41,"No Offer"))),"No Offer"))</f>
        <v/>
      </c>
      <c r="Q41" s="542">
        <v>285</v>
      </c>
      <c r="R41" s="542">
        <v>285</v>
      </c>
      <c r="S41" s="542">
        <v>285</v>
      </c>
      <c r="T41" s="539">
        <f>(IF($C41&lt;2,Q41,IF(AND($C41&gt;=2,$C41&lt;=10),R41,IF($C41&gt;10,S41,""))))*$C41</f>
        <v>0</v>
      </c>
      <c r="U41" s="510">
        <v>500</v>
      </c>
      <c r="V41" s="510">
        <v>485</v>
      </c>
      <c r="W41" s="510">
        <v>450</v>
      </c>
      <c r="X41" s="505">
        <f>(IF($C41&lt;2,U41,IF(AND($C41&gt;=2,$C41&lt;=10),V41,IF($C41&gt;10,W41,""))))*$C41</f>
        <v>0</v>
      </c>
      <c r="Y41" s="409" t="s">
        <v>402</v>
      </c>
      <c r="Z41" s="409" t="s">
        <v>402</v>
      </c>
      <c r="AA41" s="409" t="s">
        <v>403</v>
      </c>
      <c r="AB41" s="539" t="str">
        <f>IF((0 =$C41),"",IFERROR(IF($C41&lt;2,$C252*Y41,IF(AND(2&lt;=$C41,$C41&lt;=10),$C41*Z41,IF($C41&gt;10,$C41*AA41,"No Offer"))),"No Offer"))</f>
        <v/>
      </c>
    </row>
    <row r="42" spans="1:28" x14ac:dyDescent="0.2">
      <c r="A42" s="511"/>
      <c r="B42" s="459"/>
      <c r="C42" s="503"/>
      <c r="D42" s="512"/>
      <c r="E42" s="513"/>
      <c r="F42" s="513"/>
      <c r="G42" s="513"/>
      <c r="H42" s="507"/>
      <c r="I42" s="543"/>
      <c r="J42" s="543"/>
      <c r="K42" s="543"/>
      <c r="L42" s="512"/>
      <c r="M42" s="513"/>
      <c r="N42" s="513"/>
      <c r="O42" s="513"/>
      <c r="P42" s="522"/>
      <c r="Q42" s="543"/>
      <c r="R42" s="543"/>
      <c r="S42" s="543"/>
      <c r="T42" s="512"/>
      <c r="U42" s="513"/>
      <c r="V42" s="513"/>
      <c r="W42" s="513"/>
      <c r="X42" s="522"/>
      <c r="Y42" s="543"/>
      <c r="Z42" s="543"/>
      <c r="AA42" s="543"/>
      <c r="AB42" s="512"/>
    </row>
    <row r="43" spans="1:28" ht="25.5" x14ac:dyDescent="0.2">
      <c r="A43" s="514"/>
      <c r="B43" s="515" t="s">
        <v>1066</v>
      </c>
      <c r="C43" s="503"/>
      <c r="D43" s="516"/>
      <c r="E43" s="517"/>
      <c r="F43" s="517"/>
      <c r="G43" s="517"/>
      <c r="H43" s="518"/>
      <c r="I43" s="517"/>
      <c r="J43" s="517"/>
      <c r="K43" s="517"/>
      <c r="L43" s="516"/>
      <c r="M43" s="517"/>
      <c r="N43" s="517"/>
      <c r="O43" s="517"/>
      <c r="P43" s="516"/>
      <c r="Q43" s="517"/>
      <c r="R43" s="517"/>
      <c r="S43" s="517"/>
      <c r="T43" s="516"/>
      <c r="U43" s="517"/>
      <c r="V43" s="517"/>
      <c r="W43" s="517"/>
      <c r="X43" s="516"/>
      <c r="Y43" s="517"/>
      <c r="Z43" s="517"/>
      <c r="AA43" s="517"/>
      <c r="AB43" s="516"/>
    </row>
    <row r="44" spans="1:28" x14ac:dyDescent="0.2">
      <c r="A44" s="511"/>
      <c r="B44" s="459"/>
      <c r="C44" s="503"/>
      <c r="D44" s="512"/>
      <c r="E44" s="519"/>
      <c r="F44" s="519"/>
      <c r="G44" s="519"/>
      <c r="H44" s="507"/>
      <c r="I44" s="544"/>
      <c r="J44" s="544"/>
      <c r="K44" s="544"/>
      <c r="L44" s="512"/>
      <c r="M44" s="519"/>
      <c r="N44" s="519"/>
      <c r="O44" s="519"/>
      <c r="P44" s="522"/>
      <c r="Q44" s="544"/>
      <c r="R44" s="544"/>
      <c r="S44" s="544"/>
      <c r="T44" s="512"/>
      <c r="U44" s="519"/>
      <c r="V44" s="519"/>
      <c r="W44" s="519"/>
      <c r="X44" s="522"/>
      <c r="Y44" s="544"/>
      <c r="Z44" s="544"/>
      <c r="AA44" s="544"/>
      <c r="AB44" s="512"/>
    </row>
    <row r="45" spans="1:28" x14ac:dyDescent="0.2">
      <c r="A45" s="420"/>
      <c r="B45" s="446" t="s">
        <v>626</v>
      </c>
      <c r="C45" s="503"/>
      <c r="D45" s="496"/>
      <c r="E45" s="497" t="s">
        <v>396</v>
      </c>
      <c r="F45" s="498" t="s">
        <v>1031</v>
      </c>
      <c r="G45" s="497" t="s">
        <v>398</v>
      </c>
      <c r="H45" s="509"/>
      <c r="I45" s="497" t="s">
        <v>396</v>
      </c>
      <c r="J45" s="498" t="s">
        <v>1031</v>
      </c>
      <c r="K45" s="497" t="s">
        <v>398</v>
      </c>
      <c r="L45" s="541"/>
      <c r="M45" s="497" t="s">
        <v>396</v>
      </c>
      <c r="N45" s="498" t="s">
        <v>1031</v>
      </c>
      <c r="O45" s="497" t="s">
        <v>398</v>
      </c>
      <c r="P45" s="541"/>
      <c r="Q45" s="497" t="s">
        <v>396</v>
      </c>
      <c r="R45" s="498" t="s">
        <v>1031</v>
      </c>
      <c r="S45" s="497" t="s">
        <v>398</v>
      </c>
      <c r="T45" s="541"/>
      <c r="U45" s="497" t="s">
        <v>396</v>
      </c>
      <c r="V45" s="498" t="s">
        <v>1031</v>
      </c>
      <c r="W45" s="497" t="s">
        <v>398</v>
      </c>
      <c r="X45" s="541"/>
      <c r="Y45" s="497" t="s">
        <v>396</v>
      </c>
      <c r="Z45" s="498" t="s">
        <v>1031</v>
      </c>
      <c r="AA45" s="497" t="s">
        <v>398</v>
      </c>
      <c r="AB45" s="541"/>
    </row>
    <row r="46" spans="1:28" x14ac:dyDescent="0.2">
      <c r="A46" s="511"/>
      <c r="B46" s="459"/>
      <c r="C46" s="503"/>
      <c r="D46" s="512"/>
      <c r="E46" s="520"/>
      <c r="F46" s="520"/>
      <c r="G46" s="520"/>
      <c r="H46" s="507"/>
      <c r="I46" s="545"/>
      <c r="J46" s="545"/>
      <c r="K46" s="545"/>
      <c r="L46" s="512"/>
      <c r="M46" s="520"/>
      <c r="N46" s="520"/>
      <c r="O46" s="520"/>
      <c r="P46" s="522"/>
      <c r="Q46" s="545"/>
      <c r="R46" s="545"/>
      <c r="S46" s="545"/>
      <c r="T46" s="512"/>
      <c r="U46" s="520"/>
      <c r="V46" s="520"/>
      <c r="W46" s="520"/>
      <c r="X46" s="522"/>
      <c r="Y46" s="545"/>
      <c r="Z46" s="545"/>
      <c r="AA46" s="545"/>
      <c r="AB46" s="512"/>
    </row>
    <row r="47" spans="1:28" ht="38.25" x14ac:dyDescent="0.2">
      <c r="A47" s="404" t="s">
        <v>1067</v>
      </c>
      <c r="B47" s="405" t="s">
        <v>1068</v>
      </c>
      <c r="C47" s="503">
        <f>'Series 300 Input'!J47</f>
        <v>0</v>
      </c>
      <c r="D47" s="503" t="s">
        <v>451</v>
      </c>
      <c r="E47" s="504">
        <v>45.8</v>
      </c>
      <c r="F47" s="504">
        <v>41.38</v>
      </c>
      <c r="G47" s="504">
        <v>38.659999999999997</v>
      </c>
      <c r="H47" s="505">
        <f t="shared" si="22"/>
        <v>0</v>
      </c>
      <c r="I47" s="538">
        <v>30</v>
      </c>
      <c r="J47" s="538">
        <v>30</v>
      </c>
      <c r="K47" s="538">
        <v>30</v>
      </c>
      <c r="L47" s="539">
        <f>(IF(C47&lt;10,I47,IF(AND(C47&gt;=10,C47&lt;=50),J47,IF(C47&gt;50,K47,""))))*C47</f>
        <v>0</v>
      </c>
      <c r="M47" s="504" t="s">
        <v>1034</v>
      </c>
      <c r="N47" s="504" t="s">
        <v>1034</v>
      </c>
      <c r="O47" s="504" t="s">
        <v>1034</v>
      </c>
      <c r="P47" s="505" t="str">
        <f>IF((0 =$C47),"",IFERROR(IF($C47&lt;10,$C258*M47,IF(AND(10&lt;=$C47,$C47&lt;=50),$C47*N47,IF($C47&gt;50,$C47*O47,"No Offer"))),"No Offer"))</f>
        <v/>
      </c>
      <c r="Q47" s="538">
        <v>35</v>
      </c>
      <c r="R47" s="538">
        <v>32</v>
      </c>
      <c r="S47" s="538">
        <v>32</v>
      </c>
      <c r="T47" s="539">
        <f>(IF($C47&lt;10,Q47,IF(AND($C47&gt;=10,$C47&lt;=50),R47,IF($C47&gt;50,S47,""))))*$C47</f>
        <v>0</v>
      </c>
      <c r="U47" s="546">
        <v>44.25</v>
      </c>
      <c r="V47" s="546">
        <v>39.25</v>
      </c>
      <c r="W47" s="546">
        <v>21.61</v>
      </c>
      <c r="X47" s="505">
        <f>(IF($C47&lt;10,U47,IF(AND($C47&gt;=10,$C47&lt;=50),V47,IF($C47&gt;50,W47,""))))*$C47</f>
        <v>0</v>
      </c>
      <c r="Y47" s="409" t="s">
        <v>402</v>
      </c>
      <c r="Z47" s="409" t="s">
        <v>402</v>
      </c>
      <c r="AA47" s="409" t="s">
        <v>403</v>
      </c>
      <c r="AB47" s="539" t="str">
        <f>IF((0 =$C47),"",IFERROR(IF($C47&lt;10,$C258*Y47,IF(AND(10&lt;=$C47,$C47&lt;=50),$C47*Z47,IF($C47&gt;50,$C47*AA47,"No Offer"))),"No Offer"))</f>
        <v/>
      </c>
    </row>
    <row r="48" spans="1:28" x14ac:dyDescent="0.2">
      <c r="A48" s="511"/>
      <c r="B48" s="405"/>
      <c r="C48" s="503"/>
      <c r="D48" s="503"/>
      <c r="E48" s="504"/>
      <c r="F48" s="504"/>
      <c r="G48" s="504"/>
      <c r="H48" s="507"/>
      <c r="I48" s="538"/>
      <c r="J48" s="538"/>
      <c r="K48" s="538"/>
      <c r="L48" s="540"/>
      <c r="M48" s="504"/>
      <c r="N48" s="504"/>
      <c r="O48" s="504"/>
      <c r="P48" s="506"/>
      <c r="Q48" s="538"/>
      <c r="R48" s="538"/>
      <c r="S48" s="538"/>
      <c r="T48" s="540"/>
      <c r="U48" s="546"/>
      <c r="V48" s="546"/>
      <c r="W48" s="546"/>
      <c r="X48" s="506"/>
      <c r="Y48" s="538"/>
      <c r="Z48" s="538"/>
      <c r="AA48" s="538"/>
      <c r="AB48" s="540"/>
    </row>
    <row r="49" spans="1:28" ht="38.25" x14ac:dyDescent="0.2">
      <c r="A49" s="404" t="s">
        <v>1069</v>
      </c>
      <c r="B49" s="405" t="s">
        <v>1070</v>
      </c>
      <c r="C49" s="503">
        <f>'Series 300 Input'!J49</f>
        <v>0</v>
      </c>
      <c r="D49" s="503" t="s">
        <v>451</v>
      </c>
      <c r="E49" s="504">
        <v>46.46</v>
      </c>
      <c r="F49" s="504">
        <v>41.87</v>
      </c>
      <c r="G49" s="504">
        <v>39.08</v>
      </c>
      <c r="H49" s="505">
        <f t="shared" si="22"/>
        <v>0</v>
      </c>
      <c r="I49" s="538">
        <v>30</v>
      </c>
      <c r="J49" s="538">
        <v>30</v>
      </c>
      <c r="K49" s="538">
        <v>30</v>
      </c>
      <c r="L49" s="539">
        <f t="shared" ref="L49" si="24">(IF(C49&lt;10,I49,IF(AND(C49&gt;=10,C49&lt;=50),J49,IF(C49&gt;50,K49,""))))*C49</f>
        <v>0</v>
      </c>
      <c r="M49" s="504" t="s">
        <v>1034</v>
      </c>
      <c r="N49" s="504" t="s">
        <v>1034</v>
      </c>
      <c r="O49" s="504" t="s">
        <v>1034</v>
      </c>
      <c r="P49" s="505" t="str">
        <f>IF((0 =$C49),"",IFERROR(IF($C49&lt;10,$C260*M49,IF(AND(10&lt;=$C49,$C49&lt;=50),$C49*N49,IF($C49&gt;50,$C49*O49,"No Offer"))),"No Offer"))</f>
        <v/>
      </c>
      <c r="Q49" s="538">
        <v>40</v>
      </c>
      <c r="R49" s="538">
        <v>35</v>
      </c>
      <c r="S49" s="538">
        <v>35</v>
      </c>
      <c r="T49" s="539">
        <f>(IF($C49&lt;10,Q49,IF(AND($C49&gt;=10,$C49&lt;=50),R49,IF($C49&gt;50,S49,""))))*$C49</f>
        <v>0</v>
      </c>
      <c r="U49" s="546">
        <v>46</v>
      </c>
      <c r="V49" s="546">
        <v>41</v>
      </c>
      <c r="W49" s="546">
        <v>22.5</v>
      </c>
      <c r="X49" s="505">
        <f>(IF($C49&lt;10,U49,IF(AND($C49&gt;=10,$C49&lt;=50),V49,IF($C49&gt;50,W49,""))))*$C49</f>
        <v>0</v>
      </c>
      <c r="Y49" s="409" t="s">
        <v>402</v>
      </c>
      <c r="Z49" s="409" t="s">
        <v>402</v>
      </c>
      <c r="AA49" s="409" t="s">
        <v>403</v>
      </c>
      <c r="AB49" s="539" t="str">
        <f>IF((0 =$C49),"",IFERROR(IF($C49&lt;10,$C260*Y49,IF(AND(10&lt;=$C49,$C49&lt;=50),$C49*Z49,IF($C49&gt;50,$C49*AA49,"No Offer"))),"No Offer"))</f>
        <v/>
      </c>
    </row>
    <row r="50" spans="1:28" x14ac:dyDescent="0.2">
      <c r="A50" s="511"/>
      <c r="B50" s="405"/>
      <c r="C50" s="503"/>
      <c r="D50" s="503"/>
      <c r="E50" s="504"/>
      <c r="F50" s="504"/>
      <c r="G50" s="504"/>
      <c r="H50" s="507"/>
      <c r="I50" s="538"/>
      <c r="J50" s="538"/>
      <c r="K50" s="538"/>
      <c r="L50" s="540"/>
      <c r="M50" s="504"/>
      <c r="N50" s="504"/>
      <c r="O50" s="504"/>
      <c r="P50" s="506"/>
      <c r="Q50" s="538"/>
      <c r="R50" s="538"/>
      <c r="S50" s="538"/>
      <c r="T50" s="540"/>
      <c r="U50" s="546"/>
      <c r="V50" s="546"/>
      <c r="W50" s="546"/>
      <c r="X50" s="506"/>
      <c r="Y50" s="538"/>
      <c r="Z50" s="538"/>
      <c r="AA50" s="538"/>
      <c r="AB50" s="540"/>
    </row>
    <row r="51" spans="1:28" ht="38.25" x14ac:dyDescent="0.2">
      <c r="A51" s="404" t="s">
        <v>1071</v>
      </c>
      <c r="B51" s="405" t="s">
        <v>1072</v>
      </c>
      <c r="C51" s="503">
        <f>'Series 300 Input'!J51</f>
        <v>0</v>
      </c>
      <c r="D51" s="503" t="s">
        <v>451</v>
      </c>
      <c r="E51" s="504">
        <v>32.79</v>
      </c>
      <c r="F51" s="504">
        <v>19.78</v>
      </c>
      <c r="G51" s="504">
        <v>15.37</v>
      </c>
      <c r="H51" s="505">
        <f t="shared" si="22"/>
        <v>0</v>
      </c>
      <c r="I51" s="538">
        <v>30</v>
      </c>
      <c r="J51" s="538">
        <v>30</v>
      </c>
      <c r="K51" s="538">
        <v>30</v>
      </c>
      <c r="L51" s="539">
        <f t="shared" ref="L51" si="25">(IF(C51&lt;10,I51,IF(AND(C51&gt;=10,C51&lt;=50),J51,IF(C51&gt;50,K51,""))))*C51</f>
        <v>0</v>
      </c>
      <c r="M51" s="504" t="s">
        <v>1034</v>
      </c>
      <c r="N51" s="504" t="s">
        <v>1034</v>
      </c>
      <c r="O51" s="504" t="s">
        <v>1034</v>
      </c>
      <c r="P51" s="505" t="str">
        <f>IF((0 =$C51),"",IFERROR(IF($C51&lt;10,$C262*M51,IF(AND(10&lt;=$C51,$C51&lt;=50),$C51*N51,IF($C51&gt;50,$C51*O51,"No Offer"))),"No Offer"))</f>
        <v/>
      </c>
      <c r="Q51" s="538">
        <v>30</v>
      </c>
      <c r="R51" s="538">
        <v>25</v>
      </c>
      <c r="S51" s="538">
        <v>25</v>
      </c>
      <c r="T51" s="539">
        <f>(IF($C51&lt;10,Q51,IF(AND($C51&gt;=10,$C51&lt;=50),R51,IF($C51&gt;50,S51,""))))*$C51</f>
        <v>0</v>
      </c>
      <c r="U51" s="546">
        <v>26</v>
      </c>
      <c r="V51" s="546">
        <v>18.5</v>
      </c>
      <c r="W51" s="546">
        <v>12.5</v>
      </c>
      <c r="X51" s="505">
        <f>(IF($C51&lt;10,U51,IF(AND($C51&gt;=10,$C51&lt;=50),V51,IF($C51&gt;50,W51,""))))*$C51</f>
        <v>0</v>
      </c>
      <c r="Y51" s="409" t="s">
        <v>402</v>
      </c>
      <c r="Z51" s="409" t="s">
        <v>402</v>
      </c>
      <c r="AA51" s="409" t="s">
        <v>403</v>
      </c>
      <c r="AB51" s="539" t="str">
        <f>IF((0 =$C51),"",IFERROR(IF($C51&lt;10,$C262*Y51,IF(AND(10&lt;=$C51,$C51&lt;=50),$C51*Z51,IF($C51&gt;50,$C51*AA51,"No Offer"))),"No Offer"))</f>
        <v/>
      </c>
    </row>
    <row r="52" spans="1:28" x14ac:dyDescent="0.2">
      <c r="A52" s="511"/>
      <c r="B52" s="405"/>
      <c r="C52" s="503"/>
      <c r="D52" s="503"/>
      <c r="E52" s="521"/>
      <c r="F52" s="521"/>
      <c r="G52" s="521"/>
      <c r="H52" s="507"/>
      <c r="I52" s="547"/>
      <c r="J52" s="547"/>
      <c r="K52" s="547"/>
      <c r="L52" s="540"/>
      <c r="M52" s="521"/>
      <c r="N52" s="521"/>
      <c r="O52" s="521"/>
      <c r="P52" s="506"/>
      <c r="Q52" s="538"/>
      <c r="R52" s="538"/>
      <c r="S52" s="538"/>
      <c r="T52" s="540"/>
      <c r="U52" s="546"/>
      <c r="V52" s="546"/>
      <c r="W52" s="546"/>
      <c r="X52" s="506"/>
      <c r="Y52" s="547"/>
      <c r="Z52" s="547"/>
      <c r="AA52" s="547"/>
      <c r="AB52" s="540"/>
    </row>
    <row r="53" spans="1:28" ht="38.25" x14ac:dyDescent="0.2">
      <c r="A53" s="404" t="s">
        <v>1073</v>
      </c>
      <c r="B53" s="405" t="s">
        <v>1074</v>
      </c>
      <c r="C53" s="503">
        <f>'Series 300 Input'!J53</f>
        <v>0</v>
      </c>
      <c r="D53" s="503" t="s">
        <v>451</v>
      </c>
      <c r="E53" s="504">
        <v>47.61</v>
      </c>
      <c r="F53" s="510">
        <v>30.55</v>
      </c>
      <c r="G53" s="510">
        <v>22.08</v>
      </c>
      <c r="H53" s="505">
        <f t="shared" si="22"/>
        <v>0</v>
      </c>
      <c r="I53" s="538">
        <v>30</v>
      </c>
      <c r="J53" s="538">
        <v>30</v>
      </c>
      <c r="K53" s="538">
        <v>30</v>
      </c>
      <c r="L53" s="539">
        <f t="shared" ref="L53" si="26">(IF(C53&lt;10,I53,IF(AND(C53&gt;=10,C53&lt;=50),J53,IF(C53&gt;50,K53,""))))*C53</f>
        <v>0</v>
      </c>
      <c r="M53" s="510" t="s">
        <v>1034</v>
      </c>
      <c r="N53" s="510" t="s">
        <v>1034</v>
      </c>
      <c r="O53" s="510" t="s">
        <v>1034</v>
      </c>
      <c r="P53" s="505" t="str">
        <f>IF((0 =$C53),"",IFERROR(IF($C53&lt;10,$C264*M53,IF(AND(10&lt;=$C53,$C53&lt;=50),$C53*N53,IF($C53&gt;50,$C53*O53,"No Offer"))),"No Offer"))</f>
        <v/>
      </c>
      <c r="Q53" s="538">
        <v>38</v>
      </c>
      <c r="R53" s="538">
        <v>35</v>
      </c>
      <c r="S53" s="538">
        <v>35</v>
      </c>
      <c r="T53" s="539">
        <f>(IF($C53&lt;10,Q53,IF(AND($C53&gt;=10,$C53&lt;=50),R53,IF($C53&gt;50,S53,""))))*$C53</f>
        <v>0</v>
      </c>
      <c r="U53" s="546">
        <v>25</v>
      </c>
      <c r="V53" s="546">
        <v>19.5</v>
      </c>
      <c r="W53" s="546">
        <v>14.5</v>
      </c>
      <c r="X53" s="505">
        <f>(IF($C53&lt;10,U53,IF(AND($C53&gt;=10,$C53&lt;=50),V53,IF($C53&gt;50,W53,""))))*$C53</f>
        <v>0</v>
      </c>
      <c r="Y53" s="409" t="s">
        <v>402</v>
      </c>
      <c r="Z53" s="409" t="s">
        <v>402</v>
      </c>
      <c r="AA53" s="409" t="s">
        <v>403</v>
      </c>
      <c r="AB53" s="539" t="str">
        <f>IF((0 =$C53),"",IFERROR(IF($C53&lt;10,$C264*Y53,IF(AND(10&lt;=$C53,$C53&lt;=50),$C53*Z53,IF($C53&gt;50,$C53*AA53,"No Offer"))),"No Offer"))</f>
        <v/>
      </c>
    </row>
    <row r="54" spans="1:28" x14ac:dyDescent="0.2">
      <c r="A54" s="511"/>
      <c r="B54" s="405"/>
      <c r="C54" s="503"/>
      <c r="D54" s="503"/>
      <c r="E54" s="521"/>
      <c r="F54" s="521"/>
      <c r="G54" s="521"/>
      <c r="H54" s="507"/>
      <c r="I54" s="547"/>
      <c r="J54" s="547"/>
      <c r="K54" s="547"/>
      <c r="L54" s="540"/>
      <c r="M54" s="510"/>
      <c r="N54" s="510"/>
      <c r="O54" s="510"/>
      <c r="P54" s="506"/>
      <c r="Q54" s="547"/>
      <c r="R54" s="547"/>
      <c r="S54" s="547"/>
      <c r="T54" s="540"/>
      <c r="U54" s="546"/>
      <c r="V54" s="546"/>
      <c r="W54" s="546"/>
      <c r="X54" s="506"/>
      <c r="Y54" s="547"/>
      <c r="Z54" s="547"/>
      <c r="AA54" s="547"/>
      <c r="AB54" s="540"/>
    </row>
    <row r="55" spans="1:28" ht="25.5" x14ac:dyDescent="0.2">
      <c r="A55" s="404" t="s">
        <v>1075</v>
      </c>
      <c r="B55" s="405" t="s">
        <v>1076</v>
      </c>
      <c r="C55" s="503">
        <f>'Series 300 Input'!J55</f>
        <v>0</v>
      </c>
      <c r="D55" s="503" t="s">
        <v>51</v>
      </c>
      <c r="E55" s="510">
        <v>36.49</v>
      </c>
      <c r="F55" s="510">
        <v>36.49</v>
      </c>
      <c r="G55" s="510">
        <v>36.49</v>
      </c>
      <c r="H55" s="505">
        <f t="shared" si="22"/>
        <v>0</v>
      </c>
      <c r="I55" s="538">
        <v>30</v>
      </c>
      <c r="J55" s="538">
        <v>30</v>
      </c>
      <c r="K55" s="538">
        <v>30</v>
      </c>
      <c r="L55" s="539">
        <f t="shared" ref="L55" si="27">(IF(C55&lt;10,I55,IF(AND(C55&gt;=10,C55&lt;=50),J55,IF(C55&gt;50,K55,""))))*C55</f>
        <v>0</v>
      </c>
      <c r="M55" s="510" t="s">
        <v>1034</v>
      </c>
      <c r="N55" s="510" t="s">
        <v>1034</v>
      </c>
      <c r="O55" s="510" t="s">
        <v>1034</v>
      </c>
      <c r="P55" s="505" t="str">
        <f>IF((0 =$C55),"",IFERROR(IF($C55&lt;10,$C266*M55,IF(AND(10&lt;=$C55,$C55&lt;=50),$C55*N55,IF($C55&gt;50,$C55*O55,"No Offer"))),"No Offer"))</f>
        <v/>
      </c>
      <c r="Q55" s="542">
        <v>20</v>
      </c>
      <c r="R55" s="542">
        <v>20</v>
      </c>
      <c r="S55" s="542">
        <v>20</v>
      </c>
      <c r="T55" s="539">
        <f>(IF($C55&lt;10,Q55,IF(AND($C55&gt;=10,$C55&lt;=50),R55,IF($C55&gt;50,S55,""))))*$C55</f>
        <v>0</v>
      </c>
      <c r="U55" s="546">
        <v>30</v>
      </c>
      <c r="V55" s="546">
        <v>29.5</v>
      </c>
      <c r="W55" s="546">
        <v>28.89</v>
      </c>
      <c r="X55" s="505">
        <f>(IF($C55&lt;10,U55,IF(AND($C55&gt;=10,$C55&lt;=50),V55,IF($C55&gt;50,W55,""))))*$C55</f>
        <v>0</v>
      </c>
      <c r="Y55" s="409" t="s">
        <v>402</v>
      </c>
      <c r="Z55" s="409" t="s">
        <v>402</v>
      </c>
      <c r="AA55" s="409" t="s">
        <v>403</v>
      </c>
      <c r="AB55" s="539" t="str">
        <f>IF((0 =$C55),"",IFERROR(IF($C55&lt;10,$C266*Y55,IF(AND(10&lt;=$C55,$C55&lt;=50),$C55*Z55,IF($C55&gt;50,$C55*AA55,"No Offer"))),"No Offer"))</f>
        <v/>
      </c>
    </row>
    <row r="56" spans="1:28" x14ac:dyDescent="0.2">
      <c r="A56" s="511"/>
      <c r="B56" s="405"/>
      <c r="C56" s="503"/>
      <c r="D56" s="503"/>
      <c r="E56" s="521"/>
      <c r="F56" s="521"/>
      <c r="G56" s="521"/>
      <c r="H56" s="507"/>
      <c r="I56" s="547"/>
      <c r="J56" s="547"/>
      <c r="K56" s="547"/>
      <c r="L56" s="540"/>
      <c r="M56" s="510"/>
      <c r="N56" s="510"/>
      <c r="O56" s="510"/>
      <c r="P56" s="506"/>
      <c r="Q56" s="542"/>
      <c r="R56" s="542"/>
      <c r="S56" s="542"/>
      <c r="T56" s="540"/>
      <c r="U56" s="546"/>
      <c r="V56" s="546"/>
      <c r="W56" s="546"/>
      <c r="X56" s="506"/>
      <c r="Y56" s="547"/>
      <c r="Z56" s="547"/>
      <c r="AA56" s="547"/>
      <c r="AB56" s="540"/>
    </row>
    <row r="57" spans="1:28" ht="25.5" x14ac:dyDescent="0.2">
      <c r="A57" s="404" t="s">
        <v>1077</v>
      </c>
      <c r="B57" s="405" t="s">
        <v>1078</v>
      </c>
      <c r="C57" s="503">
        <f>'Series 300 Input'!J57</f>
        <v>0</v>
      </c>
      <c r="D57" s="503" t="s">
        <v>51</v>
      </c>
      <c r="E57" s="504">
        <v>36.49</v>
      </c>
      <c r="F57" s="504">
        <v>36.49</v>
      </c>
      <c r="G57" s="504">
        <v>36.49</v>
      </c>
      <c r="H57" s="505">
        <f t="shared" si="22"/>
        <v>0</v>
      </c>
      <c r="I57" s="538">
        <v>30</v>
      </c>
      <c r="J57" s="538">
        <v>30</v>
      </c>
      <c r="K57" s="538">
        <v>30</v>
      </c>
      <c r="L57" s="539">
        <f t="shared" ref="L57" si="28">(IF(C57&lt;10,I57,IF(AND(C57&gt;=10,C57&lt;=50),J57,IF(C57&gt;50,K57,""))))*C57</f>
        <v>0</v>
      </c>
      <c r="M57" s="510" t="s">
        <v>1034</v>
      </c>
      <c r="N57" s="510" t="s">
        <v>1034</v>
      </c>
      <c r="O57" s="510" t="s">
        <v>1034</v>
      </c>
      <c r="P57" s="505" t="str">
        <f>IF((0 =$C57),"",IFERROR(IF($C57&lt;10,$C268*M57,IF(AND(10&lt;=$C57,$C57&lt;=50),$C57*N57,IF($C57&gt;50,$C57*O57,"No Offer"))),"No Offer"))</f>
        <v/>
      </c>
      <c r="Q57" s="542">
        <v>15</v>
      </c>
      <c r="R57" s="542">
        <v>15</v>
      </c>
      <c r="S57" s="542">
        <v>15</v>
      </c>
      <c r="T57" s="539">
        <f>(IF($C57&lt;10,Q57,IF(AND($C57&gt;=10,$C57&lt;=50),R57,IF($C57&gt;50,S57,""))))*$C57</f>
        <v>0</v>
      </c>
      <c r="U57" s="546">
        <v>25</v>
      </c>
      <c r="V57" s="546">
        <v>22.5</v>
      </c>
      <c r="W57" s="546">
        <v>20</v>
      </c>
      <c r="X57" s="505">
        <f>(IF($C57&lt;10,U57,IF(AND($C57&gt;=10,$C57&lt;=50),V57,IF($C57&gt;50,W57,""))))*$C57</f>
        <v>0</v>
      </c>
      <c r="Y57" s="409" t="s">
        <v>402</v>
      </c>
      <c r="Z57" s="409" t="s">
        <v>402</v>
      </c>
      <c r="AA57" s="409" t="s">
        <v>403</v>
      </c>
      <c r="AB57" s="539" t="str">
        <f>IF((0 =$C57),"",IFERROR(IF($C57&lt;10,$C268*Y57,IF(AND(10&lt;=$C57,$C57&lt;=50),$C57*Z57,IF($C57&gt;50,$C57*AA57,"No Offer"))),"No Offer"))</f>
        <v/>
      </c>
    </row>
    <row r="58" spans="1:28" x14ac:dyDescent="0.2">
      <c r="A58" s="511"/>
      <c r="B58" s="405"/>
      <c r="C58" s="503"/>
      <c r="D58" s="503"/>
      <c r="E58" s="504"/>
      <c r="F58" s="504"/>
      <c r="G58" s="504"/>
      <c r="H58" s="507"/>
      <c r="I58" s="538"/>
      <c r="J58" s="538"/>
      <c r="K58" s="538"/>
      <c r="L58" s="540"/>
      <c r="M58" s="510"/>
      <c r="N58" s="510"/>
      <c r="O58" s="510"/>
      <c r="P58" s="506"/>
      <c r="Q58" s="542"/>
      <c r="R58" s="542"/>
      <c r="S58" s="542"/>
      <c r="T58" s="540"/>
      <c r="U58" s="546"/>
      <c r="V58" s="546"/>
      <c r="W58" s="546"/>
      <c r="X58" s="506"/>
      <c r="Y58" s="538"/>
      <c r="Z58" s="538"/>
      <c r="AA58" s="538"/>
      <c r="AB58" s="540"/>
    </row>
    <row r="59" spans="1:28" ht="25.5" x14ac:dyDescent="0.2">
      <c r="A59" s="404" t="s">
        <v>1079</v>
      </c>
      <c r="B59" s="405" t="s">
        <v>1080</v>
      </c>
      <c r="C59" s="503">
        <f>'Series 300 Input'!J59</f>
        <v>0</v>
      </c>
      <c r="D59" s="503" t="s">
        <v>51</v>
      </c>
      <c r="E59" s="504">
        <v>36.49</v>
      </c>
      <c r="F59" s="504">
        <v>36.49</v>
      </c>
      <c r="G59" s="504">
        <v>36.49</v>
      </c>
      <c r="H59" s="505">
        <f t="shared" si="22"/>
        <v>0</v>
      </c>
      <c r="I59" s="538">
        <v>30</v>
      </c>
      <c r="J59" s="538">
        <v>30</v>
      </c>
      <c r="K59" s="538">
        <v>30</v>
      </c>
      <c r="L59" s="539">
        <f t="shared" ref="L59" si="29">(IF(C59&lt;10,I59,IF(AND(C59&gt;=10,C59&lt;=50),J59,IF(C59&gt;50,K59,""))))*C59</f>
        <v>0</v>
      </c>
      <c r="M59" s="510" t="s">
        <v>1034</v>
      </c>
      <c r="N59" s="510" t="s">
        <v>1034</v>
      </c>
      <c r="O59" s="510" t="s">
        <v>1034</v>
      </c>
      <c r="P59" s="505" t="str">
        <f>IF((0 =$C59),"",IFERROR(IF($C59&lt;10,$C270*M59,IF(AND(10&lt;=$C59,$C59&lt;=50),$C59*N59,IF($C59&gt;50,$C59*O59,"No Offer"))),"No Offer"))</f>
        <v/>
      </c>
      <c r="Q59" s="542">
        <v>15</v>
      </c>
      <c r="R59" s="542">
        <v>15</v>
      </c>
      <c r="S59" s="542">
        <v>15</v>
      </c>
      <c r="T59" s="539">
        <f>(IF($C59&lt;10,Q59,IF(AND($C59&gt;=10,$C59&lt;=50),R59,IF($C59&gt;50,S59,""))))*$C59</f>
        <v>0</v>
      </c>
      <c r="U59" s="546">
        <v>17.5</v>
      </c>
      <c r="V59" s="546">
        <v>16</v>
      </c>
      <c r="W59" s="546">
        <v>14.45</v>
      </c>
      <c r="X59" s="505">
        <f>(IF($C59&lt;10,U59,IF(AND($C59&gt;=10,$C59&lt;=50),V59,IF($C59&gt;50,W59,""))))*$C59</f>
        <v>0</v>
      </c>
      <c r="Y59" s="409" t="s">
        <v>402</v>
      </c>
      <c r="Z59" s="409" t="s">
        <v>402</v>
      </c>
      <c r="AA59" s="409" t="s">
        <v>403</v>
      </c>
      <c r="AB59" s="539" t="str">
        <f>IF((0 =$C59),"",IFERROR(IF($C59&lt;10,$C270*Y59,IF(AND(10&lt;=$C59,$C59&lt;=50),$C59*Z59,IF($C59&gt;50,$C59*AA59,"No Offer"))),"No Offer"))</f>
        <v/>
      </c>
    </row>
    <row r="60" spans="1:28" x14ac:dyDescent="0.2">
      <c r="A60" s="511"/>
      <c r="B60" s="405"/>
      <c r="C60" s="503"/>
      <c r="D60" s="503"/>
      <c r="E60" s="504"/>
      <c r="F60" s="504"/>
      <c r="G60" s="504"/>
      <c r="H60" s="507"/>
      <c r="I60" s="538"/>
      <c r="J60" s="538"/>
      <c r="K60" s="538"/>
      <c r="L60" s="540"/>
      <c r="M60" s="510"/>
      <c r="N60" s="510"/>
      <c r="O60" s="510"/>
      <c r="P60" s="506"/>
      <c r="Q60" s="542"/>
      <c r="R60" s="542"/>
      <c r="S60" s="542"/>
      <c r="T60" s="540"/>
      <c r="U60" s="546"/>
      <c r="V60" s="546"/>
      <c r="W60" s="546"/>
      <c r="X60" s="506"/>
      <c r="Y60" s="538"/>
      <c r="Z60" s="538"/>
      <c r="AA60" s="538"/>
      <c r="AB60" s="540"/>
    </row>
    <row r="61" spans="1:28" ht="25.5" x14ac:dyDescent="0.2">
      <c r="A61" s="404" t="s">
        <v>1081</v>
      </c>
      <c r="B61" s="405" t="s">
        <v>1082</v>
      </c>
      <c r="C61" s="503">
        <f>'Series 300 Input'!J61</f>
        <v>0</v>
      </c>
      <c r="D61" s="503" t="s">
        <v>51</v>
      </c>
      <c r="E61" s="510">
        <v>36.49</v>
      </c>
      <c r="F61" s="510">
        <v>36.49</v>
      </c>
      <c r="G61" s="510">
        <v>36.49</v>
      </c>
      <c r="H61" s="505">
        <f t="shared" si="22"/>
        <v>0</v>
      </c>
      <c r="I61" s="538">
        <v>30</v>
      </c>
      <c r="J61" s="538">
        <v>30</v>
      </c>
      <c r="K61" s="538">
        <v>30</v>
      </c>
      <c r="L61" s="539">
        <f t="shared" ref="L61:L69" si="30">(IF(C61&lt;10,I61,IF(AND(C61&gt;=10,C61&lt;=50),J61,IF(C61&gt;50,K61,""))))*C61</f>
        <v>0</v>
      </c>
      <c r="M61" s="510" t="s">
        <v>1034</v>
      </c>
      <c r="N61" s="510" t="s">
        <v>1034</v>
      </c>
      <c r="O61" s="510" t="s">
        <v>1034</v>
      </c>
      <c r="P61" s="505" t="str">
        <f>IF((0 =$C61),"",IFERROR(IF($C61&lt;10,$C272*M61,IF(AND(10&lt;=$C61,$C61&lt;=50),$C61*N61,IF($C61&gt;50,$C61*O61,"No Offer"))),"No Offer"))</f>
        <v/>
      </c>
      <c r="Q61" s="542">
        <v>20</v>
      </c>
      <c r="R61" s="542">
        <v>20</v>
      </c>
      <c r="S61" s="542">
        <v>20</v>
      </c>
      <c r="T61" s="539">
        <f>(IF($C61&lt;10,Q61,IF(AND($C61&gt;=10,$C61&lt;=50),R61,IF($C61&gt;50,S61,""))))*$C61</f>
        <v>0</v>
      </c>
      <c r="U61" s="546">
        <v>30</v>
      </c>
      <c r="V61" s="546">
        <v>29.5</v>
      </c>
      <c r="W61" s="546">
        <v>28.89</v>
      </c>
      <c r="X61" s="505">
        <f>(IF($C61&lt;10,U61,IF(AND($C61&gt;=10,$C61&lt;=50),V61,IF($C61&gt;50,W61,""))))*$C61</f>
        <v>0</v>
      </c>
      <c r="Y61" s="409" t="s">
        <v>402</v>
      </c>
      <c r="Z61" s="409" t="s">
        <v>402</v>
      </c>
      <c r="AA61" s="409" t="s">
        <v>403</v>
      </c>
      <c r="AB61" s="539" t="str">
        <f>IF((0 =$C61),"",IFERROR(IF($C61&lt;10,$C272*Y61,IF(AND(10&lt;=$C61,$C61&lt;=50),$C61*Z61,IF($C61&gt;50,$C61*AA61,"No Offer"))),"No Offer"))</f>
        <v/>
      </c>
    </row>
    <row r="62" spans="1:28" x14ac:dyDescent="0.2">
      <c r="A62" s="511"/>
      <c r="B62" s="405"/>
      <c r="C62" s="503"/>
      <c r="D62" s="503"/>
      <c r="E62" s="510"/>
      <c r="F62" s="510"/>
      <c r="G62" s="510"/>
      <c r="H62" s="507"/>
      <c r="I62" s="547"/>
      <c r="J62" s="547"/>
      <c r="K62" s="547"/>
      <c r="L62" s="540"/>
      <c r="M62" s="510"/>
      <c r="N62" s="510"/>
      <c r="O62" s="510"/>
      <c r="P62" s="506"/>
      <c r="Q62" s="542"/>
      <c r="R62" s="542"/>
      <c r="S62" s="542"/>
      <c r="T62" s="540"/>
      <c r="U62" s="546"/>
      <c r="V62" s="546"/>
      <c r="W62" s="546"/>
      <c r="X62" s="506"/>
      <c r="Y62" s="547"/>
      <c r="Z62" s="547"/>
      <c r="AA62" s="547"/>
      <c r="AB62" s="540"/>
    </row>
    <row r="63" spans="1:28" ht="25.5" x14ac:dyDescent="0.2">
      <c r="A63" s="404" t="s">
        <v>1083</v>
      </c>
      <c r="B63" s="405" t="s">
        <v>1049</v>
      </c>
      <c r="C63" s="503">
        <f>'Series 300 Input'!J63</f>
        <v>0</v>
      </c>
      <c r="D63" s="503" t="s">
        <v>51</v>
      </c>
      <c r="E63" s="510">
        <v>36.49</v>
      </c>
      <c r="F63" s="510">
        <v>36.49</v>
      </c>
      <c r="G63" s="510">
        <v>36.49</v>
      </c>
      <c r="H63" s="505">
        <f t="shared" si="22"/>
        <v>0</v>
      </c>
      <c r="I63" s="538">
        <v>30</v>
      </c>
      <c r="J63" s="538">
        <v>30</v>
      </c>
      <c r="K63" s="538">
        <v>30</v>
      </c>
      <c r="L63" s="539">
        <f t="shared" si="30"/>
        <v>0</v>
      </c>
      <c r="M63" s="510" t="s">
        <v>1034</v>
      </c>
      <c r="N63" s="510" t="s">
        <v>1034</v>
      </c>
      <c r="O63" s="510" t="s">
        <v>1034</v>
      </c>
      <c r="P63" s="505" t="str">
        <f>IF((0 =$C63),"",IFERROR(IF($C63&lt;10,$C274*M63,IF(AND(10&lt;=$C63,$C63&lt;=50),$C63*N63,IF($C63&gt;50,$C63*O63,"No Offer"))),"No Offer"))</f>
        <v/>
      </c>
      <c r="Q63" s="542">
        <v>20</v>
      </c>
      <c r="R63" s="542">
        <v>20</v>
      </c>
      <c r="S63" s="542">
        <v>20</v>
      </c>
      <c r="T63" s="539">
        <f>(IF($C63&lt;10,Q63,IF(AND($C63&gt;=10,$C63&lt;=50),R63,IF($C63&gt;50,S63,""))))*$C63</f>
        <v>0</v>
      </c>
      <c r="U63" s="546">
        <v>30</v>
      </c>
      <c r="V63" s="546">
        <v>29.5</v>
      </c>
      <c r="W63" s="546">
        <v>28.89</v>
      </c>
      <c r="X63" s="505">
        <f>(IF($C63&lt;10,U63,IF(AND($C63&gt;=10,$C63&lt;=50),V63,IF($C63&gt;50,W63,""))))*$C63</f>
        <v>0</v>
      </c>
      <c r="Y63" s="409" t="s">
        <v>402</v>
      </c>
      <c r="Z63" s="409" t="s">
        <v>402</v>
      </c>
      <c r="AA63" s="409" t="s">
        <v>403</v>
      </c>
      <c r="AB63" s="539" t="str">
        <f>IF((0 =$C63),"",IFERROR(IF($C63&lt;10,$C274*Y63,IF(AND(10&lt;=$C63,$C63&lt;=50),$C63*Z63,IF($C63&gt;50,$C63*AA63,"No Offer"))),"No Offer"))</f>
        <v/>
      </c>
    </row>
    <row r="64" spans="1:28" x14ac:dyDescent="0.2">
      <c r="A64" s="511"/>
      <c r="B64" s="405"/>
      <c r="C64" s="503"/>
      <c r="D64" s="503"/>
      <c r="E64" s="510"/>
      <c r="F64" s="510"/>
      <c r="G64" s="510"/>
      <c r="H64" s="506"/>
      <c r="I64" s="547"/>
      <c r="J64" s="547"/>
      <c r="K64" s="547"/>
      <c r="L64" s="540"/>
      <c r="M64" s="510"/>
      <c r="N64" s="510"/>
      <c r="O64" s="510"/>
      <c r="P64" s="506"/>
      <c r="Q64" s="542"/>
      <c r="R64" s="542"/>
      <c r="S64" s="542"/>
      <c r="T64" s="540"/>
      <c r="U64" s="546"/>
      <c r="V64" s="546"/>
      <c r="W64" s="546"/>
      <c r="X64" s="506"/>
      <c r="Y64" s="547"/>
      <c r="Z64" s="547"/>
      <c r="AA64" s="547"/>
      <c r="AB64" s="540"/>
    </row>
    <row r="65" spans="1:28" ht="25.5" x14ac:dyDescent="0.2">
      <c r="A65" s="404" t="s">
        <v>1084</v>
      </c>
      <c r="B65" s="405" t="s">
        <v>1085</v>
      </c>
      <c r="C65" s="503">
        <f>'Series 300 Input'!J65</f>
        <v>0</v>
      </c>
      <c r="D65" s="503" t="s">
        <v>51</v>
      </c>
      <c r="E65" s="510">
        <v>36.49</v>
      </c>
      <c r="F65" s="510">
        <v>36.49</v>
      </c>
      <c r="G65" s="510">
        <v>36.49</v>
      </c>
      <c r="H65" s="505">
        <f t="shared" si="22"/>
        <v>0</v>
      </c>
      <c r="I65" s="538">
        <v>30</v>
      </c>
      <c r="J65" s="538">
        <v>30</v>
      </c>
      <c r="K65" s="538">
        <v>30</v>
      </c>
      <c r="L65" s="539">
        <f t="shared" si="30"/>
        <v>0</v>
      </c>
      <c r="M65" s="510" t="s">
        <v>1034</v>
      </c>
      <c r="N65" s="510" t="s">
        <v>1034</v>
      </c>
      <c r="O65" s="510" t="s">
        <v>1034</v>
      </c>
      <c r="P65" s="505" t="str">
        <f>IF((0 =$C65),"",IFERROR(IF($C65&lt;10,$C276*M65,IF(AND(10&lt;=$C65,$C65&lt;=50),$C65*N65,IF($C65&gt;50,$C65*O65,"No Offer"))),"No Offer"))</f>
        <v/>
      </c>
      <c r="Q65" s="542">
        <v>15</v>
      </c>
      <c r="R65" s="542">
        <v>15</v>
      </c>
      <c r="S65" s="542">
        <v>15</v>
      </c>
      <c r="T65" s="539">
        <f>(IF($C65&lt;10,Q65,IF(AND($C65&gt;=10,$C65&lt;=50),R65,IF($C65&gt;50,S65,""))))*$C65</f>
        <v>0</v>
      </c>
      <c r="U65" s="546">
        <v>25</v>
      </c>
      <c r="V65" s="546">
        <v>22.5</v>
      </c>
      <c r="W65" s="546">
        <v>20</v>
      </c>
      <c r="X65" s="505">
        <f>(IF($C65&lt;10,U65,IF(AND($C65&gt;=10,$C65&lt;=50),V65,IF($C65&gt;50,W65,""))))*$C65</f>
        <v>0</v>
      </c>
      <c r="Y65" s="409" t="s">
        <v>402</v>
      </c>
      <c r="Z65" s="409" t="s">
        <v>402</v>
      </c>
      <c r="AA65" s="409" t="s">
        <v>403</v>
      </c>
      <c r="AB65" s="539" t="str">
        <f>IF((0 =$C65),"",IFERROR(IF($C65&lt;10,$C276*Y65,IF(AND(10&lt;=$C65,$C65&lt;=50),$C65*Z65,IF($C65&gt;50,$C65*AA65,"No Offer"))),"No Offer"))</f>
        <v/>
      </c>
    </row>
    <row r="66" spans="1:28" x14ac:dyDescent="0.2">
      <c r="A66" s="511"/>
      <c r="B66" s="405"/>
      <c r="C66" s="503"/>
      <c r="D66" s="503"/>
      <c r="E66" s="510"/>
      <c r="F66" s="510"/>
      <c r="G66" s="510"/>
      <c r="H66" s="506"/>
      <c r="I66" s="538"/>
      <c r="J66" s="538"/>
      <c r="K66" s="538"/>
      <c r="L66" s="540"/>
      <c r="M66" s="510"/>
      <c r="N66" s="510"/>
      <c r="O66" s="510"/>
      <c r="P66" s="506"/>
      <c r="Q66" s="542"/>
      <c r="R66" s="542"/>
      <c r="S66" s="542"/>
      <c r="T66" s="540"/>
      <c r="U66" s="546"/>
      <c r="V66" s="546"/>
      <c r="W66" s="546"/>
      <c r="X66" s="506"/>
      <c r="Y66" s="538"/>
      <c r="Z66" s="538"/>
      <c r="AA66" s="538"/>
      <c r="AB66" s="540"/>
    </row>
    <row r="67" spans="1:28" ht="25.5" x14ac:dyDescent="0.2">
      <c r="A67" s="404" t="s">
        <v>1086</v>
      </c>
      <c r="B67" s="405" t="s">
        <v>1087</v>
      </c>
      <c r="C67" s="503">
        <f>'Series 300 Input'!J67</f>
        <v>0</v>
      </c>
      <c r="D67" s="503" t="s">
        <v>51</v>
      </c>
      <c r="E67" s="510">
        <v>36.49</v>
      </c>
      <c r="F67" s="510">
        <v>36.49</v>
      </c>
      <c r="G67" s="510">
        <v>36.49</v>
      </c>
      <c r="H67" s="505">
        <f t="shared" si="22"/>
        <v>0</v>
      </c>
      <c r="I67" s="538">
        <v>30</v>
      </c>
      <c r="J67" s="538">
        <v>30</v>
      </c>
      <c r="K67" s="538">
        <v>30</v>
      </c>
      <c r="L67" s="539">
        <f t="shared" si="30"/>
        <v>0</v>
      </c>
      <c r="M67" s="510" t="s">
        <v>1034</v>
      </c>
      <c r="N67" s="510" t="s">
        <v>1034</v>
      </c>
      <c r="O67" s="510" t="s">
        <v>1034</v>
      </c>
      <c r="P67" s="505" t="str">
        <f>IF((0 =$C67),"",IFERROR(IF($C67&lt;10,$C278*M67,IF(AND(10&lt;=$C67,$C67&lt;=50),$C67*N67,IF($C67&gt;50,$C67*O67,"No Offer"))),"No Offer"))</f>
        <v/>
      </c>
      <c r="Q67" s="542">
        <v>15</v>
      </c>
      <c r="R67" s="542">
        <v>15</v>
      </c>
      <c r="S67" s="542">
        <v>15</v>
      </c>
      <c r="T67" s="539">
        <f>(IF($C67&lt;10,Q67,IF(AND($C67&gt;=10,$C67&lt;=50),R67,IF($C67&gt;50,S67,""))))*$C67</f>
        <v>0</v>
      </c>
      <c r="U67" s="546">
        <v>17.5</v>
      </c>
      <c r="V67" s="546">
        <v>16</v>
      </c>
      <c r="W67" s="546">
        <v>14.45</v>
      </c>
      <c r="X67" s="505">
        <f>(IF($C67&lt;10,U67,IF(AND($C67&gt;=10,$C67&lt;=50),V67,IF($C67&gt;50,W67,""))))*$C67</f>
        <v>0</v>
      </c>
      <c r="Y67" s="409" t="s">
        <v>402</v>
      </c>
      <c r="Z67" s="409" t="s">
        <v>402</v>
      </c>
      <c r="AA67" s="409" t="s">
        <v>403</v>
      </c>
      <c r="AB67" s="539" t="str">
        <f>IF((0 =$C67),"",IFERROR(IF($C67&lt;10,$C278*Y67,IF(AND(10&lt;=$C67,$C67&lt;=50),$C67*Z67,IF($C67&gt;50,$C67*AA67,"No Offer"))),"No Offer"))</f>
        <v/>
      </c>
    </row>
    <row r="68" spans="1:28" x14ac:dyDescent="0.2">
      <c r="A68" s="511"/>
      <c r="B68" s="405"/>
      <c r="C68" s="503"/>
      <c r="D68" s="503"/>
      <c r="E68" s="510"/>
      <c r="F68" s="510"/>
      <c r="G68" s="510"/>
      <c r="H68" s="506"/>
      <c r="I68" s="538"/>
      <c r="J68" s="538"/>
      <c r="K68" s="538"/>
      <c r="L68" s="540"/>
      <c r="M68" s="510"/>
      <c r="N68" s="510"/>
      <c r="O68" s="510"/>
      <c r="P68" s="506"/>
      <c r="Q68" s="542"/>
      <c r="R68" s="542"/>
      <c r="S68" s="542"/>
      <c r="T68" s="540"/>
      <c r="U68" s="546"/>
      <c r="V68" s="546"/>
      <c r="W68" s="546"/>
      <c r="X68" s="506"/>
      <c r="Y68" s="538"/>
      <c r="Z68" s="538"/>
      <c r="AA68" s="538"/>
      <c r="AB68" s="540"/>
    </row>
    <row r="69" spans="1:28" ht="25.5" x14ac:dyDescent="0.2">
      <c r="A69" s="404" t="s">
        <v>1088</v>
      </c>
      <c r="B69" s="405" t="s">
        <v>1089</v>
      </c>
      <c r="C69" s="503">
        <f>'Series 300 Input'!J69</f>
        <v>0</v>
      </c>
      <c r="D69" s="503" t="s">
        <v>51</v>
      </c>
      <c r="E69" s="510">
        <v>36.49</v>
      </c>
      <c r="F69" s="510">
        <v>36.49</v>
      </c>
      <c r="G69" s="510">
        <v>36.49</v>
      </c>
      <c r="H69" s="505">
        <f t="shared" si="22"/>
        <v>0</v>
      </c>
      <c r="I69" s="538">
        <v>30</v>
      </c>
      <c r="J69" s="538">
        <v>30</v>
      </c>
      <c r="K69" s="538">
        <v>30</v>
      </c>
      <c r="L69" s="539">
        <f t="shared" si="30"/>
        <v>0</v>
      </c>
      <c r="M69" s="510" t="s">
        <v>1034</v>
      </c>
      <c r="N69" s="510" t="s">
        <v>1034</v>
      </c>
      <c r="O69" s="510" t="s">
        <v>1034</v>
      </c>
      <c r="P69" s="505" t="str">
        <f>IF((0 =$C69),"",IFERROR(IF($C69&lt;10,$C280*M69,IF(AND(10&lt;=$C69,$C69&lt;=50),$C69*N69,IF($C69&gt;50,$C69*O69,"No Offer"))),"No Offer"))</f>
        <v/>
      </c>
      <c r="Q69" s="542">
        <v>20</v>
      </c>
      <c r="R69" s="542">
        <v>20</v>
      </c>
      <c r="S69" s="542">
        <v>20</v>
      </c>
      <c r="T69" s="539">
        <f>(IF($C69&lt;10,Q69,IF(AND($C69&gt;=10,$C69&lt;=50),R69,IF($C69&gt;50,S69,""))))*$C69</f>
        <v>0</v>
      </c>
      <c r="U69" s="546">
        <v>30</v>
      </c>
      <c r="V69" s="546">
        <v>29.5</v>
      </c>
      <c r="W69" s="546">
        <v>28.89</v>
      </c>
      <c r="X69" s="505">
        <f>(IF($C69&lt;10,U69,IF(AND($C69&gt;=10,$C69&lt;=50),V69,IF($C69&gt;50,W69,""))))*$C69</f>
        <v>0</v>
      </c>
      <c r="Y69" s="409" t="s">
        <v>402</v>
      </c>
      <c r="Z69" s="409" t="s">
        <v>402</v>
      </c>
      <c r="AA69" s="409" t="s">
        <v>403</v>
      </c>
      <c r="AB69" s="539" t="str">
        <f>IF((0 =$C69),"",IFERROR(IF($C69&lt;10,$C280*Y69,IF(AND(10&lt;=$C69,$C69&lt;=50),$C69*Z69,IF($C69&gt;50,$C69*AA69,"No Offer"))),"No Offer"))</f>
        <v/>
      </c>
    </row>
    <row r="70" spans="1:28" x14ac:dyDescent="0.2">
      <c r="A70" s="511"/>
      <c r="B70" s="459"/>
      <c r="C70" s="503">
        <f>'Series 300 Input'!J70</f>
        <v>0</v>
      </c>
      <c r="D70" s="512"/>
      <c r="E70" s="520"/>
      <c r="F70" s="520"/>
      <c r="G70" s="520"/>
      <c r="H70" s="522"/>
      <c r="I70" s="545"/>
      <c r="J70" s="545"/>
      <c r="K70" s="545"/>
      <c r="L70" s="512"/>
      <c r="M70" s="520"/>
      <c r="N70" s="520"/>
      <c r="O70" s="520"/>
      <c r="P70" s="522"/>
      <c r="Q70" s="545"/>
      <c r="R70" s="545"/>
      <c r="S70" s="545"/>
      <c r="T70" s="512"/>
      <c r="U70" s="520"/>
      <c r="V70" s="520"/>
      <c r="W70" s="520"/>
      <c r="X70" s="522"/>
      <c r="Y70" s="545"/>
      <c r="Z70" s="545"/>
      <c r="AA70" s="545"/>
      <c r="AB70" s="512"/>
    </row>
    <row r="71" spans="1:28" x14ac:dyDescent="0.2">
      <c r="A71" s="514"/>
      <c r="B71" s="356" t="s">
        <v>1090</v>
      </c>
      <c r="C71" s="503"/>
      <c r="D71" s="516"/>
      <c r="E71" s="517"/>
      <c r="F71" s="517"/>
      <c r="G71" s="517"/>
      <c r="H71" s="516"/>
      <c r="I71" s="517"/>
      <c r="J71" s="517"/>
      <c r="K71" s="517"/>
      <c r="L71" s="516"/>
      <c r="M71" s="517"/>
      <c r="N71" s="517"/>
      <c r="O71" s="517"/>
      <c r="P71" s="516"/>
      <c r="Q71" s="517"/>
      <c r="R71" s="517"/>
      <c r="S71" s="517"/>
      <c r="T71" s="516"/>
      <c r="U71" s="517"/>
      <c r="V71" s="517"/>
      <c r="W71" s="517"/>
      <c r="X71" s="516"/>
      <c r="Y71" s="517"/>
      <c r="Z71" s="517"/>
      <c r="AA71" s="517"/>
      <c r="AB71" s="516"/>
    </row>
    <row r="72" spans="1:28" x14ac:dyDescent="0.2">
      <c r="A72" s="511"/>
      <c r="B72" s="523"/>
      <c r="C72" s="503"/>
      <c r="D72" s="512"/>
      <c r="E72" s="513"/>
      <c r="F72" s="513"/>
      <c r="G72" s="513"/>
      <c r="H72" s="522"/>
      <c r="I72" s="543"/>
      <c r="J72" s="543"/>
      <c r="K72" s="543"/>
      <c r="L72" s="512"/>
      <c r="M72" s="513"/>
      <c r="N72" s="513"/>
      <c r="O72" s="513"/>
      <c r="P72" s="522"/>
      <c r="Q72" s="543"/>
      <c r="R72" s="543"/>
      <c r="S72" s="543"/>
      <c r="T72" s="512"/>
      <c r="U72" s="513"/>
      <c r="V72" s="513"/>
      <c r="W72" s="513"/>
      <c r="X72" s="522"/>
      <c r="Y72" s="543"/>
      <c r="Z72" s="543"/>
      <c r="AA72" s="543"/>
      <c r="AB72" s="512"/>
    </row>
    <row r="73" spans="1:28" x14ac:dyDescent="0.2">
      <c r="A73" s="511"/>
      <c r="B73" s="459"/>
      <c r="C73" s="503"/>
      <c r="D73" s="512"/>
      <c r="E73" s="519" t="s">
        <v>386</v>
      </c>
      <c r="F73" s="519" t="s">
        <v>1091</v>
      </c>
      <c r="G73" s="519" t="s">
        <v>388</v>
      </c>
      <c r="H73" s="522"/>
      <c r="I73" s="544" t="s">
        <v>386</v>
      </c>
      <c r="J73" s="544" t="s">
        <v>1091</v>
      </c>
      <c r="K73" s="544" t="s">
        <v>388</v>
      </c>
      <c r="L73" s="512"/>
      <c r="M73" s="519" t="s">
        <v>386</v>
      </c>
      <c r="N73" s="519" t="s">
        <v>1091</v>
      </c>
      <c r="O73" s="519" t="s">
        <v>388</v>
      </c>
      <c r="P73" s="522"/>
      <c r="Q73" s="544" t="s">
        <v>386</v>
      </c>
      <c r="R73" s="544" t="s">
        <v>1091</v>
      </c>
      <c r="S73" s="544" t="s">
        <v>388</v>
      </c>
      <c r="T73" s="512"/>
      <c r="U73" s="519" t="s">
        <v>386</v>
      </c>
      <c r="V73" s="519" t="s">
        <v>1091</v>
      </c>
      <c r="W73" s="519" t="s">
        <v>388</v>
      </c>
      <c r="X73" s="522"/>
      <c r="Y73" s="544" t="s">
        <v>386</v>
      </c>
      <c r="Z73" s="544" t="s">
        <v>1091</v>
      </c>
      <c r="AA73" s="544" t="s">
        <v>388</v>
      </c>
      <c r="AB73" s="512"/>
    </row>
    <row r="74" spans="1:28" x14ac:dyDescent="0.2">
      <c r="A74" s="511"/>
      <c r="B74" s="459"/>
      <c r="C74" s="503"/>
      <c r="D74" s="512"/>
      <c r="E74" s="520"/>
      <c r="F74" s="520"/>
      <c r="G74" s="520"/>
      <c r="H74" s="522"/>
      <c r="I74" s="545"/>
      <c r="J74" s="545"/>
      <c r="K74" s="545"/>
      <c r="L74" s="512"/>
      <c r="M74" s="520"/>
      <c r="N74" s="520"/>
      <c r="O74" s="520"/>
      <c r="P74" s="522"/>
      <c r="Q74" s="545"/>
      <c r="R74" s="545"/>
      <c r="S74" s="545"/>
      <c r="T74" s="512"/>
      <c r="U74" s="520"/>
      <c r="V74" s="520"/>
      <c r="W74" s="520"/>
      <c r="X74" s="522"/>
      <c r="Y74" s="545"/>
      <c r="Z74" s="545"/>
      <c r="AA74" s="545"/>
      <c r="AB74" s="512"/>
    </row>
    <row r="75" spans="1:28" ht="25.5" x14ac:dyDescent="0.2">
      <c r="A75" s="404" t="s">
        <v>1092</v>
      </c>
      <c r="B75" s="524" t="s">
        <v>1093</v>
      </c>
      <c r="C75" s="503">
        <f>'Series 300 Input'!J75</f>
        <v>0</v>
      </c>
      <c r="D75" s="512" t="s">
        <v>1094</v>
      </c>
      <c r="E75" s="525">
        <v>332.75</v>
      </c>
      <c r="F75" s="525">
        <v>272.25</v>
      </c>
      <c r="G75" s="525">
        <v>242</v>
      </c>
      <c r="H75" s="505">
        <f t="shared" ref="H75" si="31">(IF(C75&lt;10,E75,IF(AND(C75&gt;=10,C75&lt;=50),F75,IF(C75&gt;50,G75,""))))*C75</f>
        <v>0</v>
      </c>
      <c r="I75" s="548">
        <v>50</v>
      </c>
      <c r="J75" s="548">
        <v>50</v>
      </c>
      <c r="K75" s="548">
        <v>50</v>
      </c>
      <c r="L75" s="539">
        <f t="shared" ref="L75" si="32">(IF(C75&lt;10,I75,IF(AND(C75&gt;=10,C75&lt;=50),J75,IF(C75&gt;50,K75,""))))*C75</f>
        <v>0</v>
      </c>
      <c r="M75" s="525" t="s">
        <v>1034</v>
      </c>
      <c r="N75" s="525" t="s">
        <v>1034</v>
      </c>
      <c r="O75" s="525" t="s">
        <v>1034</v>
      </c>
      <c r="P75" s="505" t="str">
        <f>IF((0 =$C75),"",IFERROR(IF($C75&lt;5,$C286*M75,IF(AND(5&lt;=$C75,$C75&lt;=20),$C75*N75,IF($C75&gt;20,$C75*O75,"No Offer"))),"No Offer"))</f>
        <v/>
      </c>
      <c r="Q75" s="548">
        <v>30</v>
      </c>
      <c r="R75" s="548">
        <v>30</v>
      </c>
      <c r="S75" s="548">
        <v>30</v>
      </c>
      <c r="T75" s="539">
        <f>(IF($C75&lt;10,Q75,IF(AND($C75&gt;=10,$C75&lt;=50),R75,IF($C75&gt;50,S75,""))))*$C75</f>
        <v>0</v>
      </c>
      <c r="U75" s="525">
        <v>200</v>
      </c>
      <c r="V75" s="525">
        <v>175</v>
      </c>
      <c r="W75" s="525">
        <v>150</v>
      </c>
      <c r="X75" s="505">
        <f>(IF($C75&lt;10,U75,IF(AND($C75&gt;=10,$C75&lt;=50),V75,IF($C75&gt;50,W75,""))))*$C75</f>
        <v>0</v>
      </c>
      <c r="Y75" s="409" t="s">
        <v>402</v>
      </c>
      <c r="Z75" s="409" t="s">
        <v>402</v>
      </c>
      <c r="AA75" s="409" t="s">
        <v>403</v>
      </c>
      <c r="AB75" s="539" t="str">
        <f>IF((0 =$C75),"",IFERROR(IF($C75&lt;5,$C286*Y75,IF(AND(5&lt;=$C75,$C75&lt;=20),$C75*Z75,IF($C75&gt;20,$C75*AA75,"No Offer"))),"No Offer"))</f>
        <v/>
      </c>
    </row>
    <row r="76" spans="1:28" x14ac:dyDescent="0.2">
      <c r="A76" s="458"/>
      <c r="B76" s="459"/>
      <c r="C76" s="458"/>
      <c r="D76" s="458"/>
      <c r="E76" s="458"/>
      <c r="F76" s="458"/>
      <c r="G76" s="458"/>
      <c r="H76" s="458"/>
      <c r="I76" s="549"/>
      <c r="J76" s="549"/>
      <c r="K76" s="549"/>
      <c r="L76" s="549"/>
      <c r="M76" s="549"/>
      <c r="N76" s="549"/>
      <c r="O76" s="549"/>
      <c r="P76" s="549"/>
      <c r="Q76" s="549"/>
      <c r="R76" s="549"/>
      <c r="S76" s="549"/>
      <c r="T76" s="549"/>
      <c r="U76" s="549"/>
      <c r="V76" s="549"/>
      <c r="W76" s="549"/>
      <c r="X76" s="549"/>
      <c r="Y76" s="549"/>
      <c r="Z76" s="549"/>
      <c r="AA76" s="549"/>
      <c r="AB76" s="458"/>
    </row>
    <row r="77" spans="1:28" x14ac:dyDescent="0.2">
      <c r="A77" s="467"/>
      <c r="B77" s="468" t="s">
        <v>1095</v>
      </c>
      <c r="C77" s="469"/>
      <c r="D77" s="469"/>
      <c r="E77" s="469"/>
      <c r="F77" s="469"/>
      <c r="G77" s="469"/>
      <c r="H77" s="469"/>
      <c r="I77" s="469"/>
      <c r="J77" s="469"/>
      <c r="K77" s="469"/>
      <c r="L77" s="550"/>
      <c r="M77" s="470"/>
      <c r="N77" s="470"/>
      <c r="O77" s="470"/>
      <c r="P77" s="470"/>
      <c r="Q77" s="470"/>
      <c r="R77" s="470"/>
      <c r="S77" s="470"/>
      <c r="T77" s="470"/>
      <c r="U77" s="470"/>
      <c r="V77" s="470"/>
      <c r="W77" s="470"/>
      <c r="X77" s="470"/>
      <c r="Y77" s="470"/>
      <c r="Z77" s="470"/>
      <c r="AA77" s="470"/>
      <c r="AB77" s="471"/>
    </row>
    <row r="78" spans="1:28" x14ac:dyDescent="0.2">
      <c r="A78" s="357"/>
      <c r="B78" s="358" t="s">
        <v>1096</v>
      </c>
      <c r="C78" s="361"/>
      <c r="D78" s="361"/>
      <c r="E78" s="526"/>
      <c r="F78" s="526"/>
      <c r="G78" s="526"/>
      <c r="H78" s="472">
        <f>(SUM(H11:H75)*'Summary Final'!$E27)</f>
        <v>0</v>
      </c>
      <c r="I78" s="526"/>
      <c r="J78" s="526"/>
      <c r="K78" s="526"/>
      <c r="L78" s="472">
        <f>SUM(L11:L75)*'Summary Final'!$E27</f>
        <v>0</v>
      </c>
      <c r="M78" s="526"/>
      <c r="N78" s="526"/>
      <c r="O78" s="526"/>
      <c r="P78" s="472">
        <f>SUM(P11:P75)*'Summary Final'!$E27</f>
        <v>0</v>
      </c>
      <c r="Q78" s="526"/>
      <c r="R78" s="526"/>
      <c r="S78" s="526"/>
      <c r="T78" s="472">
        <f>SUM(T11:T75)*'Summary Final'!$E27</f>
        <v>0</v>
      </c>
      <c r="U78" s="526"/>
      <c r="V78" s="526"/>
      <c r="W78" s="526"/>
      <c r="X78" s="472">
        <f>SUM(X11:X75)*'Summary Final'!$E27</f>
        <v>0</v>
      </c>
      <c r="Y78" s="526"/>
      <c r="Z78" s="526"/>
      <c r="AA78" s="526"/>
      <c r="AB78" s="472">
        <f>SUM(AB11:AB75)*'Summary Final'!$E27</f>
        <v>0</v>
      </c>
    </row>
    <row r="79" spans="1:28" x14ac:dyDescent="0.2">
      <c r="A79" s="363"/>
      <c r="B79" s="364" t="s">
        <v>1097</v>
      </c>
      <c r="C79" s="367"/>
      <c r="D79" s="367"/>
      <c r="E79" s="527"/>
      <c r="F79" s="527"/>
      <c r="G79" s="527"/>
      <c r="H79" s="473">
        <f t="shared" ref="H79" si="33">IF(COUNTIF(H11:H75,"No offer")&gt;0,"No Offer",SUM(H11:H75))</f>
        <v>0</v>
      </c>
      <c r="I79" s="527"/>
      <c r="J79" s="527"/>
      <c r="K79" s="527"/>
      <c r="L79" s="473">
        <f t="shared" ref="L79" si="34">IF(COUNTIF(L11:L75,"No offer")&gt;0,"No Offer",SUM(L11:L75))</f>
        <v>0</v>
      </c>
      <c r="M79" s="527"/>
      <c r="N79" s="527"/>
      <c r="O79" s="527"/>
      <c r="P79" s="473">
        <f t="shared" ref="P79" si="35">IF(COUNTIF(P11:P75,"No offer")&gt;0,"No Offer",SUM(P11:P75))</f>
        <v>0</v>
      </c>
      <c r="Q79" s="527"/>
      <c r="R79" s="527"/>
      <c r="S79" s="527"/>
      <c r="T79" s="473">
        <f t="shared" ref="T79" si="36">IF(COUNTIF(T11:T75,"No offer")&gt;0,"No Offer",SUM(T11:T75))</f>
        <v>0</v>
      </c>
      <c r="U79" s="527"/>
      <c r="V79" s="527"/>
      <c r="W79" s="527"/>
      <c r="X79" s="473">
        <f t="shared" ref="X79" si="37">IF(COUNTIF(X11:X75,"No offer")&gt;0,"No Offer",SUM(X11:X75))</f>
        <v>0</v>
      </c>
      <c r="Y79" s="527"/>
      <c r="Z79" s="527"/>
      <c r="AA79" s="527"/>
      <c r="AB79" s="473">
        <f>IF(COUNTIF(AB11:AB75,"No offer")&gt;0,"No Offer",SUM(AB11:AB75))</f>
        <v>0</v>
      </c>
    </row>
    <row r="80" spans="1:28" x14ac:dyDescent="0.2">
      <c r="A80" s="474"/>
      <c r="B80" s="475" t="s">
        <v>4048</v>
      </c>
      <c r="C80" s="476"/>
      <c r="D80" s="476"/>
      <c r="E80" s="476"/>
      <c r="F80" s="476"/>
      <c r="G80" s="370"/>
      <c r="H80" s="370">
        <f>SUM(H79:AB79)/H81</f>
        <v>0</v>
      </c>
    </row>
    <row r="81" spans="1:8" x14ac:dyDescent="0.2">
      <c r="A81" s="474"/>
      <c r="B81" s="475" t="s">
        <v>4049</v>
      </c>
      <c r="C81" s="476"/>
      <c r="D81" s="476"/>
      <c r="E81" s="476"/>
      <c r="F81" s="476"/>
      <c r="G81" s="370"/>
      <c r="H81" s="372">
        <f>6-COUNTIF(H79:AB79,"No offer")</f>
        <v>6</v>
      </c>
    </row>
  </sheetData>
  <sheetProtection algorithmName="SHA-512" hashValue="EIwZ4tAMBNqgE8QTUr+QP3+X0uvA6cm+qc+wMImwwAlgGboDAt1VALzDhJ6psS26UOLRNbHXmcQeWrxRotqSxg==" saltValue="TfeTf8vzsqJ2/8xhV6+Tew==" spinCount="100000" sheet="1" objects="1" scenarios="1" selectLockedCells="1" selectUnlockedCells="1"/>
  <mergeCells count="7">
    <mergeCell ref="I3:AB3"/>
    <mergeCell ref="E4:H4"/>
    <mergeCell ref="I4:L4"/>
    <mergeCell ref="M4:P4"/>
    <mergeCell ref="Q4:T4"/>
    <mergeCell ref="U4:X4"/>
    <mergeCell ref="Y4:AB4"/>
  </mergeCells>
  <pageMargins left="0.70866141732283472" right="0.70866141732283472" top="0.74803149606299213" bottom="0.74803149606299213" header="0.31496062992125984" footer="0.31496062992125984"/>
  <pageSetup paperSize="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2327-AED2-471E-8592-65BE6D137C1B}">
  <sheetPr codeName="Sheet23">
    <tabColor rgb="FF7030A0"/>
    <pageSetUpPr fitToPage="1"/>
  </sheetPr>
  <dimension ref="A1:L81"/>
  <sheetViews>
    <sheetView zoomScaleNormal="100" workbookViewId="0"/>
  </sheetViews>
  <sheetFormatPr defaultColWidth="9.140625" defaultRowHeight="12.75" x14ac:dyDescent="0.2"/>
  <cols>
    <col min="1" max="1" width="9.140625" style="477"/>
    <col min="2" max="2" width="49.85546875" style="479" customWidth="1"/>
    <col min="3" max="3" width="9.42578125" style="477" customWidth="1"/>
    <col min="4" max="4" width="7.85546875" style="477" customWidth="1"/>
    <col min="5" max="5" width="9.28515625" style="477" bestFit="1" customWidth="1"/>
    <col min="6" max="6" width="10.7109375" style="477" customWidth="1"/>
    <col min="7" max="7" width="9" style="477" customWidth="1"/>
    <col min="8" max="8" width="11.28515625" style="477" customWidth="1"/>
    <col min="9" max="9" width="6.28515625" style="462" customWidth="1"/>
    <col min="10" max="10" width="9.42578125" style="477" customWidth="1"/>
    <col min="11" max="11" width="7.85546875" style="477" customWidth="1"/>
    <col min="12" max="12" width="11.28515625" style="477" customWidth="1"/>
    <col min="13" max="16384" width="9.140625" style="462"/>
  </cols>
  <sheetData>
    <row r="1" spans="1:12" s="384" customFormat="1" ht="15.75" x14ac:dyDescent="0.25">
      <c r="A1" s="383" t="s">
        <v>1029</v>
      </c>
      <c r="C1" s="385"/>
      <c r="J1" s="385"/>
    </row>
    <row r="2" spans="1:12" s="389" customFormat="1" ht="15.75" customHeight="1" x14ac:dyDescent="0.2">
      <c r="A2" s="390"/>
      <c r="C2" s="391"/>
      <c r="D2" s="391"/>
      <c r="E2" s="391"/>
      <c r="F2" s="391"/>
      <c r="G2" s="391"/>
      <c r="H2" s="391"/>
      <c r="J2" s="391"/>
      <c r="K2" s="391"/>
      <c r="L2" s="391"/>
    </row>
    <row r="3" spans="1:12" s="389" customFormat="1" ht="15" customHeight="1" x14ac:dyDescent="0.2">
      <c r="A3" s="387"/>
      <c r="B3" s="388"/>
      <c r="C3" s="303"/>
      <c r="D3" s="303"/>
      <c r="E3" s="303"/>
      <c r="F3" s="303"/>
      <c r="G3" s="303"/>
      <c r="H3" s="303"/>
      <c r="J3" s="303"/>
      <c r="K3" s="303"/>
      <c r="L3" s="303"/>
    </row>
    <row r="4" spans="1:12" s="389" customFormat="1" ht="13.15" customHeight="1" x14ac:dyDescent="0.2">
      <c r="C4" s="1053" t="s">
        <v>4050</v>
      </c>
      <c r="D4" s="1053"/>
      <c r="E4" s="1056" t="s">
        <v>5</v>
      </c>
      <c r="F4" s="1056"/>
      <c r="G4" s="1056"/>
      <c r="H4" s="1056"/>
      <c r="J4" s="1053" t="s">
        <v>4051</v>
      </c>
      <c r="K4" s="1053"/>
      <c r="L4" s="480"/>
    </row>
    <row r="5" spans="1:12" s="389" customFormat="1" x14ac:dyDescent="0.2">
      <c r="A5" s="387" t="s">
        <v>1</v>
      </c>
      <c r="B5" s="388" t="s">
        <v>2</v>
      </c>
      <c r="C5" s="380" t="s">
        <v>3</v>
      </c>
      <c r="D5" s="234" t="s">
        <v>4</v>
      </c>
      <c r="E5" s="392" t="s">
        <v>382</v>
      </c>
      <c r="F5" s="392" t="s">
        <v>383</v>
      </c>
      <c r="G5" s="392" t="s">
        <v>384</v>
      </c>
      <c r="H5" s="393" t="s">
        <v>13</v>
      </c>
      <c r="J5" s="380" t="s">
        <v>3</v>
      </c>
      <c r="K5" s="234" t="s">
        <v>4</v>
      </c>
      <c r="L5" s="393" t="s">
        <v>13</v>
      </c>
    </row>
    <row r="6" spans="1:12" s="389" customFormat="1" x14ac:dyDescent="0.2">
      <c r="A6" s="390"/>
      <c r="C6" s="303"/>
      <c r="D6" s="303"/>
      <c r="E6" s="394"/>
      <c r="F6" s="394"/>
      <c r="G6" s="394"/>
      <c r="H6" s="394"/>
      <c r="J6" s="303"/>
      <c r="K6" s="303"/>
      <c r="L6" s="394"/>
    </row>
    <row r="7" spans="1:12" s="389" customFormat="1" x14ac:dyDescent="0.2">
      <c r="A7" s="398"/>
      <c r="B7" s="356" t="s">
        <v>1030</v>
      </c>
      <c r="C7" s="463"/>
      <c r="D7" s="463"/>
      <c r="E7" s="463"/>
      <c r="F7" s="463"/>
      <c r="G7" s="463"/>
      <c r="H7" s="463"/>
      <c r="J7" s="463"/>
      <c r="K7" s="463"/>
      <c r="L7" s="463"/>
    </row>
    <row r="8" spans="1:12" s="389" customFormat="1" x14ac:dyDescent="0.2">
      <c r="A8" s="404"/>
      <c r="B8" s="405"/>
      <c r="C8" s="454"/>
      <c r="D8" s="454"/>
      <c r="E8" s="495"/>
      <c r="F8" s="495"/>
      <c r="G8" s="495"/>
      <c r="H8" s="495"/>
      <c r="J8" s="454"/>
      <c r="K8" s="454"/>
      <c r="L8" s="495"/>
    </row>
    <row r="9" spans="1:12" s="389" customFormat="1" x14ac:dyDescent="0.2">
      <c r="A9" s="420"/>
      <c r="B9" s="446" t="s">
        <v>626</v>
      </c>
      <c r="C9" s="496"/>
      <c r="D9" s="496"/>
      <c r="E9" s="497" t="s">
        <v>396</v>
      </c>
      <c r="F9" s="498" t="s">
        <v>1031</v>
      </c>
      <c r="G9" s="497" t="s">
        <v>398</v>
      </c>
      <c r="H9" s="497" t="s">
        <v>13</v>
      </c>
      <c r="J9" s="496"/>
      <c r="K9" s="496"/>
      <c r="L9" s="497" t="s">
        <v>13</v>
      </c>
    </row>
    <row r="10" spans="1:12" s="389" customFormat="1" x14ac:dyDescent="0.2">
      <c r="A10" s="404"/>
      <c r="B10" s="405"/>
      <c r="C10" s="499"/>
      <c r="D10" s="499"/>
      <c r="E10" s="500"/>
      <c r="F10" s="501"/>
      <c r="G10" s="500"/>
      <c r="H10" s="502"/>
      <c r="J10" s="499"/>
      <c r="K10" s="499"/>
      <c r="L10" s="502"/>
    </row>
    <row r="11" spans="1:12" s="389" customFormat="1" ht="25.5" x14ac:dyDescent="0.2">
      <c r="A11" s="404" t="s">
        <v>1032</v>
      </c>
      <c r="B11" s="405" t="s">
        <v>1033</v>
      </c>
      <c r="C11" s="551"/>
      <c r="D11" s="503" t="s">
        <v>451</v>
      </c>
      <c r="E11" s="504">
        <v>45.8</v>
      </c>
      <c r="F11" s="504">
        <v>41.38</v>
      </c>
      <c r="G11" s="504">
        <v>38.659999999999997</v>
      </c>
      <c r="H11" s="505">
        <f>'Series 300 Design'!H11</f>
        <v>0</v>
      </c>
      <c r="J11" s="551"/>
      <c r="K11" s="503" t="s">
        <v>451</v>
      </c>
      <c r="L11" s="505">
        <f>'Series 300 Final'!H11</f>
        <v>0</v>
      </c>
    </row>
    <row r="12" spans="1:12" s="389" customFormat="1" x14ac:dyDescent="0.2">
      <c r="A12" s="404"/>
      <c r="B12" s="405"/>
      <c r="C12" s="551"/>
      <c r="D12" s="503"/>
      <c r="E12" s="504"/>
      <c r="F12" s="504"/>
      <c r="G12" s="504"/>
      <c r="H12" s="506"/>
      <c r="J12" s="551"/>
      <c r="K12" s="503"/>
      <c r="L12" s="506"/>
    </row>
    <row r="13" spans="1:12" s="389" customFormat="1" ht="25.5" x14ac:dyDescent="0.2">
      <c r="A13" s="404" t="s">
        <v>1032</v>
      </c>
      <c r="B13" s="405" t="s">
        <v>1035</v>
      </c>
      <c r="C13" s="551"/>
      <c r="D13" s="503" t="s">
        <v>451</v>
      </c>
      <c r="E13" s="504">
        <v>46.46</v>
      </c>
      <c r="F13" s="504">
        <v>41.87</v>
      </c>
      <c r="G13" s="504">
        <v>39.08</v>
      </c>
      <c r="H13" s="505">
        <f>'Series 300 Design'!H13</f>
        <v>0</v>
      </c>
      <c r="J13" s="551"/>
      <c r="K13" s="503" t="s">
        <v>451</v>
      </c>
      <c r="L13" s="505">
        <f>'Series 300 Final'!H13</f>
        <v>0</v>
      </c>
    </row>
    <row r="14" spans="1:12" s="389" customFormat="1" x14ac:dyDescent="0.2">
      <c r="A14" s="404"/>
      <c r="B14" s="405"/>
      <c r="C14" s="551"/>
      <c r="D14" s="503"/>
      <c r="E14" s="504"/>
      <c r="F14" s="504"/>
      <c r="G14" s="504"/>
      <c r="H14" s="506"/>
      <c r="J14" s="551"/>
      <c r="K14" s="503"/>
      <c r="L14" s="506"/>
    </row>
    <row r="15" spans="1:12" s="389" customFormat="1" ht="25.5" x14ac:dyDescent="0.2">
      <c r="A15" s="404" t="s">
        <v>1036</v>
      </c>
      <c r="B15" s="405" t="s">
        <v>1037</v>
      </c>
      <c r="C15" s="551"/>
      <c r="D15" s="503" t="s">
        <v>451</v>
      </c>
      <c r="E15" s="504">
        <v>32.79</v>
      </c>
      <c r="F15" s="504">
        <v>19.78</v>
      </c>
      <c r="G15" s="504">
        <v>15.37</v>
      </c>
      <c r="H15" s="505">
        <f>'Series 300 Design'!H15</f>
        <v>0</v>
      </c>
      <c r="J15" s="551"/>
      <c r="K15" s="503" t="s">
        <v>451</v>
      </c>
      <c r="L15" s="505">
        <f>'Series 300 Final'!H15</f>
        <v>0</v>
      </c>
    </row>
    <row r="16" spans="1:12" s="389" customFormat="1" x14ac:dyDescent="0.2">
      <c r="A16" s="404"/>
      <c r="B16" s="405"/>
      <c r="C16" s="551"/>
      <c r="D16" s="503"/>
      <c r="E16" s="504"/>
      <c r="F16" s="504"/>
      <c r="G16" s="504"/>
      <c r="H16" s="506"/>
      <c r="J16" s="551"/>
      <c r="K16" s="503"/>
      <c r="L16" s="506"/>
    </row>
    <row r="17" spans="1:12" s="389" customFormat="1" ht="25.5" x14ac:dyDescent="0.2">
      <c r="A17" s="404" t="s">
        <v>1038</v>
      </c>
      <c r="B17" s="405" t="s">
        <v>1039</v>
      </c>
      <c r="C17" s="551"/>
      <c r="D17" s="503" t="s">
        <v>451</v>
      </c>
      <c r="E17" s="504">
        <v>47.61</v>
      </c>
      <c r="F17" s="504">
        <v>30.55</v>
      </c>
      <c r="G17" s="504">
        <v>22.08</v>
      </c>
      <c r="H17" s="505">
        <f>'Series 300 Design'!H17</f>
        <v>0</v>
      </c>
      <c r="J17" s="551"/>
      <c r="K17" s="503" t="s">
        <v>451</v>
      </c>
      <c r="L17" s="505">
        <f>'Series 300 Final'!H17</f>
        <v>0</v>
      </c>
    </row>
    <row r="18" spans="1:12" s="389" customFormat="1" x14ac:dyDescent="0.2">
      <c r="A18" s="404"/>
      <c r="B18" s="405"/>
      <c r="C18" s="551"/>
      <c r="D18" s="503"/>
      <c r="E18" s="504"/>
      <c r="F18" s="504"/>
      <c r="G18" s="504"/>
      <c r="H18" s="506"/>
      <c r="J18" s="551"/>
      <c r="K18" s="503"/>
      <c r="L18" s="506"/>
    </row>
    <row r="19" spans="1:12" s="389" customFormat="1" ht="25.5" x14ac:dyDescent="0.2">
      <c r="A19" s="404" t="s">
        <v>1040</v>
      </c>
      <c r="B19" s="405" t="s">
        <v>1041</v>
      </c>
      <c r="C19" s="551"/>
      <c r="D19" s="503" t="s">
        <v>51</v>
      </c>
      <c r="E19" s="504">
        <v>36.49</v>
      </c>
      <c r="F19" s="504">
        <v>36.49</v>
      </c>
      <c r="G19" s="504">
        <v>36.49</v>
      </c>
      <c r="H19" s="505">
        <f>'Series 300 Design'!H19</f>
        <v>0</v>
      </c>
      <c r="J19" s="551"/>
      <c r="K19" s="503" t="s">
        <v>51</v>
      </c>
      <c r="L19" s="505">
        <f>'Series 300 Final'!H19</f>
        <v>0</v>
      </c>
    </row>
    <row r="20" spans="1:12" s="389" customFormat="1" x14ac:dyDescent="0.2">
      <c r="A20" s="404"/>
      <c r="B20" s="405"/>
      <c r="C20" s="551"/>
      <c r="D20" s="503"/>
      <c r="E20" s="504"/>
      <c r="F20" s="504"/>
      <c r="G20" s="504"/>
      <c r="H20" s="506"/>
      <c r="J20" s="551"/>
      <c r="K20" s="503"/>
      <c r="L20" s="506"/>
    </row>
    <row r="21" spans="1:12" s="389" customFormat="1" ht="25.5" x14ac:dyDescent="0.2">
      <c r="A21" s="404" t="s">
        <v>1042</v>
      </c>
      <c r="B21" s="405" t="s">
        <v>1043</v>
      </c>
      <c r="C21" s="551"/>
      <c r="D21" s="503" t="s">
        <v>51</v>
      </c>
      <c r="E21" s="504">
        <v>36.49</v>
      </c>
      <c r="F21" s="504">
        <v>36.49</v>
      </c>
      <c r="G21" s="504">
        <v>36.49</v>
      </c>
      <c r="H21" s="505">
        <f>'Series 300 Design'!H21</f>
        <v>0</v>
      </c>
      <c r="J21" s="551"/>
      <c r="K21" s="503" t="s">
        <v>51</v>
      </c>
      <c r="L21" s="505">
        <f>'Series 300 Final'!H21</f>
        <v>0</v>
      </c>
    </row>
    <row r="22" spans="1:12" s="389" customFormat="1" x14ac:dyDescent="0.2">
      <c r="A22" s="404"/>
      <c r="B22" s="405"/>
      <c r="C22" s="551"/>
      <c r="D22" s="503"/>
      <c r="E22" s="504"/>
      <c r="F22" s="504"/>
      <c r="G22" s="504"/>
      <c r="H22" s="506"/>
      <c r="J22" s="551"/>
      <c r="K22" s="503"/>
      <c r="L22" s="506"/>
    </row>
    <row r="23" spans="1:12" s="389" customFormat="1" ht="25.5" x14ac:dyDescent="0.2">
      <c r="A23" s="404" t="s">
        <v>1044</v>
      </c>
      <c r="B23" s="405" t="s">
        <v>1045</v>
      </c>
      <c r="C23" s="551"/>
      <c r="D23" s="503" t="s">
        <v>51</v>
      </c>
      <c r="E23" s="504">
        <v>36.49</v>
      </c>
      <c r="F23" s="504">
        <v>36.49</v>
      </c>
      <c r="G23" s="504">
        <v>36.49</v>
      </c>
      <c r="H23" s="505">
        <f>'Series 300 Design'!H23</f>
        <v>0</v>
      </c>
      <c r="J23" s="551"/>
      <c r="K23" s="503" t="s">
        <v>51</v>
      </c>
      <c r="L23" s="505">
        <f>'Series 300 Final'!H23</f>
        <v>0</v>
      </c>
    </row>
    <row r="24" spans="1:12" s="389" customFormat="1" x14ac:dyDescent="0.2">
      <c r="A24" s="404"/>
      <c r="B24" s="405"/>
      <c r="C24" s="551"/>
      <c r="D24" s="503"/>
      <c r="E24" s="504"/>
      <c r="F24" s="504"/>
      <c r="G24" s="504"/>
      <c r="H24" s="506"/>
      <c r="J24" s="551"/>
      <c r="K24" s="503"/>
      <c r="L24" s="506"/>
    </row>
    <row r="25" spans="1:12" s="389" customFormat="1" ht="25.5" x14ac:dyDescent="0.2">
      <c r="A25" s="404" t="s">
        <v>1046</v>
      </c>
      <c r="B25" s="405" t="s">
        <v>1047</v>
      </c>
      <c r="C25" s="551"/>
      <c r="D25" s="503" t="s">
        <v>51</v>
      </c>
      <c r="E25" s="504">
        <v>36.49</v>
      </c>
      <c r="F25" s="504">
        <v>36.49</v>
      </c>
      <c r="G25" s="504">
        <v>36.49</v>
      </c>
      <c r="H25" s="505">
        <f>'Series 300 Design'!H25</f>
        <v>0</v>
      </c>
      <c r="J25" s="551"/>
      <c r="K25" s="503" t="s">
        <v>51</v>
      </c>
      <c r="L25" s="505">
        <f>'Series 300 Final'!H25</f>
        <v>0</v>
      </c>
    </row>
    <row r="26" spans="1:12" s="389" customFormat="1" x14ac:dyDescent="0.2">
      <c r="A26" s="404"/>
      <c r="B26" s="405"/>
      <c r="C26" s="551"/>
      <c r="D26" s="503"/>
      <c r="E26" s="504"/>
      <c r="F26" s="504"/>
      <c r="G26" s="504"/>
      <c r="H26" s="506"/>
      <c r="J26" s="551"/>
      <c r="K26" s="503"/>
      <c r="L26" s="506"/>
    </row>
    <row r="27" spans="1:12" s="389" customFormat="1" ht="25.5" x14ac:dyDescent="0.2">
      <c r="A27" s="404" t="s">
        <v>1048</v>
      </c>
      <c r="B27" s="405" t="s">
        <v>1049</v>
      </c>
      <c r="C27" s="551"/>
      <c r="D27" s="503" t="s">
        <v>51</v>
      </c>
      <c r="E27" s="504">
        <v>36.49</v>
      </c>
      <c r="F27" s="504">
        <v>36.49</v>
      </c>
      <c r="G27" s="504">
        <v>36.49</v>
      </c>
      <c r="H27" s="505">
        <f>'Series 300 Design'!H27</f>
        <v>0</v>
      </c>
      <c r="J27" s="551"/>
      <c r="K27" s="503" t="s">
        <v>51</v>
      </c>
      <c r="L27" s="505">
        <f>'Series 300 Final'!H27</f>
        <v>0</v>
      </c>
    </row>
    <row r="28" spans="1:12" s="389" customFormat="1" x14ac:dyDescent="0.2">
      <c r="A28" s="404"/>
      <c r="B28" s="405"/>
      <c r="C28" s="551"/>
      <c r="D28" s="503"/>
      <c r="E28" s="504"/>
      <c r="F28" s="504"/>
      <c r="G28" s="504"/>
      <c r="H28" s="506"/>
      <c r="J28" s="551"/>
      <c r="K28" s="503"/>
      <c r="L28" s="506"/>
    </row>
    <row r="29" spans="1:12" s="389" customFormat="1" ht="25.5" x14ac:dyDescent="0.2">
      <c r="A29" s="404" t="s">
        <v>1050</v>
      </c>
      <c r="B29" s="405" t="s">
        <v>1051</v>
      </c>
      <c r="C29" s="551"/>
      <c r="D29" s="503" t="s">
        <v>51</v>
      </c>
      <c r="E29" s="504">
        <v>36.49</v>
      </c>
      <c r="F29" s="504">
        <v>36.49</v>
      </c>
      <c r="G29" s="504">
        <v>36.49</v>
      </c>
      <c r="H29" s="505">
        <f>'Series 300 Design'!H29</f>
        <v>0</v>
      </c>
      <c r="J29" s="551"/>
      <c r="K29" s="503" t="s">
        <v>51</v>
      </c>
      <c r="L29" s="505">
        <f>'Series 300 Final'!H29</f>
        <v>0</v>
      </c>
    </row>
    <row r="30" spans="1:12" s="389" customFormat="1" x14ac:dyDescent="0.2">
      <c r="A30" s="404"/>
      <c r="B30" s="405"/>
      <c r="C30" s="551"/>
      <c r="D30" s="503"/>
      <c r="E30" s="504"/>
      <c r="F30" s="504"/>
      <c r="G30" s="504"/>
      <c r="H30" s="506"/>
      <c r="J30" s="551"/>
      <c r="K30" s="503"/>
      <c r="L30" s="506"/>
    </row>
    <row r="31" spans="1:12" s="389" customFormat="1" ht="25.5" x14ac:dyDescent="0.2">
      <c r="A31" s="404" t="s">
        <v>1052</v>
      </c>
      <c r="B31" s="405" t="s">
        <v>1053</v>
      </c>
      <c r="C31" s="551"/>
      <c r="D31" s="503" t="s">
        <v>51</v>
      </c>
      <c r="E31" s="504">
        <v>36.49</v>
      </c>
      <c r="F31" s="504">
        <v>36.49</v>
      </c>
      <c r="G31" s="504">
        <v>36.49</v>
      </c>
      <c r="H31" s="505">
        <f>'Series 300 Design'!H31</f>
        <v>0</v>
      </c>
      <c r="J31" s="551"/>
      <c r="K31" s="503" t="s">
        <v>51</v>
      </c>
      <c r="L31" s="505">
        <f>'Series 300 Final'!H31</f>
        <v>0</v>
      </c>
    </row>
    <row r="32" spans="1:12" s="389" customFormat="1" x14ac:dyDescent="0.2">
      <c r="A32" s="404"/>
      <c r="B32" s="405"/>
      <c r="C32" s="551"/>
      <c r="D32" s="503"/>
      <c r="E32" s="504"/>
      <c r="F32" s="504"/>
      <c r="G32" s="504"/>
      <c r="H32" s="506"/>
      <c r="J32" s="551"/>
      <c r="K32" s="503"/>
      <c r="L32" s="506"/>
    </row>
    <row r="33" spans="1:12" s="389" customFormat="1" ht="25.5" x14ac:dyDescent="0.2">
      <c r="A33" s="404" t="s">
        <v>1054</v>
      </c>
      <c r="B33" s="405" t="s">
        <v>1055</v>
      </c>
      <c r="C33" s="551"/>
      <c r="D33" s="503" t="s">
        <v>51</v>
      </c>
      <c r="E33" s="504">
        <v>36.49</v>
      </c>
      <c r="F33" s="504">
        <v>36.49</v>
      </c>
      <c r="G33" s="504">
        <v>36.49</v>
      </c>
      <c r="H33" s="505">
        <f>'Series 300 Design'!H33</f>
        <v>0</v>
      </c>
      <c r="J33" s="551"/>
      <c r="K33" s="503" t="s">
        <v>51</v>
      </c>
      <c r="L33" s="505">
        <f>'Series 300 Final'!H33</f>
        <v>0</v>
      </c>
    </row>
    <row r="34" spans="1:12" s="389" customFormat="1" x14ac:dyDescent="0.2">
      <c r="A34" s="404"/>
      <c r="B34" s="405"/>
      <c r="C34" s="551"/>
      <c r="D34" s="503"/>
      <c r="E34" s="504"/>
      <c r="F34" s="504"/>
      <c r="G34" s="504"/>
      <c r="H34" s="506"/>
      <c r="J34" s="551"/>
      <c r="K34" s="503"/>
      <c r="L34" s="506"/>
    </row>
    <row r="35" spans="1:12" s="389" customFormat="1" ht="25.5" x14ac:dyDescent="0.2">
      <c r="A35" s="404" t="s">
        <v>1056</v>
      </c>
      <c r="B35" s="405" t="s">
        <v>1057</v>
      </c>
      <c r="C35" s="551"/>
      <c r="D35" s="503" t="s">
        <v>451</v>
      </c>
      <c r="E35" s="504">
        <v>65.819999999999993</v>
      </c>
      <c r="F35" s="504">
        <v>39.99</v>
      </c>
      <c r="G35" s="504">
        <v>33.090000000000003</v>
      </c>
      <c r="H35" s="505">
        <f>'Series 300 Design'!H35</f>
        <v>0</v>
      </c>
      <c r="J35" s="551"/>
      <c r="K35" s="503" t="s">
        <v>451</v>
      </c>
      <c r="L35" s="505">
        <f>'Series 300 Final'!H35</f>
        <v>0</v>
      </c>
    </row>
    <row r="36" spans="1:12" s="389" customFormat="1" x14ac:dyDescent="0.2">
      <c r="A36" s="404"/>
      <c r="B36" s="405"/>
      <c r="C36" s="551"/>
      <c r="D36" s="503"/>
      <c r="E36" s="500"/>
      <c r="F36" s="501"/>
      <c r="G36" s="500"/>
      <c r="H36" s="507"/>
      <c r="J36" s="551"/>
      <c r="K36" s="503"/>
      <c r="L36" s="507"/>
    </row>
    <row r="37" spans="1:12" s="389" customFormat="1" x14ac:dyDescent="0.2">
      <c r="A37" s="420"/>
      <c r="B37" s="446" t="s">
        <v>1058</v>
      </c>
      <c r="C37" s="552"/>
      <c r="D37" s="508"/>
      <c r="E37" s="497" t="s">
        <v>1059</v>
      </c>
      <c r="F37" s="497" t="s">
        <v>1060</v>
      </c>
      <c r="G37" s="497" t="s">
        <v>1061</v>
      </c>
      <c r="H37" s="509"/>
      <c r="J37" s="552"/>
      <c r="K37" s="508"/>
      <c r="L37" s="509"/>
    </row>
    <row r="38" spans="1:12" s="389" customFormat="1" x14ac:dyDescent="0.2">
      <c r="A38" s="404"/>
      <c r="B38" s="405"/>
      <c r="C38" s="551"/>
      <c r="D38" s="503"/>
      <c r="E38" s="500"/>
      <c r="F38" s="501"/>
      <c r="G38" s="500"/>
      <c r="H38" s="507"/>
      <c r="J38" s="551"/>
      <c r="K38" s="503"/>
      <c r="L38" s="507"/>
    </row>
    <row r="39" spans="1:12" s="389" customFormat="1" ht="25.5" x14ac:dyDescent="0.2">
      <c r="A39" s="404" t="s">
        <v>1062</v>
      </c>
      <c r="B39" s="405" t="s">
        <v>1063</v>
      </c>
      <c r="C39" s="551"/>
      <c r="D39" s="503" t="s">
        <v>51</v>
      </c>
      <c r="E39" s="510">
        <v>1887.6</v>
      </c>
      <c r="F39" s="510">
        <v>1724.25</v>
      </c>
      <c r="G39" s="510">
        <v>1558.48</v>
      </c>
      <c r="H39" s="505">
        <f>'Series 300 Design'!H39</f>
        <v>0</v>
      </c>
      <c r="J39" s="551"/>
      <c r="K39" s="503" t="s">
        <v>51</v>
      </c>
      <c r="L39" s="505">
        <f>'Series 300 Final'!H39</f>
        <v>0</v>
      </c>
    </row>
    <row r="40" spans="1:12" s="389" customFormat="1" x14ac:dyDescent="0.2">
      <c r="A40" s="404"/>
      <c r="B40" s="405"/>
      <c r="C40" s="551"/>
      <c r="D40" s="503"/>
      <c r="E40" s="510"/>
      <c r="F40" s="510"/>
      <c r="G40" s="510"/>
      <c r="H40" s="507"/>
      <c r="J40" s="551"/>
      <c r="K40" s="503"/>
      <c r="L40" s="507"/>
    </row>
    <row r="41" spans="1:12" s="389" customFormat="1" ht="25.5" x14ac:dyDescent="0.2">
      <c r="A41" s="404" t="s">
        <v>1064</v>
      </c>
      <c r="B41" s="405" t="s">
        <v>1065</v>
      </c>
      <c r="C41" s="551"/>
      <c r="D41" s="503" t="s">
        <v>51</v>
      </c>
      <c r="E41" s="510">
        <v>556.72</v>
      </c>
      <c r="F41" s="510">
        <v>556.72</v>
      </c>
      <c r="G41" s="510">
        <v>556.72</v>
      </c>
      <c r="H41" s="505">
        <f>'Series 300 Design'!H41</f>
        <v>0</v>
      </c>
      <c r="J41" s="551"/>
      <c r="K41" s="503" t="s">
        <v>51</v>
      </c>
      <c r="L41" s="505">
        <f>'Series 300 Final'!H41</f>
        <v>0</v>
      </c>
    </row>
    <row r="42" spans="1:12" x14ac:dyDescent="0.2">
      <c r="A42" s="511"/>
      <c r="B42" s="459"/>
      <c r="C42" s="553"/>
      <c r="D42" s="512"/>
      <c r="E42" s="513"/>
      <c r="F42" s="513"/>
      <c r="G42" s="513"/>
      <c r="H42" s="507"/>
      <c r="J42" s="553"/>
      <c r="K42" s="512"/>
      <c r="L42" s="507"/>
    </row>
    <row r="43" spans="1:12" ht="25.5" x14ac:dyDescent="0.2">
      <c r="A43" s="514"/>
      <c r="B43" s="515" t="s">
        <v>1066</v>
      </c>
      <c r="C43" s="554"/>
      <c r="D43" s="516"/>
      <c r="E43" s="517"/>
      <c r="F43" s="517"/>
      <c r="G43" s="517"/>
      <c r="H43" s="518"/>
      <c r="J43" s="554"/>
      <c r="K43" s="516"/>
      <c r="L43" s="518"/>
    </row>
    <row r="44" spans="1:12" x14ac:dyDescent="0.2">
      <c r="A44" s="511"/>
      <c r="B44" s="459"/>
      <c r="C44" s="553"/>
      <c r="D44" s="512"/>
      <c r="E44" s="519"/>
      <c r="F44" s="519"/>
      <c r="G44" s="519"/>
      <c r="H44" s="507"/>
      <c r="J44" s="553"/>
      <c r="K44" s="512"/>
      <c r="L44" s="507"/>
    </row>
    <row r="45" spans="1:12" x14ac:dyDescent="0.2">
      <c r="A45" s="420"/>
      <c r="B45" s="446" t="s">
        <v>626</v>
      </c>
      <c r="C45" s="555"/>
      <c r="D45" s="496"/>
      <c r="E45" s="497" t="s">
        <v>396</v>
      </c>
      <c r="F45" s="498" t="s">
        <v>1031</v>
      </c>
      <c r="G45" s="497" t="s">
        <v>398</v>
      </c>
      <c r="H45" s="509"/>
      <c r="J45" s="555"/>
      <c r="K45" s="496"/>
      <c r="L45" s="509"/>
    </row>
    <row r="46" spans="1:12" x14ac:dyDescent="0.2">
      <c r="A46" s="511"/>
      <c r="B46" s="459"/>
      <c r="C46" s="553"/>
      <c r="D46" s="512"/>
      <c r="E46" s="520"/>
      <c r="F46" s="520"/>
      <c r="G46" s="520"/>
      <c r="H46" s="507"/>
      <c r="J46" s="553"/>
      <c r="K46" s="512"/>
      <c r="L46" s="507"/>
    </row>
    <row r="47" spans="1:12" ht="38.25" x14ac:dyDescent="0.2">
      <c r="A47" s="404" t="s">
        <v>1067</v>
      </c>
      <c r="B47" s="405" t="s">
        <v>1068</v>
      </c>
      <c r="C47" s="551"/>
      <c r="D47" s="503" t="s">
        <v>451</v>
      </c>
      <c r="E47" s="504">
        <v>45.8</v>
      </c>
      <c r="F47" s="504">
        <v>41.38</v>
      </c>
      <c r="G47" s="504">
        <v>38.659999999999997</v>
      </c>
      <c r="H47" s="505">
        <f>'Series 300 Design'!H47</f>
        <v>0</v>
      </c>
      <c r="J47" s="551"/>
      <c r="K47" s="503" t="s">
        <v>451</v>
      </c>
      <c r="L47" s="505">
        <f>'Series 300 Final'!H47</f>
        <v>0</v>
      </c>
    </row>
    <row r="48" spans="1:12" x14ac:dyDescent="0.2">
      <c r="A48" s="511"/>
      <c r="B48" s="405"/>
      <c r="C48" s="551"/>
      <c r="D48" s="503"/>
      <c r="E48" s="504"/>
      <c r="F48" s="504"/>
      <c r="G48" s="504"/>
      <c r="H48" s="507"/>
      <c r="J48" s="551"/>
      <c r="K48" s="503"/>
      <c r="L48" s="507"/>
    </row>
    <row r="49" spans="1:12" ht="38.25" x14ac:dyDescent="0.2">
      <c r="A49" s="404" t="s">
        <v>1069</v>
      </c>
      <c r="B49" s="405" t="s">
        <v>1070</v>
      </c>
      <c r="C49" s="551"/>
      <c r="D49" s="503" t="s">
        <v>451</v>
      </c>
      <c r="E49" s="504">
        <v>46.46</v>
      </c>
      <c r="F49" s="504">
        <v>41.87</v>
      </c>
      <c r="G49" s="504">
        <v>39.08</v>
      </c>
      <c r="H49" s="505">
        <f>'Series 300 Design'!H49</f>
        <v>0</v>
      </c>
      <c r="J49" s="551"/>
      <c r="K49" s="503" t="s">
        <v>451</v>
      </c>
      <c r="L49" s="505">
        <f>'Series 300 Final'!H49</f>
        <v>0</v>
      </c>
    </row>
    <row r="50" spans="1:12" x14ac:dyDescent="0.2">
      <c r="A50" s="511"/>
      <c r="B50" s="405"/>
      <c r="C50" s="551"/>
      <c r="D50" s="503"/>
      <c r="E50" s="504"/>
      <c r="F50" s="504"/>
      <c r="G50" s="504"/>
      <c r="H50" s="507"/>
      <c r="J50" s="551"/>
      <c r="K50" s="503"/>
      <c r="L50" s="507"/>
    </row>
    <row r="51" spans="1:12" ht="38.25" x14ac:dyDescent="0.2">
      <c r="A51" s="404" t="s">
        <v>1071</v>
      </c>
      <c r="B51" s="405" t="s">
        <v>1072</v>
      </c>
      <c r="C51" s="551"/>
      <c r="D51" s="503" t="s">
        <v>451</v>
      </c>
      <c r="E51" s="504">
        <v>32.79</v>
      </c>
      <c r="F51" s="504">
        <v>19.78</v>
      </c>
      <c r="G51" s="504">
        <v>15.37</v>
      </c>
      <c r="H51" s="505">
        <f>'Series 300 Design'!H51</f>
        <v>0</v>
      </c>
      <c r="J51" s="551"/>
      <c r="K51" s="503" t="s">
        <v>451</v>
      </c>
      <c r="L51" s="505">
        <f>'Series 300 Final'!H51</f>
        <v>0</v>
      </c>
    </row>
    <row r="52" spans="1:12" x14ac:dyDescent="0.2">
      <c r="A52" s="511"/>
      <c r="B52" s="405"/>
      <c r="C52" s="551"/>
      <c r="D52" s="503"/>
      <c r="E52" s="521"/>
      <c r="F52" s="521"/>
      <c r="G52" s="521"/>
      <c r="H52" s="507"/>
      <c r="J52" s="551"/>
      <c r="K52" s="503"/>
      <c r="L52" s="507"/>
    </row>
    <row r="53" spans="1:12" ht="38.25" x14ac:dyDescent="0.2">
      <c r="A53" s="404" t="s">
        <v>1073</v>
      </c>
      <c r="B53" s="405" t="s">
        <v>1074</v>
      </c>
      <c r="C53" s="551"/>
      <c r="D53" s="503" t="s">
        <v>451</v>
      </c>
      <c r="E53" s="504">
        <v>47.61</v>
      </c>
      <c r="F53" s="510">
        <v>30.55</v>
      </c>
      <c r="G53" s="510">
        <v>22.08</v>
      </c>
      <c r="H53" s="505">
        <f>'Series 300 Design'!H53</f>
        <v>0</v>
      </c>
      <c r="J53" s="551"/>
      <c r="K53" s="503" t="s">
        <v>451</v>
      </c>
      <c r="L53" s="505">
        <f>'Series 300 Final'!H53</f>
        <v>0</v>
      </c>
    </row>
    <row r="54" spans="1:12" x14ac:dyDescent="0.2">
      <c r="A54" s="511"/>
      <c r="B54" s="405"/>
      <c r="C54" s="551"/>
      <c r="D54" s="503"/>
      <c r="E54" s="521"/>
      <c r="F54" s="521"/>
      <c r="G54" s="521"/>
      <c r="H54" s="507"/>
      <c r="J54" s="551"/>
      <c r="K54" s="503"/>
      <c r="L54" s="507"/>
    </row>
    <row r="55" spans="1:12" ht="25.5" x14ac:dyDescent="0.2">
      <c r="A55" s="404" t="s">
        <v>1075</v>
      </c>
      <c r="B55" s="405" t="s">
        <v>1076</v>
      </c>
      <c r="C55" s="551"/>
      <c r="D55" s="503" t="s">
        <v>51</v>
      </c>
      <c r="E55" s="510">
        <v>36.49</v>
      </c>
      <c r="F55" s="510">
        <v>36.49</v>
      </c>
      <c r="G55" s="510">
        <v>36.49</v>
      </c>
      <c r="H55" s="505">
        <f>'Series 300 Design'!H55</f>
        <v>0</v>
      </c>
      <c r="J55" s="551"/>
      <c r="K55" s="503" t="s">
        <v>51</v>
      </c>
      <c r="L55" s="505">
        <f>'Series 300 Final'!H55</f>
        <v>0</v>
      </c>
    </row>
    <row r="56" spans="1:12" x14ac:dyDescent="0.2">
      <c r="A56" s="511"/>
      <c r="B56" s="405"/>
      <c r="C56" s="551"/>
      <c r="D56" s="503"/>
      <c r="E56" s="521"/>
      <c r="F56" s="521"/>
      <c r="G56" s="521"/>
      <c r="H56" s="507"/>
      <c r="J56" s="551"/>
      <c r="K56" s="503"/>
      <c r="L56" s="507"/>
    </row>
    <row r="57" spans="1:12" ht="25.5" x14ac:dyDescent="0.2">
      <c r="A57" s="404" t="s">
        <v>1077</v>
      </c>
      <c r="B57" s="405" t="s">
        <v>1078</v>
      </c>
      <c r="C57" s="551"/>
      <c r="D57" s="503" t="s">
        <v>51</v>
      </c>
      <c r="E57" s="504">
        <v>36.49</v>
      </c>
      <c r="F57" s="504">
        <v>36.49</v>
      </c>
      <c r="G57" s="504">
        <v>36.49</v>
      </c>
      <c r="H57" s="505">
        <f>'Series 300 Design'!H57</f>
        <v>0</v>
      </c>
      <c r="J57" s="551"/>
      <c r="K57" s="503" t="s">
        <v>51</v>
      </c>
      <c r="L57" s="505">
        <f>'Series 300 Final'!H57</f>
        <v>0</v>
      </c>
    </row>
    <row r="58" spans="1:12" x14ac:dyDescent="0.2">
      <c r="A58" s="511"/>
      <c r="B58" s="405"/>
      <c r="C58" s="551"/>
      <c r="D58" s="503"/>
      <c r="E58" s="504"/>
      <c r="F58" s="504"/>
      <c r="G58" s="504"/>
      <c r="H58" s="507"/>
      <c r="J58" s="551"/>
      <c r="K58" s="503"/>
      <c r="L58" s="507"/>
    </row>
    <row r="59" spans="1:12" ht="25.5" x14ac:dyDescent="0.2">
      <c r="A59" s="404" t="s">
        <v>1079</v>
      </c>
      <c r="B59" s="405" t="s">
        <v>1080</v>
      </c>
      <c r="C59" s="551"/>
      <c r="D59" s="503" t="s">
        <v>51</v>
      </c>
      <c r="E59" s="504">
        <v>36.49</v>
      </c>
      <c r="F59" s="504">
        <v>36.49</v>
      </c>
      <c r="G59" s="504">
        <v>36.49</v>
      </c>
      <c r="H59" s="505">
        <f>'Series 300 Design'!H59</f>
        <v>0</v>
      </c>
      <c r="J59" s="551"/>
      <c r="K59" s="503" t="s">
        <v>51</v>
      </c>
      <c r="L59" s="505">
        <f>'Series 300 Final'!H59</f>
        <v>0</v>
      </c>
    </row>
    <row r="60" spans="1:12" x14ac:dyDescent="0.2">
      <c r="A60" s="511"/>
      <c r="B60" s="405"/>
      <c r="C60" s="551"/>
      <c r="D60" s="503"/>
      <c r="E60" s="504"/>
      <c r="F60" s="504"/>
      <c r="G60" s="504"/>
      <c r="H60" s="507"/>
      <c r="J60" s="551"/>
      <c r="K60" s="503"/>
      <c r="L60" s="507"/>
    </row>
    <row r="61" spans="1:12" ht="25.5" x14ac:dyDescent="0.2">
      <c r="A61" s="404" t="s">
        <v>1081</v>
      </c>
      <c r="B61" s="405" t="s">
        <v>1082</v>
      </c>
      <c r="C61" s="551"/>
      <c r="D61" s="503" t="s">
        <v>51</v>
      </c>
      <c r="E61" s="510">
        <v>36.49</v>
      </c>
      <c r="F61" s="510">
        <v>36.49</v>
      </c>
      <c r="G61" s="510">
        <v>36.49</v>
      </c>
      <c r="H61" s="505">
        <f>'Series 300 Design'!H61</f>
        <v>0</v>
      </c>
      <c r="J61" s="551"/>
      <c r="K61" s="503" t="s">
        <v>51</v>
      </c>
      <c r="L61" s="505">
        <f>'Series 300 Final'!H61</f>
        <v>0</v>
      </c>
    </row>
    <row r="62" spans="1:12" x14ac:dyDescent="0.2">
      <c r="A62" s="511"/>
      <c r="B62" s="405"/>
      <c r="C62" s="551"/>
      <c r="D62" s="503"/>
      <c r="E62" s="510"/>
      <c r="F62" s="510"/>
      <c r="G62" s="510"/>
      <c r="H62" s="507"/>
      <c r="J62" s="551"/>
      <c r="K62" s="503"/>
      <c r="L62" s="507"/>
    </row>
    <row r="63" spans="1:12" ht="25.5" x14ac:dyDescent="0.2">
      <c r="A63" s="404" t="s">
        <v>1083</v>
      </c>
      <c r="B63" s="405" t="s">
        <v>1049</v>
      </c>
      <c r="C63" s="551"/>
      <c r="D63" s="503" t="s">
        <v>51</v>
      </c>
      <c r="E63" s="510">
        <v>36.49</v>
      </c>
      <c r="F63" s="510">
        <v>36.49</v>
      </c>
      <c r="G63" s="510">
        <v>36.49</v>
      </c>
      <c r="H63" s="505">
        <f>'Series 300 Design'!H63</f>
        <v>0</v>
      </c>
      <c r="J63" s="551"/>
      <c r="K63" s="503" t="s">
        <v>51</v>
      </c>
      <c r="L63" s="505">
        <f>'Series 300 Final'!H63</f>
        <v>0</v>
      </c>
    </row>
    <row r="64" spans="1:12" x14ac:dyDescent="0.2">
      <c r="A64" s="511"/>
      <c r="B64" s="405"/>
      <c r="C64" s="551"/>
      <c r="D64" s="503"/>
      <c r="E64" s="510"/>
      <c r="F64" s="510"/>
      <c r="G64" s="510"/>
      <c r="H64" s="506"/>
      <c r="J64" s="551"/>
      <c r="K64" s="503"/>
      <c r="L64" s="506"/>
    </row>
    <row r="65" spans="1:12" ht="25.5" x14ac:dyDescent="0.2">
      <c r="A65" s="404" t="s">
        <v>1084</v>
      </c>
      <c r="B65" s="405" t="s">
        <v>1085</v>
      </c>
      <c r="C65" s="551"/>
      <c r="D65" s="503" t="s">
        <v>51</v>
      </c>
      <c r="E65" s="510">
        <v>36.49</v>
      </c>
      <c r="F65" s="510">
        <v>36.49</v>
      </c>
      <c r="G65" s="510">
        <v>36.49</v>
      </c>
      <c r="H65" s="505">
        <f>'Series 300 Design'!H65</f>
        <v>0</v>
      </c>
      <c r="J65" s="551"/>
      <c r="K65" s="503" t="s">
        <v>51</v>
      </c>
      <c r="L65" s="505">
        <f>'Series 300 Final'!H65</f>
        <v>0</v>
      </c>
    </row>
    <row r="66" spans="1:12" x14ac:dyDescent="0.2">
      <c r="A66" s="511"/>
      <c r="B66" s="405"/>
      <c r="C66" s="551"/>
      <c r="D66" s="503"/>
      <c r="E66" s="510"/>
      <c r="F66" s="510"/>
      <c r="G66" s="510"/>
      <c r="H66" s="506"/>
      <c r="J66" s="551"/>
      <c r="K66" s="503"/>
      <c r="L66" s="506"/>
    </row>
    <row r="67" spans="1:12" ht="25.5" x14ac:dyDescent="0.2">
      <c r="A67" s="404" t="s">
        <v>1086</v>
      </c>
      <c r="B67" s="405" t="s">
        <v>1087</v>
      </c>
      <c r="C67" s="551"/>
      <c r="D67" s="503" t="s">
        <v>51</v>
      </c>
      <c r="E67" s="510">
        <v>36.49</v>
      </c>
      <c r="F67" s="510">
        <v>36.49</v>
      </c>
      <c r="G67" s="510">
        <v>36.49</v>
      </c>
      <c r="H67" s="505">
        <f>'Series 300 Design'!H67</f>
        <v>0</v>
      </c>
      <c r="J67" s="551"/>
      <c r="K67" s="503" t="s">
        <v>51</v>
      </c>
      <c r="L67" s="505">
        <f>'Series 300 Final'!H67</f>
        <v>0</v>
      </c>
    </row>
    <row r="68" spans="1:12" x14ac:dyDescent="0.2">
      <c r="A68" s="511"/>
      <c r="B68" s="405"/>
      <c r="C68" s="551"/>
      <c r="D68" s="503"/>
      <c r="E68" s="510"/>
      <c r="F68" s="510"/>
      <c r="G68" s="510"/>
      <c r="H68" s="506"/>
      <c r="J68" s="551"/>
      <c r="K68" s="503"/>
      <c r="L68" s="506"/>
    </row>
    <row r="69" spans="1:12" ht="25.5" x14ac:dyDescent="0.2">
      <c r="A69" s="404" t="s">
        <v>1088</v>
      </c>
      <c r="B69" s="405" t="s">
        <v>1089</v>
      </c>
      <c r="C69" s="551"/>
      <c r="D69" s="503" t="s">
        <v>51</v>
      </c>
      <c r="E69" s="510">
        <v>36.49</v>
      </c>
      <c r="F69" s="510">
        <v>36.49</v>
      </c>
      <c r="G69" s="510">
        <v>36.49</v>
      </c>
      <c r="H69" s="505">
        <f>'Series 300 Design'!H69</f>
        <v>0</v>
      </c>
      <c r="J69" s="551"/>
      <c r="K69" s="503" t="s">
        <v>51</v>
      </c>
      <c r="L69" s="505">
        <f>'Series 300 Final'!H69</f>
        <v>0</v>
      </c>
    </row>
    <row r="70" spans="1:12" x14ac:dyDescent="0.2">
      <c r="A70" s="511"/>
      <c r="B70" s="459"/>
      <c r="C70" s="553"/>
      <c r="D70" s="512"/>
      <c r="E70" s="520"/>
      <c r="F70" s="520"/>
      <c r="G70" s="520"/>
      <c r="H70" s="522"/>
      <c r="J70" s="553"/>
      <c r="K70" s="512"/>
      <c r="L70" s="522"/>
    </row>
    <row r="71" spans="1:12" x14ac:dyDescent="0.2">
      <c r="A71" s="514"/>
      <c r="B71" s="356" t="s">
        <v>1090</v>
      </c>
      <c r="C71" s="554"/>
      <c r="D71" s="516"/>
      <c r="E71" s="517"/>
      <c r="F71" s="517"/>
      <c r="G71" s="517"/>
      <c r="H71" s="516"/>
      <c r="J71" s="554"/>
      <c r="K71" s="516"/>
      <c r="L71" s="516"/>
    </row>
    <row r="72" spans="1:12" x14ac:dyDescent="0.2">
      <c r="A72" s="511"/>
      <c r="B72" s="523"/>
      <c r="C72" s="553"/>
      <c r="D72" s="512"/>
      <c r="E72" s="513"/>
      <c r="F72" s="513"/>
      <c r="G72" s="513"/>
      <c r="H72" s="522"/>
      <c r="J72" s="553"/>
      <c r="K72" s="512"/>
      <c r="L72" s="522"/>
    </row>
    <row r="73" spans="1:12" x14ac:dyDescent="0.2">
      <c r="A73" s="511"/>
      <c r="B73" s="459"/>
      <c r="C73" s="553"/>
      <c r="D73" s="512"/>
      <c r="E73" s="519" t="s">
        <v>386</v>
      </c>
      <c r="F73" s="519" t="s">
        <v>1091</v>
      </c>
      <c r="G73" s="519" t="s">
        <v>388</v>
      </c>
      <c r="H73" s="522"/>
      <c r="J73" s="553"/>
      <c r="K73" s="512"/>
      <c r="L73" s="522"/>
    </row>
    <row r="74" spans="1:12" x14ac:dyDescent="0.2">
      <c r="A74" s="511"/>
      <c r="B74" s="459"/>
      <c r="C74" s="553"/>
      <c r="D74" s="512"/>
      <c r="E74" s="520"/>
      <c r="F74" s="520"/>
      <c r="G74" s="520"/>
      <c r="H74" s="522"/>
      <c r="J74" s="553"/>
      <c r="K74" s="512"/>
      <c r="L74" s="522"/>
    </row>
    <row r="75" spans="1:12" ht="25.5" x14ac:dyDescent="0.2">
      <c r="A75" s="404" t="s">
        <v>1092</v>
      </c>
      <c r="B75" s="524" t="s">
        <v>1093</v>
      </c>
      <c r="C75" s="553"/>
      <c r="D75" s="512" t="s">
        <v>1094</v>
      </c>
      <c r="E75" s="525">
        <v>332.75</v>
      </c>
      <c r="F75" s="525">
        <v>272.25</v>
      </c>
      <c r="G75" s="525">
        <v>242</v>
      </c>
      <c r="H75" s="505">
        <f>'Series 300 Design'!H75</f>
        <v>0</v>
      </c>
      <c r="J75" s="553"/>
      <c r="K75" s="512" t="s">
        <v>1094</v>
      </c>
      <c r="L75" s="505">
        <f>'Series 300 Final'!H75</f>
        <v>0</v>
      </c>
    </row>
    <row r="76" spans="1:12" x14ac:dyDescent="0.2">
      <c r="A76" s="458"/>
      <c r="B76" s="459"/>
      <c r="C76" s="458"/>
      <c r="D76" s="458"/>
      <c r="E76" s="458"/>
      <c r="F76" s="458"/>
      <c r="G76" s="458"/>
      <c r="H76" s="458"/>
      <c r="J76" s="458"/>
      <c r="K76" s="458"/>
      <c r="L76" s="458"/>
    </row>
    <row r="77" spans="1:12" x14ac:dyDescent="0.2">
      <c r="A77" s="467"/>
      <c r="B77" s="468" t="s">
        <v>1095</v>
      </c>
      <c r="C77" s="469"/>
      <c r="D77" s="469"/>
      <c r="E77" s="469"/>
      <c r="F77" s="469"/>
      <c r="G77" s="469"/>
      <c r="H77" s="825"/>
      <c r="J77" s="469"/>
      <c r="K77" s="469"/>
      <c r="L77" s="825"/>
    </row>
    <row r="78" spans="1:12" x14ac:dyDescent="0.2">
      <c r="A78" s="357"/>
      <c r="B78" s="358" t="s">
        <v>1096</v>
      </c>
      <c r="C78" s="361"/>
      <c r="D78" s="361"/>
      <c r="E78" s="526"/>
      <c r="F78" s="526"/>
      <c r="G78" s="526"/>
      <c r="H78" s="472">
        <f>'Series 300 Design'!H78</f>
        <v>0</v>
      </c>
      <c r="J78" s="361"/>
      <c r="K78" s="361"/>
      <c r="L78" s="472">
        <f>'Series 300 Final'!H78</f>
        <v>0</v>
      </c>
    </row>
    <row r="79" spans="1:12" x14ac:dyDescent="0.2">
      <c r="A79" s="363"/>
      <c r="B79" s="364" t="s">
        <v>1097</v>
      </c>
      <c r="C79" s="367"/>
      <c r="D79" s="367"/>
      <c r="E79" s="527"/>
      <c r="F79" s="527"/>
      <c r="G79" s="527"/>
      <c r="H79" s="473">
        <f>'Series 300 Design'!H79</f>
        <v>0</v>
      </c>
      <c r="J79" s="367"/>
      <c r="K79" s="367"/>
      <c r="L79" s="473">
        <f>'Series 300 Final'!H79</f>
        <v>0</v>
      </c>
    </row>
    <row r="80" spans="1:12" x14ac:dyDescent="0.2">
      <c r="A80" s="474"/>
      <c r="B80" s="475" t="s">
        <v>4061</v>
      </c>
      <c r="C80" s="476"/>
      <c r="D80" s="476"/>
      <c r="E80" s="476"/>
      <c r="F80" s="476"/>
      <c r="G80" s="370"/>
      <c r="H80" s="661">
        <f>'Series 300 Design'!H80</f>
        <v>0</v>
      </c>
      <c r="J80" s="476"/>
      <c r="K80" s="370"/>
      <c r="L80" s="661">
        <f>'Series 300 Final'!H80</f>
        <v>0</v>
      </c>
    </row>
    <row r="81" spans="1:12" x14ac:dyDescent="0.2">
      <c r="A81" s="474"/>
      <c r="B81" s="475" t="s">
        <v>4049</v>
      </c>
      <c r="C81" s="476"/>
      <c r="D81" s="476"/>
      <c r="E81" s="476"/>
      <c r="F81" s="476"/>
      <c r="G81" s="370"/>
      <c r="H81" s="372">
        <f>'Series 300 Design'!H81</f>
        <v>6</v>
      </c>
      <c r="J81" s="476"/>
      <c r="K81" s="370"/>
      <c r="L81" s="372">
        <f>'Series 300 Final'!H81</f>
        <v>6</v>
      </c>
    </row>
  </sheetData>
  <sheetProtection algorithmName="SHA-512" hashValue="aAvS2XkA6ofj66YZ/r0gxKEqfolKAtFFZa7JjfB9kGW4vHNuH5i46RU2PCcAhqOKcjussk8r2pfwxF0ho6thVQ==" saltValue="OxbT1jZzdh3rdkOj0zXngQ=="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5EE2-0BDE-4CB7-90DC-B8A79259057E}">
  <sheetPr codeName="Sheet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50"/>
      <c r="J3" s="1050"/>
      <c r="K3" s="1050"/>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7" t="s">
        <v>5</v>
      </c>
      <c r="F4" s="1058"/>
      <c r="G4" s="1058"/>
      <c r="H4" s="1059"/>
      <c r="I4" s="1060" t="s">
        <v>6</v>
      </c>
      <c r="J4" s="1061"/>
      <c r="K4" s="1061"/>
      <c r="L4" s="1062"/>
      <c r="M4" s="1063" t="s">
        <v>7</v>
      </c>
      <c r="N4" s="1064"/>
      <c r="O4" s="1064"/>
      <c r="P4" s="1065"/>
      <c r="Q4" s="1060" t="s">
        <v>381</v>
      </c>
      <c r="R4" s="1061"/>
      <c r="S4" s="1061"/>
      <c r="T4" s="1062"/>
      <c r="U4" s="1063" t="s">
        <v>9</v>
      </c>
      <c r="V4" s="1064"/>
      <c r="W4" s="1064"/>
      <c r="X4" s="1065"/>
      <c r="Y4" s="1060" t="s">
        <v>10</v>
      </c>
      <c r="Z4" s="1061"/>
      <c r="AA4" s="1061"/>
      <c r="AB4" s="1062"/>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Input'!C9</f>
        <v>0</v>
      </c>
      <c r="D9" s="318" t="s">
        <v>451</v>
      </c>
      <c r="E9" s="572">
        <v>246.82</v>
      </c>
      <c r="F9" s="572">
        <v>209.81</v>
      </c>
      <c r="G9" s="572">
        <v>210.48</v>
      </c>
      <c r="H9" s="324">
        <f>(IF(C9&lt;10,E9,IF(AND(C9&gt;=10,C9&lt;=50),F9,IF(C9&gt;50,G9,""))))*C9</f>
        <v>0</v>
      </c>
      <c r="I9" s="573">
        <v>120</v>
      </c>
      <c r="J9" s="573">
        <v>120</v>
      </c>
      <c r="K9" s="573">
        <v>120</v>
      </c>
      <c r="L9" s="326">
        <f>(IF(C9&lt;10,I9,IF(AND(C9&gt;=10,C9&lt;=50),J9,IF(C9&gt;50,K9,""))))*C9</f>
        <v>0</v>
      </c>
      <c r="M9" s="574" t="s">
        <v>1034</v>
      </c>
      <c r="N9" s="572" t="s">
        <v>1034</v>
      </c>
      <c r="O9" s="572" t="s">
        <v>1034</v>
      </c>
      <c r="P9" s="324" t="str">
        <f>IF((0=$C9),"",IFERROR(IF($C9&lt;10,$C222*M9,IF(AND(10&lt;=$C9,$C9&lt;=50),$C9*N9,IF($C9&gt;50,$C9*O9,"No Offer"))),"No Offer"))</f>
        <v/>
      </c>
      <c r="Q9" s="575">
        <v>80</v>
      </c>
      <c r="R9" s="575">
        <v>75</v>
      </c>
      <c r="S9" s="575">
        <v>75</v>
      </c>
      <c r="T9" s="326">
        <f>(IF(C9&lt;10,Q9,IF(AND(C9&gt;=10,C9&lt;=50),R9,IF(C9&gt;50,S9,""))))*C9</f>
        <v>0</v>
      </c>
      <c r="U9" s="576">
        <v>237.6</v>
      </c>
      <c r="V9" s="576">
        <v>213.6</v>
      </c>
      <c r="W9" s="576">
        <v>213.6</v>
      </c>
      <c r="X9" s="324">
        <f>(IF(C9&lt;10,U9,IF(AND(C9&gt;=10,C9&lt;=50),V9,IF(C9&gt;50,W9,""))))*C9</f>
        <v>0</v>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Input'!C11</f>
        <v>0</v>
      </c>
      <c r="D11" s="318" t="s">
        <v>451</v>
      </c>
      <c r="E11" s="572">
        <v>257.70999999999998</v>
      </c>
      <c r="F11" s="572">
        <v>232.43</v>
      </c>
      <c r="G11" s="572">
        <v>234.78</v>
      </c>
      <c r="H11" s="324">
        <f t="shared" ref="H11" si="0">(IF(C11&lt;10,E11,IF(AND(C11&gt;=10,C11&lt;=50),F11,IF(C11&gt;50,G11,""))))*C11</f>
        <v>0</v>
      </c>
      <c r="I11" s="573">
        <v>120</v>
      </c>
      <c r="J11" s="573">
        <v>120</v>
      </c>
      <c r="K11" s="573">
        <v>120</v>
      </c>
      <c r="L11" s="326">
        <f t="shared" ref="L11" si="1">(IF(C11&lt;10,I11,IF(AND(C11&gt;=10,C11&lt;=50),J11,IF(C11&gt;50,K11,""))))*C11</f>
        <v>0</v>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v>0</v>
      </c>
      <c r="U11" s="576">
        <v>265.60000000000002</v>
      </c>
      <c r="V11" s="576">
        <v>247.6</v>
      </c>
      <c r="W11" s="576">
        <v>247.6</v>
      </c>
      <c r="X11" s="324">
        <f t="shared" ref="X11" si="3">(IF(C11&lt;10,U11,IF(AND(C11&gt;=10,C11&lt;=50),V11,IF(C11&gt;50,W11,""))))*C11</f>
        <v>0</v>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Input'!C13</f>
        <v>0</v>
      </c>
      <c r="D13" s="318" t="s">
        <v>451</v>
      </c>
      <c r="E13" s="572">
        <v>257.70999999999998</v>
      </c>
      <c r="F13" s="572">
        <v>232.43</v>
      </c>
      <c r="G13" s="572">
        <v>234.78</v>
      </c>
      <c r="H13" s="324">
        <f t="shared" ref="H13" si="4">(IF(C13&lt;10,E13,IF(AND(C13&gt;=10,C13&lt;=50),F13,IF(C13&gt;50,G13,""))))*C13</f>
        <v>0</v>
      </c>
      <c r="I13" s="573">
        <v>120</v>
      </c>
      <c r="J13" s="573">
        <v>120</v>
      </c>
      <c r="K13" s="573">
        <v>120</v>
      </c>
      <c r="L13" s="326">
        <f t="shared" ref="L13" si="5">(IF(C13&lt;10,I13,IF(AND(C13&gt;=10,C13&lt;=50),J13,IF(C13&gt;50,K13,""))))*C13</f>
        <v>0</v>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v>0</v>
      </c>
      <c r="U13" s="576">
        <v>255.6</v>
      </c>
      <c r="V13" s="576">
        <v>237.6</v>
      </c>
      <c r="W13" s="576">
        <v>237.6</v>
      </c>
      <c r="X13" s="324">
        <f t="shared" ref="X13" si="7">(IF(C13&lt;10,U13,IF(AND(C13&gt;=10,C13&lt;=50),V13,IF(C13&gt;50,W13,""))))*C13</f>
        <v>0</v>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Input'!C15</f>
        <v>0</v>
      </c>
      <c r="D15" s="318" t="s">
        <v>451</v>
      </c>
      <c r="E15" s="572">
        <v>261.76</v>
      </c>
      <c r="F15" s="572">
        <v>256.22000000000003</v>
      </c>
      <c r="G15" s="572">
        <v>257.70999999999998</v>
      </c>
      <c r="H15" s="324">
        <f t="shared" ref="H15" si="8">(IF(C15&lt;10,E15,IF(AND(C15&gt;=10,C15&lt;=50),F15,IF(C15&gt;50,G15,""))))*C15</f>
        <v>0</v>
      </c>
      <c r="I15" s="573">
        <v>120</v>
      </c>
      <c r="J15" s="573">
        <v>120</v>
      </c>
      <c r="K15" s="573">
        <v>120</v>
      </c>
      <c r="L15" s="326">
        <f t="shared" ref="L15" si="9">(IF(C15&lt;10,I15,IF(AND(C15&gt;=10,C15&lt;=50),J15,IF(C15&gt;50,K15,""))))*C15</f>
        <v>0</v>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v>0</v>
      </c>
      <c r="U15" s="576">
        <v>146.4</v>
      </c>
      <c r="V15" s="576">
        <v>134.4</v>
      </c>
      <c r="W15" s="576">
        <v>134.4</v>
      </c>
      <c r="X15" s="324">
        <f t="shared" ref="X15" si="11">(IF(C15&lt;10,U15,IF(AND(C15&gt;=10,C15&lt;=50),V15,IF(C15&gt;50,W15,""))))*C15</f>
        <v>0</v>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Input'!C17</f>
        <v>0</v>
      </c>
      <c r="D17" s="318" t="s">
        <v>451</v>
      </c>
      <c r="E17" s="572">
        <v>285.48</v>
      </c>
      <c r="F17" s="572">
        <v>272.83</v>
      </c>
      <c r="G17" s="572">
        <v>271.10000000000002</v>
      </c>
      <c r="H17" s="324">
        <f t="shared" ref="H17" si="12">(IF(C17&lt;10,E17,IF(AND(C17&gt;=10,C17&lt;=50),F17,IF(C17&gt;50,G17,""))))*C17</f>
        <v>0</v>
      </c>
      <c r="I17" s="573">
        <v>120</v>
      </c>
      <c r="J17" s="573">
        <v>120</v>
      </c>
      <c r="K17" s="573">
        <v>120</v>
      </c>
      <c r="L17" s="326">
        <f t="shared" ref="L17" si="13">(IF(C17&lt;10,I17,IF(AND(C17&gt;=10,C17&lt;=50),J17,IF(C17&gt;50,K17,""))))*C17</f>
        <v>0</v>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v>0</v>
      </c>
      <c r="U17" s="576">
        <v>175</v>
      </c>
      <c r="V17" s="576">
        <v>155</v>
      </c>
      <c r="W17" s="576">
        <v>155</v>
      </c>
      <c r="X17" s="324">
        <f t="shared" ref="X17" si="15">(IF(C17&lt;10,U17,IF(AND(C17&gt;=10,C17&lt;=50),V17,IF(C17&gt;50,W17,""))))*C17</f>
        <v>0</v>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Input'!C19</f>
        <v>0</v>
      </c>
      <c r="D19" s="318" t="s">
        <v>451</v>
      </c>
      <c r="E19" s="572">
        <v>281.85000000000002</v>
      </c>
      <c r="F19" s="572">
        <v>272.83</v>
      </c>
      <c r="G19" s="572">
        <v>271.10000000000002</v>
      </c>
      <c r="H19" s="324">
        <f t="shared" ref="H19" si="16">(IF(C19&lt;10,E19,IF(AND(C19&gt;=10,C19&lt;=50),F19,IF(C19&gt;50,G19,""))))*C19</f>
        <v>0</v>
      </c>
      <c r="I19" s="573">
        <v>120</v>
      </c>
      <c r="J19" s="573">
        <v>120</v>
      </c>
      <c r="K19" s="573">
        <v>120</v>
      </c>
      <c r="L19" s="326">
        <f t="shared" ref="L19" si="17">(IF(C19&lt;10,I19,IF(AND(C19&gt;=10,C19&lt;=50),J19,IF(C19&gt;50,K19,""))))*C19</f>
        <v>0</v>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v>0</v>
      </c>
      <c r="U19" s="576">
        <v>165</v>
      </c>
      <c r="V19" s="576">
        <v>146.4</v>
      </c>
      <c r="W19" s="576">
        <v>146.4</v>
      </c>
      <c r="X19" s="324">
        <f t="shared" ref="X19" si="19">(IF(C19&lt;10,U19,IF(AND(C19&gt;=10,C19&lt;=50),V19,IF(C19&gt;50,W19,""))))*C19</f>
        <v>0</v>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Input'!C23</f>
        <v>0</v>
      </c>
      <c r="D23" s="318" t="s">
        <v>451</v>
      </c>
      <c r="E23" s="572">
        <v>123.84</v>
      </c>
      <c r="F23" s="572">
        <v>101.69</v>
      </c>
      <c r="G23" s="572">
        <v>101.52</v>
      </c>
      <c r="H23" s="324">
        <f t="shared" ref="H23" si="20">(IF(C23&lt;10,E23,IF(AND(C23&gt;=10,C23&lt;=50),F23,IF(C23&gt;50,G23,""))))*C23</f>
        <v>0</v>
      </c>
      <c r="I23" s="573">
        <v>80</v>
      </c>
      <c r="J23" s="573">
        <v>80</v>
      </c>
      <c r="K23" s="573">
        <v>80</v>
      </c>
      <c r="L23" s="326">
        <f t="shared" ref="L23" si="21">(IF(C23&lt;10,I23,IF(AND(C23&gt;=10,C23&lt;=50),J23,IF(C23&gt;50,K23,""))))*C23</f>
        <v>0</v>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v>0</v>
      </c>
      <c r="U23" s="576">
        <v>125</v>
      </c>
      <c r="V23" s="576">
        <v>98.5</v>
      </c>
      <c r="W23" s="576">
        <v>60</v>
      </c>
      <c r="X23" s="324">
        <f>(IF(C23&lt;10,U23,IF(AND(C23&gt;=10,C23&lt;=50),V23,IF(C23&gt;50,W23,""))))*C23</f>
        <v>0</v>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Input'!C25</f>
        <v>0</v>
      </c>
      <c r="D25" s="318" t="s">
        <v>451</v>
      </c>
      <c r="E25" s="572">
        <v>123.84</v>
      </c>
      <c r="F25" s="572">
        <v>113.43</v>
      </c>
      <c r="G25" s="572">
        <v>114.91</v>
      </c>
      <c r="H25" s="324">
        <f t="shared" ref="H25" si="23">(IF(C25&lt;10,E25,IF(AND(C25&gt;=10,C25&lt;=50),F25,IF(C25&gt;50,G25,""))))*C25</f>
        <v>0</v>
      </c>
      <c r="I25" s="573">
        <v>80</v>
      </c>
      <c r="J25" s="573">
        <v>80</v>
      </c>
      <c r="K25" s="573">
        <v>80</v>
      </c>
      <c r="L25" s="326">
        <f t="shared" ref="L25" si="24">(IF(C25&lt;10,I25,IF(AND(C25&gt;=10,C25&lt;=50),J25,IF(C25&gt;50,K25,""))))*C25</f>
        <v>0</v>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v>0</v>
      </c>
      <c r="U25" s="576">
        <v>125</v>
      </c>
      <c r="V25" s="576">
        <v>98.5</v>
      </c>
      <c r="W25" s="576">
        <v>60</v>
      </c>
      <c r="X25" s="324">
        <f t="shared" ref="X25:X39" si="26">(IF(C25&lt;10,U25,IF(AND(C25&gt;=10,C25&lt;=50),V25,IF(C25&gt;50,W25,""))))*C25</f>
        <v>0</v>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Input'!C27</f>
        <v>0</v>
      </c>
      <c r="D27" s="318" t="s">
        <v>451</v>
      </c>
      <c r="E27" s="572">
        <v>123.84</v>
      </c>
      <c r="F27" s="572">
        <v>113.43</v>
      </c>
      <c r="G27" s="572">
        <v>114.91</v>
      </c>
      <c r="H27" s="324">
        <f t="shared" ref="H27" si="27">(IF(C27&lt;10,E27,IF(AND(C27&gt;=10,C27&lt;=50),F27,IF(C27&gt;50,G27,""))))*C27</f>
        <v>0</v>
      </c>
      <c r="I27" s="573">
        <v>80</v>
      </c>
      <c r="J27" s="573">
        <v>80</v>
      </c>
      <c r="K27" s="573">
        <v>80</v>
      </c>
      <c r="L27" s="326">
        <f t="shared" ref="L27" si="28">(IF(C27&lt;10,I27,IF(AND(C27&gt;=10,C27&lt;=50),J27,IF(C27&gt;50,K27,""))))*C27</f>
        <v>0</v>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v>0</v>
      </c>
      <c r="U27" s="576">
        <v>125</v>
      </c>
      <c r="V27" s="576">
        <v>98.5</v>
      </c>
      <c r="W27" s="576">
        <v>60</v>
      </c>
      <c r="X27" s="324">
        <f t="shared" si="26"/>
        <v>0</v>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Input'!C29</f>
        <v>0</v>
      </c>
      <c r="D29" s="318" t="s">
        <v>451</v>
      </c>
      <c r="E29" s="572">
        <v>123.84</v>
      </c>
      <c r="F29" s="572">
        <v>109.08</v>
      </c>
      <c r="G29" s="572">
        <v>101.52</v>
      </c>
      <c r="H29" s="324">
        <f t="shared" ref="H29" si="30">(IF(C29&lt;10,E29,IF(AND(C29&gt;=10,C29&lt;=50),F29,IF(C29&gt;50,G29,""))))*C29</f>
        <v>0</v>
      </c>
      <c r="I29" s="573">
        <v>80</v>
      </c>
      <c r="J29" s="573">
        <v>80</v>
      </c>
      <c r="K29" s="573">
        <v>80</v>
      </c>
      <c r="L29" s="326">
        <f t="shared" ref="L29" si="31">(IF(C29&lt;10,I29,IF(AND(C29&gt;=10,C29&lt;=50),J29,IF(C29&gt;50,K29,""))))*C29</f>
        <v>0</v>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v>0</v>
      </c>
      <c r="U29" s="576">
        <v>125</v>
      </c>
      <c r="V29" s="576">
        <v>98.5</v>
      </c>
      <c r="W29" s="576">
        <v>60</v>
      </c>
      <c r="X29" s="324">
        <f t="shared" si="26"/>
        <v>0</v>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Input'!C31</f>
        <v>0</v>
      </c>
      <c r="D31" s="318" t="s">
        <v>451</v>
      </c>
      <c r="E31" s="572">
        <v>123.84</v>
      </c>
      <c r="F31" s="572">
        <v>118.31</v>
      </c>
      <c r="G31" s="572">
        <v>114.91</v>
      </c>
      <c r="H31" s="324">
        <f t="shared" ref="H31" si="33">(IF(C31&lt;10,E31,IF(AND(C31&gt;=10,C31&lt;=50),F31,IF(C31&gt;50,G31,""))))*C31</f>
        <v>0</v>
      </c>
      <c r="I31" s="573">
        <v>80</v>
      </c>
      <c r="J31" s="573">
        <v>80</v>
      </c>
      <c r="K31" s="573">
        <v>80</v>
      </c>
      <c r="L31" s="326">
        <f t="shared" ref="L31" si="34">(IF(C31&lt;10,I31,IF(AND(C31&gt;=10,C31&lt;=50),J31,IF(C31&gt;50,K31,""))))*C31</f>
        <v>0</v>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v>0</v>
      </c>
      <c r="U31" s="576">
        <v>125</v>
      </c>
      <c r="V31" s="576">
        <v>98.5</v>
      </c>
      <c r="W31" s="576">
        <v>60</v>
      </c>
      <c r="X31" s="324">
        <f t="shared" si="26"/>
        <v>0</v>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Input'!C33</f>
        <v>0</v>
      </c>
      <c r="D33" s="318" t="s">
        <v>451</v>
      </c>
      <c r="E33" s="572">
        <v>123.84</v>
      </c>
      <c r="F33" s="572">
        <v>118.31</v>
      </c>
      <c r="G33" s="572">
        <v>114.91</v>
      </c>
      <c r="H33" s="324">
        <f t="shared" ref="H33" si="36">(IF(C33&lt;10,E33,IF(AND(C33&gt;=10,C33&lt;=50),F33,IF(C33&gt;50,G33,""))))*C33</f>
        <v>0</v>
      </c>
      <c r="I33" s="573">
        <v>80</v>
      </c>
      <c r="J33" s="573">
        <v>80</v>
      </c>
      <c r="K33" s="573">
        <v>80</v>
      </c>
      <c r="L33" s="326">
        <f t="shared" ref="L33" si="37">(IF(C33&lt;10,I33,IF(AND(C33&gt;=10,C33&lt;=50),J33,IF(C33&gt;50,K33,""))))*C33</f>
        <v>0</v>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v>0</v>
      </c>
      <c r="U33" s="576">
        <v>125</v>
      </c>
      <c r="V33" s="576">
        <v>98.5</v>
      </c>
      <c r="W33" s="576">
        <v>60</v>
      </c>
      <c r="X33" s="324">
        <f t="shared" si="26"/>
        <v>0</v>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Input'!C35</f>
        <v>0</v>
      </c>
      <c r="D35" s="318" t="s">
        <v>451</v>
      </c>
      <c r="E35" s="572">
        <v>130.28</v>
      </c>
      <c r="F35" s="572">
        <v>102.98</v>
      </c>
      <c r="G35" s="572">
        <v>105.43</v>
      </c>
      <c r="H35" s="324">
        <f t="shared" ref="H35" si="39">(IF(C35&lt;10,E35,IF(AND(C35&gt;=10,C35&lt;=50),F35,IF(C35&gt;50,G35,""))))*C35</f>
        <v>0</v>
      </c>
      <c r="I35" s="573">
        <v>80</v>
      </c>
      <c r="J35" s="573">
        <v>80</v>
      </c>
      <c r="K35" s="573">
        <v>80</v>
      </c>
      <c r="L35" s="326">
        <f t="shared" ref="L35" si="40">(IF(C35&lt;10,I35,IF(AND(C35&gt;=10,C35&lt;=50),J35,IF(C35&gt;50,K35,""))))*C35</f>
        <v>0</v>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v>0</v>
      </c>
      <c r="U35" s="576">
        <v>115</v>
      </c>
      <c r="V35" s="576">
        <v>85</v>
      </c>
      <c r="W35" s="576">
        <v>55</v>
      </c>
      <c r="X35" s="324">
        <f t="shared" si="26"/>
        <v>0</v>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Input'!C37</f>
        <v>0</v>
      </c>
      <c r="D37" s="318" t="s">
        <v>451</v>
      </c>
      <c r="E37" s="572">
        <v>130.28</v>
      </c>
      <c r="F37" s="572">
        <v>119.6</v>
      </c>
      <c r="G37" s="572">
        <v>115.66</v>
      </c>
      <c r="H37" s="324">
        <f t="shared" ref="H37" si="42">(IF(C37&lt;10,E37,IF(AND(C37&gt;=10,C37&lt;=50),F37,IF(C37&gt;50,G37,""))))*C37</f>
        <v>0</v>
      </c>
      <c r="I37" s="573">
        <v>80</v>
      </c>
      <c r="J37" s="573">
        <v>80</v>
      </c>
      <c r="K37" s="573">
        <v>80</v>
      </c>
      <c r="L37" s="326">
        <f t="shared" ref="L37" si="43">(IF(C37&lt;10,I37,IF(AND(C37&gt;=10,C37&lt;=50),J37,IF(C37&gt;50,K37,""))))*C37</f>
        <v>0</v>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v>0</v>
      </c>
      <c r="U37" s="576">
        <v>115</v>
      </c>
      <c r="V37" s="576">
        <v>85</v>
      </c>
      <c r="W37" s="576">
        <v>55</v>
      </c>
      <c r="X37" s="324">
        <f t="shared" si="26"/>
        <v>0</v>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Input'!C39</f>
        <v>0</v>
      </c>
      <c r="D39" s="318" t="s">
        <v>451</v>
      </c>
      <c r="E39" s="572">
        <v>130.28</v>
      </c>
      <c r="F39" s="572">
        <v>119.6</v>
      </c>
      <c r="G39" s="572">
        <v>115.66</v>
      </c>
      <c r="H39" s="324">
        <f t="shared" ref="H39" si="45">(IF(C39&lt;10,E39,IF(AND(C39&gt;=10,C39&lt;=50),F39,IF(C39&gt;50,G39,""))))*C39</f>
        <v>0</v>
      </c>
      <c r="I39" s="573">
        <v>80</v>
      </c>
      <c r="J39" s="573">
        <v>80</v>
      </c>
      <c r="K39" s="573">
        <v>80</v>
      </c>
      <c r="L39" s="326">
        <f t="shared" ref="L39" si="46">(IF(C39&lt;10,I39,IF(AND(C39&gt;=10,C39&lt;=50),J39,IF(C39&gt;50,K39,""))))*C39</f>
        <v>0</v>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v>0</v>
      </c>
      <c r="U39" s="576">
        <v>115</v>
      </c>
      <c r="V39" s="576">
        <v>85</v>
      </c>
      <c r="W39" s="576">
        <v>55</v>
      </c>
      <c r="X39" s="324">
        <f t="shared" si="26"/>
        <v>0</v>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Input'!C43</f>
        <v>0</v>
      </c>
      <c r="D43" s="318" t="s">
        <v>451</v>
      </c>
      <c r="E43" s="572">
        <v>123.84</v>
      </c>
      <c r="F43" s="572">
        <v>96.2</v>
      </c>
      <c r="G43" s="572">
        <v>101.52</v>
      </c>
      <c r="H43" s="324">
        <f t="shared" ref="H43" si="48">(IF(C43&lt;10,E43,IF(AND(C43&gt;=10,C43&lt;=50),F43,IF(C43&gt;50,G43,""))))*C43</f>
        <v>0</v>
      </c>
      <c r="I43" s="573">
        <v>80</v>
      </c>
      <c r="J43" s="573">
        <v>80</v>
      </c>
      <c r="K43" s="573">
        <v>80</v>
      </c>
      <c r="L43" s="326">
        <f t="shared" ref="L43" si="49">(IF(C43&lt;10,I43,IF(AND(C43&gt;=10,C43&lt;=50),J43,IF(C43&gt;50,K43,""))))*C43</f>
        <v>0</v>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v>0</v>
      </c>
      <c r="U43" s="576">
        <v>125</v>
      </c>
      <c r="V43" s="576">
        <v>98.5</v>
      </c>
      <c r="W43" s="576">
        <v>60</v>
      </c>
      <c r="X43" s="324">
        <f t="shared" ref="X43:X59" si="51">(IF(C43&lt;10,U43,IF(AND(C43&gt;=10,C43&lt;=50),V43,IF(C43&gt;50,W43,""))))*C43</f>
        <v>0</v>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Input'!C45</f>
        <v>0</v>
      </c>
      <c r="D45" s="318" t="s">
        <v>451</v>
      </c>
      <c r="E45" s="572">
        <v>123.84</v>
      </c>
      <c r="F45" s="572">
        <v>107.92</v>
      </c>
      <c r="G45" s="572">
        <v>114.91</v>
      </c>
      <c r="H45" s="324">
        <f t="shared" ref="H45" si="52">(IF(C45&lt;10,E45,IF(AND(C45&gt;=10,C45&lt;=50),F45,IF(C45&gt;50,G45,""))))*C45</f>
        <v>0</v>
      </c>
      <c r="I45" s="573">
        <v>80</v>
      </c>
      <c r="J45" s="573">
        <v>80</v>
      </c>
      <c r="K45" s="573">
        <v>80</v>
      </c>
      <c r="L45" s="326">
        <f t="shared" ref="L45" si="53">(IF(C45&lt;10,I45,IF(AND(C45&gt;=10,C45&lt;=50),J45,IF(C45&gt;50,K45,""))))*C45</f>
        <v>0</v>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v>0</v>
      </c>
      <c r="U45" s="576">
        <v>125</v>
      </c>
      <c r="V45" s="576">
        <v>98.5</v>
      </c>
      <c r="W45" s="576">
        <v>60</v>
      </c>
      <c r="X45" s="324">
        <f t="shared" si="51"/>
        <v>0</v>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Input'!C47</f>
        <v>0</v>
      </c>
      <c r="D47" s="318" t="s">
        <v>451</v>
      </c>
      <c r="E47" s="572">
        <v>123.84</v>
      </c>
      <c r="F47" s="572">
        <v>107.92</v>
      </c>
      <c r="G47" s="572">
        <v>114.91</v>
      </c>
      <c r="H47" s="324">
        <f t="shared" ref="H47" si="55">(IF(C47&lt;10,E47,IF(AND(C47&gt;=10,C47&lt;=50),F47,IF(C47&gt;50,G47,""))))*C47</f>
        <v>0</v>
      </c>
      <c r="I47" s="573">
        <v>80</v>
      </c>
      <c r="J47" s="573">
        <v>80</v>
      </c>
      <c r="K47" s="573">
        <v>80</v>
      </c>
      <c r="L47" s="326">
        <f t="shared" ref="L47" si="56">(IF(C47&lt;10,I47,IF(AND(C47&gt;=10,C47&lt;=50),J47,IF(C47&gt;50,K47,""))))*C47</f>
        <v>0</v>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v>0</v>
      </c>
      <c r="U47" s="576">
        <v>125</v>
      </c>
      <c r="V47" s="576">
        <v>98.5</v>
      </c>
      <c r="W47" s="576">
        <v>60</v>
      </c>
      <c r="X47" s="324">
        <f t="shared" si="51"/>
        <v>0</v>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Input'!C49</f>
        <v>0</v>
      </c>
      <c r="D49" s="318" t="s">
        <v>451</v>
      </c>
      <c r="E49" s="572">
        <v>123.84</v>
      </c>
      <c r="F49" s="572">
        <v>103.58</v>
      </c>
      <c r="G49" s="572">
        <v>101.52</v>
      </c>
      <c r="H49" s="324">
        <f t="shared" ref="H49" si="58">(IF(C49&lt;10,E49,IF(AND(C49&gt;=10,C49&lt;=50),F49,IF(C49&gt;50,G49,""))))*C49</f>
        <v>0</v>
      </c>
      <c r="I49" s="573">
        <v>80</v>
      </c>
      <c r="J49" s="573">
        <v>80</v>
      </c>
      <c r="K49" s="573">
        <v>80</v>
      </c>
      <c r="L49" s="326">
        <f t="shared" ref="L49" si="59">(IF(C49&lt;10,I49,IF(AND(C49&gt;=10,C49&lt;=50),J49,IF(C49&gt;50,K49,""))))*C49</f>
        <v>0</v>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v>0</v>
      </c>
      <c r="U49" s="576">
        <v>125</v>
      </c>
      <c r="V49" s="576">
        <v>98.5</v>
      </c>
      <c r="W49" s="576">
        <v>60</v>
      </c>
      <c r="X49" s="324">
        <f t="shared" si="51"/>
        <v>0</v>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Input'!C51</f>
        <v>0</v>
      </c>
      <c r="D51" s="318" t="s">
        <v>451</v>
      </c>
      <c r="E51" s="572">
        <v>123.84</v>
      </c>
      <c r="F51" s="572">
        <v>112.81</v>
      </c>
      <c r="G51" s="572">
        <v>114.91</v>
      </c>
      <c r="H51" s="324">
        <f t="shared" ref="H51" si="61">(IF(C51&lt;10,E51,IF(AND(C51&gt;=10,C51&lt;=50),F51,IF(C51&gt;50,G51,""))))*C51</f>
        <v>0</v>
      </c>
      <c r="I51" s="573">
        <v>80</v>
      </c>
      <c r="J51" s="573">
        <v>80</v>
      </c>
      <c r="K51" s="573">
        <v>80</v>
      </c>
      <c r="L51" s="326">
        <f t="shared" ref="L51" si="62">(IF(C51&lt;10,I51,IF(AND(C51&gt;=10,C51&lt;=50),J51,IF(C51&gt;50,K51,""))))*C51</f>
        <v>0</v>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v>0</v>
      </c>
      <c r="U51" s="576">
        <v>125</v>
      </c>
      <c r="V51" s="576">
        <v>98.5</v>
      </c>
      <c r="W51" s="576">
        <v>60</v>
      </c>
      <c r="X51" s="324">
        <f t="shared" si="51"/>
        <v>0</v>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Input'!C53</f>
        <v>0</v>
      </c>
      <c r="D53" s="318" t="s">
        <v>451</v>
      </c>
      <c r="E53" s="572">
        <v>123.84</v>
      </c>
      <c r="F53" s="572">
        <v>112.81</v>
      </c>
      <c r="G53" s="572">
        <v>114.91</v>
      </c>
      <c r="H53" s="324">
        <f t="shared" ref="H53" si="64">(IF(C53&lt;10,E53,IF(AND(C53&gt;=10,C53&lt;=50),F53,IF(C53&gt;50,G53,""))))*C53</f>
        <v>0</v>
      </c>
      <c r="I53" s="573">
        <v>80</v>
      </c>
      <c r="J53" s="573">
        <v>80</v>
      </c>
      <c r="K53" s="573">
        <v>80</v>
      </c>
      <c r="L53" s="326">
        <f t="shared" ref="L53" si="65">(IF(C53&lt;10,I53,IF(AND(C53&gt;=10,C53&lt;=50),J53,IF(C53&gt;50,K53,""))))*C53</f>
        <v>0</v>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v>0</v>
      </c>
      <c r="U53" s="576">
        <v>125</v>
      </c>
      <c r="V53" s="576">
        <v>98.5</v>
      </c>
      <c r="W53" s="576">
        <v>60</v>
      </c>
      <c r="X53" s="324">
        <f t="shared" si="51"/>
        <v>0</v>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Input'!C55</f>
        <v>0</v>
      </c>
      <c r="D55" s="318" t="s">
        <v>451</v>
      </c>
      <c r="E55" s="572">
        <v>130.28</v>
      </c>
      <c r="F55" s="572">
        <v>97.48</v>
      </c>
      <c r="G55" s="572">
        <v>102.26</v>
      </c>
      <c r="H55" s="324">
        <f t="shared" ref="H55" si="67">(IF(C55&lt;10,E55,IF(AND(C55&gt;=10,C55&lt;=50),F55,IF(C55&gt;50,G55,""))))*C55</f>
        <v>0</v>
      </c>
      <c r="I55" s="573">
        <v>80</v>
      </c>
      <c r="J55" s="573">
        <v>80</v>
      </c>
      <c r="K55" s="573">
        <v>80</v>
      </c>
      <c r="L55" s="326">
        <f t="shared" ref="L55" si="68">(IF(C55&lt;10,I55,IF(AND(C55&gt;=10,C55&lt;=50),J55,IF(C55&gt;50,K55,""))))*C55</f>
        <v>0</v>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v>0</v>
      </c>
      <c r="U55" s="576">
        <v>115</v>
      </c>
      <c r="V55" s="576">
        <v>85</v>
      </c>
      <c r="W55" s="576">
        <v>55</v>
      </c>
      <c r="X55" s="324">
        <f t="shared" si="51"/>
        <v>0</v>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Input'!C57</f>
        <v>0</v>
      </c>
      <c r="D57" s="318" t="s">
        <v>451</v>
      </c>
      <c r="E57" s="572">
        <v>130.28</v>
      </c>
      <c r="F57" s="572">
        <v>114.1</v>
      </c>
      <c r="G57" s="572">
        <v>115.66</v>
      </c>
      <c r="H57" s="324">
        <f t="shared" ref="H57:H59" si="70">(IF(C57&lt;10,E57,IF(AND(C57&gt;=10,C57&lt;=50),F57,IF(C57&gt;50,G57,""))))*C57</f>
        <v>0</v>
      </c>
      <c r="I57" s="573">
        <v>80</v>
      </c>
      <c r="J57" s="573">
        <v>80</v>
      </c>
      <c r="K57" s="573">
        <v>80</v>
      </c>
      <c r="L57" s="326">
        <f t="shared" ref="L57" si="71">(IF(C57&lt;10,I57,IF(AND(C57&gt;=10,C57&lt;=50),J57,IF(C57&gt;50,K57,""))))*C57</f>
        <v>0</v>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v>0</v>
      </c>
      <c r="U57" s="576">
        <v>115</v>
      </c>
      <c r="V57" s="576">
        <v>85</v>
      </c>
      <c r="W57" s="576">
        <v>55</v>
      </c>
      <c r="X57" s="324">
        <f t="shared" si="51"/>
        <v>0</v>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Input'!C59</f>
        <v>0</v>
      </c>
      <c r="D59" s="318" t="s">
        <v>451</v>
      </c>
      <c r="E59" s="572">
        <v>130.28</v>
      </c>
      <c r="F59" s="572">
        <v>114.1</v>
      </c>
      <c r="G59" s="572">
        <v>115.66</v>
      </c>
      <c r="H59" s="324">
        <f t="shared" si="70"/>
        <v>0</v>
      </c>
      <c r="I59" s="573">
        <v>80</v>
      </c>
      <c r="J59" s="573">
        <v>80</v>
      </c>
      <c r="K59" s="573">
        <v>80</v>
      </c>
      <c r="L59" s="326">
        <f t="shared" ref="L59" si="73">(IF(C59&lt;10,I59,IF(AND(C59&gt;=10,C59&lt;=50),J59,IF(C59&gt;50,K59,""))))*C59</f>
        <v>0</v>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v>0</v>
      </c>
      <c r="U59" s="576">
        <v>115</v>
      </c>
      <c r="V59" s="576">
        <v>85</v>
      </c>
      <c r="W59" s="576">
        <v>55</v>
      </c>
      <c r="X59" s="324">
        <f t="shared" si="51"/>
        <v>0</v>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Design'!$E27)</f>
        <v>0</v>
      </c>
      <c r="I62" s="581"/>
      <c r="J62" s="581"/>
      <c r="K62" s="582"/>
      <c r="L62" s="472">
        <f>SUM(L9:L59)*'Summary Design'!$E27</f>
        <v>0</v>
      </c>
      <c r="M62" s="581"/>
      <c r="N62" s="581"/>
      <c r="O62" s="582"/>
      <c r="P62" s="472">
        <f>SUM(P9:P59)*'Summary Design'!$E27</f>
        <v>0</v>
      </c>
      <c r="Q62" s="581"/>
      <c r="R62" s="581"/>
      <c r="S62" s="582"/>
      <c r="T62" s="472">
        <f>SUM(T9:T59)*'Summary Design'!$E27</f>
        <v>0</v>
      </c>
      <c r="U62" s="581"/>
      <c r="V62" s="581"/>
      <c r="W62" s="582"/>
      <c r="X62" s="472">
        <f>SUM(X9:X59)*'Summary Design'!$E27</f>
        <v>0</v>
      </c>
      <c r="Y62" s="581"/>
      <c r="Z62" s="581"/>
      <c r="AA62" s="582"/>
      <c r="AB62" s="472">
        <f>SUM(AB9:AB59)*'Summary Design'!$E27</f>
        <v>0</v>
      </c>
    </row>
    <row r="63" spans="1:28" x14ac:dyDescent="0.2">
      <c r="A63" s="363"/>
      <c r="B63" s="364" t="s">
        <v>1147</v>
      </c>
      <c r="C63" s="367"/>
      <c r="D63" s="366"/>
      <c r="E63" s="366"/>
      <c r="F63" s="366"/>
      <c r="G63" s="583"/>
      <c r="H63" s="473">
        <f t="shared" ref="H63" si="75">IF(COUNTIF(H9:H59,"No offer")&gt;0,"No Offer",SUM(H9:H59))</f>
        <v>0</v>
      </c>
      <c r="I63" s="366"/>
      <c r="J63" s="366"/>
      <c r="K63" s="583"/>
      <c r="L63" s="473">
        <f t="shared" ref="L63" si="76">IF(COUNTIF(L9:L59,"No offer")&gt;0,"No Offer",SUM(L9:L59))</f>
        <v>0</v>
      </c>
      <c r="M63" s="366"/>
      <c r="N63" s="366"/>
      <c r="O63" s="583"/>
      <c r="P63" s="473">
        <f t="shared" ref="P63" si="77">IF(COUNTIF(P9:P59,"No offer")&gt;0,"No Offer",SUM(P9:P59))</f>
        <v>0</v>
      </c>
      <c r="Q63" s="366"/>
      <c r="R63" s="366"/>
      <c r="S63" s="583"/>
      <c r="T63" s="473">
        <f t="shared" ref="T63" si="78">IF(COUNTIF(T9:T59,"No offer")&gt;0,"No Offer",SUM(T9:T59))</f>
        <v>0</v>
      </c>
      <c r="U63" s="366"/>
      <c r="V63" s="366"/>
      <c r="W63" s="583"/>
      <c r="X63" s="473">
        <f t="shared" ref="X63" si="79">IF(COUNTIF(X9:X59,"No offer")&gt;0,"No Offer",SUM(X9:X59))</f>
        <v>0</v>
      </c>
      <c r="Y63" s="366"/>
      <c r="Z63" s="366"/>
      <c r="AA63" s="583"/>
      <c r="AB63" s="473">
        <f>IF(COUNTIF(AB9:AB59,"No offer")&gt;0,"No Offer",SUM(AB9:AB59))</f>
        <v>0</v>
      </c>
    </row>
    <row r="64" spans="1:28" x14ac:dyDescent="0.2">
      <c r="A64" s="474"/>
      <c r="B64" s="475" t="s">
        <v>4048</v>
      </c>
      <c r="C64" s="476"/>
      <c r="D64" s="476"/>
      <c r="E64" s="476"/>
      <c r="F64" s="476"/>
      <c r="G64" s="370"/>
      <c r="H64" s="370">
        <f>SUM(H63:AB63)/H65</f>
        <v>0</v>
      </c>
    </row>
    <row r="65" spans="1:8" x14ac:dyDescent="0.2">
      <c r="A65" s="474"/>
      <c r="B65" s="475" t="s">
        <v>4049</v>
      </c>
      <c r="C65" s="476"/>
      <c r="D65" s="476"/>
      <c r="E65" s="476"/>
      <c r="F65" s="476"/>
      <c r="G65" s="370"/>
      <c r="H65" s="478">
        <f>6-COUNTIF(H63:AB63,"No offer")</f>
        <v>6</v>
      </c>
    </row>
  </sheetData>
  <sheetProtection algorithmName="SHA-512" hashValue="uwmHOgoCFKTA6gp9YLqPCISHDV9qiJkTWJZl5uoQuDnvhiInU1KdYacZfCEeA1f2ZkVZg4uCKYh1NKZSjlmuYw==" saltValue="UvPowK339uWJzijK3NMNBA==" spinCount="100000" sheet="1" objects="1" scenarios="1" selectLockedCells="1" selectUnlockedCells="1"/>
  <mergeCells count="7">
    <mergeCell ref="E4:H4"/>
    <mergeCell ref="I3:K3"/>
    <mergeCell ref="I4:L4"/>
    <mergeCell ref="Y4:AB4"/>
    <mergeCell ref="M4:P4"/>
    <mergeCell ref="Q4:T4"/>
    <mergeCell ref="U4:X4"/>
  </mergeCells>
  <phoneticPr fontId="47" type="noConversion"/>
  <pageMargins left="0.70866141732283472" right="0.70866141732283472" top="0.74803149606299213" bottom="0.74803149606299213" header="0.31496062992125984" footer="0.31496062992125984"/>
  <pageSetup paperSize="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F2470-FB08-42A3-9978-29B1DD7B0CFD}">
  <sheetPr codeName="Sheet24">
    <tabColor rgb="FF7030A0"/>
    <pageSetUpPr fitToPage="1"/>
  </sheetPr>
  <dimension ref="A1:AC65"/>
  <sheetViews>
    <sheetView zoomScale="70" zoomScaleNormal="7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10.7109375" style="584" customWidth="1"/>
    <col min="10" max="10" width="9.140625" style="584"/>
    <col min="11" max="11" width="9.42578125" style="584" bestFit="1" customWidth="1"/>
    <col min="12" max="12" width="15.28515625" style="584" customWidth="1"/>
    <col min="13" max="15" width="9.42578125" style="584" customWidth="1"/>
    <col min="16" max="16" width="12.42578125" style="584" customWidth="1"/>
    <col min="17" max="19" width="9.42578125" style="584" customWidth="1"/>
    <col min="20" max="20" width="12.140625" style="584" customWidth="1"/>
    <col min="21" max="21" width="10.5703125" style="584" customWidth="1"/>
    <col min="22" max="23" width="9.42578125" style="584" customWidth="1"/>
    <col min="24" max="24" width="13.42578125" style="584" customWidth="1"/>
    <col min="25" max="27" width="9.42578125" style="584" customWidth="1"/>
    <col min="28" max="28" width="11.42578125" style="584" customWidth="1"/>
    <col min="29" max="29" width="12.7109375" style="557" customWidth="1"/>
    <col min="30" max="16384" width="9.140625" style="557"/>
  </cols>
  <sheetData>
    <row r="1" spans="1:29" s="295" customFormat="1" ht="15.75" x14ac:dyDescent="0.25">
      <c r="A1" s="294" t="s">
        <v>1098</v>
      </c>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row>
    <row r="2" spans="1:29" s="295" customFormat="1" ht="15.75" x14ac:dyDescent="0.25">
      <c r="A2" s="294"/>
      <c r="C2" s="296"/>
      <c r="D2" s="296"/>
      <c r="E2" s="296"/>
      <c r="F2" s="296"/>
      <c r="G2" s="296"/>
      <c r="H2" s="296"/>
      <c r="I2" s="296"/>
      <c r="J2" s="296"/>
      <c r="K2" s="296"/>
      <c r="L2" s="296"/>
      <c r="M2" s="296"/>
      <c r="N2" s="296"/>
      <c r="O2" s="296"/>
      <c r="P2" s="296"/>
      <c r="Q2" s="296"/>
      <c r="R2" s="296"/>
      <c r="S2" s="296"/>
      <c r="T2" s="296"/>
      <c r="U2" s="296"/>
      <c r="V2" s="296"/>
      <c r="W2" s="296"/>
      <c r="X2" s="296"/>
      <c r="Y2" s="296"/>
      <c r="Z2" s="296"/>
      <c r="AA2" s="296"/>
      <c r="AB2" s="296"/>
    </row>
    <row r="3" spans="1:29" s="295" customFormat="1" ht="15.75" x14ac:dyDescent="0.25">
      <c r="A3" s="294"/>
      <c r="C3" s="296"/>
      <c r="D3" s="296"/>
      <c r="E3" s="296"/>
      <c r="F3" s="296"/>
      <c r="G3" s="296"/>
      <c r="H3" s="296"/>
      <c r="I3" s="1050"/>
      <c r="J3" s="1050"/>
      <c r="K3" s="1050"/>
      <c r="L3" s="379"/>
      <c r="M3" s="379"/>
      <c r="N3" s="379"/>
      <c r="O3" s="379"/>
      <c r="P3" s="379"/>
      <c r="Q3" s="379"/>
      <c r="R3" s="379"/>
      <c r="S3" s="379"/>
      <c r="T3" s="379"/>
      <c r="U3" s="379"/>
      <c r="V3" s="379"/>
      <c r="W3" s="379"/>
      <c r="X3" s="379"/>
      <c r="Y3" s="379"/>
      <c r="Z3" s="379"/>
      <c r="AA3" s="379"/>
      <c r="AB3" s="379"/>
    </row>
    <row r="4" spans="1:29" s="295" customFormat="1" ht="30" customHeight="1" x14ac:dyDescent="0.2">
      <c r="A4" s="556" t="s">
        <v>1</v>
      </c>
      <c r="B4" s="464" t="s">
        <v>2</v>
      </c>
      <c r="C4" s="454" t="s">
        <v>3</v>
      </c>
      <c r="D4" s="454" t="s">
        <v>4</v>
      </c>
      <c r="E4" s="1057" t="s">
        <v>5</v>
      </c>
      <c r="F4" s="1058"/>
      <c r="G4" s="1058"/>
      <c r="H4" s="1059"/>
      <c r="I4" s="1060" t="s">
        <v>6</v>
      </c>
      <c r="J4" s="1061"/>
      <c r="K4" s="1061"/>
      <c r="L4" s="1062"/>
      <c r="M4" s="1063" t="s">
        <v>7</v>
      </c>
      <c r="N4" s="1064"/>
      <c r="O4" s="1064"/>
      <c r="P4" s="1065"/>
      <c r="Q4" s="1060" t="s">
        <v>381</v>
      </c>
      <c r="R4" s="1061"/>
      <c r="S4" s="1061"/>
      <c r="T4" s="1062"/>
      <c r="U4" s="1063" t="s">
        <v>9</v>
      </c>
      <c r="V4" s="1064"/>
      <c r="W4" s="1064"/>
      <c r="X4" s="1065"/>
      <c r="Y4" s="1060" t="s">
        <v>10</v>
      </c>
      <c r="Z4" s="1061"/>
      <c r="AA4" s="1061"/>
      <c r="AB4" s="1062"/>
      <c r="AC4" s="303"/>
    </row>
    <row r="5" spans="1:29" x14ac:dyDescent="0.2">
      <c r="A5" s="556"/>
      <c r="B5" s="464"/>
      <c r="C5" s="454"/>
      <c r="D5" s="454"/>
      <c r="E5" s="495" t="s">
        <v>382</v>
      </c>
      <c r="F5" s="495" t="s">
        <v>383</v>
      </c>
      <c r="G5" s="495" t="s">
        <v>384</v>
      </c>
      <c r="H5" s="495" t="s">
        <v>1099</v>
      </c>
      <c r="I5" s="454" t="s">
        <v>382</v>
      </c>
      <c r="J5" s="454" t="s">
        <v>383</v>
      </c>
      <c r="K5" s="454" t="s">
        <v>384</v>
      </c>
      <c r="L5" s="454" t="s">
        <v>1099</v>
      </c>
      <c r="M5" s="495" t="s">
        <v>382</v>
      </c>
      <c r="N5" s="495" t="s">
        <v>383</v>
      </c>
      <c r="O5" s="495" t="s">
        <v>384</v>
      </c>
      <c r="P5" s="495" t="s">
        <v>1099</v>
      </c>
      <c r="Q5" s="454" t="s">
        <v>382</v>
      </c>
      <c r="R5" s="454" t="s">
        <v>383</v>
      </c>
      <c r="S5" s="454" t="s">
        <v>384</v>
      </c>
      <c r="T5" s="454" t="s">
        <v>1099</v>
      </c>
      <c r="U5" s="495" t="s">
        <v>382</v>
      </c>
      <c r="V5" s="495" t="s">
        <v>383</v>
      </c>
      <c r="W5" s="495" t="s">
        <v>384</v>
      </c>
      <c r="X5" s="495" t="s">
        <v>1099</v>
      </c>
      <c r="Y5" s="454" t="s">
        <v>382</v>
      </c>
      <c r="Z5" s="454" t="s">
        <v>383</v>
      </c>
      <c r="AA5" s="454" t="s">
        <v>384</v>
      </c>
      <c r="AB5" s="454" t="s">
        <v>1099</v>
      </c>
    </row>
    <row r="6" spans="1:29" x14ac:dyDescent="0.2">
      <c r="A6" s="316"/>
      <c r="B6" s="558"/>
      <c r="C6" s="318"/>
      <c r="D6" s="318"/>
      <c r="E6" s="319"/>
      <c r="F6" s="319"/>
      <c r="G6" s="319"/>
      <c r="H6" s="319"/>
      <c r="I6" s="559"/>
      <c r="J6" s="560"/>
      <c r="K6" s="559"/>
      <c r="L6" s="559"/>
      <c r="M6" s="561"/>
      <c r="N6" s="561"/>
      <c r="O6" s="561"/>
      <c r="P6" s="561"/>
      <c r="Q6" s="559"/>
      <c r="R6" s="559"/>
      <c r="S6" s="559"/>
      <c r="T6" s="559"/>
      <c r="U6" s="561"/>
      <c r="V6" s="561"/>
      <c r="W6" s="561"/>
      <c r="X6" s="561"/>
      <c r="Y6" s="559"/>
      <c r="Z6" s="559"/>
      <c r="AA6" s="559"/>
      <c r="AB6" s="562"/>
    </row>
    <row r="7" spans="1:29" x14ac:dyDescent="0.2">
      <c r="A7" s="311"/>
      <c r="B7" s="563" t="s">
        <v>1100</v>
      </c>
      <c r="C7" s="313"/>
      <c r="D7" s="314"/>
      <c r="E7" s="564" t="s">
        <v>644</v>
      </c>
      <c r="F7" s="565" t="s">
        <v>397</v>
      </c>
      <c r="G7" s="564" t="s">
        <v>398</v>
      </c>
      <c r="H7" s="314"/>
      <c r="I7" s="566" t="s">
        <v>644</v>
      </c>
      <c r="J7" s="567" t="s">
        <v>397</v>
      </c>
      <c r="K7" s="566" t="s">
        <v>398</v>
      </c>
      <c r="L7" s="566"/>
      <c r="M7" s="564" t="s">
        <v>644</v>
      </c>
      <c r="N7" s="565" t="s">
        <v>397</v>
      </c>
      <c r="O7" s="564" t="s">
        <v>398</v>
      </c>
      <c r="P7" s="564"/>
      <c r="Q7" s="564" t="s">
        <v>644</v>
      </c>
      <c r="R7" s="565" t="s">
        <v>397</v>
      </c>
      <c r="S7" s="564" t="s">
        <v>398</v>
      </c>
      <c r="T7" s="564"/>
      <c r="U7" s="566" t="s">
        <v>644</v>
      </c>
      <c r="V7" s="567" t="s">
        <v>397</v>
      </c>
      <c r="W7" s="566" t="s">
        <v>398</v>
      </c>
      <c r="X7" s="566"/>
      <c r="Y7" s="566" t="s">
        <v>644</v>
      </c>
      <c r="Z7" s="567" t="s">
        <v>397</v>
      </c>
      <c r="AA7" s="566" t="s">
        <v>398</v>
      </c>
      <c r="AB7" s="568"/>
    </row>
    <row r="8" spans="1:29" x14ac:dyDescent="0.2">
      <c r="A8" s="316"/>
      <c r="B8" s="558"/>
      <c r="C8" s="318"/>
      <c r="D8" s="318"/>
      <c r="E8" s="569"/>
      <c r="F8" s="569"/>
      <c r="G8" s="569"/>
      <c r="H8" s="319"/>
      <c r="I8" s="570"/>
      <c r="J8" s="570"/>
      <c r="K8" s="570"/>
      <c r="L8" s="570"/>
      <c r="M8" s="569"/>
      <c r="N8" s="569"/>
      <c r="O8" s="569"/>
      <c r="P8" s="569"/>
      <c r="Q8" s="562"/>
      <c r="R8" s="562"/>
      <c r="S8" s="562"/>
      <c r="T8" s="562"/>
      <c r="U8" s="571"/>
      <c r="V8" s="571"/>
      <c r="W8" s="571"/>
      <c r="X8" s="571"/>
      <c r="Y8" s="570"/>
      <c r="Z8" s="570"/>
      <c r="AA8" s="570"/>
      <c r="AB8" s="562"/>
    </row>
    <row r="9" spans="1:29" ht="25.5" x14ac:dyDescent="0.2">
      <c r="A9" s="316" t="s">
        <v>1101</v>
      </c>
      <c r="B9" s="317" t="s">
        <v>1102</v>
      </c>
      <c r="C9" s="318">
        <f>'Series 400 Input'!J9</f>
        <v>0</v>
      </c>
      <c r="D9" s="318" t="s">
        <v>451</v>
      </c>
      <c r="E9" s="572">
        <v>246.82</v>
      </c>
      <c r="F9" s="572">
        <v>209.81</v>
      </c>
      <c r="G9" s="572">
        <v>210.48</v>
      </c>
      <c r="H9" s="324">
        <f>(IF(C9&lt;10,E9,IF(AND(C9&gt;=10,C9&lt;=50),F9,IF(C9&gt;50,G9,""))))*C9</f>
        <v>0</v>
      </c>
      <c r="I9" s="573">
        <v>120</v>
      </c>
      <c r="J9" s="573">
        <v>120</v>
      </c>
      <c r="K9" s="573">
        <v>120</v>
      </c>
      <c r="L9" s="326">
        <f>(IF(C9&lt;10,I9,IF(AND(C9&gt;=10,C9&lt;=50),J9,IF(C9&gt;50,K9,""))))*C9</f>
        <v>0</v>
      </c>
      <c r="M9" s="574" t="s">
        <v>1034</v>
      </c>
      <c r="N9" s="572" t="s">
        <v>1034</v>
      </c>
      <c r="O9" s="572" t="s">
        <v>1034</v>
      </c>
      <c r="P9" s="324" t="str">
        <f>IF((0=$C9),"",IFERROR(IF($C9&lt;10,$C222*M9,IF(AND(10&lt;=$C9,$C9&lt;=50),$C9*N9,IF($C9&gt;50,$C9*O9,"No Offer"))),"No Offer"))</f>
        <v/>
      </c>
      <c r="Q9" s="575">
        <v>80</v>
      </c>
      <c r="R9" s="575">
        <v>75</v>
      </c>
      <c r="S9" s="575">
        <v>75</v>
      </c>
      <c r="T9" s="326">
        <f>(IF(C9&lt;10,Q9,IF(AND(C9&gt;=10,C9&lt;=50),R9,IF(C9&gt;50,S9,""))))*C9</f>
        <v>0</v>
      </c>
      <c r="U9" s="576">
        <v>237.6</v>
      </c>
      <c r="V9" s="576">
        <v>213.6</v>
      </c>
      <c r="W9" s="576">
        <v>213.6</v>
      </c>
      <c r="X9" s="324">
        <f>(IF(C9&lt;10,U9,IF(AND(C9&gt;=10,C9&lt;=50),V9,IF(C9&gt;50,W9,""))))*C9</f>
        <v>0</v>
      </c>
      <c r="Y9" s="409" t="s">
        <v>402</v>
      </c>
      <c r="Z9" s="409" t="s">
        <v>402</v>
      </c>
      <c r="AA9" s="409" t="s">
        <v>403</v>
      </c>
      <c r="AB9" s="326" t="str">
        <f>IF((0=$C9),"",IFERROR(IF($C9&lt;10,$C222*Y9,IF(AND(10&lt;=$C9,$C9&lt;=50),$C9*Z9,IF($C9&gt;50,$C9*AA9,"No Offer"))),"No Offer"))</f>
        <v/>
      </c>
    </row>
    <row r="10" spans="1:29" x14ac:dyDescent="0.2">
      <c r="A10" s="316"/>
      <c r="B10" s="558"/>
      <c r="C10" s="318"/>
      <c r="D10" s="318"/>
      <c r="E10" s="572"/>
      <c r="F10" s="572"/>
      <c r="G10" s="572"/>
      <c r="H10" s="319"/>
      <c r="I10" s="573"/>
      <c r="J10" s="573"/>
      <c r="K10" s="573"/>
      <c r="L10" s="573"/>
      <c r="M10" s="572"/>
      <c r="N10" s="572"/>
      <c r="O10" s="572"/>
      <c r="P10" s="572"/>
      <c r="Q10" s="575"/>
      <c r="R10" s="575"/>
      <c r="S10" s="575"/>
      <c r="T10" s="575"/>
      <c r="U10" s="576"/>
      <c r="V10" s="576"/>
      <c r="W10" s="576"/>
      <c r="X10" s="576"/>
      <c r="Y10" s="573"/>
      <c r="Z10" s="573"/>
      <c r="AA10" s="573"/>
      <c r="AB10" s="411"/>
    </row>
    <row r="11" spans="1:29" ht="25.5" x14ac:dyDescent="0.2">
      <c r="A11" s="316" t="s">
        <v>1103</v>
      </c>
      <c r="B11" s="558" t="s">
        <v>1104</v>
      </c>
      <c r="C11" s="318">
        <f>'Series 400 Input'!J11</f>
        <v>0</v>
      </c>
      <c r="D11" s="318" t="s">
        <v>451</v>
      </c>
      <c r="E11" s="572">
        <v>257.70999999999998</v>
      </c>
      <c r="F11" s="572">
        <v>232.43</v>
      </c>
      <c r="G11" s="572">
        <v>234.78</v>
      </c>
      <c r="H11" s="324">
        <f t="shared" ref="H11" si="0">(IF(C11&lt;10,E11,IF(AND(C11&gt;=10,C11&lt;=50),F11,IF(C11&gt;50,G11,""))))*C11</f>
        <v>0</v>
      </c>
      <c r="I11" s="573">
        <v>120</v>
      </c>
      <c r="J11" s="573">
        <v>120</v>
      </c>
      <c r="K11" s="573">
        <v>120</v>
      </c>
      <c r="L11" s="326">
        <f t="shared" ref="L11" si="1">(IF(C11&lt;10,I11,IF(AND(C11&gt;=10,C11&lt;=50),J11,IF(C11&gt;50,K11,""))))*C11</f>
        <v>0</v>
      </c>
      <c r="M11" s="572" t="s">
        <v>1034</v>
      </c>
      <c r="N11" s="572" t="s">
        <v>1034</v>
      </c>
      <c r="O11" s="572" t="s">
        <v>1034</v>
      </c>
      <c r="P11" s="324" t="str">
        <f>IF((0=$C11),"",IFERROR(IF($C11&lt;10,$C224*M11,IF(AND(10&lt;=$C11,$C11&lt;=50),$C11*N11,IF($C11&gt;50,$C11*O11,"No Offer"))),"No Offer"))</f>
        <v/>
      </c>
      <c r="Q11" s="575">
        <v>80</v>
      </c>
      <c r="R11" s="575">
        <v>75</v>
      </c>
      <c r="S11" s="575">
        <v>75</v>
      </c>
      <c r="T11" s="326">
        <f t="shared" ref="T11" si="2">(IF(C11&lt;10,Q11,IF(AND(C11&gt;=10,C11&lt;=50),R11,IF(C11&gt;50,S11,""))))*C11</f>
        <v>0</v>
      </c>
      <c r="U11" s="576">
        <v>265.60000000000002</v>
      </c>
      <c r="V11" s="576">
        <v>247.6</v>
      </c>
      <c r="W11" s="576">
        <v>247.6</v>
      </c>
      <c r="X11" s="324">
        <f t="shared" ref="X11" si="3">(IF(C11&lt;10,U11,IF(AND(C11&gt;=10,C11&lt;=50),V11,IF(C11&gt;50,W11,""))))*C11</f>
        <v>0</v>
      </c>
      <c r="Y11" s="409" t="s">
        <v>402</v>
      </c>
      <c r="Z11" s="409" t="s">
        <v>402</v>
      </c>
      <c r="AA11" s="409" t="s">
        <v>403</v>
      </c>
      <c r="AB11" s="326" t="str">
        <f>IF((0=$C11),"",IFERROR(IF($C11&lt;10,$C224*Y11,IF(AND(10&lt;=$C11,$C11&lt;=50),$C11*Z11,IF($C11&gt;50,$C11*AA11,"No Offer"))),"No Offer"))</f>
        <v/>
      </c>
    </row>
    <row r="12" spans="1:29" x14ac:dyDescent="0.2">
      <c r="A12" s="316"/>
      <c r="B12" s="558"/>
      <c r="C12" s="318"/>
      <c r="D12" s="318"/>
      <c r="E12" s="572"/>
      <c r="F12" s="572"/>
      <c r="G12" s="572"/>
      <c r="H12" s="319"/>
      <c r="I12" s="573"/>
      <c r="J12" s="573"/>
      <c r="K12" s="573"/>
      <c r="L12" s="573"/>
      <c r="M12" s="572"/>
      <c r="N12" s="572"/>
      <c r="O12" s="572"/>
      <c r="P12" s="572"/>
      <c r="Q12" s="575"/>
      <c r="R12" s="575"/>
      <c r="S12" s="575"/>
      <c r="T12" s="575"/>
      <c r="U12" s="576"/>
      <c r="V12" s="576"/>
      <c r="W12" s="576"/>
      <c r="X12" s="576"/>
      <c r="Y12" s="573"/>
      <c r="Z12" s="573"/>
      <c r="AA12" s="573"/>
      <c r="AB12" s="411"/>
    </row>
    <row r="13" spans="1:29" ht="25.5" x14ac:dyDescent="0.2">
      <c r="A13" s="316" t="s">
        <v>1105</v>
      </c>
      <c r="B13" s="558" t="s">
        <v>1106</v>
      </c>
      <c r="C13" s="318">
        <f>'Series 400 Input'!J13</f>
        <v>0</v>
      </c>
      <c r="D13" s="318" t="s">
        <v>451</v>
      </c>
      <c r="E13" s="572">
        <v>257.70999999999998</v>
      </c>
      <c r="F13" s="572">
        <v>232.43</v>
      </c>
      <c r="G13" s="572">
        <v>234.78</v>
      </c>
      <c r="H13" s="324">
        <f t="shared" ref="H13" si="4">(IF(C13&lt;10,E13,IF(AND(C13&gt;=10,C13&lt;=50),F13,IF(C13&gt;50,G13,""))))*C13</f>
        <v>0</v>
      </c>
      <c r="I13" s="573">
        <v>120</v>
      </c>
      <c r="J13" s="573">
        <v>120</v>
      </c>
      <c r="K13" s="573">
        <v>120</v>
      </c>
      <c r="L13" s="326">
        <f t="shared" ref="L13" si="5">(IF(C13&lt;10,I13,IF(AND(C13&gt;=10,C13&lt;=50),J13,IF(C13&gt;50,K13,""))))*C13</f>
        <v>0</v>
      </c>
      <c r="M13" s="572" t="s">
        <v>1034</v>
      </c>
      <c r="N13" s="572" t="s">
        <v>1034</v>
      </c>
      <c r="O13" s="572" t="s">
        <v>1034</v>
      </c>
      <c r="P13" s="324" t="str">
        <f>IF((0=$C13),"",IFERROR(IF($C13&lt;10,$C226*M13,IF(AND(10&lt;=$C13,$C13&lt;=50),$C13*N13,IF($C13&gt;50,$C13*O13,"No Offer"))),"No Offer"))</f>
        <v/>
      </c>
      <c r="Q13" s="575">
        <v>85</v>
      </c>
      <c r="R13" s="575">
        <v>80</v>
      </c>
      <c r="S13" s="575">
        <v>80</v>
      </c>
      <c r="T13" s="326">
        <f t="shared" ref="T13" si="6">(IF(C13&lt;10,Q13,IF(AND(C13&gt;=10,C13&lt;=50),R13,IF(C13&gt;50,S13,""))))*C13</f>
        <v>0</v>
      </c>
      <c r="U13" s="576">
        <v>255.6</v>
      </c>
      <c r="V13" s="576">
        <v>237.6</v>
      </c>
      <c r="W13" s="576">
        <v>237.6</v>
      </c>
      <c r="X13" s="324">
        <f t="shared" ref="X13" si="7">(IF(C13&lt;10,U13,IF(AND(C13&gt;=10,C13&lt;=50),V13,IF(C13&gt;50,W13,""))))*C13</f>
        <v>0</v>
      </c>
      <c r="Y13" s="409" t="s">
        <v>402</v>
      </c>
      <c r="Z13" s="409" t="s">
        <v>402</v>
      </c>
      <c r="AA13" s="409" t="s">
        <v>403</v>
      </c>
      <c r="AB13" s="326" t="str">
        <f>IF((0=$C13),"",IFERROR(IF($C13&lt;10,$C226*Y13,IF(AND(10&lt;=$C13,$C13&lt;=50),$C13*Z13,IF($C13&gt;50,$C13*AA13,"No Offer"))),"No Offer"))</f>
        <v/>
      </c>
    </row>
    <row r="14" spans="1:29" x14ac:dyDescent="0.2">
      <c r="A14" s="316"/>
      <c r="B14" s="558"/>
      <c r="C14" s="318"/>
      <c r="D14" s="318"/>
      <c r="E14" s="572"/>
      <c r="F14" s="572"/>
      <c r="G14" s="572"/>
      <c r="H14" s="319"/>
      <c r="I14" s="573"/>
      <c r="J14" s="573"/>
      <c r="K14" s="573"/>
      <c r="L14" s="573"/>
      <c r="M14" s="572"/>
      <c r="N14" s="572"/>
      <c r="O14" s="572"/>
      <c r="P14" s="572"/>
      <c r="Q14" s="575"/>
      <c r="R14" s="575"/>
      <c r="S14" s="575"/>
      <c r="T14" s="575"/>
      <c r="U14" s="576"/>
      <c r="V14" s="576"/>
      <c r="W14" s="576"/>
      <c r="X14" s="576"/>
      <c r="Y14" s="573"/>
      <c r="Z14" s="573"/>
      <c r="AA14" s="573"/>
      <c r="AB14" s="411"/>
    </row>
    <row r="15" spans="1:29" ht="25.5" x14ac:dyDescent="0.2">
      <c r="A15" s="316" t="s">
        <v>1107</v>
      </c>
      <c r="B15" s="558" t="s">
        <v>1108</v>
      </c>
      <c r="C15" s="318">
        <f>'Series 400 Input'!J15</f>
        <v>0</v>
      </c>
      <c r="D15" s="318" t="s">
        <v>451</v>
      </c>
      <c r="E15" s="572">
        <v>261.76</v>
      </c>
      <c r="F15" s="572">
        <v>256.22000000000003</v>
      </c>
      <c r="G15" s="572">
        <v>257.70999999999998</v>
      </c>
      <c r="H15" s="324">
        <f t="shared" ref="H15" si="8">(IF(C15&lt;10,E15,IF(AND(C15&gt;=10,C15&lt;=50),F15,IF(C15&gt;50,G15,""))))*C15</f>
        <v>0</v>
      </c>
      <c r="I15" s="573">
        <v>120</v>
      </c>
      <c r="J15" s="573">
        <v>120</v>
      </c>
      <c r="K15" s="573">
        <v>120</v>
      </c>
      <c r="L15" s="326">
        <f t="shared" ref="L15" si="9">(IF(C15&lt;10,I15,IF(AND(C15&gt;=10,C15&lt;=50),J15,IF(C15&gt;50,K15,""))))*C15</f>
        <v>0</v>
      </c>
      <c r="M15" s="572" t="s">
        <v>1034</v>
      </c>
      <c r="N15" s="572" t="s">
        <v>1034</v>
      </c>
      <c r="O15" s="572" t="s">
        <v>1034</v>
      </c>
      <c r="P15" s="324" t="str">
        <f>IF((0=$C15),"",IFERROR(IF($C15&lt;10,$C228*M15,IF(AND(10&lt;=$C15,$C15&lt;=50),$C15*N15,IF($C15&gt;50,$C15*O15,"No Offer"))),"No Offer"))</f>
        <v/>
      </c>
      <c r="Q15" s="575">
        <v>85</v>
      </c>
      <c r="R15" s="575">
        <v>80</v>
      </c>
      <c r="S15" s="575">
        <v>80</v>
      </c>
      <c r="T15" s="326">
        <f t="shared" ref="T15" si="10">(IF(C15&lt;10,Q15,IF(AND(C15&gt;=10,C15&lt;=50),R15,IF(C15&gt;50,S15,""))))*C15</f>
        <v>0</v>
      </c>
      <c r="U15" s="576">
        <v>146.4</v>
      </c>
      <c r="V15" s="576">
        <v>134.4</v>
      </c>
      <c r="W15" s="576">
        <v>134.4</v>
      </c>
      <c r="X15" s="324">
        <f t="shared" ref="X15" si="11">(IF(C15&lt;10,U15,IF(AND(C15&gt;=10,C15&lt;=50),V15,IF(C15&gt;50,W15,""))))*C15</f>
        <v>0</v>
      </c>
      <c r="Y15" s="409" t="s">
        <v>402</v>
      </c>
      <c r="Z15" s="409" t="s">
        <v>402</v>
      </c>
      <c r="AA15" s="409" t="s">
        <v>403</v>
      </c>
      <c r="AB15" s="326" t="str">
        <f>IF((0=$C15),"",IFERROR(IF($C15&lt;10,$C228*Y15,IF(AND(10&lt;=$C15,$C15&lt;=50),$C15*Z15,IF($C15&gt;50,$C15*AA15,"No Offer"))),"No Offer"))</f>
        <v/>
      </c>
    </row>
    <row r="16" spans="1:29" x14ac:dyDescent="0.2">
      <c r="A16" s="316"/>
      <c r="B16" s="558"/>
      <c r="C16" s="318"/>
      <c r="D16" s="318"/>
      <c r="E16" s="572"/>
      <c r="F16" s="572"/>
      <c r="G16" s="572"/>
      <c r="H16" s="319"/>
      <c r="I16" s="573"/>
      <c r="J16" s="573"/>
      <c r="K16" s="573"/>
      <c r="L16" s="573"/>
      <c r="M16" s="572"/>
      <c r="N16" s="572"/>
      <c r="O16" s="572"/>
      <c r="P16" s="572"/>
      <c r="Q16" s="575"/>
      <c r="R16" s="575"/>
      <c r="S16" s="575"/>
      <c r="T16" s="575"/>
      <c r="U16" s="576"/>
      <c r="V16" s="576"/>
      <c r="W16" s="576"/>
      <c r="X16" s="576"/>
      <c r="Y16" s="573"/>
      <c r="Z16" s="573"/>
      <c r="AA16" s="573"/>
      <c r="AB16" s="411"/>
    </row>
    <row r="17" spans="1:28" ht="25.5" x14ac:dyDescent="0.2">
      <c r="A17" s="316" t="s">
        <v>1109</v>
      </c>
      <c r="B17" s="558" t="s">
        <v>1110</v>
      </c>
      <c r="C17" s="318">
        <f>'Series 400 Input'!J17</f>
        <v>0</v>
      </c>
      <c r="D17" s="318" t="s">
        <v>451</v>
      </c>
      <c r="E17" s="572">
        <v>285.48</v>
      </c>
      <c r="F17" s="572">
        <v>272.83</v>
      </c>
      <c r="G17" s="572">
        <v>271.10000000000002</v>
      </c>
      <c r="H17" s="324">
        <f t="shared" ref="H17" si="12">(IF(C17&lt;10,E17,IF(AND(C17&gt;=10,C17&lt;=50),F17,IF(C17&gt;50,G17,""))))*C17</f>
        <v>0</v>
      </c>
      <c r="I17" s="573">
        <v>120</v>
      </c>
      <c r="J17" s="573">
        <v>120</v>
      </c>
      <c r="K17" s="573">
        <v>120</v>
      </c>
      <c r="L17" s="326">
        <f t="shared" ref="L17" si="13">(IF(C17&lt;10,I17,IF(AND(C17&gt;=10,C17&lt;=50),J17,IF(C17&gt;50,K17,""))))*C17</f>
        <v>0</v>
      </c>
      <c r="M17" s="572" t="s">
        <v>1034</v>
      </c>
      <c r="N17" s="572" t="s">
        <v>1034</v>
      </c>
      <c r="O17" s="572" t="s">
        <v>1034</v>
      </c>
      <c r="P17" s="324" t="str">
        <f>IF((0=$C17),"",IFERROR(IF($C17&lt;10,$C230*M17,IF(AND(10&lt;=$C17,$C17&lt;=50),$C17*N17,IF($C17&gt;50,$C17*O17,"No Offer"))),"No Offer"))</f>
        <v/>
      </c>
      <c r="Q17" s="575">
        <v>85</v>
      </c>
      <c r="R17" s="575">
        <v>80</v>
      </c>
      <c r="S17" s="575">
        <v>80</v>
      </c>
      <c r="T17" s="326">
        <f t="shared" ref="T17" si="14">(IF(C17&lt;10,Q17,IF(AND(C17&gt;=10,C17&lt;=50),R17,IF(C17&gt;50,S17,""))))*C17</f>
        <v>0</v>
      </c>
      <c r="U17" s="576">
        <v>175</v>
      </c>
      <c r="V17" s="576">
        <v>155</v>
      </c>
      <c r="W17" s="576">
        <v>155</v>
      </c>
      <c r="X17" s="324">
        <f t="shared" ref="X17" si="15">(IF(C17&lt;10,U17,IF(AND(C17&gt;=10,C17&lt;=50),V17,IF(C17&gt;50,W17,""))))*C17</f>
        <v>0</v>
      </c>
      <c r="Y17" s="409" t="s">
        <v>402</v>
      </c>
      <c r="Z17" s="409" t="s">
        <v>402</v>
      </c>
      <c r="AA17" s="409" t="s">
        <v>403</v>
      </c>
      <c r="AB17" s="326" t="str">
        <f>IF((0=$C17),"",IFERROR(IF($C17&lt;10,$C230*Y17,IF(AND(10&lt;=$C17,$C17&lt;=50),$C17*Z17,IF($C17&gt;50,$C17*AA17,"No Offer"))),"No Offer"))</f>
        <v/>
      </c>
    </row>
    <row r="18" spans="1:28" x14ac:dyDescent="0.2">
      <c r="A18" s="316"/>
      <c r="B18" s="558"/>
      <c r="C18" s="318"/>
      <c r="D18" s="318"/>
      <c r="E18" s="572"/>
      <c r="F18" s="572"/>
      <c r="G18" s="572"/>
      <c r="H18" s="319"/>
      <c r="I18" s="573"/>
      <c r="J18" s="573"/>
      <c r="K18" s="573"/>
      <c r="L18" s="573"/>
      <c r="M18" s="572"/>
      <c r="N18" s="572"/>
      <c r="O18" s="572"/>
      <c r="P18" s="572"/>
      <c r="Q18" s="575"/>
      <c r="R18" s="575"/>
      <c r="S18" s="575"/>
      <c r="T18" s="575"/>
      <c r="U18" s="576"/>
      <c r="V18" s="576"/>
      <c r="W18" s="576"/>
      <c r="X18" s="576"/>
      <c r="Y18" s="573"/>
      <c r="Z18" s="573"/>
      <c r="AA18" s="573"/>
      <c r="AB18" s="411"/>
    </row>
    <row r="19" spans="1:28" ht="25.5" x14ac:dyDescent="0.2">
      <c r="A19" s="316" t="s">
        <v>1111</v>
      </c>
      <c r="B19" s="558" t="s">
        <v>1112</v>
      </c>
      <c r="C19" s="318">
        <f>'Series 400 Input'!J19</f>
        <v>0</v>
      </c>
      <c r="D19" s="318" t="s">
        <v>451</v>
      </c>
      <c r="E19" s="572">
        <v>281.85000000000002</v>
      </c>
      <c r="F19" s="572">
        <v>272.83</v>
      </c>
      <c r="G19" s="572">
        <v>271.10000000000002</v>
      </c>
      <c r="H19" s="324">
        <f t="shared" ref="H19" si="16">(IF(C19&lt;10,E19,IF(AND(C19&gt;=10,C19&lt;=50),F19,IF(C19&gt;50,G19,""))))*C19</f>
        <v>0</v>
      </c>
      <c r="I19" s="573">
        <v>120</v>
      </c>
      <c r="J19" s="573">
        <v>120</v>
      </c>
      <c r="K19" s="573">
        <v>120</v>
      </c>
      <c r="L19" s="326">
        <f t="shared" ref="L19" si="17">(IF(C19&lt;10,I19,IF(AND(C19&gt;=10,C19&lt;=50),J19,IF(C19&gt;50,K19,""))))*C19</f>
        <v>0</v>
      </c>
      <c r="M19" s="572" t="s">
        <v>1034</v>
      </c>
      <c r="N19" s="572" t="s">
        <v>1034</v>
      </c>
      <c r="O19" s="572" t="s">
        <v>1034</v>
      </c>
      <c r="P19" s="324" t="str">
        <f>IF((0=$C19),"",IFERROR(IF($C19&lt;10,$C232*M19,IF(AND(10&lt;=$C19,$C19&lt;=50),$C19*N19,IF($C19&gt;50,$C19*O19,"No Offer"))),"No Offer"))</f>
        <v/>
      </c>
      <c r="Q19" s="575">
        <v>85</v>
      </c>
      <c r="R19" s="575">
        <v>80</v>
      </c>
      <c r="S19" s="575">
        <v>80</v>
      </c>
      <c r="T19" s="326">
        <f t="shared" ref="T19" si="18">(IF(C19&lt;10,Q19,IF(AND(C19&gt;=10,C19&lt;=50),R19,IF(C19&gt;50,S19,""))))*C19</f>
        <v>0</v>
      </c>
      <c r="U19" s="576">
        <v>165</v>
      </c>
      <c r="V19" s="576">
        <v>146.4</v>
      </c>
      <c r="W19" s="576">
        <v>146.4</v>
      </c>
      <c r="X19" s="324">
        <f t="shared" ref="X19" si="19">(IF(C19&lt;10,U19,IF(AND(C19&gt;=10,C19&lt;=50),V19,IF(C19&gt;50,W19,""))))*C19</f>
        <v>0</v>
      </c>
      <c r="Y19" s="409" t="s">
        <v>402</v>
      </c>
      <c r="Z19" s="409" t="s">
        <v>402</v>
      </c>
      <c r="AA19" s="409" t="s">
        <v>403</v>
      </c>
      <c r="AB19" s="326" t="str">
        <f>IF((0=$C19),"",IFERROR(IF($C19&lt;10,$C232*Y19,IF(AND(10&lt;=$C19,$C19&lt;=50),$C19*Z19,IF($C19&gt;50,$C19*AA19,"No Offer"))),"No Offer"))</f>
        <v/>
      </c>
    </row>
    <row r="20" spans="1:28" x14ac:dyDescent="0.2">
      <c r="A20" s="316"/>
      <c r="B20" s="558"/>
      <c r="C20" s="318"/>
      <c r="D20" s="318"/>
      <c r="E20" s="572"/>
      <c r="F20" s="572"/>
      <c r="G20" s="572"/>
      <c r="H20" s="319"/>
      <c r="I20" s="573"/>
      <c r="J20" s="573"/>
      <c r="K20" s="573"/>
      <c r="L20" s="573"/>
      <c r="M20" s="572"/>
      <c r="N20" s="572"/>
      <c r="O20" s="572"/>
      <c r="P20" s="572"/>
      <c r="Q20" s="575"/>
      <c r="R20" s="575"/>
      <c r="S20" s="575"/>
      <c r="T20" s="575"/>
      <c r="U20" s="576"/>
      <c r="V20" s="576"/>
      <c r="W20" s="576"/>
      <c r="X20" s="576"/>
      <c r="Y20" s="573"/>
      <c r="Z20" s="573"/>
      <c r="AA20" s="573"/>
      <c r="AB20" s="411"/>
    </row>
    <row r="21" spans="1:28" ht="25.5" customHeight="1" x14ac:dyDescent="0.2">
      <c r="A21" s="311"/>
      <c r="B21" s="563" t="s">
        <v>1113</v>
      </c>
      <c r="C21" s="313"/>
      <c r="D21" s="314"/>
      <c r="E21" s="564" t="s">
        <v>644</v>
      </c>
      <c r="F21" s="565" t="s">
        <v>397</v>
      </c>
      <c r="G21" s="564" t="s">
        <v>398</v>
      </c>
      <c r="H21" s="577"/>
      <c r="I21" s="566" t="s">
        <v>644</v>
      </c>
      <c r="J21" s="567" t="s">
        <v>397</v>
      </c>
      <c r="K21" s="566" t="s">
        <v>398</v>
      </c>
      <c r="L21" s="577"/>
      <c r="M21" s="564" t="s">
        <v>644</v>
      </c>
      <c r="N21" s="565" t="s">
        <v>397</v>
      </c>
      <c r="O21" s="564" t="s">
        <v>398</v>
      </c>
      <c r="P21" s="577"/>
      <c r="Q21" s="564" t="s">
        <v>644</v>
      </c>
      <c r="R21" s="565" t="s">
        <v>397</v>
      </c>
      <c r="S21" s="564" t="s">
        <v>398</v>
      </c>
      <c r="T21" s="577"/>
      <c r="U21" s="566" t="s">
        <v>644</v>
      </c>
      <c r="V21" s="567" t="s">
        <v>397</v>
      </c>
      <c r="W21" s="566" t="s">
        <v>398</v>
      </c>
      <c r="X21" s="566"/>
      <c r="Y21" s="566" t="s">
        <v>644</v>
      </c>
      <c r="Z21" s="567" t="s">
        <v>397</v>
      </c>
      <c r="AA21" s="566" t="s">
        <v>398</v>
      </c>
      <c r="AB21" s="403"/>
    </row>
    <row r="22" spans="1:28" ht="12.75" customHeight="1" x14ac:dyDescent="0.2">
      <c r="A22" s="316"/>
      <c r="B22" s="558"/>
      <c r="C22" s="318"/>
      <c r="D22" s="318"/>
      <c r="E22" s="572"/>
      <c r="F22" s="572"/>
      <c r="G22" s="572"/>
      <c r="H22" s="319"/>
      <c r="I22" s="573"/>
      <c r="J22" s="573"/>
      <c r="K22" s="573"/>
      <c r="L22" s="573"/>
      <c r="M22" s="572"/>
      <c r="N22" s="572"/>
      <c r="O22" s="572"/>
      <c r="P22" s="572"/>
      <c r="Q22" s="575"/>
      <c r="R22" s="575"/>
      <c r="S22" s="575"/>
      <c r="T22" s="575"/>
      <c r="U22" s="576"/>
      <c r="V22" s="576"/>
      <c r="W22" s="576"/>
      <c r="X22" s="576"/>
      <c r="Y22" s="573"/>
      <c r="Z22" s="573"/>
      <c r="AA22" s="573"/>
      <c r="AB22" s="411"/>
    </row>
    <row r="23" spans="1:28" ht="27" customHeight="1" x14ac:dyDescent="0.2">
      <c r="A23" s="316" t="s">
        <v>1114</v>
      </c>
      <c r="B23" s="558" t="s">
        <v>1115</v>
      </c>
      <c r="C23" s="318">
        <f>'Series 400 Input'!J23</f>
        <v>0</v>
      </c>
      <c r="D23" s="318" t="s">
        <v>451</v>
      </c>
      <c r="E23" s="572">
        <v>123.84</v>
      </c>
      <c r="F23" s="572">
        <v>101.69</v>
      </c>
      <c r="G23" s="572">
        <v>101.52</v>
      </c>
      <c r="H23" s="324">
        <f t="shared" ref="H23" si="20">(IF(C23&lt;10,E23,IF(AND(C23&gt;=10,C23&lt;=50),F23,IF(C23&gt;50,G23,""))))*C23</f>
        <v>0</v>
      </c>
      <c r="I23" s="573">
        <v>80</v>
      </c>
      <c r="J23" s="573">
        <v>80</v>
      </c>
      <c r="K23" s="573">
        <v>80</v>
      </c>
      <c r="L23" s="326">
        <f t="shared" ref="L23" si="21">(IF(C23&lt;10,I23,IF(AND(C23&gt;=10,C23&lt;=50),J23,IF(C23&gt;50,K23,""))))*C23</f>
        <v>0</v>
      </c>
      <c r="M23" s="572" t="s">
        <v>1034</v>
      </c>
      <c r="N23" s="572" t="s">
        <v>1034</v>
      </c>
      <c r="O23" s="572" t="s">
        <v>1034</v>
      </c>
      <c r="P23" s="324" t="str">
        <f>IF((0=$C23),"",IFERROR(IF($C23&lt;10,$C236*M23,IF(AND(10&lt;=$C23,$C23&lt;=50),$C23*N23,IF($C23&gt;50,$C23*O23,"No Offer"))),"No Offer"))</f>
        <v/>
      </c>
      <c r="Q23" s="575">
        <v>40</v>
      </c>
      <c r="R23" s="575">
        <v>35</v>
      </c>
      <c r="S23" s="575">
        <v>35</v>
      </c>
      <c r="T23" s="326">
        <f t="shared" ref="T23" si="22">(IF(C23&lt;10,Q23,IF(AND(C23&gt;=10,C23&lt;=50),R23,IF(C23&gt;50,S23,""))))*C23</f>
        <v>0</v>
      </c>
      <c r="U23" s="576">
        <v>125</v>
      </c>
      <c r="V23" s="576">
        <v>98.5</v>
      </c>
      <c r="W23" s="576">
        <v>60</v>
      </c>
      <c r="X23" s="324">
        <f>(IF(C23&lt;10,U23,IF(AND(C23&gt;=10,C23&lt;=50),V23,IF(C23&gt;50,W23,""))))*C23</f>
        <v>0</v>
      </c>
      <c r="Y23" s="409" t="s">
        <v>402</v>
      </c>
      <c r="Z23" s="409" t="s">
        <v>402</v>
      </c>
      <c r="AA23" s="409" t="s">
        <v>403</v>
      </c>
      <c r="AB23" s="326" t="str">
        <f>IF((0=$C23),"",IFERROR(IF($C23&lt;10,$C236*Y23,IF(AND(10&lt;=$C23,$C23&lt;=50),$C23*Z23,IF($C23&gt;50,$C23*AA23,"No Offer"))),"No Offer"))</f>
        <v/>
      </c>
    </row>
    <row r="24" spans="1:28" x14ac:dyDescent="0.2">
      <c r="A24" s="316"/>
      <c r="B24" s="558"/>
      <c r="C24" s="318"/>
      <c r="D24" s="318"/>
      <c r="E24" s="572"/>
      <c r="F24" s="572"/>
      <c r="G24" s="572"/>
      <c r="H24" s="319"/>
      <c r="I24" s="573"/>
      <c r="J24" s="573"/>
      <c r="K24" s="573"/>
      <c r="L24" s="573"/>
      <c r="M24" s="572"/>
      <c r="N24" s="572"/>
      <c r="O24" s="572"/>
      <c r="P24" s="572"/>
      <c r="Q24" s="575"/>
      <c r="R24" s="575"/>
      <c r="S24" s="575"/>
      <c r="T24" s="575"/>
      <c r="U24" s="576"/>
      <c r="V24" s="576"/>
      <c r="W24" s="576"/>
      <c r="X24" s="576"/>
      <c r="Y24" s="573"/>
      <c r="Z24" s="573"/>
      <c r="AA24" s="573"/>
      <c r="AB24" s="411"/>
    </row>
    <row r="25" spans="1:28" ht="38.25" x14ac:dyDescent="0.2">
      <c r="A25" s="316" t="s">
        <v>1116</v>
      </c>
      <c r="B25" s="558" t="s">
        <v>1117</v>
      </c>
      <c r="C25" s="318">
        <f>'Series 400 Input'!J25</f>
        <v>0</v>
      </c>
      <c r="D25" s="318" t="s">
        <v>451</v>
      </c>
      <c r="E25" s="572">
        <v>123.84</v>
      </c>
      <c r="F25" s="572">
        <v>113.43</v>
      </c>
      <c r="G25" s="572">
        <v>114.91</v>
      </c>
      <c r="H25" s="324">
        <f t="shared" ref="H25" si="23">(IF(C25&lt;10,E25,IF(AND(C25&gt;=10,C25&lt;=50),F25,IF(C25&gt;50,G25,""))))*C25</f>
        <v>0</v>
      </c>
      <c r="I25" s="573">
        <v>80</v>
      </c>
      <c r="J25" s="573">
        <v>80</v>
      </c>
      <c r="K25" s="573">
        <v>80</v>
      </c>
      <c r="L25" s="326">
        <f t="shared" ref="L25" si="24">(IF(C25&lt;10,I25,IF(AND(C25&gt;=10,C25&lt;=50),J25,IF(C25&gt;50,K25,""))))*C25</f>
        <v>0</v>
      </c>
      <c r="M25" s="572" t="s">
        <v>1034</v>
      </c>
      <c r="N25" s="572" t="s">
        <v>1034</v>
      </c>
      <c r="O25" s="572" t="s">
        <v>1034</v>
      </c>
      <c r="P25" s="324" t="str">
        <f>IF((0=$C25),"",IFERROR(IF($C25&lt;10,$C238*M25,IF(AND(10&lt;=$C25,$C25&lt;=50),$C25*N25,IF($C25&gt;50,$C25*O25,"No Offer"))),"No Offer"))</f>
        <v/>
      </c>
      <c r="Q25" s="575">
        <v>40</v>
      </c>
      <c r="R25" s="575">
        <v>35</v>
      </c>
      <c r="S25" s="575">
        <v>35</v>
      </c>
      <c r="T25" s="326">
        <f t="shared" ref="T25" si="25">(IF(C25&lt;10,Q25,IF(AND(C25&gt;=10,C25&lt;=50),R25,IF(C25&gt;50,S25,""))))*C25</f>
        <v>0</v>
      </c>
      <c r="U25" s="576">
        <v>125</v>
      </c>
      <c r="V25" s="576">
        <v>98.5</v>
      </c>
      <c r="W25" s="576">
        <v>60</v>
      </c>
      <c r="X25" s="324">
        <f t="shared" ref="X25:X39" si="26">(IF(C25&lt;10,U25,IF(AND(C25&gt;=10,C25&lt;=50),V25,IF(C25&gt;50,W25,""))))*C25</f>
        <v>0</v>
      </c>
      <c r="Y25" s="409" t="s">
        <v>402</v>
      </c>
      <c r="Z25" s="409" t="s">
        <v>402</v>
      </c>
      <c r="AA25" s="409" t="s">
        <v>403</v>
      </c>
      <c r="AB25" s="326" t="str">
        <f>IF((0=$C25),"",IFERROR(IF($C25&lt;10,$C238*Y25,IF(AND(10&lt;=$C25,$C25&lt;=50),$C25*Z25,IF($C25&gt;50,$C25*AA25,"No Offer"))),"No Offer"))</f>
        <v/>
      </c>
    </row>
    <row r="26" spans="1:28" x14ac:dyDescent="0.2">
      <c r="A26" s="316"/>
      <c r="B26" s="558"/>
      <c r="C26" s="318"/>
      <c r="D26" s="318"/>
      <c r="E26" s="572"/>
      <c r="F26" s="572"/>
      <c r="G26" s="572"/>
      <c r="H26" s="319"/>
      <c r="I26" s="573"/>
      <c r="J26" s="573"/>
      <c r="K26" s="573"/>
      <c r="L26" s="573"/>
      <c r="M26" s="572"/>
      <c r="N26" s="572"/>
      <c r="O26" s="572"/>
      <c r="P26" s="572"/>
      <c r="Q26" s="575"/>
      <c r="R26" s="575"/>
      <c r="S26" s="575"/>
      <c r="T26" s="575"/>
      <c r="U26" s="576"/>
      <c r="V26" s="576"/>
      <c r="W26" s="576"/>
      <c r="X26" s="576"/>
      <c r="Y26" s="573"/>
      <c r="Z26" s="573"/>
      <c r="AA26" s="573"/>
      <c r="AB26" s="411"/>
    </row>
    <row r="27" spans="1:28" ht="38.25" x14ac:dyDescent="0.2">
      <c r="A27" s="316" t="s">
        <v>1118</v>
      </c>
      <c r="B27" s="558" t="s">
        <v>1119</v>
      </c>
      <c r="C27" s="318">
        <f>'Series 400 Input'!J27</f>
        <v>0</v>
      </c>
      <c r="D27" s="318" t="s">
        <v>451</v>
      </c>
      <c r="E27" s="572">
        <v>123.84</v>
      </c>
      <c r="F27" s="572">
        <v>113.43</v>
      </c>
      <c r="G27" s="572">
        <v>114.91</v>
      </c>
      <c r="H27" s="324">
        <f t="shared" ref="H27" si="27">(IF(C27&lt;10,E27,IF(AND(C27&gt;=10,C27&lt;=50),F27,IF(C27&gt;50,G27,""))))*C27</f>
        <v>0</v>
      </c>
      <c r="I27" s="573">
        <v>80</v>
      </c>
      <c r="J27" s="573">
        <v>80</v>
      </c>
      <c r="K27" s="573">
        <v>80</v>
      </c>
      <c r="L27" s="326">
        <f t="shared" ref="L27" si="28">(IF(C27&lt;10,I27,IF(AND(C27&gt;=10,C27&lt;=50),J27,IF(C27&gt;50,K27,""))))*C27</f>
        <v>0</v>
      </c>
      <c r="M27" s="572" t="s">
        <v>1034</v>
      </c>
      <c r="N27" s="572" t="s">
        <v>1034</v>
      </c>
      <c r="O27" s="572" t="s">
        <v>1034</v>
      </c>
      <c r="P27" s="324" t="str">
        <f>IF((0=$C27),"",IFERROR(IF($C27&lt;10,$C240*M27,IF(AND(10&lt;=$C27,$C27&lt;=50),$C27*N27,IF($C27&gt;50,$C27*O27,"No Offer"))),"No Offer"))</f>
        <v/>
      </c>
      <c r="Q27" s="575">
        <v>40</v>
      </c>
      <c r="R27" s="575">
        <v>35</v>
      </c>
      <c r="S27" s="575">
        <v>35</v>
      </c>
      <c r="T27" s="326">
        <f t="shared" ref="T27" si="29">(IF(C27&lt;10,Q27,IF(AND(C27&gt;=10,C27&lt;=50),R27,IF(C27&gt;50,S27,""))))*C27</f>
        <v>0</v>
      </c>
      <c r="U27" s="576">
        <v>125</v>
      </c>
      <c r="V27" s="576">
        <v>98.5</v>
      </c>
      <c r="W27" s="576">
        <v>60</v>
      </c>
      <c r="X27" s="324">
        <f t="shared" si="26"/>
        <v>0</v>
      </c>
      <c r="Y27" s="409" t="s">
        <v>402</v>
      </c>
      <c r="Z27" s="409" t="s">
        <v>402</v>
      </c>
      <c r="AA27" s="409" t="s">
        <v>403</v>
      </c>
      <c r="AB27" s="326" t="str">
        <f>IF((0=$C27),"",IFERROR(IF($C27&lt;10,$C240*Y27,IF(AND(10&lt;=$C27,$C27&lt;=50),$C27*Z27,IF($C27&gt;50,$C27*AA27,"No Offer"))),"No Offer"))</f>
        <v/>
      </c>
    </row>
    <row r="28" spans="1:28" x14ac:dyDescent="0.2">
      <c r="A28" s="316"/>
      <c r="B28" s="558"/>
      <c r="C28" s="318"/>
      <c r="D28" s="318"/>
      <c r="E28" s="572"/>
      <c r="F28" s="572"/>
      <c r="G28" s="572"/>
      <c r="H28" s="319"/>
      <c r="I28" s="573"/>
      <c r="J28" s="573"/>
      <c r="K28" s="573"/>
      <c r="L28" s="573"/>
      <c r="M28" s="572"/>
      <c r="N28" s="572"/>
      <c r="O28" s="572"/>
      <c r="P28" s="572"/>
      <c r="Q28" s="575"/>
      <c r="R28" s="575"/>
      <c r="S28" s="575"/>
      <c r="T28" s="575"/>
      <c r="U28" s="576"/>
      <c r="V28" s="576"/>
      <c r="W28" s="576"/>
      <c r="X28" s="576"/>
      <c r="Y28" s="573"/>
      <c r="Z28" s="573"/>
      <c r="AA28" s="573"/>
      <c r="AB28" s="411"/>
    </row>
    <row r="29" spans="1:28" ht="38.25" x14ac:dyDescent="0.2">
      <c r="A29" s="316" t="s">
        <v>1114</v>
      </c>
      <c r="B29" s="558" t="s">
        <v>1120</v>
      </c>
      <c r="C29" s="318">
        <f>'Series 400 Input'!J29</f>
        <v>0</v>
      </c>
      <c r="D29" s="318" t="s">
        <v>451</v>
      </c>
      <c r="E29" s="572">
        <v>123.84</v>
      </c>
      <c r="F29" s="572">
        <v>109.08</v>
      </c>
      <c r="G29" s="572">
        <v>101.52</v>
      </c>
      <c r="H29" s="324">
        <f t="shared" ref="H29" si="30">(IF(C29&lt;10,E29,IF(AND(C29&gt;=10,C29&lt;=50),F29,IF(C29&gt;50,G29,""))))*C29</f>
        <v>0</v>
      </c>
      <c r="I29" s="573">
        <v>80</v>
      </c>
      <c r="J29" s="573">
        <v>80</v>
      </c>
      <c r="K29" s="573">
        <v>80</v>
      </c>
      <c r="L29" s="326">
        <f t="shared" ref="L29" si="31">(IF(C29&lt;10,I29,IF(AND(C29&gt;=10,C29&lt;=50),J29,IF(C29&gt;50,K29,""))))*C29</f>
        <v>0</v>
      </c>
      <c r="M29" s="572" t="s">
        <v>1034</v>
      </c>
      <c r="N29" s="572" t="s">
        <v>1034</v>
      </c>
      <c r="O29" s="572" t="s">
        <v>1034</v>
      </c>
      <c r="P29" s="324" t="str">
        <f>IF((0=$C29),"",IFERROR(IF($C29&lt;10,$C242*M29,IF(AND(10&lt;=$C29,$C29&lt;=50),$C29*N29,IF($C29&gt;50,$C29*O29,"No Offer"))),"No Offer"))</f>
        <v/>
      </c>
      <c r="Q29" s="575">
        <v>40</v>
      </c>
      <c r="R29" s="575">
        <v>35</v>
      </c>
      <c r="S29" s="575">
        <v>35</v>
      </c>
      <c r="T29" s="326">
        <f t="shared" ref="T29" si="32">(IF(C29&lt;10,Q29,IF(AND(C29&gt;=10,C29&lt;=50),R29,IF(C29&gt;50,S29,""))))*C29</f>
        <v>0</v>
      </c>
      <c r="U29" s="576">
        <v>125</v>
      </c>
      <c r="V29" s="576">
        <v>98.5</v>
      </c>
      <c r="W29" s="576">
        <v>60</v>
      </c>
      <c r="X29" s="324">
        <f t="shared" si="26"/>
        <v>0</v>
      </c>
      <c r="Y29" s="409" t="s">
        <v>402</v>
      </c>
      <c r="Z29" s="409" t="s">
        <v>402</v>
      </c>
      <c r="AA29" s="409" t="s">
        <v>403</v>
      </c>
      <c r="AB29" s="326" t="str">
        <f>IF((0=$C29),"",IFERROR(IF($C29&lt;10,$C242*Y29,IF(AND(10&lt;=$C29,$C29&lt;=50),$C29*Z29,IF($C29&gt;50,$C29*AA29,"No Offer"))),"No Offer"))</f>
        <v/>
      </c>
    </row>
    <row r="30" spans="1:28" x14ac:dyDescent="0.2">
      <c r="A30" s="316"/>
      <c r="B30" s="558"/>
      <c r="C30" s="318"/>
      <c r="D30" s="318"/>
      <c r="E30" s="572"/>
      <c r="F30" s="572"/>
      <c r="G30" s="572"/>
      <c r="H30" s="319"/>
      <c r="I30" s="573"/>
      <c r="J30" s="573"/>
      <c r="K30" s="573"/>
      <c r="L30" s="573"/>
      <c r="M30" s="572"/>
      <c r="N30" s="572"/>
      <c r="O30" s="572"/>
      <c r="P30" s="572"/>
      <c r="Q30" s="575"/>
      <c r="R30" s="575"/>
      <c r="S30" s="575"/>
      <c r="T30" s="575"/>
      <c r="U30" s="576"/>
      <c r="V30" s="576"/>
      <c r="W30" s="576"/>
      <c r="X30" s="576"/>
      <c r="Y30" s="573"/>
      <c r="Z30" s="573"/>
      <c r="AA30" s="573"/>
      <c r="AB30" s="411"/>
    </row>
    <row r="31" spans="1:28" ht="38.25" x14ac:dyDescent="0.2">
      <c r="A31" s="316" t="s">
        <v>1116</v>
      </c>
      <c r="B31" s="558" t="s">
        <v>1121</v>
      </c>
      <c r="C31" s="318">
        <f>'Series 400 Input'!J31</f>
        <v>0</v>
      </c>
      <c r="D31" s="318" t="s">
        <v>451</v>
      </c>
      <c r="E31" s="572">
        <v>123.84</v>
      </c>
      <c r="F31" s="572">
        <v>118.31</v>
      </c>
      <c r="G31" s="572">
        <v>114.91</v>
      </c>
      <c r="H31" s="324">
        <f t="shared" ref="H31" si="33">(IF(C31&lt;10,E31,IF(AND(C31&gt;=10,C31&lt;=50),F31,IF(C31&gt;50,G31,""))))*C31</f>
        <v>0</v>
      </c>
      <c r="I31" s="573">
        <v>80</v>
      </c>
      <c r="J31" s="573">
        <v>80</v>
      </c>
      <c r="K31" s="573">
        <v>80</v>
      </c>
      <c r="L31" s="326">
        <f t="shared" ref="L31" si="34">(IF(C31&lt;10,I31,IF(AND(C31&gt;=10,C31&lt;=50),J31,IF(C31&gt;50,K31,""))))*C31</f>
        <v>0</v>
      </c>
      <c r="M31" s="572" t="s">
        <v>1034</v>
      </c>
      <c r="N31" s="572" t="s">
        <v>1034</v>
      </c>
      <c r="O31" s="572" t="s">
        <v>1034</v>
      </c>
      <c r="P31" s="324" t="str">
        <f>IF((0=$C31),"",IFERROR(IF($C31&lt;10,$C244*M31,IF(AND(10&lt;=$C31,$C31&lt;=50),$C31*N31,IF($C31&gt;50,$C31*O31,"No Offer"))),"No Offer"))</f>
        <v/>
      </c>
      <c r="Q31" s="575">
        <v>40</v>
      </c>
      <c r="R31" s="575">
        <v>35</v>
      </c>
      <c r="S31" s="575">
        <v>35</v>
      </c>
      <c r="T31" s="326">
        <f t="shared" ref="T31" si="35">(IF(C31&lt;10,Q31,IF(AND(C31&gt;=10,C31&lt;=50),R31,IF(C31&gt;50,S31,""))))*C31</f>
        <v>0</v>
      </c>
      <c r="U31" s="576">
        <v>125</v>
      </c>
      <c r="V31" s="576">
        <v>98.5</v>
      </c>
      <c r="W31" s="576">
        <v>60</v>
      </c>
      <c r="X31" s="324">
        <f t="shared" si="26"/>
        <v>0</v>
      </c>
      <c r="Y31" s="409" t="s">
        <v>402</v>
      </c>
      <c r="Z31" s="409" t="s">
        <v>402</v>
      </c>
      <c r="AA31" s="409" t="s">
        <v>403</v>
      </c>
      <c r="AB31" s="326" t="str">
        <f>IF((0=$C31),"",IFERROR(IF($C31&lt;10,$C244*Y31,IF(AND(10&lt;=$C31,$C31&lt;=50),$C31*Z31,IF($C31&gt;50,$C31*AA31,"No Offer"))),"No Offer"))</f>
        <v/>
      </c>
    </row>
    <row r="32" spans="1:28" x14ac:dyDescent="0.2">
      <c r="A32" s="316"/>
      <c r="B32" s="558"/>
      <c r="C32" s="318"/>
      <c r="D32" s="318"/>
      <c r="E32" s="572"/>
      <c r="F32" s="572"/>
      <c r="G32" s="572"/>
      <c r="H32" s="319"/>
      <c r="I32" s="573"/>
      <c r="J32" s="573"/>
      <c r="K32" s="573"/>
      <c r="L32" s="573"/>
      <c r="M32" s="572"/>
      <c r="N32" s="572"/>
      <c r="O32" s="572"/>
      <c r="P32" s="572"/>
      <c r="Q32" s="575"/>
      <c r="R32" s="575"/>
      <c r="S32" s="575"/>
      <c r="T32" s="575"/>
      <c r="U32" s="576"/>
      <c r="V32" s="576"/>
      <c r="W32" s="576"/>
      <c r="X32" s="576"/>
      <c r="Y32" s="573"/>
      <c r="Z32" s="573"/>
      <c r="AA32" s="573"/>
      <c r="AB32" s="411"/>
    </row>
    <row r="33" spans="1:28" ht="38.25" x14ac:dyDescent="0.2">
      <c r="A33" s="316" t="s">
        <v>1118</v>
      </c>
      <c r="B33" s="558" t="s">
        <v>1122</v>
      </c>
      <c r="C33" s="318">
        <f>'Series 400 Input'!J33</f>
        <v>0</v>
      </c>
      <c r="D33" s="318" t="s">
        <v>451</v>
      </c>
      <c r="E33" s="572">
        <v>123.84</v>
      </c>
      <c r="F33" s="572">
        <v>118.31</v>
      </c>
      <c r="G33" s="572">
        <v>114.91</v>
      </c>
      <c r="H33" s="324">
        <f t="shared" ref="H33" si="36">(IF(C33&lt;10,E33,IF(AND(C33&gt;=10,C33&lt;=50),F33,IF(C33&gt;50,G33,""))))*C33</f>
        <v>0</v>
      </c>
      <c r="I33" s="573">
        <v>80</v>
      </c>
      <c r="J33" s="573">
        <v>80</v>
      </c>
      <c r="K33" s="573">
        <v>80</v>
      </c>
      <c r="L33" s="326">
        <f t="shared" ref="L33" si="37">(IF(C33&lt;10,I33,IF(AND(C33&gt;=10,C33&lt;=50),J33,IF(C33&gt;50,K33,""))))*C33</f>
        <v>0</v>
      </c>
      <c r="M33" s="572" t="s">
        <v>1034</v>
      </c>
      <c r="N33" s="572" t="s">
        <v>1034</v>
      </c>
      <c r="O33" s="572" t="s">
        <v>1034</v>
      </c>
      <c r="P33" s="324" t="str">
        <f>IF((0=$C33),"",IFERROR(IF($C33&lt;10,$C246*M33,IF(AND(10&lt;=$C33,$C33&lt;=50),$C33*N33,IF($C33&gt;50,$C33*O33,"No Offer"))),"No Offer"))</f>
        <v/>
      </c>
      <c r="Q33" s="575">
        <v>40</v>
      </c>
      <c r="R33" s="575">
        <v>35</v>
      </c>
      <c r="S33" s="575">
        <v>35</v>
      </c>
      <c r="T33" s="326">
        <f t="shared" ref="T33" si="38">(IF(C33&lt;10,Q33,IF(AND(C33&gt;=10,C33&lt;=50),R33,IF(C33&gt;50,S33,""))))*C33</f>
        <v>0</v>
      </c>
      <c r="U33" s="576">
        <v>125</v>
      </c>
      <c r="V33" s="576">
        <v>98.5</v>
      </c>
      <c r="W33" s="576">
        <v>60</v>
      </c>
      <c r="X33" s="324">
        <f t="shared" si="26"/>
        <v>0</v>
      </c>
      <c r="Y33" s="409" t="s">
        <v>402</v>
      </c>
      <c r="Z33" s="409" t="s">
        <v>402</v>
      </c>
      <c r="AA33" s="409" t="s">
        <v>403</v>
      </c>
      <c r="AB33" s="326" t="str">
        <f>IF((0=$C33),"",IFERROR(IF($C33&lt;10,$C246*Y33,IF(AND(10&lt;=$C33,$C33&lt;=50),$C33*Z33,IF($C33&gt;50,$C33*AA33,"No Offer"))),"No Offer"))</f>
        <v/>
      </c>
    </row>
    <row r="34" spans="1:28" x14ac:dyDescent="0.2">
      <c r="A34" s="316"/>
      <c r="B34" s="558"/>
      <c r="C34" s="318"/>
      <c r="D34" s="318"/>
      <c r="E34" s="572"/>
      <c r="F34" s="572"/>
      <c r="G34" s="572"/>
      <c r="H34" s="319"/>
      <c r="I34" s="573"/>
      <c r="J34" s="573"/>
      <c r="K34" s="573"/>
      <c r="L34" s="573"/>
      <c r="M34" s="572"/>
      <c r="N34" s="572"/>
      <c r="O34" s="572"/>
      <c r="P34" s="572"/>
      <c r="Q34" s="575"/>
      <c r="R34" s="575"/>
      <c r="S34" s="575"/>
      <c r="T34" s="575"/>
      <c r="U34" s="576"/>
      <c r="V34" s="576"/>
      <c r="W34" s="576"/>
      <c r="X34" s="576"/>
      <c r="Y34" s="573"/>
      <c r="Z34" s="573"/>
      <c r="AA34" s="573"/>
      <c r="AB34" s="411"/>
    </row>
    <row r="35" spans="1:28" ht="38.25" x14ac:dyDescent="0.2">
      <c r="A35" s="316" t="s">
        <v>1123</v>
      </c>
      <c r="B35" s="558" t="s">
        <v>1124</v>
      </c>
      <c r="C35" s="318">
        <f>'Series 400 Input'!J35</f>
        <v>0</v>
      </c>
      <c r="D35" s="318" t="s">
        <v>451</v>
      </c>
      <c r="E35" s="572">
        <v>130.28</v>
      </c>
      <c r="F35" s="572">
        <v>102.98</v>
      </c>
      <c r="G35" s="572">
        <v>105.43</v>
      </c>
      <c r="H35" s="324">
        <f t="shared" ref="H35" si="39">(IF(C35&lt;10,E35,IF(AND(C35&gt;=10,C35&lt;=50),F35,IF(C35&gt;50,G35,""))))*C35</f>
        <v>0</v>
      </c>
      <c r="I35" s="573">
        <v>80</v>
      </c>
      <c r="J35" s="573">
        <v>80</v>
      </c>
      <c r="K35" s="573">
        <v>80</v>
      </c>
      <c r="L35" s="326">
        <f t="shared" ref="L35" si="40">(IF(C35&lt;10,I35,IF(AND(C35&gt;=10,C35&lt;=50),J35,IF(C35&gt;50,K35,""))))*C35</f>
        <v>0</v>
      </c>
      <c r="M35" s="572" t="s">
        <v>1034</v>
      </c>
      <c r="N35" s="572" t="s">
        <v>1034</v>
      </c>
      <c r="O35" s="572" t="s">
        <v>1034</v>
      </c>
      <c r="P35" s="324" t="str">
        <f>IF((0=$C35),"",IFERROR(IF($C35&lt;10,$C248*M35,IF(AND(10&lt;=$C35,$C35&lt;=50),$C35*N35,IF($C35&gt;50,$C35*O35,"No Offer"))),"No Offer"))</f>
        <v/>
      </c>
      <c r="Q35" s="575">
        <v>40</v>
      </c>
      <c r="R35" s="575">
        <v>35</v>
      </c>
      <c r="S35" s="575">
        <v>35</v>
      </c>
      <c r="T35" s="326">
        <f t="shared" ref="T35" si="41">(IF(C35&lt;10,Q35,IF(AND(C35&gt;=10,C35&lt;=50),R35,IF(C35&gt;50,S35,""))))*C35</f>
        <v>0</v>
      </c>
      <c r="U35" s="576">
        <v>115</v>
      </c>
      <c r="V35" s="576">
        <v>85</v>
      </c>
      <c r="W35" s="576">
        <v>55</v>
      </c>
      <c r="X35" s="324">
        <f t="shared" si="26"/>
        <v>0</v>
      </c>
      <c r="Y35" s="409" t="s">
        <v>402</v>
      </c>
      <c r="Z35" s="409" t="s">
        <v>402</v>
      </c>
      <c r="AA35" s="409" t="s">
        <v>403</v>
      </c>
      <c r="AB35" s="326" t="str">
        <f>IF((0=$C35),"",IFERROR(IF($C35&lt;10,$C248*Y35,IF(AND(10&lt;=$C35,$C35&lt;=50),$C35*Z35,IF($C35&gt;50,$C35*AA35,"No Offer"))),"No Offer"))</f>
        <v/>
      </c>
    </row>
    <row r="36" spans="1:28" x14ac:dyDescent="0.2">
      <c r="A36" s="316"/>
      <c r="B36" s="558"/>
      <c r="C36" s="318"/>
      <c r="D36" s="318"/>
      <c r="E36" s="572"/>
      <c r="F36" s="572"/>
      <c r="G36" s="572"/>
      <c r="H36" s="319"/>
      <c r="I36" s="573"/>
      <c r="J36" s="573"/>
      <c r="K36" s="573"/>
      <c r="L36" s="573"/>
      <c r="M36" s="572"/>
      <c r="N36" s="572"/>
      <c r="O36" s="572"/>
      <c r="P36" s="572"/>
      <c r="Q36" s="575"/>
      <c r="R36" s="575"/>
      <c r="S36" s="575"/>
      <c r="T36" s="575"/>
      <c r="U36" s="576"/>
      <c r="V36" s="576"/>
      <c r="W36" s="576"/>
      <c r="X36" s="576"/>
      <c r="Y36" s="573"/>
      <c r="Z36" s="573"/>
      <c r="AA36" s="573"/>
      <c r="AB36" s="411"/>
    </row>
    <row r="37" spans="1:28" ht="38.25" x14ac:dyDescent="0.2">
      <c r="A37" s="316" t="s">
        <v>1125</v>
      </c>
      <c r="B37" s="558" t="s">
        <v>1126</v>
      </c>
      <c r="C37" s="318">
        <f>'Series 400 Input'!J37</f>
        <v>0</v>
      </c>
      <c r="D37" s="318" t="s">
        <v>451</v>
      </c>
      <c r="E37" s="572">
        <v>130.28</v>
      </c>
      <c r="F37" s="572">
        <v>119.6</v>
      </c>
      <c r="G37" s="572">
        <v>115.66</v>
      </c>
      <c r="H37" s="324">
        <f t="shared" ref="H37" si="42">(IF(C37&lt;10,E37,IF(AND(C37&gt;=10,C37&lt;=50),F37,IF(C37&gt;50,G37,""))))*C37</f>
        <v>0</v>
      </c>
      <c r="I37" s="573">
        <v>80</v>
      </c>
      <c r="J37" s="573">
        <v>80</v>
      </c>
      <c r="K37" s="573">
        <v>80</v>
      </c>
      <c r="L37" s="326">
        <f t="shared" ref="L37" si="43">(IF(C37&lt;10,I37,IF(AND(C37&gt;=10,C37&lt;=50),J37,IF(C37&gt;50,K37,""))))*C37</f>
        <v>0</v>
      </c>
      <c r="M37" s="572" t="s">
        <v>1034</v>
      </c>
      <c r="N37" s="572" t="s">
        <v>1034</v>
      </c>
      <c r="O37" s="572" t="s">
        <v>1034</v>
      </c>
      <c r="P37" s="324" t="str">
        <f>IF((0=$C37),"",IFERROR(IF($C37&lt;10,$C250*M37,IF(AND(10&lt;=$C37,$C37&lt;=50),$C37*N37,IF($C37&gt;50,$C37*O37,"No Offer"))),"No Offer"))</f>
        <v/>
      </c>
      <c r="Q37" s="575">
        <v>40</v>
      </c>
      <c r="R37" s="575">
        <v>35</v>
      </c>
      <c r="S37" s="575">
        <v>35</v>
      </c>
      <c r="T37" s="326">
        <f t="shared" ref="T37" si="44">(IF(C37&lt;10,Q37,IF(AND(C37&gt;=10,C37&lt;=50),R37,IF(C37&gt;50,S37,""))))*C37</f>
        <v>0</v>
      </c>
      <c r="U37" s="576">
        <v>115</v>
      </c>
      <c r="V37" s="576">
        <v>85</v>
      </c>
      <c r="W37" s="576">
        <v>55</v>
      </c>
      <c r="X37" s="324">
        <f t="shared" si="26"/>
        <v>0</v>
      </c>
      <c r="Y37" s="409" t="s">
        <v>402</v>
      </c>
      <c r="Z37" s="409" t="s">
        <v>402</v>
      </c>
      <c r="AA37" s="409" t="s">
        <v>403</v>
      </c>
      <c r="AB37" s="326" t="str">
        <f>IF((0=$C37),"",IFERROR(IF($C37&lt;10,$C250*Y37,IF(AND(10&lt;=$C37,$C37&lt;=50),$C37*Z37,IF($C37&gt;50,$C37*AA37,"No Offer"))),"No Offer"))</f>
        <v/>
      </c>
    </row>
    <row r="38" spans="1:28" x14ac:dyDescent="0.2">
      <c r="A38" s="316"/>
      <c r="B38" s="558"/>
      <c r="C38" s="318"/>
      <c r="D38" s="318"/>
      <c r="E38" s="572"/>
      <c r="F38" s="572"/>
      <c r="G38" s="572"/>
      <c r="H38" s="319"/>
      <c r="I38" s="573"/>
      <c r="J38" s="573"/>
      <c r="K38" s="573"/>
      <c r="L38" s="573"/>
      <c r="M38" s="572"/>
      <c r="N38" s="572"/>
      <c r="O38" s="572"/>
      <c r="P38" s="572"/>
      <c r="Q38" s="575"/>
      <c r="R38" s="575"/>
      <c r="S38" s="575"/>
      <c r="T38" s="575"/>
      <c r="U38" s="576"/>
      <c r="V38" s="576"/>
      <c r="W38" s="576"/>
      <c r="X38" s="576"/>
      <c r="Y38" s="573"/>
      <c r="Z38" s="573"/>
      <c r="AA38" s="573"/>
      <c r="AB38" s="411"/>
    </row>
    <row r="39" spans="1:28" ht="38.25" x14ac:dyDescent="0.2">
      <c r="A39" s="316" t="s">
        <v>1127</v>
      </c>
      <c r="B39" s="558" t="s">
        <v>1128</v>
      </c>
      <c r="C39" s="318">
        <f>'Series 400 Input'!J39</f>
        <v>0</v>
      </c>
      <c r="D39" s="318" t="s">
        <v>451</v>
      </c>
      <c r="E39" s="572">
        <v>130.28</v>
      </c>
      <c r="F39" s="572">
        <v>119.6</v>
      </c>
      <c r="G39" s="572">
        <v>115.66</v>
      </c>
      <c r="H39" s="324">
        <f t="shared" ref="H39" si="45">(IF(C39&lt;10,E39,IF(AND(C39&gt;=10,C39&lt;=50),F39,IF(C39&gt;50,G39,""))))*C39</f>
        <v>0</v>
      </c>
      <c r="I39" s="573">
        <v>80</v>
      </c>
      <c r="J39" s="573">
        <v>80</v>
      </c>
      <c r="K39" s="573">
        <v>80</v>
      </c>
      <c r="L39" s="326">
        <f t="shared" ref="L39" si="46">(IF(C39&lt;10,I39,IF(AND(C39&gt;=10,C39&lt;=50),J39,IF(C39&gt;50,K39,""))))*C39</f>
        <v>0</v>
      </c>
      <c r="M39" s="572" t="s">
        <v>1034</v>
      </c>
      <c r="N39" s="572" t="s">
        <v>1034</v>
      </c>
      <c r="O39" s="572" t="s">
        <v>1034</v>
      </c>
      <c r="P39" s="324" t="str">
        <f>IF((0=$C39),"",IFERROR(IF($C39&lt;10,$C252*M39,IF(AND(10&lt;=$C39,$C39&lt;=50),$C39*N39,IF($C39&gt;50,$C39*O39,"No Offer"))),"No Offer"))</f>
        <v/>
      </c>
      <c r="Q39" s="575">
        <v>40</v>
      </c>
      <c r="R39" s="575">
        <v>35</v>
      </c>
      <c r="S39" s="575">
        <v>35</v>
      </c>
      <c r="T39" s="326">
        <f t="shared" ref="T39" si="47">(IF(C39&lt;10,Q39,IF(AND(C39&gt;=10,C39&lt;=50),R39,IF(C39&gt;50,S39,""))))*C39</f>
        <v>0</v>
      </c>
      <c r="U39" s="576">
        <v>115</v>
      </c>
      <c r="V39" s="576">
        <v>85</v>
      </c>
      <c r="W39" s="576">
        <v>55</v>
      </c>
      <c r="X39" s="324">
        <f t="shared" si="26"/>
        <v>0</v>
      </c>
      <c r="Y39" s="409" t="s">
        <v>402</v>
      </c>
      <c r="Z39" s="409" t="s">
        <v>402</v>
      </c>
      <c r="AA39" s="409" t="s">
        <v>403</v>
      </c>
      <c r="AB39" s="326" t="str">
        <f>IF((0=$C39),"",IFERROR(IF($C39&lt;10,$C252*Y39,IF(AND(10&lt;=$C39,$C39&lt;=50),$C39*Z39,IF($C39&gt;50,$C39*AA39,"No Offer"))),"No Offer"))</f>
        <v/>
      </c>
    </row>
    <row r="40" spans="1:28" x14ac:dyDescent="0.2">
      <c r="A40" s="316"/>
      <c r="B40" s="558"/>
      <c r="C40" s="318"/>
      <c r="D40" s="318"/>
      <c r="E40" s="572"/>
      <c r="F40" s="572"/>
      <c r="G40" s="572"/>
      <c r="H40" s="319"/>
      <c r="I40" s="573"/>
      <c r="J40" s="573"/>
      <c r="K40" s="573"/>
      <c r="L40" s="573"/>
      <c r="M40" s="572"/>
      <c r="N40" s="572"/>
      <c r="O40" s="572"/>
      <c r="P40" s="572"/>
      <c r="Q40" s="575"/>
      <c r="R40" s="575"/>
      <c r="S40" s="575"/>
      <c r="T40" s="575"/>
      <c r="U40" s="576"/>
      <c r="V40" s="576"/>
      <c r="W40" s="576"/>
      <c r="X40" s="576"/>
      <c r="Y40" s="573"/>
      <c r="Z40" s="573"/>
      <c r="AA40" s="573"/>
      <c r="AB40" s="411"/>
    </row>
    <row r="41" spans="1:28" ht="25.5" x14ac:dyDescent="0.2">
      <c r="A41" s="311"/>
      <c r="B41" s="563" t="s">
        <v>1129</v>
      </c>
      <c r="C41" s="313"/>
      <c r="D41" s="314"/>
      <c r="E41" s="564" t="s">
        <v>644</v>
      </c>
      <c r="F41" s="565" t="s">
        <v>397</v>
      </c>
      <c r="G41" s="564" t="s">
        <v>398</v>
      </c>
      <c r="H41" s="577"/>
      <c r="I41" s="566" t="s">
        <v>644</v>
      </c>
      <c r="J41" s="567" t="s">
        <v>397</v>
      </c>
      <c r="K41" s="566" t="s">
        <v>398</v>
      </c>
      <c r="L41" s="577"/>
      <c r="M41" s="564" t="s">
        <v>644</v>
      </c>
      <c r="N41" s="565" t="s">
        <v>397</v>
      </c>
      <c r="O41" s="564" t="s">
        <v>398</v>
      </c>
      <c r="P41" s="577"/>
      <c r="Q41" s="564" t="s">
        <v>644</v>
      </c>
      <c r="R41" s="565" t="s">
        <v>397</v>
      </c>
      <c r="S41" s="564" t="s">
        <v>398</v>
      </c>
      <c r="T41" s="577"/>
      <c r="U41" s="566" t="s">
        <v>644</v>
      </c>
      <c r="V41" s="567" t="s">
        <v>397</v>
      </c>
      <c r="W41" s="566" t="s">
        <v>398</v>
      </c>
      <c r="X41" s="566"/>
      <c r="Y41" s="566" t="s">
        <v>644</v>
      </c>
      <c r="Z41" s="567" t="s">
        <v>397</v>
      </c>
      <c r="AA41" s="566" t="s">
        <v>398</v>
      </c>
      <c r="AB41" s="403"/>
    </row>
    <row r="42" spans="1:28" ht="12.75" customHeight="1" x14ac:dyDescent="0.2">
      <c r="A42" s="316"/>
      <c r="B42" s="558"/>
      <c r="C42" s="318"/>
      <c r="D42" s="318"/>
      <c r="E42" s="572"/>
      <c r="F42" s="572"/>
      <c r="G42" s="572"/>
      <c r="H42" s="319"/>
      <c r="I42" s="573"/>
      <c r="J42" s="573"/>
      <c r="K42" s="573"/>
      <c r="L42" s="573"/>
      <c r="M42" s="572"/>
      <c r="N42" s="572"/>
      <c r="O42" s="572"/>
      <c r="P42" s="572"/>
      <c r="Q42" s="575"/>
      <c r="R42" s="575"/>
      <c r="S42" s="575"/>
      <c r="T42" s="575"/>
      <c r="U42" s="576"/>
      <c r="V42" s="576"/>
      <c r="W42" s="576"/>
      <c r="X42" s="576"/>
      <c r="Y42" s="573"/>
      <c r="Z42" s="573"/>
      <c r="AA42" s="573"/>
      <c r="AB42" s="411"/>
    </row>
    <row r="43" spans="1:28" ht="27" customHeight="1" x14ac:dyDescent="0.2">
      <c r="A43" s="316" t="s">
        <v>1130</v>
      </c>
      <c r="B43" s="558" t="s">
        <v>1131</v>
      </c>
      <c r="C43" s="318">
        <f>'Series 400 Input'!J43</f>
        <v>0</v>
      </c>
      <c r="D43" s="318" t="s">
        <v>451</v>
      </c>
      <c r="E43" s="572">
        <v>123.84</v>
      </c>
      <c r="F43" s="572">
        <v>96.2</v>
      </c>
      <c r="G43" s="572">
        <v>101.52</v>
      </c>
      <c r="H43" s="324">
        <f t="shared" ref="H43" si="48">(IF(C43&lt;10,E43,IF(AND(C43&gt;=10,C43&lt;=50),F43,IF(C43&gt;50,G43,""))))*C43</f>
        <v>0</v>
      </c>
      <c r="I43" s="573">
        <v>80</v>
      </c>
      <c r="J43" s="573">
        <v>80</v>
      </c>
      <c r="K43" s="573">
        <v>80</v>
      </c>
      <c r="L43" s="326">
        <f t="shared" ref="L43" si="49">(IF(C43&lt;10,I43,IF(AND(C43&gt;=10,C43&lt;=50),J43,IF(C43&gt;50,K43,""))))*C43</f>
        <v>0</v>
      </c>
      <c r="M43" s="572" t="s">
        <v>1034</v>
      </c>
      <c r="N43" s="572" t="s">
        <v>1034</v>
      </c>
      <c r="O43" s="572" t="s">
        <v>1034</v>
      </c>
      <c r="P43" s="324" t="str">
        <f>IF((0=$C43),"",IFERROR(IF($C43&lt;10,$C256*M43,IF(AND(10&lt;=$C43,$C43&lt;=50),$C43*N43,IF($C43&gt;50,$C43*O43,"No Offer"))),"No Offer"))</f>
        <v/>
      </c>
      <c r="Q43" s="575">
        <v>40</v>
      </c>
      <c r="R43" s="575">
        <v>35</v>
      </c>
      <c r="S43" s="575">
        <v>35</v>
      </c>
      <c r="T43" s="326">
        <f t="shared" ref="T43" si="50">(IF(C43&lt;10,Q43,IF(AND(C43&gt;=10,C43&lt;=50),R43,IF(C43&gt;50,S43,""))))*C43</f>
        <v>0</v>
      </c>
      <c r="U43" s="576">
        <v>125</v>
      </c>
      <c r="V43" s="576">
        <v>98.5</v>
      </c>
      <c r="W43" s="576">
        <v>60</v>
      </c>
      <c r="X43" s="324">
        <f t="shared" ref="X43:X59" si="51">(IF(C43&lt;10,U43,IF(AND(C43&gt;=10,C43&lt;=50),V43,IF(C43&gt;50,W43,""))))*C43</f>
        <v>0</v>
      </c>
      <c r="Y43" s="409" t="s">
        <v>402</v>
      </c>
      <c r="Z43" s="409" t="s">
        <v>402</v>
      </c>
      <c r="AA43" s="409" t="s">
        <v>403</v>
      </c>
      <c r="AB43" s="326" t="str">
        <f>IF((0=$C43),"",IFERROR(IF($C43&lt;10,$C256*Y43,IF(AND(10&lt;=$C43,$C43&lt;=50),$C43*Z43,IF($C43&gt;50,$C43*AA43,"No Offer"))),"No Offer"))</f>
        <v/>
      </c>
    </row>
    <row r="44" spans="1:28" x14ac:dyDescent="0.2">
      <c r="A44" s="316"/>
      <c r="B44" s="558"/>
      <c r="C44" s="318"/>
      <c r="D44" s="318"/>
      <c r="E44" s="572"/>
      <c r="F44" s="572"/>
      <c r="G44" s="572"/>
      <c r="H44" s="319"/>
      <c r="I44" s="573"/>
      <c r="J44" s="573"/>
      <c r="K44" s="573"/>
      <c r="L44" s="573"/>
      <c r="M44" s="572"/>
      <c r="N44" s="572"/>
      <c r="O44" s="572"/>
      <c r="P44" s="572"/>
      <c r="Q44" s="575"/>
      <c r="R44" s="575"/>
      <c r="S44" s="575"/>
      <c r="T44" s="575"/>
      <c r="U44" s="576"/>
      <c r="V44" s="576"/>
      <c r="W44" s="576"/>
      <c r="X44" s="576"/>
      <c r="Y44" s="573"/>
      <c r="Z44" s="573"/>
      <c r="AA44" s="573"/>
      <c r="AB44" s="411"/>
    </row>
    <row r="45" spans="1:28" ht="38.25" x14ac:dyDescent="0.2">
      <c r="A45" s="316" t="s">
        <v>1132</v>
      </c>
      <c r="B45" s="558" t="s">
        <v>1133</v>
      </c>
      <c r="C45" s="318">
        <f>'Series 400 Input'!J45</f>
        <v>0</v>
      </c>
      <c r="D45" s="318" t="s">
        <v>451</v>
      </c>
      <c r="E45" s="572">
        <v>123.84</v>
      </c>
      <c r="F45" s="572">
        <v>107.92</v>
      </c>
      <c r="G45" s="572">
        <v>114.91</v>
      </c>
      <c r="H45" s="324">
        <f t="shared" ref="H45" si="52">(IF(C45&lt;10,E45,IF(AND(C45&gt;=10,C45&lt;=50),F45,IF(C45&gt;50,G45,""))))*C45</f>
        <v>0</v>
      </c>
      <c r="I45" s="573">
        <v>80</v>
      </c>
      <c r="J45" s="573">
        <v>80</v>
      </c>
      <c r="K45" s="573">
        <v>80</v>
      </c>
      <c r="L45" s="326">
        <f t="shared" ref="L45" si="53">(IF(C45&lt;10,I45,IF(AND(C45&gt;=10,C45&lt;=50),J45,IF(C45&gt;50,K45,""))))*C45</f>
        <v>0</v>
      </c>
      <c r="M45" s="572" t="s">
        <v>1034</v>
      </c>
      <c r="N45" s="572" t="s">
        <v>1034</v>
      </c>
      <c r="O45" s="572" t="s">
        <v>1034</v>
      </c>
      <c r="P45" s="324" t="str">
        <f>IF((0=$C45),"",IFERROR(IF($C45&lt;10,$C258*M45,IF(AND(10&lt;=$C45,$C45&lt;=50),$C45*N45,IF($C45&gt;50,$C45*O45,"No Offer"))),"No Offer"))</f>
        <v/>
      </c>
      <c r="Q45" s="575">
        <v>40</v>
      </c>
      <c r="R45" s="575">
        <v>35</v>
      </c>
      <c r="S45" s="575">
        <v>35</v>
      </c>
      <c r="T45" s="326">
        <f t="shared" ref="T45" si="54">(IF(C45&lt;10,Q45,IF(AND(C45&gt;=10,C45&lt;=50),R45,IF(C45&gt;50,S45,""))))*C45</f>
        <v>0</v>
      </c>
      <c r="U45" s="576">
        <v>125</v>
      </c>
      <c r="V45" s="576">
        <v>98.5</v>
      </c>
      <c r="W45" s="576">
        <v>60</v>
      </c>
      <c r="X45" s="324">
        <f t="shared" si="51"/>
        <v>0</v>
      </c>
      <c r="Y45" s="409" t="s">
        <v>402</v>
      </c>
      <c r="Z45" s="409" t="s">
        <v>402</v>
      </c>
      <c r="AA45" s="409" t="s">
        <v>403</v>
      </c>
      <c r="AB45" s="326" t="str">
        <f>IF((0=$C45),"",IFERROR(IF($C45&lt;10,$C258*Y45,IF(AND(10&lt;=$C45,$C45&lt;=50),$C45*Z45,IF($C45&gt;50,$C45*AA45,"No Offer"))),"No Offer"))</f>
        <v/>
      </c>
    </row>
    <row r="46" spans="1:28" x14ac:dyDescent="0.2">
      <c r="A46" s="316"/>
      <c r="B46" s="558"/>
      <c r="C46" s="318"/>
      <c r="D46" s="318"/>
      <c r="E46" s="572"/>
      <c r="F46" s="572"/>
      <c r="G46" s="572"/>
      <c r="H46" s="319"/>
      <c r="I46" s="573"/>
      <c r="J46" s="573"/>
      <c r="K46" s="573"/>
      <c r="L46" s="573"/>
      <c r="M46" s="572"/>
      <c r="N46" s="572"/>
      <c r="O46" s="572"/>
      <c r="P46" s="572"/>
      <c r="Q46" s="575"/>
      <c r="R46" s="575"/>
      <c r="S46" s="575"/>
      <c r="T46" s="575"/>
      <c r="U46" s="576"/>
      <c r="V46" s="576"/>
      <c r="W46" s="576"/>
      <c r="X46" s="576"/>
      <c r="Y46" s="573"/>
      <c r="Z46" s="573"/>
      <c r="AA46" s="573"/>
      <c r="AB46" s="411"/>
    </row>
    <row r="47" spans="1:28" ht="38.25" x14ac:dyDescent="0.2">
      <c r="A47" s="316" t="s">
        <v>1134</v>
      </c>
      <c r="B47" s="558" t="s">
        <v>1135</v>
      </c>
      <c r="C47" s="318">
        <f>'Series 400 Input'!J47</f>
        <v>0</v>
      </c>
      <c r="D47" s="318" t="s">
        <v>451</v>
      </c>
      <c r="E47" s="572">
        <v>123.84</v>
      </c>
      <c r="F47" s="572">
        <v>107.92</v>
      </c>
      <c r="G47" s="572">
        <v>114.91</v>
      </c>
      <c r="H47" s="324">
        <f t="shared" ref="H47" si="55">(IF(C47&lt;10,E47,IF(AND(C47&gt;=10,C47&lt;=50),F47,IF(C47&gt;50,G47,""))))*C47</f>
        <v>0</v>
      </c>
      <c r="I47" s="573">
        <v>80</v>
      </c>
      <c r="J47" s="573">
        <v>80</v>
      </c>
      <c r="K47" s="573">
        <v>80</v>
      </c>
      <c r="L47" s="326">
        <f t="shared" ref="L47" si="56">(IF(C47&lt;10,I47,IF(AND(C47&gt;=10,C47&lt;=50),J47,IF(C47&gt;50,K47,""))))*C47</f>
        <v>0</v>
      </c>
      <c r="M47" s="572" t="s">
        <v>1034</v>
      </c>
      <c r="N47" s="572" t="s">
        <v>1034</v>
      </c>
      <c r="O47" s="572" t="s">
        <v>1034</v>
      </c>
      <c r="P47" s="324" t="str">
        <f>IF((0=$C47),"",IFERROR(IF($C47&lt;10,$C260*M47,IF(AND(10&lt;=$C47,$C47&lt;=50),$C47*N47,IF($C47&gt;50,$C47*O47,"No Offer"))),"No Offer"))</f>
        <v/>
      </c>
      <c r="Q47" s="575">
        <v>40</v>
      </c>
      <c r="R47" s="575">
        <v>35</v>
      </c>
      <c r="S47" s="575">
        <v>35</v>
      </c>
      <c r="T47" s="326">
        <f t="shared" ref="T47" si="57">(IF(C47&lt;10,Q47,IF(AND(C47&gt;=10,C47&lt;=50),R47,IF(C47&gt;50,S47,""))))*C47</f>
        <v>0</v>
      </c>
      <c r="U47" s="576">
        <v>125</v>
      </c>
      <c r="V47" s="576">
        <v>98.5</v>
      </c>
      <c r="W47" s="576">
        <v>60</v>
      </c>
      <c r="X47" s="324">
        <f t="shared" si="51"/>
        <v>0</v>
      </c>
      <c r="Y47" s="409" t="s">
        <v>402</v>
      </c>
      <c r="Z47" s="409" t="s">
        <v>402</v>
      </c>
      <c r="AA47" s="409" t="s">
        <v>403</v>
      </c>
      <c r="AB47" s="326" t="str">
        <f>IF((0=$C47),"",IFERROR(IF($C47&lt;10,$C260*Y47,IF(AND(10&lt;=$C47,$C47&lt;=50),$C47*Z47,IF($C47&gt;50,$C47*AA47,"No Offer"))),"No Offer"))</f>
        <v/>
      </c>
    </row>
    <row r="48" spans="1:28" x14ac:dyDescent="0.2">
      <c r="A48" s="316"/>
      <c r="B48" s="558"/>
      <c r="C48" s="318"/>
      <c r="D48" s="318"/>
      <c r="E48" s="572"/>
      <c r="F48" s="572"/>
      <c r="G48" s="572"/>
      <c r="H48" s="319"/>
      <c r="I48" s="573"/>
      <c r="J48" s="573"/>
      <c r="K48" s="573"/>
      <c r="L48" s="573"/>
      <c r="M48" s="572"/>
      <c r="N48" s="572"/>
      <c r="O48" s="572"/>
      <c r="P48" s="572"/>
      <c r="Q48" s="575"/>
      <c r="R48" s="575"/>
      <c r="S48" s="575"/>
      <c r="T48" s="575"/>
      <c r="U48" s="576"/>
      <c r="V48" s="576"/>
      <c r="W48" s="576"/>
      <c r="X48" s="576"/>
      <c r="Y48" s="573"/>
      <c r="Z48" s="573"/>
      <c r="AA48" s="573"/>
      <c r="AB48" s="411"/>
    </row>
    <row r="49" spans="1:28" ht="38.25" x14ac:dyDescent="0.2">
      <c r="A49" s="316" t="s">
        <v>1130</v>
      </c>
      <c r="B49" s="558" t="s">
        <v>1136</v>
      </c>
      <c r="C49" s="318">
        <f>'Series 400 Input'!J49</f>
        <v>0</v>
      </c>
      <c r="D49" s="318" t="s">
        <v>451</v>
      </c>
      <c r="E49" s="572">
        <v>123.84</v>
      </c>
      <c r="F49" s="572">
        <v>103.58</v>
      </c>
      <c r="G49" s="572">
        <v>101.52</v>
      </c>
      <c r="H49" s="324">
        <f t="shared" ref="H49" si="58">(IF(C49&lt;10,E49,IF(AND(C49&gt;=10,C49&lt;=50),F49,IF(C49&gt;50,G49,""))))*C49</f>
        <v>0</v>
      </c>
      <c r="I49" s="573">
        <v>80</v>
      </c>
      <c r="J49" s="573">
        <v>80</v>
      </c>
      <c r="K49" s="573">
        <v>80</v>
      </c>
      <c r="L49" s="326">
        <f t="shared" ref="L49" si="59">(IF(C49&lt;10,I49,IF(AND(C49&gt;=10,C49&lt;=50),J49,IF(C49&gt;50,K49,""))))*C49</f>
        <v>0</v>
      </c>
      <c r="M49" s="572" t="s">
        <v>1034</v>
      </c>
      <c r="N49" s="572" t="s">
        <v>1034</v>
      </c>
      <c r="O49" s="572" t="s">
        <v>1034</v>
      </c>
      <c r="P49" s="324" t="str">
        <f>IF((0=$C49),"",IFERROR(IF($C49&lt;10,$C262*M49,IF(AND(10&lt;=$C49,$C49&lt;=50),$C49*N49,IF($C49&gt;50,$C49*O49,"No Offer"))),"No Offer"))</f>
        <v/>
      </c>
      <c r="Q49" s="575">
        <v>40</v>
      </c>
      <c r="R49" s="575">
        <v>35</v>
      </c>
      <c r="S49" s="575">
        <v>35</v>
      </c>
      <c r="T49" s="326">
        <f t="shared" ref="T49" si="60">(IF(C49&lt;10,Q49,IF(AND(C49&gt;=10,C49&lt;=50),R49,IF(C49&gt;50,S49,""))))*C49</f>
        <v>0</v>
      </c>
      <c r="U49" s="576">
        <v>125</v>
      </c>
      <c r="V49" s="576">
        <v>98.5</v>
      </c>
      <c r="W49" s="576">
        <v>60</v>
      </c>
      <c r="X49" s="324">
        <f t="shared" si="51"/>
        <v>0</v>
      </c>
      <c r="Y49" s="409" t="s">
        <v>402</v>
      </c>
      <c r="Z49" s="409" t="s">
        <v>402</v>
      </c>
      <c r="AA49" s="409" t="s">
        <v>403</v>
      </c>
      <c r="AB49" s="326" t="str">
        <f>IF((0=$C49),"",IFERROR(IF($C49&lt;10,$C262*Y49,IF(AND(10&lt;=$C49,$C49&lt;=50),$C49*Z49,IF($C49&gt;50,$C49*AA49,"No Offer"))),"No Offer"))</f>
        <v/>
      </c>
    </row>
    <row r="50" spans="1:28" x14ac:dyDescent="0.2">
      <c r="A50" s="316"/>
      <c r="B50" s="558"/>
      <c r="C50" s="318"/>
      <c r="D50" s="318"/>
      <c r="E50" s="572"/>
      <c r="F50" s="572"/>
      <c r="G50" s="572"/>
      <c r="H50" s="319"/>
      <c r="I50" s="573"/>
      <c r="J50" s="573"/>
      <c r="K50" s="573"/>
      <c r="L50" s="573"/>
      <c r="M50" s="572"/>
      <c r="N50" s="572"/>
      <c r="O50" s="572"/>
      <c r="P50" s="572"/>
      <c r="Q50" s="575"/>
      <c r="R50" s="575"/>
      <c r="S50" s="575"/>
      <c r="T50" s="575"/>
      <c r="U50" s="576"/>
      <c r="V50" s="576"/>
      <c r="W50" s="576"/>
      <c r="X50" s="576"/>
      <c r="Y50" s="573"/>
      <c r="Z50" s="573"/>
      <c r="AA50" s="573"/>
      <c r="AB50" s="411"/>
    </row>
    <row r="51" spans="1:28" ht="38.25" x14ac:dyDescent="0.2">
      <c r="A51" s="316" t="s">
        <v>1132</v>
      </c>
      <c r="B51" s="558" t="s">
        <v>1137</v>
      </c>
      <c r="C51" s="318">
        <f>'Series 400 Input'!J51</f>
        <v>0</v>
      </c>
      <c r="D51" s="318" t="s">
        <v>451</v>
      </c>
      <c r="E51" s="572">
        <v>123.84</v>
      </c>
      <c r="F51" s="572">
        <v>112.81</v>
      </c>
      <c r="G51" s="572">
        <v>114.91</v>
      </c>
      <c r="H51" s="324">
        <f t="shared" ref="H51" si="61">(IF(C51&lt;10,E51,IF(AND(C51&gt;=10,C51&lt;=50),F51,IF(C51&gt;50,G51,""))))*C51</f>
        <v>0</v>
      </c>
      <c r="I51" s="573">
        <v>80</v>
      </c>
      <c r="J51" s="573">
        <v>80</v>
      </c>
      <c r="K51" s="573">
        <v>80</v>
      </c>
      <c r="L51" s="326">
        <f t="shared" ref="L51" si="62">(IF(C51&lt;10,I51,IF(AND(C51&gt;=10,C51&lt;=50),J51,IF(C51&gt;50,K51,""))))*C51</f>
        <v>0</v>
      </c>
      <c r="M51" s="572" t="s">
        <v>1034</v>
      </c>
      <c r="N51" s="572" t="s">
        <v>1034</v>
      </c>
      <c r="O51" s="572" t="s">
        <v>1034</v>
      </c>
      <c r="P51" s="324" t="str">
        <f>IF((0=$C51),"",IFERROR(IF($C51&lt;10,$C264*M51,IF(AND(10&lt;=$C51,$C51&lt;=50),$C51*N51,IF($C51&gt;50,$C51*O51,"No Offer"))),"No Offer"))</f>
        <v/>
      </c>
      <c r="Q51" s="575">
        <v>40</v>
      </c>
      <c r="R51" s="575">
        <v>35</v>
      </c>
      <c r="S51" s="575">
        <v>35</v>
      </c>
      <c r="T51" s="326">
        <f t="shared" ref="T51" si="63">(IF(C51&lt;10,Q51,IF(AND(C51&gt;=10,C51&lt;=50),R51,IF(C51&gt;50,S51,""))))*C51</f>
        <v>0</v>
      </c>
      <c r="U51" s="576">
        <v>125</v>
      </c>
      <c r="V51" s="576">
        <v>98.5</v>
      </c>
      <c r="W51" s="576">
        <v>60</v>
      </c>
      <c r="X51" s="324">
        <f t="shared" si="51"/>
        <v>0</v>
      </c>
      <c r="Y51" s="409" t="s">
        <v>402</v>
      </c>
      <c r="Z51" s="409" t="s">
        <v>402</v>
      </c>
      <c r="AA51" s="409" t="s">
        <v>403</v>
      </c>
      <c r="AB51" s="326" t="str">
        <f>IF((0=$C51),"",IFERROR(IF($C51&lt;10,$C264*Y51,IF(AND(10&lt;=$C51,$C51&lt;=50),$C51*Z51,IF($C51&gt;50,$C51*AA51,"No Offer"))),"No Offer"))</f>
        <v/>
      </c>
    </row>
    <row r="52" spans="1:28" x14ac:dyDescent="0.2">
      <c r="A52" s="316"/>
      <c r="B52" s="558"/>
      <c r="C52" s="318"/>
      <c r="D52" s="318"/>
      <c r="E52" s="572"/>
      <c r="F52" s="572"/>
      <c r="G52" s="572"/>
      <c r="H52" s="319"/>
      <c r="I52" s="573"/>
      <c r="J52" s="573"/>
      <c r="K52" s="573"/>
      <c r="L52" s="573"/>
      <c r="M52" s="572"/>
      <c r="N52" s="572"/>
      <c r="O52" s="572"/>
      <c r="P52" s="572"/>
      <c r="Q52" s="575"/>
      <c r="R52" s="575"/>
      <c r="S52" s="575"/>
      <c r="T52" s="575"/>
      <c r="U52" s="576"/>
      <c r="V52" s="576"/>
      <c r="W52" s="576"/>
      <c r="X52" s="576"/>
      <c r="Y52" s="573"/>
      <c r="Z52" s="573"/>
      <c r="AA52" s="573"/>
      <c r="AB52" s="411"/>
    </row>
    <row r="53" spans="1:28" ht="38.25" x14ac:dyDescent="0.2">
      <c r="A53" s="316" t="s">
        <v>1134</v>
      </c>
      <c r="B53" s="558" t="s">
        <v>1138</v>
      </c>
      <c r="C53" s="318">
        <f>'Series 400 Input'!J53</f>
        <v>0</v>
      </c>
      <c r="D53" s="318" t="s">
        <v>451</v>
      </c>
      <c r="E53" s="572">
        <v>123.84</v>
      </c>
      <c r="F53" s="572">
        <v>112.81</v>
      </c>
      <c r="G53" s="572">
        <v>114.91</v>
      </c>
      <c r="H53" s="324">
        <f t="shared" ref="H53" si="64">(IF(C53&lt;10,E53,IF(AND(C53&gt;=10,C53&lt;=50),F53,IF(C53&gt;50,G53,""))))*C53</f>
        <v>0</v>
      </c>
      <c r="I53" s="573">
        <v>80</v>
      </c>
      <c r="J53" s="573">
        <v>80</v>
      </c>
      <c r="K53" s="573">
        <v>80</v>
      </c>
      <c r="L53" s="326">
        <f t="shared" ref="L53" si="65">(IF(C53&lt;10,I53,IF(AND(C53&gt;=10,C53&lt;=50),J53,IF(C53&gt;50,K53,""))))*C53</f>
        <v>0</v>
      </c>
      <c r="M53" s="572" t="s">
        <v>1034</v>
      </c>
      <c r="N53" s="572" t="s">
        <v>1034</v>
      </c>
      <c r="O53" s="572" t="s">
        <v>1034</v>
      </c>
      <c r="P53" s="324" t="str">
        <f>IF((0=$C53),"",IFERROR(IF($C53&lt;10,$C266*M53,IF(AND(10&lt;=$C53,$C53&lt;=50),$C53*N53,IF($C53&gt;50,$C53*O53,"No Offer"))),"No Offer"))</f>
        <v/>
      </c>
      <c r="Q53" s="575">
        <v>40</v>
      </c>
      <c r="R53" s="575">
        <v>35</v>
      </c>
      <c r="S53" s="575">
        <v>35</v>
      </c>
      <c r="T53" s="326">
        <f t="shared" ref="T53" si="66">(IF(C53&lt;10,Q53,IF(AND(C53&gt;=10,C53&lt;=50),R53,IF(C53&gt;50,S53,""))))*C53</f>
        <v>0</v>
      </c>
      <c r="U53" s="576">
        <v>125</v>
      </c>
      <c r="V53" s="576">
        <v>98.5</v>
      </c>
      <c r="W53" s="576">
        <v>60</v>
      </c>
      <c r="X53" s="324">
        <f t="shared" si="51"/>
        <v>0</v>
      </c>
      <c r="Y53" s="409" t="s">
        <v>402</v>
      </c>
      <c r="Z53" s="409" t="s">
        <v>402</v>
      </c>
      <c r="AA53" s="409" t="s">
        <v>403</v>
      </c>
      <c r="AB53" s="326" t="str">
        <f>IF((0=$C53),"",IFERROR(IF($C53&lt;10,$C266*Y53,IF(AND(10&lt;=$C53,$C53&lt;=50),$C53*Z53,IF($C53&gt;50,$C53*AA53,"No Offer"))),"No Offer"))</f>
        <v/>
      </c>
    </row>
    <row r="54" spans="1:28" x14ac:dyDescent="0.2">
      <c r="A54" s="316"/>
      <c r="B54" s="558"/>
      <c r="C54" s="318"/>
      <c r="D54" s="318"/>
      <c r="E54" s="572"/>
      <c r="F54" s="572"/>
      <c r="G54" s="572"/>
      <c r="H54" s="319"/>
      <c r="I54" s="573"/>
      <c r="J54" s="573"/>
      <c r="K54" s="573"/>
      <c r="L54" s="573"/>
      <c r="M54" s="572"/>
      <c r="N54" s="572"/>
      <c r="O54" s="572"/>
      <c r="P54" s="572"/>
      <c r="Q54" s="575"/>
      <c r="R54" s="575"/>
      <c r="S54" s="575"/>
      <c r="T54" s="575"/>
      <c r="U54" s="576"/>
      <c r="V54" s="576"/>
      <c r="W54" s="576"/>
      <c r="X54" s="576"/>
      <c r="Y54" s="573"/>
      <c r="Z54" s="573"/>
      <c r="AA54" s="573"/>
      <c r="AB54" s="411"/>
    </row>
    <row r="55" spans="1:28" ht="38.25" x14ac:dyDescent="0.2">
      <c r="A55" s="316" t="s">
        <v>1139</v>
      </c>
      <c r="B55" s="558" t="s">
        <v>1140</v>
      </c>
      <c r="C55" s="318">
        <f>'Series 400 Input'!J55</f>
        <v>0</v>
      </c>
      <c r="D55" s="318" t="s">
        <v>451</v>
      </c>
      <c r="E55" s="572">
        <v>130.28</v>
      </c>
      <c r="F55" s="572">
        <v>97.48</v>
      </c>
      <c r="G55" s="572">
        <v>102.26</v>
      </c>
      <c r="H55" s="324">
        <f t="shared" ref="H55" si="67">(IF(C55&lt;10,E55,IF(AND(C55&gt;=10,C55&lt;=50),F55,IF(C55&gt;50,G55,""))))*C55</f>
        <v>0</v>
      </c>
      <c r="I55" s="573">
        <v>80</v>
      </c>
      <c r="J55" s="573">
        <v>80</v>
      </c>
      <c r="K55" s="573">
        <v>80</v>
      </c>
      <c r="L55" s="326">
        <f t="shared" ref="L55" si="68">(IF(C55&lt;10,I55,IF(AND(C55&gt;=10,C55&lt;=50),J55,IF(C55&gt;50,K55,""))))*C55</f>
        <v>0</v>
      </c>
      <c r="M55" s="572" t="s">
        <v>1034</v>
      </c>
      <c r="N55" s="572" t="s">
        <v>1034</v>
      </c>
      <c r="O55" s="572" t="s">
        <v>1034</v>
      </c>
      <c r="P55" s="324" t="str">
        <f>IF((0=$C55),"",IFERROR(IF($C55&lt;10,$C268*M55,IF(AND(10&lt;=$C55,$C55&lt;=50),$C55*N55,IF($C55&gt;50,$C55*O55,"No Offer"))),"No Offer"))</f>
        <v/>
      </c>
      <c r="Q55" s="575">
        <v>40</v>
      </c>
      <c r="R55" s="575">
        <v>35</v>
      </c>
      <c r="S55" s="575">
        <v>35</v>
      </c>
      <c r="T55" s="326">
        <f t="shared" ref="T55" si="69">(IF(C55&lt;10,Q55,IF(AND(C55&gt;=10,C55&lt;=50),R55,IF(C55&gt;50,S55,""))))*C55</f>
        <v>0</v>
      </c>
      <c r="U55" s="576">
        <v>115</v>
      </c>
      <c r="V55" s="576">
        <v>85</v>
      </c>
      <c r="W55" s="576">
        <v>55</v>
      </c>
      <c r="X55" s="324">
        <f t="shared" si="51"/>
        <v>0</v>
      </c>
      <c r="Y55" s="409" t="s">
        <v>402</v>
      </c>
      <c r="Z55" s="409" t="s">
        <v>402</v>
      </c>
      <c r="AA55" s="409" t="s">
        <v>403</v>
      </c>
      <c r="AB55" s="326" t="str">
        <f>IF((0=$C55),"",IFERROR(IF($C55&lt;10,$C268*Y55,IF(AND(10&lt;=$C55,$C55&lt;=50),$C55*Z55,IF($C55&gt;50,$C55*AA55,"No Offer"))),"No Offer"))</f>
        <v/>
      </c>
    </row>
    <row r="56" spans="1:28" x14ac:dyDescent="0.2">
      <c r="A56" s="316"/>
      <c r="B56" s="558"/>
      <c r="C56" s="318"/>
      <c r="D56" s="318"/>
      <c r="E56" s="572"/>
      <c r="F56" s="572"/>
      <c r="G56" s="572"/>
      <c r="H56" s="319"/>
      <c r="I56" s="573"/>
      <c r="J56" s="573"/>
      <c r="K56" s="573"/>
      <c r="L56" s="573"/>
      <c r="M56" s="572"/>
      <c r="N56" s="572"/>
      <c r="O56" s="572"/>
      <c r="P56" s="572"/>
      <c r="Q56" s="575"/>
      <c r="R56" s="575"/>
      <c r="S56" s="575"/>
      <c r="T56" s="575"/>
      <c r="U56" s="576"/>
      <c r="V56" s="576"/>
      <c r="W56" s="576"/>
      <c r="X56" s="576"/>
      <c r="Y56" s="573"/>
      <c r="Z56" s="573"/>
      <c r="AA56" s="573"/>
      <c r="AB56" s="411"/>
    </row>
    <row r="57" spans="1:28" ht="38.25" x14ac:dyDescent="0.2">
      <c r="A57" s="316" t="s">
        <v>1141</v>
      </c>
      <c r="B57" s="558" t="s">
        <v>1142</v>
      </c>
      <c r="C57" s="318">
        <f>'Series 400 Input'!J57</f>
        <v>0</v>
      </c>
      <c r="D57" s="318" t="s">
        <v>451</v>
      </c>
      <c r="E57" s="572">
        <v>130.28</v>
      </c>
      <c r="F57" s="572">
        <v>114.1</v>
      </c>
      <c r="G57" s="572">
        <v>115.66</v>
      </c>
      <c r="H57" s="324">
        <f t="shared" ref="H57:H59" si="70">(IF(C57&lt;10,E57,IF(AND(C57&gt;=10,C57&lt;=50),F57,IF(C57&gt;50,G57,""))))*C57</f>
        <v>0</v>
      </c>
      <c r="I57" s="573">
        <v>80</v>
      </c>
      <c r="J57" s="573">
        <v>80</v>
      </c>
      <c r="K57" s="573">
        <v>80</v>
      </c>
      <c r="L57" s="326">
        <f t="shared" ref="L57" si="71">(IF(C57&lt;10,I57,IF(AND(C57&gt;=10,C57&lt;=50),J57,IF(C57&gt;50,K57,""))))*C57</f>
        <v>0</v>
      </c>
      <c r="M57" s="572" t="s">
        <v>1034</v>
      </c>
      <c r="N57" s="572" t="s">
        <v>1034</v>
      </c>
      <c r="O57" s="572" t="s">
        <v>1034</v>
      </c>
      <c r="P57" s="324" t="str">
        <f>IF((0=$C57),"",IFERROR(IF($C57&lt;10,$C270*M57,IF(AND(10&lt;=$C57,$C57&lt;=50),$C57*N57,IF($C57&gt;50,$C57*O57,"No Offer"))),"No Offer"))</f>
        <v/>
      </c>
      <c r="Q57" s="575">
        <v>40</v>
      </c>
      <c r="R57" s="575">
        <v>35</v>
      </c>
      <c r="S57" s="575">
        <v>35</v>
      </c>
      <c r="T57" s="326">
        <f t="shared" ref="T57" si="72">(IF(C57&lt;10,Q57,IF(AND(C57&gt;=10,C57&lt;=50),R57,IF(C57&gt;50,S57,""))))*C57</f>
        <v>0</v>
      </c>
      <c r="U57" s="576">
        <v>115</v>
      </c>
      <c r="V57" s="576">
        <v>85</v>
      </c>
      <c r="W57" s="576">
        <v>55</v>
      </c>
      <c r="X57" s="324">
        <f t="shared" si="51"/>
        <v>0</v>
      </c>
      <c r="Y57" s="409" t="s">
        <v>402</v>
      </c>
      <c r="Z57" s="409" t="s">
        <v>402</v>
      </c>
      <c r="AA57" s="409" t="s">
        <v>403</v>
      </c>
      <c r="AB57" s="326" t="str">
        <f>IF((0=$C57),"",IFERROR(IF($C57&lt;10,$C270*Y57,IF(AND(10&lt;=$C57,$C57&lt;=50),$C57*Z57,IF($C57&gt;50,$C57*AA57,"No Offer"))),"No Offer"))</f>
        <v/>
      </c>
    </row>
    <row r="58" spans="1:28" x14ac:dyDescent="0.2">
      <c r="A58" s="316"/>
      <c r="B58" s="558"/>
      <c r="C58" s="318"/>
      <c r="D58" s="318"/>
      <c r="E58" s="572"/>
      <c r="F58" s="572"/>
      <c r="G58" s="572"/>
      <c r="H58" s="319"/>
      <c r="I58" s="573"/>
      <c r="J58" s="573"/>
      <c r="K58" s="573"/>
      <c r="L58" s="573"/>
      <c r="M58" s="572"/>
      <c r="N58" s="572"/>
      <c r="O58" s="572"/>
      <c r="P58" s="572"/>
      <c r="Q58" s="575"/>
      <c r="R58" s="575"/>
      <c r="S58" s="575"/>
      <c r="T58" s="575"/>
      <c r="U58" s="576"/>
      <c r="V58" s="576"/>
      <c r="W58" s="576"/>
      <c r="X58" s="576"/>
      <c r="Y58" s="573"/>
      <c r="Z58" s="573"/>
      <c r="AA58" s="573"/>
      <c r="AB58" s="411"/>
    </row>
    <row r="59" spans="1:28" ht="38.25" x14ac:dyDescent="0.2">
      <c r="A59" s="316" t="s">
        <v>1143</v>
      </c>
      <c r="B59" s="558" t="s">
        <v>1144</v>
      </c>
      <c r="C59" s="318">
        <f>'Series 400 Input'!J59</f>
        <v>0</v>
      </c>
      <c r="D59" s="318" t="s">
        <v>451</v>
      </c>
      <c r="E59" s="572">
        <v>130.28</v>
      </c>
      <c r="F59" s="572">
        <v>114.1</v>
      </c>
      <c r="G59" s="572">
        <v>115.66</v>
      </c>
      <c r="H59" s="324">
        <f t="shared" si="70"/>
        <v>0</v>
      </c>
      <c r="I59" s="573">
        <v>80</v>
      </c>
      <c r="J59" s="573">
        <v>80</v>
      </c>
      <c r="K59" s="573">
        <v>80</v>
      </c>
      <c r="L59" s="326">
        <f t="shared" ref="L59" si="73">(IF(C59&lt;10,I59,IF(AND(C59&gt;=10,C59&lt;=50),J59,IF(C59&gt;50,K59,""))))*C59</f>
        <v>0</v>
      </c>
      <c r="M59" s="572" t="s">
        <v>1034</v>
      </c>
      <c r="N59" s="572" t="s">
        <v>1034</v>
      </c>
      <c r="O59" s="572" t="s">
        <v>1034</v>
      </c>
      <c r="P59" s="324" t="str">
        <f>IF((0=$C59),"",IFERROR(IF($C59&lt;10,$C272*M59,IF(AND(10&lt;=$C59,$C59&lt;=50),$C59*N59,IF($C59&gt;50,$C59*O59,"No Offer"))),"No Offer"))</f>
        <v/>
      </c>
      <c r="Q59" s="575">
        <v>40</v>
      </c>
      <c r="R59" s="575">
        <v>35</v>
      </c>
      <c r="S59" s="575">
        <v>35</v>
      </c>
      <c r="T59" s="326">
        <f t="shared" ref="T59" si="74">(IF(C59&lt;10,Q59,IF(AND(C59&gt;=10,C59&lt;=50),R59,IF(C59&gt;50,S59,""))))*C59</f>
        <v>0</v>
      </c>
      <c r="U59" s="576">
        <v>115</v>
      </c>
      <c r="V59" s="576">
        <v>85</v>
      </c>
      <c r="W59" s="576">
        <v>55</v>
      </c>
      <c r="X59" s="324">
        <f t="shared" si="51"/>
        <v>0</v>
      </c>
      <c r="Y59" s="409" t="s">
        <v>402</v>
      </c>
      <c r="Z59" s="409" t="s">
        <v>402</v>
      </c>
      <c r="AA59" s="409" t="s">
        <v>403</v>
      </c>
      <c r="AB59" s="326" t="str">
        <f>IF((0=$C59),"",IFERROR(IF($C59&lt;10,$C272*Y59,IF(AND(10&lt;=$C59,$C59&lt;=50),$C59*Z59,IF($C59&gt;50,$C59*AA59,"No Offer"))),"No Offer"))</f>
        <v/>
      </c>
    </row>
    <row r="60" spans="1:28" ht="17.25" customHeight="1" x14ac:dyDescent="0.2">
      <c r="A60" s="316"/>
      <c r="B60" s="558"/>
      <c r="C60" s="318"/>
      <c r="D60" s="318"/>
      <c r="E60" s="318"/>
      <c r="F60" s="318"/>
      <c r="G60" s="318"/>
      <c r="H60" s="318"/>
      <c r="I60" s="575"/>
      <c r="J60" s="575"/>
      <c r="K60" s="575"/>
      <c r="L60" s="575"/>
      <c r="M60" s="575"/>
      <c r="N60" s="575"/>
      <c r="O60" s="575"/>
      <c r="P60" s="575"/>
      <c r="Q60" s="575"/>
      <c r="R60" s="575"/>
      <c r="S60" s="575"/>
      <c r="T60" s="575"/>
      <c r="U60" s="575"/>
      <c r="V60" s="575"/>
      <c r="W60" s="575"/>
      <c r="X60" s="575"/>
      <c r="Y60" s="575"/>
      <c r="Z60" s="575"/>
      <c r="AA60" s="575"/>
      <c r="AB60" s="411"/>
    </row>
    <row r="61" spans="1:28" ht="17.25" customHeight="1" x14ac:dyDescent="0.2">
      <c r="A61" s="578"/>
      <c r="B61" s="353" t="s">
        <v>1145</v>
      </c>
      <c r="C61" s="579"/>
      <c r="D61" s="579"/>
      <c r="E61" s="579"/>
      <c r="F61" s="579"/>
      <c r="G61" s="579"/>
      <c r="H61" s="579"/>
      <c r="I61" s="579"/>
      <c r="J61" s="579"/>
      <c r="K61" s="579"/>
      <c r="L61" s="580"/>
      <c r="M61" s="580"/>
      <c r="N61" s="580"/>
      <c r="O61" s="580"/>
      <c r="P61" s="580"/>
      <c r="Q61" s="580"/>
      <c r="R61" s="580"/>
      <c r="S61" s="580"/>
      <c r="T61" s="580"/>
      <c r="U61" s="580"/>
      <c r="V61" s="580"/>
      <c r="W61" s="580"/>
      <c r="X61" s="580"/>
      <c r="Y61" s="580"/>
      <c r="Z61" s="580"/>
      <c r="AA61" s="580"/>
      <c r="AB61" s="471"/>
    </row>
    <row r="62" spans="1:28" x14ac:dyDescent="0.2">
      <c r="A62" s="357"/>
      <c r="B62" s="358" t="s">
        <v>1146</v>
      </c>
      <c r="C62" s="361"/>
      <c r="D62" s="360"/>
      <c r="E62" s="581"/>
      <c r="F62" s="581"/>
      <c r="G62" s="582"/>
      <c r="H62" s="472">
        <f>(SUM(H9:H59)*'Summary Final'!$E27)</f>
        <v>0</v>
      </c>
      <c r="I62" s="581"/>
      <c r="J62" s="581"/>
      <c r="K62" s="582"/>
      <c r="L62" s="472">
        <f>SUM(L9:L59)*'Summary Final'!$E27</f>
        <v>0</v>
      </c>
      <c r="M62" s="581"/>
      <c r="N62" s="581"/>
      <c r="O62" s="582"/>
      <c r="P62" s="472">
        <f>SUM(P9:P59)*'Summary Final'!$E27</f>
        <v>0</v>
      </c>
      <c r="Q62" s="581"/>
      <c r="R62" s="581"/>
      <c r="S62" s="582"/>
      <c r="T62" s="472">
        <f>SUM(T9:T59)*'Summary Final'!$E27</f>
        <v>0</v>
      </c>
      <c r="U62" s="581"/>
      <c r="V62" s="581"/>
      <c r="W62" s="582"/>
      <c r="X62" s="472">
        <f>SUM(X9:X59)*'Summary Final'!$E27</f>
        <v>0</v>
      </c>
      <c r="Y62" s="581"/>
      <c r="Z62" s="581"/>
      <c r="AA62" s="582"/>
      <c r="AB62" s="472">
        <f>SUM(AB9:AB59)*'Summary Final'!$E27</f>
        <v>0</v>
      </c>
    </row>
    <row r="63" spans="1:28" x14ac:dyDescent="0.2">
      <c r="A63" s="363"/>
      <c r="B63" s="364" t="s">
        <v>1147</v>
      </c>
      <c r="C63" s="367"/>
      <c r="D63" s="366"/>
      <c r="E63" s="366"/>
      <c r="F63" s="366"/>
      <c r="G63" s="583"/>
      <c r="H63" s="473">
        <f t="shared" ref="H63" si="75">IF(COUNTIF(H9:H59,"No offer")&gt;0,"No Offer",SUM(H9:H59))</f>
        <v>0</v>
      </c>
      <c r="I63" s="366"/>
      <c r="J63" s="366"/>
      <c r="K63" s="583"/>
      <c r="L63" s="473">
        <f t="shared" ref="L63" si="76">IF(COUNTIF(L9:L59,"No offer")&gt;0,"No Offer",SUM(L9:L59))</f>
        <v>0</v>
      </c>
      <c r="M63" s="366"/>
      <c r="N63" s="366"/>
      <c r="O63" s="583"/>
      <c r="P63" s="473">
        <f t="shared" ref="P63" si="77">IF(COUNTIF(P9:P59,"No offer")&gt;0,"No Offer",SUM(P9:P59))</f>
        <v>0</v>
      </c>
      <c r="Q63" s="366"/>
      <c r="R63" s="366"/>
      <c r="S63" s="583"/>
      <c r="T63" s="473">
        <f t="shared" ref="T63" si="78">IF(COUNTIF(T9:T59,"No offer")&gt;0,"No Offer",SUM(T9:T59))</f>
        <v>0</v>
      </c>
      <c r="U63" s="366"/>
      <c r="V63" s="366"/>
      <c r="W63" s="583"/>
      <c r="X63" s="473">
        <f t="shared" ref="X63" si="79">IF(COUNTIF(X9:X59,"No offer")&gt;0,"No Offer",SUM(X9:X59))</f>
        <v>0</v>
      </c>
      <c r="Y63" s="366"/>
      <c r="Z63" s="366"/>
      <c r="AA63" s="583"/>
      <c r="AB63" s="473">
        <f>IF(COUNTIF(AB9:AB59,"No offer")&gt;0,"No Offer",SUM(AB9:AB59))</f>
        <v>0</v>
      </c>
    </row>
    <row r="64" spans="1:28" x14ac:dyDescent="0.2">
      <c r="A64" s="474"/>
      <c r="B64" s="475" t="s">
        <v>4048</v>
      </c>
      <c r="C64" s="476"/>
      <c r="D64" s="476"/>
      <c r="E64" s="476"/>
      <c r="F64" s="476"/>
      <c r="G64" s="370"/>
      <c r="H64" s="370">
        <f>SUM(H63:AB63)/H65</f>
        <v>0</v>
      </c>
    </row>
    <row r="65" spans="1:8" x14ac:dyDescent="0.2">
      <c r="A65" s="474"/>
      <c r="B65" s="475" t="s">
        <v>4049</v>
      </c>
      <c r="C65" s="476"/>
      <c r="D65" s="476"/>
      <c r="E65" s="476"/>
      <c r="F65" s="476"/>
      <c r="G65" s="370"/>
      <c r="H65" s="372">
        <f>6-COUNTIF(H63:AB63,"No offer")</f>
        <v>6</v>
      </c>
    </row>
  </sheetData>
  <sheetProtection algorithmName="SHA-512" hashValue="H+O3SvEe35KNSvjTiUP2T0Nz2RWphAmBKnmWNlTjGweC9IlN6OaFeBYiZwGNC5NrpvKtFhy5Vq9gS+OuZlAXYw==" saltValue="9gY/z0XqkMTLq+0qBF3X6A==" spinCount="100000" sheet="1" objects="1" scenarios="1" selectLockedCells="1" selectUnlockedCells="1"/>
  <mergeCells count="7">
    <mergeCell ref="Y4:AB4"/>
    <mergeCell ref="I3:K3"/>
    <mergeCell ref="E4:H4"/>
    <mergeCell ref="I4:L4"/>
    <mergeCell ref="M4:P4"/>
    <mergeCell ref="Q4:T4"/>
    <mergeCell ref="U4:X4"/>
  </mergeCells>
  <pageMargins left="0.70866141732283472" right="0.70866141732283472" top="0.74803149606299213" bottom="0.74803149606299213" header="0.31496062992125984" footer="0.31496062992125984"/>
  <pageSetup paperSize="9"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1AA56-5354-4AB0-BA1D-EED3D951C54A}">
  <sheetPr codeName="Sheet25">
    <tabColor rgb="FF7030A0"/>
    <pageSetUpPr fitToPage="1"/>
  </sheetPr>
  <dimension ref="A1:L65"/>
  <sheetViews>
    <sheetView zoomScaleNormal="100" workbookViewId="0"/>
  </sheetViews>
  <sheetFormatPr defaultColWidth="9.140625" defaultRowHeight="12.75" x14ac:dyDescent="0.2"/>
  <cols>
    <col min="1" max="1" width="9.140625" style="584"/>
    <col min="2" max="2" width="52.140625" style="585" customWidth="1"/>
    <col min="3" max="7" width="9.140625" style="584"/>
    <col min="8" max="8" width="12.5703125" style="584" customWidth="1"/>
    <col min="9" max="9" width="3.7109375" style="557" customWidth="1"/>
    <col min="10" max="11" width="9.140625" style="584"/>
    <col min="12" max="12" width="12.5703125" style="584" customWidth="1"/>
    <col min="13" max="16384" width="9.140625" style="557"/>
  </cols>
  <sheetData>
    <row r="1" spans="1:12" s="295" customFormat="1" ht="15.75" x14ac:dyDescent="0.25">
      <c r="A1" s="294" t="s">
        <v>1098</v>
      </c>
      <c r="C1" s="296"/>
      <c r="D1" s="296"/>
      <c r="E1" s="296"/>
      <c r="F1" s="296"/>
      <c r="G1" s="296"/>
      <c r="H1" s="296"/>
      <c r="J1" s="296"/>
      <c r="K1" s="296"/>
      <c r="L1" s="296"/>
    </row>
    <row r="2" spans="1:12" s="295" customFormat="1" ht="15.75" x14ac:dyDescent="0.25">
      <c r="A2" s="294"/>
      <c r="C2" s="296"/>
      <c r="D2" s="296"/>
      <c r="E2" s="296"/>
      <c r="F2" s="296"/>
      <c r="G2" s="296"/>
      <c r="H2" s="296"/>
      <c r="J2" s="296"/>
      <c r="K2" s="296"/>
      <c r="L2" s="296"/>
    </row>
    <row r="3" spans="1:12" s="295" customFormat="1" ht="15.75" x14ac:dyDescent="0.25">
      <c r="A3" s="294"/>
      <c r="C3" s="296"/>
      <c r="D3" s="296"/>
      <c r="E3" s="296"/>
      <c r="F3" s="296"/>
      <c r="G3" s="296"/>
      <c r="H3" s="296"/>
      <c r="J3" s="296"/>
      <c r="K3" s="296"/>
      <c r="L3" s="296"/>
    </row>
    <row r="4" spans="1:12" s="295" customFormat="1" ht="15" x14ac:dyDescent="0.2">
      <c r="C4" s="1053" t="s">
        <v>4050</v>
      </c>
      <c r="D4" s="1053"/>
      <c r="E4" s="1056" t="s">
        <v>5</v>
      </c>
      <c r="F4" s="1056"/>
      <c r="G4" s="1056"/>
      <c r="H4" s="1056"/>
      <c r="I4" s="389"/>
      <c r="J4" s="1053" t="s">
        <v>4051</v>
      </c>
      <c r="K4" s="1053"/>
      <c r="L4" s="480"/>
    </row>
    <row r="5" spans="1:12" x14ac:dyDescent="0.2">
      <c r="A5" s="387" t="s">
        <v>1</v>
      </c>
      <c r="B5" s="388" t="s">
        <v>2</v>
      </c>
      <c r="C5" s="380" t="s">
        <v>3</v>
      </c>
      <c r="D5" s="234" t="s">
        <v>4</v>
      </c>
      <c r="E5" s="392" t="s">
        <v>382</v>
      </c>
      <c r="F5" s="392" t="s">
        <v>383</v>
      </c>
      <c r="G5" s="392" t="s">
        <v>384</v>
      </c>
      <c r="H5" s="393" t="s">
        <v>13</v>
      </c>
      <c r="I5" s="389"/>
      <c r="J5" s="380" t="s">
        <v>3</v>
      </c>
      <c r="K5" s="234" t="s">
        <v>4</v>
      </c>
      <c r="L5" s="393" t="s">
        <v>13</v>
      </c>
    </row>
    <row r="6" spans="1:12" x14ac:dyDescent="0.2">
      <c r="A6" s="316"/>
      <c r="B6" s="558"/>
      <c r="C6" s="318"/>
      <c r="D6" s="318"/>
      <c r="E6" s="319"/>
      <c r="F6" s="319"/>
      <c r="G6" s="319"/>
      <c r="H6" s="319"/>
      <c r="J6" s="318"/>
      <c r="K6" s="318"/>
      <c r="L6" s="319"/>
    </row>
    <row r="7" spans="1:12" x14ac:dyDescent="0.2">
      <c r="A7" s="311"/>
      <c r="B7" s="563" t="s">
        <v>1100</v>
      </c>
      <c r="C7" s="313"/>
      <c r="D7" s="314"/>
      <c r="E7" s="564" t="s">
        <v>644</v>
      </c>
      <c r="F7" s="565" t="s">
        <v>397</v>
      </c>
      <c r="G7" s="564" t="s">
        <v>398</v>
      </c>
      <c r="H7" s="314"/>
      <c r="J7" s="313"/>
      <c r="K7" s="314"/>
      <c r="L7" s="314"/>
    </row>
    <row r="8" spans="1:12" x14ac:dyDescent="0.2">
      <c r="A8" s="316"/>
      <c r="B8" s="558"/>
      <c r="C8" s="318"/>
      <c r="D8" s="318"/>
      <c r="E8" s="569"/>
      <c r="F8" s="569"/>
      <c r="G8" s="569"/>
      <c r="H8" s="319"/>
      <c r="J8" s="318"/>
      <c r="K8" s="318"/>
      <c r="L8" s="319"/>
    </row>
    <row r="9" spans="1:12" ht="25.5" x14ac:dyDescent="0.2">
      <c r="A9" s="316" t="s">
        <v>1101</v>
      </c>
      <c r="B9" s="317" t="s">
        <v>1102</v>
      </c>
      <c r="C9" s="406"/>
      <c r="D9" s="318" t="s">
        <v>451</v>
      </c>
      <c r="E9" s="572">
        <v>246.82</v>
      </c>
      <c r="F9" s="572">
        <v>209.81</v>
      </c>
      <c r="G9" s="572">
        <v>210.48</v>
      </c>
      <c r="H9" s="324">
        <f>'Series 400 Design'!$H9</f>
        <v>0</v>
      </c>
      <c r="J9" s="406"/>
      <c r="K9" s="318" t="s">
        <v>451</v>
      </c>
      <c r="L9" s="324">
        <f>'Series 400 Final'!$H9</f>
        <v>0</v>
      </c>
    </row>
    <row r="10" spans="1:12" x14ac:dyDescent="0.2">
      <c r="A10" s="316"/>
      <c r="B10" s="558"/>
      <c r="C10" s="406"/>
      <c r="D10" s="318"/>
      <c r="E10" s="572"/>
      <c r="F10" s="572"/>
      <c r="G10" s="572"/>
      <c r="H10" s="319"/>
      <c r="J10" s="406"/>
      <c r="K10" s="318"/>
      <c r="L10" s="319"/>
    </row>
    <row r="11" spans="1:12" ht="25.5" x14ac:dyDescent="0.2">
      <c r="A11" s="316" t="s">
        <v>1103</v>
      </c>
      <c r="B11" s="558" t="s">
        <v>1104</v>
      </c>
      <c r="C11" s="406"/>
      <c r="D11" s="318" t="s">
        <v>451</v>
      </c>
      <c r="E11" s="572">
        <v>257.70999999999998</v>
      </c>
      <c r="F11" s="572">
        <v>232.43</v>
      </c>
      <c r="G11" s="572">
        <v>234.78</v>
      </c>
      <c r="H11" s="324">
        <f>'Series 400 Design'!$H11</f>
        <v>0</v>
      </c>
      <c r="J11" s="406"/>
      <c r="K11" s="318" t="s">
        <v>451</v>
      </c>
      <c r="L11" s="324">
        <f>'Series 400 Final'!$H11</f>
        <v>0</v>
      </c>
    </row>
    <row r="12" spans="1:12" x14ac:dyDescent="0.2">
      <c r="A12" s="316"/>
      <c r="B12" s="558"/>
      <c r="C12" s="406"/>
      <c r="D12" s="318"/>
      <c r="E12" s="572"/>
      <c r="F12" s="572"/>
      <c r="G12" s="572"/>
      <c r="H12" s="319"/>
      <c r="J12" s="406"/>
      <c r="K12" s="318"/>
      <c r="L12" s="319"/>
    </row>
    <row r="13" spans="1:12" ht="25.5" x14ac:dyDescent="0.2">
      <c r="A13" s="316" t="s">
        <v>1105</v>
      </c>
      <c r="B13" s="558" t="s">
        <v>1106</v>
      </c>
      <c r="C13" s="406"/>
      <c r="D13" s="318" t="s">
        <v>451</v>
      </c>
      <c r="E13" s="572">
        <v>257.70999999999998</v>
      </c>
      <c r="F13" s="572">
        <v>232.43</v>
      </c>
      <c r="G13" s="572">
        <v>234.78</v>
      </c>
      <c r="H13" s="324">
        <f>'Series 400 Design'!$H13</f>
        <v>0</v>
      </c>
      <c r="J13" s="406"/>
      <c r="K13" s="318" t="s">
        <v>451</v>
      </c>
      <c r="L13" s="324">
        <f>'Series 400 Final'!$H13</f>
        <v>0</v>
      </c>
    </row>
    <row r="14" spans="1:12" x14ac:dyDescent="0.2">
      <c r="A14" s="316"/>
      <c r="B14" s="558"/>
      <c r="C14" s="406"/>
      <c r="D14" s="318"/>
      <c r="E14" s="572"/>
      <c r="F14" s="572"/>
      <c r="G14" s="572"/>
      <c r="H14" s="319"/>
      <c r="J14" s="406"/>
      <c r="K14" s="318"/>
      <c r="L14" s="319"/>
    </row>
    <row r="15" spans="1:12" ht="25.5" x14ac:dyDescent="0.2">
      <c r="A15" s="316" t="s">
        <v>1107</v>
      </c>
      <c r="B15" s="558" t="s">
        <v>1108</v>
      </c>
      <c r="C15" s="406"/>
      <c r="D15" s="318" t="s">
        <v>451</v>
      </c>
      <c r="E15" s="572">
        <v>261.76</v>
      </c>
      <c r="F15" s="572">
        <v>256.22000000000003</v>
      </c>
      <c r="G15" s="572">
        <v>257.70999999999998</v>
      </c>
      <c r="H15" s="324">
        <f>'Series 400 Design'!$H15</f>
        <v>0</v>
      </c>
      <c r="J15" s="406"/>
      <c r="K15" s="318" t="s">
        <v>451</v>
      </c>
      <c r="L15" s="324">
        <f>'Series 400 Final'!$H15</f>
        <v>0</v>
      </c>
    </row>
    <row r="16" spans="1:12" x14ac:dyDescent="0.2">
      <c r="A16" s="316"/>
      <c r="B16" s="558"/>
      <c r="C16" s="406"/>
      <c r="D16" s="318"/>
      <c r="E16" s="572"/>
      <c r="F16" s="572"/>
      <c r="G16" s="572"/>
      <c r="H16" s="319"/>
      <c r="J16" s="406"/>
      <c r="K16" s="318"/>
      <c r="L16" s="319"/>
    </row>
    <row r="17" spans="1:12" ht="25.5" x14ac:dyDescent="0.2">
      <c r="A17" s="316" t="s">
        <v>1109</v>
      </c>
      <c r="B17" s="558" t="s">
        <v>1110</v>
      </c>
      <c r="C17" s="406"/>
      <c r="D17" s="318" t="s">
        <v>451</v>
      </c>
      <c r="E17" s="572">
        <v>285.48</v>
      </c>
      <c r="F17" s="572">
        <v>272.83</v>
      </c>
      <c r="G17" s="572">
        <v>271.10000000000002</v>
      </c>
      <c r="H17" s="324">
        <f>'Series 400 Design'!$H17</f>
        <v>0</v>
      </c>
      <c r="J17" s="406"/>
      <c r="K17" s="318" t="s">
        <v>451</v>
      </c>
      <c r="L17" s="324">
        <f>'Series 400 Final'!$H17</f>
        <v>0</v>
      </c>
    </row>
    <row r="18" spans="1:12" x14ac:dyDescent="0.2">
      <c r="A18" s="316"/>
      <c r="B18" s="558"/>
      <c r="C18" s="406"/>
      <c r="D18" s="318"/>
      <c r="E18" s="572"/>
      <c r="F18" s="572"/>
      <c r="G18" s="572"/>
      <c r="H18" s="319"/>
      <c r="J18" s="406"/>
      <c r="K18" s="318"/>
      <c r="L18" s="319"/>
    </row>
    <row r="19" spans="1:12" ht="25.5" x14ac:dyDescent="0.2">
      <c r="A19" s="316" t="s">
        <v>1111</v>
      </c>
      <c r="B19" s="558" t="s">
        <v>1112</v>
      </c>
      <c r="C19" s="406"/>
      <c r="D19" s="318" t="s">
        <v>451</v>
      </c>
      <c r="E19" s="572">
        <v>281.85000000000002</v>
      </c>
      <c r="F19" s="572">
        <v>272.83</v>
      </c>
      <c r="G19" s="572">
        <v>271.10000000000002</v>
      </c>
      <c r="H19" s="324">
        <f>'Series 400 Design'!$H19</f>
        <v>0</v>
      </c>
      <c r="J19" s="406"/>
      <c r="K19" s="318" t="s">
        <v>451</v>
      </c>
      <c r="L19" s="324">
        <f>'Series 400 Final'!$H19</f>
        <v>0</v>
      </c>
    </row>
    <row r="20" spans="1:12" x14ac:dyDescent="0.2">
      <c r="A20" s="316"/>
      <c r="B20" s="558"/>
      <c r="C20" s="406"/>
      <c r="D20" s="318"/>
      <c r="E20" s="572"/>
      <c r="F20" s="572"/>
      <c r="G20" s="572"/>
      <c r="H20" s="319"/>
      <c r="J20" s="406"/>
      <c r="K20" s="318"/>
      <c r="L20" s="319"/>
    </row>
    <row r="21" spans="1:12" ht="25.5" customHeight="1" x14ac:dyDescent="0.2">
      <c r="A21" s="311"/>
      <c r="B21" s="563" t="s">
        <v>1113</v>
      </c>
      <c r="C21" s="487"/>
      <c r="D21" s="314"/>
      <c r="E21" s="564" t="s">
        <v>644</v>
      </c>
      <c r="F21" s="565" t="s">
        <v>397</v>
      </c>
      <c r="G21" s="564" t="s">
        <v>398</v>
      </c>
      <c r="H21" s="577"/>
      <c r="J21" s="487"/>
      <c r="K21" s="314"/>
      <c r="L21" s="577"/>
    </row>
    <row r="22" spans="1:12" ht="12.75" customHeight="1" x14ac:dyDescent="0.2">
      <c r="A22" s="316"/>
      <c r="B22" s="558"/>
      <c r="C22" s="406"/>
      <c r="D22" s="318"/>
      <c r="E22" s="572"/>
      <c r="F22" s="572"/>
      <c r="G22" s="572"/>
      <c r="H22" s="319"/>
      <c r="J22" s="406"/>
      <c r="K22" s="318"/>
      <c r="L22" s="319"/>
    </row>
    <row r="23" spans="1:12" ht="27" customHeight="1" x14ac:dyDescent="0.2">
      <c r="A23" s="316" t="s">
        <v>1114</v>
      </c>
      <c r="B23" s="558" t="s">
        <v>1115</v>
      </c>
      <c r="C23" s="406"/>
      <c r="D23" s="318" t="s">
        <v>451</v>
      </c>
      <c r="E23" s="572">
        <v>123.84</v>
      </c>
      <c r="F23" s="572">
        <v>101.69</v>
      </c>
      <c r="G23" s="572">
        <v>101.52</v>
      </c>
      <c r="H23" s="324">
        <f>'Series 400 Design'!$H23</f>
        <v>0</v>
      </c>
      <c r="J23" s="406"/>
      <c r="K23" s="318" t="s">
        <v>451</v>
      </c>
      <c r="L23" s="324">
        <f>'Series 400 Final'!$H23</f>
        <v>0</v>
      </c>
    </row>
    <row r="24" spans="1:12" x14ac:dyDescent="0.2">
      <c r="A24" s="316"/>
      <c r="B24" s="558"/>
      <c r="C24" s="406"/>
      <c r="D24" s="318"/>
      <c r="E24" s="572"/>
      <c r="F24" s="572"/>
      <c r="G24" s="572"/>
      <c r="H24" s="319"/>
      <c r="J24" s="406"/>
      <c r="K24" s="318"/>
      <c r="L24" s="319"/>
    </row>
    <row r="25" spans="1:12" ht="38.25" x14ac:dyDescent="0.2">
      <c r="A25" s="316" t="s">
        <v>1116</v>
      </c>
      <c r="B25" s="558" t="s">
        <v>1117</v>
      </c>
      <c r="C25" s="406"/>
      <c r="D25" s="318" t="s">
        <v>451</v>
      </c>
      <c r="E25" s="572">
        <v>123.84</v>
      </c>
      <c r="F25" s="572">
        <v>113.43</v>
      </c>
      <c r="G25" s="572">
        <v>114.91</v>
      </c>
      <c r="H25" s="324">
        <f>'Series 400 Design'!$H25</f>
        <v>0</v>
      </c>
      <c r="J25" s="406"/>
      <c r="K25" s="318" t="s">
        <v>451</v>
      </c>
      <c r="L25" s="324">
        <f>'Series 400 Final'!$H25</f>
        <v>0</v>
      </c>
    </row>
    <row r="26" spans="1:12" x14ac:dyDescent="0.2">
      <c r="A26" s="316"/>
      <c r="B26" s="558"/>
      <c r="C26" s="406"/>
      <c r="D26" s="318"/>
      <c r="E26" s="572"/>
      <c r="F26" s="572"/>
      <c r="G26" s="572"/>
      <c r="H26" s="319"/>
      <c r="J26" s="406"/>
      <c r="K26" s="318"/>
      <c r="L26" s="319"/>
    </row>
    <row r="27" spans="1:12" ht="38.25" x14ac:dyDescent="0.2">
      <c r="A27" s="316" t="s">
        <v>1118</v>
      </c>
      <c r="B27" s="558" t="s">
        <v>1119</v>
      </c>
      <c r="C27" s="406"/>
      <c r="D27" s="318" t="s">
        <v>451</v>
      </c>
      <c r="E27" s="572">
        <v>123.84</v>
      </c>
      <c r="F27" s="572">
        <v>113.43</v>
      </c>
      <c r="G27" s="572">
        <v>114.91</v>
      </c>
      <c r="H27" s="324">
        <f>'Series 400 Design'!$H27</f>
        <v>0</v>
      </c>
      <c r="J27" s="406"/>
      <c r="K27" s="318" t="s">
        <v>451</v>
      </c>
      <c r="L27" s="324">
        <f>'Series 400 Final'!$H27</f>
        <v>0</v>
      </c>
    </row>
    <row r="28" spans="1:12" x14ac:dyDescent="0.2">
      <c r="A28" s="316"/>
      <c r="B28" s="558"/>
      <c r="C28" s="406"/>
      <c r="D28" s="318"/>
      <c r="E28" s="572"/>
      <c r="F28" s="572"/>
      <c r="G28" s="572"/>
      <c r="H28" s="319"/>
      <c r="J28" s="406"/>
      <c r="K28" s="318"/>
      <c r="L28" s="319"/>
    </row>
    <row r="29" spans="1:12" ht="38.25" x14ac:dyDescent="0.2">
      <c r="A29" s="316" t="s">
        <v>1114</v>
      </c>
      <c r="B29" s="558" t="s">
        <v>1120</v>
      </c>
      <c r="C29" s="406"/>
      <c r="D29" s="318" t="s">
        <v>451</v>
      </c>
      <c r="E29" s="572">
        <v>123.84</v>
      </c>
      <c r="F29" s="572">
        <v>109.08</v>
      </c>
      <c r="G29" s="572">
        <v>101.52</v>
      </c>
      <c r="H29" s="324">
        <f>'Series 400 Design'!$H29</f>
        <v>0</v>
      </c>
      <c r="J29" s="406"/>
      <c r="K29" s="318" t="s">
        <v>451</v>
      </c>
      <c r="L29" s="324">
        <f>'Series 400 Final'!$H29</f>
        <v>0</v>
      </c>
    </row>
    <row r="30" spans="1:12" x14ac:dyDescent="0.2">
      <c r="A30" s="316"/>
      <c r="B30" s="558"/>
      <c r="C30" s="406"/>
      <c r="D30" s="318"/>
      <c r="E30" s="572"/>
      <c r="F30" s="572"/>
      <c r="G30" s="572"/>
      <c r="H30" s="319"/>
      <c r="J30" s="406"/>
      <c r="K30" s="318"/>
      <c r="L30" s="319"/>
    </row>
    <row r="31" spans="1:12" ht="38.25" x14ac:dyDescent="0.2">
      <c r="A31" s="316" t="s">
        <v>1116</v>
      </c>
      <c r="B31" s="558" t="s">
        <v>1121</v>
      </c>
      <c r="C31" s="406"/>
      <c r="D31" s="318" t="s">
        <v>451</v>
      </c>
      <c r="E31" s="572">
        <v>123.84</v>
      </c>
      <c r="F31" s="572">
        <v>118.31</v>
      </c>
      <c r="G31" s="572">
        <v>114.91</v>
      </c>
      <c r="H31" s="324">
        <f>'Series 400 Design'!$H31</f>
        <v>0</v>
      </c>
      <c r="J31" s="406"/>
      <c r="K31" s="318" t="s">
        <v>451</v>
      </c>
      <c r="L31" s="324">
        <f>'Series 400 Final'!$H31</f>
        <v>0</v>
      </c>
    </row>
    <row r="32" spans="1:12" x14ac:dyDescent="0.2">
      <c r="A32" s="316"/>
      <c r="B32" s="558"/>
      <c r="C32" s="406"/>
      <c r="D32" s="318"/>
      <c r="E32" s="572"/>
      <c r="F32" s="572"/>
      <c r="G32" s="572"/>
      <c r="H32" s="319"/>
      <c r="J32" s="406"/>
      <c r="K32" s="318"/>
      <c r="L32" s="319"/>
    </row>
    <row r="33" spans="1:12" ht="38.25" x14ac:dyDescent="0.2">
      <c r="A33" s="316" t="s">
        <v>1118</v>
      </c>
      <c r="B33" s="558" t="s">
        <v>1122</v>
      </c>
      <c r="C33" s="406"/>
      <c r="D33" s="318" t="s">
        <v>451</v>
      </c>
      <c r="E33" s="572">
        <v>123.84</v>
      </c>
      <c r="F33" s="572">
        <v>118.31</v>
      </c>
      <c r="G33" s="572">
        <v>114.91</v>
      </c>
      <c r="H33" s="324">
        <f>'Series 400 Design'!$H33</f>
        <v>0</v>
      </c>
      <c r="J33" s="406"/>
      <c r="K33" s="318" t="s">
        <v>451</v>
      </c>
      <c r="L33" s="324">
        <f>'Series 400 Final'!$H33</f>
        <v>0</v>
      </c>
    </row>
    <row r="34" spans="1:12" x14ac:dyDescent="0.2">
      <c r="A34" s="316"/>
      <c r="B34" s="558"/>
      <c r="C34" s="406"/>
      <c r="D34" s="318"/>
      <c r="E34" s="572"/>
      <c r="F34" s="572"/>
      <c r="G34" s="572"/>
      <c r="H34" s="319"/>
      <c r="J34" s="406"/>
      <c r="K34" s="318"/>
      <c r="L34" s="319"/>
    </row>
    <row r="35" spans="1:12" ht="38.25" x14ac:dyDescent="0.2">
      <c r="A35" s="316" t="s">
        <v>1123</v>
      </c>
      <c r="B35" s="558" t="s">
        <v>1124</v>
      </c>
      <c r="C35" s="406"/>
      <c r="D35" s="318" t="s">
        <v>451</v>
      </c>
      <c r="E35" s="572">
        <v>130.28</v>
      </c>
      <c r="F35" s="572">
        <v>102.98</v>
      </c>
      <c r="G35" s="572">
        <v>105.43</v>
      </c>
      <c r="H35" s="324">
        <f>'Series 400 Design'!$H35</f>
        <v>0</v>
      </c>
      <c r="J35" s="406"/>
      <c r="K35" s="318" t="s">
        <v>451</v>
      </c>
      <c r="L35" s="324">
        <f>'Series 400 Final'!$H35</f>
        <v>0</v>
      </c>
    </row>
    <row r="36" spans="1:12" x14ac:dyDescent="0.2">
      <c r="A36" s="316"/>
      <c r="B36" s="558"/>
      <c r="C36" s="406"/>
      <c r="D36" s="318"/>
      <c r="E36" s="572"/>
      <c r="F36" s="572"/>
      <c r="G36" s="572"/>
      <c r="H36" s="319"/>
      <c r="J36" s="406"/>
      <c r="K36" s="318"/>
      <c r="L36" s="319"/>
    </row>
    <row r="37" spans="1:12" ht="38.25" x14ac:dyDescent="0.2">
      <c r="A37" s="316" t="s">
        <v>1125</v>
      </c>
      <c r="B37" s="558" t="s">
        <v>1126</v>
      </c>
      <c r="C37" s="406"/>
      <c r="D37" s="318" t="s">
        <v>451</v>
      </c>
      <c r="E37" s="572">
        <v>130.28</v>
      </c>
      <c r="F37" s="572">
        <v>119.6</v>
      </c>
      <c r="G37" s="572">
        <v>115.66</v>
      </c>
      <c r="H37" s="324">
        <f>'Series 400 Design'!$H37</f>
        <v>0</v>
      </c>
      <c r="J37" s="406"/>
      <c r="K37" s="318" t="s">
        <v>451</v>
      </c>
      <c r="L37" s="324">
        <f>'Series 400 Final'!$H37</f>
        <v>0</v>
      </c>
    </row>
    <row r="38" spans="1:12" x14ac:dyDescent="0.2">
      <c r="A38" s="316"/>
      <c r="B38" s="558"/>
      <c r="C38" s="406"/>
      <c r="D38" s="318"/>
      <c r="E38" s="572"/>
      <c r="F38" s="572"/>
      <c r="G38" s="572"/>
      <c r="H38" s="319"/>
      <c r="J38" s="406"/>
      <c r="K38" s="318"/>
      <c r="L38" s="319"/>
    </row>
    <row r="39" spans="1:12" ht="38.25" x14ac:dyDescent="0.2">
      <c r="A39" s="316" t="s">
        <v>1127</v>
      </c>
      <c r="B39" s="558" t="s">
        <v>1128</v>
      </c>
      <c r="C39" s="406"/>
      <c r="D39" s="318" t="s">
        <v>451</v>
      </c>
      <c r="E39" s="572">
        <v>130.28</v>
      </c>
      <c r="F39" s="572">
        <v>119.6</v>
      </c>
      <c r="G39" s="572">
        <v>115.66</v>
      </c>
      <c r="H39" s="324">
        <f>'Series 400 Design'!$H39</f>
        <v>0</v>
      </c>
      <c r="J39" s="406"/>
      <c r="K39" s="318" t="s">
        <v>451</v>
      </c>
      <c r="L39" s="324">
        <f>'Series 400 Final'!$H39</f>
        <v>0</v>
      </c>
    </row>
    <row r="40" spans="1:12" x14ac:dyDescent="0.2">
      <c r="A40" s="316"/>
      <c r="B40" s="558"/>
      <c r="C40" s="406"/>
      <c r="D40" s="318"/>
      <c r="E40" s="572"/>
      <c r="F40" s="572"/>
      <c r="G40" s="572"/>
      <c r="H40" s="319"/>
      <c r="J40" s="406"/>
      <c r="K40" s="318"/>
      <c r="L40" s="319"/>
    </row>
    <row r="41" spans="1:12" ht="25.5" x14ac:dyDescent="0.2">
      <c r="A41" s="311"/>
      <c r="B41" s="563" t="s">
        <v>1129</v>
      </c>
      <c r="C41" s="487"/>
      <c r="D41" s="314"/>
      <c r="E41" s="564" t="s">
        <v>644</v>
      </c>
      <c r="F41" s="565" t="s">
        <v>397</v>
      </c>
      <c r="G41" s="564" t="s">
        <v>398</v>
      </c>
      <c r="H41" s="577"/>
      <c r="J41" s="487"/>
      <c r="K41" s="314"/>
      <c r="L41" s="577"/>
    </row>
    <row r="42" spans="1:12" ht="12.75" customHeight="1" x14ac:dyDescent="0.2">
      <c r="A42" s="316"/>
      <c r="B42" s="558"/>
      <c r="C42" s="406"/>
      <c r="D42" s="318"/>
      <c r="E42" s="572"/>
      <c r="F42" s="572"/>
      <c r="G42" s="572"/>
      <c r="H42" s="319"/>
      <c r="J42" s="406"/>
      <c r="K42" s="318"/>
      <c r="L42" s="319"/>
    </row>
    <row r="43" spans="1:12" ht="27" customHeight="1" x14ac:dyDescent="0.2">
      <c r="A43" s="316" t="s">
        <v>1130</v>
      </c>
      <c r="B43" s="558" t="s">
        <v>1131</v>
      </c>
      <c r="C43" s="406"/>
      <c r="D43" s="318" t="s">
        <v>451</v>
      </c>
      <c r="E43" s="572">
        <v>123.84</v>
      </c>
      <c r="F43" s="572">
        <v>96.2</v>
      </c>
      <c r="G43" s="572">
        <v>101.52</v>
      </c>
      <c r="H43" s="324">
        <f>'Series 400 Design'!$H43</f>
        <v>0</v>
      </c>
      <c r="J43" s="406"/>
      <c r="K43" s="318" t="s">
        <v>451</v>
      </c>
      <c r="L43" s="324">
        <f>'Series 400 Final'!$H43</f>
        <v>0</v>
      </c>
    </row>
    <row r="44" spans="1:12" x14ac:dyDescent="0.2">
      <c r="A44" s="316"/>
      <c r="B44" s="558"/>
      <c r="C44" s="406"/>
      <c r="D44" s="318"/>
      <c r="E44" s="572"/>
      <c r="F44" s="572"/>
      <c r="G44" s="572"/>
      <c r="H44" s="319"/>
      <c r="J44" s="406"/>
      <c r="K44" s="318"/>
      <c r="L44" s="319"/>
    </row>
    <row r="45" spans="1:12" ht="38.25" x14ac:dyDescent="0.2">
      <c r="A45" s="316" t="s">
        <v>1132</v>
      </c>
      <c r="B45" s="558" t="s">
        <v>1133</v>
      </c>
      <c r="C45" s="406"/>
      <c r="D45" s="318" t="s">
        <v>451</v>
      </c>
      <c r="E45" s="572">
        <v>123.84</v>
      </c>
      <c r="F45" s="572">
        <v>107.92</v>
      </c>
      <c r="G45" s="572">
        <v>114.91</v>
      </c>
      <c r="H45" s="324">
        <f>'Series 400 Design'!$H45</f>
        <v>0</v>
      </c>
      <c r="J45" s="406"/>
      <c r="K45" s="318" t="s">
        <v>451</v>
      </c>
      <c r="L45" s="324">
        <f>'Series 400 Final'!$H45</f>
        <v>0</v>
      </c>
    </row>
    <row r="46" spans="1:12" x14ac:dyDescent="0.2">
      <c r="A46" s="316"/>
      <c r="B46" s="558"/>
      <c r="C46" s="406"/>
      <c r="D46" s="318"/>
      <c r="E46" s="572"/>
      <c r="F46" s="572"/>
      <c r="G46" s="572"/>
      <c r="H46" s="319"/>
      <c r="J46" s="406"/>
      <c r="K46" s="318"/>
      <c r="L46" s="319"/>
    </row>
    <row r="47" spans="1:12" ht="38.25" x14ac:dyDescent="0.2">
      <c r="A47" s="316" t="s">
        <v>1134</v>
      </c>
      <c r="B47" s="558" t="s">
        <v>1135</v>
      </c>
      <c r="C47" s="406"/>
      <c r="D47" s="318" t="s">
        <v>451</v>
      </c>
      <c r="E47" s="572">
        <v>123.84</v>
      </c>
      <c r="F47" s="572">
        <v>107.92</v>
      </c>
      <c r="G47" s="572">
        <v>114.91</v>
      </c>
      <c r="H47" s="324">
        <f>'Series 400 Design'!$H47</f>
        <v>0</v>
      </c>
      <c r="J47" s="406"/>
      <c r="K47" s="318" t="s">
        <v>451</v>
      </c>
      <c r="L47" s="324">
        <f>'Series 400 Final'!$H47</f>
        <v>0</v>
      </c>
    </row>
    <row r="48" spans="1:12" x14ac:dyDescent="0.2">
      <c r="A48" s="316"/>
      <c r="B48" s="558"/>
      <c r="C48" s="406"/>
      <c r="D48" s="318"/>
      <c r="E48" s="572"/>
      <c r="F48" s="572"/>
      <c r="G48" s="572"/>
      <c r="H48" s="319"/>
      <c r="J48" s="406"/>
      <c r="K48" s="318"/>
      <c r="L48" s="319"/>
    </row>
    <row r="49" spans="1:12" ht="38.25" x14ac:dyDescent="0.2">
      <c r="A49" s="316" t="s">
        <v>1130</v>
      </c>
      <c r="B49" s="558" t="s">
        <v>1136</v>
      </c>
      <c r="C49" s="406"/>
      <c r="D49" s="318" t="s">
        <v>451</v>
      </c>
      <c r="E49" s="572">
        <v>123.84</v>
      </c>
      <c r="F49" s="572">
        <v>103.58</v>
      </c>
      <c r="G49" s="572">
        <v>101.52</v>
      </c>
      <c r="H49" s="324">
        <f>'Series 400 Design'!$H49</f>
        <v>0</v>
      </c>
      <c r="J49" s="406"/>
      <c r="K49" s="318" t="s">
        <v>451</v>
      </c>
      <c r="L49" s="324">
        <f>'Series 400 Final'!$H49</f>
        <v>0</v>
      </c>
    </row>
    <row r="50" spans="1:12" x14ac:dyDescent="0.2">
      <c r="A50" s="316"/>
      <c r="B50" s="558"/>
      <c r="C50" s="406"/>
      <c r="D50" s="318"/>
      <c r="E50" s="572"/>
      <c r="F50" s="572"/>
      <c r="G50" s="572"/>
      <c r="H50" s="319"/>
      <c r="J50" s="406"/>
      <c r="K50" s="318"/>
      <c r="L50" s="319"/>
    </row>
    <row r="51" spans="1:12" ht="38.25" x14ac:dyDescent="0.2">
      <c r="A51" s="316" t="s">
        <v>1132</v>
      </c>
      <c r="B51" s="558" t="s">
        <v>1137</v>
      </c>
      <c r="C51" s="406"/>
      <c r="D51" s="318" t="s">
        <v>451</v>
      </c>
      <c r="E51" s="572">
        <v>123.84</v>
      </c>
      <c r="F51" s="572">
        <v>112.81</v>
      </c>
      <c r="G51" s="572">
        <v>114.91</v>
      </c>
      <c r="H51" s="324">
        <f>'Series 400 Design'!$H51</f>
        <v>0</v>
      </c>
      <c r="J51" s="406"/>
      <c r="K51" s="318" t="s">
        <v>451</v>
      </c>
      <c r="L51" s="324">
        <f>'Series 400 Final'!$H51</f>
        <v>0</v>
      </c>
    </row>
    <row r="52" spans="1:12" x14ac:dyDescent="0.2">
      <c r="A52" s="316"/>
      <c r="B52" s="558"/>
      <c r="C52" s="406"/>
      <c r="D52" s="318"/>
      <c r="E52" s="572"/>
      <c r="F52" s="572"/>
      <c r="G52" s="572"/>
      <c r="H52" s="319"/>
      <c r="J52" s="406"/>
      <c r="K52" s="318"/>
      <c r="L52" s="319"/>
    </row>
    <row r="53" spans="1:12" ht="38.25" x14ac:dyDescent="0.2">
      <c r="A53" s="316" t="s">
        <v>1134</v>
      </c>
      <c r="B53" s="558" t="s">
        <v>1138</v>
      </c>
      <c r="C53" s="406"/>
      <c r="D53" s="318" t="s">
        <v>451</v>
      </c>
      <c r="E53" s="572">
        <v>123.84</v>
      </c>
      <c r="F53" s="572">
        <v>112.81</v>
      </c>
      <c r="G53" s="572">
        <v>114.91</v>
      </c>
      <c r="H53" s="324">
        <f>'Series 400 Design'!$H53</f>
        <v>0</v>
      </c>
      <c r="J53" s="406"/>
      <c r="K53" s="318" t="s">
        <v>451</v>
      </c>
      <c r="L53" s="324">
        <f>'Series 400 Final'!$H53</f>
        <v>0</v>
      </c>
    </row>
    <row r="54" spans="1:12" x14ac:dyDescent="0.2">
      <c r="A54" s="316"/>
      <c r="B54" s="558"/>
      <c r="C54" s="406"/>
      <c r="D54" s="318"/>
      <c r="E54" s="572"/>
      <c r="F54" s="572"/>
      <c r="G54" s="572"/>
      <c r="H54" s="319"/>
      <c r="J54" s="406"/>
      <c r="K54" s="318"/>
      <c r="L54" s="319"/>
    </row>
    <row r="55" spans="1:12" ht="38.25" x14ac:dyDescent="0.2">
      <c r="A55" s="316" t="s">
        <v>1139</v>
      </c>
      <c r="B55" s="558" t="s">
        <v>1140</v>
      </c>
      <c r="C55" s="406"/>
      <c r="D55" s="318" t="s">
        <v>451</v>
      </c>
      <c r="E55" s="572">
        <v>130.28</v>
      </c>
      <c r="F55" s="572">
        <v>97.48</v>
      </c>
      <c r="G55" s="572">
        <v>102.26</v>
      </c>
      <c r="H55" s="324">
        <f>'Series 400 Design'!$H55</f>
        <v>0</v>
      </c>
      <c r="J55" s="406"/>
      <c r="K55" s="318" t="s">
        <v>451</v>
      </c>
      <c r="L55" s="324">
        <f>'Series 400 Final'!$H55</f>
        <v>0</v>
      </c>
    </row>
    <row r="56" spans="1:12" x14ac:dyDescent="0.2">
      <c r="A56" s="316"/>
      <c r="B56" s="558"/>
      <c r="C56" s="406"/>
      <c r="D56" s="318"/>
      <c r="E56" s="572"/>
      <c r="F56" s="572"/>
      <c r="G56" s="572"/>
      <c r="H56" s="319"/>
      <c r="J56" s="406"/>
      <c r="K56" s="318"/>
      <c r="L56" s="319"/>
    </row>
    <row r="57" spans="1:12" ht="38.25" x14ac:dyDescent="0.2">
      <c r="A57" s="316" t="s">
        <v>1141</v>
      </c>
      <c r="B57" s="558" t="s">
        <v>1142</v>
      </c>
      <c r="C57" s="406"/>
      <c r="D57" s="318" t="s">
        <v>451</v>
      </c>
      <c r="E57" s="572">
        <v>130.28</v>
      </c>
      <c r="F57" s="572">
        <v>114.1</v>
      </c>
      <c r="G57" s="572">
        <v>115.66</v>
      </c>
      <c r="H57" s="324">
        <f>'Series 400 Design'!$H57</f>
        <v>0</v>
      </c>
      <c r="J57" s="406"/>
      <c r="K57" s="318" t="s">
        <v>451</v>
      </c>
      <c r="L57" s="324">
        <f>'Series 400 Final'!$H57</f>
        <v>0</v>
      </c>
    </row>
    <row r="58" spans="1:12" x14ac:dyDescent="0.2">
      <c r="A58" s="316"/>
      <c r="B58" s="558"/>
      <c r="C58" s="406"/>
      <c r="D58" s="318"/>
      <c r="E58" s="572"/>
      <c r="F58" s="572"/>
      <c r="G58" s="572"/>
      <c r="H58" s="319"/>
      <c r="J58" s="406"/>
      <c r="K58" s="318"/>
      <c r="L58" s="319"/>
    </row>
    <row r="59" spans="1:12" ht="38.25" x14ac:dyDescent="0.2">
      <c r="A59" s="316" t="s">
        <v>1143</v>
      </c>
      <c r="B59" s="558" t="s">
        <v>1144</v>
      </c>
      <c r="C59" s="406"/>
      <c r="D59" s="318" t="s">
        <v>451</v>
      </c>
      <c r="E59" s="572">
        <v>130.28</v>
      </c>
      <c r="F59" s="572">
        <v>114.1</v>
      </c>
      <c r="G59" s="572">
        <v>115.66</v>
      </c>
      <c r="H59" s="324">
        <f>'Series 400 Design'!$H59</f>
        <v>0</v>
      </c>
      <c r="J59" s="406"/>
      <c r="K59" s="318" t="s">
        <v>451</v>
      </c>
      <c r="L59" s="324">
        <f>'Series 400 Final'!$H59</f>
        <v>0</v>
      </c>
    </row>
    <row r="60" spans="1:12" ht="17.25" customHeight="1" x14ac:dyDescent="0.2">
      <c r="A60" s="316"/>
      <c r="B60" s="558"/>
      <c r="C60" s="318"/>
      <c r="D60" s="318"/>
      <c r="E60" s="318"/>
      <c r="F60" s="318"/>
      <c r="G60" s="318"/>
      <c r="H60" s="318"/>
      <c r="J60" s="318"/>
      <c r="K60" s="318"/>
      <c r="L60" s="318"/>
    </row>
    <row r="61" spans="1:12" ht="17.25" customHeight="1" x14ac:dyDescent="0.2">
      <c r="A61" s="578"/>
      <c r="B61" s="353" t="s">
        <v>1145</v>
      </c>
      <c r="C61" s="579"/>
      <c r="D61" s="579"/>
      <c r="E61" s="579"/>
      <c r="F61" s="579"/>
      <c r="G61" s="579"/>
      <c r="H61" s="579"/>
      <c r="J61" s="579"/>
      <c r="K61" s="579"/>
      <c r="L61" s="579"/>
    </row>
    <row r="62" spans="1:12" x14ac:dyDescent="0.2">
      <c r="A62" s="357"/>
      <c r="B62" s="358" t="s">
        <v>1146</v>
      </c>
      <c r="C62" s="361"/>
      <c r="D62" s="360"/>
      <c r="E62" s="581"/>
      <c r="F62" s="581"/>
      <c r="G62" s="582"/>
      <c r="H62" s="472">
        <f>'Series 400 Design'!$H62</f>
        <v>0</v>
      </c>
      <c r="J62" s="361"/>
      <c r="K62" s="360"/>
      <c r="L62" s="472">
        <f>'Series 400 Final'!$H62</f>
        <v>0</v>
      </c>
    </row>
    <row r="63" spans="1:12" x14ac:dyDescent="0.2">
      <c r="A63" s="363"/>
      <c r="B63" s="364" t="s">
        <v>1147</v>
      </c>
      <c r="C63" s="367"/>
      <c r="D63" s="366"/>
      <c r="E63" s="366"/>
      <c r="F63" s="366"/>
      <c r="G63" s="583"/>
      <c r="H63" s="473">
        <f>'Series 400 Design'!$H63</f>
        <v>0</v>
      </c>
      <c r="J63" s="367"/>
      <c r="K63" s="366"/>
      <c r="L63" s="473">
        <f>'Series 400 Final'!$H63</f>
        <v>0</v>
      </c>
    </row>
    <row r="64" spans="1:12" x14ac:dyDescent="0.2">
      <c r="A64" s="474"/>
      <c r="B64" s="475" t="s">
        <v>4062</v>
      </c>
      <c r="C64" s="476"/>
      <c r="D64" s="476"/>
      <c r="E64" s="476"/>
      <c r="F64" s="476"/>
      <c r="G64" s="370"/>
      <c r="H64" s="661">
        <f>'Series 400 Design'!$H64</f>
        <v>0</v>
      </c>
      <c r="J64" s="476"/>
      <c r="K64" s="370"/>
      <c r="L64" s="661">
        <f>'Series 400 Final'!$H64</f>
        <v>0</v>
      </c>
    </row>
    <row r="65" spans="1:12" x14ac:dyDescent="0.2">
      <c r="A65" s="474"/>
      <c r="B65" s="475" t="s">
        <v>4049</v>
      </c>
      <c r="C65" s="476"/>
      <c r="D65" s="476"/>
      <c r="E65" s="476"/>
      <c r="F65" s="476"/>
      <c r="G65" s="370"/>
      <c r="H65" s="478">
        <f>'Series 400 Design'!$H65</f>
        <v>6</v>
      </c>
      <c r="J65" s="476"/>
      <c r="K65" s="370"/>
      <c r="L65" s="478">
        <f>'Series 400 Final'!$H65</f>
        <v>6</v>
      </c>
    </row>
  </sheetData>
  <sheetProtection algorithmName="SHA-512" hashValue="ykBoe/vvrzbOM+LASx7G2q6Chf0Kg/B2YbcCQv415LZNbVwNzVA1ks3lFUaRK7ZZZCkh5djDsHV3P7DXJU0ddA==" saltValue="WZo5je/PELx7DHMHFabFaA==" spinCount="100000" sheet="1" objects="1" scenarios="1"/>
  <mergeCells count="3">
    <mergeCell ref="E4:H4"/>
    <mergeCell ref="C4:D4"/>
    <mergeCell ref="J4:K4"/>
  </mergeCells>
  <pageMargins left="0.70866141732283472" right="0.70866141732283472" top="0.74803149606299213" bottom="0.74803149606299213" header="0.31496062992125984" footer="0.31496062992125984"/>
  <pageSetup paperSize="9"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CB5A-DC1A-42FA-907D-A92506A78A84}">
  <sheetPr codeName="Sheet5">
    <tabColor rgb="FF7030A0"/>
    <pageSetUpPr fitToPage="1"/>
  </sheetPr>
  <dimension ref="A1:AC528"/>
  <sheetViews>
    <sheetView zoomScale="85" zoomScaleNormal="85" workbookViewId="0"/>
  </sheetViews>
  <sheetFormatPr defaultColWidth="9.140625" defaultRowHeight="12.75" x14ac:dyDescent="0.2"/>
  <cols>
    <col min="1" max="1" width="9.140625" style="8"/>
    <col min="2" max="2" width="55.28515625" style="2" customWidth="1"/>
    <col min="3" max="3" width="11.85546875" style="8" customWidth="1"/>
    <col min="4" max="4" width="9" style="8" customWidth="1"/>
    <col min="5" max="5" width="11.140625" style="8" customWidth="1"/>
    <col min="6" max="6" width="10.7109375" style="8" customWidth="1"/>
    <col min="7" max="7" width="11.42578125" style="8" customWidth="1"/>
    <col min="8" max="8" width="13.7109375" style="8" customWidth="1"/>
    <col min="9" max="11" width="9" style="8" customWidth="1"/>
    <col min="12" max="12" width="14" style="8" customWidth="1"/>
    <col min="13" max="13" width="11.7109375" style="8" customWidth="1"/>
    <col min="14" max="14" width="11" style="8" customWidth="1"/>
    <col min="15" max="15" width="10" style="8" customWidth="1"/>
    <col min="16" max="16" width="15.42578125" style="8" customWidth="1"/>
    <col min="17" max="17" width="11.140625" style="8" customWidth="1"/>
    <col min="18" max="18" width="11.42578125" style="8" customWidth="1"/>
    <col min="19" max="19" width="11.85546875" style="8" customWidth="1"/>
    <col min="20" max="20" width="15" style="8" customWidth="1"/>
    <col min="21" max="22" width="11.140625" style="8" customWidth="1"/>
    <col min="23" max="23" width="10.42578125" style="8" customWidth="1"/>
    <col min="24" max="24" width="12.7109375" style="8" customWidth="1"/>
    <col min="25" max="25" width="11.140625" style="8" customWidth="1"/>
    <col min="26" max="26" width="12" style="8" customWidth="1"/>
    <col min="27" max="27" width="11.85546875" style="8" customWidth="1"/>
    <col min="28" max="28" width="19" style="8" customWidth="1"/>
    <col min="29" max="29" width="14.140625" customWidth="1"/>
  </cols>
  <sheetData>
    <row r="1" spans="1:29" s="1" customFormat="1" ht="15.75" x14ac:dyDescent="0.25">
      <c r="A1" s="32" t="s">
        <v>1148</v>
      </c>
      <c r="B1" s="33"/>
      <c r="C1" s="34"/>
      <c r="D1" s="34"/>
      <c r="E1" s="34"/>
      <c r="F1" s="34"/>
      <c r="G1" s="34"/>
      <c r="H1" s="34"/>
      <c r="I1" s="34"/>
      <c r="J1" s="34"/>
      <c r="K1" s="34"/>
      <c r="L1" s="34"/>
      <c r="M1" s="34"/>
      <c r="N1" s="34"/>
      <c r="O1" s="34"/>
      <c r="P1" s="34"/>
      <c r="Q1" s="34"/>
      <c r="R1" s="34"/>
      <c r="S1" s="34"/>
      <c r="T1" s="34"/>
      <c r="U1" s="34"/>
      <c r="V1" s="34"/>
      <c r="W1" s="34"/>
      <c r="X1" s="34"/>
      <c r="Y1" s="35"/>
      <c r="Z1" s="35"/>
      <c r="AA1" s="35"/>
      <c r="AB1" s="35"/>
    </row>
    <row r="2" spans="1:29" s="7" customFormat="1" ht="21" customHeight="1" x14ac:dyDescent="0.25">
      <c r="A2" s="36"/>
      <c r="B2" s="33"/>
      <c r="C2" s="34"/>
      <c r="D2" s="34"/>
      <c r="E2" s="34"/>
      <c r="F2" s="34"/>
      <c r="G2" s="34"/>
      <c r="H2" s="34"/>
      <c r="I2" s="34"/>
      <c r="J2" s="34"/>
      <c r="K2" s="34"/>
      <c r="L2" s="34"/>
      <c r="M2" s="34"/>
      <c r="N2" s="34"/>
      <c r="O2" s="34"/>
      <c r="P2" s="34"/>
      <c r="Q2" s="34"/>
      <c r="R2" s="34"/>
      <c r="S2" s="34"/>
      <c r="T2" s="34"/>
      <c r="U2" s="34"/>
      <c r="V2" s="34"/>
      <c r="W2" s="34"/>
      <c r="X2" s="34"/>
      <c r="Y2" s="1069"/>
      <c r="Z2" s="1069"/>
      <c r="AA2" s="1069"/>
      <c r="AB2" s="1069"/>
    </row>
    <row r="3" spans="1:29" s="7" customFormat="1" ht="15" customHeight="1" x14ac:dyDescent="0.2">
      <c r="A3" s="26" t="s">
        <v>1</v>
      </c>
      <c r="B3" s="19" t="s">
        <v>2</v>
      </c>
      <c r="C3" s="18" t="s">
        <v>3</v>
      </c>
      <c r="D3" s="18" t="s">
        <v>4</v>
      </c>
      <c r="E3" s="1066" t="s">
        <v>5</v>
      </c>
      <c r="F3" s="1067"/>
      <c r="G3" s="1067"/>
      <c r="H3" s="1068"/>
      <c r="I3" s="1070" t="s">
        <v>6</v>
      </c>
      <c r="J3" s="1071"/>
      <c r="K3" s="1071"/>
      <c r="L3" s="1072"/>
      <c r="M3" s="1073" t="s">
        <v>7</v>
      </c>
      <c r="N3" s="1074"/>
      <c r="O3" s="1074"/>
      <c r="P3" s="1075"/>
      <c r="Q3" s="1070" t="s">
        <v>381</v>
      </c>
      <c r="R3" s="1071"/>
      <c r="S3" s="1071"/>
      <c r="T3" s="1072"/>
      <c r="U3" s="1073" t="s">
        <v>9</v>
      </c>
      <c r="V3" s="1074"/>
      <c r="W3" s="1074"/>
      <c r="X3" s="1075"/>
      <c r="Y3" s="1070" t="s">
        <v>10</v>
      </c>
      <c r="Z3" s="1071"/>
      <c r="AA3" s="1071"/>
      <c r="AB3" s="1072"/>
      <c r="AC3" s="6"/>
    </row>
    <row r="4" spans="1:29" s="7" customFormat="1" ht="15" x14ac:dyDescent="0.2">
      <c r="A4" s="26"/>
      <c r="B4" s="19"/>
      <c r="C4" s="18"/>
      <c r="D4" s="18"/>
      <c r="E4" s="112" t="s">
        <v>382</v>
      </c>
      <c r="F4" s="112" t="s">
        <v>383</v>
      </c>
      <c r="G4" s="112" t="s">
        <v>384</v>
      </c>
      <c r="H4" s="112" t="s">
        <v>13</v>
      </c>
      <c r="I4" s="18" t="s">
        <v>382</v>
      </c>
      <c r="J4" s="18" t="s">
        <v>383</v>
      </c>
      <c r="K4" s="18" t="s">
        <v>384</v>
      </c>
      <c r="L4" s="18" t="s">
        <v>13</v>
      </c>
      <c r="M4" s="112" t="s">
        <v>382</v>
      </c>
      <c r="N4" s="112" t="s">
        <v>383</v>
      </c>
      <c r="O4" s="112" t="s">
        <v>384</v>
      </c>
      <c r="P4" s="112" t="s">
        <v>13</v>
      </c>
      <c r="Q4" s="18" t="s">
        <v>382</v>
      </c>
      <c r="R4" s="18" t="s">
        <v>383</v>
      </c>
      <c r="S4" s="18" t="s">
        <v>384</v>
      </c>
      <c r="T4" s="18" t="s">
        <v>13</v>
      </c>
      <c r="U4" s="112" t="s">
        <v>382</v>
      </c>
      <c r="V4" s="112" t="s">
        <v>383</v>
      </c>
      <c r="W4" s="112" t="s">
        <v>384</v>
      </c>
      <c r="X4" s="112" t="s">
        <v>13</v>
      </c>
      <c r="Y4" s="18" t="s">
        <v>382</v>
      </c>
      <c r="Z4" s="18" t="s">
        <v>383</v>
      </c>
      <c r="AA4" s="18" t="s">
        <v>384</v>
      </c>
      <c r="AB4" s="18" t="s">
        <v>13</v>
      </c>
    </row>
    <row r="5" spans="1:29" x14ac:dyDescent="0.2">
      <c r="A5" s="29"/>
      <c r="B5" s="37"/>
      <c r="C5" s="29"/>
      <c r="D5" s="29"/>
      <c r="E5" s="113"/>
      <c r="F5" s="113"/>
      <c r="G5" s="113"/>
      <c r="H5" s="113"/>
      <c r="I5" s="29"/>
      <c r="J5" s="29"/>
      <c r="K5" s="29"/>
      <c r="L5" s="29"/>
      <c r="M5" s="113"/>
      <c r="N5" s="113"/>
      <c r="O5" s="113"/>
      <c r="P5" s="113"/>
      <c r="Q5" s="29"/>
      <c r="R5" s="29"/>
      <c r="S5" s="29"/>
      <c r="T5" s="29"/>
      <c r="U5" s="113"/>
      <c r="V5" s="113"/>
      <c r="W5" s="113"/>
      <c r="X5" s="113"/>
      <c r="Y5" s="38"/>
      <c r="Z5" s="38"/>
      <c r="AA5" s="38"/>
      <c r="AB5" s="38"/>
    </row>
    <row r="6" spans="1:29" ht="38.25" x14ac:dyDescent="0.2">
      <c r="A6" s="43"/>
      <c r="B6" s="45" t="s">
        <v>1149</v>
      </c>
      <c r="C6" s="44"/>
      <c r="D6" s="46"/>
      <c r="E6" s="46"/>
      <c r="F6" s="46"/>
      <c r="G6" s="46"/>
      <c r="H6" s="46"/>
      <c r="I6" s="46"/>
      <c r="J6" s="46"/>
      <c r="K6" s="46"/>
      <c r="L6" s="46"/>
      <c r="M6" s="46"/>
      <c r="N6" s="46"/>
      <c r="O6" s="46"/>
      <c r="P6" s="46"/>
      <c r="Q6" s="46"/>
      <c r="R6" s="46"/>
      <c r="S6" s="46"/>
      <c r="T6" s="46"/>
      <c r="U6" s="46"/>
      <c r="V6" s="46"/>
      <c r="W6" s="46"/>
      <c r="X6" s="46"/>
      <c r="Y6" s="90"/>
      <c r="Z6" s="90"/>
      <c r="AA6" s="90"/>
      <c r="AB6" s="47"/>
    </row>
    <row r="7" spans="1:29" x14ac:dyDescent="0.2">
      <c r="A7" s="13"/>
      <c r="B7" s="30"/>
      <c r="C7" s="15"/>
      <c r="D7" s="29"/>
      <c r="E7" s="113"/>
      <c r="F7" s="113"/>
      <c r="G7" s="113"/>
      <c r="H7" s="113"/>
      <c r="I7" s="29"/>
      <c r="J7" s="29"/>
      <c r="K7" s="29"/>
      <c r="L7" s="29"/>
      <c r="M7" s="113"/>
      <c r="N7" s="113"/>
      <c r="O7" s="113"/>
      <c r="P7" s="113"/>
      <c r="Q7" s="29"/>
      <c r="R7" s="29"/>
      <c r="S7" s="29"/>
      <c r="T7" s="29"/>
      <c r="U7" s="113"/>
      <c r="V7" s="113"/>
      <c r="W7" s="113"/>
      <c r="X7" s="113"/>
      <c r="Y7" s="86"/>
      <c r="Z7" s="86"/>
      <c r="AA7" s="86"/>
      <c r="AB7" s="38"/>
    </row>
    <row r="8" spans="1:29" x14ac:dyDescent="0.2">
      <c r="A8" s="53"/>
      <c r="B8" s="57" t="s">
        <v>1150</v>
      </c>
      <c r="C8" s="54"/>
      <c r="D8" s="58"/>
      <c r="E8" s="59" t="s">
        <v>644</v>
      </c>
      <c r="F8" s="59" t="s">
        <v>397</v>
      </c>
      <c r="G8" s="59" t="s">
        <v>398</v>
      </c>
      <c r="H8" s="58"/>
      <c r="I8" s="88" t="s">
        <v>644</v>
      </c>
      <c r="J8" s="88" t="s">
        <v>397</v>
      </c>
      <c r="K8" s="88" t="s">
        <v>398</v>
      </c>
      <c r="L8" s="88"/>
      <c r="M8" s="59" t="s">
        <v>644</v>
      </c>
      <c r="N8" s="59" t="s">
        <v>397</v>
      </c>
      <c r="O8" s="59" t="s">
        <v>398</v>
      </c>
      <c r="P8" s="59"/>
      <c r="Q8" s="59" t="s">
        <v>644</v>
      </c>
      <c r="R8" s="59" t="s">
        <v>397</v>
      </c>
      <c r="S8" s="59" t="s">
        <v>398</v>
      </c>
      <c r="T8" s="59"/>
      <c r="U8" s="88" t="s">
        <v>644</v>
      </c>
      <c r="V8" s="88" t="s">
        <v>397</v>
      </c>
      <c r="W8" s="88" t="s">
        <v>398</v>
      </c>
      <c r="X8" s="88"/>
      <c r="Y8" s="88" t="s">
        <v>644</v>
      </c>
      <c r="Z8" s="88" t="s">
        <v>397</v>
      </c>
      <c r="AA8" s="88" t="s">
        <v>398</v>
      </c>
      <c r="AB8" s="60"/>
    </row>
    <row r="9" spans="1:29" x14ac:dyDescent="0.2">
      <c r="A9" s="13"/>
      <c r="B9" s="30"/>
      <c r="C9" s="15"/>
      <c r="D9" s="29"/>
      <c r="E9" s="114"/>
      <c r="F9" s="114"/>
      <c r="G9" s="114"/>
      <c r="H9" s="113"/>
      <c r="I9" s="87"/>
      <c r="J9" s="87"/>
      <c r="K9" s="87"/>
      <c r="L9" s="87"/>
      <c r="M9" s="114"/>
      <c r="N9" s="114"/>
      <c r="O9" s="114"/>
      <c r="P9" s="114"/>
      <c r="Q9" s="39"/>
      <c r="R9" s="39"/>
      <c r="S9" s="39"/>
      <c r="T9" s="39"/>
      <c r="U9" s="116"/>
      <c r="V9" s="116"/>
      <c r="W9" s="116"/>
      <c r="X9" s="116"/>
      <c r="Y9" s="87"/>
      <c r="Z9" s="87"/>
      <c r="AA9" s="87"/>
      <c r="AB9" s="28"/>
    </row>
    <row r="10" spans="1:29" ht="39" customHeight="1" x14ac:dyDescent="0.2">
      <c r="A10" s="316" t="s">
        <v>1151</v>
      </c>
      <c r="B10" s="558" t="s">
        <v>1152</v>
      </c>
      <c r="C10" s="318">
        <f>'Series 500 Input'!C10</f>
        <v>0</v>
      </c>
      <c r="D10" s="562" t="s">
        <v>451</v>
      </c>
      <c r="E10" s="572">
        <v>120.72</v>
      </c>
      <c r="F10" s="572">
        <v>102.37</v>
      </c>
      <c r="G10" s="572">
        <v>91.92</v>
      </c>
      <c r="H10" s="324">
        <f>(IF(C10&lt;10,E10,IF(AND(C10&gt;=10,C10&lt;=50),F10,IF(C10&gt;50,G10,""))))*C10</f>
        <v>0</v>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v>0</v>
      </c>
      <c r="Q10" s="575">
        <v>53</v>
      </c>
      <c r="R10" s="575">
        <v>50</v>
      </c>
      <c r="S10" s="575">
        <v>46</v>
      </c>
      <c r="T10" s="326">
        <f>(IF(C10&lt;10,Q10,IF(AND(C10&gt;=10,C10&lt;=50),R10,IF(C10&gt;50,S10,""))))*C10</f>
        <v>0</v>
      </c>
      <c r="U10" s="576">
        <v>101.31</v>
      </c>
      <c r="V10" s="576">
        <v>80.31</v>
      </c>
      <c r="W10" s="576">
        <v>76.459999999999994</v>
      </c>
      <c r="X10" s="324">
        <f>(IF(C10&lt;10,U10,IF(AND(C10&gt;=10,C10&lt;=50),V10,IF(C10&gt;50,W10,""))))*C10</f>
        <v>0</v>
      </c>
      <c r="Y10" s="409">
        <v>70</v>
      </c>
      <c r="Z10" s="409">
        <v>65</v>
      </c>
      <c r="AA10" s="409">
        <v>60</v>
      </c>
      <c r="AB10" s="326">
        <f t="shared" ref="AB10:AB32" si="0">(IF(C10&lt;10,Y10,IF(AND(C10&gt;=10,C10&lt;=50),Z10,IF(C10&gt;50,AA10,""))))*C10</f>
        <v>0</v>
      </c>
    </row>
    <row r="11" spans="1:29" x14ac:dyDescent="0.2">
      <c r="A11" s="316"/>
      <c r="B11" s="558"/>
      <c r="C11" s="318">
        <f>'Series 500 Input'!C11</f>
        <v>0</v>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Input'!C12</f>
        <v>0</v>
      </c>
      <c r="D12" s="562" t="s">
        <v>451</v>
      </c>
      <c r="E12" s="572">
        <v>2.3199999999999998</v>
      </c>
      <c r="F12" s="572">
        <v>2.3199999999999998</v>
      </c>
      <c r="G12" s="572">
        <v>2.3199999999999998</v>
      </c>
      <c r="H12" s="324">
        <f t="shared" ref="H12" si="1">(IF(C12&lt;10,E12,IF(AND(C12&gt;=10,C12&lt;=50),F12,IF(C12&gt;50,G12,""))))*C12</f>
        <v>0</v>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v>0</v>
      </c>
      <c r="Q12" s="575">
        <v>1.85</v>
      </c>
      <c r="R12" s="575">
        <v>1.85</v>
      </c>
      <c r="S12" s="575">
        <v>1.85</v>
      </c>
      <c r="T12" s="326">
        <f t="shared" ref="T12" si="3">(IF(C12&lt;10,Q12,IF(AND(C12&gt;=10,C12&lt;=50),R12,IF(C12&gt;50,S12,""))))*C12</f>
        <v>0</v>
      </c>
      <c r="U12" s="576">
        <v>1.75</v>
      </c>
      <c r="V12" s="576">
        <v>1.75</v>
      </c>
      <c r="W12" s="576">
        <v>1.75</v>
      </c>
      <c r="X12" s="324">
        <f t="shared" ref="X12" si="4">(IF(C12&lt;10,U12,IF(AND(C12&gt;=10,C12&lt;=50),V12,IF(C12&gt;50,W12,""))))*C12</f>
        <v>0</v>
      </c>
      <c r="Y12" s="409">
        <v>1</v>
      </c>
      <c r="Z12" s="409">
        <v>1</v>
      </c>
      <c r="AA12" s="409">
        <v>1</v>
      </c>
      <c r="AB12" s="326">
        <f t="shared" si="0"/>
        <v>0</v>
      </c>
    </row>
    <row r="13" spans="1:29" x14ac:dyDescent="0.2">
      <c r="A13" s="316"/>
      <c r="B13" s="558"/>
      <c r="C13" s="318">
        <f>'Series 500 Input'!C13</f>
        <v>0</v>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Input'!C14</f>
        <v>0</v>
      </c>
      <c r="D14" s="562" t="s">
        <v>451</v>
      </c>
      <c r="E14" s="572">
        <v>124.7</v>
      </c>
      <c r="F14" s="572">
        <v>104.46</v>
      </c>
      <c r="G14" s="572">
        <v>93.79</v>
      </c>
      <c r="H14" s="324">
        <f t="shared" ref="H14" si="5">(IF(C14&lt;10,E14,IF(AND(C14&gt;=10,C14&lt;=50),F14,IF(C14&gt;50,G14,""))))*C14</f>
        <v>0</v>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v>0</v>
      </c>
      <c r="Q14" s="575">
        <v>55</v>
      </c>
      <c r="R14" s="575">
        <v>52</v>
      </c>
      <c r="S14" s="575">
        <v>48</v>
      </c>
      <c r="T14" s="326">
        <f t="shared" ref="T14" si="7">(IF(C14&lt;10,Q14,IF(AND(C14&gt;=10,C14&lt;=50),R14,IF(C14&gt;50,S14,""))))*C14</f>
        <v>0</v>
      </c>
      <c r="U14" s="576">
        <v>107.83</v>
      </c>
      <c r="V14" s="576">
        <v>86.83</v>
      </c>
      <c r="W14" s="576">
        <v>82.98</v>
      </c>
      <c r="X14" s="324">
        <f t="shared" ref="X14" si="8">(IF(C14&lt;10,U14,IF(AND(C14&gt;=10,C14&lt;=50),V14,IF(C14&gt;50,W14,""))))*C14</f>
        <v>0</v>
      </c>
      <c r="Y14" s="409">
        <v>70</v>
      </c>
      <c r="Z14" s="409">
        <v>65</v>
      </c>
      <c r="AA14" s="409">
        <v>60</v>
      </c>
      <c r="AB14" s="326">
        <f t="shared" si="0"/>
        <v>0</v>
      </c>
    </row>
    <row r="15" spans="1:29" x14ac:dyDescent="0.2">
      <c r="A15" s="316"/>
      <c r="B15" s="558"/>
      <c r="C15" s="318">
        <f>'Series 500 Input'!C15</f>
        <v>0</v>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Input'!C16</f>
        <v>0</v>
      </c>
      <c r="D16" s="562" t="s">
        <v>451</v>
      </c>
      <c r="E16" s="572">
        <v>2.3199999999999998</v>
      </c>
      <c r="F16" s="572">
        <v>2.323</v>
      </c>
      <c r="G16" s="572">
        <v>2.3199999999999998</v>
      </c>
      <c r="H16" s="324">
        <f t="shared" ref="H16" si="9">(IF(C16&lt;10,E16,IF(AND(C16&gt;=10,C16&lt;=50),F16,IF(C16&gt;50,G16,""))))*C16</f>
        <v>0</v>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v>0</v>
      </c>
      <c r="Q16" s="575">
        <v>1.85</v>
      </c>
      <c r="R16" s="575">
        <v>1.85</v>
      </c>
      <c r="S16" s="575">
        <v>1.85</v>
      </c>
      <c r="T16" s="326">
        <f t="shared" ref="T16" si="11">(IF(C16&lt;10,Q16,IF(AND(C16&gt;=10,C16&lt;=50),R16,IF(C16&gt;50,S16,""))))*C16</f>
        <v>0</v>
      </c>
      <c r="U16" s="576">
        <v>1.75</v>
      </c>
      <c r="V16" s="576">
        <v>1.75</v>
      </c>
      <c r="W16" s="576">
        <v>1.75</v>
      </c>
      <c r="X16" s="324">
        <f t="shared" ref="X16" si="12">(IF(C16&lt;10,U16,IF(AND(C16&gt;=10,C16&lt;=50),V16,IF(C16&gt;50,W16,""))))*C16</f>
        <v>0</v>
      </c>
      <c r="Y16" s="409">
        <v>1</v>
      </c>
      <c r="Z16" s="409">
        <v>1</v>
      </c>
      <c r="AA16" s="409">
        <v>1</v>
      </c>
      <c r="AB16" s="326">
        <f t="shared" si="0"/>
        <v>0</v>
      </c>
    </row>
    <row r="17" spans="1:28" x14ac:dyDescent="0.2">
      <c r="A17" s="316"/>
      <c r="B17" s="558"/>
      <c r="C17" s="318">
        <f>'Series 500 Input'!C17</f>
        <v>0</v>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Input'!C18</f>
        <v>0</v>
      </c>
      <c r="D18" s="562" t="s">
        <v>451</v>
      </c>
      <c r="E18" s="572">
        <v>173.05</v>
      </c>
      <c r="F18" s="572">
        <v>148.88999999999999</v>
      </c>
      <c r="G18" s="572">
        <v>136.94999999999999</v>
      </c>
      <c r="H18" s="324">
        <f t="shared" ref="H18" si="13">(IF(C18&lt;10,E18,IF(AND(C18&gt;=10,C18&lt;=50),F18,IF(C18&gt;50,G18,""))))*C18</f>
        <v>0</v>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v>0</v>
      </c>
      <c r="Q18" s="575">
        <v>60</v>
      </c>
      <c r="R18" s="575">
        <v>57</v>
      </c>
      <c r="S18" s="575">
        <v>53</v>
      </c>
      <c r="T18" s="326">
        <f t="shared" ref="T18" si="15">(IF(C18&lt;10,Q18,IF(AND(C18&gt;=10,C18&lt;=50),R18,IF(C18&gt;50,S18,""))))*C18</f>
        <v>0</v>
      </c>
      <c r="U18" s="576">
        <v>145.32</v>
      </c>
      <c r="V18" s="576">
        <v>120.55</v>
      </c>
      <c r="W18" s="576">
        <v>117.32</v>
      </c>
      <c r="X18" s="324">
        <f t="shared" ref="X18" si="16">(IF(C18&lt;10,U18,IF(AND(C18&gt;=10,C18&lt;=50),V18,IF(C18&gt;50,W18,""))))*C18</f>
        <v>0</v>
      </c>
      <c r="Y18" s="409">
        <v>70</v>
      </c>
      <c r="Z18" s="409">
        <v>65</v>
      </c>
      <c r="AA18" s="409">
        <v>60</v>
      </c>
      <c r="AB18" s="326">
        <f t="shared" si="0"/>
        <v>0</v>
      </c>
    </row>
    <row r="19" spans="1:28" x14ac:dyDescent="0.2">
      <c r="A19" s="316"/>
      <c r="B19" s="558"/>
      <c r="C19" s="318">
        <f>'Series 500 Input'!C19</f>
        <v>0</v>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Input'!C20</f>
        <v>0</v>
      </c>
      <c r="D20" s="562" t="s">
        <v>451</v>
      </c>
      <c r="E20" s="572">
        <v>2.3199999999999998</v>
      </c>
      <c r="F20" s="572">
        <v>2.3199999999999998</v>
      </c>
      <c r="G20" s="572">
        <v>2.3199999999999998</v>
      </c>
      <c r="H20" s="324">
        <f t="shared" ref="H20" si="17">(IF(C20&lt;10,E20,IF(AND(C20&gt;=10,C20&lt;=50),F20,IF(C20&gt;50,G20,""))))*C20</f>
        <v>0</v>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v>0</v>
      </c>
      <c r="Q20" s="575">
        <v>2.15</v>
      </c>
      <c r="R20" s="575">
        <v>2.15</v>
      </c>
      <c r="S20" s="575">
        <v>2.15</v>
      </c>
      <c r="T20" s="326">
        <f t="shared" ref="T20" si="19">(IF(C20&lt;10,Q20,IF(AND(C20&gt;=10,C20&lt;=50),R20,IF(C20&gt;50,S20,""))))*C20</f>
        <v>0</v>
      </c>
      <c r="U20" s="576">
        <v>2.31</v>
      </c>
      <c r="V20" s="576">
        <v>2.31</v>
      </c>
      <c r="W20" s="576">
        <v>2.31</v>
      </c>
      <c r="X20" s="324">
        <f t="shared" ref="X20" si="20">(IF(C20&lt;10,U20,IF(AND(C20&gt;=10,C20&lt;=50),V20,IF(C20&gt;50,W20,""))))*C20</f>
        <v>0</v>
      </c>
      <c r="Y20" s="409">
        <v>1</v>
      </c>
      <c r="Z20" s="409">
        <v>1</v>
      </c>
      <c r="AA20" s="409">
        <v>1</v>
      </c>
      <c r="AB20" s="326">
        <f t="shared" si="0"/>
        <v>0</v>
      </c>
    </row>
    <row r="21" spans="1:28" x14ac:dyDescent="0.2">
      <c r="A21" s="316"/>
      <c r="B21" s="558"/>
      <c r="C21" s="318">
        <f>'Series 500 Input'!C21</f>
        <v>0</v>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Input'!C22</f>
        <v>0</v>
      </c>
      <c r="D22" s="562" t="s">
        <v>451</v>
      </c>
      <c r="E22" s="572">
        <v>222.36</v>
      </c>
      <c r="F22" s="572">
        <v>186.62</v>
      </c>
      <c r="G22" s="572">
        <v>170.63</v>
      </c>
      <c r="H22" s="324">
        <f t="shared" ref="H22" si="21">(IF(C22&lt;10,E22,IF(AND(C22&gt;=10,C22&lt;=50),F22,IF(C22&gt;50,G22,""))))*C22</f>
        <v>0</v>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v>0</v>
      </c>
      <c r="Q22" s="575">
        <v>85</v>
      </c>
      <c r="R22" s="575">
        <v>85</v>
      </c>
      <c r="S22" s="575">
        <v>85</v>
      </c>
      <c r="T22" s="326">
        <f t="shared" ref="T22" si="23">(IF(C22&lt;10,Q22,IF(AND(C22&gt;=10,C22&lt;=50),R22,IF(C22&gt;50,S22,""))))*C22</f>
        <v>0</v>
      </c>
      <c r="U22" s="576">
        <v>209.87</v>
      </c>
      <c r="V22" s="576">
        <v>180.96</v>
      </c>
      <c r="W22" s="576">
        <v>178.31</v>
      </c>
      <c r="X22" s="324">
        <f t="shared" ref="X22" si="24">(IF(C22&lt;10,U22,IF(AND(C22&gt;=10,C22&lt;=50),V22,IF(C22&gt;50,W22,""))))*C22</f>
        <v>0</v>
      </c>
      <c r="Y22" s="409">
        <v>200</v>
      </c>
      <c r="Z22" s="409">
        <v>190</v>
      </c>
      <c r="AA22" s="409">
        <v>180</v>
      </c>
      <c r="AB22" s="326">
        <f t="shared" si="0"/>
        <v>0</v>
      </c>
    </row>
    <row r="23" spans="1:28" x14ac:dyDescent="0.2">
      <c r="A23" s="316"/>
      <c r="B23" s="558"/>
      <c r="C23" s="318">
        <f>'Series 500 Input'!C23</f>
        <v>0</v>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Input'!C24</f>
        <v>0</v>
      </c>
      <c r="D24" s="562" t="s">
        <v>451</v>
      </c>
      <c r="E24" s="572">
        <v>2.3199999999999998</v>
      </c>
      <c r="F24" s="572">
        <v>2.3199999999999998</v>
      </c>
      <c r="G24" s="572">
        <v>2.3199999999999998</v>
      </c>
      <c r="H24" s="324">
        <f t="shared" ref="H24" si="25">(IF(C24&lt;10,E24,IF(AND(C24&gt;=10,C24&lt;=50),F24,IF(C24&gt;50,G24,""))))*C24</f>
        <v>0</v>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v>0</v>
      </c>
      <c r="Q24" s="575">
        <v>3.15</v>
      </c>
      <c r="R24" s="575">
        <v>3.15</v>
      </c>
      <c r="S24" s="575">
        <v>3.15</v>
      </c>
      <c r="T24" s="326">
        <f t="shared" ref="T24" si="27">(IF(C24&lt;10,Q24,IF(AND(C24&gt;=10,C24&lt;=50),R24,IF(C24&gt;50,S24,""))))*C24</f>
        <v>0</v>
      </c>
      <c r="U24" s="576">
        <v>2.59</v>
      </c>
      <c r="V24" s="576">
        <v>2.59</v>
      </c>
      <c r="W24" s="576">
        <v>2.59</v>
      </c>
      <c r="X24" s="324">
        <f t="shared" ref="X24" si="28">(IF(C24&lt;10,U24,IF(AND(C24&gt;=10,C24&lt;=50),V24,IF(C24&gt;50,W24,""))))*C24</f>
        <v>0</v>
      </c>
      <c r="Y24" s="409">
        <v>1</v>
      </c>
      <c r="Z24" s="409">
        <v>1</v>
      </c>
      <c r="AA24" s="409">
        <v>1</v>
      </c>
      <c r="AB24" s="326">
        <f t="shared" si="0"/>
        <v>0</v>
      </c>
    </row>
    <row r="25" spans="1:28" ht="15" customHeight="1" x14ac:dyDescent="0.2">
      <c r="A25" s="316"/>
      <c r="B25" s="558"/>
      <c r="C25" s="318">
        <f>'Series 500 Input'!C25</f>
        <v>0</v>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Input'!C26</f>
        <v>0</v>
      </c>
      <c r="D26" s="562" t="s">
        <v>451</v>
      </c>
      <c r="E26" s="572">
        <v>356.07</v>
      </c>
      <c r="F26" s="572">
        <v>281.12</v>
      </c>
      <c r="G26" s="572">
        <v>260.61</v>
      </c>
      <c r="H26" s="324">
        <f t="shared" ref="H26" si="29">(IF(C26&lt;10,E26,IF(AND(C26&gt;=10,C26&lt;=50),F26,IF(C26&gt;50,G26,""))))*C26</f>
        <v>0</v>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v>0</v>
      </c>
      <c r="Q26" s="575">
        <v>128</v>
      </c>
      <c r="R26" s="575">
        <v>128</v>
      </c>
      <c r="S26" s="575">
        <v>128</v>
      </c>
      <c r="T26" s="326">
        <f t="shared" ref="T26" si="31">(IF(C26&lt;10,Q26,IF(AND(C26&gt;=10,C26&lt;=50),R26,IF(C26&gt;50,S26,""))))*C26</f>
        <v>0</v>
      </c>
      <c r="U26" s="576">
        <v>285.64</v>
      </c>
      <c r="V26" s="576">
        <v>249.73</v>
      </c>
      <c r="W26" s="576">
        <v>243.64</v>
      </c>
      <c r="X26" s="324">
        <f t="shared" ref="X26" si="32">(IF(C26&lt;10,U26,IF(AND(C26&gt;=10,C26&lt;=50),V26,IF(C26&gt;50,W26,""))))*C26</f>
        <v>0</v>
      </c>
      <c r="Y26" s="409">
        <v>200</v>
      </c>
      <c r="Z26" s="409">
        <v>190</v>
      </c>
      <c r="AA26" s="409">
        <v>180</v>
      </c>
      <c r="AB26" s="326">
        <f t="shared" si="0"/>
        <v>0</v>
      </c>
    </row>
    <row r="27" spans="1:28" ht="12" customHeight="1" x14ac:dyDescent="0.2">
      <c r="A27" s="316"/>
      <c r="B27" s="558"/>
      <c r="C27" s="318">
        <f>'Series 500 Input'!C27</f>
        <v>0</v>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Input'!C28</f>
        <v>0</v>
      </c>
      <c r="D28" s="562" t="s">
        <v>451</v>
      </c>
      <c r="E28" s="572">
        <v>2.3199999999999998</v>
      </c>
      <c r="F28" s="572">
        <v>2.3199999999999998</v>
      </c>
      <c r="G28" s="572">
        <v>2.3199999999999998</v>
      </c>
      <c r="H28" s="324">
        <f t="shared" ref="H28" si="33">(IF(C28&lt;10,E28,IF(AND(C28&gt;=10,C28&lt;=50),F28,IF(C28&gt;50,G28,""))))*C28</f>
        <v>0</v>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v>0</v>
      </c>
      <c r="Q28" s="575">
        <v>3.45</v>
      </c>
      <c r="R28" s="575">
        <v>3.45</v>
      </c>
      <c r="S28" s="575">
        <v>3.45</v>
      </c>
      <c r="T28" s="326">
        <f t="shared" ref="T28" si="35">(IF(C28&lt;10,Q28,IF(AND(C28&gt;=10,C28&lt;=50),R28,IF(C28&gt;50,S28,""))))*C28</f>
        <v>0</v>
      </c>
      <c r="U28" s="576">
        <v>2.8</v>
      </c>
      <c r="V28" s="576">
        <v>2.8</v>
      </c>
      <c r="W28" s="576">
        <v>2.8</v>
      </c>
      <c r="X28" s="324">
        <f t="shared" ref="X28" si="36">(IF(C28&lt;10,U28,IF(AND(C28&gt;=10,C28&lt;=50),V28,IF(C28&gt;50,W28,""))))*C28</f>
        <v>0</v>
      </c>
      <c r="Y28" s="409">
        <v>1</v>
      </c>
      <c r="Z28" s="409">
        <v>1</v>
      </c>
      <c r="AA28" s="409">
        <v>1</v>
      </c>
      <c r="AB28" s="326">
        <f t="shared" si="0"/>
        <v>0</v>
      </c>
    </row>
    <row r="29" spans="1:28" x14ac:dyDescent="0.2">
      <c r="A29" s="316"/>
      <c r="B29" s="558"/>
      <c r="C29" s="318">
        <f>'Series 500 Input'!C29</f>
        <v>0</v>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Input'!C30</f>
        <v>0</v>
      </c>
      <c r="D30" s="562" t="s">
        <v>451</v>
      </c>
      <c r="E30" s="572">
        <v>587.47</v>
      </c>
      <c r="F30" s="572">
        <v>445.97</v>
      </c>
      <c r="G30" s="572">
        <v>402.64</v>
      </c>
      <c r="H30" s="324">
        <f t="shared" ref="H30" si="37">(IF(C30&lt;10,E30,IF(AND(C30&gt;=10,C30&lt;=50),F30,IF(C30&gt;50,G30,""))))*C30</f>
        <v>0</v>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v>0</v>
      </c>
      <c r="Q30" s="575">
        <v>185</v>
      </c>
      <c r="R30" s="575">
        <v>185</v>
      </c>
      <c r="S30" s="575">
        <v>185</v>
      </c>
      <c r="T30" s="326">
        <f t="shared" ref="T30" si="39">(IF(C30&lt;10,Q30,IF(AND(C30&gt;=10,C30&lt;=50),R30,IF(C30&gt;50,S30,""))))*C30</f>
        <v>0</v>
      </c>
      <c r="U30" s="576">
        <v>410</v>
      </c>
      <c r="V30" s="576">
        <v>395</v>
      </c>
      <c r="W30" s="576">
        <v>383.8</v>
      </c>
      <c r="X30" s="324">
        <f t="shared" ref="X30" si="40">(IF(C30&lt;10,U30,IF(AND(C30&gt;=10,C30&lt;=50),V30,IF(C30&gt;50,W30,""))))*C30</f>
        <v>0</v>
      </c>
      <c r="Y30" s="409">
        <v>220</v>
      </c>
      <c r="Z30" s="409">
        <v>200</v>
      </c>
      <c r="AA30" s="409">
        <v>200</v>
      </c>
      <c r="AB30" s="326">
        <f t="shared" si="0"/>
        <v>0</v>
      </c>
    </row>
    <row r="31" spans="1:28" ht="14.25" customHeight="1" x14ac:dyDescent="0.2">
      <c r="A31" s="316"/>
      <c r="B31" s="558"/>
      <c r="C31" s="318">
        <f>'Series 500 Input'!C31</f>
        <v>0</v>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Input'!C32</f>
        <v>0</v>
      </c>
      <c r="D32" s="562" t="s">
        <v>451</v>
      </c>
      <c r="E32" s="572">
        <v>2.3199999999999998</v>
      </c>
      <c r="F32" s="572">
        <v>2.3199999999999998</v>
      </c>
      <c r="G32" s="572">
        <v>2.3199999999999998</v>
      </c>
      <c r="H32" s="324">
        <f t="shared" ref="H32" si="41">(IF(C32&lt;10,E32,IF(AND(C32&gt;=10,C32&lt;=50),F32,IF(C32&gt;50,G32,""))))*C32</f>
        <v>0</v>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v>0</v>
      </c>
      <c r="Q32" s="575">
        <v>4.6500000000000004</v>
      </c>
      <c r="R32" s="575">
        <v>4.6500000000000004</v>
      </c>
      <c r="S32" s="575">
        <v>4.6500000000000004</v>
      </c>
      <c r="T32" s="326">
        <f t="shared" ref="T32" si="43">(IF(C32&lt;10,Q32,IF(AND(C32&gt;=10,C32&lt;=50),R32,IF(C32&gt;50,S32,""))))*C32</f>
        <v>0</v>
      </c>
      <c r="U32" s="576">
        <v>2.88</v>
      </c>
      <c r="V32" s="576">
        <v>2.88</v>
      </c>
      <c r="W32" s="576">
        <v>2.88</v>
      </c>
      <c r="X32" s="324">
        <f t="shared" ref="X32" si="44">(IF(C32&lt;10,U32,IF(AND(C32&gt;=10,C32&lt;=50),V32,IF(C32&gt;50,W32,""))))*C32</f>
        <v>0</v>
      </c>
      <c r="Y32" s="409">
        <v>1</v>
      </c>
      <c r="Z32" s="409">
        <v>1</v>
      </c>
      <c r="AA32" s="409">
        <v>1</v>
      </c>
      <c r="AB32" s="326">
        <f t="shared" si="0"/>
        <v>0</v>
      </c>
    </row>
    <row r="33" spans="1:28" ht="15" customHeight="1" x14ac:dyDescent="0.2">
      <c r="A33" s="316"/>
      <c r="B33" s="558"/>
      <c r="C33" s="318">
        <f>'Series 500 Input'!C33</f>
        <v>0</v>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Input'!C34</f>
        <v>0</v>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Input'!C35</f>
        <v>0</v>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Input'!C36</f>
        <v>0</v>
      </c>
      <c r="D36" s="562" t="s">
        <v>451</v>
      </c>
      <c r="E36" s="572">
        <v>38.28</v>
      </c>
      <c r="F36" s="572">
        <v>34.380000000000003</v>
      </c>
      <c r="G36" s="572">
        <v>33.25</v>
      </c>
      <c r="H36" s="324">
        <f>(IF(C36&lt;10,E36,IF(AND(C36&gt;=10,C36&lt;=50),F36,IF(C36&gt;50,G36,""))))*C36</f>
        <v>0</v>
      </c>
      <c r="I36" s="573">
        <v>50</v>
      </c>
      <c r="J36" s="573">
        <v>50</v>
      </c>
      <c r="K36" s="573">
        <v>50</v>
      </c>
      <c r="L36" s="326">
        <f t="shared" ref="L36:L98" si="45">(IF(C36&lt;10,I36,IF(AND(C36&gt;10,C36&lt;=50),J36,IF(C36&gt;50,K36,""))))*C36</f>
        <v>0</v>
      </c>
      <c r="M36" s="572">
        <v>118.29</v>
      </c>
      <c r="N36" s="572">
        <v>118.29</v>
      </c>
      <c r="O36" s="572">
        <v>118.29</v>
      </c>
      <c r="P36" s="324">
        <f t="shared" ref="P36:P58" si="46">(IF(C36&lt;10,M36,IF(AND(C36&gt;=10,C36&lt;=50),N36,IF(C36&gt;50,O36,""))))*C36</f>
        <v>0</v>
      </c>
      <c r="Q36" s="575">
        <v>43</v>
      </c>
      <c r="R36" s="575">
        <v>40</v>
      </c>
      <c r="S36" s="575">
        <v>38</v>
      </c>
      <c r="T36" s="326">
        <f>(IF(C36&lt;10,Q36,IF(AND(C36&gt;=10,C36&lt;=50),R36,IF(C36&gt;50,S36,""))))*C36</f>
        <v>0</v>
      </c>
      <c r="U36" s="576">
        <v>100.5</v>
      </c>
      <c r="V36" s="576">
        <v>79.849999999999994</v>
      </c>
      <c r="W36" s="576">
        <v>75.5</v>
      </c>
      <c r="X36" s="324">
        <f t="shared" ref="X36:X58" si="47">(IF(C36&lt;10,U36,IF(AND(C36&gt;=10,C36&lt;=50),V36,IF(C36&gt;50,W36,""))))*C36</f>
        <v>0</v>
      </c>
      <c r="Y36" s="409">
        <v>70</v>
      </c>
      <c r="Z36" s="409">
        <v>65</v>
      </c>
      <c r="AA36" s="409">
        <v>60</v>
      </c>
      <c r="AB36" s="326">
        <f>(IF(C36&lt;10,Y36,IF(AND(C36&gt;=10,C36&lt;=50),Z36,IF(C36&gt;50,AA36,""))))*C36</f>
        <v>0</v>
      </c>
    </row>
    <row r="37" spans="1:28" x14ac:dyDescent="0.2">
      <c r="A37" s="316"/>
      <c r="B37" s="558"/>
      <c r="C37" s="318">
        <f>'Series 500 Input'!C37</f>
        <v>0</v>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Input'!C38</f>
        <v>0</v>
      </c>
      <c r="D38" s="562" t="s">
        <v>451</v>
      </c>
      <c r="E38" s="572">
        <v>2.3199999999999998</v>
      </c>
      <c r="F38" s="572">
        <v>2.3199999999999998</v>
      </c>
      <c r="G38" s="572">
        <v>2.3199999999999998</v>
      </c>
      <c r="H38" s="324">
        <f t="shared" ref="H38" si="48">(IF(C38&lt;10,E38,IF(AND(C38&gt;=10,C38&lt;=50),F38,IF(C38&gt;50,G38,""))))*C38</f>
        <v>0</v>
      </c>
      <c r="I38" s="573">
        <v>1</v>
      </c>
      <c r="J38" s="573">
        <v>1</v>
      </c>
      <c r="K38" s="573">
        <v>1</v>
      </c>
      <c r="L38" s="326">
        <f t="shared" si="45"/>
        <v>0</v>
      </c>
      <c r="M38" s="572">
        <v>3.77</v>
      </c>
      <c r="N38" s="572">
        <v>3.77</v>
      </c>
      <c r="O38" s="572">
        <v>3.77</v>
      </c>
      <c r="P38" s="324">
        <f t="shared" si="46"/>
        <v>0</v>
      </c>
      <c r="Q38" s="575">
        <v>1.65</v>
      </c>
      <c r="R38" s="575">
        <v>1.65</v>
      </c>
      <c r="S38" s="575">
        <v>1.65</v>
      </c>
      <c r="T38" s="326">
        <f t="shared" ref="T38" si="49">(IF(C38&lt;10,Q38,IF(AND(C38&gt;=10,C38&lt;=50),R38,IF(C38&gt;50,S38,""))))*C38</f>
        <v>0</v>
      </c>
      <c r="U38" s="576">
        <v>1.96</v>
      </c>
      <c r="V38" s="576">
        <v>1.96</v>
      </c>
      <c r="W38" s="576">
        <v>1.96</v>
      </c>
      <c r="X38" s="324">
        <f t="shared" si="47"/>
        <v>0</v>
      </c>
      <c r="Y38" s="409">
        <v>1</v>
      </c>
      <c r="Z38" s="409">
        <v>1</v>
      </c>
      <c r="AA38" s="409">
        <v>1</v>
      </c>
      <c r="AB38" s="326">
        <f t="shared" ref="AB38:AB58" si="50">(IF(C38&lt;10,Y38,IF(AND(C38&gt;=10,C38&lt;=50),Z38,IF(C38&gt;50,AA38,""))))*C38</f>
        <v>0</v>
      </c>
    </row>
    <row r="39" spans="1:28" x14ac:dyDescent="0.2">
      <c r="A39" s="316"/>
      <c r="B39" s="558"/>
      <c r="C39" s="318">
        <f>'Series 500 Input'!C39</f>
        <v>0</v>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Input'!C40</f>
        <v>0</v>
      </c>
      <c r="D40" s="562" t="s">
        <v>451</v>
      </c>
      <c r="E40" s="572">
        <v>42.25</v>
      </c>
      <c r="F40" s="572">
        <v>36.47</v>
      </c>
      <c r="G40" s="572">
        <v>35.11</v>
      </c>
      <c r="H40" s="324">
        <f t="shared" ref="H40" si="51">(IF(C40&lt;10,E40,IF(AND(C40&gt;=10,C40&lt;=50),F40,IF(C40&gt;50,G40,""))))*C40</f>
        <v>0</v>
      </c>
      <c r="I40" s="573">
        <v>50</v>
      </c>
      <c r="J40" s="573">
        <v>50</v>
      </c>
      <c r="K40" s="573">
        <v>50</v>
      </c>
      <c r="L40" s="326">
        <f t="shared" si="45"/>
        <v>0</v>
      </c>
      <c r="M40" s="572">
        <v>118.93</v>
      </c>
      <c r="N40" s="572">
        <v>118.93</v>
      </c>
      <c r="O40" s="572">
        <v>118.93</v>
      </c>
      <c r="P40" s="324">
        <f t="shared" si="46"/>
        <v>0</v>
      </c>
      <c r="Q40" s="575">
        <v>45</v>
      </c>
      <c r="R40" s="575">
        <v>42</v>
      </c>
      <c r="S40" s="575">
        <v>40</v>
      </c>
      <c r="T40" s="326">
        <f t="shared" ref="T40:T58" si="52">(IF(C40&lt;10,Q40,IF(AND(C40&gt;=10,C40&lt;=50),R40,IF(C40&gt;50,S40,""))))*C40</f>
        <v>0</v>
      </c>
      <c r="U40" s="576">
        <v>106.99</v>
      </c>
      <c r="V40" s="576">
        <v>86.43</v>
      </c>
      <c r="W40" s="576">
        <v>83.19</v>
      </c>
      <c r="X40" s="324">
        <f t="shared" si="47"/>
        <v>0</v>
      </c>
      <c r="Y40" s="409">
        <v>70</v>
      </c>
      <c r="Z40" s="409">
        <v>65</v>
      </c>
      <c r="AA40" s="409">
        <v>60</v>
      </c>
      <c r="AB40" s="326">
        <f t="shared" si="50"/>
        <v>0</v>
      </c>
    </row>
    <row r="41" spans="1:28" x14ac:dyDescent="0.2">
      <c r="A41" s="316"/>
      <c r="B41" s="558"/>
      <c r="C41" s="318">
        <f>'Series 500 Input'!C41</f>
        <v>0</v>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Input'!C42</f>
        <v>0</v>
      </c>
      <c r="D42" s="562" t="s">
        <v>451</v>
      </c>
      <c r="E42" s="572">
        <v>2.3199999999999998</v>
      </c>
      <c r="F42" s="572">
        <v>2.3199999999999998</v>
      </c>
      <c r="G42" s="572">
        <v>2.3199999999999998</v>
      </c>
      <c r="H42" s="324">
        <f t="shared" ref="H42" si="53">(IF(C42&lt;10,E42,IF(AND(C42&gt;=10,C42&lt;=50),F42,IF(C42&gt;50,G42,""))))*C42</f>
        <v>0</v>
      </c>
      <c r="I42" s="573">
        <v>1</v>
      </c>
      <c r="J42" s="573">
        <v>1</v>
      </c>
      <c r="K42" s="573">
        <v>1</v>
      </c>
      <c r="L42" s="326">
        <f t="shared" si="45"/>
        <v>0</v>
      </c>
      <c r="M42" s="572">
        <v>3.77</v>
      </c>
      <c r="N42" s="572">
        <v>3.77</v>
      </c>
      <c r="O42" s="572">
        <v>3.77</v>
      </c>
      <c r="P42" s="324">
        <f t="shared" si="46"/>
        <v>0</v>
      </c>
      <c r="Q42" s="575">
        <v>1.65</v>
      </c>
      <c r="R42" s="575">
        <v>1.65</v>
      </c>
      <c r="S42" s="575">
        <v>1.65</v>
      </c>
      <c r="T42" s="326">
        <f t="shared" si="52"/>
        <v>0</v>
      </c>
      <c r="U42" s="576">
        <v>1.96</v>
      </c>
      <c r="V42" s="576">
        <v>1.96</v>
      </c>
      <c r="W42" s="576">
        <v>1.96</v>
      </c>
      <c r="X42" s="324">
        <f t="shared" si="47"/>
        <v>0</v>
      </c>
      <c r="Y42" s="409">
        <v>1</v>
      </c>
      <c r="Z42" s="409">
        <v>1</v>
      </c>
      <c r="AA42" s="409">
        <v>1</v>
      </c>
      <c r="AB42" s="326">
        <f t="shared" si="50"/>
        <v>0</v>
      </c>
    </row>
    <row r="43" spans="1:28" x14ac:dyDescent="0.2">
      <c r="A43" s="316"/>
      <c r="B43" s="558"/>
      <c r="C43" s="318">
        <f>'Series 500 Input'!C43</f>
        <v>0</v>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Input'!C44</f>
        <v>0</v>
      </c>
      <c r="D44" s="562" t="s">
        <v>451</v>
      </c>
      <c r="E44" s="572">
        <v>59.6</v>
      </c>
      <c r="F44" s="572">
        <v>49.61</v>
      </c>
      <c r="G44" s="572">
        <v>48.1</v>
      </c>
      <c r="H44" s="324">
        <f t="shared" ref="H44" si="54">(IF(C44&lt;10,E44,IF(AND(C44&gt;=10,C44&lt;=50),F44,IF(C44&gt;50,G44,""))))*C44</f>
        <v>0</v>
      </c>
      <c r="I44" s="573">
        <v>50</v>
      </c>
      <c r="J44" s="573">
        <v>50</v>
      </c>
      <c r="K44" s="573">
        <v>50</v>
      </c>
      <c r="L44" s="326">
        <f t="shared" si="45"/>
        <v>0</v>
      </c>
      <c r="M44" s="572">
        <v>119.79</v>
      </c>
      <c r="N44" s="572">
        <v>119.79</v>
      </c>
      <c r="O44" s="572">
        <v>119.79</v>
      </c>
      <c r="P44" s="324">
        <f t="shared" si="46"/>
        <v>0</v>
      </c>
      <c r="Q44" s="575">
        <v>55</v>
      </c>
      <c r="R44" s="575">
        <v>52</v>
      </c>
      <c r="S44" s="575">
        <v>48</v>
      </c>
      <c r="T44" s="326">
        <f t="shared" si="52"/>
        <v>0</v>
      </c>
      <c r="U44" s="576">
        <v>158.96</v>
      </c>
      <c r="V44" s="576">
        <v>135.02000000000001</v>
      </c>
      <c r="W44" s="576">
        <v>131.66</v>
      </c>
      <c r="X44" s="324">
        <f t="shared" si="47"/>
        <v>0</v>
      </c>
      <c r="Y44" s="409">
        <v>70</v>
      </c>
      <c r="Z44" s="409">
        <v>65</v>
      </c>
      <c r="AA44" s="409">
        <v>60</v>
      </c>
      <c r="AB44" s="326">
        <f t="shared" si="50"/>
        <v>0</v>
      </c>
    </row>
    <row r="45" spans="1:28" x14ac:dyDescent="0.2">
      <c r="A45" s="316"/>
      <c r="B45" s="558"/>
      <c r="C45" s="318">
        <f>'Series 500 Input'!C45</f>
        <v>0</v>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Input'!C46</f>
        <v>0</v>
      </c>
      <c r="D46" s="562" t="s">
        <v>451</v>
      </c>
      <c r="E46" s="572">
        <v>2.3199999999999998</v>
      </c>
      <c r="F46" s="572">
        <v>2.3199999999999998</v>
      </c>
      <c r="G46" s="572">
        <v>2.3199999999999998</v>
      </c>
      <c r="H46" s="324">
        <f t="shared" ref="H46" si="55">(IF(C46&lt;10,E46,IF(AND(C46&gt;=10,C46&lt;=50),F46,IF(C46&gt;50,G46,""))))*C46</f>
        <v>0</v>
      </c>
      <c r="I46" s="573">
        <v>1</v>
      </c>
      <c r="J46" s="573">
        <v>1</v>
      </c>
      <c r="K46" s="573">
        <v>1</v>
      </c>
      <c r="L46" s="326">
        <f t="shared" si="45"/>
        <v>0</v>
      </c>
      <c r="M46" s="572">
        <v>3.77</v>
      </c>
      <c r="N46" s="572">
        <v>3.77</v>
      </c>
      <c r="O46" s="572">
        <v>3.77</v>
      </c>
      <c r="P46" s="324">
        <f t="shared" si="46"/>
        <v>0</v>
      </c>
      <c r="Q46" s="575">
        <v>1.65</v>
      </c>
      <c r="R46" s="575">
        <v>1.65</v>
      </c>
      <c r="S46" s="575">
        <v>1.65</v>
      </c>
      <c r="T46" s="326">
        <f t="shared" si="52"/>
        <v>0</v>
      </c>
      <c r="U46" s="576">
        <v>2.66</v>
      </c>
      <c r="V46" s="576">
        <v>2.66</v>
      </c>
      <c r="W46" s="576">
        <v>2.66</v>
      </c>
      <c r="X46" s="324">
        <f t="shared" si="47"/>
        <v>0</v>
      </c>
      <c r="Y46" s="409">
        <v>1</v>
      </c>
      <c r="Z46" s="409">
        <v>1</v>
      </c>
      <c r="AA46" s="409">
        <v>1</v>
      </c>
      <c r="AB46" s="326">
        <f t="shared" si="50"/>
        <v>0</v>
      </c>
    </row>
    <row r="47" spans="1:28" x14ac:dyDescent="0.2">
      <c r="A47" s="316"/>
      <c r="B47" s="558"/>
      <c r="C47" s="318">
        <f>'Series 500 Input'!C47</f>
        <v>0</v>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Input'!C48</f>
        <v>0</v>
      </c>
      <c r="D48" s="562" t="s">
        <v>451</v>
      </c>
      <c r="E48" s="572">
        <v>103.55</v>
      </c>
      <c r="F48" s="572">
        <v>78.86</v>
      </c>
      <c r="G48" s="572">
        <v>75.53</v>
      </c>
      <c r="H48" s="324">
        <f t="shared" ref="H48" si="56">(IF(C48&lt;10,E48,IF(AND(C48&gt;=10,C48&lt;=50),F48,IF(C48&gt;50,G48,""))))*C48</f>
        <v>0</v>
      </c>
      <c r="I48" s="573">
        <v>50</v>
      </c>
      <c r="J48" s="573">
        <v>50</v>
      </c>
      <c r="K48" s="573">
        <v>50</v>
      </c>
      <c r="L48" s="326">
        <f t="shared" si="45"/>
        <v>0</v>
      </c>
      <c r="M48" s="572">
        <v>120.94</v>
      </c>
      <c r="N48" s="572">
        <v>120.94</v>
      </c>
      <c r="O48" s="572">
        <v>120.94</v>
      </c>
      <c r="P48" s="324">
        <f t="shared" si="46"/>
        <v>0</v>
      </c>
      <c r="Q48" s="575">
        <v>95</v>
      </c>
      <c r="R48" s="575">
        <v>95</v>
      </c>
      <c r="S48" s="575">
        <v>95</v>
      </c>
      <c r="T48" s="326">
        <f t="shared" si="52"/>
        <v>0</v>
      </c>
      <c r="U48" s="576">
        <v>22.39</v>
      </c>
      <c r="V48" s="576">
        <v>195.2</v>
      </c>
      <c r="W48" s="576">
        <v>188.9</v>
      </c>
      <c r="X48" s="324">
        <f t="shared" si="47"/>
        <v>0</v>
      </c>
      <c r="Y48" s="409">
        <v>200</v>
      </c>
      <c r="Z48" s="409">
        <v>190</v>
      </c>
      <c r="AA48" s="409">
        <v>180</v>
      </c>
      <c r="AB48" s="326">
        <f t="shared" si="50"/>
        <v>0</v>
      </c>
    </row>
    <row r="49" spans="1:28" x14ac:dyDescent="0.2">
      <c r="A49" s="316"/>
      <c r="B49" s="558"/>
      <c r="C49" s="318">
        <f>'Series 500 Input'!C49</f>
        <v>0</v>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Input'!C50</f>
        <v>0</v>
      </c>
      <c r="D50" s="562" t="s">
        <v>451</v>
      </c>
      <c r="E50" s="572">
        <v>2.3199999999999998</v>
      </c>
      <c r="F50" s="572">
        <v>2.3199999999999998</v>
      </c>
      <c r="G50" s="572">
        <v>2.3199999999999998</v>
      </c>
      <c r="H50" s="324">
        <f t="shared" ref="H50" si="57">(IF(C50&lt;10,E50,IF(AND(C50&gt;=10,C50&lt;=50),F50,IF(C50&gt;50,G50,""))))*C50</f>
        <v>0</v>
      </c>
      <c r="I50" s="573">
        <v>1</v>
      </c>
      <c r="J50" s="573">
        <v>1</v>
      </c>
      <c r="K50" s="573">
        <v>1</v>
      </c>
      <c r="L50" s="326">
        <f t="shared" si="45"/>
        <v>0</v>
      </c>
      <c r="M50" s="572">
        <v>3.77</v>
      </c>
      <c r="N50" s="572">
        <v>3.77</v>
      </c>
      <c r="O50" s="572">
        <v>3.77</v>
      </c>
      <c r="P50" s="324">
        <f t="shared" si="46"/>
        <v>0</v>
      </c>
      <c r="Q50" s="575">
        <v>3</v>
      </c>
      <c r="R50" s="575">
        <v>3</v>
      </c>
      <c r="S50" s="575">
        <v>3</v>
      </c>
      <c r="T50" s="326">
        <f t="shared" si="52"/>
        <v>0</v>
      </c>
      <c r="U50" s="576">
        <v>2.8</v>
      </c>
      <c r="V50" s="576">
        <v>2.8</v>
      </c>
      <c r="W50" s="576">
        <v>2.8</v>
      </c>
      <c r="X50" s="324">
        <f t="shared" si="47"/>
        <v>0</v>
      </c>
      <c r="Y50" s="409">
        <v>1</v>
      </c>
      <c r="Z50" s="409">
        <v>1</v>
      </c>
      <c r="AA50" s="409">
        <v>1</v>
      </c>
      <c r="AB50" s="326">
        <f t="shared" si="50"/>
        <v>0</v>
      </c>
    </row>
    <row r="51" spans="1:28" x14ac:dyDescent="0.2">
      <c r="A51" s="316"/>
      <c r="B51" s="558"/>
      <c r="C51" s="318">
        <f>'Series 500 Input'!C51</f>
        <v>0</v>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Input'!C52</f>
        <v>0</v>
      </c>
      <c r="D52" s="562" t="s">
        <v>451</v>
      </c>
      <c r="E52" s="572">
        <v>203.18</v>
      </c>
      <c r="F52" s="572">
        <v>145.01</v>
      </c>
      <c r="G52" s="572">
        <v>136.63</v>
      </c>
      <c r="H52" s="324">
        <f t="shared" ref="H52" si="58">(IF(C52&lt;10,E52,IF(AND(C52&gt;=10,C52&lt;=50),F52,IF(C52&gt;50,G52,""))))*C52</f>
        <v>0</v>
      </c>
      <c r="I52" s="573">
        <v>50</v>
      </c>
      <c r="J52" s="573">
        <v>50</v>
      </c>
      <c r="K52" s="573">
        <v>50</v>
      </c>
      <c r="L52" s="326">
        <f t="shared" si="45"/>
        <v>0</v>
      </c>
      <c r="M52" s="572">
        <v>127.61</v>
      </c>
      <c r="N52" s="572">
        <v>127.61</v>
      </c>
      <c r="O52" s="572">
        <v>127.61</v>
      </c>
      <c r="P52" s="324">
        <f t="shared" si="46"/>
        <v>0</v>
      </c>
      <c r="Q52" s="575">
        <v>118</v>
      </c>
      <c r="R52" s="575">
        <v>118</v>
      </c>
      <c r="S52" s="575">
        <v>118</v>
      </c>
      <c r="T52" s="326">
        <f t="shared" si="52"/>
        <v>0</v>
      </c>
      <c r="U52" s="576">
        <v>293.55</v>
      </c>
      <c r="V52" s="576">
        <v>257.85000000000002</v>
      </c>
      <c r="W52" s="576">
        <v>251.55</v>
      </c>
      <c r="X52" s="324">
        <f t="shared" si="47"/>
        <v>0</v>
      </c>
      <c r="Y52" s="409">
        <v>200</v>
      </c>
      <c r="Z52" s="409">
        <v>190</v>
      </c>
      <c r="AA52" s="409">
        <v>180</v>
      </c>
      <c r="AB52" s="326">
        <f t="shared" si="50"/>
        <v>0</v>
      </c>
    </row>
    <row r="53" spans="1:28" x14ac:dyDescent="0.2">
      <c r="A53" s="316"/>
      <c r="B53" s="558"/>
      <c r="C53" s="318">
        <f>'Series 500 Input'!C53</f>
        <v>0</v>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Input'!C54</f>
        <v>0</v>
      </c>
      <c r="D54" s="562" t="s">
        <v>451</v>
      </c>
      <c r="E54" s="572">
        <v>2.3199999999999998</v>
      </c>
      <c r="F54" s="572">
        <v>2.3199999999999998</v>
      </c>
      <c r="G54" s="572">
        <v>2.3199999999999998</v>
      </c>
      <c r="H54" s="324">
        <f t="shared" ref="H54" si="59">(IF(C54&lt;10,E54,IF(AND(C54&gt;=10,C54&lt;=50),F54,IF(C54&gt;50,G54,""))))*C54</f>
        <v>0</v>
      </c>
      <c r="I54" s="573">
        <v>1</v>
      </c>
      <c r="J54" s="573">
        <v>1</v>
      </c>
      <c r="K54" s="573">
        <v>1</v>
      </c>
      <c r="L54" s="326">
        <f t="shared" si="45"/>
        <v>0</v>
      </c>
      <c r="M54" s="572">
        <v>3.77</v>
      </c>
      <c r="N54" s="572">
        <v>3.77</v>
      </c>
      <c r="O54" s="572">
        <v>3.77</v>
      </c>
      <c r="P54" s="324">
        <f t="shared" si="46"/>
        <v>0</v>
      </c>
      <c r="Q54" s="575">
        <v>3.25</v>
      </c>
      <c r="R54" s="575">
        <v>3.25</v>
      </c>
      <c r="S54" s="575">
        <v>3.25</v>
      </c>
      <c r="T54" s="326">
        <f t="shared" si="52"/>
        <v>0</v>
      </c>
      <c r="U54" s="576">
        <v>3.15</v>
      </c>
      <c r="V54" s="576">
        <v>3.15</v>
      </c>
      <c r="W54" s="576">
        <v>3.15</v>
      </c>
      <c r="X54" s="324">
        <f t="shared" si="47"/>
        <v>0</v>
      </c>
      <c r="Y54" s="409">
        <v>1</v>
      </c>
      <c r="Z54" s="409">
        <v>1</v>
      </c>
      <c r="AA54" s="409">
        <v>1</v>
      </c>
      <c r="AB54" s="326">
        <f t="shared" si="50"/>
        <v>0</v>
      </c>
    </row>
    <row r="55" spans="1:28" ht="15" customHeight="1" x14ac:dyDescent="0.2">
      <c r="A55" s="316"/>
      <c r="B55" s="558"/>
      <c r="C55" s="318">
        <f>'Series 500 Input'!C55</f>
        <v>0</v>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Input'!C56</f>
        <v>0</v>
      </c>
      <c r="D56" s="562" t="s">
        <v>451</v>
      </c>
      <c r="E56" s="572">
        <v>313.51</v>
      </c>
      <c r="F56" s="572">
        <v>222.66</v>
      </c>
      <c r="G56" s="572">
        <v>209.83</v>
      </c>
      <c r="H56" s="324">
        <f t="shared" ref="H56" si="60">(IF(C56&lt;10,E56,IF(AND(C56&gt;=10,C56&lt;=50),F56,IF(C56&gt;50,G56,""))))*C56</f>
        <v>0</v>
      </c>
      <c r="I56" s="573">
        <v>50</v>
      </c>
      <c r="J56" s="573">
        <v>50</v>
      </c>
      <c r="K56" s="573">
        <v>50</v>
      </c>
      <c r="L56" s="326">
        <f t="shared" si="45"/>
        <v>0</v>
      </c>
      <c r="M56" s="572">
        <v>140.78</v>
      </c>
      <c r="N56" s="572">
        <v>140.78</v>
      </c>
      <c r="O56" s="572">
        <v>140.78</v>
      </c>
      <c r="P56" s="324">
        <f t="shared" si="46"/>
        <v>0</v>
      </c>
      <c r="Q56" s="575">
        <v>170</v>
      </c>
      <c r="R56" s="575">
        <v>170</v>
      </c>
      <c r="S56" s="575">
        <v>170</v>
      </c>
      <c r="T56" s="326">
        <f t="shared" si="52"/>
        <v>0</v>
      </c>
      <c r="U56" s="576">
        <v>375</v>
      </c>
      <c r="V56" s="576">
        <v>360</v>
      </c>
      <c r="W56" s="576">
        <v>355</v>
      </c>
      <c r="X56" s="324">
        <f t="shared" si="47"/>
        <v>0</v>
      </c>
      <c r="Y56" s="409">
        <v>220</v>
      </c>
      <c r="Z56" s="409">
        <v>200</v>
      </c>
      <c r="AA56" s="409">
        <v>200</v>
      </c>
      <c r="AB56" s="326">
        <f t="shared" si="50"/>
        <v>0</v>
      </c>
    </row>
    <row r="57" spans="1:28" ht="15" customHeight="1" x14ac:dyDescent="0.2">
      <c r="A57" s="316"/>
      <c r="B57" s="558"/>
      <c r="C57" s="318">
        <f>'Series 500 Input'!C57</f>
        <v>0</v>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Input'!C58</f>
        <v>0</v>
      </c>
      <c r="D58" s="562" t="s">
        <v>451</v>
      </c>
      <c r="E58" s="572">
        <v>2.3199999999999998</v>
      </c>
      <c r="F58" s="572">
        <v>2.3199999999999998</v>
      </c>
      <c r="G58" s="572">
        <v>2.3199999999999998</v>
      </c>
      <c r="H58" s="324">
        <f t="shared" ref="H58" si="61">(IF(C58&lt;10,E58,IF(AND(C58&gt;=10,C58&lt;=50),F58,IF(C58&gt;50,G58,""))))*C58</f>
        <v>0</v>
      </c>
      <c r="I58" s="573">
        <v>1</v>
      </c>
      <c r="J58" s="573">
        <v>1</v>
      </c>
      <c r="K58" s="573">
        <v>1</v>
      </c>
      <c r="L58" s="326">
        <f t="shared" si="45"/>
        <v>0</v>
      </c>
      <c r="M58" s="572">
        <v>3.77</v>
      </c>
      <c r="N58" s="572">
        <v>3.77</v>
      </c>
      <c r="O58" s="572">
        <v>3.77</v>
      </c>
      <c r="P58" s="324">
        <f t="shared" si="46"/>
        <v>0</v>
      </c>
      <c r="Q58" s="575">
        <v>4</v>
      </c>
      <c r="R58" s="575">
        <v>4</v>
      </c>
      <c r="S58" s="575">
        <v>4</v>
      </c>
      <c r="T58" s="326">
        <f t="shared" si="52"/>
        <v>0</v>
      </c>
      <c r="U58" s="576">
        <v>3.5</v>
      </c>
      <c r="V58" s="576">
        <v>3.5</v>
      </c>
      <c r="W58" s="576">
        <v>3.5</v>
      </c>
      <c r="X58" s="324">
        <f t="shared" si="47"/>
        <v>0</v>
      </c>
      <c r="Y58" s="409">
        <v>1</v>
      </c>
      <c r="Z58" s="409">
        <v>1</v>
      </c>
      <c r="AA58" s="409">
        <v>1</v>
      </c>
      <c r="AB58" s="326">
        <f t="shared" si="50"/>
        <v>0</v>
      </c>
    </row>
    <row r="59" spans="1:28" ht="14.25" customHeight="1" x14ac:dyDescent="0.2">
      <c r="A59" s="316"/>
      <c r="B59" s="558"/>
      <c r="C59" s="318">
        <f>'Series 500 Input'!C59</f>
        <v>0</v>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Input'!C60</f>
        <v>0</v>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Input'!C61</f>
        <v>0</v>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Input'!C62</f>
        <v>0</v>
      </c>
      <c r="D62" s="562" t="s">
        <v>451</v>
      </c>
      <c r="E62" s="572">
        <v>51.61</v>
      </c>
      <c r="F62" s="572">
        <v>47.3</v>
      </c>
      <c r="G62" s="572">
        <v>46.17</v>
      </c>
      <c r="H62" s="324">
        <f>(IF(C62&lt;10,E62,IF(AND(C62&gt;=10,C62&lt;=50),F62,IF(C62&gt;50,G62,""))))*C62</f>
        <v>0</v>
      </c>
      <c r="I62" s="573">
        <v>50</v>
      </c>
      <c r="J62" s="573">
        <v>50</v>
      </c>
      <c r="K62" s="573">
        <v>50</v>
      </c>
      <c r="L62" s="326">
        <f t="shared" si="45"/>
        <v>0</v>
      </c>
      <c r="M62" s="572">
        <v>118.29</v>
      </c>
      <c r="N62" s="572">
        <v>118.29</v>
      </c>
      <c r="O62" s="572">
        <v>118.29</v>
      </c>
      <c r="P62" s="324">
        <f t="shared" ref="P62:P84" si="62">(IF(C62&lt;10,M62,IF(AND(C62&gt;=10,C62&lt;=50),N62,IF(C62&gt;50,O62,""))))*C62</f>
        <v>0</v>
      </c>
      <c r="Q62" s="575">
        <v>56</v>
      </c>
      <c r="R62" s="575">
        <v>53</v>
      </c>
      <c r="S62" s="575">
        <v>53</v>
      </c>
      <c r="T62" s="326">
        <f t="shared" ref="T62:T84" si="63">(IF(C62&lt;10,Q62,IF(AND(C62&gt;=10,C62&lt;=50),R62,IF(C62&gt;50,S62,""))))*C62</f>
        <v>0</v>
      </c>
      <c r="U62" s="576">
        <v>121.5</v>
      </c>
      <c r="V62" s="576">
        <v>100</v>
      </c>
      <c r="W62" s="576">
        <v>95.5</v>
      </c>
      <c r="X62" s="324">
        <f t="shared" ref="X62:X84" si="64">(IF(C62&lt;10,U62,IF(AND(C62&gt;=10,C62&lt;=50),V62,IF(C62&gt;50,W62,""))))*C62</f>
        <v>0</v>
      </c>
      <c r="Y62" s="409">
        <v>70</v>
      </c>
      <c r="Z62" s="409">
        <v>65</v>
      </c>
      <c r="AA62" s="409">
        <v>60</v>
      </c>
      <c r="AB62" s="326">
        <f t="shared" ref="AB62:AB84" si="65">(IF(C62&lt;10,Y62,IF(AND(C62&gt;=10,C62&lt;=50),Z62,IF(C62&gt;50,AA62,""))))*C62</f>
        <v>0</v>
      </c>
    </row>
    <row r="63" spans="1:28" x14ac:dyDescent="0.2">
      <c r="A63" s="316"/>
      <c r="B63" s="558"/>
      <c r="C63" s="318">
        <f>'Series 500 Input'!C63</f>
        <v>0</v>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Input'!C64</f>
        <v>0</v>
      </c>
      <c r="D64" s="562" t="s">
        <v>451</v>
      </c>
      <c r="E64" s="572">
        <v>2.3199999999999998</v>
      </c>
      <c r="F64" s="572">
        <v>2.3199999999999998</v>
      </c>
      <c r="G64" s="572">
        <v>2.3199999999999998</v>
      </c>
      <c r="H64" s="324">
        <f t="shared" ref="H64" si="66">(IF(C64&lt;10,E64,IF(AND(C64&gt;=10,C64&lt;=50),F64,IF(C64&gt;50,G64,""))))*C64</f>
        <v>0</v>
      </c>
      <c r="I64" s="573">
        <v>1</v>
      </c>
      <c r="J64" s="573">
        <v>1</v>
      </c>
      <c r="K64" s="573">
        <v>1</v>
      </c>
      <c r="L64" s="326">
        <f t="shared" si="45"/>
        <v>0</v>
      </c>
      <c r="M64" s="572">
        <v>3.77</v>
      </c>
      <c r="N64" s="572">
        <v>3.77</v>
      </c>
      <c r="O64" s="572">
        <v>3.77</v>
      </c>
      <c r="P64" s="324">
        <f t="shared" si="62"/>
        <v>0</v>
      </c>
      <c r="Q64" s="575">
        <v>1.85</v>
      </c>
      <c r="R64" s="575">
        <v>1.85</v>
      </c>
      <c r="S64" s="575">
        <v>1.85</v>
      </c>
      <c r="T64" s="326">
        <f t="shared" si="63"/>
        <v>0</v>
      </c>
      <c r="U64" s="576">
        <v>1.96</v>
      </c>
      <c r="V64" s="576">
        <v>1.96</v>
      </c>
      <c r="W64" s="576">
        <v>1.96</v>
      </c>
      <c r="X64" s="324">
        <f t="shared" si="64"/>
        <v>0</v>
      </c>
      <c r="Y64" s="409">
        <v>1</v>
      </c>
      <c r="Z64" s="409">
        <v>1</v>
      </c>
      <c r="AA64" s="409">
        <v>1</v>
      </c>
      <c r="AB64" s="326">
        <f t="shared" si="65"/>
        <v>0</v>
      </c>
    </row>
    <row r="65" spans="1:28" x14ac:dyDescent="0.2">
      <c r="A65" s="316"/>
      <c r="B65" s="558"/>
      <c r="C65" s="318">
        <f>'Series 500 Input'!C65</f>
        <v>0</v>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Input'!C66</f>
        <v>0</v>
      </c>
      <c r="D66" s="562" t="s">
        <v>451</v>
      </c>
      <c r="E66" s="572">
        <v>55.18</v>
      </c>
      <c r="F66" s="572">
        <v>49.39</v>
      </c>
      <c r="G66" s="572">
        <v>48.04</v>
      </c>
      <c r="H66" s="324">
        <f t="shared" ref="H66" si="67">(IF(C66&lt;10,E66,IF(AND(C66&gt;=10,C66&lt;=50),F66,IF(C66&gt;50,G66,""))))*C66</f>
        <v>0</v>
      </c>
      <c r="I66" s="573">
        <v>50</v>
      </c>
      <c r="J66" s="573">
        <v>50</v>
      </c>
      <c r="K66" s="573">
        <v>50</v>
      </c>
      <c r="L66" s="326">
        <f t="shared" si="45"/>
        <v>0</v>
      </c>
      <c r="M66" s="572">
        <v>118.93</v>
      </c>
      <c r="N66" s="572">
        <v>118.93</v>
      </c>
      <c r="O66" s="572">
        <v>118.93</v>
      </c>
      <c r="P66" s="324">
        <f t="shared" si="62"/>
        <v>0</v>
      </c>
      <c r="Q66" s="575">
        <v>61</v>
      </c>
      <c r="R66" s="575">
        <v>58</v>
      </c>
      <c r="S66" s="575">
        <v>55</v>
      </c>
      <c r="T66" s="326">
        <f t="shared" si="63"/>
        <v>0</v>
      </c>
      <c r="U66" s="576">
        <v>150</v>
      </c>
      <c r="V66" s="576">
        <v>135</v>
      </c>
      <c r="W66" s="576">
        <v>130</v>
      </c>
      <c r="X66" s="324">
        <f t="shared" si="64"/>
        <v>0</v>
      </c>
      <c r="Y66" s="409">
        <v>70</v>
      </c>
      <c r="Z66" s="409">
        <v>65</v>
      </c>
      <c r="AA66" s="409">
        <v>60</v>
      </c>
      <c r="AB66" s="326">
        <f t="shared" si="65"/>
        <v>0</v>
      </c>
    </row>
    <row r="67" spans="1:28" x14ac:dyDescent="0.2">
      <c r="A67" s="316"/>
      <c r="B67" s="558"/>
      <c r="C67" s="318">
        <f>'Series 500 Input'!C67</f>
        <v>0</v>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Input'!C68</f>
        <v>0</v>
      </c>
      <c r="D68" s="562" t="s">
        <v>451</v>
      </c>
      <c r="E68" s="572">
        <v>2.3199999999999998</v>
      </c>
      <c r="F68" s="572">
        <v>2.3199999999999998</v>
      </c>
      <c r="G68" s="572">
        <v>2.3199999999999998</v>
      </c>
      <c r="H68" s="324">
        <f t="shared" ref="H68" si="68">(IF(C68&lt;10,E68,IF(AND(C68&gt;=10,C68&lt;=50),F68,IF(C68&gt;50,G68,""))))*C68</f>
        <v>0</v>
      </c>
      <c r="I68" s="573">
        <v>1</v>
      </c>
      <c r="J68" s="573">
        <v>1</v>
      </c>
      <c r="K68" s="573">
        <v>1</v>
      </c>
      <c r="L68" s="326">
        <f t="shared" si="45"/>
        <v>0</v>
      </c>
      <c r="M68" s="572">
        <v>3.77</v>
      </c>
      <c r="N68" s="572">
        <v>3.77</v>
      </c>
      <c r="O68" s="572">
        <v>3.77</v>
      </c>
      <c r="P68" s="324">
        <f t="shared" si="62"/>
        <v>0</v>
      </c>
      <c r="Q68" s="575">
        <v>2</v>
      </c>
      <c r="R68" s="575">
        <v>2</v>
      </c>
      <c r="S68" s="575">
        <v>2</v>
      </c>
      <c r="T68" s="326">
        <f t="shared" si="63"/>
        <v>0</v>
      </c>
      <c r="U68" s="576">
        <v>1.96</v>
      </c>
      <c r="V68" s="576">
        <v>1.96</v>
      </c>
      <c r="W68" s="576">
        <v>1.96</v>
      </c>
      <c r="X68" s="324">
        <f t="shared" si="64"/>
        <v>0</v>
      </c>
      <c r="Y68" s="409">
        <v>1</v>
      </c>
      <c r="Z68" s="409">
        <v>1</v>
      </c>
      <c r="AA68" s="409">
        <v>1</v>
      </c>
      <c r="AB68" s="326">
        <f t="shared" si="65"/>
        <v>0</v>
      </c>
    </row>
    <row r="69" spans="1:28" x14ac:dyDescent="0.2">
      <c r="A69" s="316"/>
      <c r="B69" s="558"/>
      <c r="C69" s="318">
        <f>'Series 500 Input'!C69</f>
        <v>0</v>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Input'!C70</f>
        <v>0</v>
      </c>
      <c r="D70" s="562" t="s">
        <v>451</v>
      </c>
      <c r="E70" s="572">
        <v>75.67</v>
      </c>
      <c r="F70" s="572">
        <v>65.680000000000007</v>
      </c>
      <c r="G70" s="572">
        <v>64.17</v>
      </c>
      <c r="H70" s="324">
        <f t="shared" ref="H70" si="69">(IF(C70&lt;10,E70,IF(AND(C70&gt;=10,C70&lt;=50),F70,IF(C70&gt;50,G70,""))))*C70</f>
        <v>0</v>
      </c>
      <c r="I70" s="573">
        <v>50</v>
      </c>
      <c r="J70" s="573">
        <v>50</v>
      </c>
      <c r="K70" s="573">
        <v>50</v>
      </c>
      <c r="L70" s="326">
        <f t="shared" si="45"/>
        <v>0</v>
      </c>
      <c r="M70" s="572">
        <v>119.79</v>
      </c>
      <c r="N70" s="572">
        <v>119.79</v>
      </c>
      <c r="O70" s="572">
        <v>119.79</v>
      </c>
      <c r="P70" s="324">
        <f t="shared" si="62"/>
        <v>0</v>
      </c>
      <c r="Q70" s="575">
        <v>70</v>
      </c>
      <c r="R70" s="575">
        <v>70</v>
      </c>
      <c r="S70" s="575">
        <v>70</v>
      </c>
      <c r="T70" s="326">
        <f t="shared" si="63"/>
        <v>0</v>
      </c>
      <c r="U70" s="576">
        <v>258.95999999999998</v>
      </c>
      <c r="V70" s="576">
        <v>235.02</v>
      </c>
      <c r="W70" s="576">
        <v>231.66</v>
      </c>
      <c r="X70" s="324">
        <f t="shared" si="64"/>
        <v>0</v>
      </c>
      <c r="Y70" s="409">
        <v>70</v>
      </c>
      <c r="Z70" s="409">
        <v>65</v>
      </c>
      <c r="AA70" s="409">
        <v>60</v>
      </c>
      <c r="AB70" s="326">
        <f t="shared" si="65"/>
        <v>0</v>
      </c>
    </row>
    <row r="71" spans="1:28" x14ac:dyDescent="0.2">
      <c r="A71" s="316"/>
      <c r="B71" s="558"/>
      <c r="C71" s="318">
        <f>'Series 500 Input'!C71</f>
        <v>0</v>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Input'!C72</f>
        <v>0</v>
      </c>
      <c r="D72" s="562" t="s">
        <v>451</v>
      </c>
      <c r="E72" s="572">
        <v>2.3199999999999998</v>
      </c>
      <c r="F72" s="572">
        <v>2.3199999999999998</v>
      </c>
      <c r="G72" s="572">
        <v>2.3199999999999998</v>
      </c>
      <c r="H72" s="324">
        <f t="shared" ref="H72" si="70">(IF(C72&lt;10,E72,IF(AND(C72&gt;=10,C72&lt;=50),F72,IF(C72&gt;50,G72,""))))*C72</f>
        <v>0</v>
      </c>
      <c r="I72" s="573">
        <v>1</v>
      </c>
      <c r="J72" s="573">
        <v>1</v>
      </c>
      <c r="K72" s="573">
        <v>1</v>
      </c>
      <c r="L72" s="326">
        <f t="shared" si="45"/>
        <v>0</v>
      </c>
      <c r="M72" s="572">
        <v>3.77</v>
      </c>
      <c r="N72" s="572">
        <v>3.77</v>
      </c>
      <c r="O72" s="572">
        <v>3.77</v>
      </c>
      <c r="P72" s="324">
        <f t="shared" si="62"/>
        <v>0</v>
      </c>
      <c r="Q72" s="575">
        <v>2.25</v>
      </c>
      <c r="R72" s="575">
        <v>2.25</v>
      </c>
      <c r="S72" s="575">
        <v>2.25</v>
      </c>
      <c r="T72" s="326">
        <f t="shared" si="63"/>
        <v>0</v>
      </c>
      <c r="U72" s="576">
        <v>2.66</v>
      </c>
      <c r="V72" s="576">
        <v>2.66</v>
      </c>
      <c r="W72" s="576">
        <v>2.66</v>
      </c>
      <c r="X72" s="324">
        <f t="shared" si="64"/>
        <v>0</v>
      </c>
      <c r="Y72" s="409">
        <v>1</v>
      </c>
      <c r="Z72" s="409">
        <v>1</v>
      </c>
      <c r="AA72" s="409">
        <v>1</v>
      </c>
      <c r="AB72" s="326">
        <f t="shared" si="65"/>
        <v>0</v>
      </c>
    </row>
    <row r="73" spans="1:28" ht="15" customHeight="1" x14ac:dyDescent="0.2">
      <c r="A73" s="316"/>
      <c r="B73" s="558"/>
      <c r="C73" s="318">
        <f>'Series 500 Input'!C73</f>
        <v>0</v>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Input'!C74</f>
        <v>0</v>
      </c>
      <c r="D74" s="562" t="s">
        <v>451</v>
      </c>
      <c r="E74" s="572">
        <v>115.62</v>
      </c>
      <c r="F74" s="572">
        <v>98.29</v>
      </c>
      <c r="G74" s="572">
        <v>94.95</v>
      </c>
      <c r="H74" s="324">
        <f t="shared" ref="H74" si="71">(IF(C74&lt;10,E74,IF(AND(C74&gt;=10,C74&lt;=50),F74,IF(C74&gt;50,G74,""))))*C74</f>
        <v>0</v>
      </c>
      <c r="I74" s="573">
        <v>50</v>
      </c>
      <c r="J74" s="573">
        <v>50</v>
      </c>
      <c r="K74" s="573">
        <v>50</v>
      </c>
      <c r="L74" s="326">
        <f t="shared" si="45"/>
        <v>0</v>
      </c>
      <c r="M74" s="572">
        <v>120.94</v>
      </c>
      <c r="N74" s="572">
        <v>120.94</v>
      </c>
      <c r="O74" s="572">
        <v>120.94</v>
      </c>
      <c r="P74" s="324">
        <f t="shared" si="62"/>
        <v>0</v>
      </c>
      <c r="Q74" s="575">
        <v>105</v>
      </c>
      <c r="R74" s="575">
        <v>105</v>
      </c>
      <c r="S74" s="575">
        <v>105</v>
      </c>
      <c r="T74" s="326">
        <f t="shared" si="63"/>
        <v>0</v>
      </c>
      <c r="U74" s="576">
        <v>366.9</v>
      </c>
      <c r="V74" s="576">
        <v>338.2</v>
      </c>
      <c r="W74" s="576">
        <v>331.9</v>
      </c>
      <c r="X74" s="324">
        <f t="shared" si="64"/>
        <v>0</v>
      </c>
      <c r="Y74" s="409">
        <v>200</v>
      </c>
      <c r="Z74" s="409">
        <v>190</v>
      </c>
      <c r="AA74" s="409">
        <v>180</v>
      </c>
      <c r="AB74" s="326">
        <f t="shared" si="65"/>
        <v>0</v>
      </c>
    </row>
    <row r="75" spans="1:28" ht="13.5" customHeight="1" x14ac:dyDescent="0.2">
      <c r="A75" s="316"/>
      <c r="B75" s="558"/>
      <c r="C75" s="318">
        <f>'Series 500 Input'!C75</f>
        <v>0</v>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Input'!C76</f>
        <v>0</v>
      </c>
      <c r="D76" s="562" t="s">
        <v>451</v>
      </c>
      <c r="E76" s="572">
        <v>2.3199999999999998</v>
      </c>
      <c r="F76" s="572">
        <v>2.3199999999999998</v>
      </c>
      <c r="G76" s="572">
        <v>2.3199999999999998</v>
      </c>
      <c r="H76" s="324">
        <f t="shared" ref="H76" si="72">(IF(C76&lt;10,E76,IF(AND(C76&gt;=10,C76&lt;=50),F76,IF(C76&gt;50,G76,""))))*C76</f>
        <v>0</v>
      </c>
      <c r="I76" s="573">
        <v>1</v>
      </c>
      <c r="J76" s="573">
        <v>1</v>
      </c>
      <c r="K76" s="573">
        <v>1</v>
      </c>
      <c r="L76" s="326">
        <f t="shared" si="45"/>
        <v>0</v>
      </c>
      <c r="M76" s="572">
        <v>3.77</v>
      </c>
      <c r="N76" s="572">
        <v>3.77</v>
      </c>
      <c r="O76" s="572">
        <v>3.77</v>
      </c>
      <c r="P76" s="324">
        <f t="shared" si="62"/>
        <v>0</v>
      </c>
      <c r="Q76" s="575">
        <v>3</v>
      </c>
      <c r="R76" s="575">
        <v>3</v>
      </c>
      <c r="S76" s="575">
        <v>3</v>
      </c>
      <c r="T76" s="326">
        <f t="shared" si="63"/>
        <v>0</v>
      </c>
      <c r="U76" s="576">
        <v>2.8</v>
      </c>
      <c r="V76" s="576">
        <v>2.8</v>
      </c>
      <c r="W76" s="576">
        <v>2.8</v>
      </c>
      <c r="X76" s="324">
        <f t="shared" si="64"/>
        <v>0</v>
      </c>
      <c r="Y76" s="409">
        <v>1</v>
      </c>
      <c r="Z76" s="409">
        <v>1</v>
      </c>
      <c r="AA76" s="409">
        <v>1</v>
      </c>
      <c r="AB76" s="326">
        <f t="shared" si="65"/>
        <v>0</v>
      </c>
    </row>
    <row r="77" spans="1:28" ht="15" customHeight="1" x14ac:dyDescent="0.2">
      <c r="A77" s="316"/>
      <c r="B77" s="558"/>
      <c r="C77" s="318">
        <f>'Series 500 Input'!C77</f>
        <v>0</v>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Input'!C78</f>
        <v>0</v>
      </c>
      <c r="D78" s="562" t="s">
        <v>451</v>
      </c>
      <c r="E78" s="572">
        <v>230.54</v>
      </c>
      <c r="F78" s="572">
        <v>172.38</v>
      </c>
      <c r="G78" s="572">
        <v>163.99</v>
      </c>
      <c r="H78" s="324">
        <f t="shared" ref="H78" si="73">(IF(C78&lt;10,E78,IF(AND(C78&gt;=10,C78&lt;=50),F78,IF(C78&gt;50,G78,""))))*C78</f>
        <v>0</v>
      </c>
      <c r="I78" s="573">
        <v>50</v>
      </c>
      <c r="J78" s="573">
        <v>50</v>
      </c>
      <c r="K78" s="573">
        <v>50</v>
      </c>
      <c r="L78" s="326">
        <f t="shared" si="45"/>
        <v>0</v>
      </c>
      <c r="M78" s="572">
        <v>127.61</v>
      </c>
      <c r="N78" s="572">
        <v>127.61</v>
      </c>
      <c r="O78" s="572">
        <v>127.61</v>
      </c>
      <c r="P78" s="324">
        <f t="shared" si="62"/>
        <v>0</v>
      </c>
      <c r="Q78" s="575">
        <v>135</v>
      </c>
      <c r="R78" s="575">
        <v>135</v>
      </c>
      <c r="S78" s="575">
        <v>135</v>
      </c>
      <c r="T78" s="326">
        <f t="shared" si="63"/>
        <v>0</v>
      </c>
      <c r="U78" s="576">
        <v>385</v>
      </c>
      <c r="V78" s="576">
        <v>365</v>
      </c>
      <c r="W78" s="576">
        <v>360</v>
      </c>
      <c r="X78" s="324">
        <f t="shared" si="64"/>
        <v>0</v>
      </c>
      <c r="Y78" s="409">
        <v>200</v>
      </c>
      <c r="Z78" s="409">
        <v>190</v>
      </c>
      <c r="AA78" s="409">
        <v>180</v>
      </c>
      <c r="AB78" s="326">
        <f t="shared" si="65"/>
        <v>0</v>
      </c>
    </row>
    <row r="79" spans="1:28" ht="13.5" customHeight="1" x14ac:dyDescent="0.2">
      <c r="A79" s="316"/>
      <c r="B79" s="558"/>
      <c r="C79" s="318">
        <f>'Series 500 Input'!C79</f>
        <v>0</v>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Input'!C80</f>
        <v>0</v>
      </c>
      <c r="D80" s="562" t="s">
        <v>451</v>
      </c>
      <c r="E80" s="572">
        <v>2.3199999999999998</v>
      </c>
      <c r="F80" s="572">
        <v>2.3199999999999998</v>
      </c>
      <c r="G80" s="572">
        <v>2.3199999999999998</v>
      </c>
      <c r="H80" s="324">
        <f t="shared" ref="H80" si="74">(IF(C80&lt;10,E80,IF(AND(C80&gt;=10,C80&lt;=50),F80,IF(C80&gt;50,G80,""))))*C80</f>
        <v>0</v>
      </c>
      <c r="I80" s="573">
        <v>1</v>
      </c>
      <c r="J80" s="573">
        <v>1</v>
      </c>
      <c r="K80" s="573">
        <v>1</v>
      </c>
      <c r="L80" s="326">
        <f t="shared" si="45"/>
        <v>0</v>
      </c>
      <c r="M80" s="572">
        <v>3.77</v>
      </c>
      <c r="N80" s="572">
        <v>3.77</v>
      </c>
      <c r="O80" s="572">
        <v>3.77</v>
      </c>
      <c r="P80" s="324">
        <f t="shared" si="62"/>
        <v>0</v>
      </c>
      <c r="Q80" s="575">
        <v>3.5</v>
      </c>
      <c r="R80" s="575">
        <v>3.5</v>
      </c>
      <c r="S80" s="575">
        <v>3.5</v>
      </c>
      <c r="T80" s="326">
        <f t="shared" si="63"/>
        <v>0</v>
      </c>
      <c r="U80" s="576">
        <v>3.15</v>
      </c>
      <c r="V80" s="576">
        <v>3.15</v>
      </c>
      <c r="W80" s="576">
        <v>3.15</v>
      </c>
      <c r="X80" s="324">
        <f t="shared" si="64"/>
        <v>0</v>
      </c>
      <c r="Y80" s="409">
        <v>1</v>
      </c>
      <c r="Z80" s="409">
        <v>1</v>
      </c>
      <c r="AA80" s="409">
        <v>1</v>
      </c>
      <c r="AB80" s="326">
        <f t="shared" si="65"/>
        <v>0</v>
      </c>
    </row>
    <row r="81" spans="1:28" ht="13.5" customHeight="1" x14ac:dyDescent="0.2">
      <c r="A81" s="316"/>
      <c r="B81" s="558"/>
      <c r="C81" s="318">
        <f>'Series 500 Input'!C81</f>
        <v>0</v>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Input'!C82</f>
        <v>0</v>
      </c>
      <c r="D82" s="562" t="s">
        <v>451</v>
      </c>
      <c r="E82" s="572">
        <v>350</v>
      </c>
      <c r="F82" s="572">
        <v>259.14999999999998</v>
      </c>
      <c r="G82" s="572">
        <v>246.31</v>
      </c>
      <c r="H82" s="324">
        <f t="shared" ref="H82" si="75">(IF(C82&lt;10,E82,IF(AND(C82&gt;=10,C82&lt;=50),F82,IF(C82&gt;50,G82,""))))*C82</f>
        <v>0</v>
      </c>
      <c r="I82" s="573">
        <v>50</v>
      </c>
      <c r="J82" s="573">
        <v>50</v>
      </c>
      <c r="K82" s="573">
        <v>50</v>
      </c>
      <c r="L82" s="326">
        <f t="shared" si="45"/>
        <v>0</v>
      </c>
      <c r="M82" s="572">
        <v>140.78</v>
      </c>
      <c r="N82" s="572">
        <v>140.78</v>
      </c>
      <c r="O82" s="572">
        <v>140.78</v>
      </c>
      <c r="P82" s="324">
        <f t="shared" si="62"/>
        <v>0</v>
      </c>
      <c r="Q82" s="575">
        <v>188</v>
      </c>
      <c r="R82" s="575">
        <v>188</v>
      </c>
      <c r="S82" s="575">
        <v>188</v>
      </c>
      <c r="T82" s="326">
        <f t="shared" si="63"/>
        <v>0</v>
      </c>
      <c r="U82" s="576">
        <v>495</v>
      </c>
      <c r="V82" s="576">
        <v>480</v>
      </c>
      <c r="W82" s="576">
        <v>475</v>
      </c>
      <c r="X82" s="324">
        <f t="shared" si="64"/>
        <v>0</v>
      </c>
      <c r="Y82" s="409">
        <v>220</v>
      </c>
      <c r="Z82" s="409">
        <v>200</v>
      </c>
      <c r="AA82" s="409">
        <v>200</v>
      </c>
      <c r="AB82" s="326">
        <f t="shared" si="65"/>
        <v>0</v>
      </c>
    </row>
    <row r="83" spans="1:28" ht="12" customHeight="1" x14ac:dyDescent="0.2">
      <c r="A83" s="316"/>
      <c r="B83" s="558"/>
      <c r="C83" s="318">
        <f>'Series 500 Input'!C83</f>
        <v>0</v>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Input'!C84</f>
        <v>0</v>
      </c>
      <c r="D84" s="562" t="s">
        <v>451</v>
      </c>
      <c r="E84" s="572">
        <v>2.3199999999999998</v>
      </c>
      <c r="F84" s="572">
        <v>2.3199999999999998</v>
      </c>
      <c r="G84" s="572">
        <v>2.3199999999999998</v>
      </c>
      <c r="H84" s="324">
        <f t="shared" ref="H84" si="76">(IF(C84&lt;10,E84,IF(AND(C84&gt;=10,C84&lt;=50),F84,IF(C84&gt;50,G84,""))))*C84</f>
        <v>0</v>
      </c>
      <c r="I84" s="573">
        <v>1</v>
      </c>
      <c r="J84" s="573">
        <v>1</v>
      </c>
      <c r="K84" s="573">
        <v>1</v>
      </c>
      <c r="L84" s="326">
        <f t="shared" si="45"/>
        <v>0</v>
      </c>
      <c r="M84" s="572">
        <v>3.77</v>
      </c>
      <c r="N84" s="572">
        <v>3.77</v>
      </c>
      <c r="O84" s="572">
        <v>3.77</v>
      </c>
      <c r="P84" s="324">
        <f t="shared" si="62"/>
        <v>0</v>
      </c>
      <c r="Q84" s="575">
        <v>4.25</v>
      </c>
      <c r="R84" s="575">
        <v>4.25</v>
      </c>
      <c r="S84" s="575">
        <v>4.25</v>
      </c>
      <c r="T84" s="326">
        <f t="shared" si="63"/>
        <v>0</v>
      </c>
      <c r="U84" s="576">
        <v>3.5</v>
      </c>
      <c r="V84" s="576">
        <v>3.5</v>
      </c>
      <c r="W84" s="576">
        <v>3.5</v>
      </c>
      <c r="X84" s="324">
        <f t="shared" si="64"/>
        <v>0</v>
      </c>
      <c r="Y84" s="409">
        <v>1</v>
      </c>
      <c r="Z84" s="409">
        <v>1</v>
      </c>
      <c r="AA84" s="409">
        <v>1</v>
      </c>
      <c r="AB84" s="326">
        <f t="shared" si="65"/>
        <v>0</v>
      </c>
    </row>
    <row r="85" spans="1:28" x14ac:dyDescent="0.2">
      <c r="A85" s="317"/>
      <c r="B85" s="596"/>
      <c r="C85" s="318">
        <f>'Series 500 Input'!C85</f>
        <v>0</v>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Input'!C86</f>
        <v>0</v>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Input'!C87</f>
        <v>0</v>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Input'!C88</f>
        <v>0</v>
      </c>
      <c r="D88" s="562" t="s">
        <v>451</v>
      </c>
      <c r="E88" s="572">
        <v>69.05</v>
      </c>
      <c r="F88" s="572">
        <v>61.36</v>
      </c>
      <c r="G88" s="572">
        <v>58.89</v>
      </c>
      <c r="H88" s="324">
        <f>(IF(C88&lt;10,E88,IF(AND(C88&gt;=10,C88&lt;=50),F88,IF(C88&gt;50,G88,""))))*C88</f>
        <v>0</v>
      </c>
      <c r="I88" s="573">
        <v>60</v>
      </c>
      <c r="J88" s="573">
        <v>60</v>
      </c>
      <c r="K88" s="573">
        <v>60</v>
      </c>
      <c r="L88" s="326">
        <f t="shared" si="45"/>
        <v>0</v>
      </c>
      <c r="M88" s="572">
        <v>72.83</v>
      </c>
      <c r="N88" s="572">
        <v>72.83</v>
      </c>
      <c r="O88" s="572">
        <v>72.83</v>
      </c>
      <c r="P88" s="324">
        <f t="shared" ref="P88:P128" si="77">(IF(C88&lt;10,M88,IF(AND(C88&gt;=10,C88&lt;=50),N88,IF(C88&gt;50,O88,""))))*C88</f>
        <v>0</v>
      </c>
      <c r="Q88" s="575">
        <v>48</v>
      </c>
      <c r="R88" s="575">
        <v>45</v>
      </c>
      <c r="S88" s="575">
        <v>43</v>
      </c>
      <c r="T88" s="326">
        <f t="shared" ref="T88:T128" si="78">(IF(C88&lt;10,Q88,IF(AND(C88&gt;=10,C88&lt;=50),R88,IF(C88&gt;50,S88,""))))*C88</f>
        <v>0</v>
      </c>
      <c r="U88" s="576">
        <v>91.3</v>
      </c>
      <c r="V88" s="576">
        <v>87.1</v>
      </c>
      <c r="W88" s="576">
        <v>83.18</v>
      </c>
      <c r="X88" s="324">
        <f t="shared" ref="X88:X128" si="79">(IF(C88&lt;10,U88,IF(AND(C88&gt;=10,C88&lt;=50),V88,IF(C88&gt;50,W88,""))))*C88</f>
        <v>0</v>
      </c>
      <c r="Y88" s="409" t="s">
        <v>402</v>
      </c>
      <c r="Z88" s="409" t="s">
        <v>402</v>
      </c>
      <c r="AA88" s="409" t="s">
        <v>403</v>
      </c>
      <c r="AB88" s="326" t="str">
        <f>IF((0=$C88),"",IFERROR(IF($C88&lt;10,$C88*Y88,IF(AND(10&lt;=$C88,$C88&lt;=50),$C88*Z88,IF($C88&gt;50,$C88*AA88,"No Offer"))),"No Offer"))</f>
        <v/>
      </c>
    </row>
    <row r="89" spans="1:28" x14ac:dyDescent="0.2">
      <c r="A89" s="316"/>
      <c r="B89" s="558"/>
      <c r="C89" s="318">
        <f>'Series 500 Input'!C89</f>
        <v>0</v>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Input'!C90</f>
        <v>0</v>
      </c>
      <c r="D90" s="562" t="s">
        <v>451</v>
      </c>
      <c r="E90" s="572">
        <v>2.3199999999999998</v>
      </c>
      <c r="F90" s="572">
        <v>2.3199999999999998</v>
      </c>
      <c r="G90" s="572">
        <v>2.3199999999999998</v>
      </c>
      <c r="H90" s="324">
        <f t="shared" ref="H90" si="80">(IF(C90&lt;10,E90,IF(AND(C90&gt;=10,C90&lt;=50),F90,IF(C90&gt;50,G90,""))))*C90</f>
        <v>0</v>
      </c>
      <c r="I90" s="573">
        <v>10</v>
      </c>
      <c r="J90" s="573">
        <v>10</v>
      </c>
      <c r="K90" s="573">
        <v>10</v>
      </c>
      <c r="L90" s="326">
        <f t="shared" si="45"/>
        <v>0</v>
      </c>
      <c r="M90" s="572">
        <v>2.65</v>
      </c>
      <c r="N90" s="572">
        <v>2.65</v>
      </c>
      <c r="O90" s="572">
        <v>2.65</v>
      </c>
      <c r="P90" s="324">
        <f t="shared" si="77"/>
        <v>0</v>
      </c>
      <c r="Q90" s="575">
        <v>1.65</v>
      </c>
      <c r="R90" s="575">
        <v>1.65</v>
      </c>
      <c r="S90" s="575">
        <v>1.65</v>
      </c>
      <c r="T90" s="326">
        <f t="shared" si="78"/>
        <v>0</v>
      </c>
      <c r="U90" s="576">
        <v>1.85</v>
      </c>
      <c r="V90" s="576">
        <v>1.85</v>
      </c>
      <c r="W90" s="576">
        <v>1.85</v>
      </c>
      <c r="X90" s="324">
        <f t="shared" si="79"/>
        <v>0</v>
      </c>
      <c r="Y90" s="409" t="s">
        <v>402</v>
      </c>
      <c r="Z90" s="409" t="s">
        <v>402</v>
      </c>
      <c r="AA90" s="409" t="s">
        <v>403</v>
      </c>
      <c r="AB90" s="326" t="str">
        <f>IF((0=$C90),"",IFERROR(IF($C90&lt;10,$C90*Y90,IF(AND(10&lt;=$C90,$C90&lt;=50),$C90*Z90,IF($C90&gt;50,$C90*AA90,"No Offer"))),"No Offer"))</f>
        <v/>
      </c>
    </row>
    <row r="91" spans="1:28" x14ac:dyDescent="0.2">
      <c r="A91" s="316"/>
      <c r="B91" s="558"/>
      <c r="C91" s="318">
        <f>'Series 500 Input'!C91</f>
        <v>0</v>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Input'!C92</f>
        <v>0</v>
      </c>
      <c r="D92" s="562" t="s">
        <v>451</v>
      </c>
      <c r="E92" s="572">
        <v>113.35</v>
      </c>
      <c r="F92" s="572">
        <v>95.63</v>
      </c>
      <c r="G92" s="572">
        <v>89.85</v>
      </c>
      <c r="H92" s="324">
        <f t="shared" ref="H92" si="81">(IF(C92&lt;10,E92,IF(AND(C92&gt;=10,C92&lt;=50),F92,IF(C92&gt;50,G92,""))))*C92</f>
        <v>0</v>
      </c>
      <c r="I92" s="573">
        <v>60</v>
      </c>
      <c r="J92" s="573">
        <v>60</v>
      </c>
      <c r="K92" s="573">
        <v>60</v>
      </c>
      <c r="L92" s="326">
        <f t="shared" si="45"/>
        <v>0</v>
      </c>
      <c r="M92" s="572">
        <v>73.69</v>
      </c>
      <c r="N92" s="572">
        <v>73.69</v>
      </c>
      <c r="O92" s="572">
        <v>73.69</v>
      </c>
      <c r="P92" s="324">
        <f t="shared" si="77"/>
        <v>0</v>
      </c>
      <c r="Q92" s="575">
        <v>68</v>
      </c>
      <c r="R92" s="575">
        <v>65</v>
      </c>
      <c r="S92" s="575">
        <v>62</v>
      </c>
      <c r="T92" s="326">
        <f t="shared" si="78"/>
        <v>0</v>
      </c>
      <c r="U92" s="576">
        <v>112.62</v>
      </c>
      <c r="V92" s="576">
        <v>107.72</v>
      </c>
      <c r="W92" s="576">
        <v>103.15</v>
      </c>
      <c r="X92" s="324">
        <f t="shared" si="79"/>
        <v>0</v>
      </c>
      <c r="Y92" s="409" t="s">
        <v>402</v>
      </c>
      <c r="Z92" s="409" t="s">
        <v>402</v>
      </c>
      <c r="AA92" s="409" t="s">
        <v>403</v>
      </c>
      <c r="AB92" s="326" t="str">
        <f>IF((0=$C92),"",IFERROR(IF($C92&lt;10,$C92*Y92,IF(AND(10&lt;=$C92,$C92&lt;=50),$C92*Z92,IF($C92&gt;50,$C92*AA92,"No Offer"))),"No Offer"))</f>
        <v/>
      </c>
    </row>
    <row r="93" spans="1:28" x14ac:dyDescent="0.2">
      <c r="A93" s="316"/>
      <c r="B93" s="558"/>
      <c r="C93" s="318">
        <f>'Series 500 Input'!C93</f>
        <v>0</v>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Input'!C94</f>
        <v>0</v>
      </c>
      <c r="D94" s="562" t="s">
        <v>451</v>
      </c>
      <c r="E94" s="572">
        <v>2.3199999999999998</v>
      </c>
      <c r="F94" s="572">
        <v>2.3199999999999998</v>
      </c>
      <c r="G94" s="572">
        <v>2.3199999999999998</v>
      </c>
      <c r="H94" s="324">
        <f t="shared" ref="H94" si="82">(IF(C94&lt;10,E94,IF(AND(C94&gt;=10,C94&lt;=50),F94,IF(C94&gt;50,G94,""))))*C94</f>
        <v>0</v>
      </c>
      <c r="I94" s="573">
        <v>10</v>
      </c>
      <c r="J94" s="573">
        <v>10</v>
      </c>
      <c r="K94" s="573">
        <v>10</v>
      </c>
      <c r="L94" s="326">
        <f t="shared" si="45"/>
        <v>0</v>
      </c>
      <c r="M94" s="572">
        <v>2.65</v>
      </c>
      <c r="N94" s="572">
        <v>2.65</v>
      </c>
      <c r="O94" s="572">
        <v>2.65</v>
      </c>
      <c r="P94" s="324">
        <f t="shared" si="77"/>
        <v>0</v>
      </c>
      <c r="Q94" s="575">
        <v>2.15</v>
      </c>
      <c r="R94" s="575">
        <v>2.15</v>
      </c>
      <c r="S94" s="575">
        <v>2.15</v>
      </c>
      <c r="T94" s="326">
        <f t="shared" si="78"/>
        <v>0</v>
      </c>
      <c r="U94" s="576">
        <v>2.16</v>
      </c>
      <c r="V94" s="576">
        <v>2.16</v>
      </c>
      <c r="W94" s="576">
        <v>2.16</v>
      </c>
      <c r="X94" s="324">
        <f t="shared" si="79"/>
        <v>0</v>
      </c>
      <c r="Y94" s="409" t="s">
        <v>402</v>
      </c>
      <c r="Z94" s="409" t="s">
        <v>402</v>
      </c>
      <c r="AA94" s="409" t="s">
        <v>403</v>
      </c>
      <c r="AB94" s="326" t="str">
        <f>IF((0=$C94),"",IFERROR(IF($C94&lt;10,$C94*Y94,IF(AND(10&lt;=$C94,$C94&lt;=50),$C94*Z94,IF($C94&gt;50,$C94*AA94,"No Offer"))),"No Offer"))</f>
        <v/>
      </c>
    </row>
    <row r="95" spans="1:28" x14ac:dyDescent="0.2">
      <c r="A95" s="316"/>
      <c r="B95" s="558"/>
      <c r="C95" s="318">
        <f>'Series 500 Input'!C95</f>
        <v>0</v>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Input'!C96</f>
        <v>0</v>
      </c>
      <c r="D96" s="562" t="s">
        <v>451</v>
      </c>
      <c r="E96" s="572">
        <v>168.08</v>
      </c>
      <c r="F96" s="572">
        <v>135.51</v>
      </c>
      <c r="G96" s="572">
        <v>125.01</v>
      </c>
      <c r="H96" s="324">
        <f t="shared" ref="H96" si="83">(IF(C96&lt;10,E96,IF(AND(C96&gt;=10,C96&lt;=50),F96,IF(C96&gt;50,G96,""))))*C96</f>
        <v>0</v>
      </c>
      <c r="I96" s="573">
        <v>60</v>
      </c>
      <c r="J96" s="573">
        <v>60</v>
      </c>
      <c r="K96" s="573">
        <v>60</v>
      </c>
      <c r="L96" s="326">
        <f t="shared" si="45"/>
        <v>0</v>
      </c>
      <c r="M96" s="572">
        <v>74.84</v>
      </c>
      <c r="N96" s="572">
        <v>74.84</v>
      </c>
      <c r="O96" s="572">
        <v>74.84</v>
      </c>
      <c r="P96" s="324">
        <f t="shared" si="77"/>
        <v>0</v>
      </c>
      <c r="Q96" s="575">
        <v>83</v>
      </c>
      <c r="R96" s="575">
        <v>80</v>
      </c>
      <c r="S96" s="575">
        <v>80</v>
      </c>
      <c r="T96" s="326">
        <f t="shared" si="78"/>
        <v>0</v>
      </c>
      <c r="U96" s="576">
        <v>138.9</v>
      </c>
      <c r="V96" s="576">
        <v>133.30000000000001</v>
      </c>
      <c r="W96" s="576">
        <v>128.07</v>
      </c>
      <c r="X96" s="324">
        <f t="shared" si="79"/>
        <v>0</v>
      </c>
      <c r="Y96" s="409" t="s">
        <v>402</v>
      </c>
      <c r="Z96" s="409" t="s">
        <v>402</v>
      </c>
      <c r="AA96" s="409" t="s">
        <v>403</v>
      </c>
      <c r="AB96" s="326" t="str">
        <f>IF((0=$C96),"",IFERROR(IF($C96&lt;10,$C96*Y96,IF(AND(10&lt;=$C96,$C96&lt;=50),$C96*Z96,IF($C96&gt;50,$C96*AA96,"No Offer"))),"No Offer"))</f>
        <v/>
      </c>
    </row>
    <row r="97" spans="1:28" x14ac:dyDescent="0.2">
      <c r="A97" s="316"/>
      <c r="B97" s="558"/>
      <c r="C97" s="318">
        <f>'Series 500 Input'!C97</f>
        <v>0</v>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Input'!C98</f>
        <v>0</v>
      </c>
      <c r="D98" s="562" t="s">
        <v>451</v>
      </c>
      <c r="E98" s="572">
        <v>2.3199999999999998</v>
      </c>
      <c r="F98" s="572">
        <v>2.3199999999999998</v>
      </c>
      <c r="G98" s="572">
        <v>2.3199999999999998</v>
      </c>
      <c r="H98" s="324">
        <f t="shared" ref="H98" si="84">(IF(C98&lt;10,E98,IF(AND(C98&gt;=10,C98&lt;=50),F98,IF(C98&gt;50,G98,""))))*C98</f>
        <v>0</v>
      </c>
      <c r="I98" s="573">
        <v>10</v>
      </c>
      <c r="J98" s="573">
        <v>10</v>
      </c>
      <c r="K98" s="573">
        <v>10</v>
      </c>
      <c r="L98" s="326">
        <f t="shared" si="45"/>
        <v>0</v>
      </c>
      <c r="M98" s="572">
        <v>2.65</v>
      </c>
      <c r="N98" s="572">
        <v>2.65</v>
      </c>
      <c r="O98" s="572">
        <v>2.65</v>
      </c>
      <c r="P98" s="324">
        <f t="shared" si="77"/>
        <v>0</v>
      </c>
      <c r="Q98" s="575">
        <v>2.4500000000000002</v>
      </c>
      <c r="R98" s="575">
        <v>2.4500000000000002</v>
      </c>
      <c r="S98" s="575">
        <v>2.4500000000000002</v>
      </c>
      <c r="T98" s="326">
        <f t="shared" si="78"/>
        <v>0</v>
      </c>
      <c r="U98" s="576">
        <v>2.4700000000000002</v>
      </c>
      <c r="V98" s="576">
        <v>2.4700000000000002</v>
      </c>
      <c r="W98" s="576">
        <v>2.4700000000000002</v>
      </c>
      <c r="X98" s="324">
        <f t="shared" si="79"/>
        <v>0</v>
      </c>
      <c r="Y98" s="409" t="s">
        <v>402</v>
      </c>
      <c r="Z98" s="409" t="s">
        <v>402</v>
      </c>
      <c r="AA98" s="409" t="s">
        <v>403</v>
      </c>
      <c r="AB98" s="326" t="str">
        <f>IF((0=$C98),"",IFERROR(IF($C98&lt;10,$C98*Y98,IF(AND(10&lt;=$C98,$C98&lt;=50),$C98*Z98,IF($C98&gt;50,$C98*AA98,"No Offer"))),"No Offer"))</f>
        <v/>
      </c>
    </row>
    <row r="99" spans="1:28" x14ac:dyDescent="0.2">
      <c r="A99" s="316"/>
      <c r="B99" s="558"/>
      <c r="C99" s="318">
        <f>'Series 500 Input'!C99</f>
        <v>0</v>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Input'!C100</f>
        <v>0</v>
      </c>
      <c r="D100" s="346" t="s">
        <v>451</v>
      </c>
      <c r="E100" s="572">
        <v>330.23</v>
      </c>
      <c r="F100" s="572">
        <v>232.67</v>
      </c>
      <c r="G100" s="572">
        <v>209.02</v>
      </c>
      <c r="H100" s="324">
        <f t="shared" ref="H100" si="85">(IF(C100&lt;10,E100,IF(AND(C100&gt;=10,C100&lt;=50),F100,IF(C100&gt;50,G100,""))))*C100</f>
        <v>0</v>
      </c>
      <c r="I100" s="573">
        <v>60</v>
      </c>
      <c r="J100" s="573">
        <v>60</v>
      </c>
      <c r="K100" s="573">
        <v>60</v>
      </c>
      <c r="L100" s="326">
        <f t="shared" ref="L100:L128" si="86">(IF(C100&lt;10,I100,IF(AND(C100&gt;10,C100&lt;=50),J100,IF(C100&gt;50,K100,""))))*C100</f>
        <v>0</v>
      </c>
      <c r="M100" s="572">
        <v>81.510000000000005</v>
      </c>
      <c r="N100" s="572">
        <v>81.510000000000005</v>
      </c>
      <c r="O100" s="572">
        <v>81.510000000000005</v>
      </c>
      <c r="P100" s="324">
        <f t="shared" si="77"/>
        <v>0</v>
      </c>
      <c r="Q100" s="575">
        <v>115</v>
      </c>
      <c r="R100" s="575">
        <v>115</v>
      </c>
      <c r="S100" s="575">
        <v>115</v>
      </c>
      <c r="T100" s="326">
        <f t="shared" si="78"/>
        <v>0</v>
      </c>
      <c r="U100" s="576">
        <v>213.24</v>
      </c>
      <c r="V100" s="576">
        <v>206.24</v>
      </c>
      <c r="W100" s="576">
        <v>199.71</v>
      </c>
      <c r="X100" s="324">
        <f t="shared" si="79"/>
        <v>0</v>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Input'!C101</f>
        <v>0</v>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Input'!C102</f>
        <v>0</v>
      </c>
      <c r="D102" s="562" t="s">
        <v>451</v>
      </c>
      <c r="E102" s="572">
        <v>2.3199999999999998</v>
      </c>
      <c r="F102" s="572">
        <v>2.3199999999999998</v>
      </c>
      <c r="G102" s="572">
        <v>2.3199999999999998</v>
      </c>
      <c r="H102" s="324">
        <f t="shared" ref="H102" si="87">(IF(C102&lt;10,E102,IF(AND(C102&gt;=10,C102&lt;=50),F102,IF(C102&gt;50,G102,""))))*C102</f>
        <v>0</v>
      </c>
      <c r="I102" s="573">
        <v>10</v>
      </c>
      <c r="J102" s="573">
        <v>10</v>
      </c>
      <c r="K102" s="573">
        <v>10</v>
      </c>
      <c r="L102" s="326">
        <f t="shared" si="86"/>
        <v>0</v>
      </c>
      <c r="M102" s="572">
        <v>2.65</v>
      </c>
      <c r="N102" s="572">
        <v>2.65</v>
      </c>
      <c r="O102" s="572">
        <v>2.65</v>
      </c>
      <c r="P102" s="324">
        <f t="shared" si="77"/>
        <v>0</v>
      </c>
      <c r="Q102" s="575">
        <v>2.85</v>
      </c>
      <c r="R102" s="575">
        <v>2.85</v>
      </c>
      <c r="S102" s="575">
        <v>2.85</v>
      </c>
      <c r="T102" s="326">
        <f t="shared" si="78"/>
        <v>0</v>
      </c>
      <c r="U102" s="576">
        <v>3.08</v>
      </c>
      <c r="V102" s="576">
        <v>3.08</v>
      </c>
      <c r="W102" s="576">
        <v>3.08</v>
      </c>
      <c r="X102" s="324">
        <f t="shared" si="79"/>
        <v>0</v>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Input'!C103</f>
        <v>0</v>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Input'!C104</f>
        <v>0</v>
      </c>
      <c r="D104" s="562" t="s">
        <v>451</v>
      </c>
      <c r="E104" s="572">
        <v>145.88</v>
      </c>
      <c r="F104" s="572">
        <v>117.58</v>
      </c>
      <c r="G104" s="572">
        <v>123.41</v>
      </c>
      <c r="H104" s="324">
        <f t="shared" ref="H104" si="88">(IF(C104&lt;10,E104,IF(AND(C104&gt;=10,C104&lt;=50),F104,IF(C104&gt;50,G104,""))))*C104</f>
        <v>0</v>
      </c>
      <c r="I104" s="573">
        <v>60</v>
      </c>
      <c r="J104" s="573">
        <v>60</v>
      </c>
      <c r="K104" s="573">
        <v>60</v>
      </c>
      <c r="L104" s="326">
        <f t="shared" si="86"/>
        <v>0</v>
      </c>
      <c r="M104" s="572">
        <v>72.83</v>
      </c>
      <c r="N104" s="572">
        <v>72.83</v>
      </c>
      <c r="O104" s="572">
        <v>72.83</v>
      </c>
      <c r="P104" s="324">
        <f t="shared" si="77"/>
        <v>0</v>
      </c>
      <c r="Q104" s="575">
        <v>58</v>
      </c>
      <c r="R104" s="575">
        <v>55</v>
      </c>
      <c r="S104" s="575">
        <v>53</v>
      </c>
      <c r="T104" s="326">
        <f t="shared" si="78"/>
        <v>0</v>
      </c>
      <c r="U104" s="576">
        <v>190</v>
      </c>
      <c r="V104" s="576">
        <v>168.36</v>
      </c>
      <c r="W104" s="576">
        <v>162.5</v>
      </c>
      <c r="X104" s="324">
        <f t="shared" si="79"/>
        <v>0</v>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Input'!C105</f>
        <v>0</v>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Input'!C106</f>
        <v>0</v>
      </c>
      <c r="D106" s="562" t="s">
        <v>451</v>
      </c>
      <c r="E106" s="572">
        <v>2.3199999999999998</v>
      </c>
      <c r="F106" s="572">
        <v>2.3199999999999998</v>
      </c>
      <c r="G106" s="572">
        <v>2.3199999999999998</v>
      </c>
      <c r="H106" s="324">
        <f t="shared" ref="H106" si="89">(IF(C106&lt;10,E106,IF(AND(C106&gt;=10,C106&lt;=50),F106,IF(C106&gt;50,G106,""))))*C106</f>
        <v>0</v>
      </c>
      <c r="I106" s="573">
        <v>10</v>
      </c>
      <c r="J106" s="573">
        <v>10</v>
      </c>
      <c r="K106" s="573">
        <v>10</v>
      </c>
      <c r="L106" s="326">
        <f t="shared" si="86"/>
        <v>0</v>
      </c>
      <c r="M106" s="572">
        <v>2.65</v>
      </c>
      <c r="N106" s="572">
        <v>2.65</v>
      </c>
      <c r="O106" s="572">
        <v>2.65</v>
      </c>
      <c r="P106" s="324">
        <f t="shared" si="77"/>
        <v>0</v>
      </c>
      <c r="Q106" s="575">
        <v>1.85</v>
      </c>
      <c r="R106" s="575">
        <v>1.85</v>
      </c>
      <c r="S106" s="575">
        <v>1.85</v>
      </c>
      <c r="T106" s="326">
        <f t="shared" si="78"/>
        <v>0</v>
      </c>
      <c r="U106" s="576">
        <v>2.4700000000000002</v>
      </c>
      <c r="V106" s="576">
        <v>2.4700000000000002</v>
      </c>
      <c r="W106" s="576">
        <v>2.4700000000000002</v>
      </c>
      <c r="X106" s="324">
        <f t="shared" si="79"/>
        <v>0</v>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Input'!C107</f>
        <v>0</v>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Input'!C108</f>
        <v>0</v>
      </c>
      <c r="D108" s="562" t="s">
        <v>451</v>
      </c>
      <c r="E108" s="572">
        <v>170.89</v>
      </c>
      <c r="F108" s="572">
        <v>138.81</v>
      </c>
      <c r="G108" s="572">
        <v>143.22</v>
      </c>
      <c r="H108" s="324">
        <f t="shared" ref="H108" si="90">(IF(C108&lt;10,E108,IF(AND(C108&gt;=10,C108&lt;=50),F108,IF(C108&gt;50,G108,""))))*C108</f>
        <v>0</v>
      </c>
      <c r="I108" s="573">
        <v>60</v>
      </c>
      <c r="J108" s="573">
        <v>60</v>
      </c>
      <c r="K108" s="573">
        <v>60</v>
      </c>
      <c r="L108" s="326">
        <f t="shared" si="86"/>
        <v>0</v>
      </c>
      <c r="M108" s="572">
        <v>73.69</v>
      </c>
      <c r="N108" s="572">
        <v>73.69</v>
      </c>
      <c r="O108" s="572">
        <v>73.69</v>
      </c>
      <c r="P108" s="324">
        <f t="shared" si="77"/>
        <v>0</v>
      </c>
      <c r="Q108" s="575">
        <v>78</v>
      </c>
      <c r="R108" s="575">
        <v>75</v>
      </c>
      <c r="S108" s="575">
        <v>73</v>
      </c>
      <c r="T108" s="326">
        <f t="shared" si="78"/>
        <v>0</v>
      </c>
      <c r="U108" s="576">
        <v>195</v>
      </c>
      <c r="V108" s="576">
        <v>175.36</v>
      </c>
      <c r="W108" s="576">
        <v>170</v>
      </c>
      <c r="X108" s="324">
        <f t="shared" si="79"/>
        <v>0</v>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Input'!C109</f>
        <v>0</v>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Input'!C110</f>
        <v>0</v>
      </c>
      <c r="D110" s="562" t="s">
        <v>451</v>
      </c>
      <c r="E110" s="572">
        <v>2.3199999999999998</v>
      </c>
      <c r="F110" s="572">
        <v>2.3199999999999998</v>
      </c>
      <c r="G110" s="572">
        <v>2.3199999999999998</v>
      </c>
      <c r="H110" s="324">
        <f t="shared" ref="H110:H128" si="91">(IF(C110&lt;10,E110,IF(AND(C110&gt;=10,C110&lt;=50),F110,IF(C110&gt;50,G110,""))))*C110</f>
        <v>0</v>
      </c>
      <c r="I110" s="573">
        <v>10</v>
      </c>
      <c r="J110" s="573">
        <v>10</v>
      </c>
      <c r="K110" s="573">
        <v>10</v>
      </c>
      <c r="L110" s="326">
        <f t="shared" si="86"/>
        <v>0</v>
      </c>
      <c r="M110" s="572">
        <v>2.65</v>
      </c>
      <c r="N110" s="572">
        <v>2.65</v>
      </c>
      <c r="O110" s="572">
        <v>2.65</v>
      </c>
      <c r="P110" s="324">
        <f t="shared" si="77"/>
        <v>0</v>
      </c>
      <c r="Q110" s="575">
        <v>2.4</v>
      </c>
      <c r="R110" s="575">
        <v>2.4</v>
      </c>
      <c r="S110" s="575">
        <v>2.4</v>
      </c>
      <c r="T110" s="326">
        <f t="shared" si="78"/>
        <v>0</v>
      </c>
      <c r="U110" s="576">
        <v>2.4700000000000002</v>
      </c>
      <c r="V110" s="576">
        <v>2.4700000000000002</v>
      </c>
      <c r="W110" s="576">
        <v>2.4700000000000002</v>
      </c>
      <c r="X110" s="324">
        <f t="shared" si="79"/>
        <v>0</v>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Input'!C111</f>
        <v>0</v>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Input'!C112</f>
        <v>0</v>
      </c>
      <c r="D112" s="562" t="s">
        <v>451</v>
      </c>
      <c r="E112" s="572">
        <v>195.41</v>
      </c>
      <c r="F112" s="572">
        <v>156.99</v>
      </c>
      <c r="G112" s="572">
        <v>162.09</v>
      </c>
      <c r="H112" s="324">
        <f t="shared" si="91"/>
        <v>0</v>
      </c>
      <c r="I112" s="573">
        <v>60</v>
      </c>
      <c r="J112" s="573">
        <v>60</v>
      </c>
      <c r="K112" s="573">
        <v>60</v>
      </c>
      <c r="L112" s="326">
        <f t="shared" si="86"/>
        <v>0</v>
      </c>
      <c r="M112" s="572">
        <v>74.84</v>
      </c>
      <c r="N112" s="572">
        <v>74.84</v>
      </c>
      <c r="O112" s="572">
        <v>74.84</v>
      </c>
      <c r="P112" s="324">
        <f t="shared" si="77"/>
        <v>0</v>
      </c>
      <c r="Q112" s="575">
        <v>93</v>
      </c>
      <c r="R112" s="575">
        <v>93</v>
      </c>
      <c r="S112" s="575">
        <v>93</v>
      </c>
      <c r="T112" s="326">
        <f t="shared" si="78"/>
        <v>0</v>
      </c>
      <c r="U112" s="576">
        <v>200</v>
      </c>
      <c r="V112" s="576">
        <v>183.86</v>
      </c>
      <c r="W112" s="576">
        <v>178.5</v>
      </c>
      <c r="X112" s="324">
        <f t="shared" si="79"/>
        <v>0</v>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Input'!C113</f>
        <v>0</v>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Input'!C114</f>
        <v>0</v>
      </c>
      <c r="D114" s="562" t="s">
        <v>451</v>
      </c>
      <c r="E114" s="572">
        <v>2.3199999999999998</v>
      </c>
      <c r="F114" s="572">
        <v>2.3199999999999998</v>
      </c>
      <c r="G114" s="572">
        <v>2.3199999999999998</v>
      </c>
      <c r="H114" s="324">
        <f t="shared" si="91"/>
        <v>0</v>
      </c>
      <c r="I114" s="573">
        <v>10</v>
      </c>
      <c r="J114" s="573">
        <v>10</v>
      </c>
      <c r="K114" s="573">
        <v>10</v>
      </c>
      <c r="L114" s="326">
        <f t="shared" si="86"/>
        <v>0</v>
      </c>
      <c r="M114" s="572">
        <v>2.65</v>
      </c>
      <c r="N114" s="572">
        <v>2.65</v>
      </c>
      <c r="O114" s="572">
        <v>2.65</v>
      </c>
      <c r="P114" s="324">
        <f t="shared" si="77"/>
        <v>0</v>
      </c>
      <c r="Q114" s="575">
        <v>2.75</v>
      </c>
      <c r="R114" s="575">
        <v>2.75</v>
      </c>
      <c r="S114" s="575">
        <v>2.75</v>
      </c>
      <c r="T114" s="326">
        <f t="shared" si="78"/>
        <v>0</v>
      </c>
      <c r="U114" s="576">
        <v>2.4700000000000002</v>
      </c>
      <c r="V114" s="576">
        <v>2.4700000000000002</v>
      </c>
      <c r="W114" s="576">
        <v>2.4700000000000002</v>
      </c>
      <c r="X114" s="324">
        <f t="shared" si="79"/>
        <v>0</v>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Input'!C115</f>
        <v>0</v>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Input'!C116</f>
        <v>0</v>
      </c>
      <c r="D116" s="346" t="s">
        <v>451</v>
      </c>
      <c r="E116" s="572">
        <v>87.62</v>
      </c>
      <c r="F116" s="572">
        <v>69.819999999999993</v>
      </c>
      <c r="G116" s="572">
        <v>60.91</v>
      </c>
      <c r="H116" s="324">
        <f t="shared" si="91"/>
        <v>0</v>
      </c>
      <c r="I116" s="573">
        <v>80</v>
      </c>
      <c r="J116" s="573">
        <v>80</v>
      </c>
      <c r="K116" s="573">
        <v>80</v>
      </c>
      <c r="L116" s="326">
        <f t="shared" si="86"/>
        <v>0</v>
      </c>
      <c r="M116" s="572">
        <v>109.92</v>
      </c>
      <c r="N116" s="572">
        <v>109.92</v>
      </c>
      <c r="O116" s="572">
        <v>109.92</v>
      </c>
      <c r="P116" s="324">
        <f t="shared" si="77"/>
        <v>0</v>
      </c>
      <c r="Q116" s="575">
        <v>45</v>
      </c>
      <c r="R116" s="575">
        <v>42</v>
      </c>
      <c r="S116" s="575">
        <v>42</v>
      </c>
      <c r="T116" s="326">
        <f t="shared" si="78"/>
        <v>0</v>
      </c>
      <c r="U116" s="576">
        <v>85</v>
      </c>
      <c r="V116" s="576">
        <v>82.5</v>
      </c>
      <c r="W116" s="576">
        <v>78.5</v>
      </c>
      <c r="X116" s="324">
        <f t="shared" si="79"/>
        <v>0</v>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Input'!C117</f>
        <v>0</v>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Input'!C118</f>
        <v>0</v>
      </c>
      <c r="D118" s="346" t="s">
        <v>451</v>
      </c>
      <c r="E118" s="572">
        <v>175.23</v>
      </c>
      <c r="F118" s="572">
        <v>139.62</v>
      </c>
      <c r="G118" s="572">
        <v>121.82</v>
      </c>
      <c r="H118" s="324">
        <f t="shared" si="91"/>
        <v>0</v>
      </c>
      <c r="I118" s="573">
        <v>100</v>
      </c>
      <c r="J118" s="573">
        <v>100</v>
      </c>
      <c r="K118" s="573">
        <v>100</v>
      </c>
      <c r="L118" s="326">
        <f t="shared" si="86"/>
        <v>0</v>
      </c>
      <c r="M118" s="572">
        <v>215.81</v>
      </c>
      <c r="N118" s="572">
        <v>215.81</v>
      </c>
      <c r="O118" s="572">
        <v>215.81</v>
      </c>
      <c r="P118" s="324">
        <f t="shared" si="77"/>
        <v>0</v>
      </c>
      <c r="Q118" s="575">
        <v>80</v>
      </c>
      <c r="R118" s="575">
        <v>80</v>
      </c>
      <c r="S118" s="575">
        <v>80</v>
      </c>
      <c r="T118" s="326">
        <f t="shared" si="78"/>
        <v>0</v>
      </c>
      <c r="U118" s="576">
        <v>170</v>
      </c>
      <c r="V118" s="576">
        <v>165</v>
      </c>
      <c r="W118" s="576">
        <v>157</v>
      </c>
      <c r="X118" s="324">
        <f t="shared" si="79"/>
        <v>0</v>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Input'!C119</f>
        <v>0</v>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Input'!C120</f>
        <v>0</v>
      </c>
      <c r="D120" s="562" t="s">
        <v>1236</v>
      </c>
      <c r="E120" s="572">
        <v>62.57</v>
      </c>
      <c r="F120" s="572">
        <v>46.45</v>
      </c>
      <c r="G120" s="572">
        <v>41.09</v>
      </c>
      <c r="H120" s="324">
        <f t="shared" si="91"/>
        <v>0</v>
      </c>
      <c r="I120" s="573">
        <v>60</v>
      </c>
      <c r="J120" s="573">
        <v>60</v>
      </c>
      <c r="K120" s="573">
        <v>60</v>
      </c>
      <c r="L120" s="326">
        <f t="shared" si="86"/>
        <v>0</v>
      </c>
      <c r="M120" s="572">
        <v>17.52</v>
      </c>
      <c r="N120" s="572">
        <v>17.52</v>
      </c>
      <c r="O120" s="572">
        <v>17.52</v>
      </c>
      <c r="P120" s="324">
        <f t="shared" si="77"/>
        <v>0</v>
      </c>
      <c r="Q120" s="575">
        <v>35</v>
      </c>
      <c r="R120" s="575">
        <v>35</v>
      </c>
      <c r="S120" s="575">
        <v>35</v>
      </c>
      <c r="T120" s="326">
        <f t="shared" si="78"/>
        <v>0</v>
      </c>
      <c r="U120" s="576">
        <v>69.5</v>
      </c>
      <c r="V120" s="576">
        <v>64.5</v>
      </c>
      <c r="W120" s="576">
        <v>62</v>
      </c>
      <c r="X120" s="324">
        <f t="shared" si="79"/>
        <v>0</v>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Input'!C121</f>
        <v>0</v>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Input'!C122</f>
        <v>0</v>
      </c>
      <c r="D122" s="562" t="s">
        <v>1236</v>
      </c>
      <c r="E122" s="572">
        <v>62.57</v>
      </c>
      <c r="F122" s="572">
        <v>46.45</v>
      </c>
      <c r="G122" s="572">
        <v>41.09</v>
      </c>
      <c r="H122" s="324">
        <f t="shared" si="91"/>
        <v>0</v>
      </c>
      <c r="I122" s="573">
        <v>50</v>
      </c>
      <c r="J122" s="573">
        <v>50</v>
      </c>
      <c r="K122" s="573">
        <v>50</v>
      </c>
      <c r="L122" s="326">
        <f t="shared" si="86"/>
        <v>0</v>
      </c>
      <c r="M122" s="572">
        <v>17.52</v>
      </c>
      <c r="N122" s="572">
        <v>17.52</v>
      </c>
      <c r="O122" s="572">
        <v>17.52</v>
      </c>
      <c r="P122" s="324">
        <f t="shared" si="77"/>
        <v>0</v>
      </c>
      <c r="Q122" s="575">
        <v>35</v>
      </c>
      <c r="R122" s="575">
        <v>35</v>
      </c>
      <c r="S122" s="575">
        <v>35</v>
      </c>
      <c r="T122" s="326">
        <f t="shared" si="78"/>
        <v>0</v>
      </c>
      <c r="U122" s="576">
        <v>69.5</v>
      </c>
      <c r="V122" s="576">
        <v>64.5</v>
      </c>
      <c r="W122" s="576">
        <v>62</v>
      </c>
      <c r="X122" s="324">
        <f t="shared" si="79"/>
        <v>0</v>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Input'!C123</f>
        <v>0</v>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Input'!C124</f>
        <v>0</v>
      </c>
      <c r="D124" s="562" t="s">
        <v>1236</v>
      </c>
      <c r="E124" s="572">
        <v>51.1</v>
      </c>
      <c r="F124" s="572">
        <v>34.979999999999997</v>
      </c>
      <c r="G124" s="572">
        <v>29.62</v>
      </c>
      <c r="H124" s="324">
        <f t="shared" si="91"/>
        <v>0</v>
      </c>
      <c r="I124" s="573">
        <v>50</v>
      </c>
      <c r="J124" s="573">
        <v>50</v>
      </c>
      <c r="K124" s="573">
        <v>50</v>
      </c>
      <c r="L124" s="326">
        <f t="shared" si="86"/>
        <v>0</v>
      </c>
      <c r="M124" s="572">
        <v>10.02</v>
      </c>
      <c r="N124" s="572">
        <v>10.02</v>
      </c>
      <c r="O124" s="572">
        <v>10.02</v>
      </c>
      <c r="P124" s="324">
        <f t="shared" si="77"/>
        <v>0</v>
      </c>
      <c r="Q124" s="575">
        <v>28</v>
      </c>
      <c r="R124" s="575">
        <v>28</v>
      </c>
      <c r="S124" s="575">
        <v>28</v>
      </c>
      <c r="T124" s="326">
        <f t="shared" si="78"/>
        <v>0</v>
      </c>
      <c r="U124" s="576">
        <v>61.5</v>
      </c>
      <c r="V124" s="576">
        <v>56.5</v>
      </c>
      <c r="W124" s="576">
        <v>54</v>
      </c>
      <c r="X124" s="324">
        <f t="shared" si="79"/>
        <v>0</v>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Input'!C125</f>
        <v>0</v>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Input'!C126</f>
        <v>0</v>
      </c>
      <c r="D126" s="562" t="s">
        <v>1236</v>
      </c>
      <c r="E126" s="572">
        <v>94.79</v>
      </c>
      <c r="F126" s="572">
        <v>62.57</v>
      </c>
      <c r="G126" s="572">
        <v>51.82</v>
      </c>
      <c r="H126" s="324">
        <f t="shared" si="91"/>
        <v>0</v>
      </c>
      <c r="I126" s="573">
        <v>50</v>
      </c>
      <c r="J126" s="573">
        <v>50</v>
      </c>
      <c r="K126" s="573">
        <v>50</v>
      </c>
      <c r="L126" s="326">
        <f t="shared" si="86"/>
        <v>0</v>
      </c>
      <c r="M126" s="572">
        <v>97.82</v>
      </c>
      <c r="N126" s="572">
        <v>97.82</v>
      </c>
      <c r="O126" s="572">
        <v>97.82</v>
      </c>
      <c r="P126" s="324">
        <f t="shared" si="77"/>
        <v>0</v>
      </c>
      <c r="Q126" s="575">
        <v>40</v>
      </c>
      <c r="R126" s="575">
        <v>40</v>
      </c>
      <c r="S126" s="575">
        <v>40</v>
      </c>
      <c r="T126" s="326">
        <f t="shared" si="78"/>
        <v>0</v>
      </c>
      <c r="U126" s="576">
        <v>120</v>
      </c>
      <c r="V126" s="576">
        <v>114.5</v>
      </c>
      <c r="W126" s="576">
        <v>112</v>
      </c>
      <c r="X126" s="324">
        <f t="shared" si="79"/>
        <v>0</v>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Input'!C127</f>
        <v>0</v>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Input'!C128</f>
        <v>0</v>
      </c>
      <c r="D128" s="346" t="s">
        <v>1236</v>
      </c>
      <c r="E128" s="572">
        <v>94.79</v>
      </c>
      <c r="F128" s="572">
        <v>62.57</v>
      </c>
      <c r="G128" s="572">
        <v>51.82</v>
      </c>
      <c r="H128" s="324">
        <f t="shared" si="91"/>
        <v>0</v>
      </c>
      <c r="I128" s="573">
        <v>50</v>
      </c>
      <c r="J128" s="573">
        <v>50</v>
      </c>
      <c r="K128" s="573">
        <v>50</v>
      </c>
      <c r="L128" s="326">
        <f t="shared" si="86"/>
        <v>0</v>
      </c>
      <c r="M128" s="572">
        <v>97.82</v>
      </c>
      <c r="N128" s="572">
        <v>97.82</v>
      </c>
      <c r="O128" s="572">
        <v>97.82</v>
      </c>
      <c r="P128" s="324">
        <f t="shared" si="77"/>
        <v>0</v>
      </c>
      <c r="Q128" s="575">
        <v>40</v>
      </c>
      <c r="R128" s="575">
        <v>40</v>
      </c>
      <c r="S128" s="575">
        <v>40</v>
      </c>
      <c r="T128" s="326">
        <f t="shared" si="78"/>
        <v>0</v>
      </c>
      <c r="U128" s="576">
        <v>120</v>
      </c>
      <c r="V128" s="576">
        <v>114.5</v>
      </c>
      <c r="W128" s="576">
        <v>112</v>
      </c>
      <c r="X128" s="324">
        <f t="shared" si="79"/>
        <v>0</v>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Input'!C129</f>
        <v>0</v>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Input'!C130</f>
        <v>0</v>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Input'!C131</f>
        <v>0</v>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Input'!C132</f>
        <v>0</v>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Input'!C133</f>
        <v>0</v>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Input'!C134</f>
        <v>0</v>
      </c>
      <c r="D134" s="562" t="s">
        <v>30</v>
      </c>
      <c r="E134" s="572">
        <v>296.45</v>
      </c>
      <c r="F134" s="572">
        <v>269.60000000000002</v>
      </c>
      <c r="G134" s="572">
        <v>262.27999999999997</v>
      </c>
      <c r="H134" s="324">
        <f>(IF(C134&lt;5,E134,IF(AND(C134&gt;=5,C134&lt;=10),F134,IF(C134&gt;10,G134,""))))*C134</f>
        <v>0</v>
      </c>
      <c r="I134" s="573">
        <v>50</v>
      </c>
      <c r="J134" s="573">
        <v>50</v>
      </c>
      <c r="K134" s="573">
        <v>50</v>
      </c>
      <c r="L134" s="326">
        <f>(IF(C134&lt;5,I134,IF(AND(C134&gt;=5,C134&lt;=10),J134,IF(C134&gt;10,K134,""))))*C134</f>
        <v>0</v>
      </c>
      <c r="M134" s="572">
        <v>106.66</v>
      </c>
      <c r="N134" s="572">
        <v>106.66</v>
      </c>
      <c r="O134" s="572">
        <v>106.66</v>
      </c>
      <c r="P134" s="324">
        <f>(IF(C134&lt;5,M134,IF(AND(C134&gt;=5,C134&lt;=10),N134,IF(C134&gt;10,O134,""))))*C134</f>
        <v>0</v>
      </c>
      <c r="Q134" s="575">
        <v>75</v>
      </c>
      <c r="R134" s="575">
        <v>75</v>
      </c>
      <c r="S134" s="575">
        <v>75</v>
      </c>
      <c r="T134" s="326">
        <f>(IF(C134&lt;5,Q134,IF(AND(C134&gt;=5,C134&lt;=10),R134,IF(C134&gt;10,S134,""))))*C134</f>
        <v>0</v>
      </c>
      <c r="U134" s="576">
        <v>148</v>
      </c>
      <c r="V134" s="576">
        <v>136</v>
      </c>
      <c r="W134" s="576">
        <v>130</v>
      </c>
      <c r="X134" s="324">
        <f>(IF(C134&lt;5,U134,IF(AND(C134&gt;=5,C134&lt;=10),V134,IF(C134&gt;10,W134,""))))*C134</f>
        <v>0</v>
      </c>
      <c r="Y134" s="409">
        <v>250</v>
      </c>
      <c r="Z134" s="409">
        <v>200</v>
      </c>
      <c r="AA134" s="409">
        <v>200</v>
      </c>
      <c r="AB134" s="326">
        <f>(IF(C134&lt;5,Y134,IF(AND(C134&gt;=5,C134&lt;=10),Z134,IF(C134&gt;10,AA134,""))))*C134</f>
        <v>0</v>
      </c>
    </row>
    <row r="135" spans="1:28" x14ac:dyDescent="0.2">
      <c r="A135" s="316"/>
      <c r="B135" s="596"/>
      <c r="C135" s="318">
        <f>'Series 500 Input'!C135</f>
        <v>0</v>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Input'!C136</f>
        <v>0</v>
      </c>
      <c r="D136" s="562" t="s">
        <v>30</v>
      </c>
      <c r="E136" s="572">
        <v>296.45</v>
      </c>
      <c r="F136" s="572">
        <v>269.60000000000002</v>
      </c>
      <c r="G136" s="572">
        <v>262.27999999999997</v>
      </c>
      <c r="H136" s="324">
        <f t="shared" ref="H136" si="92">(IF(C136&lt;5,E136,IF(AND(C136&gt;=5,C136&lt;=10),F136,IF(C136&gt;10,G136,""))))*C136</f>
        <v>0</v>
      </c>
      <c r="I136" s="573">
        <v>50</v>
      </c>
      <c r="J136" s="573">
        <v>50</v>
      </c>
      <c r="K136" s="573">
        <v>50</v>
      </c>
      <c r="L136" s="326">
        <f t="shared" ref="L136" si="93">(IF(C136&lt;5,I136,IF(AND(C136&gt;=5,C136&lt;=10),J136,IF(C136&gt;10,K136,""))))*C136</f>
        <v>0</v>
      </c>
      <c r="M136" s="572">
        <v>106.66</v>
      </c>
      <c r="N136" s="572">
        <v>106.66</v>
      </c>
      <c r="O136" s="572">
        <v>106.66</v>
      </c>
      <c r="P136" s="324">
        <f t="shared" ref="P136" si="94">(IF(C136&lt;5,M136,IF(AND(C136&gt;=5,C136&lt;=10),N136,IF(C136&gt;10,O136,""))))*C136</f>
        <v>0</v>
      </c>
      <c r="Q136" s="575">
        <v>100</v>
      </c>
      <c r="R136" s="575">
        <v>100</v>
      </c>
      <c r="S136" s="575">
        <v>100</v>
      </c>
      <c r="T136" s="326">
        <f t="shared" ref="T136" si="95">(IF(C136&lt;5,Q136,IF(AND(C136&gt;=5,C136&lt;=10),R136,IF(C136&gt;10,S136,""))))*C136</f>
        <v>0</v>
      </c>
      <c r="U136" s="576">
        <v>148</v>
      </c>
      <c r="V136" s="576">
        <v>136</v>
      </c>
      <c r="W136" s="576">
        <v>130</v>
      </c>
      <c r="X136" s="324">
        <f t="shared" ref="X136" si="96">(IF(C136&lt;5,U136,IF(AND(C136&gt;=5,C136&lt;=10),V136,IF(C136&gt;10,W136,""))))*C136</f>
        <v>0</v>
      </c>
      <c r="Y136" s="409">
        <v>250</v>
      </c>
      <c r="Z136" s="409">
        <v>200</v>
      </c>
      <c r="AA136" s="409">
        <v>200</v>
      </c>
      <c r="AB136" s="326">
        <f t="shared" ref="AB136" si="97">(IF(C136&lt;5,Y136,IF(AND(C136&gt;=5,C136&lt;=10),Z136,IF(C136&gt;10,AA136,""))))*C136</f>
        <v>0</v>
      </c>
    </row>
    <row r="137" spans="1:28" x14ac:dyDescent="0.2">
      <c r="A137" s="316"/>
      <c r="B137" s="558"/>
      <c r="C137" s="318">
        <f>'Series 500 Input'!C137</f>
        <v>0</v>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Input'!C138</f>
        <v>0</v>
      </c>
      <c r="D138" s="562" t="s">
        <v>30</v>
      </c>
      <c r="E138" s="572">
        <v>295.35000000000002</v>
      </c>
      <c r="F138" s="572">
        <v>281.93</v>
      </c>
      <c r="G138" s="572">
        <v>274.60000000000002</v>
      </c>
      <c r="H138" s="324">
        <f t="shared" ref="H138" si="98">(IF(C138&lt;5,E138,IF(AND(C138&gt;=5,C138&lt;=10),F138,IF(C138&gt;10,G138,""))))*C138</f>
        <v>0</v>
      </c>
      <c r="I138" s="573">
        <v>50</v>
      </c>
      <c r="J138" s="573">
        <v>50</v>
      </c>
      <c r="K138" s="573">
        <v>50</v>
      </c>
      <c r="L138" s="326">
        <f t="shared" ref="L138" si="99">(IF(C138&lt;5,I138,IF(AND(C138&gt;=5,C138&lt;=10),J138,IF(C138&gt;10,K138,""))))*C138</f>
        <v>0</v>
      </c>
      <c r="M138" s="572">
        <v>133.74</v>
      </c>
      <c r="N138" s="572">
        <v>133.74</v>
      </c>
      <c r="O138" s="572">
        <v>133.74</v>
      </c>
      <c r="P138" s="324">
        <f t="shared" ref="P138" si="100">(IF(C138&lt;5,M138,IF(AND(C138&gt;=5,C138&lt;=10),N138,IF(C138&gt;10,O138,""))))*C138</f>
        <v>0</v>
      </c>
      <c r="Q138" s="575">
        <v>125</v>
      </c>
      <c r="R138" s="575">
        <v>125</v>
      </c>
      <c r="S138" s="575">
        <v>125</v>
      </c>
      <c r="T138" s="326">
        <f t="shared" ref="T138" si="101">(IF(C138&lt;5,Q138,IF(AND(C138&gt;=5,C138&lt;=10),R138,IF(C138&gt;10,S138,""))))*C138</f>
        <v>0</v>
      </c>
      <c r="U138" s="576">
        <v>258.08</v>
      </c>
      <c r="V138" s="576">
        <v>251</v>
      </c>
      <c r="W138" s="576">
        <v>245</v>
      </c>
      <c r="X138" s="324">
        <f t="shared" ref="X138" si="102">(IF(C138&lt;5,U138,IF(AND(C138&gt;=5,C138&lt;=10),V138,IF(C138&gt;10,W138,""))))*C138</f>
        <v>0</v>
      </c>
      <c r="Y138" s="409">
        <v>250</v>
      </c>
      <c r="Z138" s="409">
        <v>200</v>
      </c>
      <c r="AA138" s="409">
        <v>200</v>
      </c>
      <c r="AB138" s="326">
        <f t="shared" ref="AB138" si="103">(IF(C138&lt;5,Y138,IF(AND(C138&gt;=5,C138&lt;=10),Z138,IF(C138&gt;10,AA138,""))))*C138</f>
        <v>0</v>
      </c>
    </row>
    <row r="139" spans="1:28" x14ac:dyDescent="0.2">
      <c r="A139" s="316"/>
      <c r="B139" s="558"/>
      <c r="C139" s="318">
        <f>'Series 500 Input'!C139</f>
        <v>0</v>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Input'!C140</f>
        <v>0</v>
      </c>
      <c r="D140" s="562" t="s">
        <v>30</v>
      </c>
      <c r="E140" s="572">
        <v>296.45</v>
      </c>
      <c r="F140" s="572">
        <v>269.60000000000002</v>
      </c>
      <c r="G140" s="572">
        <v>262.27999999999997</v>
      </c>
      <c r="H140" s="324">
        <f t="shared" ref="H140" si="104">(IF(C140&lt;5,E140,IF(AND(C140&gt;=5,C140&lt;=10),F140,IF(C140&gt;10,G140,""))))*C140</f>
        <v>0</v>
      </c>
      <c r="I140" s="573">
        <v>80</v>
      </c>
      <c r="J140" s="573">
        <v>80</v>
      </c>
      <c r="K140" s="573">
        <v>80</v>
      </c>
      <c r="L140" s="326">
        <f t="shared" ref="L140" si="105">(IF(C140&lt;5,I140,IF(AND(C140&gt;=5,C140&lt;=10),J140,IF(C140&gt;10,K140,""))))*C140</f>
        <v>0</v>
      </c>
      <c r="M140" s="572">
        <v>127.99</v>
      </c>
      <c r="N140" s="572">
        <v>127.99</v>
      </c>
      <c r="O140" s="572">
        <v>127.99</v>
      </c>
      <c r="P140" s="324">
        <f t="shared" ref="P140" si="106">(IF(C140&lt;5,M140,IF(AND(C140&gt;=5,C140&lt;=10),N140,IF(C140&gt;10,O140,""))))*C140</f>
        <v>0</v>
      </c>
      <c r="Q140" s="575">
        <v>150</v>
      </c>
      <c r="R140" s="575">
        <v>150</v>
      </c>
      <c r="S140" s="575">
        <v>150</v>
      </c>
      <c r="T140" s="326">
        <f t="shared" ref="T140" si="107">(IF(C140&lt;5,Q140,IF(AND(C140&gt;=5,C140&lt;=10),R140,IF(C140&gt;10,S140,""))))*C140</f>
        <v>0</v>
      </c>
      <c r="U140" s="576">
        <v>158</v>
      </c>
      <c r="V140" s="576">
        <v>146</v>
      </c>
      <c r="W140" s="576">
        <v>140</v>
      </c>
      <c r="X140" s="324">
        <f t="shared" ref="X140" si="108">(IF(C140&lt;5,U140,IF(AND(C140&gt;=5,C140&lt;=10),V140,IF(C140&gt;10,W140,""))))*C140</f>
        <v>0</v>
      </c>
      <c r="Y140" s="409">
        <v>250</v>
      </c>
      <c r="Z140" s="409">
        <v>200</v>
      </c>
      <c r="AA140" s="409">
        <v>200</v>
      </c>
      <c r="AB140" s="326">
        <f t="shared" ref="AB140" si="109">(IF(C140&lt;5,Y140,IF(AND(C140&gt;=5,C140&lt;=10),Z140,IF(C140&gt;10,AA140,""))))*C140</f>
        <v>0</v>
      </c>
    </row>
    <row r="141" spans="1:28" x14ac:dyDescent="0.2">
      <c r="A141" s="316"/>
      <c r="B141" s="558"/>
      <c r="C141" s="318">
        <f>'Series 500 Input'!C141</f>
        <v>0</v>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Input'!C142</f>
        <v>0</v>
      </c>
      <c r="D142" s="562" t="s">
        <v>30</v>
      </c>
      <c r="E142" s="572">
        <v>327.08</v>
      </c>
      <c r="F142" s="572">
        <v>313.66000000000003</v>
      </c>
      <c r="G142" s="572">
        <v>306.32</v>
      </c>
      <c r="H142" s="324">
        <f t="shared" ref="H142" si="110">(IF(C142&lt;5,E142,IF(AND(C142&gt;=5,C142&lt;=10),F142,IF(C142&gt;10,G142,""))))*C142</f>
        <v>0</v>
      </c>
      <c r="I142" s="573">
        <v>80</v>
      </c>
      <c r="J142" s="573">
        <v>80</v>
      </c>
      <c r="K142" s="573">
        <v>80</v>
      </c>
      <c r="L142" s="326">
        <f t="shared" ref="L142" si="111">(IF(C142&lt;5,I142,IF(AND(C142&gt;=5,C142&lt;=10),J142,IF(C142&gt;10,K142,""))))*C142</f>
        <v>0</v>
      </c>
      <c r="M142" s="572">
        <v>157.11000000000001</v>
      </c>
      <c r="N142" s="572">
        <v>157.11000000000001</v>
      </c>
      <c r="O142" s="572">
        <v>157.11000000000001</v>
      </c>
      <c r="P142" s="324">
        <f t="shared" ref="P142" si="112">(IF(C142&lt;5,M142,IF(AND(C142&gt;=5,C142&lt;=10),N142,IF(C142&gt;10,O142,""))))*C142</f>
        <v>0</v>
      </c>
      <c r="Q142" s="575">
        <v>175</v>
      </c>
      <c r="R142" s="575">
        <v>175</v>
      </c>
      <c r="S142" s="575">
        <v>175</v>
      </c>
      <c r="T142" s="326">
        <f t="shared" ref="T142" si="113">(IF(C142&lt;5,Q142,IF(AND(C142&gt;=5,C142&lt;=10),R142,IF(C142&gt;10,S142,""))))*C142</f>
        <v>0</v>
      </c>
      <c r="U142" s="576">
        <v>248</v>
      </c>
      <c r="V142" s="576">
        <v>242</v>
      </c>
      <c r="W142" s="576">
        <v>236</v>
      </c>
      <c r="X142" s="324">
        <f t="shared" ref="X142" si="114">(IF(C142&lt;5,U142,IF(AND(C142&gt;=5,C142&lt;=10),V142,IF(C142&gt;10,W142,""))))*C142</f>
        <v>0</v>
      </c>
      <c r="Y142" s="409">
        <v>300</v>
      </c>
      <c r="Z142" s="409">
        <v>250</v>
      </c>
      <c r="AA142" s="409">
        <v>250</v>
      </c>
      <c r="AB142" s="326">
        <f t="shared" ref="AB142" si="115">(IF(C142&lt;5,Y142,IF(AND(C142&gt;=5,C142&lt;=10),Z142,IF(C142&gt;10,AA142,""))))*C142</f>
        <v>0</v>
      </c>
    </row>
    <row r="143" spans="1:28" x14ac:dyDescent="0.2">
      <c r="A143" s="316"/>
      <c r="B143" s="558"/>
      <c r="C143" s="318">
        <f>'Series 500 Input'!C143</f>
        <v>0</v>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Input'!C144</f>
        <v>0</v>
      </c>
      <c r="D144" s="562" t="s">
        <v>30</v>
      </c>
      <c r="E144" s="572">
        <v>403</v>
      </c>
      <c r="F144" s="572">
        <v>376.15</v>
      </c>
      <c r="G144" s="572">
        <v>368.83</v>
      </c>
      <c r="H144" s="324">
        <f t="shared" ref="H144" si="116">(IF(C144&lt;5,E144,IF(AND(C144&gt;=5,C144&lt;=10),F144,IF(C144&gt;10,G144,""))))*C144</f>
        <v>0</v>
      </c>
      <c r="I144" s="573">
        <v>80</v>
      </c>
      <c r="J144" s="573">
        <v>80</v>
      </c>
      <c r="K144" s="573">
        <v>80</v>
      </c>
      <c r="L144" s="326">
        <f t="shared" ref="L144" si="117">(IF(C144&lt;5,I144,IF(AND(C144&gt;=5,C144&lt;=10),J144,IF(C144&gt;10,K144,""))))*C144</f>
        <v>0</v>
      </c>
      <c r="M144" s="572">
        <v>180.11</v>
      </c>
      <c r="N144" s="572">
        <v>180.11</v>
      </c>
      <c r="O144" s="572">
        <v>180.11</v>
      </c>
      <c r="P144" s="324">
        <f t="shared" ref="P144" si="118">(IF(C144&lt;5,M144,IF(AND(C144&gt;=5,C144&lt;=10),N144,IF(C144&gt;10,O144,""))))*C144</f>
        <v>0</v>
      </c>
      <c r="Q144" s="575">
        <v>185</v>
      </c>
      <c r="R144" s="575">
        <v>185</v>
      </c>
      <c r="S144" s="575">
        <v>185</v>
      </c>
      <c r="T144" s="326">
        <f t="shared" ref="T144" si="119">(IF(C144&lt;5,Q144,IF(AND(C144&gt;=5,C144&lt;=10),R144,IF(C144&gt;10,S144,""))))*C144</f>
        <v>0</v>
      </c>
      <c r="U144" s="576">
        <v>398</v>
      </c>
      <c r="V144" s="576">
        <v>392</v>
      </c>
      <c r="W144" s="576">
        <v>380</v>
      </c>
      <c r="X144" s="324">
        <f t="shared" ref="X144" si="120">(IF(C144&lt;5,U144,IF(AND(C144&gt;=5,C144&lt;=10),V144,IF(C144&gt;10,W144,""))))*C144</f>
        <v>0</v>
      </c>
      <c r="Y144" s="409">
        <v>450</v>
      </c>
      <c r="Z144" s="409">
        <v>400</v>
      </c>
      <c r="AA144" s="409">
        <v>400</v>
      </c>
      <c r="AB144" s="326">
        <f t="shared" ref="AB144" si="121">(IF(C144&lt;5,Y144,IF(AND(C144&gt;=5,C144&lt;=10),Z144,IF(C144&gt;10,AA144,""))))*C144</f>
        <v>0</v>
      </c>
    </row>
    <row r="145" spans="1:28" x14ac:dyDescent="0.2">
      <c r="A145" s="316"/>
      <c r="B145" s="558"/>
      <c r="C145" s="318">
        <f>'Series 500 Input'!C145</f>
        <v>0</v>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Input'!C146</f>
        <v>0</v>
      </c>
      <c r="D146" s="562" t="s">
        <v>30</v>
      </c>
      <c r="E146" s="572">
        <v>492.8</v>
      </c>
      <c r="F146" s="572">
        <v>471.43</v>
      </c>
      <c r="G146" s="572">
        <v>464.64</v>
      </c>
      <c r="H146" s="324">
        <f t="shared" ref="H146" si="122">(IF(C146&lt;5,E146,IF(AND(C146&gt;=5,C146&lt;=10),F146,IF(C146&gt;10,G146,""))))*C146</f>
        <v>0</v>
      </c>
      <c r="I146" s="573">
        <v>80</v>
      </c>
      <c r="J146" s="573">
        <v>80</v>
      </c>
      <c r="K146" s="573">
        <v>80</v>
      </c>
      <c r="L146" s="326">
        <f t="shared" ref="L146" si="123">(IF(C146&lt;5,I146,IF(AND(C146&gt;=5,C146&lt;=10),J146,IF(C146&gt;10,K146,""))))*C146</f>
        <v>0</v>
      </c>
      <c r="M146" s="572">
        <v>185.86</v>
      </c>
      <c r="N146" s="572">
        <v>185.86</v>
      </c>
      <c r="O146" s="572">
        <v>185.86</v>
      </c>
      <c r="P146" s="324">
        <f t="shared" ref="P146" si="124">(IF(C146&lt;5,M146,IF(AND(C146&gt;=5,C146&lt;=10),N146,IF(C146&gt;10,O146,""))))*C146</f>
        <v>0</v>
      </c>
      <c r="Q146" s="575">
        <v>200</v>
      </c>
      <c r="R146" s="575">
        <v>200</v>
      </c>
      <c r="S146" s="575">
        <v>200</v>
      </c>
      <c r="T146" s="326">
        <f t="shared" ref="T146" si="125">(IF(C146&lt;5,Q146,IF(AND(C146&gt;=5,C146&lt;=10),R146,IF(C146&gt;10,S146,""))))*C146</f>
        <v>0</v>
      </c>
      <c r="U146" s="576">
        <v>648</v>
      </c>
      <c r="V146" s="576">
        <v>642</v>
      </c>
      <c r="W146" s="576">
        <v>624</v>
      </c>
      <c r="X146" s="324">
        <f t="shared" ref="X146" si="126">(IF(C146&lt;5,U146,IF(AND(C146&gt;=5,C146&lt;=10),V146,IF(C146&gt;10,W146,""))))*C146</f>
        <v>0</v>
      </c>
      <c r="Y146" s="409">
        <v>450</v>
      </c>
      <c r="Z146" s="409">
        <v>400</v>
      </c>
      <c r="AA146" s="409">
        <v>400</v>
      </c>
      <c r="AB146" s="326">
        <f t="shared" ref="AB146" si="127">(IF(C146&lt;5,Y146,IF(AND(C146&gt;=5,C146&lt;=10),Z146,IF(C146&gt;10,AA146,""))))*C146</f>
        <v>0</v>
      </c>
    </row>
    <row r="147" spans="1:28" x14ac:dyDescent="0.2">
      <c r="A147" s="316"/>
      <c r="B147" s="558"/>
      <c r="C147" s="318">
        <f>'Series 500 Input'!C147</f>
        <v>0</v>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Input'!C148</f>
        <v>0</v>
      </c>
      <c r="D148" s="562" t="s">
        <v>30</v>
      </c>
      <c r="E148" s="572">
        <v>327.08</v>
      </c>
      <c r="F148" s="572">
        <v>313.66000000000003</v>
      </c>
      <c r="G148" s="572">
        <v>306.32</v>
      </c>
      <c r="H148" s="324">
        <f t="shared" ref="H148" si="128">(IF(C148&lt;5,E148,IF(AND(C148&gt;=5,C148&lt;=10),F148,IF(C148&gt;10,G148,""))))*C148</f>
        <v>0</v>
      </c>
      <c r="I148" s="573">
        <v>80</v>
      </c>
      <c r="J148" s="573">
        <v>80</v>
      </c>
      <c r="K148" s="573">
        <v>80</v>
      </c>
      <c r="L148" s="326">
        <f t="shared" ref="L148" si="129">(IF(C148&lt;5,I148,IF(AND(C148&gt;=5,C148&lt;=10),J148,IF(C148&gt;10,K148,""))))*C148</f>
        <v>0</v>
      </c>
      <c r="M148" s="572">
        <v>168.61</v>
      </c>
      <c r="N148" s="572">
        <v>168.61</v>
      </c>
      <c r="O148" s="572">
        <v>168.61</v>
      </c>
      <c r="P148" s="324">
        <f t="shared" ref="P148" si="130">(IF(C148&lt;5,M148,IF(AND(C148&gt;=5,C148&lt;=10),N148,IF(C148&gt;10,O148,""))))*C148</f>
        <v>0</v>
      </c>
      <c r="Q148" s="575">
        <v>225</v>
      </c>
      <c r="R148" s="575">
        <v>225</v>
      </c>
      <c r="S148" s="575">
        <v>225</v>
      </c>
      <c r="T148" s="326">
        <f t="shared" ref="T148" si="131">(IF(C148&lt;5,Q148,IF(AND(C148&gt;=5,C148&lt;=10),R148,IF(C148&gt;10,S148,""))))*C148</f>
        <v>0</v>
      </c>
      <c r="U148" s="576">
        <v>279.38</v>
      </c>
      <c r="V148" s="576">
        <v>273</v>
      </c>
      <c r="W148" s="576">
        <v>267</v>
      </c>
      <c r="X148" s="324">
        <f t="shared" ref="X148" si="132">(IF(C148&lt;5,U148,IF(AND(C148&gt;=5,C148&lt;=10),V148,IF(C148&gt;10,W148,""))))*C148</f>
        <v>0</v>
      </c>
      <c r="Y148" s="409">
        <v>250</v>
      </c>
      <c r="Z148" s="409">
        <v>200</v>
      </c>
      <c r="AA148" s="409">
        <v>200</v>
      </c>
      <c r="AB148" s="326">
        <f t="shared" ref="AB148" si="133">(IF(C148&lt;5,Y148,IF(AND(C148&gt;=5,C148&lt;=10),Z148,IF(C148&gt;10,AA148,""))))*C148</f>
        <v>0</v>
      </c>
    </row>
    <row r="149" spans="1:28" x14ac:dyDescent="0.2">
      <c r="A149" s="316"/>
      <c r="B149" s="558"/>
      <c r="C149" s="318">
        <f>'Series 500 Input'!C149</f>
        <v>0</v>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Input'!C150</f>
        <v>0</v>
      </c>
      <c r="D150" s="562" t="s">
        <v>30</v>
      </c>
      <c r="E150" s="572">
        <v>403</v>
      </c>
      <c r="F150" s="572">
        <v>376.15</v>
      </c>
      <c r="G150" s="572">
        <v>368.83</v>
      </c>
      <c r="H150" s="324">
        <f t="shared" ref="H150" si="134">(IF(C150&lt;5,E150,IF(AND(C150&gt;=5,C150&lt;=10),F150,IF(C150&gt;10,G150,""))))*C150</f>
        <v>0</v>
      </c>
      <c r="I150" s="573">
        <v>80</v>
      </c>
      <c r="J150" s="573">
        <v>80</v>
      </c>
      <c r="K150" s="573">
        <v>80</v>
      </c>
      <c r="L150" s="326">
        <f t="shared" ref="L150" si="135">(IF(C150&lt;5,I150,IF(AND(C150&gt;=5,C150&lt;=10),J150,IF(C150&gt;10,K150,""))))*C150</f>
        <v>0</v>
      </c>
      <c r="M150" s="572">
        <v>185.86</v>
      </c>
      <c r="N150" s="572">
        <v>185.86</v>
      </c>
      <c r="O150" s="572">
        <v>185.86</v>
      </c>
      <c r="P150" s="324">
        <f t="shared" ref="P150" si="136">(IF(C150&lt;5,M150,IF(AND(C150&gt;=5,C150&lt;=10),N150,IF(C150&gt;10,O150,""))))*C150</f>
        <v>0</v>
      </c>
      <c r="Q150" s="575">
        <v>250</v>
      </c>
      <c r="R150" s="575">
        <v>250</v>
      </c>
      <c r="S150" s="575">
        <v>250</v>
      </c>
      <c r="T150" s="326">
        <f t="shared" ref="T150" si="137">(IF(C150&lt;5,Q150,IF(AND(C150&gt;=5,C150&lt;=10),R150,IF(C150&gt;10,S150,""))))*C150</f>
        <v>0</v>
      </c>
      <c r="U150" s="576">
        <v>530</v>
      </c>
      <c r="V150" s="576">
        <v>521</v>
      </c>
      <c r="W150" s="576">
        <v>500</v>
      </c>
      <c r="X150" s="324">
        <f t="shared" ref="X150" si="138">(IF(C150&lt;5,U150,IF(AND(C150&gt;=5,C150&lt;=10),V150,IF(C150&gt;10,W150,""))))*C150</f>
        <v>0</v>
      </c>
      <c r="Y150" s="409">
        <v>450</v>
      </c>
      <c r="Z150" s="409">
        <v>400</v>
      </c>
      <c r="AA150" s="409">
        <v>400</v>
      </c>
      <c r="AB150" s="326">
        <f t="shared" ref="AB150" si="139">(IF(C150&lt;5,Y150,IF(AND(C150&gt;=5,C150&lt;=10),Z150,IF(C150&gt;10,AA150,""))))*C150</f>
        <v>0</v>
      </c>
    </row>
    <row r="151" spans="1:28" x14ac:dyDescent="0.2">
      <c r="A151" s="316"/>
      <c r="B151" s="558"/>
      <c r="C151" s="318">
        <f>'Series 500 Input'!C151</f>
        <v>0</v>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Input'!C152</f>
        <v>0</v>
      </c>
      <c r="D152" s="562" t="s">
        <v>30</v>
      </c>
      <c r="E152" s="572">
        <v>492.8</v>
      </c>
      <c r="F152" s="572">
        <v>471.43</v>
      </c>
      <c r="G152" s="572">
        <v>464.64</v>
      </c>
      <c r="H152" s="324">
        <f t="shared" ref="H152" si="140">(IF(C152&lt;5,E152,IF(AND(C152&gt;=5,C152&lt;=10),F152,IF(C152&gt;10,G152,""))))*C152</f>
        <v>0</v>
      </c>
      <c r="I152" s="573">
        <v>80</v>
      </c>
      <c r="J152" s="573">
        <v>80</v>
      </c>
      <c r="K152" s="573">
        <v>80</v>
      </c>
      <c r="L152" s="326">
        <f t="shared" ref="L152" si="141">(IF(C152&lt;5,I152,IF(AND(C152&gt;=5,C152&lt;=10),J152,IF(C152&gt;10,K152,""))))*C152</f>
        <v>0</v>
      </c>
      <c r="M152" s="572">
        <v>203.11</v>
      </c>
      <c r="N152" s="572">
        <v>203.11</v>
      </c>
      <c r="O152" s="572">
        <v>203.11</v>
      </c>
      <c r="P152" s="324">
        <f t="shared" ref="P152" si="142">(IF(C152&lt;5,M152,IF(AND(C152&gt;=5,C152&lt;=10),N152,IF(C152&gt;10,O152,""))))*C152</f>
        <v>0</v>
      </c>
      <c r="Q152" s="575">
        <v>285</v>
      </c>
      <c r="R152" s="575">
        <v>285</v>
      </c>
      <c r="S152" s="575">
        <v>285</v>
      </c>
      <c r="T152" s="326">
        <f t="shared" ref="T152" si="143">(IF(C152&lt;5,Q152,IF(AND(C152&gt;=5,C152&lt;=10),R152,IF(C152&gt;10,S152,""))))*C152</f>
        <v>0</v>
      </c>
      <c r="U152" s="576">
        <v>770</v>
      </c>
      <c r="V152" s="576">
        <v>752</v>
      </c>
      <c r="W152" s="576">
        <v>740</v>
      </c>
      <c r="X152" s="324">
        <f t="shared" ref="X152" si="144">(IF(C152&lt;5,U152,IF(AND(C152&gt;=5,C152&lt;=10),V152,IF(C152&gt;10,W152,""))))*C152</f>
        <v>0</v>
      </c>
      <c r="Y152" s="409">
        <v>450</v>
      </c>
      <c r="Z152" s="409">
        <v>400</v>
      </c>
      <c r="AA152" s="409">
        <v>400</v>
      </c>
      <c r="AB152" s="326">
        <f t="shared" ref="AB152" si="145">(IF(C152&lt;5,Y152,IF(AND(C152&gt;=5,C152&lt;=10),Z152,IF(C152&gt;10,AA152,""))))*C152</f>
        <v>0</v>
      </c>
    </row>
    <row r="153" spans="1:28" x14ac:dyDescent="0.2">
      <c r="A153" s="316"/>
      <c r="B153" s="558"/>
      <c r="C153" s="318">
        <f>'Series 500 Input'!C153</f>
        <v>0</v>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Input'!C154</f>
        <v>0</v>
      </c>
      <c r="D154" s="562" t="s">
        <v>30</v>
      </c>
      <c r="E154" s="572">
        <v>323.3</v>
      </c>
      <c r="F154" s="572">
        <v>309.88</v>
      </c>
      <c r="G154" s="572">
        <v>302.55</v>
      </c>
      <c r="H154" s="324">
        <f t="shared" ref="H154" si="146">(IF(C154&lt;5,E154,IF(AND(C154&gt;=5,C154&lt;=10),F154,IF(C154&gt;10,G154,""))))*C154</f>
        <v>0</v>
      </c>
      <c r="I154" s="573">
        <v>80</v>
      </c>
      <c r="J154" s="573">
        <v>80</v>
      </c>
      <c r="K154" s="573">
        <v>80</v>
      </c>
      <c r="L154" s="326">
        <f t="shared" ref="L154" si="147">(IF(C154&lt;5,I154,IF(AND(C154&gt;=5,C154&lt;=10),J154,IF(C154&gt;10,K154,""))))*C154</f>
        <v>0</v>
      </c>
      <c r="M154" s="572">
        <v>184.56</v>
      </c>
      <c r="N154" s="572">
        <v>184.56</v>
      </c>
      <c r="O154" s="572">
        <v>184.56</v>
      </c>
      <c r="P154" s="324">
        <f t="shared" ref="P154" si="148">(IF(C154&lt;5,M154,IF(AND(C154&gt;=5,C154&lt;=10),N154,IF(C154&gt;10,O154,""))))*C154</f>
        <v>0</v>
      </c>
      <c r="Q154" s="575">
        <v>125</v>
      </c>
      <c r="R154" s="575">
        <v>125</v>
      </c>
      <c r="S154" s="575">
        <v>125</v>
      </c>
      <c r="T154" s="326">
        <f t="shared" ref="T154" si="149">(IF(C154&lt;5,Q154,IF(AND(C154&gt;=5,C154&lt;=10),R154,IF(C154&gt;10,S154,""))))*C154</f>
        <v>0</v>
      </c>
      <c r="U154" s="576">
        <v>154</v>
      </c>
      <c r="V154" s="576">
        <v>142</v>
      </c>
      <c r="W154" s="576">
        <v>136</v>
      </c>
      <c r="X154" s="324">
        <f t="shared" ref="X154" si="150">(IF(C154&lt;5,U154,IF(AND(C154&gt;=5,C154&lt;=10),V154,IF(C154&gt;10,W154,""))))*C154</f>
        <v>0</v>
      </c>
      <c r="Y154" s="409">
        <v>750</v>
      </c>
      <c r="Z154" s="409">
        <v>700</v>
      </c>
      <c r="AA154" s="409">
        <v>700</v>
      </c>
      <c r="AB154" s="326">
        <f t="shared" ref="AB154" si="151">(IF(C154&lt;5,Y154,IF(AND(C154&gt;=5,C154&lt;=10),Z154,IF(C154&gt;10,AA154,""))))*C154</f>
        <v>0</v>
      </c>
    </row>
    <row r="155" spans="1:28" x14ac:dyDescent="0.2">
      <c r="A155" s="316"/>
      <c r="B155" s="558"/>
      <c r="C155" s="318">
        <f>'Series 500 Input'!C155</f>
        <v>0</v>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Input'!C156</f>
        <v>0</v>
      </c>
      <c r="D156" s="562" t="s">
        <v>30</v>
      </c>
      <c r="E156" s="572">
        <v>323.3</v>
      </c>
      <c r="F156" s="572">
        <v>309.88</v>
      </c>
      <c r="G156" s="572">
        <v>302.55</v>
      </c>
      <c r="H156" s="324">
        <f t="shared" ref="H156" si="152">(IF(C156&lt;5,E156,IF(AND(C156&gt;=5,C156&lt;=10),F156,IF(C156&gt;10,G156,""))))*C156</f>
        <v>0</v>
      </c>
      <c r="I156" s="573">
        <v>80</v>
      </c>
      <c r="J156" s="573">
        <v>80</v>
      </c>
      <c r="K156" s="573">
        <v>80</v>
      </c>
      <c r="L156" s="326">
        <f t="shared" ref="L156" si="153">(IF(C156&lt;5,I156,IF(AND(C156&gt;=5,C156&lt;=10),J156,IF(C156&gt;10,K156,""))))*C156</f>
        <v>0</v>
      </c>
      <c r="M156" s="572">
        <v>184.56</v>
      </c>
      <c r="N156" s="572">
        <v>184.56</v>
      </c>
      <c r="O156" s="572">
        <v>184.56</v>
      </c>
      <c r="P156" s="324">
        <f t="shared" ref="P156" si="154">(IF(C156&lt;5,M156,IF(AND(C156&gt;=5,C156&lt;=10),N156,IF(C156&gt;10,O156,""))))*C156</f>
        <v>0</v>
      </c>
      <c r="Q156" s="575">
        <v>150</v>
      </c>
      <c r="R156" s="575">
        <v>150</v>
      </c>
      <c r="S156" s="575">
        <v>150</v>
      </c>
      <c r="T156" s="326">
        <f t="shared" ref="T156" si="155">(IF(C156&lt;5,Q156,IF(AND(C156&gt;=5,C156&lt;=10),R156,IF(C156&gt;10,S156,""))))*C156</f>
        <v>0</v>
      </c>
      <c r="U156" s="576">
        <v>208</v>
      </c>
      <c r="V156" s="576">
        <v>196</v>
      </c>
      <c r="W156" s="576">
        <v>190</v>
      </c>
      <c r="X156" s="324">
        <f t="shared" ref="X156" si="156">(IF(C156&lt;5,U156,IF(AND(C156&gt;=5,C156&lt;=10),V156,IF(C156&gt;10,W156,""))))*C156</f>
        <v>0</v>
      </c>
      <c r="Y156" s="409">
        <v>750</v>
      </c>
      <c r="Z156" s="409">
        <v>700</v>
      </c>
      <c r="AA156" s="409">
        <v>700</v>
      </c>
      <c r="AB156" s="326">
        <f t="shared" ref="AB156" si="157">(IF(C156&lt;5,Y156,IF(AND(C156&gt;=5,C156&lt;=10),Z156,IF(C156&gt;10,AA156,""))))*C156</f>
        <v>0</v>
      </c>
    </row>
    <row r="157" spans="1:28" x14ac:dyDescent="0.2">
      <c r="A157" s="316"/>
      <c r="B157" s="558"/>
      <c r="C157" s="318">
        <f>'Series 500 Input'!C157</f>
        <v>0</v>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Input'!C158</f>
        <v>0</v>
      </c>
      <c r="D158" s="562" t="s">
        <v>30</v>
      </c>
      <c r="E158" s="572">
        <v>380.77</v>
      </c>
      <c r="F158" s="572">
        <v>353.92</v>
      </c>
      <c r="G158" s="572">
        <v>346.6</v>
      </c>
      <c r="H158" s="324">
        <f t="shared" ref="H158" si="158">(IF(C158&lt;5,E158,IF(AND(C158&gt;=5,C158&lt;=10),F158,IF(C158&gt;10,G158,""))))*C158</f>
        <v>0</v>
      </c>
      <c r="I158" s="573">
        <v>80</v>
      </c>
      <c r="J158" s="573">
        <v>80</v>
      </c>
      <c r="K158" s="573">
        <v>80</v>
      </c>
      <c r="L158" s="326">
        <f t="shared" ref="L158" si="159">(IF(C158&lt;5,I158,IF(AND(C158&gt;=5,C158&lt;=10),J158,IF(C158&gt;10,K158,""))))*C158</f>
        <v>0</v>
      </c>
      <c r="M158" s="572">
        <v>227.22</v>
      </c>
      <c r="N158" s="572">
        <v>227.22</v>
      </c>
      <c r="O158" s="572">
        <v>227.22</v>
      </c>
      <c r="P158" s="324">
        <f t="shared" ref="P158" si="160">(IF(C158&lt;5,M158,IF(AND(C158&gt;=5,C158&lt;=10),N158,IF(C158&gt;10,O158,""))))*C158</f>
        <v>0</v>
      </c>
      <c r="Q158" s="575">
        <v>175</v>
      </c>
      <c r="R158" s="575">
        <v>175</v>
      </c>
      <c r="S158" s="575">
        <v>175</v>
      </c>
      <c r="T158" s="326">
        <f t="shared" ref="T158" si="161">(IF(C158&lt;5,Q158,IF(AND(C158&gt;=5,C158&lt;=10),R158,IF(C158&gt;10,S158,""))))*C158</f>
        <v>0</v>
      </c>
      <c r="U158" s="576">
        <v>330.08</v>
      </c>
      <c r="V158" s="576">
        <v>323</v>
      </c>
      <c r="W158" s="576">
        <v>317</v>
      </c>
      <c r="X158" s="324">
        <f t="shared" ref="X158" si="162">(IF(C158&lt;5,U158,IF(AND(C158&gt;=5,C158&lt;=10),V158,IF(C158&gt;10,W158,""))))*C158</f>
        <v>0</v>
      </c>
      <c r="Y158" s="409">
        <v>750</v>
      </c>
      <c r="Z158" s="409">
        <v>700</v>
      </c>
      <c r="AA158" s="409">
        <v>700</v>
      </c>
      <c r="AB158" s="326">
        <f t="shared" ref="AB158" si="163">(IF(C158&lt;5,Y158,IF(AND(C158&gt;=5,C158&lt;=10),Z158,IF(C158&gt;10,AA158,""))))*C158</f>
        <v>0</v>
      </c>
    </row>
    <row r="159" spans="1:28" x14ac:dyDescent="0.2">
      <c r="A159" s="316"/>
      <c r="B159" s="558"/>
      <c r="C159" s="318">
        <f>'Series 500 Input'!C159</f>
        <v>0</v>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Input'!C160</f>
        <v>0</v>
      </c>
      <c r="D160" s="562" t="s">
        <v>30</v>
      </c>
      <c r="E160" s="572">
        <v>429.85</v>
      </c>
      <c r="F160" s="572">
        <v>416.43</v>
      </c>
      <c r="G160" s="572">
        <v>409.1</v>
      </c>
      <c r="H160" s="324">
        <f t="shared" ref="H160" si="164">(IF(C160&lt;5,E160,IF(AND(C160&gt;=5,C160&lt;=10),F160,IF(C160&gt;10,G160,""))))*C160</f>
        <v>0</v>
      </c>
      <c r="I160" s="573">
        <v>80</v>
      </c>
      <c r="J160" s="573">
        <v>80</v>
      </c>
      <c r="K160" s="573">
        <v>80</v>
      </c>
      <c r="L160" s="326">
        <f t="shared" ref="L160" si="165">(IF(C160&lt;5,I160,IF(AND(C160&gt;=5,C160&lt;=10),J160,IF(C160&gt;10,K160,""))))*C160</f>
        <v>0</v>
      </c>
      <c r="M160" s="572">
        <v>227.22</v>
      </c>
      <c r="N160" s="572">
        <v>227.22</v>
      </c>
      <c r="O160" s="572">
        <v>227.22</v>
      </c>
      <c r="P160" s="324">
        <f t="shared" ref="P160" si="166">(IF(C160&lt;5,M160,IF(AND(C160&gt;=5,C160&lt;=10),N160,IF(C160&gt;10,O160,""))))*C160</f>
        <v>0</v>
      </c>
      <c r="Q160" s="575">
        <v>225</v>
      </c>
      <c r="R160" s="575">
        <v>225</v>
      </c>
      <c r="S160" s="575">
        <v>225</v>
      </c>
      <c r="T160" s="326">
        <f t="shared" ref="T160" si="167">(IF(C160&lt;5,Q160,IF(AND(C160&gt;=5,C160&lt;=10),R160,IF(C160&gt;10,S160,""))))*C160</f>
        <v>0</v>
      </c>
      <c r="U160" s="576">
        <v>443</v>
      </c>
      <c r="V160" s="576">
        <v>437</v>
      </c>
      <c r="W160" s="576">
        <v>425</v>
      </c>
      <c r="X160" s="324">
        <f t="shared" ref="X160" si="168">(IF(C160&lt;5,U160,IF(AND(C160&gt;=5,C160&lt;=10),V160,IF(C160&gt;10,W160,""))))*C160</f>
        <v>0</v>
      </c>
      <c r="Y160" s="409">
        <v>750</v>
      </c>
      <c r="Z160" s="409">
        <v>700</v>
      </c>
      <c r="AA160" s="409">
        <v>700</v>
      </c>
      <c r="AB160" s="326">
        <f t="shared" ref="AB160" si="169">(IF(C160&lt;5,Y160,IF(AND(C160&gt;=5,C160&lt;=10),Z160,IF(C160&gt;10,AA160,""))))*C160</f>
        <v>0</v>
      </c>
    </row>
    <row r="161" spans="1:28" x14ac:dyDescent="0.2">
      <c r="A161" s="316"/>
      <c r="B161" s="558"/>
      <c r="C161" s="318">
        <f>'Series 500 Input'!C161</f>
        <v>0</v>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Input'!C162</f>
        <v>0</v>
      </c>
      <c r="D162" s="562" t="s">
        <v>30</v>
      </c>
      <c r="E162" s="572">
        <v>323.3</v>
      </c>
      <c r="F162" s="572">
        <v>309.88</v>
      </c>
      <c r="G162" s="572">
        <v>302.55</v>
      </c>
      <c r="H162" s="324">
        <f t="shared" ref="H162" si="170">(IF(C162&lt;5,E162,IF(AND(C162&gt;=5,C162&lt;=10),F162,IF(C162&gt;10,G162,""))))*C162</f>
        <v>0</v>
      </c>
      <c r="I162" s="573">
        <v>80</v>
      </c>
      <c r="J162" s="573">
        <v>80</v>
      </c>
      <c r="K162" s="573">
        <v>80</v>
      </c>
      <c r="L162" s="326">
        <f t="shared" ref="L162" si="171">(IF(C162&lt;5,I162,IF(AND(C162&gt;=5,C162&lt;=10),J162,IF(C162&gt;10,K162,""))))*C162</f>
        <v>0</v>
      </c>
      <c r="M162" s="572">
        <v>184.56</v>
      </c>
      <c r="N162" s="572">
        <v>184.56</v>
      </c>
      <c r="O162" s="572">
        <v>184.56</v>
      </c>
      <c r="P162" s="324">
        <f t="shared" ref="P162" si="172">(IF(C162&lt;5,M162,IF(AND(C162&gt;=5,C162&lt;=10),N162,IF(C162&gt;10,O162,""))))*C162</f>
        <v>0</v>
      </c>
      <c r="Q162" s="575">
        <v>200</v>
      </c>
      <c r="R162" s="575">
        <v>200</v>
      </c>
      <c r="S162" s="575">
        <v>200</v>
      </c>
      <c r="T162" s="326">
        <f t="shared" ref="T162" si="173">(IF(C162&lt;5,Q162,IF(AND(C162&gt;=5,C162&lt;=10),R162,IF(C162&gt;10,S162,""))))*C162</f>
        <v>0</v>
      </c>
      <c r="U162" s="576">
        <v>218</v>
      </c>
      <c r="V162" s="576">
        <v>206</v>
      </c>
      <c r="W162" s="576">
        <v>200</v>
      </c>
      <c r="X162" s="324">
        <f t="shared" ref="X162" si="174">(IF(C162&lt;5,U162,IF(AND(C162&gt;=5,C162&lt;=10),V162,IF(C162&gt;10,W162,""))))*C162</f>
        <v>0</v>
      </c>
      <c r="Y162" s="409">
        <v>750</v>
      </c>
      <c r="Z162" s="409">
        <v>700</v>
      </c>
      <c r="AA162" s="409">
        <v>700</v>
      </c>
      <c r="AB162" s="326">
        <f t="shared" ref="AB162" si="175">(IF(C162&lt;5,Y162,IF(AND(C162&gt;=5,C162&lt;=10),Z162,IF(C162&gt;10,AA162,""))))*C162</f>
        <v>0</v>
      </c>
    </row>
    <row r="163" spans="1:28" x14ac:dyDescent="0.2">
      <c r="A163" s="316"/>
      <c r="B163" s="558"/>
      <c r="C163" s="318">
        <f>'Series 500 Input'!C163</f>
        <v>0</v>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Input'!C164</f>
        <v>0</v>
      </c>
      <c r="D164" s="562" t="s">
        <v>30</v>
      </c>
      <c r="E164" s="572">
        <v>380.77</v>
      </c>
      <c r="F164" s="572">
        <v>353.92</v>
      </c>
      <c r="G164" s="572">
        <v>346.6</v>
      </c>
      <c r="H164" s="324">
        <f t="shared" ref="H164" si="176">(IF(C164&lt;5,E164,IF(AND(C164&gt;=5,C164&lt;=10),F164,IF(C164&gt;10,G164,""))))*C164</f>
        <v>0</v>
      </c>
      <c r="I164" s="573">
        <v>80</v>
      </c>
      <c r="J164" s="573">
        <v>80</v>
      </c>
      <c r="K164" s="573">
        <v>80</v>
      </c>
      <c r="L164" s="326">
        <f t="shared" ref="L164" si="177">(IF(C164&lt;5,I164,IF(AND(C164&gt;=5,C164&lt;=10),J164,IF(C164&gt;10,K164,""))))*C164</f>
        <v>0</v>
      </c>
      <c r="M164" s="572">
        <v>227.22</v>
      </c>
      <c r="N164" s="572">
        <v>227.22</v>
      </c>
      <c r="O164" s="572">
        <v>227.22</v>
      </c>
      <c r="P164" s="324">
        <f t="shared" ref="P164" si="178">(IF(C164&lt;5,M164,IF(AND(C164&gt;=5,C164&lt;=10),N164,IF(C164&gt;10,O164,""))))*C164</f>
        <v>0</v>
      </c>
      <c r="Q164" s="575">
        <v>225</v>
      </c>
      <c r="R164" s="575">
        <v>225</v>
      </c>
      <c r="S164" s="575">
        <v>225</v>
      </c>
      <c r="T164" s="326">
        <f t="shared" ref="T164" si="179">(IF(C164&lt;5,Q164,IF(AND(C164&gt;=5,C164&lt;=10),R164,IF(C164&gt;10,S164,""))))*C164</f>
        <v>0</v>
      </c>
      <c r="U164" s="576">
        <v>320</v>
      </c>
      <c r="V164" s="576">
        <v>314</v>
      </c>
      <c r="W164" s="576">
        <v>308</v>
      </c>
      <c r="X164" s="324">
        <f t="shared" ref="X164" si="180">(IF(C164&lt;5,U164,IF(AND(C164&gt;=5,C164&lt;=10),V164,IF(C164&gt;10,W164,""))))*C164</f>
        <v>0</v>
      </c>
      <c r="Y164" s="409">
        <v>750</v>
      </c>
      <c r="Z164" s="409">
        <v>700</v>
      </c>
      <c r="AA164" s="409">
        <v>700</v>
      </c>
      <c r="AB164" s="326">
        <f t="shared" ref="AB164" si="181">(IF(C164&lt;5,Y164,IF(AND(C164&gt;=5,C164&lt;=10),Z164,IF(C164&gt;10,AA164,""))))*C164</f>
        <v>0</v>
      </c>
    </row>
    <row r="165" spans="1:28" x14ac:dyDescent="0.2">
      <c r="A165" s="562"/>
      <c r="B165" s="597"/>
      <c r="C165" s="318">
        <f>'Series 500 Input'!C165</f>
        <v>0</v>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Input'!C166</f>
        <v>0</v>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Input'!C167</f>
        <v>0</v>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Input'!C168</f>
        <v>0</v>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Input'!C169</f>
        <v>0</v>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Input'!C170</f>
        <v>0</v>
      </c>
      <c r="D170" s="562" t="s">
        <v>30</v>
      </c>
      <c r="E170" s="572">
        <v>296.45</v>
      </c>
      <c r="F170" s="572">
        <v>269.60000000000002</v>
      </c>
      <c r="G170" s="572">
        <v>262.27999999999997</v>
      </c>
      <c r="H170" s="324">
        <f t="shared" ref="H170" si="182">(IF(C170&lt;5,E170,IF(AND(C170&gt;=5,C170&lt;=10),F170,IF(C170&gt;10,G170,""))))*C170</f>
        <v>0</v>
      </c>
      <c r="I170" s="573">
        <v>60</v>
      </c>
      <c r="J170" s="573">
        <v>60</v>
      </c>
      <c r="K170" s="573">
        <v>60</v>
      </c>
      <c r="L170" s="326">
        <f t="shared" ref="L170:L194" si="183">(IF(C170&lt;5,I170,IF(AND(C170&gt;=5,C170&lt;=10),J170,IF(C170&gt;10,K170,""))))*C170</f>
        <v>0</v>
      </c>
      <c r="M170" s="572">
        <v>127.99</v>
      </c>
      <c r="N170" s="572">
        <v>127.99</v>
      </c>
      <c r="O170" s="572">
        <v>127.99</v>
      </c>
      <c r="P170" s="324">
        <f t="shared" ref="P170" si="184">(IF(C170&lt;5,M170,IF(AND(C170&gt;=5,C170&lt;=10),N170,IF(C170&gt;10,O170,""))))*C170</f>
        <v>0</v>
      </c>
      <c r="Q170" s="575">
        <v>150</v>
      </c>
      <c r="R170" s="575">
        <v>150</v>
      </c>
      <c r="S170" s="575">
        <v>150</v>
      </c>
      <c r="T170" s="326">
        <f t="shared" ref="T170:T180" si="185">(IF(C170&lt;5,Q170,IF(AND(C170&gt;=5,C170&lt;=10),R170,IF(C170&gt;10,S170,""))))*C170</f>
        <v>0</v>
      </c>
      <c r="U170" s="576">
        <v>312</v>
      </c>
      <c r="V170" s="576">
        <v>300</v>
      </c>
      <c r="W170" s="576">
        <v>294</v>
      </c>
      <c r="X170" s="324">
        <f t="shared" ref="X170" si="186">(IF(C170&lt;5,U170,IF(AND(C170&gt;=5,C170&lt;=10),V170,IF(C170&gt;10,W170,""))))*C170</f>
        <v>0</v>
      </c>
      <c r="Y170" s="409">
        <v>250</v>
      </c>
      <c r="Z170" s="409">
        <v>200</v>
      </c>
      <c r="AA170" s="409">
        <v>200</v>
      </c>
      <c r="AB170" s="326">
        <f t="shared" ref="AB170:AB180" si="187">(IF(C170&lt;5,Y170,IF(AND(C170&gt;=5,C170&lt;=10),Z170,IF(C170&gt;10,AA170,""))))*C170</f>
        <v>0</v>
      </c>
    </row>
    <row r="171" spans="1:28" x14ac:dyDescent="0.2">
      <c r="A171" s="562"/>
      <c r="B171" s="558"/>
      <c r="C171" s="318">
        <f>'Series 500 Input'!C171</f>
        <v>0</v>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Input'!C172</f>
        <v>0</v>
      </c>
      <c r="D172" s="562" t="s">
        <v>30</v>
      </c>
      <c r="E172" s="572">
        <v>296.45</v>
      </c>
      <c r="F172" s="572">
        <v>269.60000000000002</v>
      </c>
      <c r="G172" s="572">
        <v>262.27999999999997</v>
      </c>
      <c r="H172" s="324">
        <f t="shared" ref="H172" si="188">(IF(C172&lt;5,E172,IF(AND(C172&gt;=5,C172&lt;=10),F172,IF(C172&gt;10,G172,""))))*C172</f>
        <v>0</v>
      </c>
      <c r="I172" s="573">
        <v>60</v>
      </c>
      <c r="J172" s="573">
        <v>60</v>
      </c>
      <c r="K172" s="573">
        <v>60</v>
      </c>
      <c r="L172" s="326">
        <f t="shared" si="183"/>
        <v>0</v>
      </c>
      <c r="M172" s="572">
        <v>127.99</v>
      </c>
      <c r="N172" s="572">
        <v>127.99</v>
      </c>
      <c r="O172" s="572">
        <v>127.99</v>
      </c>
      <c r="P172" s="324">
        <f t="shared" ref="P172" si="189">(IF(C172&lt;5,M172,IF(AND(C172&gt;=5,C172&lt;=10),N172,IF(C172&gt;10,O172,""))))*C172</f>
        <v>0</v>
      </c>
      <c r="Q172" s="575">
        <v>200</v>
      </c>
      <c r="R172" s="575">
        <v>200</v>
      </c>
      <c r="S172" s="575">
        <v>200</v>
      </c>
      <c r="T172" s="326">
        <f t="shared" si="185"/>
        <v>0</v>
      </c>
      <c r="U172" s="576">
        <v>324</v>
      </c>
      <c r="V172" s="576">
        <v>316.16000000000003</v>
      </c>
      <c r="W172" s="576">
        <v>312</v>
      </c>
      <c r="X172" s="324">
        <f t="shared" ref="X172" si="190">(IF(C172&lt;5,U172,IF(AND(C172&gt;=5,C172&lt;=10),V172,IF(C172&gt;10,W172,""))))*C172</f>
        <v>0</v>
      </c>
      <c r="Y172" s="409">
        <v>250</v>
      </c>
      <c r="Z172" s="409">
        <v>200</v>
      </c>
      <c r="AA172" s="409">
        <v>200</v>
      </c>
      <c r="AB172" s="326">
        <f t="shared" si="187"/>
        <v>0</v>
      </c>
    </row>
    <row r="173" spans="1:28" x14ac:dyDescent="0.2">
      <c r="A173" s="562"/>
      <c r="B173" s="558"/>
      <c r="C173" s="318">
        <f>'Series 500 Input'!C173</f>
        <v>0</v>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Input'!C174</f>
        <v>0</v>
      </c>
      <c r="D174" s="562" t="s">
        <v>30</v>
      </c>
      <c r="E174" s="572">
        <v>327.08</v>
      </c>
      <c r="F174" s="572">
        <v>313.66000000000003</v>
      </c>
      <c r="G174" s="572">
        <v>306.32</v>
      </c>
      <c r="H174" s="324">
        <f t="shared" ref="H174" si="191">(IF(C174&lt;5,E174,IF(AND(C174&gt;=5,C174&lt;=10),F174,IF(C174&gt;10,G174,""))))*C174</f>
        <v>0</v>
      </c>
      <c r="I174" s="573">
        <v>60</v>
      </c>
      <c r="J174" s="573">
        <v>60</v>
      </c>
      <c r="K174" s="573">
        <v>60</v>
      </c>
      <c r="L174" s="326">
        <f t="shared" si="183"/>
        <v>0</v>
      </c>
      <c r="M174" s="572">
        <v>157.11000000000001</v>
      </c>
      <c r="N174" s="572">
        <v>157.11000000000001</v>
      </c>
      <c r="O174" s="572">
        <v>157.11000000000001</v>
      </c>
      <c r="P174" s="324">
        <f t="shared" ref="P174" si="192">(IF(C174&lt;5,M174,IF(AND(C174&gt;=5,C174&lt;=10),N174,IF(C174&gt;10,O174,""))))*C174</f>
        <v>0</v>
      </c>
      <c r="Q174" s="575">
        <v>250</v>
      </c>
      <c r="R174" s="575">
        <v>250</v>
      </c>
      <c r="S174" s="575">
        <v>250</v>
      </c>
      <c r="T174" s="326">
        <f t="shared" si="185"/>
        <v>0</v>
      </c>
      <c r="U174" s="576">
        <v>420</v>
      </c>
      <c r="V174" s="576">
        <v>407.68</v>
      </c>
      <c r="W174" s="576">
        <v>402</v>
      </c>
      <c r="X174" s="324">
        <f t="shared" ref="X174" si="193">(IF(C174&lt;5,U174,IF(AND(C174&gt;=5,C174&lt;=10),V174,IF(C174&gt;10,W174,""))))*C174</f>
        <v>0</v>
      </c>
      <c r="Y174" s="409">
        <v>250</v>
      </c>
      <c r="Z174" s="409">
        <v>200</v>
      </c>
      <c r="AA174" s="409">
        <v>200</v>
      </c>
      <c r="AB174" s="326">
        <f t="shared" si="187"/>
        <v>0</v>
      </c>
    </row>
    <row r="175" spans="1:28" x14ac:dyDescent="0.2">
      <c r="A175" s="562"/>
      <c r="B175" s="558"/>
      <c r="C175" s="318">
        <f>'Series 500 Input'!C175</f>
        <v>0</v>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Input'!C176</f>
        <v>0</v>
      </c>
      <c r="D176" s="562" t="s">
        <v>30</v>
      </c>
      <c r="E176" s="572">
        <v>403</v>
      </c>
      <c r="F176" s="572">
        <v>376.15</v>
      </c>
      <c r="G176" s="572">
        <v>368.83</v>
      </c>
      <c r="H176" s="324">
        <f t="shared" ref="H176" si="194">(IF(C176&lt;5,E176,IF(AND(C176&gt;=5,C176&lt;=10),F176,IF(C176&gt;10,G176,""))))*C176</f>
        <v>0</v>
      </c>
      <c r="I176" s="573">
        <v>60</v>
      </c>
      <c r="J176" s="573">
        <v>60</v>
      </c>
      <c r="K176" s="573">
        <v>60</v>
      </c>
      <c r="L176" s="326">
        <f t="shared" si="183"/>
        <v>0</v>
      </c>
      <c r="M176" s="572">
        <v>219.06</v>
      </c>
      <c r="N176" s="572">
        <v>219.06</v>
      </c>
      <c r="O176" s="572">
        <v>219.06</v>
      </c>
      <c r="P176" s="324">
        <f t="shared" ref="P176" si="195">(IF(C176&lt;5,M176,IF(AND(C176&gt;=5,C176&lt;=10),N176,IF(C176&gt;10,O176,""))))*C176</f>
        <v>0</v>
      </c>
      <c r="Q176" s="575">
        <v>285</v>
      </c>
      <c r="R176" s="575">
        <v>285</v>
      </c>
      <c r="S176" s="575">
        <v>285</v>
      </c>
      <c r="T176" s="326">
        <f t="shared" si="185"/>
        <v>0</v>
      </c>
      <c r="U176" s="576">
        <v>470</v>
      </c>
      <c r="V176" s="576">
        <v>457.6</v>
      </c>
      <c r="W176" s="576">
        <v>452</v>
      </c>
      <c r="X176" s="324">
        <f t="shared" ref="X176" si="196">(IF(C176&lt;5,U176,IF(AND(C176&gt;=5,C176&lt;=10),V176,IF(C176&gt;10,W176,""))))*C176</f>
        <v>0</v>
      </c>
      <c r="Y176" s="409">
        <v>250</v>
      </c>
      <c r="Z176" s="409">
        <v>200</v>
      </c>
      <c r="AA176" s="409">
        <v>200</v>
      </c>
      <c r="AB176" s="326">
        <f t="shared" si="187"/>
        <v>0</v>
      </c>
    </row>
    <row r="177" spans="1:28" x14ac:dyDescent="0.2">
      <c r="A177" s="562"/>
      <c r="B177" s="558"/>
      <c r="C177" s="318">
        <f>'Series 500 Input'!C177</f>
        <v>0</v>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Input'!C178</f>
        <v>0</v>
      </c>
      <c r="D178" s="562" t="s">
        <v>30</v>
      </c>
      <c r="E178" s="572">
        <v>492.8</v>
      </c>
      <c r="F178" s="572">
        <v>471.43</v>
      </c>
      <c r="G178" s="572">
        <v>464.64</v>
      </c>
      <c r="H178" s="324">
        <f t="shared" ref="H178" si="197">(IF(C178&lt;5,E178,IF(AND(C178&gt;=5,C178&lt;=10),F178,IF(C178&gt;10,G178,""))))*C178</f>
        <v>0</v>
      </c>
      <c r="I178" s="573">
        <v>60</v>
      </c>
      <c r="J178" s="573">
        <v>60</v>
      </c>
      <c r="K178" s="573">
        <v>60</v>
      </c>
      <c r="L178" s="326">
        <f t="shared" si="183"/>
        <v>0</v>
      </c>
      <c r="M178" s="572">
        <v>302.72000000000003</v>
      </c>
      <c r="N178" s="572">
        <v>302.72000000000003</v>
      </c>
      <c r="O178" s="572">
        <v>302.72000000000003</v>
      </c>
      <c r="P178" s="324">
        <f t="shared" ref="P178:P180" si="198">(IF(C178&lt;5,M178,IF(AND(C178&gt;=5,C178&lt;=10),N178,IF(C178&gt;10,O178,""))))*C178</f>
        <v>0</v>
      </c>
      <c r="Q178" s="575">
        <v>300</v>
      </c>
      <c r="R178" s="575">
        <v>300</v>
      </c>
      <c r="S178" s="575">
        <v>300</v>
      </c>
      <c r="T178" s="326">
        <f t="shared" si="185"/>
        <v>0</v>
      </c>
      <c r="U178" s="576">
        <v>550</v>
      </c>
      <c r="V178" s="576">
        <v>535</v>
      </c>
      <c r="W178" s="576">
        <v>530</v>
      </c>
      <c r="X178" s="324">
        <f t="shared" ref="X178:X180" si="199">(IF(C178&lt;5,U178,IF(AND(C178&gt;=5,C178&lt;=10),V178,IF(C178&gt;10,W178,""))))*C178</f>
        <v>0</v>
      </c>
      <c r="Y178" s="409">
        <v>250</v>
      </c>
      <c r="Z178" s="409">
        <v>200</v>
      </c>
      <c r="AA178" s="409">
        <v>200</v>
      </c>
      <c r="AB178" s="326">
        <f t="shared" si="187"/>
        <v>0</v>
      </c>
    </row>
    <row r="179" spans="1:28" x14ac:dyDescent="0.2">
      <c r="A179" s="562"/>
      <c r="B179" s="558"/>
      <c r="C179" s="318">
        <f>'Series 500 Input'!C179</f>
        <v>0</v>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Input'!C180</f>
        <v>0</v>
      </c>
      <c r="D180" s="562" t="s">
        <v>30</v>
      </c>
      <c r="E180" s="572">
        <v>615.27</v>
      </c>
      <c r="F180" s="572">
        <v>579.66</v>
      </c>
      <c r="G180" s="572">
        <v>569.95000000000005</v>
      </c>
      <c r="H180" s="324">
        <f t="shared" ref="H180" si="200">(IF(C180&lt;5,E180,IF(AND(C180&gt;=5,C180&lt;=10),F180,IF(C180&gt;10,G180,""))))*C180</f>
        <v>0</v>
      </c>
      <c r="I180" s="573">
        <v>60</v>
      </c>
      <c r="J180" s="573">
        <v>60</v>
      </c>
      <c r="K180" s="573">
        <v>60</v>
      </c>
      <c r="L180" s="326">
        <f t="shared" si="183"/>
        <v>0</v>
      </c>
      <c r="M180" s="572">
        <v>380.62</v>
      </c>
      <c r="N180" s="572">
        <v>380.62</v>
      </c>
      <c r="O180" s="572">
        <v>380.62</v>
      </c>
      <c r="P180" s="324">
        <f t="shared" si="198"/>
        <v>0</v>
      </c>
      <c r="Q180" s="575">
        <v>350</v>
      </c>
      <c r="R180" s="575">
        <v>350</v>
      </c>
      <c r="S180" s="575">
        <v>350</v>
      </c>
      <c r="T180" s="326">
        <f t="shared" si="185"/>
        <v>0</v>
      </c>
      <c r="U180" s="576">
        <v>625</v>
      </c>
      <c r="V180" s="576">
        <v>600</v>
      </c>
      <c r="W180" s="576">
        <v>595</v>
      </c>
      <c r="X180" s="324">
        <f t="shared" si="199"/>
        <v>0</v>
      </c>
      <c r="Y180" s="409">
        <v>250</v>
      </c>
      <c r="Z180" s="409">
        <v>200</v>
      </c>
      <c r="AA180" s="409">
        <v>200</v>
      </c>
      <c r="AB180" s="326">
        <f t="shared" si="187"/>
        <v>0</v>
      </c>
    </row>
    <row r="181" spans="1:28" x14ac:dyDescent="0.2">
      <c r="A181" s="316"/>
      <c r="B181" s="558"/>
      <c r="C181" s="318">
        <f>'Series 500 Input'!C181</f>
        <v>0</v>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Input'!C182</f>
        <v>0</v>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Input'!C183</f>
        <v>0</v>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Input'!C184</f>
        <v>0</v>
      </c>
      <c r="D184" s="562" t="s">
        <v>30</v>
      </c>
      <c r="E184" s="572">
        <v>323.3</v>
      </c>
      <c r="F184" s="572">
        <v>309.88</v>
      </c>
      <c r="G184" s="572">
        <v>302.55</v>
      </c>
      <c r="H184" s="324">
        <f t="shared" ref="H184" si="201">(IF(C184&lt;5,E184,IF(AND(C184&gt;=5,C184&lt;=10),F184,IF(C184&gt;10,G184,""))))*C184</f>
        <v>0</v>
      </c>
      <c r="I184" s="573">
        <v>60</v>
      </c>
      <c r="J184" s="573">
        <v>60</v>
      </c>
      <c r="K184" s="573">
        <v>60</v>
      </c>
      <c r="L184" s="326">
        <f t="shared" si="183"/>
        <v>0</v>
      </c>
      <c r="M184" s="572">
        <v>346.12</v>
      </c>
      <c r="N184" s="572">
        <v>346.12</v>
      </c>
      <c r="O184" s="572">
        <v>346.12</v>
      </c>
      <c r="P184" s="324">
        <f t="shared" ref="P184" si="202">(IF(C184&lt;5,M184,IF(AND(C184&gt;=5,C184&lt;=10),N184,IF(C184&gt;10,O184,""))))*C184</f>
        <v>0</v>
      </c>
      <c r="Q184" s="575">
        <v>100</v>
      </c>
      <c r="R184" s="575">
        <v>100</v>
      </c>
      <c r="S184" s="575">
        <v>100</v>
      </c>
      <c r="T184" s="326">
        <f t="shared" ref="T184:T194" si="203">(IF(C184&lt;5,Q184,IF(AND(C184&gt;=5,C184&lt;=10),R184,IF(C184&gt;10,S184,""))))*C184</f>
        <v>0</v>
      </c>
      <c r="U184" s="576">
        <v>372</v>
      </c>
      <c r="V184" s="576">
        <v>360</v>
      </c>
      <c r="W184" s="576">
        <v>354</v>
      </c>
      <c r="X184" s="324">
        <f t="shared" ref="X184" si="204">(IF(C184&lt;5,U184,IF(AND(C184&gt;=5,C184&lt;=10),V184,IF(C184&gt;10,W184,""))))*C184</f>
        <v>0</v>
      </c>
      <c r="Y184" s="409">
        <v>750</v>
      </c>
      <c r="Z184" s="409">
        <v>700</v>
      </c>
      <c r="AA184" s="409">
        <v>700</v>
      </c>
      <c r="AB184" s="326">
        <f t="shared" ref="AB184:AB194" si="205">(IF(C184&lt;5,Y184,IF(AND(C184&gt;=5,C184&lt;=10),Z184,IF(C184&gt;10,AA184,""))))*C184</f>
        <v>0</v>
      </c>
    </row>
    <row r="185" spans="1:28" x14ac:dyDescent="0.2">
      <c r="A185" s="316"/>
      <c r="B185" s="558"/>
      <c r="C185" s="318">
        <f>'Series 500 Input'!C185</f>
        <v>0</v>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Input'!C186</f>
        <v>0</v>
      </c>
      <c r="D186" s="562" t="s">
        <v>30</v>
      </c>
      <c r="E186" s="572">
        <v>323.3</v>
      </c>
      <c r="F186" s="572">
        <v>309.88</v>
      </c>
      <c r="G186" s="572">
        <v>302.55</v>
      </c>
      <c r="H186" s="324">
        <f t="shared" ref="H186" si="206">(IF(C186&lt;5,E186,IF(AND(C186&gt;=5,C186&lt;=10),F186,IF(C186&gt;10,G186,""))))*C186</f>
        <v>0</v>
      </c>
      <c r="I186" s="573">
        <v>60</v>
      </c>
      <c r="J186" s="573">
        <v>60</v>
      </c>
      <c r="K186" s="573">
        <v>60</v>
      </c>
      <c r="L186" s="326">
        <f t="shared" si="183"/>
        <v>0</v>
      </c>
      <c r="M186" s="572">
        <v>346.12</v>
      </c>
      <c r="N186" s="572">
        <v>346.12</v>
      </c>
      <c r="O186" s="572">
        <v>346.12</v>
      </c>
      <c r="P186" s="324">
        <f t="shared" ref="P186:P194" si="207">(IF(C186&lt;5,M186,IF(AND(C186&gt;=5,C186&lt;=10),N186,IF(C186&gt;10,O186,""))))*C186</f>
        <v>0</v>
      </c>
      <c r="Q186" s="575">
        <v>200</v>
      </c>
      <c r="R186" s="575">
        <v>200</v>
      </c>
      <c r="S186" s="575">
        <v>200</v>
      </c>
      <c r="T186" s="326">
        <f t="shared" si="203"/>
        <v>0</v>
      </c>
      <c r="U186" s="576">
        <v>384</v>
      </c>
      <c r="V186" s="576">
        <v>376.16</v>
      </c>
      <c r="W186" s="576">
        <v>372</v>
      </c>
      <c r="X186" s="324">
        <f t="shared" ref="X186" si="208">(IF(C186&lt;5,U186,IF(AND(C186&gt;=5,C186&lt;=10),V186,IF(C186&gt;10,W186,""))))*C186</f>
        <v>0</v>
      </c>
      <c r="Y186" s="409">
        <v>750</v>
      </c>
      <c r="Z186" s="409">
        <v>700</v>
      </c>
      <c r="AA186" s="409">
        <v>700</v>
      </c>
      <c r="AB186" s="326">
        <f t="shared" si="205"/>
        <v>0</v>
      </c>
    </row>
    <row r="187" spans="1:28" x14ac:dyDescent="0.2">
      <c r="A187" s="316"/>
      <c r="B187" s="558"/>
      <c r="C187" s="318">
        <f>'Series 500 Input'!C187</f>
        <v>0</v>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Input'!C188</f>
        <v>0</v>
      </c>
      <c r="D188" s="562" t="s">
        <v>30</v>
      </c>
      <c r="E188" s="572">
        <v>380.77</v>
      </c>
      <c r="F188" s="572">
        <v>353.92</v>
      </c>
      <c r="G188" s="572">
        <v>346.6</v>
      </c>
      <c r="H188" s="324">
        <f t="shared" ref="H188" si="209">(IF(C188&lt;5,E188,IF(AND(C188&gt;=5,C188&lt;=10),F188,IF(C188&gt;10,G188,""))))*C188</f>
        <v>0</v>
      </c>
      <c r="I188" s="573">
        <v>60</v>
      </c>
      <c r="J188" s="573">
        <v>60</v>
      </c>
      <c r="K188" s="573">
        <v>60</v>
      </c>
      <c r="L188" s="326">
        <f t="shared" si="183"/>
        <v>0</v>
      </c>
      <c r="M188" s="572">
        <v>507.68</v>
      </c>
      <c r="N188" s="572">
        <v>507.68</v>
      </c>
      <c r="O188" s="572">
        <v>507.68</v>
      </c>
      <c r="P188" s="324">
        <f t="shared" si="207"/>
        <v>0</v>
      </c>
      <c r="Q188" s="575">
        <v>250</v>
      </c>
      <c r="R188" s="575">
        <v>250</v>
      </c>
      <c r="S188" s="575">
        <v>250</v>
      </c>
      <c r="T188" s="326">
        <f t="shared" si="203"/>
        <v>0</v>
      </c>
      <c r="U188" s="576">
        <v>480</v>
      </c>
      <c r="V188" s="576">
        <v>467.68</v>
      </c>
      <c r="W188" s="576">
        <v>462</v>
      </c>
      <c r="X188" s="324">
        <f t="shared" ref="X188" si="210">(IF(C188&lt;5,U188,IF(AND(C188&gt;=5,C188&lt;=10),V188,IF(C188&gt;10,W188,""))))*C188</f>
        <v>0</v>
      </c>
      <c r="Y188" s="409">
        <v>750</v>
      </c>
      <c r="Z188" s="409">
        <v>700</v>
      </c>
      <c r="AA188" s="409">
        <v>700</v>
      </c>
      <c r="AB188" s="326">
        <f t="shared" si="205"/>
        <v>0</v>
      </c>
    </row>
    <row r="189" spans="1:28" ht="12.95" customHeight="1" x14ac:dyDescent="0.2">
      <c r="A189" s="316"/>
      <c r="B189" s="558"/>
      <c r="C189" s="318">
        <f>'Series 500 Input'!C189</f>
        <v>0</v>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Input'!C190</f>
        <v>0</v>
      </c>
      <c r="D190" s="562" t="s">
        <v>30</v>
      </c>
      <c r="E190" s="572">
        <v>429.85</v>
      </c>
      <c r="F190" s="572">
        <v>416.43</v>
      </c>
      <c r="G190" s="572">
        <v>409.1</v>
      </c>
      <c r="H190" s="324">
        <f t="shared" ref="H190" si="211">(IF(C190&lt;5,E190,IF(AND(C190&gt;=5,C190&lt;=10),F190,IF(C190&gt;10,G190,""))))*C190</f>
        <v>0</v>
      </c>
      <c r="I190" s="573">
        <v>60</v>
      </c>
      <c r="J190" s="573">
        <v>60</v>
      </c>
      <c r="K190" s="573">
        <v>60</v>
      </c>
      <c r="L190" s="326">
        <f t="shared" si="183"/>
        <v>0</v>
      </c>
      <c r="M190" s="572">
        <v>530.67999999999995</v>
      </c>
      <c r="N190" s="572">
        <v>530.67999999999995</v>
      </c>
      <c r="O190" s="572">
        <v>530.67999999999995</v>
      </c>
      <c r="P190" s="324">
        <f t="shared" si="207"/>
        <v>0</v>
      </c>
      <c r="Q190" s="575">
        <v>285</v>
      </c>
      <c r="R190" s="575">
        <v>285</v>
      </c>
      <c r="S190" s="575">
        <v>285</v>
      </c>
      <c r="T190" s="326">
        <f t="shared" si="203"/>
        <v>0</v>
      </c>
      <c r="U190" s="576">
        <v>530</v>
      </c>
      <c r="V190" s="576">
        <v>517.67999999999995</v>
      </c>
      <c r="W190" s="576">
        <v>512</v>
      </c>
      <c r="X190" s="324">
        <f t="shared" ref="X190" si="212">(IF(C190&lt;5,U190,IF(AND(C190&gt;=5,C190&lt;=10),V190,IF(C190&gt;10,W190,""))))*C190</f>
        <v>0</v>
      </c>
      <c r="Y190" s="409">
        <v>750</v>
      </c>
      <c r="Z190" s="409">
        <v>700</v>
      </c>
      <c r="AA190" s="409">
        <v>700</v>
      </c>
      <c r="AB190" s="326">
        <f t="shared" si="205"/>
        <v>0</v>
      </c>
    </row>
    <row r="191" spans="1:28" ht="12.95" customHeight="1" x14ac:dyDescent="0.2">
      <c r="A191" s="316"/>
      <c r="B191" s="558"/>
      <c r="C191" s="318">
        <f>'Series 500 Input'!C191</f>
        <v>0</v>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Input'!C192</f>
        <v>0</v>
      </c>
      <c r="D192" s="562" t="s">
        <v>30</v>
      </c>
      <c r="E192" s="572">
        <v>539.09</v>
      </c>
      <c r="F192" s="572">
        <v>503.48</v>
      </c>
      <c r="G192" s="572">
        <v>493.76</v>
      </c>
      <c r="H192" s="324">
        <f t="shared" ref="H192" si="213">(IF(C192&lt;5,E192,IF(AND(C192&gt;=5,C192&lt;=10),F192,IF(C192&gt;10,G192,""))))*C192</f>
        <v>0</v>
      </c>
      <c r="I192" s="573">
        <v>60</v>
      </c>
      <c r="J192" s="573">
        <v>60</v>
      </c>
      <c r="K192" s="573">
        <v>60</v>
      </c>
      <c r="L192" s="326">
        <f t="shared" si="183"/>
        <v>0</v>
      </c>
      <c r="M192" s="572">
        <v>1003.87</v>
      </c>
      <c r="N192" s="572">
        <v>1003.87</v>
      </c>
      <c r="O192" s="572">
        <v>1003.87</v>
      </c>
      <c r="P192" s="324">
        <f t="shared" si="207"/>
        <v>0</v>
      </c>
      <c r="Q192" s="575">
        <v>300</v>
      </c>
      <c r="R192" s="575">
        <v>300</v>
      </c>
      <c r="S192" s="575">
        <v>300</v>
      </c>
      <c r="T192" s="326">
        <f t="shared" si="203"/>
        <v>0</v>
      </c>
      <c r="U192" s="576">
        <v>610</v>
      </c>
      <c r="V192" s="576">
        <v>595</v>
      </c>
      <c r="W192" s="576">
        <v>590</v>
      </c>
      <c r="X192" s="324">
        <f t="shared" ref="X192:X194" si="214">(IF(C192&lt;5,U192,IF(AND(C192&gt;=5,C192&lt;=10),V192,IF(C192&gt;10,W192,""))))*C192</f>
        <v>0</v>
      </c>
      <c r="Y192" s="409">
        <v>750</v>
      </c>
      <c r="Z192" s="409">
        <v>700</v>
      </c>
      <c r="AA192" s="409">
        <v>700</v>
      </c>
      <c r="AB192" s="326">
        <f t="shared" si="205"/>
        <v>0</v>
      </c>
    </row>
    <row r="193" spans="1:28" ht="12.95" customHeight="1" x14ac:dyDescent="0.2">
      <c r="A193" s="316"/>
      <c r="B193" s="558"/>
      <c r="C193" s="318">
        <f>'Series 500 Input'!C193</f>
        <v>0</v>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Input'!C194</f>
        <v>0</v>
      </c>
      <c r="D194" s="562" t="s">
        <v>30</v>
      </c>
      <c r="E194" s="572">
        <v>650.88</v>
      </c>
      <c r="F194" s="572">
        <v>633.07000000000005</v>
      </c>
      <c r="G194" s="572">
        <v>623.37</v>
      </c>
      <c r="H194" s="324">
        <f t="shared" ref="H194" si="215">(IF(C194&lt;5,E194,IF(AND(C194&gt;=5,C194&lt;=10),F194,IF(C194&gt;10,G194,""))))*C194</f>
        <v>0</v>
      </c>
      <c r="I194" s="573">
        <v>60</v>
      </c>
      <c r="J194" s="573">
        <v>60</v>
      </c>
      <c r="K194" s="573">
        <v>60</v>
      </c>
      <c r="L194" s="326">
        <f t="shared" si="183"/>
        <v>0</v>
      </c>
      <c r="M194" s="572">
        <v>1003.87</v>
      </c>
      <c r="N194" s="572">
        <v>1003.87</v>
      </c>
      <c r="O194" s="572">
        <v>1003.87</v>
      </c>
      <c r="P194" s="324">
        <f t="shared" si="207"/>
        <v>0</v>
      </c>
      <c r="Q194" s="575">
        <v>350</v>
      </c>
      <c r="R194" s="575">
        <v>350</v>
      </c>
      <c r="S194" s="575">
        <v>350</v>
      </c>
      <c r="T194" s="326">
        <f t="shared" si="203"/>
        <v>0</v>
      </c>
      <c r="U194" s="576">
        <v>685</v>
      </c>
      <c r="V194" s="576">
        <v>660</v>
      </c>
      <c r="W194" s="576">
        <v>655</v>
      </c>
      <c r="X194" s="324">
        <f t="shared" si="214"/>
        <v>0</v>
      </c>
      <c r="Y194" s="409">
        <v>750</v>
      </c>
      <c r="Z194" s="409">
        <v>700</v>
      </c>
      <c r="AA194" s="409">
        <v>700</v>
      </c>
      <c r="AB194" s="326">
        <f t="shared" si="205"/>
        <v>0</v>
      </c>
    </row>
    <row r="195" spans="1:28" ht="12.95" customHeight="1" x14ac:dyDescent="0.2">
      <c r="A195" s="316"/>
      <c r="B195" s="558"/>
      <c r="C195" s="318">
        <f>'Series 500 Input'!C195</f>
        <v>0</v>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Input'!C196</f>
        <v>0</v>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Input'!C197</f>
        <v>0</v>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Input'!C198</f>
        <v>0</v>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Input'!C199</f>
        <v>0</v>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Input'!C200</f>
        <v>0</v>
      </c>
      <c r="D200" s="562" t="s">
        <v>30</v>
      </c>
      <c r="E200" s="572">
        <v>2722.15</v>
      </c>
      <c r="F200" s="572">
        <v>2722.15</v>
      </c>
      <c r="G200" s="572">
        <v>2722.15</v>
      </c>
      <c r="H200" s="324">
        <f t="shared" ref="H200" si="216">(IF(C200&lt;5,E200,IF(AND(C200&gt;=5,C200&lt;=10),F200,IF(C200&gt;10,G200,""))))*C200</f>
        <v>0</v>
      </c>
      <c r="I200" s="573">
        <v>495</v>
      </c>
      <c r="J200" s="573">
        <v>495</v>
      </c>
      <c r="K200" s="573">
        <v>495</v>
      </c>
      <c r="L200" s="326">
        <f>(IF(C200&lt;5,I200,IF(AND(C200&gt;=5,C200&lt;=10),J200,IF(C200&gt;10,K200,""))))*C200</f>
        <v>0</v>
      </c>
      <c r="M200" s="572">
        <v>929.99</v>
      </c>
      <c r="N200" s="572">
        <v>929.99</v>
      </c>
      <c r="O200" s="572">
        <v>929.99</v>
      </c>
      <c r="P200" s="324">
        <f t="shared" ref="P200:P218" si="217">(IF(C200&lt;5,M200,IF(AND(C200&gt;=5,C200&lt;=10),N200,IF(C200&gt;10,O200,""))))*C200</f>
        <v>0</v>
      </c>
      <c r="Q200" s="575">
        <v>650</v>
      </c>
      <c r="R200" s="575">
        <v>650</v>
      </c>
      <c r="S200" s="575">
        <v>650</v>
      </c>
      <c r="T200" s="326">
        <f t="shared" ref="T200:T218" si="218">(IF(C200&lt;5,Q200,IF(AND(C200&gt;=5,C200&lt;=10),R200,IF(C200&gt;10,S200,""))))*C200</f>
        <v>0</v>
      </c>
      <c r="U200" s="576">
        <v>1960</v>
      </c>
      <c r="V200" s="576">
        <v>1925</v>
      </c>
      <c r="W200" s="576">
        <v>1890</v>
      </c>
      <c r="X200" s="324">
        <f t="shared" ref="X200:X218" si="219">(IF(C200&lt;5,U200,IF(AND(C200&gt;=5,C200&lt;=10),V200,IF(C200&gt;10,W200,""))))*C200</f>
        <v>0</v>
      </c>
      <c r="Y200" s="573">
        <v>1500</v>
      </c>
      <c r="Z200" s="573">
        <v>1500</v>
      </c>
      <c r="AA200" s="573">
        <v>1500</v>
      </c>
      <c r="AB200" s="326">
        <f t="shared" ref="AB200:AB218" si="220">(IF(C200&lt;5,Y200,IF(AND(C200&gt;=5,C200&lt;=10),Z200,IF(C200&gt;10,AA200,""))))*C200</f>
        <v>0</v>
      </c>
    </row>
    <row r="201" spans="1:28" x14ac:dyDescent="0.2">
      <c r="A201" s="316"/>
      <c r="B201" s="558"/>
      <c r="C201" s="318">
        <f>'Series 500 Input'!C201</f>
        <v>0</v>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Input'!C202</f>
        <v>0</v>
      </c>
      <c r="D202" s="562" t="s">
        <v>30</v>
      </c>
      <c r="E202" s="572">
        <v>3593.05</v>
      </c>
      <c r="F202" s="572">
        <v>3593.05</v>
      </c>
      <c r="G202" s="572">
        <v>3593.05</v>
      </c>
      <c r="H202" s="324">
        <f t="shared" ref="H202" si="221">(IF(C202&lt;5,E202,IF(AND(C202&gt;=5,C202&lt;=10),F202,IF(C202&gt;10,G202,""))))*C202</f>
        <v>0</v>
      </c>
      <c r="I202" s="573">
        <v>100</v>
      </c>
      <c r="J202" s="573">
        <v>100</v>
      </c>
      <c r="K202" s="573">
        <v>100</v>
      </c>
      <c r="L202" s="326">
        <f t="shared" ref="L202" si="222">(IF(C202&lt;5,I202,IF(AND(C202&gt;=5,C202&lt;=10),J202,IF(C202&gt;10,K202,""))))*C202</f>
        <v>0</v>
      </c>
      <c r="M202" s="572">
        <v>1377.73</v>
      </c>
      <c r="N202" s="572">
        <v>1377.73</v>
      </c>
      <c r="O202" s="572">
        <v>1377.73</v>
      </c>
      <c r="P202" s="324">
        <f t="shared" si="217"/>
        <v>0</v>
      </c>
      <c r="Q202" s="575">
        <v>800</v>
      </c>
      <c r="R202" s="575">
        <v>800</v>
      </c>
      <c r="S202" s="575">
        <v>800</v>
      </c>
      <c r="T202" s="326">
        <f t="shared" si="218"/>
        <v>0</v>
      </c>
      <c r="U202" s="576">
        <v>3150</v>
      </c>
      <c r="V202" s="576">
        <v>3150</v>
      </c>
      <c r="W202" s="576">
        <v>3080</v>
      </c>
      <c r="X202" s="324">
        <f t="shared" si="219"/>
        <v>0</v>
      </c>
      <c r="Y202" s="573">
        <v>1600</v>
      </c>
      <c r="Z202" s="573">
        <v>1600</v>
      </c>
      <c r="AA202" s="573">
        <v>1600</v>
      </c>
      <c r="AB202" s="326">
        <f t="shared" si="220"/>
        <v>0</v>
      </c>
    </row>
    <row r="203" spans="1:28" x14ac:dyDescent="0.2">
      <c r="A203" s="316"/>
      <c r="B203" s="558"/>
      <c r="C203" s="318">
        <f>'Series 500 Input'!C203</f>
        <v>0</v>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Input'!C204</f>
        <v>0</v>
      </c>
      <c r="D204" s="562" t="s">
        <v>30</v>
      </c>
      <c r="E204" s="572">
        <v>3585.96</v>
      </c>
      <c r="F204" s="572">
        <v>3585.96</v>
      </c>
      <c r="G204" s="572">
        <v>3585.96</v>
      </c>
      <c r="H204" s="324">
        <f t="shared" ref="H204" si="223">(IF(C204&lt;5,E204,IF(AND(C204&gt;=5,C204&lt;=10),F204,IF(C204&gt;10,G204,""))))*C204</f>
        <v>0</v>
      </c>
      <c r="I204" s="573">
        <v>100</v>
      </c>
      <c r="J204" s="573">
        <v>100</v>
      </c>
      <c r="K204" s="573">
        <v>100</v>
      </c>
      <c r="L204" s="326">
        <f t="shared" ref="L204" si="224">(IF(C204&lt;5,I204,IF(AND(C204&gt;=5,C204&lt;=10),J204,IF(C204&gt;10,K204,""))))*C204</f>
        <v>0</v>
      </c>
      <c r="M204" s="572">
        <v>1377.73</v>
      </c>
      <c r="N204" s="572">
        <v>1377.73</v>
      </c>
      <c r="O204" s="572">
        <v>1377.73</v>
      </c>
      <c r="P204" s="324">
        <f t="shared" si="217"/>
        <v>0</v>
      </c>
      <c r="Q204" s="575">
        <v>700</v>
      </c>
      <c r="R204" s="575">
        <v>700</v>
      </c>
      <c r="S204" s="575">
        <v>700</v>
      </c>
      <c r="T204" s="326">
        <f t="shared" si="218"/>
        <v>0</v>
      </c>
      <c r="U204" s="576">
        <v>2205</v>
      </c>
      <c r="V204" s="576">
        <v>2170</v>
      </c>
      <c r="W204" s="576">
        <v>2135</v>
      </c>
      <c r="X204" s="324">
        <f t="shared" si="219"/>
        <v>0</v>
      </c>
      <c r="Y204" s="573">
        <v>1750</v>
      </c>
      <c r="Z204" s="573">
        <v>1750</v>
      </c>
      <c r="AA204" s="573">
        <v>1750</v>
      </c>
      <c r="AB204" s="326">
        <f t="shared" si="220"/>
        <v>0</v>
      </c>
    </row>
    <row r="205" spans="1:28" x14ac:dyDescent="0.2">
      <c r="A205" s="316"/>
      <c r="B205" s="558"/>
      <c r="C205" s="318">
        <f>'Series 500 Input'!C205</f>
        <v>0</v>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Input'!C206</f>
        <v>0</v>
      </c>
      <c r="D206" s="346" t="s">
        <v>30</v>
      </c>
      <c r="E206" s="572">
        <v>4530.83</v>
      </c>
      <c r="F206" s="572">
        <v>4530.83</v>
      </c>
      <c r="G206" s="572">
        <v>4530.83</v>
      </c>
      <c r="H206" s="324">
        <f t="shared" ref="H206" si="225">(IF(C206&lt;5,E206,IF(AND(C206&gt;=5,C206&lt;=10),F206,IF(C206&gt;10,G206,""))))*C206</f>
        <v>0</v>
      </c>
      <c r="I206" s="573">
        <v>100</v>
      </c>
      <c r="J206" s="573">
        <v>100</v>
      </c>
      <c r="K206" s="573">
        <v>100</v>
      </c>
      <c r="L206" s="326">
        <f t="shared" ref="L206" si="226">(IF(C206&lt;5,I206,IF(AND(C206&gt;=5,C206&lt;=10),J206,IF(C206&gt;10,K206,""))))*C206</f>
        <v>0</v>
      </c>
      <c r="M206" s="572">
        <v>2669.21</v>
      </c>
      <c r="N206" s="572">
        <v>2669.21</v>
      </c>
      <c r="O206" s="572">
        <v>2669.21</v>
      </c>
      <c r="P206" s="324">
        <f t="shared" si="217"/>
        <v>0</v>
      </c>
      <c r="Q206" s="575">
        <v>850</v>
      </c>
      <c r="R206" s="575">
        <v>850</v>
      </c>
      <c r="S206" s="575">
        <v>850</v>
      </c>
      <c r="T206" s="326">
        <f t="shared" si="218"/>
        <v>0</v>
      </c>
      <c r="U206" s="576">
        <v>3570</v>
      </c>
      <c r="V206" s="576">
        <v>3535</v>
      </c>
      <c r="W206" s="576">
        <v>3500</v>
      </c>
      <c r="X206" s="324">
        <f t="shared" si="219"/>
        <v>0</v>
      </c>
      <c r="Y206" s="573">
        <v>1850</v>
      </c>
      <c r="Z206" s="573">
        <v>1850</v>
      </c>
      <c r="AA206" s="573">
        <v>1850</v>
      </c>
      <c r="AB206" s="326">
        <f t="shared" si="220"/>
        <v>0</v>
      </c>
    </row>
    <row r="207" spans="1:28" x14ac:dyDescent="0.2">
      <c r="A207" s="316"/>
      <c r="B207" s="558"/>
      <c r="C207" s="318">
        <f>'Series 500 Input'!C207</f>
        <v>0</v>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Input'!C208</f>
        <v>0</v>
      </c>
      <c r="D208" s="562" t="s">
        <v>30</v>
      </c>
      <c r="E208" s="572">
        <v>1457.08</v>
      </c>
      <c r="F208" s="572">
        <v>1457.08</v>
      </c>
      <c r="G208" s="572">
        <v>1457.08</v>
      </c>
      <c r="H208" s="324">
        <f t="shared" ref="H208" si="227">(IF(C208&lt;5,E208,IF(AND(C208&gt;=5,C208&lt;=10),F208,IF(C208&gt;10,G208,""))))*C208</f>
        <v>0</v>
      </c>
      <c r="I208" s="573">
        <v>995</v>
      </c>
      <c r="J208" s="573">
        <v>995</v>
      </c>
      <c r="K208" s="573">
        <v>995</v>
      </c>
      <c r="L208" s="326">
        <f t="shared" ref="L208" si="228">(IF(C208&lt;5,I208,IF(AND(C208&gt;=5,C208&lt;=10),J208,IF(C208&gt;10,K208,""))))*C208</f>
        <v>0</v>
      </c>
      <c r="M208" s="572">
        <v>929.99</v>
      </c>
      <c r="N208" s="572">
        <v>929.99</v>
      </c>
      <c r="O208" s="572">
        <v>929.99</v>
      </c>
      <c r="P208" s="324">
        <f t="shared" si="217"/>
        <v>0</v>
      </c>
      <c r="Q208" s="575">
        <v>800</v>
      </c>
      <c r="R208" s="575">
        <v>800</v>
      </c>
      <c r="S208" s="575">
        <v>800</v>
      </c>
      <c r="T208" s="326">
        <f t="shared" si="218"/>
        <v>0</v>
      </c>
      <c r="U208" s="576">
        <v>2058</v>
      </c>
      <c r="V208" s="576">
        <v>1960</v>
      </c>
      <c r="W208" s="576">
        <v>1932</v>
      </c>
      <c r="X208" s="324">
        <f t="shared" si="219"/>
        <v>0</v>
      </c>
      <c r="Y208" s="573">
        <v>1500</v>
      </c>
      <c r="Z208" s="573">
        <v>1500</v>
      </c>
      <c r="AA208" s="573">
        <v>1500</v>
      </c>
      <c r="AB208" s="326">
        <f t="shared" si="220"/>
        <v>0</v>
      </c>
    </row>
    <row r="209" spans="1:28" x14ac:dyDescent="0.2">
      <c r="A209" s="316"/>
      <c r="B209" s="558"/>
      <c r="C209" s="318">
        <f>'Series 500 Input'!C209</f>
        <v>0</v>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Input'!C210</f>
        <v>0</v>
      </c>
      <c r="D210" s="562" t="s">
        <v>30</v>
      </c>
      <c r="E210" s="572">
        <v>1932.82</v>
      </c>
      <c r="F210" s="572">
        <v>1932.82</v>
      </c>
      <c r="G210" s="572">
        <v>1932.82</v>
      </c>
      <c r="H210" s="324">
        <f t="shared" ref="H210" si="229">(IF(C210&lt;5,E210,IF(AND(C210&gt;=5,C210&lt;=10),F210,IF(C210&gt;10,G210,""))))*C210</f>
        <v>0</v>
      </c>
      <c r="I210" s="573">
        <v>995</v>
      </c>
      <c r="J210" s="573">
        <v>995</v>
      </c>
      <c r="K210" s="573">
        <v>995</v>
      </c>
      <c r="L210" s="326">
        <f t="shared" ref="L210" si="230">(IF(C210&lt;5,I210,IF(AND(C210&gt;=5,C210&lt;=10),J210,IF(C210&gt;10,K210,""))))*C210</f>
        <v>0</v>
      </c>
      <c r="M210" s="572">
        <v>1377.73</v>
      </c>
      <c r="N210" s="572">
        <v>1377.73</v>
      </c>
      <c r="O210" s="572">
        <v>1377.73</v>
      </c>
      <c r="P210" s="324">
        <f t="shared" si="217"/>
        <v>0</v>
      </c>
      <c r="Q210" s="575">
        <v>950</v>
      </c>
      <c r="R210" s="575">
        <v>950</v>
      </c>
      <c r="S210" s="575">
        <v>950</v>
      </c>
      <c r="T210" s="326">
        <f t="shared" si="218"/>
        <v>0</v>
      </c>
      <c r="U210" s="576">
        <v>2604</v>
      </c>
      <c r="V210" s="576">
        <v>2506</v>
      </c>
      <c r="W210" s="576">
        <v>2478</v>
      </c>
      <c r="X210" s="324">
        <f t="shared" si="219"/>
        <v>0</v>
      </c>
      <c r="Y210" s="573">
        <v>1600</v>
      </c>
      <c r="Z210" s="573">
        <v>1600</v>
      </c>
      <c r="AA210" s="573">
        <v>1600</v>
      </c>
      <c r="AB210" s="326">
        <f t="shared" si="220"/>
        <v>0</v>
      </c>
    </row>
    <row r="211" spans="1:28" x14ac:dyDescent="0.2">
      <c r="A211" s="316"/>
      <c r="B211" s="558"/>
      <c r="C211" s="318">
        <f>'Series 500 Input'!C211</f>
        <v>0</v>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Input'!C212</f>
        <v>0</v>
      </c>
      <c r="D212" s="562" t="s">
        <v>30</v>
      </c>
      <c r="E212" s="572">
        <v>2011.75</v>
      </c>
      <c r="F212" s="572">
        <v>2011.75</v>
      </c>
      <c r="G212" s="572">
        <v>2011.75</v>
      </c>
      <c r="H212" s="324">
        <f t="shared" ref="H212" si="231">(IF(C212&lt;5,E212,IF(AND(C212&gt;=5,C212&lt;=10),F212,IF(C212&gt;10,G212,""))))*C212</f>
        <v>0</v>
      </c>
      <c r="I212" s="573">
        <v>995</v>
      </c>
      <c r="J212" s="573">
        <v>995</v>
      </c>
      <c r="K212" s="573">
        <v>995</v>
      </c>
      <c r="L212" s="326">
        <f t="shared" ref="L212" si="232">(IF(C212&lt;5,I212,IF(AND(C212&gt;=5,C212&lt;=10),J212,IF(C212&gt;10,K212,""))))*C212</f>
        <v>0</v>
      </c>
      <c r="M212" s="572">
        <v>1377.73</v>
      </c>
      <c r="N212" s="572">
        <v>1377.73</v>
      </c>
      <c r="O212" s="572">
        <v>1377.73</v>
      </c>
      <c r="P212" s="324">
        <f t="shared" si="217"/>
        <v>0</v>
      </c>
      <c r="Q212" s="575">
        <v>850</v>
      </c>
      <c r="R212" s="575">
        <v>850</v>
      </c>
      <c r="S212" s="575">
        <v>850</v>
      </c>
      <c r="T212" s="326">
        <f t="shared" si="218"/>
        <v>0</v>
      </c>
      <c r="U212" s="576">
        <v>2380</v>
      </c>
      <c r="V212" s="576">
        <v>2268</v>
      </c>
      <c r="W212" s="576">
        <v>2212</v>
      </c>
      <c r="X212" s="324">
        <f t="shared" si="219"/>
        <v>0</v>
      </c>
      <c r="Y212" s="573">
        <v>1750</v>
      </c>
      <c r="Z212" s="573">
        <v>1750</v>
      </c>
      <c r="AA212" s="573">
        <v>1750</v>
      </c>
      <c r="AB212" s="326">
        <f t="shared" si="220"/>
        <v>0</v>
      </c>
    </row>
    <row r="213" spans="1:28" x14ac:dyDescent="0.2">
      <c r="A213" s="316"/>
      <c r="B213" s="558"/>
      <c r="C213" s="318">
        <f>'Series 500 Input'!C213</f>
        <v>0</v>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Input'!C214</f>
        <v>0</v>
      </c>
      <c r="D214" s="562" t="s">
        <v>30</v>
      </c>
      <c r="E214" s="572">
        <v>2571.42</v>
      </c>
      <c r="F214" s="572">
        <v>2571.42</v>
      </c>
      <c r="G214" s="572">
        <v>2571.42</v>
      </c>
      <c r="H214" s="324">
        <f t="shared" ref="H214" si="233">(IF(C214&lt;5,E214,IF(AND(C214&gt;=5,C214&lt;=10),F214,IF(C214&gt;10,G214,""))))*C214</f>
        <v>0</v>
      </c>
      <c r="I214" s="573">
        <v>995</v>
      </c>
      <c r="J214" s="573">
        <v>995</v>
      </c>
      <c r="K214" s="573">
        <v>995</v>
      </c>
      <c r="L214" s="326">
        <f t="shared" ref="L214" si="234">(IF(C214&lt;5,I214,IF(AND(C214&gt;=5,C214&lt;=10),J214,IF(C214&gt;10,K214,""))))*C214</f>
        <v>0</v>
      </c>
      <c r="M214" s="572">
        <v>2669.21</v>
      </c>
      <c r="N214" s="572">
        <v>2669.21</v>
      </c>
      <c r="O214" s="572">
        <v>2669.21</v>
      </c>
      <c r="P214" s="324">
        <f t="shared" si="217"/>
        <v>0</v>
      </c>
      <c r="Q214" s="575">
        <v>1000</v>
      </c>
      <c r="R214" s="575">
        <v>1000</v>
      </c>
      <c r="S214" s="575">
        <v>1000</v>
      </c>
      <c r="T214" s="326">
        <f t="shared" si="218"/>
        <v>0</v>
      </c>
      <c r="U214" s="576">
        <v>2940</v>
      </c>
      <c r="V214" s="576">
        <v>2877</v>
      </c>
      <c r="W214" s="576">
        <v>2821</v>
      </c>
      <c r="X214" s="324">
        <f t="shared" si="219"/>
        <v>0</v>
      </c>
      <c r="Y214" s="573">
        <v>1850</v>
      </c>
      <c r="Z214" s="573">
        <v>1850</v>
      </c>
      <c r="AA214" s="573">
        <v>1850</v>
      </c>
      <c r="AB214" s="326">
        <f t="shared" si="220"/>
        <v>0</v>
      </c>
    </row>
    <row r="215" spans="1:28" x14ac:dyDescent="0.2">
      <c r="A215" s="316"/>
      <c r="B215" s="558"/>
      <c r="C215" s="318">
        <f>'Series 500 Input'!C215</f>
        <v>0</v>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Input'!C216</f>
        <v>0</v>
      </c>
      <c r="D216" s="562" t="s">
        <v>30</v>
      </c>
      <c r="E216" s="572">
        <v>3211.35</v>
      </c>
      <c r="F216" s="572">
        <v>3211.35</v>
      </c>
      <c r="G216" s="572">
        <v>3211.35</v>
      </c>
      <c r="H216" s="324">
        <f t="shared" ref="H216" si="235">(IF(C216&lt;5,E216,IF(AND(C216&gt;=5,C216&lt;=10),F216,IF(C216&gt;10,G216,""))))*C216</f>
        <v>0</v>
      </c>
      <c r="I216" s="573">
        <v>995</v>
      </c>
      <c r="J216" s="573">
        <v>995</v>
      </c>
      <c r="K216" s="573">
        <v>995</v>
      </c>
      <c r="L216" s="326">
        <f t="shared" ref="L216" si="236">(IF(C216&lt;5,I216,IF(AND(C216&gt;=5,C216&lt;=10),J216,IF(C216&gt;10,K216,""))))*C216</f>
        <v>0</v>
      </c>
      <c r="M216" s="572">
        <v>1377.73</v>
      </c>
      <c r="N216" s="572">
        <v>1377.73</v>
      </c>
      <c r="O216" s="572">
        <v>1377.73</v>
      </c>
      <c r="P216" s="324">
        <f t="shared" si="217"/>
        <v>0</v>
      </c>
      <c r="Q216" s="575">
        <v>900</v>
      </c>
      <c r="R216" s="575">
        <v>900</v>
      </c>
      <c r="S216" s="575">
        <v>900</v>
      </c>
      <c r="T216" s="326">
        <f t="shared" si="218"/>
        <v>0</v>
      </c>
      <c r="U216" s="576">
        <v>2884</v>
      </c>
      <c r="V216" s="576">
        <v>2814</v>
      </c>
      <c r="W216" s="576">
        <v>2744</v>
      </c>
      <c r="X216" s="324">
        <f t="shared" si="219"/>
        <v>0</v>
      </c>
      <c r="Y216" s="573">
        <v>1900</v>
      </c>
      <c r="Z216" s="573">
        <v>1900</v>
      </c>
      <c r="AA216" s="573">
        <v>1900</v>
      </c>
      <c r="AB216" s="326">
        <f t="shared" si="220"/>
        <v>0</v>
      </c>
    </row>
    <row r="217" spans="1:28" x14ac:dyDescent="0.2">
      <c r="A217" s="316"/>
      <c r="B217" s="558"/>
      <c r="C217" s="318">
        <f>'Series 500 Input'!C217</f>
        <v>0</v>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Input'!C218</f>
        <v>0</v>
      </c>
      <c r="D218" s="562" t="s">
        <v>30</v>
      </c>
      <c r="E218" s="572">
        <v>4019.27</v>
      </c>
      <c r="F218" s="572">
        <v>4019.27</v>
      </c>
      <c r="G218" s="572">
        <v>4019.27</v>
      </c>
      <c r="H218" s="324">
        <f t="shared" ref="H218" si="237">(IF(C218&lt;5,E218,IF(AND(C218&gt;=5,C218&lt;=10),F218,IF(C218&gt;10,G218,""))))*C218</f>
        <v>0</v>
      </c>
      <c r="I218" s="573">
        <v>995</v>
      </c>
      <c r="J218" s="573">
        <v>995</v>
      </c>
      <c r="K218" s="573">
        <v>995</v>
      </c>
      <c r="L218" s="326">
        <f t="shared" ref="L218" si="238">(IF(C218&lt;5,I218,IF(AND(C218&gt;=5,C218&lt;=10),J218,IF(C218&gt;10,K218,""))))*C218</f>
        <v>0</v>
      </c>
      <c r="M218" s="572">
        <v>2669.21</v>
      </c>
      <c r="N218" s="572">
        <v>2669.21</v>
      </c>
      <c r="O218" s="572">
        <v>2669.21</v>
      </c>
      <c r="P218" s="324">
        <f t="shared" si="217"/>
        <v>0</v>
      </c>
      <c r="Q218" s="575">
        <v>1150</v>
      </c>
      <c r="R218" s="575">
        <v>1150</v>
      </c>
      <c r="S218" s="575">
        <v>1150</v>
      </c>
      <c r="T218" s="326">
        <f t="shared" si="218"/>
        <v>0</v>
      </c>
      <c r="U218" s="576">
        <v>3682</v>
      </c>
      <c r="V218" s="576">
        <v>3612</v>
      </c>
      <c r="W218" s="576">
        <v>3542</v>
      </c>
      <c r="X218" s="324">
        <f t="shared" si="219"/>
        <v>0</v>
      </c>
      <c r="Y218" s="573">
        <v>2100</v>
      </c>
      <c r="Z218" s="573">
        <v>2100</v>
      </c>
      <c r="AA218" s="573">
        <v>2100</v>
      </c>
      <c r="AB218" s="326">
        <f t="shared" si="220"/>
        <v>0</v>
      </c>
    </row>
    <row r="219" spans="1:28" x14ac:dyDescent="0.2">
      <c r="A219" s="562"/>
      <c r="B219" s="597"/>
      <c r="C219" s="318">
        <f>'Series 500 Input'!C219</f>
        <v>0</v>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Input'!C220</f>
        <v>0</v>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Input'!C221</f>
        <v>0</v>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Input'!C222</f>
        <v>0</v>
      </c>
      <c r="D222" s="562" t="s">
        <v>30</v>
      </c>
      <c r="E222" s="572">
        <v>2758.95</v>
      </c>
      <c r="F222" s="572">
        <v>2758.95</v>
      </c>
      <c r="G222" s="572">
        <v>2758.95</v>
      </c>
      <c r="H222" s="324">
        <f t="shared" ref="H222" si="239">(IF(C222&lt;5,E222,IF(AND(C222&gt;=5,C222&lt;=10),F222,IF(C222&gt;10,G222,""))))*C222</f>
        <v>0</v>
      </c>
      <c r="I222" s="573">
        <v>100</v>
      </c>
      <c r="J222" s="573">
        <v>100</v>
      </c>
      <c r="K222" s="573">
        <v>100</v>
      </c>
      <c r="L222" s="326">
        <f>(IF(C222&lt;5,I222,IF(AND(C222&gt;=5,C222&lt;=10),J222,IF(C222&gt;10,K222,""))))*C222</f>
        <v>0</v>
      </c>
      <c r="M222" s="572">
        <v>929.99</v>
      </c>
      <c r="N222" s="572">
        <v>929.99</v>
      </c>
      <c r="O222" s="572">
        <v>929.99</v>
      </c>
      <c r="P222" s="324">
        <f t="shared" ref="P222:P254" si="240">(IF(C222&lt;5,M222,IF(AND(C222&gt;=5,C222&lt;=10),N222,IF(C222&gt;10,O222,""))))*C222</f>
        <v>0</v>
      </c>
      <c r="Q222" s="575">
        <v>650</v>
      </c>
      <c r="R222" s="575">
        <v>650</v>
      </c>
      <c r="S222" s="575">
        <v>650</v>
      </c>
      <c r="T222" s="326">
        <f t="shared" ref="T222:T254" si="241">(IF(C222&lt;5,Q222,IF(AND(C222&gt;=5,C222&lt;=10),R222,IF(C222&gt;10,S222,""))))*C222</f>
        <v>0</v>
      </c>
      <c r="U222" s="576">
        <v>1785</v>
      </c>
      <c r="V222" s="576">
        <v>1750</v>
      </c>
      <c r="W222" s="576">
        <v>1715</v>
      </c>
      <c r="X222" s="324">
        <f t="shared" ref="X222:X254" si="242">(IF(C222&lt;5,U222,IF(AND(C222&gt;=5,C222&lt;=10),V222,IF(C222&gt;10,W222,""))))*C222</f>
        <v>0</v>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Input'!C223</f>
        <v>0</v>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Input'!C224</f>
        <v>0</v>
      </c>
      <c r="D224" s="562" t="s">
        <v>30</v>
      </c>
      <c r="E224" s="572">
        <v>3661.75</v>
      </c>
      <c r="F224" s="572">
        <v>3661.75</v>
      </c>
      <c r="G224" s="572">
        <v>3661.75</v>
      </c>
      <c r="H224" s="324">
        <f t="shared" ref="H224" si="243">(IF(C224&lt;5,E224,IF(AND(C224&gt;=5,C224&lt;=10),F224,IF(C224&gt;10,G224,""))))*C224</f>
        <v>0</v>
      </c>
      <c r="I224" s="573">
        <v>100</v>
      </c>
      <c r="J224" s="573">
        <v>100</v>
      </c>
      <c r="K224" s="573">
        <v>100</v>
      </c>
      <c r="L224" s="326">
        <f t="shared" ref="L224" si="244">(IF(C224&lt;5,I224,IF(AND(C224&gt;=5,C224&lt;=10),J224,IF(C224&gt;10,K224,""))))*C224</f>
        <v>0</v>
      </c>
      <c r="M224" s="572">
        <v>1377.73</v>
      </c>
      <c r="N224" s="572">
        <v>1377.73</v>
      </c>
      <c r="O224" s="572">
        <v>1377.73</v>
      </c>
      <c r="P224" s="324">
        <f t="shared" si="240"/>
        <v>0</v>
      </c>
      <c r="Q224" s="575">
        <v>1000</v>
      </c>
      <c r="R224" s="575">
        <v>1000</v>
      </c>
      <c r="S224" s="575">
        <v>1000</v>
      </c>
      <c r="T224" s="326">
        <f t="shared" si="241"/>
        <v>0</v>
      </c>
      <c r="U224" s="576">
        <v>2975</v>
      </c>
      <c r="V224" s="576">
        <v>2940</v>
      </c>
      <c r="W224" s="576">
        <v>2905</v>
      </c>
      <c r="X224" s="324">
        <f t="shared" si="242"/>
        <v>0</v>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Input'!C225</f>
        <v>0</v>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Input'!C226</f>
        <v>0</v>
      </c>
      <c r="D226" s="562" t="s">
        <v>30</v>
      </c>
      <c r="E226" s="572">
        <v>3633.86</v>
      </c>
      <c r="F226" s="572">
        <v>3633.86</v>
      </c>
      <c r="G226" s="572">
        <v>3633.86</v>
      </c>
      <c r="H226" s="324">
        <f t="shared" ref="H226" si="245">(IF(C226&lt;5,E226,IF(AND(C226&gt;=5,C226&lt;=10),F226,IF(C226&gt;10,G226,""))))*C226</f>
        <v>0</v>
      </c>
      <c r="I226" s="573">
        <v>100</v>
      </c>
      <c r="J226" s="573">
        <v>100</v>
      </c>
      <c r="K226" s="573">
        <v>100</v>
      </c>
      <c r="L226" s="326">
        <f t="shared" ref="L226" si="246">(IF(C226&lt;5,I226,IF(AND(C226&gt;=5,C226&lt;=10),J226,IF(C226&gt;10,K226,""))))*C226</f>
        <v>0</v>
      </c>
      <c r="M226" s="572">
        <v>1377.73</v>
      </c>
      <c r="N226" s="572">
        <v>1377.73</v>
      </c>
      <c r="O226" s="572">
        <v>1377.73</v>
      </c>
      <c r="P226" s="324">
        <f t="shared" si="240"/>
        <v>0</v>
      </c>
      <c r="Q226" s="575">
        <v>750</v>
      </c>
      <c r="R226" s="575">
        <v>750</v>
      </c>
      <c r="S226" s="575">
        <v>750</v>
      </c>
      <c r="T226" s="326">
        <f t="shared" si="241"/>
        <v>0</v>
      </c>
      <c r="U226" s="576">
        <v>2009</v>
      </c>
      <c r="V226" s="576">
        <v>1974</v>
      </c>
      <c r="W226" s="576">
        <v>1939</v>
      </c>
      <c r="X226" s="324">
        <f t="shared" si="242"/>
        <v>0</v>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Input'!C227</f>
        <v>0</v>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Input'!C228</f>
        <v>0</v>
      </c>
      <c r="D228" s="562" t="s">
        <v>30</v>
      </c>
      <c r="E228" s="572">
        <v>4620.3500000000004</v>
      </c>
      <c r="F228" s="572">
        <v>4620.3500000000004</v>
      </c>
      <c r="G228" s="572">
        <v>4620.3500000000004</v>
      </c>
      <c r="H228" s="324">
        <f t="shared" ref="H228" si="247">(IF(C228&lt;5,E228,IF(AND(C228&gt;=5,C228&lt;=10),F228,IF(C228&gt;10,G228,""))))*C228</f>
        <v>0</v>
      </c>
      <c r="I228" s="573">
        <v>100</v>
      </c>
      <c r="J228" s="573">
        <v>100</v>
      </c>
      <c r="K228" s="573">
        <v>100</v>
      </c>
      <c r="L228" s="326">
        <f t="shared" ref="L228" si="248">(IF(C228&lt;5,I228,IF(AND(C228&gt;=5,C228&lt;=10),J228,IF(C228&gt;10,K228,""))))*C228</f>
        <v>0</v>
      </c>
      <c r="M228" s="572">
        <v>2669.21</v>
      </c>
      <c r="N228" s="572">
        <v>2669.21</v>
      </c>
      <c r="O228" s="572">
        <v>2669.21</v>
      </c>
      <c r="P228" s="324">
        <f t="shared" si="240"/>
        <v>0</v>
      </c>
      <c r="Q228" s="575">
        <v>1100</v>
      </c>
      <c r="R228" s="575">
        <v>1100</v>
      </c>
      <c r="S228" s="575">
        <v>1100</v>
      </c>
      <c r="T228" s="326">
        <f t="shared" si="241"/>
        <v>0</v>
      </c>
      <c r="U228" s="576">
        <v>3374</v>
      </c>
      <c r="V228" s="576">
        <v>3339</v>
      </c>
      <c r="W228" s="576">
        <v>3304</v>
      </c>
      <c r="X228" s="324">
        <f t="shared" si="242"/>
        <v>0</v>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Input'!C229</f>
        <v>0</v>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Input'!C230</f>
        <v>0</v>
      </c>
      <c r="D230" s="562" t="s">
        <v>30</v>
      </c>
      <c r="E230" s="572">
        <v>1431.37</v>
      </c>
      <c r="F230" s="572">
        <v>1431.37</v>
      </c>
      <c r="G230" s="572">
        <v>1431.37</v>
      </c>
      <c r="H230" s="324">
        <f t="shared" ref="H230" si="249">(IF(C230&lt;5,E230,IF(AND(C230&gt;=5,C230&lt;=10),F230,IF(C230&gt;10,G230,""))))*C230</f>
        <v>0</v>
      </c>
      <c r="I230" s="573">
        <v>950</v>
      </c>
      <c r="J230" s="573">
        <v>950</v>
      </c>
      <c r="K230" s="573">
        <v>950</v>
      </c>
      <c r="L230" s="326">
        <f t="shared" ref="L230" si="250">(IF(C230&lt;5,I230,IF(AND(C230&gt;=5,C230&lt;=10),J230,IF(C230&gt;10,K230,""))))*C230</f>
        <v>0</v>
      </c>
      <c r="M230" s="572">
        <v>929.99</v>
      </c>
      <c r="N230" s="572">
        <v>929.99</v>
      </c>
      <c r="O230" s="572">
        <v>929.99</v>
      </c>
      <c r="P230" s="324">
        <f t="shared" si="240"/>
        <v>0</v>
      </c>
      <c r="Q230" s="575">
        <v>850</v>
      </c>
      <c r="R230" s="575">
        <v>850</v>
      </c>
      <c r="S230" s="575">
        <v>850</v>
      </c>
      <c r="T230" s="326">
        <f t="shared" si="241"/>
        <v>0</v>
      </c>
      <c r="U230" s="576">
        <v>1918</v>
      </c>
      <c r="V230" s="576">
        <v>1820</v>
      </c>
      <c r="W230" s="576">
        <v>1792</v>
      </c>
      <c r="X230" s="324">
        <f t="shared" si="242"/>
        <v>0</v>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Input'!C231</f>
        <v>0</v>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Input'!C232</f>
        <v>0</v>
      </c>
      <c r="D232" s="562" t="s">
        <v>30</v>
      </c>
      <c r="E232" s="572">
        <v>1907.11</v>
      </c>
      <c r="F232" s="572">
        <v>1907.11</v>
      </c>
      <c r="G232" s="572">
        <v>1907.11</v>
      </c>
      <c r="H232" s="324">
        <f t="shared" ref="H232" si="251">(IF(C232&lt;5,E232,IF(AND(C232&gt;=5,C232&lt;=10),F232,IF(C232&gt;10,G232,""))))*C232</f>
        <v>0</v>
      </c>
      <c r="I232" s="573">
        <v>950</v>
      </c>
      <c r="J232" s="573">
        <v>950</v>
      </c>
      <c r="K232" s="573">
        <v>950</v>
      </c>
      <c r="L232" s="326">
        <f t="shared" ref="L232" si="252">(IF(C232&lt;5,I232,IF(AND(C232&gt;=5,C232&lt;=10),J232,IF(C232&gt;10,K232,""))))*C232</f>
        <v>0</v>
      </c>
      <c r="M232" s="572">
        <v>1377.73</v>
      </c>
      <c r="N232" s="572">
        <v>1377.73</v>
      </c>
      <c r="O232" s="572">
        <v>1377.73</v>
      </c>
      <c r="P232" s="324">
        <f t="shared" si="240"/>
        <v>0</v>
      </c>
      <c r="Q232" s="575">
        <v>1200</v>
      </c>
      <c r="R232" s="575">
        <v>1200</v>
      </c>
      <c r="S232" s="575">
        <v>1200</v>
      </c>
      <c r="T232" s="326">
        <f t="shared" si="241"/>
        <v>0</v>
      </c>
      <c r="U232" s="576">
        <v>2464</v>
      </c>
      <c r="V232" s="576">
        <v>2366</v>
      </c>
      <c r="W232" s="576">
        <v>2338</v>
      </c>
      <c r="X232" s="324">
        <f t="shared" si="242"/>
        <v>0</v>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Input'!C233</f>
        <v>0</v>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Input'!C234</f>
        <v>0</v>
      </c>
      <c r="D234" s="562" t="s">
        <v>30</v>
      </c>
      <c r="E234" s="572">
        <v>2597.13</v>
      </c>
      <c r="F234" s="572">
        <v>2597.13</v>
      </c>
      <c r="G234" s="572">
        <v>2597.13</v>
      </c>
      <c r="H234" s="324">
        <f t="shared" ref="H234" si="253">(IF(C234&lt;5,E234,IF(AND(C234&gt;=5,C234&lt;=10),F234,IF(C234&gt;10,G234,""))))*C234</f>
        <v>0</v>
      </c>
      <c r="I234" s="573">
        <v>950</v>
      </c>
      <c r="J234" s="573">
        <v>950</v>
      </c>
      <c r="K234" s="573">
        <v>950</v>
      </c>
      <c r="L234" s="326">
        <f t="shared" ref="L234" si="254">(IF(C234&lt;5,I234,IF(AND(C234&gt;=5,C234&lt;=10),J234,IF(C234&gt;10,K234,""))))*C234</f>
        <v>0</v>
      </c>
      <c r="M234" s="572">
        <v>1377.73</v>
      </c>
      <c r="N234" s="572">
        <v>1377.73</v>
      </c>
      <c r="O234" s="572">
        <v>1377.73</v>
      </c>
      <c r="P234" s="324">
        <f t="shared" si="240"/>
        <v>0</v>
      </c>
      <c r="Q234" s="575">
        <v>1200</v>
      </c>
      <c r="R234" s="575">
        <v>1200</v>
      </c>
      <c r="S234" s="575">
        <v>1200</v>
      </c>
      <c r="T234" s="326">
        <f t="shared" si="241"/>
        <v>0</v>
      </c>
      <c r="U234" s="576">
        <v>2800</v>
      </c>
      <c r="V234" s="576">
        <v>2737</v>
      </c>
      <c r="W234" s="576">
        <v>2681</v>
      </c>
      <c r="X234" s="324">
        <f t="shared" si="242"/>
        <v>0</v>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Input'!C235</f>
        <v>0</v>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Input'!C236</f>
        <v>0</v>
      </c>
      <c r="D236" s="346" t="s">
        <v>30</v>
      </c>
      <c r="E236" s="572">
        <v>1521.01</v>
      </c>
      <c r="F236" s="572">
        <v>1521.01</v>
      </c>
      <c r="G236" s="572">
        <v>1521.01</v>
      </c>
      <c r="H236" s="324">
        <f t="shared" ref="H236:H254" si="255">(IF(C236&lt;5,E236,IF(AND(C236&gt;=5,C236&lt;=10),F236,IF(C236&gt;10,G236,""))))*C236</f>
        <v>0</v>
      </c>
      <c r="I236" s="573">
        <v>950</v>
      </c>
      <c r="J236" s="573">
        <v>950</v>
      </c>
      <c r="K236" s="573">
        <v>950</v>
      </c>
      <c r="L236" s="326">
        <f t="shared" ref="L236" si="256">(IF(C236&lt;5,I236,IF(AND(C236&gt;=5,C236&lt;=10),J236,IF(C236&gt;10,K236,""))))*C236</f>
        <v>0</v>
      </c>
      <c r="M236" s="572">
        <v>929.99</v>
      </c>
      <c r="N236" s="572">
        <v>929.99</v>
      </c>
      <c r="O236" s="572">
        <v>929.99</v>
      </c>
      <c r="P236" s="324">
        <f t="shared" si="240"/>
        <v>0</v>
      </c>
      <c r="Q236" s="575">
        <v>450</v>
      </c>
      <c r="R236" s="575">
        <v>450</v>
      </c>
      <c r="S236" s="575">
        <v>450</v>
      </c>
      <c r="T236" s="326">
        <f t="shared" si="241"/>
        <v>0</v>
      </c>
      <c r="U236" s="576">
        <v>750</v>
      </c>
      <c r="V236" s="576">
        <v>725</v>
      </c>
      <c r="W236" s="576">
        <v>685</v>
      </c>
      <c r="X236" s="324">
        <f t="shared" si="242"/>
        <v>0</v>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Input'!C237</f>
        <v>0</v>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Input'!C238</f>
        <v>0</v>
      </c>
      <c r="D238" s="562" t="s">
        <v>30</v>
      </c>
      <c r="E238" s="572">
        <v>890.68</v>
      </c>
      <c r="F238" s="572">
        <v>890.68</v>
      </c>
      <c r="G238" s="572">
        <v>890.68</v>
      </c>
      <c r="H238" s="324">
        <f t="shared" si="255"/>
        <v>0</v>
      </c>
      <c r="I238" s="573">
        <v>395</v>
      </c>
      <c r="J238" s="573">
        <v>395</v>
      </c>
      <c r="K238" s="573">
        <v>395</v>
      </c>
      <c r="L238" s="326">
        <f t="shared" ref="L238" si="257">(IF(C238&lt;5,I238,IF(AND(C238&gt;=5,C238&lt;=10),J238,IF(C238&gt;10,K238,""))))*C238</f>
        <v>0</v>
      </c>
      <c r="M238" s="572">
        <v>929.99</v>
      </c>
      <c r="N238" s="572">
        <v>929.99</v>
      </c>
      <c r="O238" s="572">
        <v>929.99</v>
      </c>
      <c r="P238" s="324">
        <f t="shared" si="240"/>
        <v>0</v>
      </c>
      <c r="Q238" s="575">
        <v>450</v>
      </c>
      <c r="R238" s="575">
        <v>450</v>
      </c>
      <c r="S238" s="575">
        <v>450</v>
      </c>
      <c r="T238" s="326">
        <f t="shared" si="241"/>
        <v>0</v>
      </c>
      <c r="U238" s="576">
        <v>985</v>
      </c>
      <c r="V238" s="576">
        <v>970</v>
      </c>
      <c r="W238" s="576">
        <v>935</v>
      </c>
      <c r="X238" s="324">
        <f t="shared" si="242"/>
        <v>0</v>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Input'!C239</f>
        <v>0</v>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Input'!C240</f>
        <v>0</v>
      </c>
      <c r="D240" s="562" t="s">
        <v>30</v>
      </c>
      <c r="E240" s="572">
        <v>1214.6099999999999</v>
      </c>
      <c r="F240" s="572">
        <v>1214.6099999999999</v>
      </c>
      <c r="G240" s="572">
        <v>1214.6099999999999</v>
      </c>
      <c r="H240" s="324">
        <f t="shared" si="255"/>
        <v>0</v>
      </c>
      <c r="I240" s="573">
        <v>395</v>
      </c>
      <c r="J240" s="573">
        <v>395</v>
      </c>
      <c r="K240" s="573">
        <v>395</v>
      </c>
      <c r="L240" s="326">
        <f t="shared" ref="L240" si="258">(IF(C240&lt;5,I240,IF(AND(C240&gt;=5,C240&lt;=10),J240,IF(C240&gt;10,K240,""))))*C240</f>
        <v>0</v>
      </c>
      <c r="M240" s="572">
        <v>1377.73</v>
      </c>
      <c r="N240" s="572">
        <v>1377.73</v>
      </c>
      <c r="O240" s="572">
        <v>1377.73</v>
      </c>
      <c r="P240" s="324">
        <f t="shared" si="240"/>
        <v>0</v>
      </c>
      <c r="Q240" s="575">
        <v>500</v>
      </c>
      <c r="R240" s="575">
        <v>500</v>
      </c>
      <c r="S240" s="575">
        <v>500</v>
      </c>
      <c r="T240" s="326">
        <f t="shared" si="241"/>
        <v>0</v>
      </c>
      <c r="U240" s="576">
        <v>1285</v>
      </c>
      <c r="V240" s="576">
        <v>1260</v>
      </c>
      <c r="W240" s="576">
        <v>1245</v>
      </c>
      <c r="X240" s="324">
        <f t="shared" si="242"/>
        <v>0</v>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Input'!C241</f>
        <v>0</v>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Input'!C242</f>
        <v>0</v>
      </c>
      <c r="D242" s="562" t="s">
        <v>30</v>
      </c>
      <c r="E242" s="572">
        <v>808.39</v>
      </c>
      <c r="F242" s="572">
        <v>808.39</v>
      </c>
      <c r="G242" s="572">
        <v>808.39</v>
      </c>
      <c r="H242" s="324">
        <f t="shared" si="255"/>
        <v>0</v>
      </c>
      <c r="I242" s="573">
        <v>395</v>
      </c>
      <c r="J242" s="573">
        <v>395</v>
      </c>
      <c r="K242" s="573">
        <v>395</v>
      </c>
      <c r="L242" s="326">
        <f t="shared" ref="L242" si="259">(IF(C242&lt;5,I242,IF(AND(C242&gt;=5,C242&lt;=10),J242,IF(C242&gt;10,K242,""))))*C242</f>
        <v>0</v>
      </c>
      <c r="M242" s="572">
        <v>929.99</v>
      </c>
      <c r="N242" s="572">
        <v>929.99</v>
      </c>
      <c r="O242" s="572">
        <v>929.99</v>
      </c>
      <c r="P242" s="324">
        <f t="shared" si="240"/>
        <v>0</v>
      </c>
      <c r="Q242" s="575">
        <v>400</v>
      </c>
      <c r="R242" s="575">
        <v>400</v>
      </c>
      <c r="S242" s="575">
        <v>400</v>
      </c>
      <c r="T242" s="326">
        <f t="shared" si="241"/>
        <v>0</v>
      </c>
      <c r="U242" s="576">
        <v>725</v>
      </c>
      <c r="V242" s="576">
        <v>710</v>
      </c>
      <c r="W242" s="576">
        <v>685</v>
      </c>
      <c r="X242" s="324">
        <f t="shared" si="242"/>
        <v>0</v>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Input'!C243</f>
        <v>0</v>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Input'!C244</f>
        <v>0</v>
      </c>
      <c r="D244" s="562" t="s">
        <v>30</v>
      </c>
      <c r="E244" s="572">
        <v>835.82</v>
      </c>
      <c r="F244" s="572">
        <v>835.82</v>
      </c>
      <c r="G244" s="572">
        <v>835.82</v>
      </c>
      <c r="H244" s="324">
        <f t="shared" si="255"/>
        <v>0</v>
      </c>
      <c r="I244" s="573">
        <v>395</v>
      </c>
      <c r="J244" s="573">
        <v>395</v>
      </c>
      <c r="K244" s="573">
        <v>395</v>
      </c>
      <c r="L244" s="326">
        <f t="shared" ref="L244" si="260">(IF(C244&lt;5,I244,IF(AND(C244&gt;=5,C244&lt;=10),J244,IF(C244&gt;10,K244,""))))*C244</f>
        <v>0</v>
      </c>
      <c r="M244" s="572">
        <v>929.99</v>
      </c>
      <c r="N244" s="572">
        <v>929.99</v>
      </c>
      <c r="O244" s="572">
        <v>929.99</v>
      </c>
      <c r="P244" s="324">
        <f t="shared" si="240"/>
        <v>0</v>
      </c>
      <c r="Q244" s="575">
        <v>450</v>
      </c>
      <c r="R244" s="575">
        <v>450</v>
      </c>
      <c r="S244" s="575">
        <v>450</v>
      </c>
      <c r="T244" s="326">
        <f t="shared" si="241"/>
        <v>0</v>
      </c>
      <c r="U244" s="576">
        <v>950</v>
      </c>
      <c r="V244" s="576">
        <v>935</v>
      </c>
      <c r="W244" s="576">
        <v>900</v>
      </c>
      <c r="X244" s="324">
        <f t="shared" si="242"/>
        <v>0</v>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Input'!C245</f>
        <v>0</v>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Input'!C246</f>
        <v>0</v>
      </c>
      <c r="D246" s="562" t="s">
        <v>30</v>
      </c>
      <c r="E246" s="572">
        <v>1159.76</v>
      </c>
      <c r="F246" s="572">
        <v>1159.76</v>
      </c>
      <c r="G246" s="572">
        <v>1159.76</v>
      </c>
      <c r="H246" s="324">
        <f t="shared" si="255"/>
        <v>0</v>
      </c>
      <c r="I246" s="573">
        <v>395</v>
      </c>
      <c r="J246" s="573">
        <v>395</v>
      </c>
      <c r="K246" s="573">
        <v>395</v>
      </c>
      <c r="L246" s="326">
        <f t="shared" ref="L246" si="261">(IF(C246&lt;5,I246,IF(AND(C246&gt;=5,C246&lt;=10),J246,IF(C246&gt;10,K246,""))))*C246</f>
        <v>0</v>
      </c>
      <c r="M246" s="572">
        <v>1377.73</v>
      </c>
      <c r="N246" s="572">
        <v>1377.73</v>
      </c>
      <c r="O246" s="572">
        <v>1377.73</v>
      </c>
      <c r="P246" s="324">
        <f t="shared" si="240"/>
        <v>0</v>
      </c>
      <c r="Q246" s="575">
        <v>500</v>
      </c>
      <c r="R246" s="575">
        <v>500</v>
      </c>
      <c r="S246" s="575">
        <v>500</v>
      </c>
      <c r="T246" s="326">
        <f t="shared" si="241"/>
        <v>0</v>
      </c>
      <c r="U246" s="576">
        <v>1250</v>
      </c>
      <c r="V246" s="576">
        <v>1225</v>
      </c>
      <c r="W246" s="576">
        <v>1210</v>
      </c>
      <c r="X246" s="324">
        <f t="shared" si="242"/>
        <v>0</v>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Input'!C247</f>
        <v>0</v>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Input'!C248</f>
        <v>0</v>
      </c>
      <c r="D248" s="562" t="s">
        <v>30</v>
      </c>
      <c r="E248" s="572">
        <v>833.79</v>
      </c>
      <c r="F248" s="572">
        <v>833.79</v>
      </c>
      <c r="G248" s="572">
        <v>833.79</v>
      </c>
      <c r="H248" s="324">
        <f t="shared" si="255"/>
        <v>0</v>
      </c>
      <c r="I248" s="573">
        <v>395</v>
      </c>
      <c r="J248" s="573">
        <v>395</v>
      </c>
      <c r="K248" s="573">
        <v>395</v>
      </c>
      <c r="L248" s="326">
        <f t="shared" ref="L248" si="262">(IF(C248&lt;5,I248,IF(AND(C248&gt;=5,C248&lt;=10),J248,IF(C248&gt;10,K248,""))))*C248</f>
        <v>0</v>
      </c>
      <c r="M248" s="572">
        <v>929.99</v>
      </c>
      <c r="N248" s="572">
        <v>929.99</v>
      </c>
      <c r="O248" s="572">
        <v>929.99</v>
      </c>
      <c r="P248" s="324">
        <f t="shared" si="240"/>
        <v>0</v>
      </c>
      <c r="Q248" s="575">
        <v>450</v>
      </c>
      <c r="R248" s="575">
        <v>450</v>
      </c>
      <c r="S248" s="575">
        <v>450</v>
      </c>
      <c r="T248" s="326">
        <f t="shared" si="241"/>
        <v>0</v>
      </c>
      <c r="U248" s="576">
        <v>910</v>
      </c>
      <c r="V248" s="576">
        <v>833</v>
      </c>
      <c r="W248" s="576">
        <v>805</v>
      </c>
      <c r="X248" s="324">
        <f t="shared" si="242"/>
        <v>0</v>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Input'!C249</f>
        <v>0</v>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Input'!C250</f>
        <v>0</v>
      </c>
      <c r="D250" s="562" t="s">
        <v>30</v>
      </c>
      <c r="E250" s="572">
        <v>1506.52</v>
      </c>
      <c r="F250" s="572">
        <v>1506.52</v>
      </c>
      <c r="G250" s="572">
        <v>1506.52</v>
      </c>
      <c r="H250" s="324">
        <f t="shared" si="255"/>
        <v>0</v>
      </c>
      <c r="I250" s="573">
        <v>395</v>
      </c>
      <c r="J250" s="573">
        <v>395</v>
      </c>
      <c r="K250" s="573">
        <v>395</v>
      </c>
      <c r="L250" s="326">
        <f t="shared" ref="L250" si="263">(IF(C250&lt;5,I250,IF(AND(C250&gt;=5,C250&lt;=10),J250,IF(C250&gt;10,K250,""))))*C250</f>
        <v>0</v>
      </c>
      <c r="M250" s="572">
        <v>286.02999999999997</v>
      </c>
      <c r="N250" s="572">
        <v>286.02999999999997</v>
      </c>
      <c r="O250" s="572">
        <v>286.02999999999997</v>
      </c>
      <c r="P250" s="324">
        <f t="shared" si="240"/>
        <v>0</v>
      </c>
      <c r="Q250" s="575">
        <v>350</v>
      </c>
      <c r="R250" s="575">
        <v>350</v>
      </c>
      <c r="S250" s="575">
        <v>350</v>
      </c>
      <c r="T250" s="326">
        <f t="shared" si="241"/>
        <v>0</v>
      </c>
      <c r="U250" s="576">
        <v>462.11</v>
      </c>
      <c r="V250" s="576">
        <v>442.11</v>
      </c>
      <c r="W250" s="576">
        <v>420</v>
      </c>
      <c r="X250" s="324">
        <f t="shared" si="242"/>
        <v>0</v>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Input'!C251</f>
        <v>0</v>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Input'!C252</f>
        <v>0</v>
      </c>
      <c r="D252" s="562" t="s">
        <v>30</v>
      </c>
      <c r="E252" s="572">
        <v>2210.61</v>
      </c>
      <c r="F252" s="572">
        <v>2210.61</v>
      </c>
      <c r="G252" s="572">
        <v>2210.61</v>
      </c>
      <c r="H252" s="324">
        <f t="shared" si="255"/>
        <v>0</v>
      </c>
      <c r="I252" s="573">
        <v>395</v>
      </c>
      <c r="J252" s="573">
        <v>395</v>
      </c>
      <c r="K252" s="573">
        <v>395</v>
      </c>
      <c r="L252" s="326">
        <f t="shared" ref="L252" si="264">(IF(C252&lt;5,I252,IF(AND(C252&gt;=5,C252&lt;=10),J252,IF(C252&gt;10,K252,""))))*C252</f>
        <v>0</v>
      </c>
      <c r="M252" s="572">
        <v>348.36</v>
      </c>
      <c r="N252" s="572">
        <v>348.36</v>
      </c>
      <c r="O252" s="572">
        <v>348.36</v>
      </c>
      <c r="P252" s="324">
        <f t="shared" si="240"/>
        <v>0</v>
      </c>
      <c r="Q252" s="575">
        <v>385</v>
      </c>
      <c r="R252" s="575">
        <v>385</v>
      </c>
      <c r="S252" s="575">
        <v>385</v>
      </c>
      <c r="T252" s="326">
        <f t="shared" si="241"/>
        <v>0</v>
      </c>
      <c r="U252" s="576">
        <v>585</v>
      </c>
      <c r="V252" s="576">
        <v>565</v>
      </c>
      <c r="W252" s="576">
        <v>550</v>
      </c>
      <c r="X252" s="324">
        <f t="shared" si="242"/>
        <v>0</v>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Input'!C253</f>
        <v>0</v>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Input'!C254</f>
        <v>0</v>
      </c>
      <c r="D254" s="562" t="s">
        <v>30</v>
      </c>
      <c r="E254" s="572">
        <v>2744.93</v>
      </c>
      <c r="F254" s="572">
        <v>2744.93</v>
      </c>
      <c r="G254" s="572">
        <v>2744.93</v>
      </c>
      <c r="H254" s="324">
        <f t="shared" si="255"/>
        <v>0</v>
      </c>
      <c r="I254" s="573">
        <v>395</v>
      </c>
      <c r="J254" s="573">
        <v>395</v>
      </c>
      <c r="K254" s="573">
        <v>395</v>
      </c>
      <c r="L254" s="326">
        <f t="shared" ref="L254" si="265">(IF(C254&lt;5,I254,IF(AND(C254&gt;=5,C254&lt;=10),J254,IF(C254&gt;10,K254,""))))*C254</f>
        <v>0</v>
      </c>
      <c r="M254" s="572">
        <v>453.7</v>
      </c>
      <c r="N254" s="572">
        <v>453.7</v>
      </c>
      <c r="O254" s="572">
        <v>453.7</v>
      </c>
      <c r="P254" s="324">
        <f t="shared" si="240"/>
        <v>0</v>
      </c>
      <c r="Q254" s="575">
        <v>450</v>
      </c>
      <c r="R254" s="575">
        <v>450</v>
      </c>
      <c r="S254" s="575">
        <v>450</v>
      </c>
      <c r="T254" s="326">
        <f t="shared" si="241"/>
        <v>0</v>
      </c>
      <c r="U254" s="576">
        <v>724</v>
      </c>
      <c r="V254" s="576">
        <v>705</v>
      </c>
      <c r="W254" s="576">
        <v>695</v>
      </c>
      <c r="X254" s="324">
        <f t="shared" si="242"/>
        <v>0</v>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Input'!C255</f>
        <v>0</v>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Input'!C256</f>
        <v>0</v>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Input'!C257</f>
        <v>0</v>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Input'!C258</f>
        <v>0</v>
      </c>
      <c r="D258" s="562" t="s">
        <v>30</v>
      </c>
      <c r="E258" s="572">
        <v>1770.87</v>
      </c>
      <c r="F258" s="572">
        <v>1770.87</v>
      </c>
      <c r="G258" s="572">
        <v>1770.87</v>
      </c>
      <c r="H258" s="324">
        <f t="shared" ref="H258:H260" si="266">(IF(C258&lt;5,E258,IF(AND(C258&gt;=5,C258&lt;=10),F258,IF(C258&gt;10,G258,""))))*C258</f>
        <v>0</v>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v>0</v>
      </c>
      <c r="Q258" s="575">
        <v>500</v>
      </c>
      <c r="R258" s="575">
        <v>500</v>
      </c>
      <c r="S258" s="575">
        <v>500</v>
      </c>
      <c r="T258" s="326">
        <f t="shared" ref="T258:T260" si="268">(IF(C258&lt;5,Q258,IF(AND(C258&gt;=5,C258&lt;=10),R258,IF(C258&gt;10,S258,""))))*C258</f>
        <v>0</v>
      </c>
      <c r="U258" s="576">
        <v>2100</v>
      </c>
      <c r="V258" s="576">
        <v>2050</v>
      </c>
      <c r="W258" s="576">
        <v>1975</v>
      </c>
      <c r="X258" s="324">
        <f t="shared" ref="X258:X260" si="269">(IF(C258&lt;5,U258,IF(AND(C258&gt;=5,C258&lt;=10),V258,IF(C258&gt;10,W258,""))))*C258</f>
        <v>0</v>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Input'!C259</f>
        <v>0</v>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Input'!C260</f>
        <v>0</v>
      </c>
      <c r="D260" s="562" t="s">
        <v>30</v>
      </c>
      <c r="E260" s="572">
        <v>2545.62</v>
      </c>
      <c r="F260" s="572">
        <v>2545.62</v>
      </c>
      <c r="G260" s="572">
        <v>2545.62</v>
      </c>
      <c r="H260" s="324">
        <f t="shared" si="266"/>
        <v>0</v>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v>0</v>
      </c>
      <c r="Q260" s="575">
        <v>500</v>
      </c>
      <c r="R260" s="575">
        <v>500</v>
      </c>
      <c r="S260" s="575">
        <v>500</v>
      </c>
      <c r="T260" s="326">
        <f t="shared" si="268"/>
        <v>0</v>
      </c>
      <c r="U260" s="576">
        <v>3100</v>
      </c>
      <c r="V260" s="576">
        <v>3050</v>
      </c>
      <c r="W260" s="576">
        <v>3035</v>
      </c>
      <c r="X260" s="324">
        <f t="shared" si="269"/>
        <v>0</v>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Input'!C261</f>
        <v>0</v>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Input'!C262</f>
        <v>0</v>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Input'!C263</f>
        <v>0</v>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Input'!C264</f>
        <v>0</v>
      </c>
      <c r="D264" s="562" t="s">
        <v>30</v>
      </c>
      <c r="E264" s="572">
        <v>526.45000000000005</v>
      </c>
      <c r="F264" s="572">
        <v>526.45000000000005</v>
      </c>
      <c r="G264" s="572">
        <v>526.45000000000005</v>
      </c>
      <c r="H264" s="324">
        <f t="shared" ref="H264:H294" si="270">(IF(C264&lt;5,E264,IF(AND(C264&gt;=5,C264&lt;=10),F264,IF(C264&gt;10,G264,""))))*C264</f>
        <v>0</v>
      </c>
      <c r="I264" s="573">
        <v>395</v>
      </c>
      <c r="J264" s="573">
        <v>395</v>
      </c>
      <c r="K264" s="573">
        <v>395</v>
      </c>
      <c r="L264" s="326">
        <f>(IF(C264&lt;5,I264,IF(AND(C264&gt;=5,C264&lt;=10),J264,IF(C264&gt;10,K264,""))))*C264</f>
        <v>0</v>
      </c>
      <c r="M264" s="572">
        <v>346.86</v>
      </c>
      <c r="N264" s="572">
        <v>346.86</v>
      </c>
      <c r="O264" s="572">
        <v>346.86</v>
      </c>
      <c r="P264" s="324">
        <f t="shared" ref="P264:P294" si="271">(IF(C264&lt;5,M264,IF(AND(C264&gt;=5,C264&lt;=10),N264,IF(C264&gt;10,O264,""))))*C264</f>
        <v>0</v>
      </c>
      <c r="Q264" s="575">
        <v>400</v>
      </c>
      <c r="R264" s="575">
        <v>400</v>
      </c>
      <c r="S264" s="575">
        <v>400</v>
      </c>
      <c r="T264" s="326">
        <f t="shared" ref="T264:T294" si="272">(IF(C264&lt;5,Q264,IF(AND(C264&gt;=5,C264&lt;=10),R264,IF(C264&gt;10,S264,""))))*C264</f>
        <v>0</v>
      </c>
      <c r="U264" s="576">
        <v>474</v>
      </c>
      <c r="V264" s="576">
        <v>462</v>
      </c>
      <c r="W264" s="576">
        <v>444</v>
      </c>
      <c r="X264" s="324">
        <f t="shared" ref="X264:X294" si="273">(IF(C264&lt;5,U264,IF(AND(C264&gt;=5,C264&lt;=10),V264,IF(C264&gt;10,W264,""))))*C264</f>
        <v>0</v>
      </c>
      <c r="Y264" s="573">
        <v>650</v>
      </c>
      <c r="Z264" s="573">
        <v>650</v>
      </c>
      <c r="AA264" s="573">
        <v>650</v>
      </c>
      <c r="AB264" s="326">
        <f t="shared" ref="AB264:AB294" si="274">(IF(C264&lt;5,Y264,IF(AND(C264&gt;=5,C264&lt;=10),Z264,IF(C264&gt;10,AA264,""))))*C264</f>
        <v>0</v>
      </c>
    </row>
    <row r="265" spans="1:28" x14ac:dyDescent="0.2">
      <c r="A265" s="316"/>
      <c r="B265" s="558"/>
      <c r="C265" s="318">
        <f>'Series 500 Input'!C265</f>
        <v>0</v>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Input'!C266</f>
        <v>0</v>
      </c>
      <c r="D266" s="562" t="s">
        <v>30</v>
      </c>
      <c r="E266" s="572">
        <v>526.41999999999996</v>
      </c>
      <c r="F266" s="572">
        <v>526.41999999999996</v>
      </c>
      <c r="G266" s="572">
        <v>526.41999999999996</v>
      </c>
      <c r="H266" s="324">
        <f t="shared" si="270"/>
        <v>0</v>
      </c>
      <c r="I266" s="573">
        <v>395</v>
      </c>
      <c r="J266" s="573">
        <v>395</v>
      </c>
      <c r="K266" s="573">
        <v>395</v>
      </c>
      <c r="L266" s="326">
        <f t="shared" ref="L266" si="275">(IF(C266&lt;5,I266,IF(AND(C266&gt;=5,C266&lt;=10),J266,IF(C266&gt;10,K266,""))))*C266</f>
        <v>0</v>
      </c>
      <c r="M266" s="572">
        <v>323.86</v>
      </c>
      <c r="N266" s="572">
        <v>323.86</v>
      </c>
      <c r="O266" s="572">
        <v>323.86</v>
      </c>
      <c r="P266" s="324">
        <f t="shared" si="271"/>
        <v>0</v>
      </c>
      <c r="Q266" s="575">
        <v>400</v>
      </c>
      <c r="R266" s="575">
        <v>400</v>
      </c>
      <c r="S266" s="575">
        <v>400</v>
      </c>
      <c r="T266" s="326">
        <f t="shared" si="272"/>
        <v>0</v>
      </c>
      <c r="U266" s="576">
        <v>474</v>
      </c>
      <c r="V266" s="576">
        <v>462</v>
      </c>
      <c r="W266" s="576">
        <v>444</v>
      </c>
      <c r="X266" s="324">
        <f t="shared" si="273"/>
        <v>0</v>
      </c>
      <c r="Y266" s="573">
        <v>550</v>
      </c>
      <c r="Z266" s="573">
        <v>550</v>
      </c>
      <c r="AA266" s="573">
        <v>550</v>
      </c>
      <c r="AB266" s="326">
        <f t="shared" si="274"/>
        <v>0</v>
      </c>
    </row>
    <row r="267" spans="1:28" x14ac:dyDescent="0.2">
      <c r="A267" s="316"/>
      <c r="B267" s="558"/>
      <c r="C267" s="318">
        <f>'Series 500 Input'!C267</f>
        <v>0</v>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Input'!C268</f>
        <v>0</v>
      </c>
      <c r="D268" s="562" t="s">
        <v>30</v>
      </c>
      <c r="E268" s="572">
        <v>499.27</v>
      </c>
      <c r="F268" s="572">
        <v>499.27</v>
      </c>
      <c r="G268" s="572">
        <v>499.27</v>
      </c>
      <c r="H268" s="324">
        <f t="shared" si="270"/>
        <v>0</v>
      </c>
      <c r="I268" s="573">
        <v>395</v>
      </c>
      <c r="J268" s="573">
        <v>395</v>
      </c>
      <c r="K268" s="573">
        <v>395</v>
      </c>
      <c r="L268" s="326">
        <f t="shared" ref="L268" si="276">(IF(C268&lt;5,I268,IF(AND(C268&gt;=5,C268&lt;=10),J268,IF(C268&gt;10,K268,""))))*C268</f>
        <v>0</v>
      </c>
      <c r="M268" s="572">
        <v>461.86</v>
      </c>
      <c r="N268" s="572">
        <v>461.86</v>
      </c>
      <c r="O268" s="572">
        <v>461.86</v>
      </c>
      <c r="P268" s="324">
        <f t="shared" si="271"/>
        <v>0</v>
      </c>
      <c r="Q268" s="575">
        <v>400</v>
      </c>
      <c r="R268" s="575">
        <v>400</v>
      </c>
      <c r="S268" s="575">
        <v>400</v>
      </c>
      <c r="T268" s="326">
        <f t="shared" si="272"/>
        <v>0</v>
      </c>
      <c r="U268" s="576">
        <v>525</v>
      </c>
      <c r="V268" s="576">
        <v>512.5</v>
      </c>
      <c r="W268" s="576">
        <v>495</v>
      </c>
      <c r="X268" s="324">
        <f t="shared" si="273"/>
        <v>0</v>
      </c>
      <c r="Y268" s="573">
        <v>1000</v>
      </c>
      <c r="Z268" s="573">
        <v>1000</v>
      </c>
      <c r="AA268" s="573">
        <v>1000</v>
      </c>
      <c r="AB268" s="326">
        <f t="shared" si="274"/>
        <v>0</v>
      </c>
    </row>
    <row r="269" spans="1:28" x14ac:dyDescent="0.2">
      <c r="A269" s="316"/>
      <c r="B269" s="558"/>
      <c r="C269" s="318">
        <f>'Series 500 Input'!C269</f>
        <v>0</v>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Input'!C270</f>
        <v>0</v>
      </c>
      <c r="D270" s="562" t="s">
        <v>30</v>
      </c>
      <c r="E270" s="572">
        <v>520.65</v>
      </c>
      <c r="F270" s="572">
        <v>520.65</v>
      </c>
      <c r="G270" s="572">
        <v>520.65</v>
      </c>
      <c r="H270" s="324">
        <f t="shared" si="270"/>
        <v>0</v>
      </c>
      <c r="I270" s="573">
        <v>395</v>
      </c>
      <c r="J270" s="573">
        <v>395</v>
      </c>
      <c r="K270" s="573">
        <v>395</v>
      </c>
      <c r="L270" s="326">
        <f t="shared" ref="L270" si="277">(IF(C270&lt;5,I270,IF(AND(C270&gt;=5,C270&lt;=10),J270,IF(C270&gt;10,K270,""))))*C270</f>
        <v>0</v>
      </c>
      <c r="M270" s="572">
        <v>289.36</v>
      </c>
      <c r="N270" s="572">
        <v>289.36</v>
      </c>
      <c r="O270" s="572">
        <v>289.36</v>
      </c>
      <c r="P270" s="324">
        <f t="shared" si="271"/>
        <v>0</v>
      </c>
      <c r="Q270" s="575">
        <v>400</v>
      </c>
      <c r="R270" s="575">
        <v>400</v>
      </c>
      <c r="S270" s="575">
        <v>400</v>
      </c>
      <c r="T270" s="326">
        <f t="shared" si="272"/>
        <v>0</v>
      </c>
      <c r="U270" s="576">
        <v>425</v>
      </c>
      <c r="V270" s="576">
        <v>400</v>
      </c>
      <c r="W270" s="576">
        <v>385</v>
      </c>
      <c r="X270" s="324">
        <f t="shared" si="273"/>
        <v>0</v>
      </c>
      <c r="Y270" s="573">
        <v>650</v>
      </c>
      <c r="Z270" s="573">
        <v>650</v>
      </c>
      <c r="AA270" s="573">
        <v>650</v>
      </c>
      <c r="AB270" s="326">
        <f t="shared" si="274"/>
        <v>0</v>
      </c>
    </row>
    <row r="271" spans="1:28" x14ac:dyDescent="0.2">
      <c r="A271" s="316"/>
      <c r="B271" s="558"/>
      <c r="C271" s="318">
        <f>'Series 500 Input'!C271</f>
        <v>0</v>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Input'!C272</f>
        <v>0</v>
      </c>
      <c r="D272" s="562" t="s">
        <v>30</v>
      </c>
      <c r="E272" s="572">
        <v>520.63</v>
      </c>
      <c r="F272" s="572">
        <v>520.63</v>
      </c>
      <c r="G272" s="572">
        <v>520.63</v>
      </c>
      <c r="H272" s="324">
        <f t="shared" si="270"/>
        <v>0</v>
      </c>
      <c r="I272" s="573">
        <v>395</v>
      </c>
      <c r="J272" s="573">
        <v>395</v>
      </c>
      <c r="K272" s="573">
        <v>395</v>
      </c>
      <c r="L272" s="326">
        <f t="shared" ref="L272" si="278">(IF(C272&lt;5,I272,IF(AND(C272&gt;=5,C272&lt;=10),J272,IF(C272&gt;10,K272,""))))*C272</f>
        <v>0</v>
      </c>
      <c r="M272" s="572">
        <v>266.36</v>
      </c>
      <c r="N272" s="572">
        <v>266.36</v>
      </c>
      <c r="O272" s="572">
        <v>266.36</v>
      </c>
      <c r="P272" s="324">
        <f t="shared" si="271"/>
        <v>0</v>
      </c>
      <c r="Q272" s="575">
        <v>400</v>
      </c>
      <c r="R272" s="575">
        <v>400</v>
      </c>
      <c r="S272" s="575">
        <v>400</v>
      </c>
      <c r="T272" s="326">
        <f t="shared" si="272"/>
        <v>0</v>
      </c>
      <c r="U272" s="576">
        <v>425</v>
      </c>
      <c r="V272" s="576">
        <v>400</v>
      </c>
      <c r="W272" s="576">
        <v>385</v>
      </c>
      <c r="X272" s="324">
        <f t="shared" si="273"/>
        <v>0</v>
      </c>
      <c r="Y272" s="573">
        <v>550</v>
      </c>
      <c r="Z272" s="573">
        <v>550</v>
      </c>
      <c r="AA272" s="573">
        <v>550</v>
      </c>
      <c r="AB272" s="326">
        <f t="shared" si="274"/>
        <v>0</v>
      </c>
    </row>
    <row r="273" spans="1:28" x14ac:dyDescent="0.2">
      <c r="A273" s="316"/>
      <c r="B273" s="558"/>
      <c r="C273" s="318">
        <f>'Series 500 Input'!C273</f>
        <v>0</v>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Input'!C274</f>
        <v>0</v>
      </c>
      <c r="D274" s="562" t="s">
        <v>30</v>
      </c>
      <c r="E274" s="572">
        <v>493.47</v>
      </c>
      <c r="F274" s="572">
        <v>493.47</v>
      </c>
      <c r="G274" s="572">
        <v>493.47</v>
      </c>
      <c r="H274" s="324">
        <f t="shared" si="270"/>
        <v>0</v>
      </c>
      <c r="I274" s="573">
        <v>395</v>
      </c>
      <c r="J274" s="573">
        <v>395</v>
      </c>
      <c r="K274" s="573">
        <v>395</v>
      </c>
      <c r="L274" s="326">
        <f t="shared" ref="L274" si="279">(IF(C274&lt;5,I274,IF(AND(C274&gt;=5,C274&lt;=10),J274,IF(C274&gt;10,K274,""))))*C274</f>
        <v>0</v>
      </c>
      <c r="M274" s="572">
        <v>404.36</v>
      </c>
      <c r="N274" s="572">
        <v>404.36</v>
      </c>
      <c r="O274" s="572">
        <v>404.36</v>
      </c>
      <c r="P274" s="324">
        <f t="shared" si="271"/>
        <v>0</v>
      </c>
      <c r="Q274" s="575">
        <v>400</v>
      </c>
      <c r="R274" s="575">
        <v>400</v>
      </c>
      <c r="S274" s="575">
        <v>400</v>
      </c>
      <c r="T274" s="326">
        <f t="shared" si="272"/>
        <v>0</v>
      </c>
      <c r="U274" s="576">
        <v>475</v>
      </c>
      <c r="V274" s="576">
        <v>450</v>
      </c>
      <c r="W274" s="576">
        <v>435</v>
      </c>
      <c r="X274" s="324">
        <f t="shared" si="273"/>
        <v>0</v>
      </c>
      <c r="Y274" s="573">
        <v>1000</v>
      </c>
      <c r="Z274" s="573">
        <v>1000</v>
      </c>
      <c r="AA274" s="573">
        <v>1000</v>
      </c>
      <c r="AB274" s="326">
        <f t="shared" si="274"/>
        <v>0</v>
      </c>
    </row>
    <row r="275" spans="1:28" x14ac:dyDescent="0.2">
      <c r="A275" s="316"/>
      <c r="B275" s="558"/>
      <c r="C275" s="318">
        <f>'Series 500 Input'!C275</f>
        <v>0</v>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Input'!C276</f>
        <v>0</v>
      </c>
      <c r="D276" s="562" t="s">
        <v>30</v>
      </c>
      <c r="E276" s="572">
        <v>407.26</v>
      </c>
      <c r="F276" s="572">
        <v>407.26</v>
      </c>
      <c r="G276" s="572">
        <v>407.26</v>
      </c>
      <c r="H276" s="324">
        <f t="shared" si="270"/>
        <v>0</v>
      </c>
      <c r="I276" s="573">
        <v>395</v>
      </c>
      <c r="J276" s="573">
        <v>395</v>
      </c>
      <c r="K276" s="573">
        <v>395</v>
      </c>
      <c r="L276" s="326">
        <f t="shared" ref="L276" si="280">(IF(C276&lt;5,I276,IF(AND(C276&gt;=5,C276&lt;=10),J276,IF(C276&gt;10,K276,""))))*C276</f>
        <v>0</v>
      </c>
      <c r="M276" s="572">
        <v>289.36</v>
      </c>
      <c r="N276" s="572">
        <v>289.36</v>
      </c>
      <c r="O276" s="572">
        <v>289.36</v>
      </c>
      <c r="P276" s="324">
        <f t="shared" si="271"/>
        <v>0</v>
      </c>
      <c r="Q276" s="575">
        <v>385</v>
      </c>
      <c r="R276" s="575">
        <v>385</v>
      </c>
      <c r="S276" s="575">
        <v>385</v>
      </c>
      <c r="T276" s="326">
        <f t="shared" si="272"/>
        <v>0</v>
      </c>
      <c r="U276" s="576">
        <v>485</v>
      </c>
      <c r="V276" s="576">
        <v>473</v>
      </c>
      <c r="W276" s="576">
        <v>455</v>
      </c>
      <c r="X276" s="324">
        <f t="shared" si="273"/>
        <v>0</v>
      </c>
      <c r="Y276" s="573">
        <v>650</v>
      </c>
      <c r="Z276" s="573">
        <v>650</v>
      </c>
      <c r="AA276" s="573">
        <v>650</v>
      </c>
      <c r="AB276" s="326">
        <f t="shared" si="274"/>
        <v>0</v>
      </c>
    </row>
    <row r="277" spans="1:28" x14ac:dyDescent="0.2">
      <c r="A277" s="316"/>
      <c r="B277" s="558"/>
      <c r="C277" s="318">
        <f>'Series 500 Input'!C277</f>
        <v>0</v>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Input'!C278</f>
        <v>0</v>
      </c>
      <c r="D278" s="562" t="s">
        <v>30</v>
      </c>
      <c r="E278" s="572">
        <v>657.37</v>
      </c>
      <c r="F278" s="572">
        <v>657.37</v>
      </c>
      <c r="G278" s="572">
        <v>657.37</v>
      </c>
      <c r="H278" s="324">
        <f t="shared" si="270"/>
        <v>0</v>
      </c>
      <c r="I278" s="573">
        <v>395</v>
      </c>
      <c r="J278" s="573">
        <v>395</v>
      </c>
      <c r="K278" s="573">
        <v>395</v>
      </c>
      <c r="L278" s="326">
        <f t="shared" ref="L278" si="281">(IF(C278&lt;5,I278,IF(AND(C278&gt;=5,C278&lt;=10),J278,IF(C278&gt;10,K278,""))))*C278</f>
        <v>0</v>
      </c>
      <c r="M278" s="572">
        <v>266.36</v>
      </c>
      <c r="N278" s="572">
        <v>266.36</v>
      </c>
      <c r="O278" s="572">
        <v>266.36</v>
      </c>
      <c r="P278" s="324">
        <f t="shared" si="271"/>
        <v>0</v>
      </c>
      <c r="Q278" s="575">
        <v>425</v>
      </c>
      <c r="R278" s="575">
        <v>425</v>
      </c>
      <c r="S278" s="575">
        <v>425</v>
      </c>
      <c r="T278" s="326">
        <f t="shared" si="272"/>
        <v>0</v>
      </c>
      <c r="U278" s="576">
        <v>554</v>
      </c>
      <c r="V278" s="576">
        <v>542</v>
      </c>
      <c r="W278" s="576">
        <v>524</v>
      </c>
      <c r="X278" s="324">
        <f t="shared" si="273"/>
        <v>0</v>
      </c>
      <c r="Y278" s="573">
        <v>550</v>
      </c>
      <c r="Z278" s="573">
        <v>550</v>
      </c>
      <c r="AA278" s="573">
        <v>550</v>
      </c>
      <c r="AB278" s="326">
        <f t="shared" si="274"/>
        <v>0</v>
      </c>
    </row>
    <row r="279" spans="1:28" x14ac:dyDescent="0.2">
      <c r="A279" s="316"/>
      <c r="B279" s="558"/>
      <c r="C279" s="318">
        <f>'Series 500 Input'!C279</f>
        <v>0</v>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Input'!C280</f>
        <v>0</v>
      </c>
      <c r="D280" s="562" t="s">
        <v>30</v>
      </c>
      <c r="E280" s="572">
        <v>657.37</v>
      </c>
      <c r="F280" s="572">
        <v>657.37</v>
      </c>
      <c r="G280" s="572">
        <v>657.37</v>
      </c>
      <c r="H280" s="324">
        <f t="shared" si="270"/>
        <v>0</v>
      </c>
      <c r="I280" s="573">
        <v>395</v>
      </c>
      <c r="J280" s="573">
        <v>395</v>
      </c>
      <c r="K280" s="573">
        <v>395</v>
      </c>
      <c r="L280" s="326">
        <f t="shared" ref="L280" si="282">(IF(C280&lt;5,I280,IF(AND(C280&gt;=5,C280&lt;=10),J280,IF(C280&gt;10,K280,""))))*C280</f>
        <v>0</v>
      </c>
      <c r="M280" s="572">
        <v>289.36</v>
      </c>
      <c r="N280" s="572">
        <v>289.36</v>
      </c>
      <c r="O280" s="572">
        <v>289.36</v>
      </c>
      <c r="P280" s="324">
        <f t="shared" si="271"/>
        <v>0</v>
      </c>
      <c r="Q280" s="575">
        <v>425</v>
      </c>
      <c r="R280" s="575">
        <v>425</v>
      </c>
      <c r="S280" s="575">
        <v>425</v>
      </c>
      <c r="T280" s="326">
        <f t="shared" si="272"/>
        <v>0</v>
      </c>
      <c r="U280" s="576">
        <v>554</v>
      </c>
      <c r="V280" s="576">
        <v>542</v>
      </c>
      <c r="W280" s="576">
        <v>524</v>
      </c>
      <c r="X280" s="324">
        <f t="shared" si="273"/>
        <v>0</v>
      </c>
      <c r="Y280" s="573">
        <v>1000</v>
      </c>
      <c r="Z280" s="573">
        <v>1000</v>
      </c>
      <c r="AA280" s="573">
        <v>1000</v>
      </c>
      <c r="AB280" s="326">
        <f t="shared" si="274"/>
        <v>0</v>
      </c>
    </row>
    <row r="281" spans="1:28" x14ac:dyDescent="0.2">
      <c r="A281" s="316"/>
      <c r="B281" s="558"/>
      <c r="C281" s="318">
        <f>'Series 500 Input'!C281</f>
        <v>0</v>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Input'!C282</f>
        <v>0</v>
      </c>
      <c r="D282" s="562" t="s">
        <v>30</v>
      </c>
      <c r="E282" s="572">
        <v>396.81</v>
      </c>
      <c r="F282" s="572">
        <v>396.81</v>
      </c>
      <c r="G282" s="572">
        <v>396.81</v>
      </c>
      <c r="H282" s="324">
        <f t="shared" si="270"/>
        <v>0</v>
      </c>
      <c r="I282" s="573">
        <v>10</v>
      </c>
      <c r="J282" s="573">
        <v>10</v>
      </c>
      <c r="K282" s="573">
        <v>10</v>
      </c>
      <c r="L282" s="326">
        <f t="shared" ref="L282" si="283">(IF(C282&lt;5,I282,IF(AND(C282&gt;=5,C282&lt;=10),J282,IF(C282&gt;10,K282,""))))*C282</f>
        <v>0</v>
      </c>
      <c r="M282" s="572">
        <v>605.42999999999995</v>
      </c>
      <c r="N282" s="572">
        <v>605.42999999999995</v>
      </c>
      <c r="O282" s="572">
        <v>605.42999999999995</v>
      </c>
      <c r="P282" s="324">
        <f t="shared" si="271"/>
        <v>0</v>
      </c>
      <c r="Q282" s="575">
        <v>400</v>
      </c>
      <c r="R282" s="575">
        <v>400</v>
      </c>
      <c r="S282" s="575">
        <v>400</v>
      </c>
      <c r="T282" s="326">
        <f t="shared" si="272"/>
        <v>0</v>
      </c>
      <c r="U282" s="576">
        <v>390</v>
      </c>
      <c r="V282" s="576">
        <v>378</v>
      </c>
      <c r="W282" s="576">
        <v>360</v>
      </c>
      <c r="X282" s="324">
        <f t="shared" si="273"/>
        <v>0</v>
      </c>
      <c r="Y282" s="573">
        <v>300</v>
      </c>
      <c r="Z282" s="573">
        <v>260</v>
      </c>
      <c r="AA282" s="573">
        <v>250</v>
      </c>
      <c r="AB282" s="326">
        <f t="shared" si="274"/>
        <v>0</v>
      </c>
    </row>
    <row r="283" spans="1:28" x14ac:dyDescent="0.2">
      <c r="A283" s="316"/>
      <c r="B283" s="558"/>
      <c r="C283" s="318">
        <f>'Series 500 Input'!C283</f>
        <v>0</v>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Input'!C284</f>
        <v>0</v>
      </c>
      <c r="D284" s="562" t="s">
        <v>30</v>
      </c>
      <c r="E284" s="572">
        <v>479.45</v>
      </c>
      <c r="F284" s="572">
        <v>479.45</v>
      </c>
      <c r="G284" s="572">
        <v>479.45</v>
      </c>
      <c r="H284" s="324">
        <f t="shared" si="270"/>
        <v>0</v>
      </c>
      <c r="I284" s="573">
        <v>10</v>
      </c>
      <c r="J284" s="573">
        <v>10</v>
      </c>
      <c r="K284" s="573">
        <v>10</v>
      </c>
      <c r="L284" s="326">
        <f t="shared" ref="L284" si="284">(IF(C284&lt;5,I284,IF(AND(C284&gt;=5,C284&lt;=10),J284,IF(C284&gt;10,K284,""))))*C284</f>
        <v>0</v>
      </c>
      <c r="M284" s="572">
        <v>1176.3699999999999</v>
      </c>
      <c r="N284" s="572">
        <v>1176.3699999999999</v>
      </c>
      <c r="O284" s="572">
        <v>1176.3699999999999</v>
      </c>
      <c r="P284" s="324">
        <f t="shared" si="271"/>
        <v>0</v>
      </c>
      <c r="Q284" s="575">
        <v>425</v>
      </c>
      <c r="R284" s="575">
        <v>425</v>
      </c>
      <c r="S284" s="575">
        <v>425</v>
      </c>
      <c r="T284" s="326">
        <f t="shared" si="272"/>
        <v>0</v>
      </c>
      <c r="U284" s="576">
        <v>510</v>
      </c>
      <c r="V284" s="576">
        <v>498</v>
      </c>
      <c r="W284" s="576">
        <v>480</v>
      </c>
      <c r="X284" s="324">
        <f t="shared" si="273"/>
        <v>0</v>
      </c>
      <c r="Y284" s="573">
        <v>300</v>
      </c>
      <c r="Z284" s="573">
        <v>260</v>
      </c>
      <c r="AA284" s="573">
        <v>250</v>
      </c>
      <c r="AB284" s="326">
        <f t="shared" si="274"/>
        <v>0</v>
      </c>
    </row>
    <row r="285" spans="1:28" x14ac:dyDescent="0.2">
      <c r="A285" s="316"/>
      <c r="B285" s="558"/>
      <c r="C285" s="318">
        <f>'Series 500 Input'!C285</f>
        <v>0</v>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Input'!C286</f>
        <v>0</v>
      </c>
      <c r="D286" s="562" t="s">
        <v>30</v>
      </c>
      <c r="E286" s="572">
        <v>402.51</v>
      </c>
      <c r="F286" s="572">
        <v>402.51</v>
      </c>
      <c r="G286" s="572">
        <v>402.51</v>
      </c>
      <c r="H286" s="324">
        <f t="shared" si="270"/>
        <v>0</v>
      </c>
      <c r="I286" s="573">
        <v>75</v>
      </c>
      <c r="J286" s="573">
        <v>75</v>
      </c>
      <c r="K286" s="573">
        <v>75</v>
      </c>
      <c r="L286" s="326">
        <f t="shared" ref="L286" si="285">(IF(C286&lt;5,I286,IF(AND(C286&gt;=5,C286&lt;=10),J286,IF(C286&gt;10,K286,""))))*C286</f>
        <v>0</v>
      </c>
      <c r="M286" s="572">
        <v>208.49</v>
      </c>
      <c r="N286" s="572">
        <v>208.49</v>
      </c>
      <c r="O286" s="572">
        <v>208.49</v>
      </c>
      <c r="P286" s="324">
        <f t="shared" si="271"/>
        <v>0</v>
      </c>
      <c r="Q286" s="575">
        <v>200</v>
      </c>
      <c r="R286" s="575">
        <v>200</v>
      </c>
      <c r="S286" s="575">
        <v>200</v>
      </c>
      <c r="T286" s="326">
        <f t="shared" si="272"/>
        <v>0</v>
      </c>
      <c r="U286" s="576">
        <v>252</v>
      </c>
      <c r="V286" s="576">
        <v>246</v>
      </c>
      <c r="W286" s="576">
        <v>240</v>
      </c>
      <c r="X286" s="324">
        <f t="shared" si="273"/>
        <v>0</v>
      </c>
      <c r="Y286" s="609">
        <v>120</v>
      </c>
      <c r="Z286" s="609">
        <v>110</v>
      </c>
      <c r="AA286" s="609">
        <v>105</v>
      </c>
      <c r="AB286" s="326">
        <f t="shared" si="274"/>
        <v>0</v>
      </c>
    </row>
    <row r="287" spans="1:28" x14ac:dyDescent="0.2">
      <c r="A287" s="316"/>
      <c r="B287" s="558"/>
      <c r="C287" s="318">
        <f>'Series 500 Input'!C287</f>
        <v>0</v>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Input'!C288</f>
        <v>0</v>
      </c>
      <c r="D288" s="562" t="s">
        <v>30</v>
      </c>
      <c r="E288" s="572">
        <v>469.77</v>
      </c>
      <c r="F288" s="572">
        <v>469.77</v>
      </c>
      <c r="G288" s="572">
        <v>469.77</v>
      </c>
      <c r="H288" s="324">
        <f t="shared" si="270"/>
        <v>0</v>
      </c>
      <c r="I288" s="573">
        <v>75</v>
      </c>
      <c r="J288" s="573">
        <v>75</v>
      </c>
      <c r="K288" s="573">
        <v>75</v>
      </c>
      <c r="L288" s="326">
        <f t="shared" ref="L288" si="286">(IF(C288&lt;5,I288,IF(AND(C288&gt;=5,C288&lt;=10),J288,IF(C288&gt;10,K288,""))))*C288</f>
        <v>0</v>
      </c>
      <c r="M288" s="572">
        <v>242.99</v>
      </c>
      <c r="N288" s="572">
        <v>242.99</v>
      </c>
      <c r="O288" s="572">
        <v>242.99</v>
      </c>
      <c r="P288" s="324">
        <f t="shared" si="271"/>
        <v>0</v>
      </c>
      <c r="Q288" s="575">
        <v>200</v>
      </c>
      <c r="R288" s="575">
        <v>200</v>
      </c>
      <c r="S288" s="575">
        <v>200</v>
      </c>
      <c r="T288" s="326">
        <f t="shared" si="272"/>
        <v>0</v>
      </c>
      <c r="U288" s="576">
        <v>342</v>
      </c>
      <c r="V288" s="576">
        <v>336</v>
      </c>
      <c r="W288" s="576">
        <v>330</v>
      </c>
      <c r="X288" s="324">
        <f t="shared" si="273"/>
        <v>0</v>
      </c>
      <c r="Y288" s="609">
        <v>120</v>
      </c>
      <c r="Z288" s="609">
        <v>110</v>
      </c>
      <c r="AA288" s="609">
        <v>105</v>
      </c>
      <c r="AB288" s="326">
        <f t="shared" si="274"/>
        <v>0</v>
      </c>
    </row>
    <row r="289" spans="1:28" x14ac:dyDescent="0.2">
      <c r="A289" s="316"/>
      <c r="B289" s="558"/>
      <c r="C289" s="318">
        <f>'Series 500 Input'!C289</f>
        <v>0</v>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Input'!C290</f>
        <v>0</v>
      </c>
      <c r="D290" s="562" t="s">
        <v>30</v>
      </c>
      <c r="E290" s="572">
        <v>362.78</v>
      </c>
      <c r="F290" s="572">
        <v>362.78</v>
      </c>
      <c r="G290" s="572">
        <v>362.78</v>
      </c>
      <c r="H290" s="324">
        <f t="shared" si="270"/>
        <v>0</v>
      </c>
      <c r="I290" s="573">
        <v>75</v>
      </c>
      <c r="J290" s="573">
        <v>75</v>
      </c>
      <c r="K290" s="573">
        <v>75</v>
      </c>
      <c r="L290" s="326">
        <f t="shared" ref="L290" si="287">(IF(C290&lt;5,I290,IF(AND(C290&gt;=5,C290&lt;=10),J290,IF(C290&gt;10,K290,""))))*C290</f>
        <v>0</v>
      </c>
      <c r="M290" s="572">
        <v>208.49</v>
      </c>
      <c r="N290" s="572">
        <v>208.49</v>
      </c>
      <c r="O290" s="572">
        <v>208.49</v>
      </c>
      <c r="P290" s="324">
        <f t="shared" si="271"/>
        <v>0</v>
      </c>
      <c r="Q290" s="575">
        <v>200</v>
      </c>
      <c r="R290" s="575">
        <v>200</v>
      </c>
      <c r="S290" s="575">
        <v>200</v>
      </c>
      <c r="T290" s="326">
        <f t="shared" si="272"/>
        <v>0</v>
      </c>
      <c r="U290" s="576">
        <v>180</v>
      </c>
      <c r="V290" s="576">
        <v>174</v>
      </c>
      <c r="W290" s="576">
        <v>168</v>
      </c>
      <c r="X290" s="324">
        <f t="shared" si="273"/>
        <v>0</v>
      </c>
      <c r="Y290" s="609">
        <v>120</v>
      </c>
      <c r="Z290" s="609">
        <v>110</v>
      </c>
      <c r="AA290" s="609">
        <v>105</v>
      </c>
      <c r="AB290" s="326">
        <f t="shared" si="274"/>
        <v>0</v>
      </c>
    </row>
    <row r="291" spans="1:28" x14ac:dyDescent="0.2">
      <c r="A291" s="316"/>
      <c r="B291" s="558"/>
      <c r="C291" s="318">
        <f>'Series 500 Input'!C291</f>
        <v>0</v>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Input'!C292</f>
        <v>0</v>
      </c>
      <c r="D292" s="562" t="s">
        <v>30</v>
      </c>
      <c r="E292" s="572">
        <v>430.05</v>
      </c>
      <c r="F292" s="572">
        <v>430.05</v>
      </c>
      <c r="G292" s="572">
        <v>430.05</v>
      </c>
      <c r="H292" s="324">
        <f t="shared" si="270"/>
        <v>0</v>
      </c>
      <c r="I292" s="573">
        <v>75</v>
      </c>
      <c r="J292" s="573">
        <v>75</v>
      </c>
      <c r="K292" s="573">
        <v>75</v>
      </c>
      <c r="L292" s="326">
        <f t="shared" ref="L292" si="288">(IF(C292&lt;5,I292,IF(AND(C292&gt;=5,C292&lt;=10),J292,IF(C292&gt;10,K292,""))))*C292</f>
        <v>0</v>
      </c>
      <c r="M292" s="572">
        <v>208.49</v>
      </c>
      <c r="N292" s="572">
        <v>208.49</v>
      </c>
      <c r="O292" s="572">
        <v>208.49</v>
      </c>
      <c r="P292" s="324">
        <f t="shared" si="271"/>
        <v>0</v>
      </c>
      <c r="Q292" s="575">
        <v>200</v>
      </c>
      <c r="R292" s="575">
        <v>200</v>
      </c>
      <c r="S292" s="575">
        <v>200</v>
      </c>
      <c r="T292" s="326">
        <f t="shared" si="272"/>
        <v>0</v>
      </c>
      <c r="U292" s="576">
        <v>270</v>
      </c>
      <c r="V292" s="576">
        <v>264</v>
      </c>
      <c r="W292" s="576">
        <v>258</v>
      </c>
      <c r="X292" s="324">
        <f t="shared" si="273"/>
        <v>0</v>
      </c>
      <c r="Y292" s="609">
        <v>120</v>
      </c>
      <c r="Z292" s="609">
        <v>110</v>
      </c>
      <c r="AA292" s="609">
        <v>105</v>
      </c>
      <c r="AB292" s="326">
        <f t="shared" si="274"/>
        <v>0</v>
      </c>
    </row>
    <row r="293" spans="1:28" ht="12" customHeight="1" x14ac:dyDescent="0.2">
      <c r="A293" s="316"/>
      <c r="B293" s="558"/>
      <c r="C293" s="318">
        <f>'Series 500 Input'!C293</f>
        <v>0</v>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Input'!C294</f>
        <v>0</v>
      </c>
      <c r="D294" s="562" t="s">
        <v>30</v>
      </c>
      <c r="E294" s="572">
        <v>423.72</v>
      </c>
      <c r="F294" s="572">
        <v>423.72</v>
      </c>
      <c r="G294" s="572">
        <v>423.72</v>
      </c>
      <c r="H294" s="324">
        <f t="shared" si="270"/>
        <v>0</v>
      </c>
      <c r="I294" s="573">
        <v>75</v>
      </c>
      <c r="J294" s="573">
        <v>75</v>
      </c>
      <c r="K294" s="573">
        <v>75</v>
      </c>
      <c r="L294" s="326">
        <f t="shared" ref="L294" si="289">(IF(C294&lt;5,I294,IF(AND(C294&gt;=5,C294&lt;=10),J294,IF(C294&gt;10,K294,""))))*C294</f>
        <v>0</v>
      </c>
      <c r="M294" s="572">
        <v>266.36</v>
      </c>
      <c r="N294" s="572">
        <v>266.36</v>
      </c>
      <c r="O294" s="572">
        <v>266.36</v>
      </c>
      <c r="P294" s="324">
        <f t="shared" si="271"/>
        <v>0</v>
      </c>
      <c r="Q294" s="575">
        <v>350</v>
      </c>
      <c r="R294" s="575">
        <v>350</v>
      </c>
      <c r="S294" s="575">
        <v>350</v>
      </c>
      <c r="T294" s="326">
        <f t="shared" si="272"/>
        <v>0</v>
      </c>
      <c r="U294" s="576">
        <v>450</v>
      </c>
      <c r="V294" s="576">
        <v>435</v>
      </c>
      <c r="W294" s="576">
        <v>420</v>
      </c>
      <c r="X294" s="324">
        <f t="shared" si="273"/>
        <v>0</v>
      </c>
      <c r="Y294" s="609">
        <v>120</v>
      </c>
      <c r="Z294" s="609">
        <v>110</v>
      </c>
      <c r="AA294" s="609">
        <v>105</v>
      </c>
      <c r="AB294" s="326">
        <f t="shared" si="274"/>
        <v>0</v>
      </c>
    </row>
    <row r="295" spans="1:28" ht="14.25" customHeight="1" x14ac:dyDescent="0.2">
      <c r="A295" s="316"/>
      <c r="B295" s="558"/>
      <c r="C295" s="318">
        <f>'Series 500 Input'!C295</f>
        <v>0</v>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Input'!C296</f>
        <v>0</v>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Input'!C297</f>
        <v>0</v>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Input'!C298</f>
        <v>0</v>
      </c>
      <c r="D298" s="562" t="s">
        <v>30</v>
      </c>
      <c r="E298" s="572">
        <v>2448.04</v>
      </c>
      <c r="F298" s="572">
        <v>2448.04</v>
      </c>
      <c r="G298" s="572">
        <v>2448.04</v>
      </c>
      <c r="H298" s="324">
        <f t="shared" ref="H298:H312" si="290">(IF(C298&lt;5,E298,IF(AND(C298&gt;=5,C298&lt;=10),F298,IF(C298&gt;10,G298,""))))*C298</f>
        <v>0</v>
      </c>
      <c r="I298" s="573">
        <v>395</v>
      </c>
      <c r="J298" s="573">
        <v>395</v>
      </c>
      <c r="K298" s="573">
        <v>395</v>
      </c>
      <c r="L298" s="326">
        <f>(IF(C298&lt;5,I298,IF(AND(C298&gt;=5,C298&lt;=10),J298,IF(C298&gt;10,K298,""))))*C298</f>
        <v>0</v>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v>0</v>
      </c>
      <c r="U298" s="576">
        <v>1850</v>
      </c>
      <c r="V298" s="576">
        <v>1780</v>
      </c>
      <c r="W298" s="576">
        <v>1750</v>
      </c>
      <c r="X298" s="324">
        <f t="shared" ref="X298:X312" si="292">(IF(C298&lt;5,U298,IF(AND(C298&gt;=5,C298&lt;=10),V298,IF(C298&gt;10,W298,""))))*C298</f>
        <v>0</v>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Input'!C299</f>
        <v>0</v>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Input'!C300</f>
        <v>0</v>
      </c>
      <c r="D300" s="562" t="s">
        <v>30</v>
      </c>
      <c r="E300" s="572">
        <v>4995.3</v>
      </c>
      <c r="F300" s="572">
        <v>4995.3</v>
      </c>
      <c r="G300" s="572">
        <v>4995.3</v>
      </c>
      <c r="H300" s="324">
        <f t="shared" si="290"/>
        <v>0</v>
      </c>
      <c r="I300" s="573">
        <v>395</v>
      </c>
      <c r="J300" s="573">
        <v>395</v>
      </c>
      <c r="K300" s="573">
        <v>395</v>
      </c>
      <c r="L300" s="326">
        <f t="shared" ref="L300" si="293">(IF(C300&lt;5,I300,IF(AND(C300&gt;=5,C300&lt;=10),J300,IF(C300&gt;10,K300,""))))*C300</f>
        <v>0</v>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v>0</v>
      </c>
      <c r="U300" s="576">
        <v>3750</v>
      </c>
      <c r="V300" s="576">
        <v>3680</v>
      </c>
      <c r="W300" s="576">
        <v>3650</v>
      </c>
      <c r="X300" s="324">
        <f t="shared" si="292"/>
        <v>0</v>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Input'!C301</f>
        <v>0</v>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Input'!C302</f>
        <v>0</v>
      </c>
      <c r="D302" s="562" t="s">
        <v>30</v>
      </c>
      <c r="E302" s="572">
        <v>3241.97</v>
      </c>
      <c r="F302" s="572">
        <v>3241.97</v>
      </c>
      <c r="G302" s="572">
        <v>3241.97</v>
      </c>
      <c r="H302" s="324">
        <f t="shared" si="290"/>
        <v>0</v>
      </c>
      <c r="I302" s="573">
        <v>395</v>
      </c>
      <c r="J302" s="573">
        <v>395</v>
      </c>
      <c r="K302" s="573">
        <v>395</v>
      </c>
      <c r="L302" s="326">
        <f t="shared" ref="L302" si="294">(IF(C302&lt;5,I302,IF(AND(C302&gt;=5,C302&lt;=10),J302,IF(C302&gt;10,K302,""))))*C302</f>
        <v>0</v>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v>0</v>
      </c>
      <c r="U302" s="576">
        <v>2450</v>
      </c>
      <c r="V302" s="576">
        <v>2345</v>
      </c>
      <c r="W302" s="576">
        <v>2315</v>
      </c>
      <c r="X302" s="324">
        <f t="shared" si="292"/>
        <v>0</v>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Input'!C303</f>
        <v>0</v>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Input'!C304</f>
        <v>0</v>
      </c>
      <c r="D304" s="562" t="s">
        <v>30</v>
      </c>
      <c r="E304" s="572">
        <v>5981.62</v>
      </c>
      <c r="F304" s="572">
        <v>5981.62</v>
      </c>
      <c r="G304" s="572">
        <v>5981.62</v>
      </c>
      <c r="H304" s="324">
        <f t="shared" si="290"/>
        <v>0</v>
      </c>
      <c r="I304" s="573">
        <v>395</v>
      </c>
      <c r="J304" s="573">
        <v>395</v>
      </c>
      <c r="K304" s="573">
        <v>395</v>
      </c>
      <c r="L304" s="326">
        <f t="shared" ref="L304" si="295">(IF(C304&lt;5,I304,IF(AND(C304&gt;=5,C304&lt;=10),J304,IF(C304&gt;10,K304,""))))*C304</f>
        <v>0</v>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v>0</v>
      </c>
      <c r="U304" s="576">
        <v>4350</v>
      </c>
      <c r="V304" s="576">
        <v>4280</v>
      </c>
      <c r="W304" s="576">
        <v>4250</v>
      </c>
      <c r="X304" s="324">
        <f t="shared" si="292"/>
        <v>0</v>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Input'!C305</f>
        <v>0</v>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Input'!C306</f>
        <v>0</v>
      </c>
      <c r="D306" s="562" t="s">
        <v>30</v>
      </c>
      <c r="E306" s="572">
        <v>2507.64</v>
      </c>
      <c r="F306" s="572">
        <v>2507.64</v>
      </c>
      <c r="G306" s="572">
        <v>2507.64</v>
      </c>
      <c r="H306" s="324">
        <f t="shared" si="290"/>
        <v>0</v>
      </c>
      <c r="I306" s="573">
        <v>395</v>
      </c>
      <c r="J306" s="573">
        <v>395</v>
      </c>
      <c r="K306" s="573">
        <v>395</v>
      </c>
      <c r="L306" s="326">
        <f t="shared" ref="L306" si="296">(IF(C306&lt;5,I306,IF(AND(C306&gt;=5,C306&lt;=10),J306,IF(C306&gt;10,K306,""))))*C306</f>
        <v>0</v>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v>0</v>
      </c>
      <c r="U306" s="576">
        <v>2800</v>
      </c>
      <c r="V306" s="576">
        <v>2600</v>
      </c>
      <c r="W306" s="576">
        <v>2550</v>
      </c>
      <c r="X306" s="324">
        <f t="shared" si="292"/>
        <v>0</v>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Input'!C307</f>
        <v>0</v>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Input'!C308</f>
        <v>0</v>
      </c>
      <c r="D308" s="562" t="s">
        <v>30</v>
      </c>
      <c r="E308" s="572">
        <v>2672.2</v>
      </c>
      <c r="F308" s="572">
        <v>2672.2</v>
      </c>
      <c r="G308" s="572">
        <v>2672.2</v>
      </c>
      <c r="H308" s="324">
        <f t="shared" si="290"/>
        <v>0</v>
      </c>
      <c r="I308" s="573">
        <v>395</v>
      </c>
      <c r="J308" s="573">
        <v>395</v>
      </c>
      <c r="K308" s="573">
        <v>395</v>
      </c>
      <c r="L308" s="326">
        <f t="shared" ref="L308" si="297">(IF(C308&lt;5,I308,IF(AND(C308&gt;=5,C308&lt;=10),J308,IF(C308&gt;10,K308,""))))*C308</f>
        <v>0</v>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v>0</v>
      </c>
      <c r="U308" s="576">
        <v>3000</v>
      </c>
      <c r="V308" s="576">
        <v>2800</v>
      </c>
      <c r="W308" s="576">
        <v>2750</v>
      </c>
      <c r="X308" s="324">
        <f t="shared" si="292"/>
        <v>0</v>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Input'!C309</f>
        <v>0</v>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Input'!C310</f>
        <v>0</v>
      </c>
      <c r="D310" s="562" t="s">
        <v>30</v>
      </c>
      <c r="E310" s="572">
        <v>1156.7</v>
      </c>
      <c r="F310" s="572">
        <v>1156.7</v>
      </c>
      <c r="G310" s="572">
        <v>1156.7</v>
      </c>
      <c r="H310" s="324">
        <f t="shared" si="290"/>
        <v>0</v>
      </c>
      <c r="I310" s="573">
        <v>395</v>
      </c>
      <c r="J310" s="573">
        <v>395</v>
      </c>
      <c r="K310" s="573">
        <v>395</v>
      </c>
      <c r="L310" s="326">
        <f t="shared" ref="L310" si="298">(IF(C310&lt;5,I310,IF(AND(C310&gt;=5,C310&lt;=10),J310,IF(C310&gt;10,K310,""))))*C310</f>
        <v>0</v>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v>0</v>
      </c>
      <c r="U310" s="576">
        <v>3750</v>
      </c>
      <c r="V310" s="576">
        <v>3680</v>
      </c>
      <c r="W310" s="576">
        <v>3650</v>
      </c>
      <c r="X310" s="324">
        <f t="shared" si="292"/>
        <v>0</v>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Input'!C311</f>
        <v>0</v>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Input'!C312</f>
        <v>0</v>
      </c>
      <c r="D312" s="562" t="s">
        <v>30</v>
      </c>
      <c r="E312" s="572">
        <v>1321.26</v>
      </c>
      <c r="F312" s="572">
        <v>1321.26</v>
      </c>
      <c r="G312" s="572">
        <v>1321.26</v>
      </c>
      <c r="H312" s="324">
        <f t="shared" si="290"/>
        <v>0</v>
      </c>
      <c r="I312" s="573">
        <v>395</v>
      </c>
      <c r="J312" s="573">
        <v>395</v>
      </c>
      <c r="K312" s="573">
        <v>395</v>
      </c>
      <c r="L312" s="326">
        <f t="shared" ref="L312" si="299">(IF(C312&lt;5,I312,IF(AND(C312&gt;=5,C312&lt;=10),J312,IF(C312&gt;10,K312,""))))*C312</f>
        <v>0</v>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v>0</v>
      </c>
      <c r="U312" s="576">
        <v>4350</v>
      </c>
      <c r="V312" s="576">
        <v>4280</v>
      </c>
      <c r="W312" s="576">
        <v>4250</v>
      </c>
      <c r="X312" s="324">
        <f t="shared" si="292"/>
        <v>0</v>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Input'!C313</f>
        <v>0</v>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Input'!C314</f>
        <v>0</v>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Input'!C315</f>
        <v>0</v>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Input'!C316</f>
        <v>0</v>
      </c>
      <c r="D316" s="562" t="s">
        <v>1236</v>
      </c>
      <c r="E316" s="572">
        <v>8.06</v>
      </c>
      <c r="F316" s="572">
        <v>8.06</v>
      </c>
      <c r="G316" s="572">
        <v>8.06</v>
      </c>
      <c r="H316" s="324">
        <f>(IF(C316&lt;10,E316,IF(AND(C316&gt;=10,C316&lt;=20),F316,IF(C316&gt;20,G316,""))))*C316</f>
        <v>0</v>
      </c>
      <c r="I316" s="573">
        <v>20</v>
      </c>
      <c r="J316" s="573">
        <v>20</v>
      </c>
      <c r="K316" s="573">
        <v>20</v>
      </c>
      <c r="L316" s="326">
        <f>(IF(C316&lt;10,I316,IF(AND(C316&gt;=10,C316&lt;=20),J316,IF(C316&gt;20,K316,""))))*C316</f>
        <v>0</v>
      </c>
      <c r="M316" s="572">
        <v>26.12</v>
      </c>
      <c r="N316" s="572">
        <v>26.12</v>
      </c>
      <c r="O316" s="572">
        <v>26.12</v>
      </c>
      <c r="P316" s="324">
        <f>(IF(C316&lt;10,M316,IF(AND(C316&gt;=10,C316&lt;=20),N316,IF(C316&gt;20,O316,""))))*C316</f>
        <v>0</v>
      </c>
      <c r="Q316" s="575">
        <v>20</v>
      </c>
      <c r="R316" s="575">
        <v>20</v>
      </c>
      <c r="S316" s="575">
        <v>20</v>
      </c>
      <c r="T316" s="326">
        <f>(IF(C316&lt;10,Q316,IF(AND(C316&gt;=10,C316&lt;=20),R316,IF(C316&gt;20,S316,""))))*C316</f>
        <v>0</v>
      </c>
      <c r="U316" s="576">
        <v>80</v>
      </c>
      <c r="V316" s="576">
        <v>75</v>
      </c>
      <c r="W316" s="576">
        <v>65</v>
      </c>
      <c r="X316" s="324">
        <f>(IF(C316&lt;10,U316,IF(AND(C316&gt;=10,C316&lt;=20),V316,IF(C316&gt;20,W316,""))))*C316</f>
        <v>0</v>
      </c>
      <c r="Y316" s="573">
        <v>20</v>
      </c>
      <c r="Z316" s="573">
        <v>20</v>
      </c>
      <c r="AA316" s="573">
        <v>20</v>
      </c>
      <c r="AB316" s="326">
        <f>(IF(C316&lt;10,Y316,IF(AND(C316&gt;=10,C316&lt;=20),Z316,IF(C316&gt;20,AA316,""))))*C316</f>
        <v>0</v>
      </c>
    </row>
    <row r="317" spans="1:28" x14ac:dyDescent="0.2">
      <c r="A317" s="329"/>
      <c r="B317" s="558"/>
      <c r="C317" s="318">
        <f>'Series 500 Input'!C317</f>
        <v>0</v>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Input'!C318</f>
        <v>0</v>
      </c>
      <c r="D318" s="562" t="s">
        <v>1236</v>
      </c>
      <c r="E318" s="572">
        <v>38.409999999999997</v>
      </c>
      <c r="F318" s="572">
        <v>38.409999999999997</v>
      </c>
      <c r="G318" s="572">
        <v>38.409999999999997</v>
      </c>
      <c r="H318" s="324">
        <f t="shared" ref="H318" si="300">(IF(C318&lt;10,E318,IF(AND(C318&gt;=10,C318&lt;=20),F318,IF(C318&gt;20,G318,""))))*C318</f>
        <v>0</v>
      </c>
      <c r="I318" s="573">
        <v>50</v>
      </c>
      <c r="J318" s="573">
        <v>50</v>
      </c>
      <c r="K318" s="573">
        <v>50</v>
      </c>
      <c r="L318" s="326">
        <f t="shared" ref="L318" si="301">(IF(C318&lt;10,I318,IF(AND(C318&gt;=10,C318&lt;=20),J318,IF(C318&gt;20,K318,""))))*C318</f>
        <v>0</v>
      </c>
      <c r="M318" s="572">
        <v>60.62</v>
      </c>
      <c r="N318" s="572">
        <v>60.62</v>
      </c>
      <c r="O318" s="572">
        <v>60.62</v>
      </c>
      <c r="P318" s="324">
        <f t="shared" ref="P318" si="302">(IF(C318&lt;10,M318,IF(AND(C318&gt;=10,C318&lt;=20),N318,IF(C318&gt;20,O318,""))))*C318</f>
        <v>0</v>
      </c>
      <c r="Q318" s="575">
        <v>30</v>
      </c>
      <c r="R318" s="575">
        <v>30</v>
      </c>
      <c r="S318" s="575">
        <v>30</v>
      </c>
      <c r="T318" s="326">
        <f t="shared" ref="T318" si="303">(IF(C318&lt;10,Q318,IF(AND(C318&gt;=10,C318&lt;=20),R318,IF(C318&gt;20,S318,""))))*C318</f>
        <v>0</v>
      </c>
      <c r="U318" s="576">
        <v>85</v>
      </c>
      <c r="V318" s="576">
        <v>80</v>
      </c>
      <c r="W318" s="576">
        <v>75</v>
      </c>
      <c r="X318" s="324">
        <f t="shared" ref="X318" si="304">(IF(C318&lt;10,U318,IF(AND(C318&gt;=10,C318&lt;=20),V318,IF(C318&gt;20,W318,""))))*C318</f>
        <v>0</v>
      </c>
      <c r="Y318" s="573">
        <v>50</v>
      </c>
      <c r="Z318" s="573">
        <v>50</v>
      </c>
      <c r="AA318" s="573">
        <v>50</v>
      </c>
      <c r="AB318" s="326">
        <f t="shared" ref="AB318" si="305">(IF(C318&lt;10,Y318,IF(AND(C318&gt;=10,C318&lt;=20),Z318,IF(C318&gt;20,AA318,""))))*C318</f>
        <v>0</v>
      </c>
    </row>
    <row r="319" spans="1:28" x14ac:dyDescent="0.2">
      <c r="A319" s="329"/>
      <c r="B319" s="558"/>
      <c r="C319" s="318">
        <f>'Series 500 Input'!C319</f>
        <v>0</v>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Input'!C320</f>
        <v>0</v>
      </c>
      <c r="D320" s="562" t="s">
        <v>1236</v>
      </c>
      <c r="E320" s="572">
        <v>108.22</v>
      </c>
      <c r="F320" s="572">
        <v>108.22</v>
      </c>
      <c r="G320" s="572">
        <v>108.22</v>
      </c>
      <c r="H320" s="324">
        <f t="shared" ref="H320" si="306">(IF(C320&lt;10,E320,IF(AND(C320&gt;=10,C320&lt;=20),F320,IF(C320&gt;20,G320,""))))*C320</f>
        <v>0</v>
      </c>
      <c r="I320" s="573">
        <v>50</v>
      </c>
      <c r="J320" s="573">
        <v>50</v>
      </c>
      <c r="K320" s="573">
        <v>50</v>
      </c>
      <c r="L320" s="326">
        <f t="shared" ref="L320" si="307">(IF(C320&lt;10,I320,IF(AND(C320&gt;=10,C320&lt;=20),J320,IF(C320&gt;20,K320,""))))*C320</f>
        <v>0</v>
      </c>
      <c r="M320" s="572">
        <v>60.62</v>
      </c>
      <c r="N320" s="572">
        <v>60.62</v>
      </c>
      <c r="O320" s="572">
        <v>60.62</v>
      </c>
      <c r="P320" s="324">
        <f t="shared" ref="P320" si="308">(IF(C320&lt;10,M320,IF(AND(C320&gt;=10,C320&lt;=20),N320,IF(C320&gt;20,O320,""))))*C320</f>
        <v>0</v>
      </c>
      <c r="Q320" s="575">
        <v>30</v>
      </c>
      <c r="R320" s="575">
        <v>30</v>
      </c>
      <c r="S320" s="575">
        <v>30</v>
      </c>
      <c r="T320" s="326">
        <f t="shared" ref="T320" si="309">(IF(C320&lt;10,Q320,IF(AND(C320&gt;=10,C320&lt;=20),R320,IF(C320&gt;20,S320,""))))*C320</f>
        <v>0</v>
      </c>
      <c r="U320" s="576">
        <v>240</v>
      </c>
      <c r="V320" s="576">
        <v>210</v>
      </c>
      <c r="W320" s="576">
        <v>190</v>
      </c>
      <c r="X320" s="324">
        <f t="shared" ref="X320" si="310">(IF(C320&lt;10,U320,IF(AND(C320&gt;=10,C320&lt;=20),V320,IF(C320&gt;20,W320,""))))*C320</f>
        <v>0</v>
      </c>
      <c r="Y320" s="573">
        <v>150</v>
      </c>
      <c r="Z320" s="573">
        <v>150</v>
      </c>
      <c r="AA320" s="573">
        <v>150</v>
      </c>
      <c r="AB320" s="326">
        <f t="shared" ref="AB320" si="311">(IF(C320&lt;10,Y320,IF(AND(C320&gt;=10,C320&lt;=20),Z320,IF(C320&gt;20,AA320,""))))*C320</f>
        <v>0</v>
      </c>
    </row>
    <row r="321" spans="1:29" x14ac:dyDescent="0.2">
      <c r="A321" s="317"/>
      <c r="B321" s="558"/>
      <c r="C321" s="318">
        <f>'Series 500 Input'!C321</f>
        <v>0</v>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Input'!C322</f>
        <v>0</v>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Input'!C323</f>
        <v>0</v>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Input'!C324</f>
        <v>0</v>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Input'!C325</f>
        <v>0</v>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20"/>
    </row>
    <row r="326" spans="1:29" x14ac:dyDescent="0.2">
      <c r="A326" s="316"/>
      <c r="B326" s="596"/>
      <c r="C326" s="318">
        <f>'Series 500 Input'!C326</f>
        <v>0</v>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20"/>
    </row>
    <row r="327" spans="1:29" x14ac:dyDescent="0.2">
      <c r="A327" s="316"/>
      <c r="B327" s="558"/>
      <c r="C327" s="318">
        <f>'Series 500 Input'!C327</f>
        <v>0</v>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20"/>
    </row>
    <row r="328" spans="1:29" ht="38.25" customHeight="1" x14ac:dyDescent="0.2">
      <c r="A328" s="316" t="s">
        <v>1430</v>
      </c>
      <c r="B328" s="558" t="s">
        <v>1431</v>
      </c>
      <c r="C328" s="318">
        <f>'Series 500 Input'!C328</f>
        <v>7</v>
      </c>
      <c r="D328" s="562" t="s">
        <v>30</v>
      </c>
      <c r="E328" s="572">
        <v>108.85</v>
      </c>
      <c r="F328" s="572">
        <v>108.85</v>
      </c>
      <c r="G328" s="572">
        <v>108.85</v>
      </c>
      <c r="H328" s="324">
        <f>(IF(C328&lt;5,E328,IF(AND(C328&gt;=5,C328&lt;=25),F328,IF(C328&gt;25,G328,""))))*C328</f>
        <v>761.94999999999993</v>
      </c>
      <c r="I328" s="573">
        <v>80</v>
      </c>
      <c r="J328" s="573">
        <v>80</v>
      </c>
      <c r="K328" s="573">
        <v>80</v>
      </c>
      <c r="L328" s="326">
        <f>(IF(C328&lt;5,I328,IF(AND(C328&gt;=5,C328&lt;=25),J328,IF(C328&gt;25,K328,""))))*C328</f>
        <v>560</v>
      </c>
      <c r="M328" s="572">
        <v>63.9</v>
      </c>
      <c r="N328" s="572">
        <v>63.9</v>
      </c>
      <c r="O328" s="572">
        <v>63.9</v>
      </c>
      <c r="P328" s="324">
        <f>(IF(C328&lt;5,M328,IF(AND(C328&gt;=5,C328&lt;=25),N328,IF(C328&gt;25,O328,""))))*C328</f>
        <v>447.3</v>
      </c>
      <c r="Q328" s="575">
        <v>40</v>
      </c>
      <c r="R328" s="575">
        <v>40</v>
      </c>
      <c r="S328" s="575">
        <v>40</v>
      </c>
      <c r="T328" s="326">
        <f>(IF(C328&lt;5,Q328,IF(AND(C328&gt;=5,C328&lt;=25),R328,IF(C328&gt;25,S328,""))))*C328</f>
        <v>280</v>
      </c>
      <c r="U328" s="576">
        <v>163.63999999999999</v>
      </c>
      <c r="V328" s="576">
        <v>163.63999999999999</v>
      </c>
      <c r="W328" s="576">
        <v>148.76</v>
      </c>
      <c r="X328" s="324">
        <f>(IF(C328&lt;5,U328,IF(AND(C328&gt;=5,C328&lt;=25),V328,IF(C328&gt;25,W328,""))))*C328</f>
        <v>1145.48</v>
      </c>
      <c r="Y328" s="573">
        <v>200</v>
      </c>
      <c r="Z328" s="573">
        <v>150</v>
      </c>
      <c r="AA328" s="573">
        <v>140</v>
      </c>
      <c r="AB328" s="326">
        <f>(IF(C328&lt;5,Y328,IF(AND(C328&gt;=5,C328&lt;=25),Z328,IF(C328&gt;25,AA328,""))))*C328</f>
        <v>1050</v>
      </c>
    </row>
    <row r="329" spans="1:29" x14ac:dyDescent="0.2">
      <c r="A329" s="316"/>
      <c r="B329" s="558"/>
      <c r="C329" s="318">
        <f>'Series 500 Input'!C329</f>
        <v>0</v>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Input'!C330</f>
        <v>0</v>
      </c>
      <c r="D330" s="562" t="s">
        <v>30</v>
      </c>
      <c r="E330" s="572">
        <v>153.52000000000001</v>
      </c>
      <c r="F330" s="572">
        <v>153.52000000000001</v>
      </c>
      <c r="G330" s="572">
        <v>153.52000000000001</v>
      </c>
      <c r="H330" s="324">
        <f t="shared" ref="H330" si="312">(IF(C330&lt;5,E330,IF(AND(C330&gt;=5,C330&lt;=25),F330,IF(C330&gt;25,G330,""))))*C330</f>
        <v>0</v>
      </c>
      <c r="I330" s="573">
        <v>80</v>
      </c>
      <c r="J330" s="573">
        <v>80</v>
      </c>
      <c r="K330" s="573">
        <v>80</v>
      </c>
      <c r="L330" s="326">
        <f t="shared" ref="L330" si="313">(IF(C330&lt;5,I330,IF(AND(C330&gt;=5,C330&lt;=25),J330,IF(C330&gt;25,K330,""))))*C330</f>
        <v>0</v>
      </c>
      <c r="M330" s="572">
        <v>63.9</v>
      </c>
      <c r="N330" s="572">
        <v>63.9</v>
      </c>
      <c r="O330" s="572">
        <v>63.9</v>
      </c>
      <c r="P330" s="324">
        <f t="shared" ref="P330" si="314">(IF(C330&lt;5,M330,IF(AND(C330&gt;=5,C330&lt;=25),N330,IF(C330&gt;25,O330,""))))*C330</f>
        <v>0</v>
      </c>
      <c r="Q330" s="575">
        <v>40</v>
      </c>
      <c r="R330" s="575">
        <v>40</v>
      </c>
      <c r="S330" s="575">
        <v>40</v>
      </c>
      <c r="T330" s="326">
        <f t="shared" ref="T330" si="315">(IF(C330&lt;5,Q330,IF(AND(C330&gt;=5,C330&lt;=25),R330,IF(C330&gt;25,S330,""))))*C330</f>
        <v>0</v>
      </c>
      <c r="U330" s="576">
        <v>212.73</v>
      </c>
      <c r="V330" s="576">
        <v>212.73</v>
      </c>
      <c r="W330" s="576">
        <v>193.39</v>
      </c>
      <c r="X330" s="324">
        <f t="shared" ref="X330" si="316">(IF(C330&lt;5,U330,IF(AND(C330&gt;=5,C330&lt;=25),V330,IF(C330&gt;25,W330,""))))*C330</f>
        <v>0</v>
      </c>
      <c r="Y330" s="573">
        <v>200</v>
      </c>
      <c r="Z330" s="573">
        <v>150</v>
      </c>
      <c r="AA330" s="573">
        <v>140</v>
      </c>
      <c r="AB330" s="326">
        <f t="shared" ref="AB330" si="317">(IF(C330&lt;5,Y330,IF(AND(C330&gt;=5,C330&lt;=25),Z330,IF(C330&gt;25,AA330,""))))*C330</f>
        <v>0</v>
      </c>
    </row>
    <row r="331" spans="1:29" x14ac:dyDescent="0.2">
      <c r="A331" s="316"/>
      <c r="B331" s="558"/>
      <c r="C331" s="318">
        <f>'Series 500 Input'!C331</f>
        <v>0</v>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Input'!C332</f>
        <v>0</v>
      </c>
      <c r="D332" s="562" t="s">
        <v>30</v>
      </c>
      <c r="E332" s="572">
        <v>108.85</v>
      </c>
      <c r="F332" s="572">
        <v>108.85</v>
      </c>
      <c r="G332" s="572">
        <v>108.85</v>
      </c>
      <c r="H332" s="324">
        <f t="shared" ref="H332" si="318">(IF(C332&lt;5,E332,IF(AND(C332&gt;=5,C332&lt;=25),F332,IF(C332&gt;25,G332,""))))*C332</f>
        <v>0</v>
      </c>
      <c r="I332" s="573">
        <v>80</v>
      </c>
      <c r="J332" s="573">
        <v>80</v>
      </c>
      <c r="K332" s="573">
        <v>80</v>
      </c>
      <c r="L332" s="326">
        <f t="shared" ref="L332" si="319">(IF(C332&lt;5,I332,IF(AND(C332&gt;=5,C332&lt;=25),J332,IF(C332&gt;25,K332,""))))*C332</f>
        <v>0</v>
      </c>
      <c r="M332" s="572">
        <v>63.9</v>
      </c>
      <c r="N332" s="572">
        <v>63.9</v>
      </c>
      <c r="O332" s="572">
        <v>63.9</v>
      </c>
      <c r="P332" s="324">
        <f t="shared" ref="P332" si="320">(IF(C332&lt;5,M332,IF(AND(C332&gt;=5,C332&lt;=25),N332,IF(C332&gt;25,O332,""))))*C332</f>
        <v>0</v>
      </c>
      <c r="Q332" s="575">
        <v>40</v>
      </c>
      <c r="R332" s="575">
        <v>40</v>
      </c>
      <c r="S332" s="575">
        <v>40</v>
      </c>
      <c r="T332" s="326">
        <f t="shared" ref="T332" si="321">(IF(C332&lt;5,Q332,IF(AND(C332&gt;=5,C332&lt;=25),R332,IF(C332&gt;25,S332,""))))*C332</f>
        <v>0</v>
      </c>
      <c r="U332" s="576">
        <v>157.09</v>
      </c>
      <c r="V332" s="576">
        <v>157.09</v>
      </c>
      <c r="W332" s="576">
        <v>142.81</v>
      </c>
      <c r="X332" s="324">
        <f t="shared" ref="X332" si="322">(IF(C332&lt;5,U332,IF(AND(C332&gt;=5,C332&lt;=25),V332,IF(C332&gt;25,W332,""))))*C332</f>
        <v>0</v>
      </c>
      <c r="Y332" s="573">
        <v>200</v>
      </c>
      <c r="Z332" s="573">
        <v>150</v>
      </c>
      <c r="AA332" s="573">
        <v>140</v>
      </c>
      <c r="AB332" s="326">
        <f t="shared" ref="AB332" si="323">(IF(C332&lt;5,Y332,IF(AND(C332&gt;=5,C332&lt;=25),Z332,IF(C332&gt;25,AA332,""))))*C332</f>
        <v>0</v>
      </c>
    </row>
    <row r="333" spans="1:29" x14ac:dyDescent="0.2">
      <c r="A333" s="316"/>
      <c r="B333" s="558"/>
      <c r="C333" s="318">
        <f>'Series 500 Input'!C333</f>
        <v>0</v>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Input'!C334</f>
        <v>0</v>
      </c>
      <c r="D334" s="562" t="s">
        <v>30</v>
      </c>
      <c r="E334" s="572">
        <v>153.52000000000001</v>
      </c>
      <c r="F334" s="572">
        <v>153.52000000000001</v>
      </c>
      <c r="G334" s="572">
        <v>153.52000000000001</v>
      </c>
      <c r="H334" s="324">
        <f t="shared" ref="H334" si="324">(IF(C334&lt;5,E334,IF(AND(C334&gt;=5,C334&lt;=25),F334,IF(C334&gt;25,G334,""))))*C334</f>
        <v>0</v>
      </c>
      <c r="I334" s="573">
        <v>80</v>
      </c>
      <c r="J334" s="573">
        <v>80</v>
      </c>
      <c r="K334" s="573">
        <v>80</v>
      </c>
      <c r="L334" s="326">
        <f t="shared" ref="L334" si="325">(IF(C334&lt;5,I334,IF(AND(C334&gt;=5,C334&lt;=25),J334,IF(C334&gt;25,K334,""))))*C334</f>
        <v>0</v>
      </c>
      <c r="M334" s="572">
        <v>63.9</v>
      </c>
      <c r="N334" s="572">
        <v>63.9</v>
      </c>
      <c r="O334" s="572">
        <v>63.9</v>
      </c>
      <c r="P334" s="324">
        <f t="shared" ref="P334" si="326">(IF(C334&lt;5,M334,IF(AND(C334&gt;=5,C334&lt;=25),N334,IF(C334&gt;25,O334,""))))*C334</f>
        <v>0</v>
      </c>
      <c r="Q334" s="575">
        <v>40</v>
      </c>
      <c r="R334" s="575">
        <v>40</v>
      </c>
      <c r="S334" s="575">
        <v>40</v>
      </c>
      <c r="T334" s="326">
        <f t="shared" ref="T334" si="327">(IF(C334&lt;5,Q334,IF(AND(C334&gt;=5,C334&lt;=25),R334,IF(C334&gt;25,S334,""))))*C334</f>
        <v>0</v>
      </c>
      <c r="U334" s="576">
        <v>205.64</v>
      </c>
      <c r="V334" s="576">
        <v>205.64</v>
      </c>
      <c r="W334" s="576">
        <v>186.95</v>
      </c>
      <c r="X334" s="324">
        <f t="shared" ref="X334" si="328">(IF(C334&lt;5,U334,IF(AND(C334&gt;=5,C334&lt;=25),V334,IF(C334&gt;25,W334,""))))*C334</f>
        <v>0</v>
      </c>
      <c r="Y334" s="573">
        <v>200</v>
      </c>
      <c r="Z334" s="573">
        <v>150</v>
      </c>
      <c r="AA334" s="573">
        <v>140</v>
      </c>
      <c r="AB334" s="326">
        <f t="shared" ref="AB334" si="329">(IF(C334&lt;5,Y334,IF(AND(C334&gt;=5,C334&lt;=25),Z334,IF(C334&gt;25,AA334,""))))*C334</f>
        <v>0</v>
      </c>
    </row>
    <row r="335" spans="1:29" x14ac:dyDescent="0.2">
      <c r="A335" s="316"/>
      <c r="B335" s="558"/>
      <c r="C335" s="318">
        <f>'Series 500 Input'!C335</f>
        <v>0</v>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Input'!C336</f>
        <v>0</v>
      </c>
      <c r="D336" s="562" t="s">
        <v>30</v>
      </c>
      <c r="E336" s="572">
        <v>108.85</v>
      </c>
      <c r="F336" s="572">
        <v>108.85</v>
      </c>
      <c r="G336" s="572">
        <v>108.85</v>
      </c>
      <c r="H336" s="324">
        <f t="shared" ref="H336" si="330">(IF(C336&lt;5,E336,IF(AND(C336&gt;=5,C336&lt;=25),F336,IF(C336&gt;25,G336,""))))*C336</f>
        <v>0</v>
      </c>
      <c r="I336" s="573">
        <v>80</v>
      </c>
      <c r="J336" s="573">
        <v>80</v>
      </c>
      <c r="K336" s="573">
        <v>80</v>
      </c>
      <c r="L336" s="326">
        <f t="shared" ref="L336" si="331">(IF(C336&lt;5,I336,IF(AND(C336&gt;=5,C336&lt;=25),J336,IF(C336&gt;25,K336,""))))*C336</f>
        <v>0</v>
      </c>
      <c r="M336" s="572">
        <v>63.9</v>
      </c>
      <c r="N336" s="572">
        <v>63.9</v>
      </c>
      <c r="O336" s="572">
        <v>63.9</v>
      </c>
      <c r="P336" s="324">
        <f t="shared" ref="P336" si="332">(IF(C336&lt;5,M336,IF(AND(C336&gt;=5,C336&lt;=25),N336,IF(C336&gt;25,O336,""))))*C336</f>
        <v>0</v>
      </c>
      <c r="Q336" s="575">
        <v>40</v>
      </c>
      <c r="R336" s="575">
        <v>40</v>
      </c>
      <c r="S336" s="575">
        <v>40</v>
      </c>
      <c r="T336" s="326">
        <f t="shared" ref="T336" si="333">(IF(C336&lt;5,Q336,IF(AND(C336&gt;=5,C336&lt;=25),R336,IF(C336&gt;25,S336,""))))*C336</f>
        <v>0</v>
      </c>
      <c r="U336" s="576">
        <v>163.63999999999999</v>
      </c>
      <c r="V336" s="576">
        <v>163.63999999999999</v>
      </c>
      <c r="W336" s="576">
        <v>148.76</v>
      </c>
      <c r="X336" s="324">
        <f t="shared" ref="X336" si="334">(IF(C336&lt;5,U336,IF(AND(C336&gt;=5,C336&lt;=25),V336,IF(C336&gt;25,W336,""))))*C336</f>
        <v>0</v>
      </c>
      <c r="Y336" s="573">
        <v>200</v>
      </c>
      <c r="Z336" s="573">
        <v>150</v>
      </c>
      <c r="AA336" s="573">
        <v>140</v>
      </c>
      <c r="AB336" s="326">
        <f t="shared" ref="AB336" si="335">(IF(C336&lt;5,Y336,IF(AND(C336&gt;=5,C336&lt;=25),Z336,IF(C336&gt;25,AA336,""))))*C336</f>
        <v>0</v>
      </c>
    </row>
    <row r="337" spans="1:28" x14ac:dyDescent="0.2">
      <c r="A337" s="316"/>
      <c r="B337" s="629"/>
      <c r="C337" s="318">
        <f>'Series 500 Input'!C337</f>
        <v>0</v>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Input'!C338</f>
        <v>0</v>
      </c>
      <c r="D338" s="562" t="s">
        <v>30</v>
      </c>
      <c r="E338" s="572">
        <v>153.52000000000001</v>
      </c>
      <c r="F338" s="572">
        <v>153.52000000000001</v>
      </c>
      <c r="G338" s="572">
        <v>153.52000000000001</v>
      </c>
      <c r="H338" s="324">
        <f t="shared" ref="H338" si="336">(IF(C338&lt;5,E338,IF(AND(C338&gt;=5,C338&lt;=25),F338,IF(C338&gt;25,G338,""))))*C338</f>
        <v>0</v>
      </c>
      <c r="I338" s="573">
        <v>80</v>
      </c>
      <c r="J338" s="573">
        <v>80</v>
      </c>
      <c r="K338" s="573">
        <v>80</v>
      </c>
      <c r="L338" s="326">
        <f t="shared" ref="L338" si="337">(IF(C338&lt;5,I338,IF(AND(C338&gt;=5,C338&lt;=25),J338,IF(C338&gt;25,K338,""))))*C338</f>
        <v>0</v>
      </c>
      <c r="M338" s="572">
        <v>63.9</v>
      </c>
      <c r="N338" s="572">
        <v>63.9</v>
      </c>
      <c r="O338" s="572">
        <v>63.9</v>
      </c>
      <c r="P338" s="324">
        <f t="shared" ref="P338" si="338">(IF(C338&lt;5,M338,IF(AND(C338&gt;=5,C338&lt;=25),N338,IF(C338&gt;25,O338,""))))*C338</f>
        <v>0</v>
      </c>
      <c r="Q338" s="575">
        <v>40</v>
      </c>
      <c r="R338" s="575">
        <v>40</v>
      </c>
      <c r="S338" s="575">
        <v>40</v>
      </c>
      <c r="T338" s="326">
        <f t="shared" ref="T338" si="339">(IF(C338&lt;5,Q338,IF(AND(C338&gt;=5,C338&lt;=25),R338,IF(C338&gt;25,S338,""))))*C338</f>
        <v>0</v>
      </c>
      <c r="U338" s="576">
        <v>425.45</v>
      </c>
      <c r="V338" s="576">
        <v>425.45</v>
      </c>
      <c r="W338" s="576">
        <v>386.77</v>
      </c>
      <c r="X338" s="324">
        <f t="shared" ref="X338" si="340">(IF(C338&lt;5,U338,IF(AND(C338&gt;=5,C338&lt;=25),V338,IF(C338&gt;25,W338,""))))*C338</f>
        <v>0</v>
      </c>
      <c r="Y338" s="573">
        <v>200</v>
      </c>
      <c r="Z338" s="573">
        <v>150</v>
      </c>
      <c r="AA338" s="573">
        <v>140</v>
      </c>
      <c r="AB338" s="326">
        <f t="shared" ref="AB338" si="341">(IF(C338&lt;5,Y338,IF(AND(C338&gt;=5,C338&lt;=25),Z338,IF(C338&gt;25,AA338,""))))*C338</f>
        <v>0</v>
      </c>
    </row>
    <row r="339" spans="1:28" x14ac:dyDescent="0.2">
      <c r="A339" s="316"/>
      <c r="B339" s="558"/>
      <c r="C339" s="318">
        <f>'Series 500 Input'!C339</f>
        <v>0</v>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Input'!C340</f>
        <v>0</v>
      </c>
      <c r="D340" s="562" t="s">
        <v>30</v>
      </c>
      <c r="E340" s="572">
        <v>108.85</v>
      </c>
      <c r="F340" s="572">
        <v>108.85</v>
      </c>
      <c r="G340" s="572">
        <v>108.85</v>
      </c>
      <c r="H340" s="324">
        <f t="shared" ref="H340" si="342">(IF(C340&lt;5,E340,IF(AND(C340&gt;=5,C340&lt;=25),F340,IF(C340&gt;25,G340,""))))*C340</f>
        <v>0</v>
      </c>
      <c r="I340" s="573">
        <v>80</v>
      </c>
      <c r="J340" s="573">
        <v>80</v>
      </c>
      <c r="K340" s="573">
        <v>80</v>
      </c>
      <c r="L340" s="326">
        <f t="shared" ref="L340" si="343">(IF(C340&lt;5,I340,IF(AND(C340&gt;=5,C340&lt;=25),J340,IF(C340&gt;25,K340,""))))*C340</f>
        <v>0</v>
      </c>
      <c r="M340" s="572">
        <v>63.9</v>
      </c>
      <c r="N340" s="572">
        <v>63.9</v>
      </c>
      <c r="O340" s="572">
        <v>63.9</v>
      </c>
      <c r="P340" s="324">
        <f t="shared" ref="P340" si="344">(IF(C340&lt;5,M340,IF(AND(C340&gt;=5,C340&lt;=25),N340,IF(C340&gt;25,O340,""))))*C340</f>
        <v>0</v>
      </c>
      <c r="Q340" s="575">
        <v>40</v>
      </c>
      <c r="R340" s="575">
        <v>40</v>
      </c>
      <c r="S340" s="575">
        <v>40</v>
      </c>
      <c r="T340" s="326">
        <f t="shared" ref="T340" si="345">(IF(C340&lt;5,Q340,IF(AND(C340&gt;=5,C340&lt;=25),R340,IF(C340&gt;25,S340,""))))*C340</f>
        <v>0</v>
      </c>
      <c r="U340" s="576">
        <v>157.09</v>
      </c>
      <c r="V340" s="576">
        <v>157.09</v>
      </c>
      <c r="W340" s="576">
        <v>142.81</v>
      </c>
      <c r="X340" s="324">
        <f t="shared" ref="X340" si="346">(IF(C340&lt;5,U340,IF(AND(C340&gt;=5,C340&lt;=25),V340,IF(C340&gt;25,W340,""))))*C340</f>
        <v>0</v>
      </c>
      <c r="Y340" s="573">
        <v>200</v>
      </c>
      <c r="Z340" s="573">
        <v>150</v>
      </c>
      <c r="AA340" s="573">
        <v>140</v>
      </c>
      <c r="AB340" s="326">
        <f t="shared" ref="AB340" si="347">(IF(C340&lt;5,Y340,IF(AND(C340&gt;=5,C340&lt;=25),Z340,IF(C340&gt;25,AA340,""))))*C340</f>
        <v>0</v>
      </c>
    </row>
    <row r="341" spans="1:28" x14ac:dyDescent="0.2">
      <c r="A341" s="316"/>
      <c r="B341" s="558"/>
      <c r="C341" s="318">
        <f>'Series 500 Input'!C341</f>
        <v>0</v>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Input'!C342</f>
        <v>0</v>
      </c>
      <c r="D342" s="562" t="s">
        <v>30</v>
      </c>
      <c r="E342" s="572">
        <v>153.52000000000001</v>
      </c>
      <c r="F342" s="572">
        <v>153.52000000000001</v>
      </c>
      <c r="G342" s="572">
        <v>153.52000000000001</v>
      </c>
      <c r="H342" s="324">
        <f t="shared" ref="H342" si="348">(IF(C342&lt;5,E342,IF(AND(C342&gt;=5,C342&lt;=25),F342,IF(C342&gt;25,G342,""))))*C342</f>
        <v>0</v>
      </c>
      <c r="I342" s="573">
        <v>80</v>
      </c>
      <c r="J342" s="573">
        <v>80</v>
      </c>
      <c r="K342" s="573">
        <v>80</v>
      </c>
      <c r="L342" s="326">
        <f t="shared" ref="L342" si="349">(IF(C342&lt;5,I342,IF(AND(C342&gt;=5,C342&lt;=25),J342,IF(C342&gt;25,K342,""))))*C342</f>
        <v>0</v>
      </c>
      <c r="M342" s="572">
        <v>63.9</v>
      </c>
      <c r="N342" s="572">
        <v>63.9</v>
      </c>
      <c r="O342" s="572">
        <v>63.9</v>
      </c>
      <c r="P342" s="324">
        <f t="shared" ref="P342" si="350">(IF(C342&lt;5,M342,IF(AND(C342&gt;=5,C342&lt;=25),N342,IF(C342&gt;25,O342,""))))*C342</f>
        <v>0</v>
      </c>
      <c r="Q342" s="575">
        <v>40</v>
      </c>
      <c r="R342" s="575">
        <v>40</v>
      </c>
      <c r="S342" s="575">
        <v>40</v>
      </c>
      <c r="T342" s="326">
        <f t="shared" ref="T342" si="351">(IF(C342&lt;5,Q342,IF(AND(C342&gt;=5,C342&lt;=25),R342,IF(C342&gt;25,S342,""))))*C342</f>
        <v>0</v>
      </c>
      <c r="U342" s="576">
        <v>411.27</v>
      </c>
      <c r="V342" s="576">
        <v>411.27</v>
      </c>
      <c r="W342" s="576">
        <v>373.88</v>
      </c>
      <c r="X342" s="324">
        <f t="shared" ref="X342" si="352">(IF(C342&lt;5,U342,IF(AND(C342&gt;=5,C342&lt;=25),V342,IF(C342&gt;25,W342,""))))*C342</f>
        <v>0</v>
      </c>
      <c r="Y342" s="573">
        <v>200</v>
      </c>
      <c r="Z342" s="573">
        <v>150</v>
      </c>
      <c r="AA342" s="573">
        <v>140</v>
      </c>
      <c r="AB342" s="326">
        <f t="shared" ref="AB342" si="353">(IF(C342&lt;5,Y342,IF(AND(C342&gt;=5,C342&lt;=25),Z342,IF(C342&gt;25,AA342,""))))*C342</f>
        <v>0</v>
      </c>
    </row>
    <row r="343" spans="1:28" x14ac:dyDescent="0.2">
      <c r="A343" s="316"/>
      <c r="B343" s="558"/>
      <c r="C343" s="318">
        <f>'Series 500 Input'!C343</f>
        <v>0</v>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Input'!C344</f>
        <v>0</v>
      </c>
      <c r="D344" s="562" t="s">
        <v>30</v>
      </c>
      <c r="E344" s="572">
        <v>108.85</v>
      </c>
      <c r="F344" s="572">
        <v>108.85</v>
      </c>
      <c r="G344" s="572">
        <v>108.85</v>
      </c>
      <c r="H344" s="324">
        <f t="shared" ref="H344" si="354">(IF(C344&lt;5,E344,IF(AND(C344&gt;=5,C344&lt;=25),F344,IF(C344&gt;25,G344,""))))*C344</f>
        <v>0</v>
      </c>
      <c r="I344" s="573">
        <v>80</v>
      </c>
      <c r="J344" s="573">
        <v>80</v>
      </c>
      <c r="K344" s="573">
        <v>80</v>
      </c>
      <c r="L344" s="326">
        <f t="shared" ref="L344" si="355">(IF(C344&lt;5,I344,IF(AND(C344&gt;=5,C344&lt;=25),J344,IF(C344&gt;25,K344,""))))*C344</f>
        <v>0</v>
      </c>
      <c r="M344" s="572">
        <v>63.9</v>
      </c>
      <c r="N344" s="572">
        <v>63.9</v>
      </c>
      <c r="O344" s="572">
        <v>63.9</v>
      </c>
      <c r="P344" s="324">
        <f t="shared" ref="P344" si="356">(IF(C344&lt;5,M344,IF(AND(C344&gt;=5,C344&lt;=25),N344,IF(C344&gt;25,O344,""))))*C344</f>
        <v>0</v>
      </c>
      <c r="Q344" s="575">
        <v>40</v>
      </c>
      <c r="R344" s="575">
        <v>40</v>
      </c>
      <c r="S344" s="575">
        <v>40</v>
      </c>
      <c r="T344" s="326">
        <f t="shared" ref="T344" si="357">(IF(C344&lt;5,Q344,IF(AND(C344&gt;=5,C344&lt;=25),R344,IF(C344&gt;25,S344,""))))*C344</f>
        <v>0</v>
      </c>
      <c r="U344" s="576">
        <v>163.63999999999999</v>
      </c>
      <c r="V344" s="576">
        <v>163.63999999999999</v>
      </c>
      <c r="W344" s="576">
        <v>148.76</v>
      </c>
      <c r="X344" s="324">
        <f t="shared" ref="X344" si="358">(IF(C344&lt;5,U344,IF(AND(C344&gt;=5,C344&lt;=25),V344,IF(C344&gt;25,W344,""))))*C344</f>
        <v>0</v>
      </c>
      <c r="Y344" s="573">
        <v>200</v>
      </c>
      <c r="Z344" s="573">
        <v>150</v>
      </c>
      <c r="AA344" s="573">
        <v>140</v>
      </c>
      <c r="AB344" s="326">
        <f t="shared" ref="AB344" si="359">(IF(C344&lt;5,Y344,IF(AND(C344&gt;=5,C344&lt;=25),Z344,IF(C344&gt;25,AA344,""))))*C344</f>
        <v>0</v>
      </c>
    </row>
    <row r="345" spans="1:28" x14ac:dyDescent="0.2">
      <c r="A345" s="316"/>
      <c r="B345" s="629"/>
      <c r="C345" s="318">
        <f>'Series 500 Input'!C345</f>
        <v>0</v>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Input'!C346</f>
        <v>0</v>
      </c>
      <c r="D346" s="562" t="s">
        <v>30</v>
      </c>
      <c r="E346" s="572">
        <v>153.52000000000001</v>
      </c>
      <c r="F346" s="572">
        <v>153.52000000000001</v>
      </c>
      <c r="G346" s="572">
        <v>153.52000000000001</v>
      </c>
      <c r="H346" s="324">
        <f t="shared" ref="H346" si="360">(IF(C346&lt;5,E346,IF(AND(C346&gt;=5,C346&lt;=25),F346,IF(C346&gt;25,G346,""))))*C346</f>
        <v>0</v>
      </c>
      <c r="I346" s="573">
        <v>80</v>
      </c>
      <c r="J346" s="573">
        <v>80</v>
      </c>
      <c r="K346" s="573">
        <v>80</v>
      </c>
      <c r="L346" s="326">
        <f t="shared" ref="L346" si="361">(IF(C346&lt;5,I346,IF(AND(C346&gt;=5,C346&lt;=25),J346,IF(C346&gt;25,K346,""))))*C346</f>
        <v>0</v>
      </c>
      <c r="M346" s="572">
        <v>63.9</v>
      </c>
      <c r="N346" s="572">
        <v>63.9</v>
      </c>
      <c r="O346" s="572">
        <v>63.9</v>
      </c>
      <c r="P346" s="324">
        <f t="shared" ref="P346" si="362">(IF(C346&lt;5,M346,IF(AND(C346&gt;=5,C346&lt;=25),N346,IF(C346&gt;25,O346,""))))*C346</f>
        <v>0</v>
      </c>
      <c r="Q346" s="575">
        <v>40</v>
      </c>
      <c r="R346" s="575">
        <v>40</v>
      </c>
      <c r="S346" s="575">
        <v>40</v>
      </c>
      <c r="T346" s="326">
        <f t="shared" ref="T346" si="363">(IF(C346&lt;5,Q346,IF(AND(C346&gt;=5,C346&lt;=25),R346,IF(C346&gt;25,S346,""))))*C346</f>
        <v>0</v>
      </c>
      <c r="U346" s="576">
        <v>454.55</v>
      </c>
      <c r="V346" s="576">
        <v>454.55</v>
      </c>
      <c r="W346" s="576">
        <v>413.23</v>
      </c>
      <c r="X346" s="324">
        <f t="shared" ref="X346" si="364">(IF(C346&lt;5,U346,IF(AND(C346&gt;=5,C346&lt;=25),V346,IF(C346&gt;25,W346,""))))*C346</f>
        <v>0</v>
      </c>
      <c r="Y346" s="573">
        <v>200</v>
      </c>
      <c r="Z346" s="573">
        <v>150</v>
      </c>
      <c r="AA346" s="573">
        <v>140</v>
      </c>
      <c r="AB346" s="326">
        <f t="shared" ref="AB346" si="365">(IF(C346&lt;5,Y346,IF(AND(C346&gt;=5,C346&lt;=25),Z346,IF(C346&gt;25,AA346,""))))*C346</f>
        <v>0</v>
      </c>
    </row>
    <row r="347" spans="1:28" x14ac:dyDescent="0.2">
      <c r="A347" s="316"/>
      <c r="B347" s="558"/>
      <c r="C347" s="318">
        <f>'Series 500 Input'!C347</f>
        <v>0</v>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Input'!C348</f>
        <v>0</v>
      </c>
      <c r="D348" s="562" t="s">
        <v>30</v>
      </c>
      <c r="E348" s="572">
        <v>108.85</v>
      </c>
      <c r="F348" s="572">
        <v>108.85</v>
      </c>
      <c r="G348" s="572">
        <v>108.85</v>
      </c>
      <c r="H348" s="324">
        <f t="shared" ref="H348" si="366">(IF(C348&lt;5,E348,IF(AND(C348&gt;=5,C348&lt;=25),F348,IF(C348&gt;25,G348,""))))*C348</f>
        <v>0</v>
      </c>
      <c r="I348" s="573">
        <v>30</v>
      </c>
      <c r="J348" s="573">
        <v>30</v>
      </c>
      <c r="K348" s="573">
        <v>30</v>
      </c>
      <c r="L348" s="326">
        <f t="shared" ref="L348" si="367">(IF(C348&lt;5,I348,IF(AND(C348&gt;=5,C348&lt;=25),J348,IF(C348&gt;25,K348,""))))*C348</f>
        <v>0</v>
      </c>
      <c r="M348" s="572">
        <v>63.9</v>
      </c>
      <c r="N348" s="572">
        <v>63.9</v>
      </c>
      <c r="O348" s="572">
        <v>63.9</v>
      </c>
      <c r="P348" s="324">
        <f t="shared" ref="P348" si="368">(IF(C348&lt;5,M348,IF(AND(C348&gt;=5,C348&lt;=25),N348,IF(C348&gt;25,O348,""))))*C348</f>
        <v>0</v>
      </c>
      <c r="Q348" s="575">
        <v>40</v>
      </c>
      <c r="R348" s="575">
        <v>40</v>
      </c>
      <c r="S348" s="575">
        <v>40</v>
      </c>
      <c r="T348" s="326">
        <f t="shared" ref="T348" si="369">(IF(C348&lt;5,Q348,IF(AND(C348&gt;=5,C348&lt;=25),R348,IF(C348&gt;25,S348,""))))*C348</f>
        <v>0</v>
      </c>
      <c r="U348" s="576">
        <v>157.09</v>
      </c>
      <c r="V348" s="576">
        <v>157.09</v>
      </c>
      <c r="W348" s="576">
        <v>142.81</v>
      </c>
      <c r="X348" s="324">
        <f t="shared" ref="X348" si="370">(IF(C348&lt;5,U348,IF(AND(C348&gt;=5,C348&lt;=25),V348,IF(C348&gt;25,W348,""))))*C348</f>
        <v>0</v>
      </c>
      <c r="Y348" s="573">
        <v>200</v>
      </c>
      <c r="Z348" s="573">
        <v>150</v>
      </c>
      <c r="AA348" s="573">
        <v>140</v>
      </c>
      <c r="AB348" s="326">
        <f t="shared" ref="AB348" si="371">(IF(C348&lt;5,Y348,IF(AND(C348&gt;=5,C348&lt;=25),Z348,IF(C348&gt;25,AA348,""))))*C348</f>
        <v>0</v>
      </c>
    </row>
    <row r="349" spans="1:28" x14ac:dyDescent="0.2">
      <c r="A349" s="316"/>
      <c r="B349" s="558"/>
      <c r="C349" s="318">
        <f>'Series 500 Input'!C349</f>
        <v>0</v>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Input'!C350</f>
        <v>0</v>
      </c>
      <c r="D350" s="562" t="s">
        <v>30</v>
      </c>
      <c r="E350" s="572">
        <v>153.52000000000001</v>
      </c>
      <c r="F350" s="572">
        <v>153.52000000000001</v>
      </c>
      <c r="G350" s="572">
        <v>153.52000000000001</v>
      </c>
      <c r="H350" s="324">
        <f t="shared" ref="H350" si="372">(IF(C350&lt;5,E350,IF(AND(C350&gt;=5,C350&lt;=25),F350,IF(C350&gt;25,G350,""))))*C350</f>
        <v>0</v>
      </c>
      <c r="I350" s="573">
        <v>30</v>
      </c>
      <c r="J350" s="573">
        <v>30</v>
      </c>
      <c r="K350" s="573">
        <v>30</v>
      </c>
      <c r="L350" s="326">
        <f t="shared" ref="L350" si="373">(IF(C350&lt;5,I350,IF(AND(C350&gt;=5,C350&lt;=25),J350,IF(C350&gt;25,K350,""))))*C350</f>
        <v>0</v>
      </c>
      <c r="M350" s="572">
        <v>63.9</v>
      </c>
      <c r="N350" s="572">
        <v>63.9</v>
      </c>
      <c r="O350" s="572">
        <v>63.9</v>
      </c>
      <c r="P350" s="324">
        <f t="shared" ref="P350" si="374">(IF(C350&lt;5,M350,IF(AND(C350&gt;=5,C350&lt;=25),N350,IF(C350&gt;25,O350,""))))*C350</f>
        <v>0</v>
      </c>
      <c r="Q350" s="575">
        <v>40</v>
      </c>
      <c r="R350" s="575">
        <v>40</v>
      </c>
      <c r="S350" s="575">
        <v>40</v>
      </c>
      <c r="T350" s="326">
        <f t="shared" ref="T350" si="375">(IF(C350&lt;5,Q350,IF(AND(C350&gt;=5,C350&lt;=25),R350,IF(C350&gt;25,S350,""))))*C350</f>
        <v>0</v>
      </c>
      <c r="U350" s="576">
        <v>448</v>
      </c>
      <c r="V350" s="576">
        <v>448</v>
      </c>
      <c r="W350" s="576">
        <v>407.27</v>
      </c>
      <c r="X350" s="324">
        <f t="shared" ref="X350" si="376">(IF(C350&lt;5,U350,IF(AND(C350&gt;=5,C350&lt;=25),V350,IF(C350&gt;25,W350,""))))*C350</f>
        <v>0</v>
      </c>
      <c r="Y350" s="573">
        <v>200</v>
      </c>
      <c r="Z350" s="573">
        <v>150</v>
      </c>
      <c r="AA350" s="573">
        <v>140</v>
      </c>
      <c r="AB350" s="326">
        <f t="shared" ref="AB350" si="377">(IF(C350&lt;5,Y350,IF(AND(C350&gt;=5,C350&lt;=25),Z350,IF(C350&gt;25,AA350,""))))*C350</f>
        <v>0</v>
      </c>
    </row>
    <row r="351" spans="1:28" x14ac:dyDescent="0.2">
      <c r="A351" s="316"/>
      <c r="B351" s="558"/>
      <c r="C351" s="318">
        <f>'Series 500 Input'!C351</f>
        <v>0</v>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Input'!C352</f>
        <v>0</v>
      </c>
      <c r="D352" s="562" t="s">
        <v>30</v>
      </c>
      <c r="E352" s="572">
        <v>78.36</v>
      </c>
      <c r="F352" s="572">
        <v>78.36</v>
      </c>
      <c r="G352" s="572">
        <v>78.36</v>
      </c>
      <c r="H352" s="324">
        <f t="shared" ref="H352" si="378">(IF(C352&lt;5,E352,IF(AND(C352&gt;=5,C352&lt;=25),F352,IF(C352&gt;25,G352,""))))*C352</f>
        <v>0</v>
      </c>
      <c r="I352" s="573">
        <v>30</v>
      </c>
      <c r="J352" s="573">
        <v>30</v>
      </c>
      <c r="K352" s="573">
        <v>30</v>
      </c>
      <c r="L352" s="326">
        <f t="shared" ref="L352" si="379">(IF(C352&lt;5,I352,IF(AND(C352&gt;=5,C352&lt;=25),J352,IF(C352&gt;25,K352,""))))*C352</f>
        <v>0</v>
      </c>
      <c r="M352" s="572">
        <v>57</v>
      </c>
      <c r="N352" s="572">
        <v>57</v>
      </c>
      <c r="O352" s="572">
        <v>57</v>
      </c>
      <c r="P352" s="324">
        <f t="shared" ref="P352" si="380">(IF(C352&lt;5,M352,IF(AND(C352&gt;=5,C352&lt;=25),N352,IF(C352&gt;25,O352,""))))*C352</f>
        <v>0</v>
      </c>
      <c r="Q352" s="575">
        <v>35</v>
      </c>
      <c r="R352" s="575">
        <v>35</v>
      </c>
      <c r="S352" s="575">
        <v>35</v>
      </c>
      <c r="T352" s="326">
        <f t="shared" ref="T352" si="381">(IF(C352&lt;5,Q352,IF(AND(C352&gt;=5,C352&lt;=25),R352,IF(C352&gt;25,S352,""))))*C352</f>
        <v>0</v>
      </c>
      <c r="U352" s="576">
        <v>113.64</v>
      </c>
      <c r="V352" s="576">
        <v>113.64</v>
      </c>
      <c r="W352" s="576">
        <v>103.31</v>
      </c>
      <c r="X352" s="324">
        <f t="shared" ref="X352" si="382">(IF(C352&lt;5,U352,IF(AND(C352&gt;=5,C352&lt;=25),V352,IF(C352&gt;25,W352,""))))*C352</f>
        <v>0</v>
      </c>
      <c r="Y352" s="573">
        <v>200</v>
      </c>
      <c r="Z352" s="573">
        <v>150</v>
      </c>
      <c r="AA352" s="573">
        <v>140</v>
      </c>
      <c r="AB352" s="326">
        <f t="shared" ref="AB352" si="383">(IF(C352&lt;5,Y352,IF(AND(C352&gt;=5,C352&lt;=25),Z352,IF(C352&gt;25,AA352,""))))*C352</f>
        <v>0</v>
      </c>
    </row>
    <row r="353" spans="1:28" x14ac:dyDescent="0.2">
      <c r="A353" s="316"/>
      <c r="B353" s="558"/>
      <c r="C353" s="318">
        <f>'Series 500 Input'!C353</f>
        <v>0</v>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Input'!C354</f>
        <v>0</v>
      </c>
      <c r="D354" s="562" t="s">
        <v>30</v>
      </c>
      <c r="E354" s="572">
        <v>108.85</v>
      </c>
      <c r="F354" s="572">
        <v>108.85</v>
      </c>
      <c r="G354" s="572">
        <v>108.85</v>
      </c>
      <c r="H354" s="324">
        <f t="shared" ref="H354" si="384">(IF(C354&lt;5,E354,IF(AND(C354&gt;=5,C354&lt;=25),F354,IF(C354&gt;25,G354,""))))*C354</f>
        <v>0</v>
      </c>
      <c r="I354" s="573">
        <v>30</v>
      </c>
      <c r="J354" s="573">
        <v>30</v>
      </c>
      <c r="K354" s="573">
        <v>30</v>
      </c>
      <c r="L354" s="326">
        <f t="shared" ref="L354" si="385">(IF(C354&lt;5,I354,IF(AND(C354&gt;=5,C354&lt;=25),J354,IF(C354&gt;25,K354,""))))*C354</f>
        <v>0</v>
      </c>
      <c r="M354" s="572">
        <v>57</v>
      </c>
      <c r="N354" s="572">
        <v>57</v>
      </c>
      <c r="O354" s="572">
        <v>57</v>
      </c>
      <c r="P354" s="324">
        <f t="shared" ref="P354" si="386">(IF(C354&lt;5,M354,IF(AND(C354&gt;=5,C354&lt;=25),N354,IF(C354&gt;25,O354,""))))*C354</f>
        <v>0</v>
      </c>
      <c r="Q354" s="575">
        <v>35</v>
      </c>
      <c r="R354" s="575">
        <v>35</v>
      </c>
      <c r="S354" s="575">
        <v>35</v>
      </c>
      <c r="T354" s="326">
        <f t="shared" ref="T354" si="387">(IF(C354&lt;5,Q354,IF(AND(C354&gt;=5,C354&lt;=25),R354,IF(C354&gt;25,S354,""))))*C354</f>
        <v>0</v>
      </c>
      <c r="U354" s="576">
        <v>140.91</v>
      </c>
      <c r="V354" s="576">
        <v>140.91</v>
      </c>
      <c r="W354" s="576">
        <v>128.1</v>
      </c>
      <c r="X354" s="324">
        <f t="shared" ref="X354" si="388">(IF(C354&lt;5,U354,IF(AND(C354&gt;=5,C354&lt;=25),V354,IF(C354&gt;25,W354,""))))*C354</f>
        <v>0</v>
      </c>
      <c r="Y354" s="573">
        <v>200</v>
      </c>
      <c r="Z354" s="573">
        <v>150</v>
      </c>
      <c r="AA354" s="573">
        <v>140</v>
      </c>
      <c r="AB354" s="326">
        <f t="shared" ref="AB354" si="389">(IF(C354&lt;5,Y354,IF(AND(C354&gt;=5,C354&lt;=25),Z354,IF(C354&gt;25,AA354,""))))*C354</f>
        <v>0</v>
      </c>
    </row>
    <row r="355" spans="1:28" x14ac:dyDescent="0.2">
      <c r="A355" s="316"/>
      <c r="B355" s="558"/>
      <c r="C355" s="318">
        <f>'Series 500 Input'!C355</f>
        <v>0</v>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Input'!C356</f>
        <v>0</v>
      </c>
      <c r="D356" s="562" t="s">
        <v>30</v>
      </c>
      <c r="E356" s="572">
        <v>108.85</v>
      </c>
      <c r="F356" s="572">
        <v>108.85</v>
      </c>
      <c r="G356" s="572">
        <v>108.85</v>
      </c>
      <c r="H356" s="324">
        <f t="shared" ref="H356" si="390">(IF(C356&lt;5,E356,IF(AND(C356&gt;=5,C356&lt;=25),F356,IF(C356&gt;25,G356,""))))*C356</f>
        <v>0</v>
      </c>
      <c r="I356" s="573">
        <v>30</v>
      </c>
      <c r="J356" s="573">
        <v>30</v>
      </c>
      <c r="K356" s="573">
        <v>30</v>
      </c>
      <c r="L356" s="326">
        <f t="shared" ref="L356" si="391">(IF(C356&lt;5,I356,IF(AND(C356&gt;=5,C356&lt;=25),J356,IF(C356&gt;25,K356,""))))*C356</f>
        <v>0</v>
      </c>
      <c r="M356" s="572">
        <v>57</v>
      </c>
      <c r="N356" s="572">
        <v>57</v>
      </c>
      <c r="O356" s="572">
        <v>57</v>
      </c>
      <c r="P356" s="324">
        <f t="shared" ref="P356" si="392">(IF(C356&lt;5,M356,IF(AND(C356&gt;=5,C356&lt;=25),N356,IF(C356&gt;25,O356,""))))*C356</f>
        <v>0</v>
      </c>
      <c r="Q356" s="575">
        <v>40</v>
      </c>
      <c r="R356" s="575">
        <v>40</v>
      </c>
      <c r="S356" s="575">
        <v>40</v>
      </c>
      <c r="T356" s="326">
        <f t="shared" ref="T356" si="393">(IF(C356&lt;5,Q356,IF(AND(C356&gt;=5,C356&lt;=25),R356,IF(C356&gt;25,S356,""))))*C356</f>
        <v>0</v>
      </c>
      <c r="U356" s="576">
        <v>154.55000000000001</v>
      </c>
      <c r="V356" s="576">
        <v>154.55000000000001</v>
      </c>
      <c r="W356" s="576">
        <v>140.5</v>
      </c>
      <c r="X356" s="324">
        <f t="shared" ref="X356" si="394">(IF(C356&lt;5,U356,IF(AND(C356&gt;=5,C356&lt;=25),V356,IF(C356&gt;25,W356,""))))*C356</f>
        <v>0</v>
      </c>
      <c r="Y356" s="573">
        <v>200</v>
      </c>
      <c r="Z356" s="573">
        <v>150</v>
      </c>
      <c r="AA356" s="573">
        <v>140</v>
      </c>
      <c r="AB356" s="326">
        <f t="shared" ref="AB356" si="395">(IF(C356&lt;5,Y356,IF(AND(C356&gt;=5,C356&lt;=25),Z356,IF(C356&gt;25,AA356,""))))*C356</f>
        <v>0</v>
      </c>
    </row>
    <row r="357" spans="1:28" x14ac:dyDescent="0.2">
      <c r="A357" s="316"/>
      <c r="B357" s="558"/>
      <c r="C357" s="318">
        <f>'Series 500 Input'!C357</f>
        <v>0</v>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Input'!C358</f>
        <v>0</v>
      </c>
      <c r="D358" s="562" t="s">
        <v>30</v>
      </c>
      <c r="E358" s="572">
        <v>153.52000000000001</v>
      </c>
      <c r="F358" s="572">
        <v>153.52000000000001</v>
      </c>
      <c r="G358" s="572">
        <v>153.52000000000001</v>
      </c>
      <c r="H358" s="324">
        <f t="shared" ref="H358" si="396">(IF(C358&lt;5,E358,IF(AND(C358&gt;=5,C358&lt;=25),F358,IF(C358&gt;25,G358,""))))*C358</f>
        <v>0</v>
      </c>
      <c r="I358" s="573">
        <v>30</v>
      </c>
      <c r="J358" s="573">
        <v>30</v>
      </c>
      <c r="K358" s="573">
        <v>30</v>
      </c>
      <c r="L358" s="326">
        <f t="shared" ref="L358" si="397">(IF(C358&lt;5,I358,IF(AND(C358&gt;=5,C358&lt;=25),J358,IF(C358&gt;25,K358,""))))*C358</f>
        <v>0</v>
      </c>
      <c r="M358" s="572">
        <v>57</v>
      </c>
      <c r="N358" s="572">
        <v>57</v>
      </c>
      <c r="O358" s="572">
        <v>57</v>
      </c>
      <c r="P358" s="324">
        <f t="shared" ref="P358" si="398">(IF(C358&lt;5,M358,IF(AND(C358&gt;=5,C358&lt;=25),N358,IF(C358&gt;25,O358,""))))*C358</f>
        <v>0</v>
      </c>
      <c r="Q358" s="575">
        <v>40</v>
      </c>
      <c r="R358" s="575">
        <v>40</v>
      </c>
      <c r="S358" s="575">
        <v>40</v>
      </c>
      <c r="T358" s="326">
        <f t="shared" ref="T358" si="399">(IF(C358&lt;5,Q358,IF(AND(C358&gt;=5,C358&lt;=25),R358,IF(C358&gt;25,S358,""))))*C358</f>
        <v>0</v>
      </c>
      <c r="U358" s="576">
        <v>190.91</v>
      </c>
      <c r="V358" s="576">
        <v>190.91</v>
      </c>
      <c r="W358" s="576">
        <v>173.55</v>
      </c>
      <c r="X358" s="324">
        <f t="shared" ref="X358" si="400">(IF(C358&lt;5,U358,IF(AND(C358&gt;=5,C358&lt;=25),V358,IF(C358&gt;25,W358,""))))*C358</f>
        <v>0</v>
      </c>
      <c r="Y358" s="573">
        <v>200</v>
      </c>
      <c r="Z358" s="573">
        <v>150</v>
      </c>
      <c r="AA358" s="573">
        <v>140</v>
      </c>
      <c r="AB358" s="326">
        <f t="shared" ref="AB358" si="401">(IF(C358&lt;5,Y358,IF(AND(C358&gt;=5,C358&lt;=25),Z358,IF(C358&gt;25,AA358,""))))*C358</f>
        <v>0</v>
      </c>
    </row>
    <row r="359" spans="1:28" x14ac:dyDescent="0.2">
      <c r="A359" s="316"/>
      <c r="B359" s="558"/>
      <c r="C359" s="318">
        <f>'Series 500 Input'!C359</f>
        <v>0</v>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Input'!C360</f>
        <v>0</v>
      </c>
      <c r="D360" s="562" t="s">
        <v>30</v>
      </c>
      <c r="E360" s="572">
        <v>108.85</v>
      </c>
      <c r="F360" s="572">
        <v>108.85</v>
      </c>
      <c r="G360" s="572">
        <v>108.85</v>
      </c>
      <c r="H360" s="324">
        <f t="shared" ref="H360" si="402">(IF(C360&lt;5,E360,IF(AND(C360&gt;=5,C360&lt;=25),F360,IF(C360&gt;25,G360,""))))*C360</f>
        <v>0</v>
      </c>
      <c r="I360" s="573">
        <v>30</v>
      </c>
      <c r="J360" s="573">
        <v>30</v>
      </c>
      <c r="K360" s="573">
        <v>30</v>
      </c>
      <c r="L360" s="326">
        <f t="shared" ref="L360" si="403">(IF(C360&lt;5,I360,IF(AND(C360&gt;=5,C360&lt;=25),J360,IF(C360&gt;25,K360,""))))*C360</f>
        <v>0</v>
      </c>
      <c r="M360" s="572">
        <v>57</v>
      </c>
      <c r="N360" s="572">
        <v>57</v>
      </c>
      <c r="O360" s="572">
        <v>57</v>
      </c>
      <c r="P360" s="324">
        <f t="shared" ref="P360" si="404">(IF(C360&lt;5,M360,IF(AND(C360&gt;=5,C360&lt;=25),N360,IF(C360&gt;25,O360,""))))*C360</f>
        <v>0</v>
      </c>
      <c r="Q360" s="575">
        <v>40</v>
      </c>
      <c r="R360" s="575">
        <v>40</v>
      </c>
      <c r="S360" s="575">
        <v>40</v>
      </c>
      <c r="T360" s="326">
        <f t="shared" ref="T360" si="405">(IF(C360&lt;5,Q360,IF(AND(C360&gt;=5,C360&lt;=25),R360,IF(C360&gt;25,S360,""))))*C360</f>
        <v>0</v>
      </c>
      <c r="U360" s="576">
        <v>190.91</v>
      </c>
      <c r="V360" s="576">
        <v>190.91</v>
      </c>
      <c r="W360" s="576">
        <v>173.55</v>
      </c>
      <c r="X360" s="324">
        <f t="shared" ref="X360" si="406">(IF(C360&lt;5,U360,IF(AND(C360&gt;=5,C360&lt;=25),V360,IF(C360&gt;25,W360,""))))*C360</f>
        <v>0</v>
      </c>
      <c r="Y360" s="573">
        <v>200</v>
      </c>
      <c r="Z360" s="573">
        <v>150</v>
      </c>
      <c r="AA360" s="573">
        <v>140</v>
      </c>
      <c r="AB360" s="326">
        <f t="shared" ref="AB360" si="407">(IF(C360&lt;5,Y360,IF(AND(C360&gt;=5,C360&lt;=25),Z360,IF(C360&gt;25,AA360,""))))*C360</f>
        <v>0</v>
      </c>
    </row>
    <row r="361" spans="1:28" x14ac:dyDescent="0.2">
      <c r="A361" s="316"/>
      <c r="B361" s="558"/>
      <c r="C361" s="318">
        <f>'Series 500 Input'!C361</f>
        <v>0</v>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Input'!C362</f>
        <v>0</v>
      </c>
      <c r="D362" s="562" t="s">
        <v>30</v>
      </c>
      <c r="E362" s="572">
        <v>153.52000000000001</v>
      </c>
      <c r="F362" s="572">
        <v>153.52000000000001</v>
      </c>
      <c r="G362" s="572">
        <v>153.52000000000001</v>
      </c>
      <c r="H362" s="324">
        <f t="shared" ref="H362" si="408">(IF(C362&lt;5,E362,IF(AND(C362&gt;=5,C362&lt;=25),F362,IF(C362&gt;25,G362,""))))*C362</f>
        <v>0</v>
      </c>
      <c r="I362" s="573">
        <v>30</v>
      </c>
      <c r="J362" s="573">
        <v>30</v>
      </c>
      <c r="K362" s="573">
        <v>30</v>
      </c>
      <c r="L362" s="326">
        <f t="shared" ref="L362" si="409">(IF(C362&lt;5,I362,IF(AND(C362&gt;=5,C362&lt;=25),J362,IF(C362&gt;25,K362,""))))*C362</f>
        <v>0</v>
      </c>
      <c r="M362" s="572">
        <v>57</v>
      </c>
      <c r="N362" s="572">
        <v>57</v>
      </c>
      <c r="O362" s="572">
        <v>57</v>
      </c>
      <c r="P362" s="324">
        <f t="shared" ref="P362" si="410">(IF(C362&lt;5,M362,IF(AND(C362&gt;=5,C362&lt;=25),N362,IF(C362&gt;25,O362,""))))*C362</f>
        <v>0</v>
      </c>
      <c r="Q362" s="575">
        <v>40</v>
      </c>
      <c r="R362" s="575">
        <v>40</v>
      </c>
      <c r="S362" s="575">
        <v>40</v>
      </c>
      <c r="T362" s="326">
        <f t="shared" ref="T362" si="411">(IF(C362&lt;5,Q362,IF(AND(C362&gt;=5,C362&lt;=25),R362,IF(C362&gt;25,S362,""))))*C362</f>
        <v>0</v>
      </c>
      <c r="U362" s="576">
        <v>236.36</v>
      </c>
      <c r="V362" s="576">
        <v>236.36</v>
      </c>
      <c r="W362" s="576">
        <v>214.87</v>
      </c>
      <c r="X362" s="324">
        <f t="shared" ref="X362" si="412">(IF(C362&lt;5,U362,IF(AND(C362&gt;=5,C362&lt;=25),V362,IF(C362&gt;25,W362,""))))*C362</f>
        <v>0</v>
      </c>
      <c r="Y362" s="573">
        <v>200</v>
      </c>
      <c r="Z362" s="573">
        <v>150</v>
      </c>
      <c r="AA362" s="573">
        <v>140</v>
      </c>
      <c r="AB362" s="326">
        <f t="shared" ref="AB362" si="413">(IF(C362&lt;5,Y362,IF(AND(C362&gt;=5,C362&lt;=25),Z362,IF(C362&gt;25,AA362,""))))*C362</f>
        <v>0</v>
      </c>
    </row>
    <row r="363" spans="1:28" x14ac:dyDescent="0.2">
      <c r="A363" s="316"/>
      <c r="B363" s="558"/>
      <c r="C363" s="318">
        <f>'Series 500 Input'!C363</f>
        <v>0</v>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Input'!C364</f>
        <v>0</v>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Input'!C365</f>
        <v>0</v>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Input'!C366</f>
        <v>0</v>
      </c>
      <c r="D366" s="562" t="s">
        <v>30</v>
      </c>
      <c r="E366" s="572">
        <v>108.85</v>
      </c>
      <c r="F366" s="572">
        <v>108.85</v>
      </c>
      <c r="G366" s="572">
        <v>108.85</v>
      </c>
      <c r="H366" s="324">
        <f t="shared" ref="H366:H400" si="414">(IF(C366&lt;5,E366,IF(AND(C366&gt;=5,C366&lt;=25),F366,IF(C366&gt;25,G366,""))))*C366</f>
        <v>0</v>
      </c>
      <c r="I366" s="573">
        <v>80</v>
      </c>
      <c r="J366" s="573">
        <v>80</v>
      </c>
      <c r="K366" s="573">
        <v>80</v>
      </c>
      <c r="L366" s="326">
        <f>(IF(C366&lt;5,I366,IF(AND(C366&gt;=5,C366&lt;=25),J366,IF(C366&gt;25,K366,""))))*C366</f>
        <v>0</v>
      </c>
      <c r="M366" s="572">
        <v>63.9</v>
      </c>
      <c r="N366" s="572">
        <v>63.9</v>
      </c>
      <c r="O366" s="572">
        <v>63.9</v>
      </c>
      <c r="P366" s="324">
        <f t="shared" ref="P366:P400" si="415">(IF(C366&lt;5,M366,IF(AND(C366&gt;=5,C366&lt;=25),N366,IF(C366&gt;25,O366,""))))*C366</f>
        <v>0</v>
      </c>
      <c r="Q366" s="575">
        <v>40</v>
      </c>
      <c r="R366" s="575">
        <v>40</v>
      </c>
      <c r="S366" s="575">
        <v>40</v>
      </c>
      <c r="T366" s="326">
        <f t="shared" ref="T366" si="416">(IF(C366&lt;5,Q366,IF(AND(C366&gt;=5,C366&lt;=25),R366,IF(C366&gt;25,S366,""))))*C366</f>
        <v>0</v>
      </c>
      <c r="U366" s="576">
        <v>154.55000000000001</v>
      </c>
      <c r="V366" s="576">
        <v>154.55000000000001</v>
      </c>
      <c r="W366" s="576">
        <v>140.5</v>
      </c>
      <c r="X366" s="324">
        <f t="shared" ref="X366" si="417">(IF(C366&lt;5,U366,IF(AND(C366&gt;=5,C366&lt;=25),V366,IF(C366&gt;25,W366,""))))*C366</f>
        <v>0</v>
      </c>
      <c r="Y366" s="573">
        <v>200</v>
      </c>
      <c r="Z366" s="573">
        <v>150</v>
      </c>
      <c r="AA366" s="573">
        <v>140</v>
      </c>
      <c r="AB366" s="326">
        <f t="shared" ref="AB366" si="418">(IF(C366&lt;5,Y366,IF(AND(C366&gt;=5,C366&lt;=25),Z366,IF(C366&gt;25,AA366,""))))*C366</f>
        <v>0</v>
      </c>
    </row>
    <row r="367" spans="1:28" x14ac:dyDescent="0.2">
      <c r="A367" s="316"/>
      <c r="B367" s="558"/>
      <c r="C367" s="318">
        <f>'Series 500 Input'!C367</f>
        <v>0</v>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Input'!C368</f>
        <v>0</v>
      </c>
      <c r="D368" s="562" t="s">
        <v>30</v>
      </c>
      <c r="E368" s="572">
        <v>153.52000000000001</v>
      </c>
      <c r="F368" s="572">
        <v>153.52000000000001</v>
      </c>
      <c r="G368" s="572">
        <v>153.52000000000001</v>
      </c>
      <c r="H368" s="324">
        <f t="shared" si="414"/>
        <v>0</v>
      </c>
      <c r="I368" s="573">
        <v>80</v>
      </c>
      <c r="J368" s="573">
        <v>80</v>
      </c>
      <c r="K368" s="573">
        <v>80</v>
      </c>
      <c r="L368" s="326">
        <f t="shared" ref="L368" si="419">(IF(C368&lt;5,I368,IF(AND(C368&gt;=5,C368&lt;=25),J368,IF(C368&gt;25,K368,""))))*C368</f>
        <v>0</v>
      </c>
      <c r="M368" s="572">
        <v>63.9</v>
      </c>
      <c r="N368" s="572">
        <v>63.9</v>
      </c>
      <c r="O368" s="572">
        <v>63.9</v>
      </c>
      <c r="P368" s="324">
        <f t="shared" si="415"/>
        <v>0</v>
      </c>
      <c r="Q368" s="575">
        <v>40</v>
      </c>
      <c r="R368" s="575">
        <v>40</v>
      </c>
      <c r="S368" s="575">
        <v>40</v>
      </c>
      <c r="T368" s="326">
        <f t="shared" ref="T368:T400" si="420">(IF(C368&lt;5,Q368,IF(AND(C368&gt;=5,C368&lt;=25),R368,IF(C368&gt;25,S368,""))))*C368</f>
        <v>0</v>
      </c>
      <c r="U368" s="576">
        <v>196.36</v>
      </c>
      <c r="V368" s="576">
        <v>196.36</v>
      </c>
      <c r="W368" s="576">
        <v>178.51</v>
      </c>
      <c r="X368" s="324">
        <f t="shared" ref="X368" si="421">(IF(C368&lt;5,U368,IF(AND(C368&gt;=5,C368&lt;=25),V368,IF(C368&gt;25,W368,""))))*C368</f>
        <v>0</v>
      </c>
      <c r="Y368" s="573">
        <v>200</v>
      </c>
      <c r="Z368" s="573">
        <v>150</v>
      </c>
      <c r="AA368" s="573">
        <v>140</v>
      </c>
      <c r="AB368" s="326">
        <f t="shared" ref="AB368" si="422">(IF(C368&lt;5,Y368,IF(AND(C368&gt;=5,C368&lt;=25),Z368,IF(C368&gt;25,AA368,""))))*C368</f>
        <v>0</v>
      </c>
    </row>
    <row r="369" spans="1:28" x14ac:dyDescent="0.2">
      <c r="A369" s="316"/>
      <c r="B369" s="558"/>
      <c r="C369" s="318">
        <f>'Series 500 Input'!C369</f>
        <v>0</v>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Input'!C370</f>
        <v>0</v>
      </c>
      <c r="D370" s="562" t="s">
        <v>30</v>
      </c>
      <c r="E370" s="572">
        <v>108.85</v>
      </c>
      <c r="F370" s="572">
        <v>108.85</v>
      </c>
      <c r="G370" s="572">
        <v>108.85</v>
      </c>
      <c r="H370" s="324">
        <f t="shared" si="414"/>
        <v>0</v>
      </c>
      <c r="I370" s="573">
        <v>30</v>
      </c>
      <c r="J370" s="573">
        <v>30</v>
      </c>
      <c r="K370" s="573">
        <v>30</v>
      </c>
      <c r="L370" s="326">
        <f t="shared" ref="L370" si="423">(IF(C370&lt;5,I370,IF(AND(C370&gt;=5,C370&lt;=25),J370,IF(C370&gt;25,K370,""))))*C370</f>
        <v>0</v>
      </c>
      <c r="M370" s="572">
        <v>63.9</v>
      </c>
      <c r="N370" s="572">
        <v>63.9</v>
      </c>
      <c r="O370" s="572">
        <v>63.9</v>
      </c>
      <c r="P370" s="324">
        <f t="shared" si="415"/>
        <v>0</v>
      </c>
      <c r="Q370" s="575">
        <v>40</v>
      </c>
      <c r="R370" s="575">
        <v>40</v>
      </c>
      <c r="S370" s="575">
        <v>40</v>
      </c>
      <c r="T370" s="326">
        <f t="shared" si="420"/>
        <v>0</v>
      </c>
      <c r="U370" s="576">
        <v>157.09</v>
      </c>
      <c r="V370" s="576">
        <v>157.09</v>
      </c>
      <c r="W370" s="576">
        <v>142.81</v>
      </c>
      <c r="X370" s="324">
        <f t="shared" ref="X370" si="424">(IF(C370&lt;5,U370,IF(AND(C370&gt;=5,C370&lt;=25),V370,IF(C370&gt;25,W370,""))))*C370</f>
        <v>0</v>
      </c>
      <c r="Y370" s="573">
        <v>200</v>
      </c>
      <c r="Z370" s="573">
        <v>150</v>
      </c>
      <c r="AA370" s="573">
        <v>140</v>
      </c>
      <c r="AB370" s="326">
        <f t="shared" ref="AB370:AB398" si="425">(IF(C370&lt;5,Y370,IF(AND(C370&gt;=5,C370&lt;=25),Z370,IF(C370&gt;25,AA370,""))))*C370</f>
        <v>0</v>
      </c>
    </row>
    <row r="371" spans="1:28" x14ac:dyDescent="0.2">
      <c r="A371" s="316"/>
      <c r="B371" s="558"/>
      <c r="C371" s="318">
        <f>'Series 500 Input'!C371</f>
        <v>0</v>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Input'!C372</f>
        <v>0</v>
      </c>
      <c r="D372" s="562" t="s">
        <v>30</v>
      </c>
      <c r="E372" s="572">
        <v>153.52000000000001</v>
      </c>
      <c r="F372" s="572">
        <v>153.52000000000001</v>
      </c>
      <c r="G372" s="572">
        <v>153.52000000000001</v>
      </c>
      <c r="H372" s="324">
        <f t="shared" si="414"/>
        <v>0</v>
      </c>
      <c r="I372" s="573">
        <v>30</v>
      </c>
      <c r="J372" s="573">
        <v>30</v>
      </c>
      <c r="K372" s="573">
        <v>30</v>
      </c>
      <c r="L372" s="326">
        <f t="shared" ref="L372" si="426">(IF(C372&lt;5,I372,IF(AND(C372&gt;=5,C372&lt;=25),J372,IF(C372&gt;25,K372,""))))*C372</f>
        <v>0</v>
      </c>
      <c r="M372" s="572">
        <v>63.9</v>
      </c>
      <c r="N372" s="572">
        <v>63.9</v>
      </c>
      <c r="O372" s="572">
        <v>63.9</v>
      </c>
      <c r="P372" s="324">
        <f t="shared" si="415"/>
        <v>0</v>
      </c>
      <c r="Q372" s="575">
        <v>40</v>
      </c>
      <c r="R372" s="575">
        <v>40</v>
      </c>
      <c r="S372" s="575">
        <v>40</v>
      </c>
      <c r="T372" s="326">
        <f t="shared" si="420"/>
        <v>0</v>
      </c>
      <c r="U372" s="576">
        <v>189.82</v>
      </c>
      <c r="V372" s="576">
        <v>189.82</v>
      </c>
      <c r="W372" s="576">
        <v>172.56</v>
      </c>
      <c r="X372" s="324">
        <f t="shared" ref="X372" si="427">(IF(C372&lt;5,U372,IF(AND(C372&gt;=5,C372&lt;=25),V372,IF(C372&gt;25,W372,""))))*C372</f>
        <v>0</v>
      </c>
      <c r="Y372" s="573">
        <v>200</v>
      </c>
      <c r="Z372" s="573">
        <v>150</v>
      </c>
      <c r="AA372" s="573">
        <v>140</v>
      </c>
      <c r="AB372" s="326">
        <f t="shared" ref="AB372:AB400" si="428">(IF(C372&lt;5,Y372,IF(AND(C372&gt;=5,C372&lt;=25),Z372,IF(C372&gt;25,AA372,""))))*C372</f>
        <v>0</v>
      </c>
    </row>
    <row r="373" spans="1:28" x14ac:dyDescent="0.2">
      <c r="A373" s="316"/>
      <c r="B373" s="558"/>
      <c r="C373" s="318">
        <f>'Series 500 Input'!C373</f>
        <v>0</v>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Input'!C374</f>
        <v>0</v>
      </c>
      <c r="D374" s="562" t="s">
        <v>30</v>
      </c>
      <c r="E374" s="572">
        <v>108.85</v>
      </c>
      <c r="F374" s="572">
        <v>108.85</v>
      </c>
      <c r="G374" s="572">
        <v>108.85</v>
      </c>
      <c r="H374" s="324">
        <f t="shared" si="414"/>
        <v>0</v>
      </c>
      <c r="I374" s="573">
        <v>80</v>
      </c>
      <c r="J374" s="573">
        <v>80</v>
      </c>
      <c r="K374" s="573">
        <v>80</v>
      </c>
      <c r="L374" s="326">
        <f t="shared" ref="L374" si="429">(IF(C374&lt;5,I374,IF(AND(C374&gt;=5,C374&lt;=25),J374,IF(C374&gt;25,K374,""))))*C374</f>
        <v>0</v>
      </c>
      <c r="M374" s="572">
        <v>63.9</v>
      </c>
      <c r="N374" s="572">
        <v>63.9</v>
      </c>
      <c r="O374" s="572">
        <v>63.9</v>
      </c>
      <c r="P374" s="324">
        <f t="shared" si="415"/>
        <v>0</v>
      </c>
      <c r="Q374" s="575">
        <v>40</v>
      </c>
      <c r="R374" s="575">
        <v>40</v>
      </c>
      <c r="S374" s="575">
        <v>40</v>
      </c>
      <c r="T374" s="326">
        <f t="shared" si="420"/>
        <v>0</v>
      </c>
      <c r="U374" s="576">
        <v>294.55</v>
      </c>
      <c r="V374" s="576">
        <v>294.55</v>
      </c>
      <c r="W374" s="576">
        <v>267.77</v>
      </c>
      <c r="X374" s="324">
        <f t="shared" ref="X374" si="430">(IF(C374&lt;5,U374,IF(AND(C374&gt;=5,C374&lt;=25),V374,IF(C374&gt;25,W374,""))))*C374</f>
        <v>0</v>
      </c>
      <c r="Y374" s="573">
        <v>200</v>
      </c>
      <c r="Z374" s="573">
        <v>150</v>
      </c>
      <c r="AA374" s="573">
        <v>140</v>
      </c>
      <c r="AB374" s="326">
        <f t="shared" si="425"/>
        <v>0</v>
      </c>
    </row>
    <row r="375" spans="1:28" x14ac:dyDescent="0.2">
      <c r="A375" s="316"/>
      <c r="B375" s="558"/>
      <c r="C375" s="318">
        <f>'Series 500 Input'!C375</f>
        <v>0</v>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Input'!C376</f>
        <v>0</v>
      </c>
      <c r="D376" s="562" t="s">
        <v>30</v>
      </c>
      <c r="E376" s="572">
        <v>153.52000000000001</v>
      </c>
      <c r="F376" s="572">
        <v>153.52000000000001</v>
      </c>
      <c r="G376" s="572">
        <v>153.52000000000001</v>
      </c>
      <c r="H376" s="324">
        <f t="shared" si="414"/>
        <v>0</v>
      </c>
      <c r="I376" s="573">
        <v>80</v>
      </c>
      <c r="J376" s="573">
        <v>80</v>
      </c>
      <c r="K376" s="573">
        <v>80</v>
      </c>
      <c r="L376" s="326">
        <f t="shared" ref="L376" si="431">(IF(C376&lt;5,I376,IF(AND(C376&gt;=5,C376&lt;=25),J376,IF(C376&gt;25,K376,""))))*C376</f>
        <v>0</v>
      </c>
      <c r="M376" s="572">
        <v>63.9</v>
      </c>
      <c r="N376" s="572">
        <v>63.9</v>
      </c>
      <c r="O376" s="572">
        <v>63.9</v>
      </c>
      <c r="P376" s="324">
        <f t="shared" si="415"/>
        <v>0</v>
      </c>
      <c r="Q376" s="575">
        <v>40</v>
      </c>
      <c r="R376" s="575">
        <v>40</v>
      </c>
      <c r="S376" s="575">
        <v>40</v>
      </c>
      <c r="T376" s="326">
        <f t="shared" si="420"/>
        <v>0</v>
      </c>
      <c r="U376" s="576">
        <v>327.27</v>
      </c>
      <c r="V376" s="576">
        <v>327.27</v>
      </c>
      <c r="W376" s="576">
        <v>297.52</v>
      </c>
      <c r="X376" s="324">
        <f t="shared" ref="X376" si="432">(IF(C376&lt;5,U376,IF(AND(C376&gt;=5,C376&lt;=25),V376,IF(C376&gt;25,W376,""))))*C376</f>
        <v>0</v>
      </c>
      <c r="Y376" s="573">
        <v>200</v>
      </c>
      <c r="Z376" s="573">
        <v>150</v>
      </c>
      <c r="AA376" s="573">
        <v>140</v>
      </c>
      <c r="AB376" s="326">
        <f t="shared" si="428"/>
        <v>0</v>
      </c>
    </row>
    <row r="377" spans="1:28" x14ac:dyDescent="0.2">
      <c r="A377" s="316"/>
      <c r="B377" s="558"/>
      <c r="C377" s="318">
        <f>'Series 500 Input'!C377</f>
        <v>0</v>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Input'!C378</f>
        <v>0</v>
      </c>
      <c r="D378" s="562" t="s">
        <v>30</v>
      </c>
      <c r="E378" s="572">
        <v>108.85</v>
      </c>
      <c r="F378" s="572">
        <v>108.85</v>
      </c>
      <c r="G378" s="572">
        <v>108.85</v>
      </c>
      <c r="H378" s="324">
        <f t="shared" si="414"/>
        <v>0</v>
      </c>
      <c r="I378" s="573">
        <v>30</v>
      </c>
      <c r="J378" s="573">
        <v>30</v>
      </c>
      <c r="K378" s="573">
        <v>30</v>
      </c>
      <c r="L378" s="326">
        <f t="shared" ref="L378" si="433">(IF(C378&lt;5,I378,IF(AND(C378&gt;=5,C378&lt;=25),J378,IF(C378&gt;25,K378,""))))*C378</f>
        <v>0</v>
      </c>
      <c r="M378" s="572">
        <v>63.9</v>
      </c>
      <c r="N378" s="572">
        <v>63.9</v>
      </c>
      <c r="O378" s="572">
        <v>63.9</v>
      </c>
      <c r="P378" s="324">
        <f t="shared" si="415"/>
        <v>0</v>
      </c>
      <c r="Q378" s="575">
        <v>40</v>
      </c>
      <c r="R378" s="575">
        <v>40</v>
      </c>
      <c r="S378" s="575">
        <v>40</v>
      </c>
      <c r="T378" s="326">
        <f t="shared" si="420"/>
        <v>0</v>
      </c>
      <c r="U378" s="576">
        <v>294.55</v>
      </c>
      <c r="V378" s="576">
        <v>294.55</v>
      </c>
      <c r="W378" s="576">
        <v>267.77</v>
      </c>
      <c r="X378" s="324">
        <f t="shared" ref="X378" si="434">(IF(C378&lt;5,U378,IF(AND(C378&gt;=5,C378&lt;=25),V378,IF(C378&gt;25,W378,""))))*C378</f>
        <v>0</v>
      </c>
      <c r="Y378" s="573">
        <v>200</v>
      </c>
      <c r="Z378" s="573">
        <v>150</v>
      </c>
      <c r="AA378" s="573">
        <v>140</v>
      </c>
      <c r="AB378" s="326">
        <f t="shared" si="425"/>
        <v>0</v>
      </c>
    </row>
    <row r="379" spans="1:28" x14ac:dyDescent="0.2">
      <c r="A379" s="316"/>
      <c r="B379" s="558"/>
      <c r="C379" s="318">
        <f>'Series 500 Input'!C379</f>
        <v>0</v>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Input'!C380</f>
        <v>0</v>
      </c>
      <c r="D380" s="562" t="s">
        <v>30</v>
      </c>
      <c r="E380" s="572">
        <v>153.52000000000001</v>
      </c>
      <c r="F380" s="572">
        <v>153.52000000000001</v>
      </c>
      <c r="G380" s="572">
        <v>153.52000000000001</v>
      </c>
      <c r="H380" s="324">
        <f t="shared" si="414"/>
        <v>0</v>
      </c>
      <c r="I380" s="573">
        <v>30</v>
      </c>
      <c r="J380" s="573">
        <v>30</v>
      </c>
      <c r="K380" s="573">
        <v>30</v>
      </c>
      <c r="L380" s="326">
        <f t="shared" ref="L380" si="435">(IF(C380&lt;5,I380,IF(AND(C380&gt;=5,C380&lt;=25),J380,IF(C380&gt;25,K380,""))))*C380</f>
        <v>0</v>
      </c>
      <c r="M380" s="572">
        <v>63.9</v>
      </c>
      <c r="N380" s="572">
        <v>63.9</v>
      </c>
      <c r="O380" s="572">
        <v>63.9</v>
      </c>
      <c r="P380" s="324">
        <f t="shared" si="415"/>
        <v>0</v>
      </c>
      <c r="Q380" s="575">
        <v>40</v>
      </c>
      <c r="R380" s="575">
        <v>40</v>
      </c>
      <c r="S380" s="575">
        <v>40</v>
      </c>
      <c r="T380" s="326">
        <f t="shared" si="420"/>
        <v>0</v>
      </c>
      <c r="U380" s="576">
        <v>327.27</v>
      </c>
      <c r="V380" s="576">
        <v>327.27</v>
      </c>
      <c r="W380" s="576">
        <v>297.52</v>
      </c>
      <c r="X380" s="324">
        <f t="shared" ref="X380" si="436">(IF(C380&lt;5,U380,IF(AND(C380&gt;=5,C380&lt;=25),V380,IF(C380&gt;25,W380,""))))*C380</f>
        <v>0</v>
      </c>
      <c r="Y380" s="573">
        <v>200</v>
      </c>
      <c r="Z380" s="573">
        <v>150</v>
      </c>
      <c r="AA380" s="573">
        <v>140</v>
      </c>
      <c r="AB380" s="326">
        <f t="shared" si="428"/>
        <v>0</v>
      </c>
    </row>
    <row r="381" spans="1:28" x14ac:dyDescent="0.2">
      <c r="A381" s="316"/>
      <c r="B381" s="558"/>
      <c r="C381" s="318">
        <f>'Series 500 Input'!C381</f>
        <v>0</v>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Input'!C382</f>
        <v>0</v>
      </c>
      <c r="D382" s="562" t="s">
        <v>30</v>
      </c>
      <c r="E382" s="572">
        <v>108.85</v>
      </c>
      <c r="F382" s="572">
        <v>108.85</v>
      </c>
      <c r="G382" s="572">
        <v>108.85</v>
      </c>
      <c r="H382" s="324">
        <f t="shared" si="414"/>
        <v>0</v>
      </c>
      <c r="I382" s="573">
        <v>80</v>
      </c>
      <c r="J382" s="573">
        <v>80</v>
      </c>
      <c r="K382" s="573">
        <v>80</v>
      </c>
      <c r="L382" s="326">
        <f t="shared" ref="L382" si="437">(IF(C382&lt;5,I382,IF(AND(C382&gt;=5,C382&lt;=25),J382,IF(C382&gt;25,K382,""))))*C382</f>
        <v>0</v>
      </c>
      <c r="M382" s="572">
        <v>63.9</v>
      </c>
      <c r="N382" s="572">
        <v>63.9</v>
      </c>
      <c r="O382" s="572">
        <v>63.9</v>
      </c>
      <c r="P382" s="324">
        <f t="shared" si="415"/>
        <v>0</v>
      </c>
      <c r="Q382" s="575">
        <v>40</v>
      </c>
      <c r="R382" s="575">
        <v>40</v>
      </c>
      <c r="S382" s="575">
        <v>40</v>
      </c>
      <c r="T382" s="326">
        <f t="shared" si="420"/>
        <v>0</v>
      </c>
      <c r="U382" s="576">
        <v>324</v>
      </c>
      <c r="V382" s="576">
        <v>324</v>
      </c>
      <c r="W382" s="576">
        <v>294.55</v>
      </c>
      <c r="X382" s="324">
        <f t="shared" ref="X382" si="438">(IF(C382&lt;5,U382,IF(AND(C382&gt;=5,C382&lt;=25),V382,IF(C382&gt;25,W382,""))))*C382</f>
        <v>0</v>
      </c>
      <c r="Y382" s="573">
        <v>200</v>
      </c>
      <c r="Z382" s="573">
        <v>150</v>
      </c>
      <c r="AA382" s="573">
        <v>140</v>
      </c>
      <c r="AB382" s="326">
        <f t="shared" si="425"/>
        <v>0</v>
      </c>
    </row>
    <row r="383" spans="1:28" x14ac:dyDescent="0.2">
      <c r="A383" s="316"/>
      <c r="B383" s="629"/>
      <c r="C383" s="318">
        <f>'Series 500 Input'!C383</f>
        <v>0</v>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Input'!C384</f>
        <v>0</v>
      </c>
      <c r="D384" s="562" t="s">
        <v>30</v>
      </c>
      <c r="E384" s="572">
        <v>153.52000000000001</v>
      </c>
      <c r="F384" s="572">
        <v>153.52000000000001</v>
      </c>
      <c r="G384" s="572">
        <v>153.52000000000001</v>
      </c>
      <c r="H384" s="324">
        <f t="shared" si="414"/>
        <v>0</v>
      </c>
      <c r="I384" s="573">
        <v>80</v>
      </c>
      <c r="J384" s="573">
        <v>80</v>
      </c>
      <c r="K384" s="573">
        <v>80</v>
      </c>
      <c r="L384" s="326">
        <f t="shared" ref="L384" si="439">(IF(C384&lt;5,I384,IF(AND(C384&gt;=5,C384&lt;=25),J384,IF(C384&gt;25,K384,""))))*C384</f>
        <v>0</v>
      </c>
      <c r="M384" s="572">
        <v>63.9</v>
      </c>
      <c r="N384" s="572">
        <v>63.9</v>
      </c>
      <c r="O384" s="572">
        <v>63.9</v>
      </c>
      <c r="P384" s="324">
        <f t="shared" si="415"/>
        <v>0</v>
      </c>
      <c r="Q384" s="575">
        <v>40</v>
      </c>
      <c r="R384" s="575">
        <v>40</v>
      </c>
      <c r="S384" s="575">
        <v>40</v>
      </c>
      <c r="T384" s="326">
        <f t="shared" si="420"/>
        <v>0</v>
      </c>
      <c r="U384" s="576">
        <v>360</v>
      </c>
      <c r="V384" s="576">
        <v>360</v>
      </c>
      <c r="W384" s="576">
        <v>327.27</v>
      </c>
      <c r="X384" s="324">
        <f t="shared" ref="X384" si="440">(IF(C384&lt;5,U384,IF(AND(C384&gt;=5,C384&lt;=25),V384,IF(C384&gt;25,W384,""))))*C384</f>
        <v>0</v>
      </c>
      <c r="Y384" s="573">
        <v>200</v>
      </c>
      <c r="Z384" s="573">
        <v>150</v>
      </c>
      <c r="AA384" s="573">
        <v>140</v>
      </c>
      <c r="AB384" s="326">
        <f t="shared" si="428"/>
        <v>0</v>
      </c>
    </row>
    <row r="385" spans="1:28" x14ac:dyDescent="0.2">
      <c r="A385" s="316"/>
      <c r="B385" s="558"/>
      <c r="C385" s="318">
        <f>'Series 500 Input'!C385</f>
        <v>0</v>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Input'!C386</f>
        <v>0</v>
      </c>
      <c r="D386" s="562" t="s">
        <v>30</v>
      </c>
      <c r="E386" s="572">
        <v>108.85</v>
      </c>
      <c r="F386" s="572">
        <v>108.85</v>
      </c>
      <c r="G386" s="572">
        <v>108.85</v>
      </c>
      <c r="H386" s="324">
        <f t="shared" si="414"/>
        <v>0</v>
      </c>
      <c r="I386" s="573">
        <v>30</v>
      </c>
      <c r="J386" s="573">
        <v>30</v>
      </c>
      <c r="K386" s="573">
        <v>30</v>
      </c>
      <c r="L386" s="326">
        <f t="shared" ref="L386" si="441">(IF(C386&lt;5,I386,IF(AND(C386&gt;=5,C386&lt;=25),J386,IF(C386&gt;25,K386,""))))*C386</f>
        <v>0</v>
      </c>
      <c r="M386" s="572">
        <v>63.9</v>
      </c>
      <c r="N386" s="572">
        <v>63.9</v>
      </c>
      <c r="O386" s="572">
        <v>63.9</v>
      </c>
      <c r="P386" s="324">
        <f t="shared" si="415"/>
        <v>0</v>
      </c>
      <c r="Q386" s="575">
        <v>40</v>
      </c>
      <c r="R386" s="575">
        <v>40</v>
      </c>
      <c r="S386" s="575">
        <v>40</v>
      </c>
      <c r="T386" s="326">
        <f t="shared" si="420"/>
        <v>0</v>
      </c>
      <c r="U386" s="576">
        <v>324</v>
      </c>
      <c r="V386" s="576">
        <v>324</v>
      </c>
      <c r="W386" s="576">
        <v>294.55</v>
      </c>
      <c r="X386" s="324">
        <f t="shared" ref="X386" si="442">(IF(C386&lt;5,U386,IF(AND(C386&gt;=5,C386&lt;=25),V386,IF(C386&gt;25,W386,""))))*C386</f>
        <v>0</v>
      </c>
      <c r="Y386" s="573">
        <v>200</v>
      </c>
      <c r="Z386" s="573">
        <v>150</v>
      </c>
      <c r="AA386" s="573">
        <v>140</v>
      </c>
      <c r="AB386" s="326">
        <f t="shared" si="425"/>
        <v>0</v>
      </c>
    </row>
    <row r="387" spans="1:28" x14ac:dyDescent="0.2">
      <c r="A387" s="316"/>
      <c r="B387" s="558"/>
      <c r="C387" s="318">
        <f>'Series 500 Input'!C387</f>
        <v>0</v>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Input'!C388</f>
        <v>0</v>
      </c>
      <c r="D388" s="562" t="s">
        <v>30</v>
      </c>
      <c r="E388" s="572">
        <v>153.52000000000001</v>
      </c>
      <c r="F388" s="572">
        <v>153.52000000000001</v>
      </c>
      <c r="G388" s="572">
        <v>153.52000000000001</v>
      </c>
      <c r="H388" s="324">
        <f t="shared" si="414"/>
        <v>0</v>
      </c>
      <c r="I388" s="573">
        <v>30</v>
      </c>
      <c r="J388" s="573">
        <v>30</v>
      </c>
      <c r="K388" s="573">
        <v>30</v>
      </c>
      <c r="L388" s="326">
        <f t="shared" ref="L388" si="443">(IF(C388&lt;5,I388,IF(AND(C388&gt;=5,C388&lt;=25),J388,IF(C388&gt;25,K388,""))))*C388</f>
        <v>0</v>
      </c>
      <c r="M388" s="572">
        <v>63.9</v>
      </c>
      <c r="N388" s="572">
        <v>63.9</v>
      </c>
      <c r="O388" s="572">
        <v>63.9</v>
      </c>
      <c r="P388" s="324">
        <f t="shared" si="415"/>
        <v>0</v>
      </c>
      <c r="Q388" s="575">
        <v>40</v>
      </c>
      <c r="R388" s="575">
        <v>40</v>
      </c>
      <c r="S388" s="575">
        <v>40</v>
      </c>
      <c r="T388" s="326">
        <f t="shared" si="420"/>
        <v>0</v>
      </c>
      <c r="U388" s="576">
        <v>360</v>
      </c>
      <c r="V388" s="576">
        <v>360</v>
      </c>
      <c r="W388" s="576">
        <v>327.27</v>
      </c>
      <c r="X388" s="324">
        <f t="shared" ref="X388" si="444">(IF(C388&lt;5,U388,IF(AND(C388&gt;=5,C388&lt;=25),V388,IF(C388&gt;25,W388,""))))*C388</f>
        <v>0</v>
      </c>
      <c r="Y388" s="573">
        <v>200</v>
      </c>
      <c r="Z388" s="573">
        <v>150</v>
      </c>
      <c r="AA388" s="573">
        <v>140</v>
      </c>
      <c r="AB388" s="326">
        <f t="shared" si="428"/>
        <v>0</v>
      </c>
    </row>
    <row r="389" spans="1:28" x14ac:dyDescent="0.2">
      <c r="A389" s="316"/>
      <c r="B389" s="558"/>
      <c r="C389" s="318">
        <f>'Series 500 Input'!C389</f>
        <v>0</v>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Input'!C390</f>
        <v>0</v>
      </c>
      <c r="D390" s="562" t="s">
        <v>30</v>
      </c>
      <c r="E390" s="572">
        <v>78.36</v>
      </c>
      <c r="F390" s="572">
        <v>78.36</v>
      </c>
      <c r="G390" s="572">
        <v>78.36</v>
      </c>
      <c r="H390" s="324">
        <f t="shared" si="414"/>
        <v>0</v>
      </c>
      <c r="I390" s="573">
        <v>30</v>
      </c>
      <c r="J390" s="573">
        <v>30</v>
      </c>
      <c r="K390" s="573">
        <v>30</v>
      </c>
      <c r="L390" s="326">
        <f t="shared" ref="L390" si="445">(IF(C390&lt;5,I390,IF(AND(C390&gt;=5,C390&lt;=25),J390,IF(C390&gt;25,K390,""))))*C390</f>
        <v>0</v>
      </c>
      <c r="M390" s="572">
        <v>57</v>
      </c>
      <c r="N390" s="572">
        <v>57</v>
      </c>
      <c r="O390" s="572">
        <v>57</v>
      </c>
      <c r="P390" s="324">
        <f t="shared" si="415"/>
        <v>0</v>
      </c>
      <c r="Q390" s="575">
        <v>40</v>
      </c>
      <c r="R390" s="575">
        <v>40</v>
      </c>
      <c r="S390" s="575">
        <v>40</v>
      </c>
      <c r="T390" s="326">
        <f t="shared" si="420"/>
        <v>0</v>
      </c>
      <c r="U390" s="576">
        <v>68.180000000000007</v>
      </c>
      <c r="V390" s="576">
        <v>68.180000000000007</v>
      </c>
      <c r="W390" s="576">
        <v>61.98</v>
      </c>
      <c r="X390" s="324">
        <f t="shared" ref="X390" si="446">(IF(C390&lt;5,U390,IF(AND(C390&gt;=5,C390&lt;=25),V390,IF(C390&gt;25,W390,""))))*C390</f>
        <v>0</v>
      </c>
      <c r="Y390" s="573">
        <v>200</v>
      </c>
      <c r="Z390" s="573">
        <v>150</v>
      </c>
      <c r="AA390" s="573">
        <v>140</v>
      </c>
      <c r="AB390" s="326">
        <f t="shared" si="425"/>
        <v>0</v>
      </c>
    </row>
    <row r="391" spans="1:28" x14ac:dyDescent="0.2">
      <c r="A391" s="316"/>
      <c r="B391" s="558"/>
      <c r="C391" s="318">
        <f>'Series 500 Input'!C391</f>
        <v>0</v>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Input'!C392</f>
        <v>0</v>
      </c>
      <c r="D392" s="562" t="s">
        <v>30</v>
      </c>
      <c r="E392" s="572">
        <v>108.85</v>
      </c>
      <c r="F392" s="572">
        <v>108.85</v>
      </c>
      <c r="G392" s="572">
        <v>108.85</v>
      </c>
      <c r="H392" s="324">
        <f t="shared" si="414"/>
        <v>0</v>
      </c>
      <c r="I392" s="573">
        <v>30</v>
      </c>
      <c r="J392" s="573">
        <v>30</v>
      </c>
      <c r="K392" s="573">
        <v>30</v>
      </c>
      <c r="L392" s="326">
        <f t="shared" ref="L392" si="447">(IF(C392&lt;5,I392,IF(AND(C392&gt;=5,C392&lt;=25),J392,IF(C392&gt;25,K392,""))))*C392</f>
        <v>0</v>
      </c>
      <c r="M392" s="572">
        <v>57</v>
      </c>
      <c r="N392" s="572">
        <v>57</v>
      </c>
      <c r="O392" s="572">
        <v>57</v>
      </c>
      <c r="P392" s="324">
        <f t="shared" si="415"/>
        <v>0</v>
      </c>
      <c r="Q392" s="575">
        <v>40</v>
      </c>
      <c r="R392" s="575">
        <v>40</v>
      </c>
      <c r="S392" s="575">
        <v>40</v>
      </c>
      <c r="T392" s="326">
        <f t="shared" si="420"/>
        <v>0</v>
      </c>
      <c r="U392" s="576">
        <v>77.27</v>
      </c>
      <c r="V392" s="576">
        <v>77.27</v>
      </c>
      <c r="W392" s="576">
        <v>70.25</v>
      </c>
      <c r="X392" s="324">
        <f t="shared" ref="X392" si="448">(IF(C392&lt;5,U392,IF(AND(C392&gt;=5,C392&lt;=25),V392,IF(C392&gt;25,W392,""))))*C392</f>
        <v>0</v>
      </c>
      <c r="Y392" s="573">
        <v>200</v>
      </c>
      <c r="Z392" s="573">
        <v>150</v>
      </c>
      <c r="AA392" s="573">
        <v>140</v>
      </c>
      <c r="AB392" s="326">
        <f t="shared" si="428"/>
        <v>0</v>
      </c>
    </row>
    <row r="393" spans="1:28" x14ac:dyDescent="0.2">
      <c r="A393" s="316"/>
      <c r="B393" s="558"/>
      <c r="C393" s="318">
        <f>'Series 500 Input'!C393</f>
        <v>0</v>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Input'!C394</f>
        <v>0</v>
      </c>
      <c r="D394" s="562" t="s">
        <v>30</v>
      </c>
      <c r="E394" s="572">
        <v>108.85</v>
      </c>
      <c r="F394" s="572">
        <v>108.85</v>
      </c>
      <c r="G394" s="572">
        <v>108.85</v>
      </c>
      <c r="H394" s="324">
        <f t="shared" si="414"/>
        <v>0</v>
      </c>
      <c r="I394" s="573">
        <v>30</v>
      </c>
      <c r="J394" s="573">
        <v>30</v>
      </c>
      <c r="K394" s="573">
        <v>30</v>
      </c>
      <c r="L394" s="326">
        <f t="shared" ref="L394" si="449">(IF(C394&lt;5,I394,IF(AND(C394&gt;=5,C394&lt;=25),J394,IF(C394&gt;25,K394,""))))*C394</f>
        <v>0</v>
      </c>
      <c r="M394" s="572">
        <v>57</v>
      </c>
      <c r="N394" s="572">
        <v>57</v>
      </c>
      <c r="O394" s="572">
        <v>57</v>
      </c>
      <c r="P394" s="324">
        <f t="shared" si="415"/>
        <v>0</v>
      </c>
      <c r="Q394" s="575">
        <v>40</v>
      </c>
      <c r="R394" s="575">
        <v>40</v>
      </c>
      <c r="S394" s="575">
        <v>40</v>
      </c>
      <c r="T394" s="326">
        <f t="shared" si="420"/>
        <v>0</v>
      </c>
      <c r="U394" s="576">
        <v>100</v>
      </c>
      <c r="V394" s="576">
        <v>100</v>
      </c>
      <c r="W394" s="576">
        <v>90.91</v>
      </c>
      <c r="X394" s="324">
        <f t="shared" ref="X394" si="450">(IF(C394&lt;5,U394,IF(AND(C394&gt;=5,C394&lt;=25),V394,IF(C394&gt;25,W394,""))))*C394</f>
        <v>0</v>
      </c>
      <c r="Y394" s="573">
        <v>200</v>
      </c>
      <c r="Z394" s="573">
        <v>150</v>
      </c>
      <c r="AA394" s="573">
        <v>140</v>
      </c>
      <c r="AB394" s="326">
        <f t="shared" si="425"/>
        <v>0</v>
      </c>
    </row>
    <row r="395" spans="1:28" x14ac:dyDescent="0.2">
      <c r="A395" s="316"/>
      <c r="B395" s="558"/>
      <c r="C395" s="318">
        <f>'Series 500 Input'!C395</f>
        <v>0</v>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Input'!C396</f>
        <v>0</v>
      </c>
      <c r="D396" s="562" t="s">
        <v>30</v>
      </c>
      <c r="E396" s="572">
        <v>153.52000000000001</v>
      </c>
      <c r="F396" s="572">
        <v>153.52000000000001</v>
      </c>
      <c r="G396" s="572">
        <v>153.52000000000001</v>
      </c>
      <c r="H396" s="324">
        <f t="shared" si="414"/>
        <v>0</v>
      </c>
      <c r="I396" s="573">
        <v>30</v>
      </c>
      <c r="J396" s="573">
        <v>30</v>
      </c>
      <c r="K396" s="573">
        <v>30</v>
      </c>
      <c r="L396" s="326">
        <f t="shared" ref="L396" si="451">(IF(C396&lt;5,I396,IF(AND(C396&gt;=5,C396&lt;=25),J396,IF(C396&gt;25,K396,""))))*C396</f>
        <v>0</v>
      </c>
      <c r="M396" s="572">
        <v>57</v>
      </c>
      <c r="N396" s="572">
        <v>57</v>
      </c>
      <c r="O396" s="572">
        <v>57</v>
      </c>
      <c r="P396" s="324">
        <f t="shared" si="415"/>
        <v>0</v>
      </c>
      <c r="Q396" s="575">
        <v>40</v>
      </c>
      <c r="R396" s="575">
        <v>40</v>
      </c>
      <c r="S396" s="575">
        <v>40</v>
      </c>
      <c r="T396" s="326">
        <f t="shared" si="420"/>
        <v>0</v>
      </c>
      <c r="U396" s="576">
        <v>109.09</v>
      </c>
      <c r="V396" s="576">
        <v>109.09</v>
      </c>
      <c r="W396" s="576">
        <v>99.17</v>
      </c>
      <c r="X396" s="324">
        <f t="shared" ref="X396" si="452">(IF(C396&lt;5,U396,IF(AND(C396&gt;=5,C396&lt;=25),V396,IF(C396&gt;25,W396,""))))*C396</f>
        <v>0</v>
      </c>
      <c r="Y396" s="573">
        <v>200</v>
      </c>
      <c r="Z396" s="573">
        <v>150</v>
      </c>
      <c r="AA396" s="573">
        <v>140</v>
      </c>
      <c r="AB396" s="326">
        <f t="shared" si="428"/>
        <v>0</v>
      </c>
    </row>
    <row r="397" spans="1:28" x14ac:dyDescent="0.2">
      <c r="A397" s="316"/>
      <c r="B397" s="558"/>
      <c r="C397" s="318">
        <f>'Series 500 Input'!C397</f>
        <v>0</v>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Input'!C398</f>
        <v>0</v>
      </c>
      <c r="D398" s="562" t="s">
        <v>30</v>
      </c>
      <c r="E398" s="572">
        <v>108.85</v>
      </c>
      <c r="F398" s="572">
        <v>108.85</v>
      </c>
      <c r="G398" s="572">
        <v>108.85</v>
      </c>
      <c r="H398" s="324">
        <f t="shared" si="414"/>
        <v>0</v>
      </c>
      <c r="I398" s="573">
        <v>30</v>
      </c>
      <c r="J398" s="573">
        <v>30</v>
      </c>
      <c r="K398" s="573">
        <v>30</v>
      </c>
      <c r="L398" s="326">
        <f t="shared" ref="L398" si="453">(IF(C398&lt;5,I398,IF(AND(C398&gt;=5,C398&lt;=25),J398,IF(C398&gt;25,K398,""))))*C398</f>
        <v>0</v>
      </c>
      <c r="M398" s="572">
        <v>63.9</v>
      </c>
      <c r="N398" s="572">
        <v>63.9</v>
      </c>
      <c r="O398" s="572">
        <v>63.9</v>
      </c>
      <c r="P398" s="324">
        <f t="shared" si="415"/>
        <v>0</v>
      </c>
      <c r="Q398" s="575">
        <v>40</v>
      </c>
      <c r="R398" s="575">
        <v>40</v>
      </c>
      <c r="S398" s="575">
        <v>40</v>
      </c>
      <c r="T398" s="326">
        <f t="shared" si="420"/>
        <v>0</v>
      </c>
      <c r="U398" s="576">
        <v>122.73</v>
      </c>
      <c r="V398" s="576">
        <v>122.73</v>
      </c>
      <c r="W398" s="576">
        <v>111.57</v>
      </c>
      <c r="X398" s="324">
        <f t="shared" ref="X398" si="454">(IF(C398&lt;5,U398,IF(AND(C398&gt;=5,C398&lt;=25),V398,IF(C398&gt;25,W398,""))))*C398</f>
        <v>0</v>
      </c>
      <c r="Y398" s="573">
        <v>200</v>
      </c>
      <c r="Z398" s="573">
        <v>150</v>
      </c>
      <c r="AA398" s="573">
        <v>140</v>
      </c>
      <c r="AB398" s="326">
        <f t="shared" si="425"/>
        <v>0</v>
      </c>
    </row>
    <row r="399" spans="1:28" x14ac:dyDescent="0.2">
      <c r="A399" s="316"/>
      <c r="B399" s="558"/>
      <c r="C399" s="318">
        <f>'Series 500 Input'!C399</f>
        <v>0</v>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Input'!C400</f>
        <v>0</v>
      </c>
      <c r="D400" s="562" t="s">
        <v>30</v>
      </c>
      <c r="E400" s="572">
        <v>153.52000000000001</v>
      </c>
      <c r="F400" s="572">
        <v>153.52000000000001</v>
      </c>
      <c r="G400" s="572">
        <v>153.52000000000001</v>
      </c>
      <c r="H400" s="324">
        <f t="shared" si="414"/>
        <v>0</v>
      </c>
      <c r="I400" s="573">
        <v>30</v>
      </c>
      <c r="J400" s="573">
        <v>30</v>
      </c>
      <c r="K400" s="573">
        <v>30</v>
      </c>
      <c r="L400" s="326">
        <f t="shared" ref="L400" si="455">(IF(C400&lt;5,I400,IF(AND(C400&gt;=5,C400&lt;=25),J400,IF(C400&gt;25,K400,""))))*C400</f>
        <v>0</v>
      </c>
      <c r="M400" s="572">
        <v>63.9</v>
      </c>
      <c r="N400" s="572">
        <v>63.9</v>
      </c>
      <c r="O400" s="572">
        <v>63.9</v>
      </c>
      <c r="P400" s="324">
        <f t="shared" si="415"/>
        <v>0</v>
      </c>
      <c r="Q400" s="575">
        <v>40</v>
      </c>
      <c r="R400" s="575">
        <v>40</v>
      </c>
      <c r="S400" s="575">
        <v>40</v>
      </c>
      <c r="T400" s="326">
        <f t="shared" si="420"/>
        <v>0</v>
      </c>
      <c r="U400" s="576">
        <v>131.82</v>
      </c>
      <c r="V400" s="576">
        <v>131.82</v>
      </c>
      <c r="W400" s="576">
        <v>119.84</v>
      </c>
      <c r="X400" s="324">
        <f t="shared" ref="X400" si="456">(IF(C400&lt;5,U400,IF(AND(C400&gt;=5,C400&lt;=25),V400,IF(C400&gt;25,W400,""))))*C400</f>
        <v>0</v>
      </c>
      <c r="Y400" s="573">
        <v>200</v>
      </c>
      <c r="Z400" s="573">
        <v>150</v>
      </c>
      <c r="AA400" s="573">
        <v>140</v>
      </c>
      <c r="AB400" s="326">
        <f t="shared" si="428"/>
        <v>0</v>
      </c>
    </row>
    <row r="401" spans="1:28" x14ac:dyDescent="0.2">
      <c r="A401" s="316"/>
      <c r="B401" s="558"/>
      <c r="C401" s="318">
        <f>'Series 500 Input'!C401</f>
        <v>0</v>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Input'!C402</f>
        <v>0</v>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Input'!C403</f>
        <v>0</v>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Input'!C404</f>
        <v>0</v>
      </c>
      <c r="D404" s="346" t="s">
        <v>30</v>
      </c>
      <c r="E404" s="572">
        <v>284.3</v>
      </c>
      <c r="F404" s="572">
        <v>284.3</v>
      </c>
      <c r="G404" s="572">
        <v>284.3</v>
      </c>
      <c r="H404" s="324">
        <f t="shared" ref="H404:H436" si="457">(IF(C404&lt;5,E404,IF(AND(C404&gt;=5,C404&lt;=25),F404,IF(C404&gt;25,G404,""))))*C404</f>
        <v>0</v>
      </c>
      <c r="I404" s="573">
        <v>150</v>
      </c>
      <c r="J404" s="573">
        <v>150</v>
      </c>
      <c r="K404" s="573">
        <v>150</v>
      </c>
      <c r="L404" s="326">
        <f>(IF(C404&lt;5,I404,IF(AND(C404&gt;=5,C404&lt;=25),J404,IF(C404&gt;25,K404,""))))*C404</f>
        <v>0</v>
      </c>
      <c r="M404" s="572">
        <v>238.19</v>
      </c>
      <c r="N404" s="572">
        <v>238.19</v>
      </c>
      <c r="O404" s="572">
        <v>238.19</v>
      </c>
      <c r="P404" s="324">
        <f t="shared" ref="P404:P436" si="458">(IF(C404&lt;5,M404,IF(AND(C404&gt;=5,C404&lt;=25),N404,IF(C404&gt;25,O404,""))))*C404</f>
        <v>0</v>
      </c>
      <c r="Q404" s="575">
        <v>145</v>
      </c>
      <c r="R404" s="575">
        <v>145</v>
      </c>
      <c r="S404" s="575">
        <v>145</v>
      </c>
      <c r="T404" s="326">
        <f t="shared" ref="T404:T436" si="459">(IF(C404&lt;5,Q404,IF(AND(C404&gt;=5,C404&lt;=25),R404,IF(C404&gt;25,S404,""))))*C404</f>
        <v>0</v>
      </c>
      <c r="U404" s="576">
        <v>271.39999999999998</v>
      </c>
      <c r="V404" s="576">
        <v>258.52</v>
      </c>
      <c r="W404" s="576">
        <v>252.65</v>
      </c>
      <c r="X404" s="324">
        <f t="shared" ref="X404" si="460">(IF(C404&lt;5,U404,IF(AND(C404&gt;=5,C404&lt;=25),V404,IF(C404&gt;25,W404,""))))*C404</f>
        <v>0</v>
      </c>
      <c r="Y404" s="573">
        <v>350</v>
      </c>
      <c r="Z404" s="573">
        <v>325</v>
      </c>
      <c r="AA404" s="573">
        <v>300</v>
      </c>
      <c r="AB404" s="326">
        <f t="shared" ref="AB404" si="461">(IF(C404&lt;5,Y404,IF(AND(C404&gt;=5,C404&lt;=25),Z404,IF(C404&gt;25,AA404,""))))*C404</f>
        <v>0</v>
      </c>
    </row>
    <row r="405" spans="1:28" x14ac:dyDescent="0.2">
      <c r="A405" s="316"/>
      <c r="B405" s="558"/>
      <c r="C405" s="318">
        <f>'Series 500 Input'!C405</f>
        <v>0</v>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Input'!C406</f>
        <v>0</v>
      </c>
      <c r="D406" s="346" t="s">
        <v>30</v>
      </c>
      <c r="E406" s="572">
        <v>229.45</v>
      </c>
      <c r="F406" s="572">
        <v>229.45</v>
      </c>
      <c r="G406" s="572">
        <v>229.45</v>
      </c>
      <c r="H406" s="324">
        <f t="shared" si="457"/>
        <v>0</v>
      </c>
      <c r="I406" s="573">
        <v>150</v>
      </c>
      <c r="J406" s="573">
        <v>150</v>
      </c>
      <c r="K406" s="573">
        <v>150</v>
      </c>
      <c r="L406" s="326">
        <f t="shared" ref="L406" si="462">(IF(C406&lt;5,I406,IF(AND(C406&gt;=5,C406&lt;=25),J406,IF(C406&gt;25,K406,""))))*C406</f>
        <v>0</v>
      </c>
      <c r="M406" s="572">
        <v>146.19</v>
      </c>
      <c r="N406" s="572">
        <v>146.19</v>
      </c>
      <c r="O406" s="572">
        <v>146.19</v>
      </c>
      <c r="P406" s="324">
        <f t="shared" si="458"/>
        <v>0</v>
      </c>
      <c r="Q406" s="575">
        <v>145</v>
      </c>
      <c r="R406" s="575">
        <v>145</v>
      </c>
      <c r="S406" s="575">
        <v>145</v>
      </c>
      <c r="T406" s="326">
        <f t="shared" si="459"/>
        <v>0</v>
      </c>
      <c r="U406" s="576">
        <v>231.4</v>
      </c>
      <c r="V406" s="576">
        <v>218.52</v>
      </c>
      <c r="W406" s="576">
        <v>212.65</v>
      </c>
      <c r="X406" s="324">
        <f t="shared" ref="X406" si="463">(IF(C406&lt;5,U406,IF(AND(C406&gt;=5,C406&lt;=25),V406,IF(C406&gt;25,W406,""))))*C406</f>
        <v>0</v>
      </c>
      <c r="Y406" s="573">
        <v>350</v>
      </c>
      <c r="Z406" s="573">
        <v>325</v>
      </c>
      <c r="AA406" s="573">
        <v>300</v>
      </c>
      <c r="AB406" s="326">
        <f t="shared" ref="AB406" si="464">(IF(C406&lt;5,Y406,IF(AND(C406&gt;=5,C406&lt;=25),Z406,IF(C406&gt;25,AA406,""))))*C406</f>
        <v>0</v>
      </c>
    </row>
    <row r="407" spans="1:28" x14ac:dyDescent="0.2">
      <c r="A407" s="316"/>
      <c r="B407" s="558"/>
      <c r="C407" s="318">
        <f>'Series 500 Input'!C407</f>
        <v>0</v>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Input'!C408</f>
        <v>0</v>
      </c>
      <c r="D408" s="346" t="s">
        <v>30</v>
      </c>
      <c r="E408" s="572">
        <v>284.3</v>
      </c>
      <c r="F408" s="572">
        <v>284.3</v>
      </c>
      <c r="G408" s="572">
        <v>284.3</v>
      </c>
      <c r="H408" s="324">
        <f t="shared" si="457"/>
        <v>0</v>
      </c>
      <c r="I408" s="573">
        <v>150</v>
      </c>
      <c r="J408" s="573">
        <v>150</v>
      </c>
      <c r="K408" s="573">
        <v>150</v>
      </c>
      <c r="L408" s="326">
        <f t="shared" ref="L408" si="465">(IF(C408&lt;5,I408,IF(AND(C408&gt;=5,C408&lt;=25),J408,IF(C408&gt;25,K408,""))))*C408</f>
        <v>0</v>
      </c>
      <c r="M408" s="572">
        <v>238.19</v>
      </c>
      <c r="N408" s="572">
        <v>238.19</v>
      </c>
      <c r="O408" s="572">
        <v>238.19</v>
      </c>
      <c r="P408" s="324">
        <f t="shared" si="458"/>
        <v>0</v>
      </c>
      <c r="Q408" s="575">
        <v>145</v>
      </c>
      <c r="R408" s="575">
        <v>145</v>
      </c>
      <c r="S408" s="575">
        <v>145</v>
      </c>
      <c r="T408" s="326">
        <f t="shared" si="459"/>
        <v>0</v>
      </c>
      <c r="U408" s="576">
        <v>271.39999999999998</v>
      </c>
      <c r="V408" s="576">
        <v>258.52</v>
      </c>
      <c r="W408" s="576">
        <v>252.65</v>
      </c>
      <c r="X408" s="324">
        <f t="shared" ref="X408" si="466">(IF(C408&lt;5,U408,IF(AND(C408&gt;=5,C408&lt;=25),V408,IF(C408&gt;25,W408,""))))*C408</f>
        <v>0</v>
      </c>
      <c r="Y408" s="573">
        <v>350</v>
      </c>
      <c r="Z408" s="573">
        <v>325</v>
      </c>
      <c r="AA408" s="573">
        <v>300</v>
      </c>
      <c r="AB408" s="326">
        <f t="shared" ref="AB408:AB436" si="467">(IF(C408&lt;5,Y408,IF(AND(C408&gt;=5,C408&lt;=25),Z408,IF(C408&gt;25,AA408,""))))*C408</f>
        <v>0</v>
      </c>
    </row>
    <row r="409" spans="1:28" x14ac:dyDescent="0.2">
      <c r="A409" s="316"/>
      <c r="B409" s="558"/>
      <c r="C409" s="318">
        <f>'Series 500 Input'!C409</f>
        <v>0</v>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Input'!C410</f>
        <v>0</v>
      </c>
      <c r="D410" s="346" t="s">
        <v>30</v>
      </c>
      <c r="E410" s="572">
        <v>229.45</v>
      </c>
      <c r="F410" s="572">
        <v>229.45</v>
      </c>
      <c r="G410" s="572">
        <v>229.45</v>
      </c>
      <c r="H410" s="324">
        <f t="shared" si="457"/>
        <v>0</v>
      </c>
      <c r="I410" s="573">
        <v>150</v>
      </c>
      <c r="J410" s="573">
        <v>150</v>
      </c>
      <c r="K410" s="573">
        <v>150</v>
      </c>
      <c r="L410" s="326">
        <f t="shared" ref="L410" si="468">(IF(C410&lt;5,I410,IF(AND(C410&gt;=5,C410&lt;=25),J410,IF(C410&gt;25,K410,""))))*C410</f>
        <v>0</v>
      </c>
      <c r="M410" s="572">
        <v>146.19</v>
      </c>
      <c r="N410" s="572">
        <v>146.19</v>
      </c>
      <c r="O410" s="572">
        <v>146.19</v>
      </c>
      <c r="P410" s="324">
        <f t="shared" si="458"/>
        <v>0</v>
      </c>
      <c r="Q410" s="575">
        <v>145</v>
      </c>
      <c r="R410" s="575">
        <v>145</v>
      </c>
      <c r="S410" s="575">
        <v>145</v>
      </c>
      <c r="T410" s="326">
        <f t="shared" si="459"/>
        <v>0</v>
      </c>
      <c r="U410" s="576">
        <v>231.4</v>
      </c>
      <c r="V410" s="576">
        <v>218.52</v>
      </c>
      <c r="W410" s="576">
        <v>212.65</v>
      </c>
      <c r="X410" s="324">
        <f t="shared" ref="X410" si="469">(IF(C410&lt;5,U410,IF(AND(C410&gt;=5,C410&lt;=25),V410,IF(C410&gt;25,W410,""))))*C410</f>
        <v>0</v>
      </c>
      <c r="Y410" s="573">
        <v>350</v>
      </c>
      <c r="Z410" s="573">
        <v>325</v>
      </c>
      <c r="AA410" s="573">
        <v>300</v>
      </c>
      <c r="AB410" s="326">
        <f t="shared" ref="AB410:AB434" si="470">(IF(C410&lt;5,Y410,IF(AND(C410&gt;=5,C410&lt;=25),Z410,IF(C410&gt;25,AA410,""))))*C410</f>
        <v>0</v>
      </c>
    </row>
    <row r="411" spans="1:28" x14ac:dyDescent="0.2">
      <c r="A411" s="316"/>
      <c r="B411" s="558"/>
      <c r="C411" s="318">
        <f>'Series 500 Input'!C411</f>
        <v>0</v>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Input'!C412</f>
        <v>0</v>
      </c>
      <c r="D412" s="346" t="s">
        <v>30</v>
      </c>
      <c r="E412" s="572">
        <v>284.3</v>
      </c>
      <c r="F412" s="572">
        <v>284.3</v>
      </c>
      <c r="G412" s="572">
        <v>284.3</v>
      </c>
      <c r="H412" s="324">
        <f t="shared" si="457"/>
        <v>0</v>
      </c>
      <c r="I412" s="573">
        <v>150</v>
      </c>
      <c r="J412" s="573">
        <v>150</v>
      </c>
      <c r="K412" s="573">
        <v>150</v>
      </c>
      <c r="L412" s="326">
        <f t="shared" ref="L412" si="471">(IF(C412&lt;5,I412,IF(AND(C412&gt;=5,C412&lt;=25),J412,IF(C412&gt;25,K412,""))))*C412</f>
        <v>0</v>
      </c>
      <c r="M412" s="572">
        <v>238.19</v>
      </c>
      <c r="N412" s="572">
        <v>238.19</v>
      </c>
      <c r="O412" s="572">
        <v>238.19</v>
      </c>
      <c r="P412" s="324">
        <f t="shared" si="458"/>
        <v>0</v>
      </c>
      <c r="Q412" s="575">
        <v>145</v>
      </c>
      <c r="R412" s="575">
        <v>145</v>
      </c>
      <c r="S412" s="575">
        <v>145</v>
      </c>
      <c r="T412" s="326">
        <f t="shared" si="459"/>
        <v>0</v>
      </c>
      <c r="U412" s="576">
        <v>271.39999999999998</v>
      </c>
      <c r="V412" s="576">
        <v>258.52</v>
      </c>
      <c r="W412" s="576">
        <v>252.65</v>
      </c>
      <c r="X412" s="324">
        <f t="shared" ref="X412" si="472">(IF(C412&lt;5,U412,IF(AND(C412&gt;=5,C412&lt;=25),V412,IF(C412&gt;25,W412,""))))*C412</f>
        <v>0</v>
      </c>
      <c r="Y412" s="573">
        <v>350</v>
      </c>
      <c r="Z412" s="573">
        <v>325</v>
      </c>
      <c r="AA412" s="573">
        <v>300</v>
      </c>
      <c r="AB412" s="326">
        <f t="shared" si="467"/>
        <v>0</v>
      </c>
    </row>
    <row r="413" spans="1:28" x14ac:dyDescent="0.2">
      <c r="A413" s="316"/>
      <c r="B413" s="558"/>
      <c r="C413" s="318">
        <f>'Series 500 Input'!C413</f>
        <v>0</v>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Input'!C414</f>
        <v>0</v>
      </c>
      <c r="D414" s="346" t="s">
        <v>30</v>
      </c>
      <c r="E414" s="572">
        <v>229.45</v>
      </c>
      <c r="F414" s="572">
        <v>229.45</v>
      </c>
      <c r="G414" s="572">
        <v>229.45</v>
      </c>
      <c r="H414" s="324">
        <f t="shared" si="457"/>
        <v>0</v>
      </c>
      <c r="I414" s="573">
        <v>150</v>
      </c>
      <c r="J414" s="573">
        <v>150</v>
      </c>
      <c r="K414" s="573">
        <v>150</v>
      </c>
      <c r="L414" s="326">
        <f t="shared" ref="L414" si="473">(IF(C414&lt;5,I414,IF(AND(C414&gt;=5,C414&lt;=25),J414,IF(C414&gt;25,K414,""))))*C414</f>
        <v>0</v>
      </c>
      <c r="M414" s="572">
        <v>146.19</v>
      </c>
      <c r="N414" s="572">
        <v>146.19</v>
      </c>
      <c r="O414" s="572">
        <v>146.19</v>
      </c>
      <c r="P414" s="324">
        <f t="shared" si="458"/>
        <v>0</v>
      </c>
      <c r="Q414" s="575">
        <v>145</v>
      </c>
      <c r="R414" s="575">
        <v>145</v>
      </c>
      <c r="S414" s="575">
        <v>145</v>
      </c>
      <c r="T414" s="326">
        <f t="shared" si="459"/>
        <v>0</v>
      </c>
      <c r="U414" s="576">
        <v>231.4</v>
      </c>
      <c r="V414" s="576">
        <v>218.52</v>
      </c>
      <c r="W414" s="576">
        <v>212.65</v>
      </c>
      <c r="X414" s="324">
        <f t="shared" ref="X414" si="474">(IF(C414&lt;5,U414,IF(AND(C414&gt;=5,C414&lt;=25),V414,IF(C414&gt;25,W414,""))))*C414</f>
        <v>0</v>
      </c>
      <c r="Y414" s="573">
        <v>350</v>
      </c>
      <c r="Z414" s="573">
        <v>325</v>
      </c>
      <c r="AA414" s="573">
        <v>300</v>
      </c>
      <c r="AB414" s="326">
        <f t="shared" si="470"/>
        <v>0</v>
      </c>
    </row>
    <row r="415" spans="1:28" x14ac:dyDescent="0.2">
      <c r="A415" s="316"/>
      <c r="B415" s="558"/>
      <c r="C415" s="318">
        <f>'Series 500 Input'!C415</f>
        <v>0</v>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Input'!C416</f>
        <v>0</v>
      </c>
      <c r="D416" s="346" t="s">
        <v>30</v>
      </c>
      <c r="E416" s="572">
        <v>229.45</v>
      </c>
      <c r="F416" s="572">
        <v>229.45</v>
      </c>
      <c r="G416" s="572">
        <v>229.45</v>
      </c>
      <c r="H416" s="324">
        <f t="shared" si="457"/>
        <v>0</v>
      </c>
      <c r="I416" s="573">
        <v>150</v>
      </c>
      <c r="J416" s="573">
        <v>150</v>
      </c>
      <c r="K416" s="573">
        <v>150</v>
      </c>
      <c r="L416" s="326">
        <f t="shared" ref="L416" si="475">(IF(C416&lt;5,I416,IF(AND(C416&gt;=5,C416&lt;=25),J416,IF(C416&gt;25,K416,""))))*C416</f>
        <v>0</v>
      </c>
      <c r="M416" s="572">
        <v>150.79</v>
      </c>
      <c r="N416" s="572">
        <v>150.79</v>
      </c>
      <c r="O416" s="572">
        <v>150.79</v>
      </c>
      <c r="P416" s="324">
        <f t="shared" si="458"/>
        <v>0</v>
      </c>
      <c r="Q416" s="575">
        <v>130</v>
      </c>
      <c r="R416" s="575">
        <v>130</v>
      </c>
      <c r="S416" s="575">
        <v>130</v>
      </c>
      <c r="T416" s="326">
        <f t="shared" si="459"/>
        <v>0</v>
      </c>
      <c r="U416" s="576">
        <v>200</v>
      </c>
      <c r="V416" s="576">
        <v>160</v>
      </c>
      <c r="W416" s="576">
        <v>155</v>
      </c>
      <c r="X416" s="324">
        <f t="shared" ref="X416" si="476">(IF(C416&lt;5,U416,IF(AND(C416&gt;=5,C416&lt;=25),V416,IF(C416&gt;25,W416,""))))*C416</f>
        <v>0</v>
      </c>
      <c r="Y416" s="573">
        <v>250</v>
      </c>
      <c r="Z416" s="573">
        <v>225</v>
      </c>
      <c r="AA416" s="573">
        <v>200</v>
      </c>
      <c r="AB416" s="326">
        <f t="shared" si="467"/>
        <v>0</v>
      </c>
    </row>
    <row r="417" spans="1:28" x14ac:dyDescent="0.2">
      <c r="A417" s="316"/>
      <c r="B417" s="558"/>
      <c r="C417" s="318">
        <f>'Series 500 Input'!C417</f>
        <v>0</v>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Input'!C418</f>
        <v>0</v>
      </c>
      <c r="D418" s="346" t="s">
        <v>30</v>
      </c>
      <c r="E418" s="572">
        <v>229.45</v>
      </c>
      <c r="F418" s="572">
        <v>229.45</v>
      </c>
      <c r="G418" s="572">
        <v>229.45</v>
      </c>
      <c r="H418" s="324">
        <f t="shared" si="457"/>
        <v>0</v>
      </c>
      <c r="I418" s="573">
        <v>150</v>
      </c>
      <c r="J418" s="573">
        <v>150</v>
      </c>
      <c r="K418" s="573">
        <v>150</v>
      </c>
      <c r="L418" s="326">
        <f t="shared" ref="L418" si="477">(IF(C418&lt;5,I418,IF(AND(C418&gt;=5,C418&lt;=25),J418,IF(C418&gt;25,K418,""))))*C418</f>
        <v>0</v>
      </c>
      <c r="M418" s="572">
        <v>150.79</v>
      </c>
      <c r="N418" s="572">
        <v>150.79</v>
      </c>
      <c r="O418" s="572">
        <v>150.79</v>
      </c>
      <c r="P418" s="324">
        <f t="shared" si="458"/>
        <v>0</v>
      </c>
      <c r="Q418" s="575">
        <v>140</v>
      </c>
      <c r="R418" s="575">
        <v>140</v>
      </c>
      <c r="S418" s="575">
        <v>140</v>
      </c>
      <c r="T418" s="326">
        <f t="shared" si="459"/>
        <v>0</v>
      </c>
      <c r="U418" s="576">
        <v>260</v>
      </c>
      <c r="V418" s="576">
        <v>220</v>
      </c>
      <c r="W418" s="576">
        <v>215</v>
      </c>
      <c r="X418" s="324">
        <f t="shared" ref="X418" si="478">(IF(C418&lt;5,U418,IF(AND(C418&gt;=5,C418&lt;=25),V418,IF(C418&gt;25,W418,""))))*C418</f>
        <v>0</v>
      </c>
      <c r="Y418" s="573">
        <v>325</v>
      </c>
      <c r="Z418" s="573">
        <v>300</v>
      </c>
      <c r="AA418" s="573">
        <v>295</v>
      </c>
      <c r="AB418" s="326">
        <f t="shared" si="470"/>
        <v>0</v>
      </c>
    </row>
    <row r="419" spans="1:28" x14ac:dyDescent="0.2">
      <c r="A419" s="316"/>
      <c r="B419" s="558"/>
      <c r="C419" s="318">
        <f>'Series 500 Input'!C419</f>
        <v>0</v>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Input'!C420</f>
        <v>0</v>
      </c>
      <c r="D420" s="346" t="s">
        <v>30</v>
      </c>
      <c r="E420" s="572">
        <v>229.45</v>
      </c>
      <c r="F420" s="572">
        <v>229.45</v>
      </c>
      <c r="G420" s="572">
        <v>229.45</v>
      </c>
      <c r="H420" s="324">
        <f t="shared" si="457"/>
        <v>0</v>
      </c>
      <c r="I420" s="573">
        <v>150</v>
      </c>
      <c r="J420" s="573">
        <v>150</v>
      </c>
      <c r="K420" s="573">
        <v>150</v>
      </c>
      <c r="L420" s="326">
        <f t="shared" ref="L420" si="479">(IF(C420&lt;5,I420,IF(AND(C420&gt;=5,C420&lt;=25),J420,IF(C420&gt;25,K420,""))))*C420</f>
        <v>0</v>
      </c>
      <c r="M420" s="572">
        <v>146.19</v>
      </c>
      <c r="N420" s="572">
        <v>146.19</v>
      </c>
      <c r="O420" s="572">
        <v>146.19</v>
      </c>
      <c r="P420" s="324">
        <f t="shared" si="458"/>
        <v>0</v>
      </c>
      <c r="Q420" s="575">
        <v>145</v>
      </c>
      <c r="R420" s="575">
        <v>145</v>
      </c>
      <c r="S420" s="575">
        <v>145</v>
      </c>
      <c r="T420" s="326">
        <f t="shared" si="459"/>
        <v>0</v>
      </c>
      <c r="U420" s="576">
        <v>320</v>
      </c>
      <c r="V420" s="576">
        <v>280</v>
      </c>
      <c r="W420" s="576">
        <v>275</v>
      </c>
      <c r="X420" s="324">
        <f t="shared" ref="X420" si="480">(IF(C420&lt;5,U420,IF(AND(C420&gt;=5,C420&lt;=25),V420,IF(C420&gt;25,W420,""))))*C420</f>
        <v>0</v>
      </c>
      <c r="Y420" s="573">
        <v>350</v>
      </c>
      <c r="Z420" s="573">
        <v>325</v>
      </c>
      <c r="AA420" s="573">
        <v>300</v>
      </c>
      <c r="AB420" s="326">
        <f t="shared" si="467"/>
        <v>0</v>
      </c>
    </row>
    <row r="421" spans="1:28" x14ac:dyDescent="0.2">
      <c r="A421" s="316"/>
      <c r="B421" s="558"/>
      <c r="C421" s="318">
        <f>'Series 500 Input'!C421</f>
        <v>0</v>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Input'!C422</f>
        <v>0</v>
      </c>
      <c r="D422" s="346" t="s">
        <v>30</v>
      </c>
      <c r="E422" s="572">
        <v>278.39999999999998</v>
      </c>
      <c r="F422" s="572">
        <v>278.39999999999998</v>
      </c>
      <c r="G422" s="572">
        <v>278.39999999999998</v>
      </c>
      <c r="H422" s="324">
        <f t="shared" si="457"/>
        <v>0</v>
      </c>
      <c r="I422" s="573">
        <v>150</v>
      </c>
      <c r="J422" s="573">
        <v>150</v>
      </c>
      <c r="K422" s="573">
        <v>150</v>
      </c>
      <c r="L422" s="326">
        <f t="shared" ref="L422" si="481">(IF(C422&lt;5,I422,IF(AND(C422&gt;=5,C422&lt;=25),J422,IF(C422&gt;25,K422,""))))*C422</f>
        <v>0</v>
      </c>
      <c r="M422" s="572">
        <v>150.79</v>
      </c>
      <c r="N422" s="572">
        <v>150.79</v>
      </c>
      <c r="O422" s="572">
        <v>150.79</v>
      </c>
      <c r="P422" s="324">
        <f t="shared" si="458"/>
        <v>0</v>
      </c>
      <c r="Q422" s="575">
        <v>140</v>
      </c>
      <c r="R422" s="575">
        <v>140</v>
      </c>
      <c r="S422" s="575">
        <v>140</v>
      </c>
      <c r="T422" s="326">
        <f t="shared" si="459"/>
        <v>0</v>
      </c>
      <c r="U422" s="576">
        <v>475</v>
      </c>
      <c r="V422" s="576">
        <v>458.01</v>
      </c>
      <c r="W422" s="576">
        <v>450</v>
      </c>
      <c r="X422" s="324">
        <f t="shared" ref="X422" si="482">(IF(C422&lt;5,U422,IF(AND(C422&gt;=5,C422&lt;=25),V422,IF(C422&gt;25,W422,""))))*C422</f>
        <v>0</v>
      </c>
      <c r="Y422" s="573">
        <v>325</v>
      </c>
      <c r="Z422" s="573">
        <v>300</v>
      </c>
      <c r="AA422" s="573">
        <v>295</v>
      </c>
      <c r="AB422" s="326">
        <f t="shared" si="470"/>
        <v>0</v>
      </c>
    </row>
    <row r="423" spans="1:28" x14ac:dyDescent="0.2">
      <c r="A423" s="316"/>
      <c r="B423" s="558"/>
      <c r="C423" s="318">
        <f>'Series 500 Input'!C423</f>
        <v>0</v>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Input'!C424</f>
        <v>0</v>
      </c>
      <c r="D424" s="346" t="s">
        <v>30</v>
      </c>
      <c r="E424" s="572">
        <v>294.70999999999998</v>
      </c>
      <c r="F424" s="572">
        <v>294.70999999999998</v>
      </c>
      <c r="G424" s="572">
        <v>294.70999999999998</v>
      </c>
      <c r="H424" s="324">
        <f t="shared" si="457"/>
        <v>0</v>
      </c>
      <c r="I424" s="573">
        <v>150</v>
      </c>
      <c r="J424" s="573">
        <v>150</v>
      </c>
      <c r="K424" s="573">
        <v>150</v>
      </c>
      <c r="L424" s="326">
        <f t="shared" ref="L424" si="483">(IF(C424&lt;5,I424,IF(AND(C424&gt;=5,C424&lt;=25),J424,IF(C424&gt;25,K424,""))))*C424</f>
        <v>0</v>
      </c>
      <c r="M424" s="572">
        <v>150.79</v>
      </c>
      <c r="N424" s="572">
        <v>150.79</v>
      </c>
      <c r="O424" s="572">
        <v>150.79</v>
      </c>
      <c r="P424" s="324">
        <f t="shared" si="458"/>
        <v>0</v>
      </c>
      <c r="Q424" s="575">
        <v>145</v>
      </c>
      <c r="R424" s="575">
        <v>145</v>
      </c>
      <c r="S424" s="575">
        <v>145</v>
      </c>
      <c r="T424" s="326">
        <f t="shared" si="459"/>
        <v>0</v>
      </c>
      <c r="U424" s="576">
        <v>665</v>
      </c>
      <c r="V424" s="576">
        <v>648.97</v>
      </c>
      <c r="W424" s="576">
        <v>640</v>
      </c>
      <c r="X424" s="324">
        <f t="shared" ref="X424" si="484">(IF(C424&lt;5,U424,IF(AND(C424&gt;=5,C424&lt;=25),V424,IF(C424&gt;25,W424,""))))*C424</f>
        <v>0</v>
      </c>
      <c r="Y424" s="573">
        <v>350</v>
      </c>
      <c r="Z424" s="573">
        <v>350</v>
      </c>
      <c r="AA424" s="573">
        <v>325</v>
      </c>
      <c r="AB424" s="326">
        <f t="shared" si="467"/>
        <v>0</v>
      </c>
    </row>
    <row r="425" spans="1:28" x14ac:dyDescent="0.2">
      <c r="A425" s="316"/>
      <c r="B425" s="597"/>
      <c r="C425" s="318">
        <f>'Series 500 Input'!C425</f>
        <v>0</v>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Input'!C426</f>
        <v>0</v>
      </c>
      <c r="D426" s="346" t="s">
        <v>30</v>
      </c>
      <c r="E426" s="572">
        <v>294.70999999999998</v>
      </c>
      <c r="F426" s="572">
        <v>294.70999999999998</v>
      </c>
      <c r="G426" s="572">
        <v>294.70999999999998</v>
      </c>
      <c r="H426" s="324">
        <f t="shared" si="457"/>
        <v>0</v>
      </c>
      <c r="I426" s="573">
        <v>150</v>
      </c>
      <c r="J426" s="573">
        <v>150</v>
      </c>
      <c r="K426" s="573">
        <v>150</v>
      </c>
      <c r="L426" s="326">
        <f t="shared" ref="L426" si="485">(IF(C426&lt;5,I426,IF(AND(C426&gt;=5,C426&lt;=25),J426,IF(C426&gt;25,K426,""))))*C426</f>
        <v>0</v>
      </c>
      <c r="M426" s="572">
        <v>146.19</v>
      </c>
      <c r="N426" s="572">
        <v>146.19</v>
      </c>
      <c r="O426" s="572">
        <v>146.19</v>
      </c>
      <c r="P426" s="324">
        <f t="shared" si="458"/>
        <v>0</v>
      </c>
      <c r="Q426" s="575">
        <v>165</v>
      </c>
      <c r="R426" s="575">
        <v>165</v>
      </c>
      <c r="S426" s="575">
        <v>165</v>
      </c>
      <c r="T426" s="326">
        <f t="shared" si="459"/>
        <v>0</v>
      </c>
      <c r="U426" s="576">
        <v>820</v>
      </c>
      <c r="V426" s="576">
        <v>798</v>
      </c>
      <c r="W426" s="576">
        <v>790</v>
      </c>
      <c r="X426" s="324">
        <f t="shared" ref="X426" si="486">(IF(C426&lt;5,U426,IF(AND(C426&gt;=5,C426&lt;=25),V426,IF(C426&gt;25,W426,""))))*C426</f>
        <v>0</v>
      </c>
      <c r="Y426" s="573">
        <v>350</v>
      </c>
      <c r="Z426" s="573">
        <v>325</v>
      </c>
      <c r="AA426" s="573">
        <v>300</v>
      </c>
      <c r="AB426" s="326">
        <f t="shared" si="470"/>
        <v>0</v>
      </c>
    </row>
    <row r="427" spans="1:28" x14ac:dyDescent="0.2">
      <c r="A427" s="316"/>
      <c r="B427" s="558"/>
      <c r="C427" s="318">
        <f>'Series 500 Input'!C427</f>
        <v>0</v>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Input'!C428</f>
        <v>0</v>
      </c>
      <c r="D428" s="346" t="s">
        <v>30</v>
      </c>
      <c r="E428" s="572">
        <v>294.70999999999998</v>
      </c>
      <c r="F428" s="572">
        <v>294.70999999999998</v>
      </c>
      <c r="G428" s="572">
        <v>294.70999999999998</v>
      </c>
      <c r="H428" s="324">
        <f t="shared" si="457"/>
        <v>0</v>
      </c>
      <c r="I428" s="573">
        <v>150</v>
      </c>
      <c r="J428" s="573">
        <v>150</v>
      </c>
      <c r="K428" s="573">
        <v>150</v>
      </c>
      <c r="L428" s="326">
        <f t="shared" ref="L428" si="487">(IF(C428&lt;5,I428,IF(AND(C428&gt;=5,C428&lt;=25),J428,IF(C428&gt;25,K428,""))))*C428</f>
        <v>0</v>
      </c>
      <c r="M428" s="572">
        <v>238.19</v>
      </c>
      <c r="N428" s="572">
        <v>238.19</v>
      </c>
      <c r="O428" s="572">
        <v>238.19</v>
      </c>
      <c r="P428" s="324">
        <f t="shared" si="458"/>
        <v>0</v>
      </c>
      <c r="Q428" s="575">
        <v>185</v>
      </c>
      <c r="R428" s="575">
        <v>185</v>
      </c>
      <c r="S428" s="575">
        <v>185</v>
      </c>
      <c r="T428" s="326">
        <f t="shared" si="459"/>
        <v>0</v>
      </c>
      <c r="U428" s="576">
        <v>1060</v>
      </c>
      <c r="V428" s="576">
        <v>1044.92</v>
      </c>
      <c r="W428" s="576">
        <v>1030</v>
      </c>
      <c r="X428" s="324">
        <f t="shared" ref="X428" si="488">(IF(C428&lt;5,U428,IF(AND(C428&gt;=5,C428&lt;=25),V428,IF(C428&gt;25,W428,""))))*C428</f>
        <v>0</v>
      </c>
      <c r="Y428" s="573">
        <v>350</v>
      </c>
      <c r="Z428" s="573">
        <v>325</v>
      </c>
      <c r="AA428" s="573">
        <v>300</v>
      </c>
      <c r="AB428" s="326">
        <f t="shared" si="467"/>
        <v>0</v>
      </c>
    </row>
    <row r="429" spans="1:28" x14ac:dyDescent="0.2">
      <c r="A429" s="316"/>
      <c r="B429" s="558"/>
      <c r="C429" s="318">
        <f>'Series 500 Input'!C429</f>
        <v>0</v>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Input'!C430</f>
        <v>0</v>
      </c>
      <c r="D430" s="346" t="s">
        <v>30</v>
      </c>
      <c r="E430" s="572">
        <v>278.39999999999998</v>
      </c>
      <c r="F430" s="572">
        <v>278.39999999999998</v>
      </c>
      <c r="G430" s="572">
        <v>278.39999999999998</v>
      </c>
      <c r="H430" s="324">
        <f t="shared" si="457"/>
        <v>0</v>
      </c>
      <c r="I430" s="573">
        <v>150</v>
      </c>
      <c r="J430" s="573">
        <v>150</v>
      </c>
      <c r="K430" s="573">
        <v>150</v>
      </c>
      <c r="L430" s="326">
        <f t="shared" ref="L430" si="489">(IF(C430&lt;5,I430,IF(AND(C430&gt;=5,C430&lt;=25),J430,IF(C430&gt;25,K430,""))))*C430</f>
        <v>0</v>
      </c>
      <c r="M430" s="572">
        <v>150.79</v>
      </c>
      <c r="N430" s="572">
        <v>150.79</v>
      </c>
      <c r="O430" s="572">
        <v>150.79</v>
      </c>
      <c r="P430" s="324">
        <f t="shared" si="458"/>
        <v>0</v>
      </c>
      <c r="Q430" s="575">
        <v>140</v>
      </c>
      <c r="R430" s="575">
        <v>140</v>
      </c>
      <c r="S430" s="575">
        <v>140</v>
      </c>
      <c r="T430" s="326">
        <f t="shared" si="459"/>
        <v>0</v>
      </c>
      <c r="U430" s="576">
        <v>475</v>
      </c>
      <c r="V430" s="576">
        <v>458.01</v>
      </c>
      <c r="W430" s="576">
        <v>450</v>
      </c>
      <c r="X430" s="324">
        <f t="shared" ref="X430" si="490">(IF(C430&lt;5,U430,IF(AND(C430&gt;=5,C430&lt;=25),V430,IF(C430&gt;25,W430,""))))*C430</f>
        <v>0</v>
      </c>
      <c r="Y430" s="573">
        <v>325</v>
      </c>
      <c r="Z430" s="573">
        <v>300</v>
      </c>
      <c r="AA430" s="573">
        <v>295</v>
      </c>
      <c r="AB430" s="326">
        <f t="shared" si="470"/>
        <v>0</v>
      </c>
    </row>
    <row r="431" spans="1:28" x14ac:dyDescent="0.2">
      <c r="A431" s="316"/>
      <c r="B431" s="558"/>
      <c r="C431" s="318">
        <f>'Series 500 Input'!C431</f>
        <v>0</v>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Input'!C432</f>
        <v>0</v>
      </c>
      <c r="D432" s="346" t="s">
        <v>30</v>
      </c>
      <c r="E432" s="572">
        <v>294.70999999999998</v>
      </c>
      <c r="F432" s="572">
        <v>294.70999999999998</v>
      </c>
      <c r="G432" s="572">
        <v>294.70999999999998</v>
      </c>
      <c r="H432" s="324">
        <f t="shared" si="457"/>
        <v>0</v>
      </c>
      <c r="I432" s="573">
        <v>150</v>
      </c>
      <c r="J432" s="573">
        <v>150</v>
      </c>
      <c r="K432" s="573">
        <v>150</v>
      </c>
      <c r="L432" s="326">
        <f t="shared" ref="L432" si="491">(IF(C432&lt;5,I432,IF(AND(C432&gt;=5,C432&lt;=25),J432,IF(C432&gt;25,K432,""))))*C432</f>
        <v>0</v>
      </c>
      <c r="M432" s="572">
        <v>150.79</v>
      </c>
      <c r="N432" s="572">
        <v>150.79</v>
      </c>
      <c r="O432" s="572">
        <v>150.79</v>
      </c>
      <c r="P432" s="324">
        <f t="shared" si="458"/>
        <v>0</v>
      </c>
      <c r="Q432" s="575">
        <v>145</v>
      </c>
      <c r="R432" s="575">
        <v>145</v>
      </c>
      <c r="S432" s="575">
        <v>145</v>
      </c>
      <c r="T432" s="326">
        <f t="shared" si="459"/>
        <v>0</v>
      </c>
      <c r="U432" s="576">
        <v>665</v>
      </c>
      <c r="V432" s="576">
        <v>648.97</v>
      </c>
      <c r="W432" s="576">
        <v>640</v>
      </c>
      <c r="X432" s="324">
        <f t="shared" ref="X432" si="492">(IF(C432&lt;5,U432,IF(AND(C432&gt;=5,C432&lt;=25),V432,IF(C432&gt;25,W432,""))))*C432</f>
        <v>0</v>
      </c>
      <c r="Y432" s="573">
        <v>325</v>
      </c>
      <c r="Z432" s="573">
        <v>300</v>
      </c>
      <c r="AA432" s="573">
        <v>295</v>
      </c>
      <c r="AB432" s="326">
        <f t="shared" si="467"/>
        <v>0</v>
      </c>
    </row>
    <row r="433" spans="1:28" x14ac:dyDescent="0.2">
      <c r="A433" s="316"/>
      <c r="B433" s="558"/>
      <c r="C433" s="318">
        <f>'Series 500 Input'!C433</f>
        <v>0</v>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Input'!C434</f>
        <v>0</v>
      </c>
      <c r="D434" s="346" t="s">
        <v>30</v>
      </c>
      <c r="E434" s="572">
        <v>294.70999999999998</v>
      </c>
      <c r="F434" s="572">
        <v>294.70999999999998</v>
      </c>
      <c r="G434" s="572">
        <v>294.70999999999998</v>
      </c>
      <c r="H434" s="324">
        <f t="shared" si="457"/>
        <v>0</v>
      </c>
      <c r="I434" s="573">
        <v>150</v>
      </c>
      <c r="J434" s="573">
        <v>150</v>
      </c>
      <c r="K434" s="573">
        <v>150</v>
      </c>
      <c r="L434" s="326">
        <f t="shared" ref="L434" si="493">(IF(C434&lt;5,I434,IF(AND(C434&gt;=5,C434&lt;=25),J434,IF(C434&gt;25,K434,""))))*C434</f>
        <v>0</v>
      </c>
      <c r="M434" s="572">
        <v>146.19</v>
      </c>
      <c r="N434" s="572">
        <v>146.19</v>
      </c>
      <c r="O434" s="572">
        <v>146.19</v>
      </c>
      <c r="P434" s="324">
        <f t="shared" si="458"/>
        <v>0</v>
      </c>
      <c r="Q434" s="575">
        <v>165</v>
      </c>
      <c r="R434" s="575">
        <v>165</v>
      </c>
      <c r="S434" s="575">
        <v>165</v>
      </c>
      <c r="T434" s="326">
        <f t="shared" si="459"/>
        <v>0</v>
      </c>
      <c r="U434" s="576">
        <v>820</v>
      </c>
      <c r="V434" s="576">
        <v>798.27</v>
      </c>
      <c r="W434" s="576">
        <v>790</v>
      </c>
      <c r="X434" s="324">
        <f t="shared" ref="X434" si="494">(IF(C434&lt;5,U434,IF(AND(C434&gt;=5,C434&lt;=25),V434,IF(C434&gt;25,W434,""))))*C434</f>
        <v>0</v>
      </c>
      <c r="Y434" s="573">
        <v>350</v>
      </c>
      <c r="Z434" s="573">
        <v>325</v>
      </c>
      <c r="AA434" s="573">
        <v>300</v>
      </c>
      <c r="AB434" s="326">
        <f t="shared" si="470"/>
        <v>0</v>
      </c>
    </row>
    <row r="435" spans="1:28" x14ac:dyDescent="0.2">
      <c r="A435" s="316"/>
      <c r="B435" s="558"/>
      <c r="C435" s="318">
        <f>'Series 500 Input'!C435</f>
        <v>0</v>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Input'!C436</f>
        <v>0</v>
      </c>
      <c r="D436" s="346" t="s">
        <v>30</v>
      </c>
      <c r="E436" s="572">
        <v>294.70999999999998</v>
      </c>
      <c r="F436" s="572">
        <v>294.70999999999998</v>
      </c>
      <c r="G436" s="572">
        <v>294.70999999999998</v>
      </c>
      <c r="H436" s="324">
        <f t="shared" si="457"/>
        <v>0</v>
      </c>
      <c r="I436" s="573">
        <v>150</v>
      </c>
      <c r="J436" s="573">
        <v>150</v>
      </c>
      <c r="K436" s="573">
        <v>150</v>
      </c>
      <c r="L436" s="326">
        <f t="shared" ref="L436" si="495">(IF(C436&lt;5,I436,IF(AND(C436&gt;=5,C436&lt;=25),J436,IF(C436&gt;25,K436,""))))*C436</f>
        <v>0</v>
      </c>
      <c r="M436" s="572">
        <v>238.19</v>
      </c>
      <c r="N436" s="572">
        <v>238.19</v>
      </c>
      <c r="O436" s="572">
        <v>238.19</v>
      </c>
      <c r="P436" s="324">
        <f t="shared" si="458"/>
        <v>0</v>
      </c>
      <c r="Q436" s="575">
        <v>185</v>
      </c>
      <c r="R436" s="575">
        <v>185</v>
      </c>
      <c r="S436" s="575">
        <v>185</v>
      </c>
      <c r="T436" s="326">
        <f t="shared" si="459"/>
        <v>0</v>
      </c>
      <c r="U436" s="576">
        <v>1060</v>
      </c>
      <c r="V436" s="576">
        <v>1044.92</v>
      </c>
      <c r="W436" s="576">
        <v>1030</v>
      </c>
      <c r="X436" s="324">
        <f t="shared" ref="X436" si="496">(IF(C436&lt;5,U436,IF(AND(C436&gt;=5,C436&lt;=25),V436,IF(C436&gt;25,W436,""))))*C436</f>
        <v>0</v>
      </c>
      <c r="Y436" s="573">
        <v>350</v>
      </c>
      <c r="Z436" s="573">
        <v>325</v>
      </c>
      <c r="AA436" s="573">
        <v>300</v>
      </c>
      <c r="AB436" s="326">
        <f t="shared" si="467"/>
        <v>0</v>
      </c>
    </row>
    <row r="437" spans="1:28" x14ac:dyDescent="0.2">
      <c r="A437" s="316"/>
      <c r="B437" s="558"/>
      <c r="C437" s="318">
        <f>'Series 500 Input'!C437</f>
        <v>0</v>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Input'!C438</f>
        <v>0</v>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Input'!C439</f>
        <v>0</v>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Input'!C440</f>
        <v>0</v>
      </c>
      <c r="D440" s="562" t="s">
        <v>30</v>
      </c>
      <c r="E440" s="572">
        <v>108.85</v>
      </c>
      <c r="F440" s="572">
        <v>108.85</v>
      </c>
      <c r="G440" s="572">
        <v>108.85</v>
      </c>
      <c r="H440" s="324">
        <f t="shared" ref="H440:H450" si="497">(IF(C440&lt;5,E440,IF(AND(C440&gt;=5,C440&lt;=25),F440,IF(C440&gt;25,G440,""))))*C440</f>
        <v>0</v>
      </c>
      <c r="I440" s="573">
        <v>70</v>
      </c>
      <c r="J440" s="573">
        <v>70</v>
      </c>
      <c r="K440" s="573">
        <v>70</v>
      </c>
      <c r="L440" s="326">
        <f>(IF(C440&lt;5,I440,IF(AND(C440&gt;=5,C440&lt;=25),J440,IF(C440&gt;25,K440,""))))*C440</f>
        <v>0</v>
      </c>
      <c r="M440" s="572">
        <v>63.9</v>
      </c>
      <c r="N440" s="572">
        <v>63.9</v>
      </c>
      <c r="O440" s="572">
        <v>63.9</v>
      </c>
      <c r="P440" s="324">
        <f t="shared" ref="P440:P450" si="498">(IF(C440&lt;5,M440,IF(AND(C440&gt;=5,C440&lt;=25),N440,IF(C440&gt;25,O440,""))))*C440</f>
        <v>0</v>
      </c>
      <c r="Q440" s="575">
        <v>35</v>
      </c>
      <c r="R440" s="575">
        <v>35</v>
      </c>
      <c r="S440" s="575">
        <v>35</v>
      </c>
      <c r="T440" s="326">
        <f t="shared" ref="T440:T450" si="499">(IF(C440&lt;5,Q440,IF(AND(C440&gt;=5,C440&lt;=25),R440,IF(C440&gt;25,S440,""))))*C440</f>
        <v>0</v>
      </c>
      <c r="U440" s="576">
        <v>85.09</v>
      </c>
      <c r="V440" s="576">
        <v>85.09</v>
      </c>
      <c r="W440" s="576">
        <v>77.349999999999994</v>
      </c>
      <c r="X440" s="324">
        <f t="shared" ref="X440" si="500">(IF(C440&lt;5,U440,IF(AND(C440&gt;=5,C440&lt;=25),V440,IF(C440&gt;25,W440,""))))*C440</f>
        <v>0</v>
      </c>
      <c r="Y440" s="573">
        <v>200</v>
      </c>
      <c r="Z440" s="573">
        <v>150</v>
      </c>
      <c r="AA440" s="573">
        <v>140</v>
      </c>
      <c r="AB440" s="326">
        <f t="shared" ref="AB440" si="501">(IF(C440&lt;5,Y440,IF(AND(C440&gt;=5,C440&lt;=25),Z440,IF(C440&gt;25,AA440,""))))*C440</f>
        <v>0</v>
      </c>
    </row>
    <row r="441" spans="1:28" x14ac:dyDescent="0.2">
      <c r="A441" s="316"/>
      <c r="B441" s="558"/>
      <c r="C441" s="318">
        <f>'Series 500 Input'!C441</f>
        <v>0</v>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Input'!C442</f>
        <v>0</v>
      </c>
      <c r="D442" s="562" t="s">
        <v>30</v>
      </c>
      <c r="E442" s="572">
        <v>108.85</v>
      </c>
      <c r="F442" s="572">
        <v>108.85</v>
      </c>
      <c r="G442" s="572">
        <v>108.85</v>
      </c>
      <c r="H442" s="324">
        <f t="shared" si="497"/>
        <v>0</v>
      </c>
      <c r="I442" s="573">
        <v>70</v>
      </c>
      <c r="J442" s="573">
        <v>70</v>
      </c>
      <c r="K442" s="573">
        <v>70</v>
      </c>
      <c r="L442" s="326">
        <f t="shared" ref="L442" si="502">(IF(C442&lt;5,I442,IF(AND(C442&gt;=5,C442&lt;=25),J442,IF(C442&gt;25,K442,""))))*C442</f>
        <v>0</v>
      </c>
      <c r="M442" s="572">
        <v>63.9</v>
      </c>
      <c r="N442" s="572">
        <v>63.9</v>
      </c>
      <c r="O442" s="572">
        <v>63.9</v>
      </c>
      <c r="P442" s="324">
        <f t="shared" si="498"/>
        <v>0</v>
      </c>
      <c r="Q442" s="575">
        <v>35</v>
      </c>
      <c r="R442" s="575">
        <v>35</v>
      </c>
      <c r="S442" s="575">
        <v>35</v>
      </c>
      <c r="T442" s="326">
        <f t="shared" si="499"/>
        <v>0</v>
      </c>
      <c r="U442" s="576">
        <v>124.36</v>
      </c>
      <c r="V442" s="576">
        <v>124.36</v>
      </c>
      <c r="W442" s="576">
        <v>113.05</v>
      </c>
      <c r="X442" s="324">
        <f t="shared" ref="X442" si="503">(IF(C442&lt;5,U442,IF(AND(C442&gt;=5,C442&lt;=25),V442,IF(C442&gt;25,W442,""))))*C442</f>
        <v>0</v>
      </c>
      <c r="Y442" s="573">
        <v>200</v>
      </c>
      <c r="Z442" s="573">
        <v>150</v>
      </c>
      <c r="AA442" s="573">
        <v>140</v>
      </c>
      <c r="AB442" s="326">
        <f t="shared" ref="AB442" si="504">(IF(C442&lt;5,Y442,IF(AND(C442&gt;=5,C442&lt;=25),Z442,IF(C442&gt;25,AA442,""))))*C442</f>
        <v>0</v>
      </c>
    </row>
    <row r="443" spans="1:28" x14ac:dyDescent="0.2">
      <c r="A443" s="316"/>
      <c r="B443" s="558"/>
      <c r="C443" s="318">
        <f>'Series 500 Input'!C443</f>
        <v>0</v>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Input'!C444</f>
        <v>0</v>
      </c>
      <c r="D444" s="562" t="s">
        <v>30</v>
      </c>
      <c r="E444" s="572">
        <v>108.85</v>
      </c>
      <c r="F444" s="572">
        <v>108.85</v>
      </c>
      <c r="G444" s="572">
        <v>108.85</v>
      </c>
      <c r="H444" s="324">
        <f t="shared" si="497"/>
        <v>0</v>
      </c>
      <c r="I444" s="573">
        <v>70</v>
      </c>
      <c r="J444" s="573">
        <v>70</v>
      </c>
      <c r="K444" s="573">
        <v>70</v>
      </c>
      <c r="L444" s="326">
        <f t="shared" ref="L444" si="505">(IF(C444&lt;5,I444,IF(AND(C444&gt;=5,C444&lt;=25),J444,IF(C444&gt;25,K444,""))))*C444</f>
        <v>0</v>
      </c>
      <c r="M444" s="572">
        <v>63.9</v>
      </c>
      <c r="N444" s="572">
        <v>63.9</v>
      </c>
      <c r="O444" s="572">
        <v>63.9</v>
      </c>
      <c r="P444" s="324">
        <f t="shared" si="498"/>
        <v>0</v>
      </c>
      <c r="Q444" s="575">
        <v>35</v>
      </c>
      <c r="R444" s="575">
        <v>35</v>
      </c>
      <c r="S444" s="575">
        <v>35</v>
      </c>
      <c r="T444" s="326">
        <f t="shared" si="499"/>
        <v>0</v>
      </c>
      <c r="U444" s="576">
        <v>85.09</v>
      </c>
      <c r="V444" s="576">
        <v>85.09</v>
      </c>
      <c r="W444" s="576">
        <v>77.349999999999994</v>
      </c>
      <c r="X444" s="324">
        <f t="shared" ref="X444" si="506">(IF(C444&lt;5,U444,IF(AND(C444&gt;=5,C444&lt;=25),V444,IF(C444&gt;25,W444,""))))*C444</f>
        <v>0</v>
      </c>
      <c r="Y444" s="573">
        <v>200</v>
      </c>
      <c r="Z444" s="573">
        <v>150</v>
      </c>
      <c r="AA444" s="573">
        <v>140</v>
      </c>
      <c r="AB444" s="326">
        <f t="shared" ref="AB444:AB448" si="507">(IF(C444&lt;5,Y444,IF(AND(C444&gt;=5,C444&lt;=25),Z444,IF(C444&gt;25,AA444,""))))*C444</f>
        <v>0</v>
      </c>
    </row>
    <row r="445" spans="1:28" x14ac:dyDescent="0.2">
      <c r="A445" s="316"/>
      <c r="B445" s="558"/>
      <c r="C445" s="318">
        <f>'Series 500 Input'!C445</f>
        <v>0</v>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Input'!C446</f>
        <v>0</v>
      </c>
      <c r="D446" s="562" t="s">
        <v>30</v>
      </c>
      <c r="E446" s="572">
        <v>108.85</v>
      </c>
      <c r="F446" s="572">
        <v>108.85</v>
      </c>
      <c r="G446" s="572">
        <v>108.85</v>
      </c>
      <c r="H446" s="324">
        <f t="shared" si="497"/>
        <v>0</v>
      </c>
      <c r="I446" s="573">
        <v>70</v>
      </c>
      <c r="J446" s="573">
        <v>70</v>
      </c>
      <c r="K446" s="573">
        <v>70</v>
      </c>
      <c r="L446" s="326">
        <f t="shared" ref="L446" si="508">(IF(C446&lt;5,I446,IF(AND(C446&gt;=5,C446&lt;=25),J446,IF(C446&gt;25,K446,""))))*C446</f>
        <v>0</v>
      </c>
      <c r="M446" s="572">
        <v>63.9</v>
      </c>
      <c r="N446" s="572">
        <v>63.9</v>
      </c>
      <c r="O446" s="572">
        <v>63.9</v>
      </c>
      <c r="P446" s="324">
        <f t="shared" si="498"/>
        <v>0</v>
      </c>
      <c r="Q446" s="575">
        <v>35</v>
      </c>
      <c r="R446" s="575">
        <v>35</v>
      </c>
      <c r="S446" s="575">
        <v>35</v>
      </c>
      <c r="T446" s="326">
        <f t="shared" si="499"/>
        <v>0</v>
      </c>
      <c r="U446" s="576">
        <v>124.36</v>
      </c>
      <c r="V446" s="576">
        <v>124.36</v>
      </c>
      <c r="W446" s="576">
        <v>113.05</v>
      </c>
      <c r="X446" s="324">
        <f t="shared" ref="X446" si="509">(IF(C446&lt;5,U446,IF(AND(C446&gt;=5,C446&lt;=25),V446,IF(C446&gt;25,W446,""))))*C446</f>
        <v>0</v>
      </c>
      <c r="Y446" s="573">
        <v>200</v>
      </c>
      <c r="Z446" s="573">
        <v>150</v>
      </c>
      <c r="AA446" s="573">
        <v>140</v>
      </c>
      <c r="AB446" s="326">
        <f t="shared" ref="AB446:AB450" si="510">(IF(C446&lt;5,Y446,IF(AND(C446&gt;=5,C446&lt;=25),Z446,IF(C446&gt;25,AA446,""))))*C446</f>
        <v>0</v>
      </c>
    </row>
    <row r="447" spans="1:28" x14ac:dyDescent="0.2">
      <c r="A447" s="316"/>
      <c r="B447" s="558"/>
      <c r="C447" s="318">
        <f>'Series 500 Input'!C447</f>
        <v>0</v>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Input'!C448</f>
        <v>0</v>
      </c>
      <c r="D448" s="562" t="s">
        <v>30</v>
      </c>
      <c r="E448" s="572">
        <v>108.85</v>
      </c>
      <c r="F448" s="572">
        <v>108.85</v>
      </c>
      <c r="G448" s="572">
        <v>108.85</v>
      </c>
      <c r="H448" s="324">
        <f t="shared" si="497"/>
        <v>0</v>
      </c>
      <c r="I448" s="573">
        <v>70</v>
      </c>
      <c r="J448" s="573">
        <v>70</v>
      </c>
      <c r="K448" s="573">
        <v>70</v>
      </c>
      <c r="L448" s="326">
        <f t="shared" ref="L448" si="511">(IF(C448&lt;5,I448,IF(AND(C448&gt;=5,C448&lt;=25),J448,IF(C448&gt;25,K448,""))))*C448</f>
        <v>0</v>
      </c>
      <c r="M448" s="572">
        <v>63.9</v>
      </c>
      <c r="N448" s="572">
        <v>63.9</v>
      </c>
      <c r="O448" s="572">
        <v>63.9</v>
      </c>
      <c r="P448" s="324">
        <f t="shared" si="498"/>
        <v>0</v>
      </c>
      <c r="Q448" s="575">
        <v>35</v>
      </c>
      <c r="R448" s="575">
        <v>35</v>
      </c>
      <c r="S448" s="575">
        <v>35</v>
      </c>
      <c r="T448" s="326">
        <f t="shared" si="499"/>
        <v>0</v>
      </c>
      <c r="U448" s="576">
        <v>89.55</v>
      </c>
      <c r="V448" s="576">
        <v>89.55</v>
      </c>
      <c r="W448" s="576">
        <v>81.41</v>
      </c>
      <c r="X448" s="324">
        <f t="shared" ref="X448" si="512">(IF(C448&lt;5,U448,IF(AND(C448&gt;=5,C448&lt;=25),V448,IF(C448&gt;25,W448,""))))*C448</f>
        <v>0</v>
      </c>
      <c r="Y448" s="573">
        <v>200</v>
      </c>
      <c r="Z448" s="573">
        <v>150</v>
      </c>
      <c r="AA448" s="573">
        <v>140</v>
      </c>
      <c r="AB448" s="326">
        <f t="shared" si="507"/>
        <v>0</v>
      </c>
    </row>
    <row r="449" spans="1:28" x14ac:dyDescent="0.2">
      <c r="A449" s="316"/>
      <c r="B449" s="558"/>
      <c r="C449" s="318">
        <f>'Series 500 Input'!C449</f>
        <v>0</v>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Input'!C450</f>
        <v>0</v>
      </c>
      <c r="D450" s="562" t="s">
        <v>30</v>
      </c>
      <c r="E450" s="572">
        <v>108.85</v>
      </c>
      <c r="F450" s="572">
        <v>108.85</v>
      </c>
      <c r="G450" s="572">
        <v>108.85</v>
      </c>
      <c r="H450" s="324">
        <f t="shared" si="497"/>
        <v>0</v>
      </c>
      <c r="I450" s="573">
        <v>70</v>
      </c>
      <c r="J450" s="573">
        <v>70</v>
      </c>
      <c r="K450" s="573">
        <v>70</v>
      </c>
      <c r="L450" s="326">
        <f t="shared" ref="L450" si="513">(IF(C450&lt;5,I450,IF(AND(C450&gt;=5,C450&lt;=25),J450,IF(C450&gt;25,K450,""))))*C450</f>
        <v>0</v>
      </c>
      <c r="M450" s="572">
        <v>63.9</v>
      </c>
      <c r="N450" s="572">
        <v>63.9</v>
      </c>
      <c r="O450" s="572">
        <v>63.9</v>
      </c>
      <c r="P450" s="324">
        <f t="shared" si="498"/>
        <v>0</v>
      </c>
      <c r="Q450" s="575">
        <v>35</v>
      </c>
      <c r="R450" s="575">
        <v>35</v>
      </c>
      <c r="S450" s="575">
        <v>35</v>
      </c>
      <c r="T450" s="326">
        <f t="shared" si="499"/>
        <v>0</v>
      </c>
      <c r="U450" s="576">
        <v>129.05000000000001</v>
      </c>
      <c r="V450" s="576">
        <v>129.05000000000001</v>
      </c>
      <c r="W450" s="576">
        <v>117.32</v>
      </c>
      <c r="X450" s="324">
        <f t="shared" ref="X450" si="514">(IF(C450&lt;5,U450,IF(AND(C450&gt;=5,C450&lt;=25),V450,IF(C450&gt;25,W450,""))))*C450</f>
        <v>0</v>
      </c>
      <c r="Y450" s="573">
        <v>200</v>
      </c>
      <c r="Z450" s="573">
        <v>150</v>
      </c>
      <c r="AA450" s="573">
        <v>140</v>
      </c>
      <c r="AB450" s="326">
        <f t="shared" si="510"/>
        <v>0</v>
      </c>
    </row>
    <row r="451" spans="1:28" x14ac:dyDescent="0.2">
      <c r="A451" s="316"/>
      <c r="B451" s="558"/>
      <c r="C451" s="318">
        <f>'Series 500 Input'!C451</f>
        <v>0</v>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Input'!C452</f>
        <v>0</v>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Input'!C453</f>
        <v>0</v>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Input'!C454</f>
        <v>0</v>
      </c>
      <c r="D454" s="562" t="s">
        <v>30</v>
      </c>
      <c r="E454" s="572">
        <v>108.85</v>
      </c>
      <c r="F454" s="572">
        <v>108.85</v>
      </c>
      <c r="G454" s="572">
        <v>108.85</v>
      </c>
      <c r="H454" s="324">
        <f t="shared" ref="H454:H464" si="515">(IF(C454&lt;5,E454,IF(AND(C454&gt;=5,C454&lt;=25),F454,IF(C454&gt;25,G454,""))))*C454</f>
        <v>0</v>
      </c>
      <c r="I454" s="573">
        <v>70</v>
      </c>
      <c r="J454" s="573">
        <v>70</v>
      </c>
      <c r="K454" s="573">
        <v>70</v>
      </c>
      <c r="L454" s="326">
        <f>(IF(C454&lt;5,I454,IF(AND(C454&gt;=5,C454&lt;=25),J454,IF(C454&gt;25,K454,""))))*C454</f>
        <v>0</v>
      </c>
      <c r="M454" s="572">
        <v>63.9</v>
      </c>
      <c r="N454" s="572">
        <v>63.9</v>
      </c>
      <c r="O454" s="572">
        <v>63.9</v>
      </c>
      <c r="P454" s="324">
        <f t="shared" ref="P454:P464" si="516">(IF(C454&lt;5,M454,IF(AND(C454&gt;=5,C454&lt;=25),N454,IF(C454&gt;25,O454,""))))*C454</f>
        <v>0</v>
      </c>
      <c r="Q454" s="575">
        <v>35</v>
      </c>
      <c r="R454" s="575">
        <v>35</v>
      </c>
      <c r="S454" s="575">
        <v>35</v>
      </c>
      <c r="T454" s="326">
        <f t="shared" ref="T454:T464" si="517">(IF(C454&lt;5,Q454,IF(AND(C454&gt;=5,C454&lt;=25),R454,IF(C454&gt;25,S454,""))))*C454</f>
        <v>0</v>
      </c>
      <c r="U454" s="576">
        <v>85.09</v>
      </c>
      <c r="V454" s="576">
        <v>85.09</v>
      </c>
      <c r="W454" s="576">
        <v>77.349999999999994</v>
      </c>
      <c r="X454" s="324">
        <f t="shared" ref="X454" si="518">(IF(C454&lt;5,U454,IF(AND(C454&gt;=5,C454&lt;=25),V454,IF(C454&gt;25,W454,""))))*C454</f>
        <v>0</v>
      </c>
      <c r="Y454" s="573">
        <v>200</v>
      </c>
      <c r="Z454" s="573">
        <v>150</v>
      </c>
      <c r="AA454" s="573">
        <v>140</v>
      </c>
      <c r="AB454" s="326">
        <f t="shared" ref="AB454" si="519">(IF(C454&lt;5,Y454,IF(AND(C454&gt;=5,C454&lt;=25),Z454,IF(C454&gt;25,AA454,""))))*C454</f>
        <v>0</v>
      </c>
    </row>
    <row r="455" spans="1:28" x14ac:dyDescent="0.2">
      <c r="A455" s="316"/>
      <c r="B455" s="558"/>
      <c r="C455" s="318">
        <f>'Series 500 Input'!C455</f>
        <v>0</v>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Input'!C456</f>
        <v>0</v>
      </c>
      <c r="D456" s="562" t="s">
        <v>30</v>
      </c>
      <c r="E456" s="572">
        <v>108.85</v>
      </c>
      <c r="F456" s="572">
        <v>108.85</v>
      </c>
      <c r="G456" s="572">
        <v>108.85</v>
      </c>
      <c r="H456" s="324">
        <f t="shared" si="515"/>
        <v>0</v>
      </c>
      <c r="I456" s="573">
        <v>70</v>
      </c>
      <c r="J456" s="573">
        <v>70</v>
      </c>
      <c r="K456" s="573">
        <v>70</v>
      </c>
      <c r="L456" s="326">
        <f t="shared" ref="L456" si="520">(IF(C456&lt;5,I456,IF(AND(C456&gt;=5,C456&lt;=25),J456,IF(C456&gt;25,K456,""))))*C456</f>
        <v>0</v>
      </c>
      <c r="M456" s="572">
        <v>63.9</v>
      </c>
      <c r="N456" s="572">
        <v>63.9</v>
      </c>
      <c r="O456" s="572">
        <v>63.9</v>
      </c>
      <c r="P456" s="324">
        <f t="shared" si="516"/>
        <v>0</v>
      </c>
      <c r="Q456" s="575">
        <v>35</v>
      </c>
      <c r="R456" s="575">
        <v>35</v>
      </c>
      <c r="S456" s="575">
        <v>35</v>
      </c>
      <c r="T456" s="326">
        <f t="shared" si="517"/>
        <v>0</v>
      </c>
      <c r="U456" s="576">
        <v>372</v>
      </c>
      <c r="V456" s="576">
        <v>372</v>
      </c>
      <c r="W456" s="576">
        <v>338.18</v>
      </c>
      <c r="X456" s="324">
        <f t="shared" ref="X456" si="521">(IF(C456&lt;5,U456,IF(AND(C456&gt;=5,C456&lt;=25),V456,IF(C456&gt;25,W456,""))))*C456</f>
        <v>0</v>
      </c>
      <c r="Y456" s="573">
        <v>200</v>
      </c>
      <c r="Z456" s="573">
        <v>150</v>
      </c>
      <c r="AA456" s="573">
        <v>140</v>
      </c>
      <c r="AB456" s="326">
        <f t="shared" ref="AB456" si="522">(IF(C456&lt;5,Y456,IF(AND(C456&gt;=5,C456&lt;=25),Z456,IF(C456&gt;25,AA456,""))))*C456</f>
        <v>0</v>
      </c>
    </row>
    <row r="457" spans="1:28" x14ac:dyDescent="0.2">
      <c r="A457" s="316"/>
      <c r="B457" s="558"/>
      <c r="C457" s="318">
        <f>'Series 500 Input'!C457</f>
        <v>0</v>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Input'!C458</f>
        <v>0</v>
      </c>
      <c r="D458" s="562" t="s">
        <v>30</v>
      </c>
      <c r="E458" s="572">
        <v>108.85</v>
      </c>
      <c r="F458" s="572">
        <v>108.85</v>
      </c>
      <c r="G458" s="572">
        <v>108.85</v>
      </c>
      <c r="H458" s="324">
        <f t="shared" si="515"/>
        <v>0</v>
      </c>
      <c r="I458" s="573">
        <v>70</v>
      </c>
      <c r="J458" s="573">
        <v>70</v>
      </c>
      <c r="K458" s="573">
        <v>70</v>
      </c>
      <c r="L458" s="326">
        <f t="shared" ref="L458" si="523">(IF(C458&lt;5,I458,IF(AND(C458&gt;=5,C458&lt;=25),J458,IF(C458&gt;25,K458,""))))*C458</f>
        <v>0</v>
      </c>
      <c r="M458" s="572">
        <v>63.9</v>
      </c>
      <c r="N458" s="572">
        <v>63.9</v>
      </c>
      <c r="O458" s="572">
        <v>63.9</v>
      </c>
      <c r="P458" s="324">
        <f t="shared" si="516"/>
        <v>0</v>
      </c>
      <c r="Q458" s="575">
        <v>35</v>
      </c>
      <c r="R458" s="575">
        <v>35</v>
      </c>
      <c r="S458" s="575">
        <v>35</v>
      </c>
      <c r="T458" s="326">
        <f t="shared" si="517"/>
        <v>0</v>
      </c>
      <c r="U458" s="576">
        <v>85.09</v>
      </c>
      <c r="V458" s="576">
        <v>85.09</v>
      </c>
      <c r="W458" s="576">
        <v>77.349999999999994</v>
      </c>
      <c r="X458" s="324">
        <f t="shared" ref="X458" si="524">(IF(C458&lt;5,U458,IF(AND(C458&gt;=5,C458&lt;=25),V458,IF(C458&gt;25,W458,""))))*C458</f>
        <v>0</v>
      </c>
      <c r="Y458" s="573">
        <v>200</v>
      </c>
      <c r="Z458" s="573">
        <v>150</v>
      </c>
      <c r="AA458" s="573">
        <v>140</v>
      </c>
      <c r="AB458" s="326">
        <f t="shared" ref="AB458:AB462" si="525">(IF(C458&lt;5,Y458,IF(AND(C458&gt;=5,C458&lt;=25),Z458,IF(C458&gt;25,AA458,""))))*C458</f>
        <v>0</v>
      </c>
    </row>
    <row r="459" spans="1:28" x14ac:dyDescent="0.2">
      <c r="A459" s="316"/>
      <c r="B459" s="558"/>
      <c r="C459" s="318">
        <f>'Series 500 Input'!C459</f>
        <v>0</v>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Input'!C460</f>
        <v>0</v>
      </c>
      <c r="D460" s="562" t="s">
        <v>30</v>
      </c>
      <c r="E460" s="572">
        <v>108.85</v>
      </c>
      <c r="F460" s="572">
        <v>108.85299999999999</v>
      </c>
      <c r="G460" s="572">
        <v>108.85</v>
      </c>
      <c r="H460" s="324">
        <f t="shared" si="515"/>
        <v>0</v>
      </c>
      <c r="I460" s="573">
        <v>70</v>
      </c>
      <c r="J460" s="573">
        <v>70</v>
      </c>
      <c r="K460" s="573">
        <v>70</v>
      </c>
      <c r="L460" s="326">
        <f t="shared" ref="L460" si="526">(IF(C460&lt;5,I460,IF(AND(C460&gt;=5,C460&lt;=25),J460,IF(C460&gt;25,K460,""))))*C460</f>
        <v>0</v>
      </c>
      <c r="M460" s="572">
        <v>63.9</v>
      </c>
      <c r="N460" s="572">
        <v>63.9</v>
      </c>
      <c r="O460" s="572">
        <v>63.9</v>
      </c>
      <c r="P460" s="324">
        <f t="shared" si="516"/>
        <v>0</v>
      </c>
      <c r="Q460" s="575">
        <v>35</v>
      </c>
      <c r="R460" s="575">
        <v>35</v>
      </c>
      <c r="S460" s="575">
        <v>35</v>
      </c>
      <c r="T460" s="326">
        <f t="shared" si="517"/>
        <v>0</v>
      </c>
      <c r="U460" s="576">
        <v>360</v>
      </c>
      <c r="V460" s="576">
        <v>360</v>
      </c>
      <c r="W460" s="576">
        <v>327.27</v>
      </c>
      <c r="X460" s="324">
        <f t="shared" ref="X460" si="527">(IF(C460&lt;5,U460,IF(AND(C460&gt;=5,C460&lt;=25),V460,IF(C460&gt;25,W460,""))))*C460</f>
        <v>0</v>
      </c>
      <c r="Y460" s="573">
        <v>200</v>
      </c>
      <c r="Z460" s="573">
        <v>150</v>
      </c>
      <c r="AA460" s="573">
        <v>140</v>
      </c>
      <c r="AB460" s="326">
        <f t="shared" ref="AB460:AB464" si="528">(IF(C460&lt;5,Y460,IF(AND(C460&gt;=5,C460&lt;=25),Z460,IF(C460&gt;25,AA460,""))))*C460</f>
        <v>0</v>
      </c>
    </row>
    <row r="461" spans="1:28" x14ac:dyDescent="0.2">
      <c r="A461" s="316"/>
      <c r="B461" s="558"/>
      <c r="C461" s="318">
        <f>'Series 500 Input'!C461</f>
        <v>0</v>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Input'!C462</f>
        <v>0</v>
      </c>
      <c r="D462" s="562" t="s">
        <v>30</v>
      </c>
      <c r="E462" s="630">
        <v>108.85</v>
      </c>
      <c r="F462" s="631" t="s">
        <v>1562</v>
      </c>
      <c r="G462" s="630">
        <v>108.85</v>
      </c>
      <c r="H462" s="324">
        <f t="shared" si="515"/>
        <v>0</v>
      </c>
      <c r="I462" s="573">
        <v>70</v>
      </c>
      <c r="J462" s="573">
        <v>70</v>
      </c>
      <c r="K462" s="573">
        <v>70</v>
      </c>
      <c r="L462" s="326">
        <f t="shared" ref="L462" si="529">(IF(C462&lt;5,I462,IF(AND(C462&gt;=5,C462&lt;=25),J462,IF(C462&gt;25,K462,""))))*C462</f>
        <v>0</v>
      </c>
      <c r="M462" s="622">
        <v>63.9</v>
      </c>
      <c r="N462" s="623">
        <v>63.9</v>
      </c>
      <c r="O462" s="622">
        <v>63.9</v>
      </c>
      <c r="P462" s="324">
        <f t="shared" si="516"/>
        <v>0</v>
      </c>
      <c r="Q462" s="575">
        <v>35</v>
      </c>
      <c r="R462" s="575">
        <v>35</v>
      </c>
      <c r="S462" s="575">
        <v>35</v>
      </c>
      <c r="T462" s="326">
        <f t="shared" si="517"/>
        <v>0</v>
      </c>
      <c r="U462" s="632">
        <v>89.55</v>
      </c>
      <c r="V462" s="633">
        <v>89.55</v>
      </c>
      <c r="W462" s="632">
        <v>81.41</v>
      </c>
      <c r="X462" s="324">
        <f t="shared" ref="X462" si="530">(IF(C462&lt;5,U462,IF(AND(C462&gt;=5,C462&lt;=25),V462,IF(C462&gt;25,W462,""))))*C462</f>
        <v>0</v>
      </c>
      <c r="Y462" s="573">
        <v>200</v>
      </c>
      <c r="Z462" s="573">
        <v>150</v>
      </c>
      <c r="AA462" s="573">
        <v>140</v>
      </c>
      <c r="AB462" s="326">
        <f t="shared" si="525"/>
        <v>0</v>
      </c>
    </row>
    <row r="463" spans="1:28" x14ac:dyDescent="0.2">
      <c r="A463" s="316"/>
      <c r="B463" s="558"/>
      <c r="C463" s="318">
        <f>'Series 500 Input'!C463</f>
        <v>0</v>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Input'!C464</f>
        <v>0</v>
      </c>
      <c r="D464" s="562" t="s">
        <v>30</v>
      </c>
      <c r="E464" s="572">
        <v>108.85</v>
      </c>
      <c r="F464" s="572">
        <v>108.85</v>
      </c>
      <c r="G464" s="572">
        <v>108.85</v>
      </c>
      <c r="H464" s="324">
        <f t="shared" si="515"/>
        <v>0</v>
      </c>
      <c r="I464" s="573">
        <v>70</v>
      </c>
      <c r="J464" s="573">
        <v>70</v>
      </c>
      <c r="K464" s="573">
        <v>70</v>
      </c>
      <c r="L464" s="326">
        <f t="shared" ref="L464" si="531">(IF(C464&lt;5,I464,IF(AND(C464&gt;=5,C464&lt;=25),J464,IF(C464&gt;25,K464,""))))*C464</f>
        <v>0</v>
      </c>
      <c r="M464" s="572">
        <v>63.9</v>
      </c>
      <c r="N464" s="572">
        <v>63.9</v>
      </c>
      <c r="O464" s="572">
        <v>63.9</v>
      </c>
      <c r="P464" s="324">
        <f t="shared" si="516"/>
        <v>0</v>
      </c>
      <c r="Q464" s="575">
        <v>35</v>
      </c>
      <c r="R464" s="575">
        <v>35</v>
      </c>
      <c r="S464" s="575">
        <v>35</v>
      </c>
      <c r="T464" s="326">
        <f t="shared" si="517"/>
        <v>0</v>
      </c>
      <c r="U464" s="576">
        <v>386.36</v>
      </c>
      <c r="V464" s="576">
        <v>386.36</v>
      </c>
      <c r="W464" s="576">
        <v>351.24</v>
      </c>
      <c r="X464" s="324">
        <f t="shared" ref="X464" si="532">(IF(C464&lt;5,U464,IF(AND(C464&gt;=5,C464&lt;=25),V464,IF(C464&gt;25,W464,""))))*C464</f>
        <v>0</v>
      </c>
      <c r="Y464" s="573">
        <v>200</v>
      </c>
      <c r="Z464" s="573">
        <v>150</v>
      </c>
      <c r="AA464" s="573">
        <v>140</v>
      </c>
      <c r="AB464" s="326">
        <f t="shared" si="528"/>
        <v>0</v>
      </c>
    </row>
    <row r="465" spans="1:28" x14ac:dyDescent="0.2">
      <c r="A465" s="316"/>
      <c r="B465" s="558"/>
      <c r="C465" s="318">
        <f>'Series 500 Input'!C465</f>
        <v>0</v>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Input'!C466</f>
        <v>0</v>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Input'!C467</f>
        <v>0</v>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Input'!C468</f>
        <v>0</v>
      </c>
      <c r="D468" s="562" t="s">
        <v>30</v>
      </c>
      <c r="E468" s="572">
        <v>211.96</v>
      </c>
      <c r="F468" s="572">
        <v>211.96</v>
      </c>
      <c r="G468" s="572">
        <v>211.96</v>
      </c>
      <c r="H468" s="324">
        <f t="shared" ref="H468:H476" si="533">(IF(C468&lt;5,E468,IF(AND(C468&gt;=5,C468&lt;=25),F468,IF(C468&gt;25,G468,""))))*C468</f>
        <v>0</v>
      </c>
      <c r="I468" s="573">
        <v>120</v>
      </c>
      <c r="J468" s="573">
        <v>120</v>
      </c>
      <c r="K468" s="573">
        <v>120</v>
      </c>
      <c r="L468" s="326">
        <f>(IF(C468&lt;5,I468,IF(AND(C468&gt;=5,C468&lt;=25),J468,IF(C468&gt;25,K468,""))))*C468</f>
        <v>0</v>
      </c>
      <c r="M468" s="572">
        <v>238.19</v>
      </c>
      <c r="N468" s="572">
        <v>238.19</v>
      </c>
      <c r="O468" s="572">
        <v>238.19</v>
      </c>
      <c r="P468" s="324">
        <f t="shared" ref="P468:P476" si="534">(IF(C468&lt;5,M468,IF(AND(C468&gt;=5,C468&lt;=25),N468,IF(C468&gt;25,O468,""))))*C468</f>
        <v>0</v>
      </c>
      <c r="Q468" s="575">
        <v>90</v>
      </c>
      <c r="R468" s="575">
        <v>90</v>
      </c>
      <c r="S468" s="575">
        <v>90</v>
      </c>
      <c r="T468" s="326">
        <f t="shared" ref="T468:T476" si="535">(IF(C468&lt;5,Q468,IF(AND(C468&gt;=5,C468&lt;=25),R468,IF(C468&gt;25,S468,""))))*C468</f>
        <v>0</v>
      </c>
      <c r="U468" s="576">
        <v>154.13999999999999</v>
      </c>
      <c r="V468" s="576">
        <v>154.13999999999999</v>
      </c>
      <c r="W468" s="576">
        <v>145</v>
      </c>
      <c r="X468" s="324">
        <f t="shared" ref="X468" si="536">(IF(C468&lt;5,U468,IF(AND(C468&gt;=5,C468&lt;=25),V468,IF(C468&gt;25,W468,""))))*C468</f>
        <v>0</v>
      </c>
      <c r="Y468" s="573">
        <v>325</v>
      </c>
      <c r="Z468" s="573">
        <v>300</v>
      </c>
      <c r="AA468" s="573">
        <v>295</v>
      </c>
      <c r="AB468" s="326">
        <f t="shared" ref="AB468" si="537">(IF(C468&lt;5,Y468,IF(AND(C468&gt;=5,C468&lt;=25),Z468,IF(C468&gt;25,AA468,""))))*C468</f>
        <v>0</v>
      </c>
    </row>
    <row r="469" spans="1:28" x14ac:dyDescent="0.2">
      <c r="A469" s="316"/>
      <c r="B469" s="558"/>
      <c r="C469" s="318">
        <f>'Series 500 Input'!C469</f>
        <v>0</v>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Input'!C470</f>
        <v>0</v>
      </c>
      <c r="D470" s="562" t="s">
        <v>30</v>
      </c>
      <c r="E470" s="572">
        <v>199.6</v>
      </c>
      <c r="F470" s="572">
        <v>199.6</v>
      </c>
      <c r="G470" s="572">
        <v>199.6</v>
      </c>
      <c r="H470" s="324">
        <f t="shared" si="533"/>
        <v>0</v>
      </c>
      <c r="I470" s="573">
        <v>120</v>
      </c>
      <c r="J470" s="573">
        <v>120</v>
      </c>
      <c r="K470" s="573">
        <v>120</v>
      </c>
      <c r="L470" s="326">
        <f t="shared" ref="L470" si="538">(IF(C470&lt;5,I470,IF(AND(C470&gt;=5,C470&lt;=25),J470,IF(C470&gt;25,K470,""))))*C470</f>
        <v>0</v>
      </c>
      <c r="M470" s="572">
        <v>146.19</v>
      </c>
      <c r="N470" s="572">
        <v>146.19</v>
      </c>
      <c r="O470" s="572">
        <v>146.19</v>
      </c>
      <c r="P470" s="324">
        <f t="shared" si="534"/>
        <v>0</v>
      </c>
      <c r="Q470" s="575">
        <v>90</v>
      </c>
      <c r="R470" s="575">
        <v>90</v>
      </c>
      <c r="S470" s="575">
        <v>90</v>
      </c>
      <c r="T470" s="326">
        <f t="shared" si="535"/>
        <v>0</v>
      </c>
      <c r="U470" s="576">
        <v>154.13999999999999</v>
      </c>
      <c r="V470" s="576">
        <v>154.13999999999999</v>
      </c>
      <c r="W470" s="576">
        <v>145</v>
      </c>
      <c r="X470" s="324">
        <f t="shared" ref="X470" si="539">(IF(C470&lt;5,U470,IF(AND(C470&gt;=5,C470&lt;=25),V470,IF(C470&gt;25,W470,""))))*C470</f>
        <v>0</v>
      </c>
      <c r="Y470" s="573">
        <v>325</v>
      </c>
      <c r="Z470" s="573">
        <v>300</v>
      </c>
      <c r="AA470" s="573">
        <v>295</v>
      </c>
      <c r="AB470" s="326">
        <f t="shared" ref="AB470:AB474" si="540">(IF(C470&lt;5,Y470,IF(AND(C470&gt;=5,C470&lt;=25),Z470,IF(C470&gt;25,AA470,""))))*C470</f>
        <v>0</v>
      </c>
    </row>
    <row r="471" spans="1:28" x14ac:dyDescent="0.2">
      <c r="A471" s="316"/>
      <c r="B471" s="558"/>
      <c r="C471" s="318">
        <f>'Series 500 Input'!C471</f>
        <v>0</v>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Input'!C472</f>
        <v>14</v>
      </c>
      <c r="D472" s="562" t="s">
        <v>30</v>
      </c>
      <c r="E472" s="572">
        <v>228.77</v>
      </c>
      <c r="F472" s="572">
        <v>228.77</v>
      </c>
      <c r="G472" s="572">
        <v>228.77</v>
      </c>
      <c r="H472" s="324">
        <f t="shared" si="533"/>
        <v>3202.78</v>
      </c>
      <c r="I472" s="573">
        <v>120</v>
      </c>
      <c r="J472" s="573">
        <v>120</v>
      </c>
      <c r="K472" s="573">
        <v>120</v>
      </c>
      <c r="L472" s="326">
        <f t="shared" ref="L472" si="541">(IF(C472&lt;5,I472,IF(AND(C472&gt;=5,C472&lt;=25),J472,IF(C472&gt;25,K472,""))))*C472</f>
        <v>1680</v>
      </c>
      <c r="M472" s="572">
        <v>238.19</v>
      </c>
      <c r="N472" s="572">
        <v>238.19</v>
      </c>
      <c r="O472" s="572">
        <v>238.19</v>
      </c>
      <c r="P472" s="324">
        <f t="shared" si="534"/>
        <v>3334.66</v>
      </c>
      <c r="Q472" s="575">
        <v>90</v>
      </c>
      <c r="R472" s="575">
        <v>90</v>
      </c>
      <c r="S472" s="575">
        <v>90</v>
      </c>
      <c r="T472" s="326">
        <f t="shared" si="535"/>
        <v>1260</v>
      </c>
      <c r="U472" s="576">
        <v>181.59</v>
      </c>
      <c r="V472" s="576">
        <v>181.59</v>
      </c>
      <c r="W472" s="576">
        <v>173.45</v>
      </c>
      <c r="X472" s="324">
        <f t="shared" ref="X472" si="542">(IF(C472&lt;5,U472,IF(AND(C472&gt;=5,C472&lt;=25),V472,IF(C472&gt;25,W472,""))))*C472</f>
        <v>2542.2600000000002</v>
      </c>
      <c r="Y472" s="573">
        <v>325</v>
      </c>
      <c r="Z472" s="573">
        <v>300</v>
      </c>
      <c r="AA472" s="573">
        <v>295</v>
      </c>
      <c r="AB472" s="326">
        <f t="shared" ref="AB472:AB476" si="543">(IF(C472&lt;5,Y472,IF(AND(C472&gt;=5,C472&lt;=25),Z472,IF(C472&gt;25,AA472,""))))*C472</f>
        <v>4200</v>
      </c>
    </row>
    <row r="473" spans="1:28" x14ac:dyDescent="0.2">
      <c r="A473" s="316"/>
      <c r="B473" s="558"/>
      <c r="C473" s="318">
        <f>'Series 500 Input'!C473</f>
        <v>0</v>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Input'!C474</f>
        <v>0</v>
      </c>
      <c r="D474" s="562" t="s">
        <v>30</v>
      </c>
      <c r="E474" s="572">
        <v>211.96</v>
      </c>
      <c r="F474" s="572">
        <v>211.96</v>
      </c>
      <c r="G474" s="572">
        <v>211.96</v>
      </c>
      <c r="H474" s="324">
        <f t="shared" si="533"/>
        <v>0</v>
      </c>
      <c r="I474" s="573">
        <v>120</v>
      </c>
      <c r="J474" s="573">
        <v>120</v>
      </c>
      <c r="K474" s="573">
        <v>120</v>
      </c>
      <c r="L474" s="326">
        <f t="shared" ref="L474" si="544">(IF(C474&lt;5,I474,IF(AND(C474&gt;=5,C474&lt;=25),J474,IF(C474&gt;25,K474,""))))*C474</f>
        <v>0</v>
      </c>
      <c r="M474" s="572">
        <v>146.19</v>
      </c>
      <c r="N474" s="572">
        <v>146.19</v>
      </c>
      <c r="O474" s="572">
        <v>146.19</v>
      </c>
      <c r="P474" s="324">
        <f t="shared" si="534"/>
        <v>0</v>
      </c>
      <c r="Q474" s="575">
        <v>90</v>
      </c>
      <c r="R474" s="575">
        <v>90</v>
      </c>
      <c r="S474" s="575">
        <v>90</v>
      </c>
      <c r="T474" s="326">
        <f t="shared" si="535"/>
        <v>0</v>
      </c>
      <c r="U474" s="576">
        <v>181.59</v>
      </c>
      <c r="V474" s="576">
        <v>181.59</v>
      </c>
      <c r="W474" s="576">
        <v>173.45</v>
      </c>
      <c r="X474" s="324">
        <f t="shared" ref="X474" si="545">(IF(C474&lt;5,U474,IF(AND(C474&gt;=5,C474&lt;=25),V474,IF(C474&gt;25,W474,""))))*C474</f>
        <v>0</v>
      </c>
      <c r="Y474" s="573">
        <v>325</v>
      </c>
      <c r="Z474" s="573">
        <v>300</v>
      </c>
      <c r="AA474" s="573">
        <v>295</v>
      </c>
      <c r="AB474" s="326">
        <f t="shared" si="540"/>
        <v>0</v>
      </c>
    </row>
    <row r="475" spans="1:28" x14ac:dyDescent="0.2">
      <c r="A475" s="316"/>
      <c r="B475" s="558"/>
      <c r="C475" s="318">
        <f>'Series 500 Input'!C475</f>
        <v>0</v>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Input'!C476</f>
        <v>0</v>
      </c>
      <c r="D476" s="562" t="s">
        <v>30</v>
      </c>
      <c r="E476" s="630">
        <v>211.96</v>
      </c>
      <c r="F476" s="631" t="s">
        <v>1576</v>
      </c>
      <c r="G476" s="630">
        <v>211.96</v>
      </c>
      <c r="H476" s="324">
        <f t="shared" si="533"/>
        <v>0</v>
      </c>
      <c r="I476" s="573">
        <v>120</v>
      </c>
      <c r="J476" s="573">
        <v>120</v>
      </c>
      <c r="K476" s="573">
        <v>120</v>
      </c>
      <c r="L476" s="326">
        <f t="shared" ref="L476" si="546">(IF(C476&lt;5,I476,IF(AND(C476&gt;=5,C476&lt;=25),J476,IF(C476&gt;25,K476,""))))*C476</f>
        <v>0</v>
      </c>
      <c r="M476" s="574">
        <v>238.19</v>
      </c>
      <c r="N476" s="574">
        <v>238.19</v>
      </c>
      <c r="O476" s="574">
        <v>238.19</v>
      </c>
      <c r="P476" s="324">
        <f t="shared" si="534"/>
        <v>0</v>
      </c>
      <c r="Q476" s="575">
        <v>90</v>
      </c>
      <c r="R476" s="575">
        <v>90</v>
      </c>
      <c r="S476" s="575">
        <v>90</v>
      </c>
      <c r="T476" s="326">
        <f t="shared" si="535"/>
        <v>0</v>
      </c>
      <c r="U476" s="632">
        <v>290</v>
      </c>
      <c r="V476" s="633">
        <v>290</v>
      </c>
      <c r="W476" s="632">
        <v>282.5</v>
      </c>
      <c r="X476" s="324">
        <f t="shared" ref="X476" si="547">(IF(C476&lt;5,U476,IF(AND(C476&gt;=5,C476&lt;=25),V476,IF(C476&gt;25,W476,""))))*C476</f>
        <v>0</v>
      </c>
      <c r="Y476" s="573">
        <v>325</v>
      </c>
      <c r="Z476" s="573">
        <v>300</v>
      </c>
      <c r="AA476" s="573">
        <v>295</v>
      </c>
      <c r="AB476" s="326">
        <f t="shared" si="543"/>
        <v>0</v>
      </c>
    </row>
    <row r="477" spans="1:28" x14ac:dyDescent="0.2">
      <c r="A477" s="316"/>
      <c r="B477" s="558"/>
      <c r="C477" s="318">
        <f>'Series 500 Input'!C477</f>
        <v>0</v>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Input'!C478</f>
        <v>0</v>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Input'!C479</f>
        <v>0</v>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Input'!C480</f>
        <v>0</v>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Input'!C481</f>
        <v>0</v>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Input'!C482</f>
        <v>14</v>
      </c>
      <c r="D482" s="562" t="s">
        <v>30</v>
      </c>
      <c r="E482" s="572">
        <v>42.17</v>
      </c>
      <c r="F482" s="572">
        <v>42.17</v>
      </c>
      <c r="G482" s="572">
        <v>42.17</v>
      </c>
      <c r="H482" s="324">
        <f t="shared" ref="H482:H494" si="548">(IF(C482&lt;5,E482,IF(AND(C482&gt;=5,C482&lt;=25),F482,IF(C482&gt;25,G482,""))))*C482</f>
        <v>590.38</v>
      </c>
      <c r="I482" s="573">
        <v>20</v>
      </c>
      <c r="J482" s="573">
        <v>20</v>
      </c>
      <c r="K482" s="573">
        <v>20</v>
      </c>
      <c r="L482" s="326">
        <f>(IF(C482&lt;5,I482,IF(AND(C482&gt;=5,C482&lt;=25),J482,IF(C482&gt;25,K482,""))))*C482</f>
        <v>280</v>
      </c>
      <c r="M482" s="572">
        <v>77.91</v>
      </c>
      <c r="N482" s="572">
        <v>77.91</v>
      </c>
      <c r="O482" s="572">
        <v>77.91</v>
      </c>
      <c r="P482" s="324">
        <f t="shared" ref="P482:P494" si="549">(IF(C482&lt;5,M482,IF(AND(C482&gt;=5,C482&lt;=25),N482,IF(C482&gt;25,O482,""))))*C482</f>
        <v>1090.74</v>
      </c>
      <c r="Q482" s="575">
        <v>15</v>
      </c>
      <c r="R482" s="575">
        <v>15</v>
      </c>
      <c r="S482" s="575">
        <v>15</v>
      </c>
      <c r="T482" s="326">
        <f t="shared" ref="T482:T494" si="550">(IF(C482&lt;5,Q482,IF(AND(C482&gt;=5,C482&lt;=25),R482,IF(C482&gt;25,S482,""))))*C482</f>
        <v>210</v>
      </c>
      <c r="U482" s="576">
        <v>46</v>
      </c>
      <c r="V482" s="576">
        <v>34.5</v>
      </c>
      <c r="W482" s="576">
        <v>28.75</v>
      </c>
      <c r="X482" s="324">
        <f t="shared" ref="X482" si="551">(IF(C482&lt;5,U482,IF(AND(C482&gt;=5,C482&lt;=25),V482,IF(C482&gt;25,W482,""))))*C482</f>
        <v>483</v>
      </c>
      <c r="Y482" s="573">
        <v>20</v>
      </c>
      <c r="Z482" s="573">
        <v>20</v>
      </c>
      <c r="AA482" s="573">
        <v>20</v>
      </c>
      <c r="AB482" s="326">
        <f>(IF(C482&lt;5,Y482,IF(AND(C482&gt;=5,C482&lt;=25),Z482,IF(C482&gt;25,AA482,""))))*C482</f>
        <v>280</v>
      </c>
    </row>
    <row r="483" spans="1:28" x14ac:dyDescent="0.2">
      <c r="A483" s="316"/>
      <c r="B483" s="558"/>
      <c r="C483" s="318">
        <f>'Series 500 Input'!C483</f>
        <v>0</v>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Input'!C484</f>
        <v>0</v>
      </c>
      <c r="D484" s="562" t="s">
        <v>30</v>
      </c>
      <c r="E484" s="572">
        <v>67.48</v>
      </c>
      <c r="F484" s="572">
        <v>67.48</v>
      </c>
      <c r="G484" s="572">
        <v>67.48</v>
      </c>
      <c r="H484" s="324">
        <f t="shared" si="548"/>
        <v>0</v>
      </c>
      <c r="I484" s="573">
        <v>20</v>
      </c>
      <c r="J484" s="573">
        <v>20</v>
      </c>
      <c r="K484" s="573">
        <v>20</v>
      </c>
      <c r="L484" s="326">
        <f t="shared" ref="L484" si="552">(IF(C484&lt;5,I484,IF(AND(C484&gt;=5,C484&lt;=25),J484,IF(C484&gt;25,K484,""))))*C484</f>
        <v>0</v>
      </c>
      <c r="M484" s="572">
        <v>116.86</v>
      </c>
      <c r="N484" s="572">
        <v>116.86</v>
      </c>
      <c r="O484" s="572">
        <v>116.86</v>
      </c>
      <c r="P484" s="324">
        <f t="shared" si="549"/>
        <v>0</v>
      </c>
      <c r="Q484" s="575">
        <v>70</v>
      </c>
      <c r="R484" s="575">
        <v>60</v>
      </c>
      <c r="S484" s="575">
        <v>60</v>
      </c>
      <c r="T484" s="326">
        <f t="shared" si="550"/>
        <v>0</v>
      </c>
      <c r="U484" s="576">
        <v>86.25</v>
      </c>
      <c r="V484" s="576">
        <v>74.75</v>
      </c>
      <c r="W484" s="576">
        <v>63.25</v>
      </c>
      <c r="X484" s="324">
        <f t="shared" ref="X484" si="553">(IF(C484&lt;5,U484,IF(AND(C484&gt;=5,C484&lt;=25),V484,IF(C484&gt;25,W484,""))))*C484</f>
        <v>0</v>
      </c>
      <c r="Y484" s="573">
        <v>100</v>
      </c>
      <c r="Z484" s="573">
        <v>100</v>
      </c>
      <c r="AA484" s="573">
        <v>50</v>
      </c>
      <c r="AB484" s="326">
        <f t="shared" ref="AB484" si="554">(IF(C484&lt;5,Y484,IF(AND(C484&gt;=5,C484&lt;=25),Z484,IF(C484&gt;25,AA484,""))))*C484</f>
        <v>0</v>
      </c>
    </row>
    <row r="485" spans="1:28" x14ac:dyDescent="0.2">
      <c r="A485" s="316"/>
      <c r="B485" s="558"/>
      <c r="C485" s="318">
        <f>'Series 500 Input'!C485</f>
        <v>0</v>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Input'!C486</f>
        <v>0</v>
      </c>
      <c r="D486" s="562" t="s">
        <v>30</v>
      </c>
      <c r="E486" s="572">
        <v>84.35</v>
      </c>
      <c r="F486" s="572">
        <v>84.35</v>
      </c>
      <c r="G486" s="572">
        <v>84.35</v>
      </c>
      <c r="H486" s="324">
        <f t="shared" si="548"/>
        <v>0</v>
      </c>
      <c r="I486" s="573">
        <v>20</v>
      </c>
      <c r="J486" s="573">
        <v>20</v>
      </c>
      <c r="K486" s="573">
        <v>20</v>
      </c>
      <c r="L486" s="326">
        <f t="shared" ref="L486" si="555">(IF(C486&lt;5,I486,IF(AND(C486&gt;=5,C486&lt;=25),J486,IF(C486&gt;25,K486,""))))*C486</f>
        <v>0</v>
      </c>
      <c r="M486" s="572">
        <v>116.86</v>
      </c>
      <c r="N486" s="572">
        <v>116.86</v>
      </c>
      <c r="O486" s="572">
        <v>116.86</v>
      </c>
      <c r="P486" s="324">
        <f t="shared" si="549"/>
        <v>0</v>
      </c>
      <c r="Q486" s="575">
        <v>70</v>
      </c>
      <c r="R486" s="575">
        <v>60</v>
      </c>
      <c r="S486" s="575">
        <v>60</v>
      </c>
      <c r="T486" s="326">
        <f t="shared" si="550"/>
        <v>0</v>
      </c>
      <c r="U486" s="576">
        <v>92</v>
      </c>
      <c r="V486" s="576">
        <v>80.5</v>
      </c>
      <c r="W486" s="576">
        <v>69</v>
      </c>
      <c r="X486" s="324">
        <f t="shared" ref="X486" si="556">(IF(C486&lt;5,U486,IF(AND(C486&gt;=5,C486&lt;=25),V486,IF(C486&gt;25,W486,""))))*C486</f>
        <v>0</v>
      </c>
      <c r="Y486" s="573">
        <v>100</v>
      </c>
      <c r="Z486" s="573">
        <v>100</v>
      </c>
      <c r="AA486" s="573">
        <v>50</v>
      </c>
      <c r="AB486" s="326">
        <f t="shared" ref="AB486" si="557">(IF(C486&lt;5,Y486,IF(AND(C486&gt;=5,C486&lt;=25),Z486,IF(C486&gt;25,AA486,""))))*C486</f>
        <v>0</v>
      </c>
    </row>
    <row r="487" spans="1:28" x14ac:dyDescent="0.2">
      <c r="A487" s="316"/>
      <c r="B487" s="558"/>
      <c r="C487" s="318">
        <f>'Series 500 Input'!C487</f>
        <v>0</v>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Input'!C488</f>
        <v>0</v>
      </c>
      <c r="D488" s="562" t="s">
        <v>30</v>
      </c>
      <c r="E488" s="572">
        <v>67.48</v>
      </c>
      <c r="F488" s="572">
        <v>67.48</v>
      </c>
      <c r="G488" s="572">
        <v>67.48</v>
      </c>
      <c r="H488" s="324">
        <f t="shared" si="548"/>
        <v>0</v>
      </c>
      <c r="I488" s="573">
        <v>20</v>
      </c>
      <c r="J488" s="573">
        <v>20</v>
      </c>
      <c r="K488" s="573">
        <v>20</v>
      </c>
      <c r="L488" s="326">
        <f t="shared" ref="L488" si="558">(IF(C488&lt;5,I488,IF(AND(C488&gt;=5,C488&lt;=25),J488,IF(C488&gt;25,K488,""))))*C488</f>
        <v>0</v>
      </c>
      <c r="M488" s="572">
        <v>116.86</v>
      </c>
      <c r="N488" s="572">
        <v>116.86</v>
      </c>
      <c r="O488" s="572">
        <v>116.86</v>
      </c>
      <c r="P488" s="324">
        <f t="shared" si="549"/>
        <v>0</v>
      </c>
      <c r="Q488" s="575">
        <v>70</v>
      </c>
      <c r="R488" s="575">
        <v>60</v>
      </c>
      <c r="S488" s="575">
        <v>60</v>
      </c>
      <c r="T488" s="326">
        <f t="shared" si="550"/>
        <v>0</v>
      </c>
      <c r="U488" s="576">
        <v>57.5</v>
      </c>
      <c r="V488" s="576">
        <v>51.75</v>
      </c>
      <c r="W488" s="576">
        <v>40.25</v>
      </c>
      <c r="X488" s="324">
        <f t="shared" ref="X488" si="559">(IF(C488&lt;5,U488,IF(AND(C488&gt;=5,C488&lt;=25),V488,IF(C488&gt;25,W488,""))))*C488</f>
        <v>0</v>
      </c>
      <c r="Y488" s="573">
        <v>100</v>
      </c>
      <c r="Z488" s="573">
        <v>100</v>
      </c>
      <c r="AA488" s="573">
        <v>50</v>
      </c>
      <c r="AB488" s="326">
        <f t="shared" ref="AB488" si="560">(IF(C488&lt;5,Y488,IF(AND(C488&gt;=5,C488&lt;=25),Z488,IF(C488&gt;25,AA488,""))))*C488</f>
        <v>0</v>
      </c>
    </row>
    <row r="489" spans="1:28" x14ac:dyDescent="0.2">
      <c r="A489" s="316"/>
      <c r="B489" s="558"/>
      <c r="C489" s="318">
        <f>'Series 500 Input'!C489</f>
        <v>0</v>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Input'!C490</f>
        <v>0</v>
      </c>
      <c r="D490" s="562" t="s">
        <v>30</v>
      </c>
      <c r="E490" s="572">
        <v>84.35</v>
      </c>
      <c r="F490" s="572">
        <v>84.35</v>
      </c>
      <c r="G490" s="572">
        <v>84.35</v>
      </c>
      <c r="H490" s="324">
        <f t="shared" si="548"/>
        <v>0</v>
      </c>
      <c r="I490" s="573">
        <v>20</v>
      </c>
      <c r="J490" s="573">
        <v>20</v>
      </c>
      <c r="K490" s="573">
        <v>20</v>
      </c>
      <c r="L490" s="326">
        <f t="shared" ref="L490" si="561">(IF(C490&lt;5,I490,IF(AND(C490&gt;=5,C490&lt;=25),J490,IF(C490&gt;25,K490,""))))*C490</f>
        <v>0</v>
      </c>
      <c r="M490" s="572">
        <v>116.86</v>
      </c>
      <c r="N490" s="572">
        <v>116.86</v>
      </c>
      <c r="O490" s="572">
        <v>116.86</v>
      </c>
      <c r="P490" s="324">
        <f t="shared" si="549"/>
        <v>0</v>
      </c>
      <c r="Q490" s="575">
        <v>70</v>
      </c>
      <c r="R490" s="575">
        <v>60</v>
      </c>
      <c r="S490" s="575">
        <v>60</v>
      </c>
      <c r="T490" s="326">
        <f t="shared" si="550"/>
        <v>0</v>
      </c>
      <c r="U490" s="576">
        <v>86.25</v>
      </c>
      <c r="V490" s="576">
        <v>74.75</v>
      </c>
      <c r="W490" s="576">
        <v>63.25</v>
      </c>
      <c r="X490" s="324">
        <f t="shared" ref="X490" si="562">(IF(C490&lt;5,U490,IF(AND(C490&gt;=5,C490&lt;=25),V490,IF(C490&gt;25,W490,""))))*C490</f>
        <v>0</v>
      </c>
      <c r="Y490" s="573">
        <v>100</v>
      </c>
      <c r="Z490" s="573">
        <v>100</v>
      </c>
      <c r="AA490" s="573">
        <v>50</v>
      </c>
      <c r="AB490" s="326">
        <f t="shared" ref="AB490" si="563">(IF(C490&lt;5,Y490,IF(AND(C490&gt;=5,C490&lt;=25),Z490,IF(C490&gt;25,AA490,""))))*C490</f>
        <v>0</v>
      </c>
    </row>
    <row r="491" spans="1:28" x14ac:dyDescent="0.2">
      <c r="A491" s="316"/>
      <c r="B491" s="558"/>
      <c r="C491" s="318">
        <f>'Series 500 Input'!C491</f>
        <v>0</v>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Input'!C492</f>
        <v>0</v>
      </c>
      <c r="D492" s="562" t="s">
        <v>30</v>
      </c>
      <c r="E492" s="572">
        <v>42.17</v>
      </c>
      <c r="F492" s="572">
        <v>42.17</v>
      </c>
      <c r="G492" s="572">
        <v>42.17</v>
      </c>
      <c r="H492" s="324">
        <f t="shared" si="548"/>
        <v>0</v>
      </c>
      <c r="I492" s="573">
        <v>20</v>
      </c>
      <c r="J492" s="573">
        <v>20</v>
      </c>
      <c r="K492" s="573">
        <v>20</v>
      </c>
      <c r="L492" s="326">
        <f t="shared" ref="L492" si="564">(IF(C492&lt;5,I492,IF(AND(C492&gt;=5,C492&lt;=25),J492,IF(C492&gt;25,K492,""))))*C492</f>
        <v>0</v>
      </c>
      <c r="M492" s="572">
        <v>38.950000000000003</v>
      </c>
      <c r="N492" s="572">
        <v>38.950000000000003</v>
      </c>
      <c r="O492" s="572">
        <v>38.950000000000003</v>
      </c>
      <c r="P492" s="324">
        <f t="shared" si="549"/>
        <v>0</v>
      </c>
      <c r="Q492" s="575">
        <v>40</v>
      </c>
      <c r="R492" s="575">
        <v>20</v>
      </c>
      <c r="S492" s="575">
        <v>20</v>
      </c>
      <c r="T492" s="326">
        <f t="shared" si="550"/>
        <v>0</v>
      </c>
      <c r="U492" s="576">
        <v>46</v>
      </c>
      <c r="V492" s="576">
        <v>34.5</v>
      </c>
      <c r="W492" s="576">
        <v>28.75</v>
      </c>
      <c r="X492" s="324">
        <f t="shared" ref="X492" si="565">(IF(C492&lt;5,U492,IF(AND(C492&gt;=5,C492&lt;=25),V492,IF(C492&gt;25,W492,""))))*C492</f>
        <v>0</v>
      </c>
      <c r="Y492" s="573">
        <v>75</v>
      </c>
      <c r="Z492" s="573">
        <v>65</v>
      </c>
      <c r="AA492" s="573">
        <v>60</v>
      </c>
      <c r="AB492" s="326">
        <f t="shared" ref="AB492" si="566">(IF(C492&lt;5,Y492,IF(AND(C492&gt;=5,C492&lt;=25),Z492,IF(C492&gt;25,AA492,""))))*C492</f>
        <v>0</v>
      </c>
    </row>
    <row r="493" spans="1:28" x14ac:dyDescent="0.2">
      <c r="A493" s="316"/>
      <c r="B493" s="558"/>
      <c r="C493" s="318">
        <f>'Series 500 Input'!C493</f>
        <v>0</v>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Input'!C494</f>
        <v>0</v>
      </c>
      <c r="D494" s="562" t="s">
        <v>30</v>
      </c>
      <c r="E494" s="572">
        <v>42.17</v>
      </c>
      <c r="F494" s="572">
        <v>42.17</v>
      </c>
      <c r="G494" s="572">
        <v>42.17</v>
      </c>
      <c r="H494" s="324">
        <f t="shared" si="548"/>
        <v>0</v>
      </c>
      <c r="I494" s="573">
        <v>20</v>
      </c>
      <c r="J494" s="573">
        <v>20</v>
      </c>
      <c r="K494" s="573">
        <v>20</v>
      </c>
      <c r="L494" s="326">
        <f t="shared" ref="L494" si="567">(IF(C494&lt;5,I494,IF(AND(C494&gt;=5,C494&lt;=25),J494,IF(C494&gt;25,K494,""))))*C494</f>
        <v>0</v>
      </c>
      <c r="M494" s="572">
        <v>38.950000000000003</v>
      </c>
      <c r="N494" s="572">
        <v>38.950000000000003</v>
      </c>
      <c r="O494" s="572">
        <v>38.950000000000003</v>
      </c>
      <c r="P494" s="324">
        <f t="shared" si="549"/>
        <v>0</v>
      </c>
      <c r="Q494" s="575">
        <v>40</v>
      </c>
      <c r="R494" s="575">
        <v>20</v>
      </c>
      <c r="S494" s="575">
        <v>20</v>
      </c>
      <c r="T494" s="326">
        <f t="shared" si="550"/>
        <v>0</v>
      </c>
      <c r="U494" s="576">
        <v>51.75</v>
      </c>
      <c r="V494" s="576">
        <v>46</v>
      </c>
      <c r="W494" s="576">
        <v>40.25</v>
      </c>
      <c r="X494" s="324">
        <f t="shared" ref="X494" si="568">(IF(C494&lt;5,U494,IF(AND(C494&gt;=5,C494&lt;=25),V494,IF(C494&gt;25,W494,""))))*C494</f>
        <v>0</v>
      </c>
      <c r="Y494" s="573">
        <v>75</v>
      </c>
      <c r="Z494" s="573">
        <v>65</v>
      </c>
      <c r="AA494" s="573">
        <v>60</v>
      </c>
      <c r="AB494" s="326">
        <f t="shared" ref="AB494" si="569">(IF(C494&lt;5,Y494,IF(AND(C494&gt;=5,C494&lt;=25),Z494,IF(C494&gt;25,AA494,""))))*C494</f>
        <v>0</v>
      </c>
    </row>
    <row r="495" spans="1:28" x14ac:dyDescent="0.2">
      <c r="A495" s="316"/>
      <c r="B495" s="558"/>
      <c r="C495" s="318">
        <f>'Series 500 Input'!C495</f>
        <v>0</v>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Input'!C496</f>
        <v>0</v>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Input'!C497</f>
        <v>0</v>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Input'!C498</f>
        <v>0</v>
      </c>
      <c r="D498" s="562" t="s">
        <v>451</v>
      </c>
      <c r="E498" s="572">
        <v>24.46</v>
      </c>
      <c r="F498" s="572">
        <v>11.48</v>
      </c>
      <c r="G498" s="572">
        <v>10.24</v>
      </c>
      <c r="H498" s="324">
        <f>(IF(C498&lt;20,E498,IF(AND(C498&gt;=20,C498&lt;=100),F498,IF(C498&gt;100,G498,""))))*C498</f>
        <v>0</v>
      </c>
      <c r="I498" s="573">
        <v>1</v>
      </c>
      <c r="J498" s="573">
        <v>1</v>
      </c>
      <c r="K498" s="573">
        <v>1</v>
      </c>
      <c r="L498" s="326">
        <f>(IF(C498&lt;20,I498,IF(AND(C498&gt;=20,C498&lt;=100),J498,IF(C498&gt;100,K498,""))))*C498</f>
        <v>0</v>
      </c>
      <c r="M498" s="572">
        <v>3.24</v>
      </c>
      <c r="N498" s="572">
        <v>3.24</v>
      </c>
      <c r="O498" s="572">
        <v>3.24</v>
      </c>
      <c r="P498" s="324">
        <f>(IF(C498&lt;20,M498,IF(AND(C498&gt;=20,C498&lt;=100),N498,IF(C498&gt;100,O498,""))))*C498</f>
        <v>0</v>
      </c>
      <c r="Q498" s="575">
        <v>10</v>
      </c>
      <c r="R498" s="575">
        <v>5</v>
      </c>
      <c r="S498" s="575">
        <v>5</v>
      </c>
      <c r="T498" s="326">
        <f>(IF(C498&lt;20,Q498,IF(AND(C498&gt;=20,C498&lt;=100),R498,IF(C498&gt;100,S498,""))))*C498</f>
        <v>0</v>
      </c>
      <c r="U498" s="576">
        <v>17.25</v>
      </c>
      <c r="V498" s="576">
        <v>15.81</v>
      </c>
      <c r="W498" s="576">
        <v>14.38</v>
      </c>
      <c r="X498" s="324">
        <f>(IF(C498&lt;20,U498,IF(AND(C498&gt;=20,C498&lt;=100),V498,IF(C498&gt;100,W498,""))))*C498</f>
        <v>0</v>
      </c>
      <c r="Y498" s="573" t="s">
        <v>403</v>
      </c>
      <c r="Z498" s="573" t="s">
        <v>403</v>
      </c>
      <c r="AA498" s="573" t="s">
        <v>403</v>
      </c>
      <c r="AB498" s="326" t="str">
        <f>IF((0=$C498),"",IFERROR(IF($C498&lt;5,$C498*Y498,IF(AND(5&lt;=$C498,$C498&lt;=10),$C498*Z498,IF($C498&gt;10,$C498*AA498,"No Offer"))),"No Offer"))</f>
        <v/>
      </c>
    </row>
    <row r="499" spans="1:28" x14ac:dyDescent="0.2">
      <c r="A499" s="316"/>
      <c r="B499" s="558"/>
      <c r="C499" s="318">
        <f>'Series 500 Input'!C499</f>
        <v>0</v>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Input'!C500</f>
        <v>0</v>
      </c>
      <c r="D500" s="562" t="s">
        <v>451</v>
      </c>
      <c r="E500" s="572">
        <v>24.46</v>
      </c>
      <c r="F500" s="572">
        <v>11.48</v>
      </c>
      <c r="G500" s="572">
        <v>10.24</v>
      </c>
      <c r="H500" s="324">
        <f t="shared" ref="H500" si="570">(IF(C500&lt;20,E500,IF(AND(C500&gt;=20,C500&lt;=100),F500,IF(C500&gt;100,G500,""))))*C500</f>
        <v>0</v>
      </c>
      <c r="I500" s="573">
        <v>20</v>
      </c>
      <c r="J500" s="573">
        <v>20</v>
      </c>
      <c r="K500" s="573">
        <v>20</v>
      </c>
      <c r="L500" s="326">
        <f t="shared" ref="L500" si="571">(IF(C500&lt;20,I500,IF(AND(C500&gt;=20,C500&lt;=100),J500,IF(C500&gt;100,K500,""))))*C500</f>
        <v>0</v>
      </c>
      <c r="M500" s="572">
        <v>1.32</v>
      </c>
      <c r="N500" s="572">
        <v>1.32</v>
      </c>
      <c r="O500" s="572">
        <v>1.32</v>
      </c>
      <c r="P500" s="324">
        <f t="shared" ref="P500" si="572">(IF(C500&lt;20,M500,IF(AND(C500&gt;=20,C500&lt;=100),N500,IF(C500&gt;100,O500,""))))*C500</f>
        <v>0</v>
      </c>
      <c r="Q500" s="575">
        <v>10</v>
      </c>
      <c r="R500" s="575">
        <v>8</v>
      </c>
      <c r="S500" s="575">
        <v>8</v>
      </c>
      <c r="T500" s="326">
        <f t="shared" ref="T500" si="573">(IF(C500&lt;20,Q500,IF(AND(C500&gt;=20,C500&lt;=100),R500,IF(C500&gt;100,S500,""))))*C500</f>
        <v>0</v>
      </c>
      <c r="U500" s="576">
        <v>80.5</v>
      </c>
      <c r="V500" s="576">
        <v>74.75</v>
      </c>
      <c r="W500" s="576">
        <v>69</v>
      </c>
      <c r="X500" s="324">
        <f t="shared" ref="X500" si="574">(IF(C500&lt;20,U500,IF(AND(C500&gt;=20,C500&lt;=100),V500,IF(C500&gt;100,W500,""))))*C500</f>
        <v>0</v>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Input'!C501</f>
        <v>0</v>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Input'!C502</f>
        <v>0</v>
      </c>
      <c r="D502" s="562" t="s">
        <v>451</v>
      </c>
      <c r="E502" s="572">
        <v>36.700000000000003</v>
      </c>
      <c r="F502" s="572">
        <v>17.22</v>
      </c>
      <c r="G502" s="572">
        <v>13.64</v>
      </c>
      <c r="H502" s="324">
        <f t="shared" ref="H502" si="575">(IF(C502&lt;20,E502,IF(AND(C502&gt;=20,C502&lt;=100),F502,IF(C502&gt;100,G502,""))))*C502</f>
        <v>0</v>
      </c>
      <c r="I502" s="573">
        <v>20</v>
      </c>
      <c r="J502" s="573">
        <v>20</v>
      </c>
      <c r="K502" s="573">
        <v>20</v>
      </c>
      <c r="L502" s="326">
        <f t="shared" ref="L502" si="576">(IF(C502&lt;20,I502,IF(AND(C502&gt;=20,C502&lt;=100),J502,IF(C502&gt;100,K502,""))))*C502</f>
        <v>0</v>
      </c>
      <c r="M502" s="572">
        <v>1.32</v>
      </c>
      <c r="N502" s="572">
        <v>1.32</v>
      </c>
      <c r="O502" s="572">
        <v>1.32</v>
      </c>
      <c r="P502" s="324">
        <f t="shared" ref="P502" si="577">(IF(C502&lt;20,M502,IF(AND(C502&gt;=20,C502&lt;=100),N502,IF(C502&gt;100,O502,""))))*C502</f>
        <v>0</v>
      </c>
      <c r="Q502" s="575">
        <v>10</v>
      </c>
      <c r="R502" s="575">
        <v>8</v>
      </c>
      <c r="S502" s="575">
        <v>8</v>
      </c>
      <c r="T502" s="326">
        <f t="shared" ref="T502" si="578">(IF(C502&lt;20,Q502,IF(AND(C502&gt;=20,C502&lt;=100),R502,IF(C502&gt;100,S502,""))))*C502</f>
        <v>0</v>
      </c>
      <c r="U502" s="576">
        <v>28.75</v>
      </c>
      <c r="V502" s="576">
        <v>23</v>
      </c>
      <c r="W502" s="576">
        <v>20.13</v>
      </c>
      <c r="X502" s="324">
        <f t="shared" ref="X502" si="579">(IF(C502&lt;20,U502,IF(AND(C502&gt;=20,C502&lt;=100),V502,IF(C502&gt;100,W502,""))))*C502</f>
        <v>0</v>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Input'!C503</f>
        <v>0</v>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Input'!C504</f>
        <v>0</v>
      </c>
      <c r="D504" s="562" t="s">
        <v>451</v>
      </c>
      <c r="E504" s="572">
        <v>48.93</v>
      </c>
      <c r="F504" s="572">
        <v>22.97</v>
      </c>
      <c r="G504" s="572">
        <v>17.05</v>
      </c>
      <c r="H504" s="324">
        <f t="shared" ref="H504" si="580">(IF(C504&lt;20,E504,IF(AND(C504&gt;=20,C504&lt;=100),F504,IF(C504&gt;100,G504,""))))*C504</f>
        <v>0</v>
      </c>
      <c r="I504" s="573">
        <v>20</v>
      </c>
      <c r="J504" s="573">
        <v>20</v>
      </c>
      <c r="K504" s="573">
        <v>20</v>
      </c>
      <c r="L504" s="326">
        <f t="shared" ref="L504" si="581">(IF(C504&lt;20,I504,IF(AND(C504&gt;=20,C504&lt;=100),J504,IF(C504&gt;100,K504,""))))*C504</f>
        <v>0</v>
      </c>
      <c r="M504" s="572">
        <v>1.32</v>
      </c>
      <c r="N504" s="572">
        <v>1.32</v>
      </c>
      <c r="O504" s="572">
        <v>1.32</v>
      </c>
      <c r="P504" s="324">
        <f t="shared" ref="P504" si="582">(IF(C504&lt;20,M504,IF(AND(C504&gt;=20,C504&lt;=100),N504,IF(C504&gt;100,O504,""))))*C504</f>
        <v>0</v>
      </c>
      <c r="Q504" s="575">
        <v>10</v>
      </c>
      <c r="R504" s="575">
        <v>8</v>
      </c>
      <c r="S504" s="575">
        <v>8</v>
      </c>
      <c r="T504" s="326">
        <f t="shared" ref="T504" si="583">(IF(C504&lt;20,Q504,IF(AND(C504&gt;=20,C504&lt;=100),R504,IF(C504&gt;100,S504,""))))*C504</f>
        <v>0</v>
      </c>
      <c r="U504" s="576">
        <v>57.5</v>
      </c>
      <c r="V504" s="576">
        <v>46</v>
      </c>
      <c r="W504" s="576">
        <v>40.25</v>
      </c>
      <c r="X504" s="324">
        <f t="shared" ref="X504" si="584">(IF(C504&lt;20,U504,IF(AND(C504&gt;=20,C504&lt;=100),V504,IF(C504&gt;100,W504,""))))*C504</f>
        <v>0</v>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Input'!C505</f>
        <v>0</v>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Input'!C506</f>
        <v>0</v>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Input'!C507</f>
        <v>0</v>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Input'!C508</f>
        <v>0</v>
      </c>
      <c r="D508" s="346" t="s">
        <v>1610</v>
      </c>
      <c r="E508" s="572">
        <v>491.18</v>
      </c>
      <c r="F508" s="572"/>
      <c r="G508" s="572"/>
      <c r="H508" s="324">
        <f>C508*E508</f>
        <v>0</v>
      </c>
      <c r="I508" s="573">
        <v>90</v>
      </c>
      <c r="J508" s="573"/>
      <c r="K508" s="573"/>
      <c r="L508" s="326">
        <f>I508*C508</f>
        <v>0</v>
      </c>
      <c r="M508" s="572">
        <v>119.63</v>
      </c>
      <c r="N508" s="572"/>
      <c r="O508" s="572"/>
      <c r="P508" s="324">
        <f>M508*C508</f>
        <v>0</v>
      </c>
      <c r="Q508" s="575">
        <v>180</v>
      </c>
      <c r="R508" s="575"/>
      <c r="S508" s="575"/>
      <c r="T508" s="326">
        <f>C508*Q508</f>
        <v>0</v>
      </c>
      <c r="U508" s="576">
        <v>143.75</v>
      </c>
      <c r="V508" s="576"/>
      <c r="W508" s="576"/>
      <c r="X508" s="324">
        <f>U508*C508</f>
        <v>0</v>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Input'!C509</f>
        <v>0</v>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Input'!C510</f>
        <v>0</v>
      </c>
      <c r="D510" s="346" t="s">
        <v>1610</v>
      </c>
      <c r="E510" s="572">
        <v>279.43</v>
      </c>
      <c r="F510" s="572"/>
      <c r="G510" s="572"/>
      <c r="H510" s="324">
        <f t="shared" ref="H510" si="585">C510*E510</f>
        <v>0</v>
      </c>
      <c r="I510" s="573">
        <v>90</v>
      </c>
      <c r="J510" s="573"/>
      <c r="K510" s="573"/>
      <c r="L510" s="326">
        <f t="shared" ref="L510" si="586">I510*C510</f>
        <v>0</v>
      </c>
      <c r="M510" s="572">
        <v>119.63</v>
      </c>
      <c r="N510" s="572"/>
      <c r="O510" s="572"/>
      <c r="P510" s="324">
        <f t="shared" ref="P510" si="587">M510*C510</f>
        <v>0</v>
      </c>
      <c r="Q510" s="575">
        <v>180</v>
      </c>
      <c r="R510" s="575"/>
      <c r="S510" s="575"/>
      <c r="T510" s="326">
        <f t="shared" ref="T510" si="588">C510*Q510</f>
        <v>0</v>
      </c>
      <c r="U510" s="576">
        <v>143.75</v>
      </c>
      <c r="V510" s="576"/>
      <c r="W510" s="576"/>
      <c r="X510" s="324">
        <f t="shared" ref="X510" si="589">U510*C510</f>
        <v>0</v>
      </c>
      <c r="Y510" s="409" t="s">
        <v>402</v>
      </c>
      <c r="Z510" s="409"/>
      <c r="AA510" s="409"/>
      <c r="AB510" s="326" t="str">
        <f>IF((0=$C510),"",IFERROR(IF($C510&lt;5,$C510*Y510,IF(AND(5&lt;=$C510,$C510&lt;=10),$C510*Z510,IF($C510&gt;10,$C510*AA510,"No Offer"))),"No Offer"))</f>
        <v/>
      </c>
    </row>
    <row r="511" spans="1:28" x14ac:dyDescent="0.2">
      <c r="A511" s="316"/>
      <c r="B511" s="645"/>
      <c r="C511" s="318">
        <f>'Series 500 Input'!C511</f>
        <v>0</v>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Input'!C512</f>
        <v>0</v>
      </c>
      <c r="D512" s="346" t="s">
        <v>1610</v>
      </c>
      <c r="E512" s="572">
        <v>491.18</v>
      </c>
      <c r="F512" s="572"/>
      <c r="G512" s="572"/>
      <c r="H512" s="324">
        <f t="shared" ref="H512" si="590">C512*E512</f>
        <v>0</v>
      </c>
      <c r="I512" s="573">
        <v>90</v>
      </c>
      <c r="J512" s="573"/>
      <c r="K512" s="573"/>
      <c r="L512" s="326">
        <f t="shared" ref="L512" si="591">I512*C512</f>
        <v>0</v>
      </c>
      <c r="M512" s="572">
        <v>119.63</v>
      </c>
      <c r="N512" s="572"/>
      <c r="O512" s="572"/>
      <c r="P512" s="324">
        <f t="shared" ref="P512" si="592">M512*C512</f>
        <v>0</v>
      </c>
      <c r="Q512" s="575">
        <v>200</v>
      </c>
      <c r="R512" s="575"/>
      <c r="S512" s="575"/>
      <c r="T512" s="326">
        <f t="shared" ref="T512" si="593">C512*Q512</f>
        <v>0</v>
      </c>
      <c r="U512" s="576">
        <v>143.75</v>
      </c>
      <c r="V512" s="576"/>
      <c r="W512" s="576"/>
      <c r="X512" s="324">
        <f t="shared" ref="X512" si="594">U512*C512</f>
        <v>0</v>
      </c>
      <c r="Y512" s="409" t="s">
        <v>402</v>
      </c>
      <c r="Z512" s="409"/>
      <c r="AA512" s="409"/>
      <c r="AB512" s="326" t="str">
        <f>IF((0=$C512),"",IFERROR(IF($C512&lt;5,$C512*Y512,IF(AND(5&lt;=$C512,$C512&lt;=10),$C512*Z512,IF($C512&gt;10,$C512*AA512,"No Offer"))),"No Offer"))</f>
        <v/>
      </c>
    </row>
    <row r="513" spans="1:28" x14ac:dyDescent="0.2">
      <c r="A513" s="316"/>
      <c r="B513" s="645"/>
      <c r="C513" s="318">
        <f>'Series 500 Input'!C513</f>
        <v>0</v>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Input'!C514</f>
        <v>0</v>
      </c>
      <c r="D514" s="346" t="s">
        <v>1617</v>
      </c>
      <c r="E514" s="574">
        <v>2235.4</v>
      </c>
      <c r="F514" s="572"/>
      <c r="G514" s="572"/>
      <c r="H514" s="324">
        <f t="shared" ref="H514" si="595">C514*E514</f>
        <v>0</v>
      </c>
      <c r="I514" s="573">
        <v>90</v>
      </c>
      <c r="J514" s="573"/>
      <c r="K514" s="573"/>
      <c r="L514" s="326">
        <f t="shared" ref="L514" si="596">I514*C514</f>
        <v>0</v>
      </c>
      <c r="M514" s="572">
        <v>1166</v>
      </c>
      <c r="N514" s="572"/>
      <c r="O514" s="572"/>
      <c r="P514" s="324">
        <f t="shared" ref="P514" si="597">M514*C514</f>
        <v>0</v>
      </c>
      <c r="Q514" s="575">
        <v>1400</v>
      </c>
      <c r="R514" s="575"/>
      <c r="S514" s="575"/>
      <c r="T514" s="326">
        <f t="shared" ref="T514" si="598">C514*Q514</f>
        <v>0</v>
      </c>
      <c r="U514" s="576">
        <v>1150</v>
      </c>
      <c r="V514" s="576"/>
      <c r="W514" s="576"/>
      <c r="X514" s="324">
        <f t="shared" ref="X514" si="599">U514*C514</f>
        <v>0</v>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Input'!C515</f>
        <v>0</v>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Input'!C516</f>
        <v>0</v>
      </c>
      <c r="D516" s="346" t="s">
        <v>1617</v>
      </c>
      <c r="E516" s="572">
        <v>2235.4</v>
      </c>
      <c r="F516" s="572"/>
      <c r="G516" s="572"/>
      <c r="H516" s="324">
        <f t="shared" ref="H516" si="600">C516*E516</f>
        <v>0</v>
      </c>
      <c r="I516" s="573">
        <v>90</v>
      </c>
      <c r="J516" s="573"/>
      <c r="K516" s="573"/>
      <c r="L516" s="326">
        <f t="shared" ref="L516" si="601">I516*C516</f>
        <v>0</v>
      </c>
      <c r="M516" s="572">
        <v>1166</v>
      </c>
      <c r="N516" s="572"/>
      <c r="O516" s="572"/>
      <c r="P516" s="324">
        <f t="shared" ref="P516" si="602">M516*C516</f>
        <v>0</v>
      </c>
      <c r="Q516" s="575">
        <v>1600</v>
      </c>
      <c r="R516" s="575"/>
      <c r="S516" s="575"/>
      <c r="T516" s="326">
        <f t="shared" ref="T516" si="603">C516*Q516</f>
        <v>0</v>
      </c>
      <c r="U516" s="576">
        <v>1219</v>
      </c>
      <c r="V516" s="576"/>
      <c r="W516" s="576"/>
      <c r="X516" s="324">
        <f t="shared" ref="X516" si="604">U516*C516</f>
        <v>0</v>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Input'!C517</f>
        <v>0</v>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Input'!C518</f>
        <v>0</v>
      </c>
      <c r="D518" s="346" t="s">
        <v>1622</v>
      </c>
      <c r="E518" s="572">
        <v>185.35</v>
      </c>
      <c r="F518" s="572"/>
      <c r="G518" s="572"/>
      <c r="H518" s="324">
        <f t="shared" ref="H518" si="605">C518*E518</f>
        <v>0</v>
      </c>
      <c r="I518" s="573">
        <v>90</v>
      </c>
      <c r="J518" s="573"/>
      <c r="K518" s="573"/>
      <c r="L518" s="326">
        <f t="shared" ref="L518" si="606">I518*C518</f>
        <v>0</v>
      </c>
      <c r="M518" s="572">
        <v>55</v>
      </c>
      <c r="N518" s="572"/>
      <c r="O518" s="572"/>
      <c r="P518" s="324">
        <f t="shared" ref="P518" si="607">M518*C518</f>
        <v>0</v>
      </c>
      <c r="Q518" s="575">
        <v>65</v>
      </c>
      <c r="R518" s="575"/>
      <c r="S518" s="575"/>
      <c r="T518" s="326">
        <f t="shared" ref="T518" si="608">C518*Q518</f>
        <v>0</v>
      </c>
      <c r="U518" s="576">
        <v>160</v>
      </c>
      <c r="V518" s="576"/>
      <c r="W518" s="576"/>
      <c r="X518" s="324">
        <f t="shared" ref="X518" si="609">U518*C518</f>
        <v>0</v>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Input'!C519</f>
        <v>0</v>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Input'!C520</f>
        <v>0</v>
      </c>
      <c r="D520" s="346" t="s">
        <v>1610</v>
      </c>
      <c r="E520" s="572">
        <v>251.51</v>
      </c>
      <c r="F520" s="572"/>
      <c r="G520" s="572"/>
      <c r="H520" s="324">
        <f t="shared" ref="H520" si="610">C520*E520</f>
        <v>0</v>
      </c>
      <c r="I520" s="573">
        <v>90</v>
      </c>
      <c r="J520" s="573"/>
      <c r="K520" s="573"/>
      <c r="L520" s="326">
        <f t="shared" ref="L520" si="611">I520*C520</f>
        <v>0</v>
      </c>
      <c r="M520" s="572">
        <v>93.5</v>
      </c>
      <c r="N520" s="572"/>
      <c r="O520" s="572"/>
      <c r="P520" s="324">
        <f t="shared" ref="P520" si="612">M520*C520</f>
        <v>0</v>
      </c>
      <c r="Q520" s="575">
        <v>180</v>
      </c>
      <c r="R520" s="575"/>
      <c r="S520" s="575"/>
      <c r="T520" s="326">
        <f t="shared" ref="T520" si="613">C520*Q520</f>
        <v>0</v>
      </c>
      <c r="U520" s="576">
        <v>86.25</v>
      </c>
      <c r="V520" s="576"/>
      <c r="W520" s="576"/>
      <c r="X520" s="324">
        <f t="shared" ref="X520" si="614">U520*C520</f>
        <v>0</v>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Input'!C521</f>
        <v>0</v>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Input'!C522</f>
        <v>0</v>
      </c>
      <c r="D522" s="346" t="s">
        <v>1627</v>
      </c>
      <c r="E522" s="572">
        <v>1751.06</v>
      </c>
      <c r="F522" s="572"/>
      <c r="G522" s="572"/>
      <c r="H522" s="324">
        <f t="shared" ref="H522" si="615">C522*E522</f>
        <v>0</v>
      </c>
      <c r="I522" s="573">
        <v>950</v>
      </c>
      <c r="J522" s="573"/>
      <c r="K522" s="573"/>
      <c r="L522" s="326">
        <f t="shared" ref="L522" si="616">I522*C522</f>
        <v>0</v>
      </c>
      <c r="M522" s="572">
        <v>93.5</v>
      </c>
      <c r="N522" s="572"/>
      <c r="O522" s="572"/>
      <c r="P522" s="324">
        <f t="shared" ref="P522" si="617">M522*C522</f>
        <v>0</v>
      </c>
      <c r="Q522" s="575">
        <v>1400</v>
      </c>
      <c r="R522" s="575"/>
      <c r="S522" s="575"/>
      <c r="T522" s="326">
        <f t="shared" ref="T522" si="618">C522*Q522</f>
        <v>0</v>
      </c>
      <c r="U522" s="576">
        <v>690</v>
      </c>
      <c r="V522" s="576"/>
      <c r="W522" s="576"/>
      <c r="X522" s="324">
        <f t="shared" ref="X522" si="619">U522*C522</f>
        <v>0</v>
      </c>
      <c r="Y522" s="409" t="s">
        <v>402</v>
      </c>
      <c r="Z522" s="409"/>
      <c r="AA522" s="409"/>
      <c r="AB522" s="326" t="str">
        <f>IF((0=$C522),"",IFERROR(IF($C522&lt;5,$C522*Y522,IF(AND(5&lt;=$C522,$C522&lt;=10),$C522*Z522,IF($C522&gt;10,$C522*AA522,"No Offer"))),"No Offer"))</f>
        <v/>
      </c>
    </row>
    <row r="523" spans="1:28" ht="12.75" customHeight="1" x14ac:dyDescent="0.2">
      <c r="A523" s="13"/>
      <c r="B523" s="27"/>
      <c r="C523" s="11"/>
      <c r="D523" s="29"/>
      <c r="E523" s="29"/>
      <c r="F523" s="29"/>
      <c r="G523" s="29"/>
      <c r="H523" s="29"/>
      <c r="I523" s="29"/>
      <c r="J523" s="29"/>
      <c r="K523" s="29"/>
      <c r="L523" s="29"/>
      <c r="M523" s="29"/>
      <c r="N523" s="29"/>
      <c r="O523" s="29"/>
      <c r="P523" s="29"/>
      <c r="Q523" s="29"/>
      <c r="R523" s="29"/>
      <c r="S523" s="29"/>
      <c r="T523" s="29"/>
      <c r="U523" s="85"/>
      <c r="V523" s="85"/>
      <c r="W523" s="85"/>
      <c r="X523" s="85"/>
      <c r="Y523" s="31"/>
      <c r="Z523" s="31"/>
      <c r="AA523" s="31"/>
      <c r="AB523" s="24"/>
    </row>
    <row r="524" spans="1:28" ht="17.25" customHeight="1" x14ac:dyDescent="0.2">
      <c r="A524" s="46"/>
      <c r="B524" s="61" t="s">
        <v>1628</v>
      </c>
      <c r="C524" s="109"/>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1"/>
      <c r="AB524" s="50"/>
    </row>
    <row r="525" spans="1:28" x14ac:dyDescent="0.2">
      <c r="A525" s="66"/>
      <c r="B525" s="67" t="s">
        <v>1629</v>
      </c>
      <c r="C525" s="106"/>
      <c r="D525" s="107"/>
      <c r="E525" s="107"/>
      <c r="F525" s="107"/>
      <c r="G525" s="108"/>
      <c r="H525" s="117">
        <f>(SUM(H7:H522)*'Summary Design'!$E27)</f>
        <v>568.38662579999993</v>
      </c>
      <c r="I525" s="120"/>
      <c r="J525" s="120"/>
      <c r="K525" s="121"/>
      <c r="L525" s="117">
        <f>SUM(L7:L522)*'Summary Design'!$E27</f>
        <v>314.44560000000001</v>
      </c>
      <c r="M525" s="120"/>
      <c r="N525" s="120"/>
      <c r="O525" s="121"/>
      <c r="P525" s="117">
        <f>SUM(P7:P522)*'Summary Design'!$E27</f>
        <v>608.01550599999996</v>
      </c>
      <c r="Q525" s="120"/>
      <c r="R525" s="120"/>
      <c r="S525" s="121"/>
      <c r="T525" s="117">
        <f>SUM(T7:T522)*'Summary Design'!$E27</f>
        <v>218.36500000000001</v>
      </c>
      <c r="U525" s="120"/>
      <c r="V525" s="120"/>
      <c r="W525" s="121"/>
      <c r="X525" s="117">
        <f>SUM(X7:X522)*'Summary Design'!$E27</f>
        <v>520.42493719999993</v>
      </c>
      <c r="Y525" s="120"/>
      <c r="Z525" s="120"/>
      <c r="AA525" s="121"/>
      <c r="AB525" s="117">
        <f>SUM($AB7:AB522)*'Summary Design'!$E27</f>
        <v>690.03340000000003</v>
      </c>
    </row>
    <row r="526" spans="1:28" x14ac:dyDescent="0.2">
      <c r="A526" s="77"/>
      <c r="B526" s="78" t="s">
        <v>1630</v>
      </c>
      <c r="C526" s="89"/>
      <c r="D526" s="84"/>
      <c r="E526" s="84"/>
      <c r="F526" s="84"/>
      <c r="G526" s="82"/>
      <c r="H526" s="119">
        <f t="shared" ref="H526" si="620">IF(COUNTIF(H7:H522,"No offer")&gt;0,"No Offer",SUM(H7:H522))</f>
        <v>4555.1099999999997</v>
      </c>
      <c r="I526" s="84"/>
      <c r="J526" s="84"/>
      <c r="K526" s="82"/>
      <c r="L526" s="119">
        <f t="shared" ref="L526" si="621">IF(COUNTIF(L7:L522,"No offer")&gt;0,"No Offer",SUM(L7:L522))</f>
        <v>2520</v>
      </c>
      <c r="M526" s="84"/>
      <c r="N526" s="84"/>
      <c r="O526" s="82"/>
      <c r="P526" s="119">
        <f t="shared" ref="P526" si="622">IF(COUNTIF(P7:P522,"No offer")&gt;0,"No Offer",SUM(P7:P522))</f>
        <v>4872.7</v>
      </c>
      <c r="Q526" s="84"/>
      <c r="R526" s="84"/>
      <c r="S526" s="82"/>
      <c r="T526" s="119">
        <f t="shared" ref="T526" si="623">IF(COUNTIF(T7:T522,"No offer")&gt;0,"No Offer",SUM(T7:T522))</f>
        <v>1750</v>
      </c>
      <c r="U526" s="84"/>
      <c r="V526" s="84"/>
      <c r="W526" s="82"/>
      <c r="X526" s="119">
        <f t="shared" ref="X526" si="624">IF(COUNTIF(X7:X522,"No offer")&gt;0,"No Offer",SUM(X7:X522))</f>
        <v>4170.74</v>
      </c>
      <c r="Y526" s="84"/>
      <c r="Z526" s="84"/>
      <c r="AA526" s="82"/>
      <c r="AB526" s="119">
        <f>IF(COUNTIF($AB7:AB522,"No offer")&gt;0,"No Offer",SUM($AB7:AB522))</f>
        <v>5530</v>
      </c>
    </row>
    <row r="527" spans="1:28" x14ac:dyDescent="0.2">
      <c r="A527" s="68"/>
      <c r="B527" s="69" t="s">
        <v>4048</v>
      </c>
      <c r="C527" s="375"/>
      <c r="D527" s="376"/>
      <c r="E527" s="376"/>
      <c r="F527" s="376"/>
      <c r="G527" s="377"/>
      <c r="H527" s="226">
        <f>SUM(H526:AB526)/H528</f>
        <v>3899.7583333333332</v>
      </c>
    </row>
    <row r="528" spans="1:28" x14ac:dyDescent="0.2">
      <c r="A528" s="68"/>
      <c r="B528" s="69" t="s">
        <v>4049</v>
      </c>
      <c r="C528" s="375"/>
      <c r="D528" s="376"/>
      <c r="E528" s="376"/>
      <c r="F528" s="376"/>
      <c r="G528" s="377"/>
      <c r="H528" s="374">
        <f>6-COUNTIF(H526:AB526,"No offer")</f>
        <v>6</v>
      </c>
    </row>
  </sheetData>
  <sheetProtection algorithmName="SHA-512" hashValue="vXl6ZhYMbnU9iDnBSagjp9o65eSj4AOMXGQoRAGCOJ1RbDr+/Q4h4m8GiDlV0dgewuYFOt6D2UUn1r6k8nGGpA==" saltValue="PaCan7w0Y8q46bYgCYU1Ng==" spinCount="100000" sheet="1" objects="1" scenarios="1" selectLockedCells="1" selectUnlockedCells="1"/>
  <mergeCells count="7">
    <mergeCell ref="E3:H3"/>
    <mergeCell ref="Y2:AB2"/>
    <mergeCell ref="I3:L3"/>
    <mergeCell ref="M3:P3"/>
    <mergeCell ref="Q3:T3"/>
    <mergeCell ref="U3:X3"/>
    <mergeCell ref="Y3:AB3"/>
  </mergeCells>
  <phoneticPr fontId="7" type="noConversion"/>
  <pageMargins left="0.70866141732283472" right="0.70866141732283472" top="0.74803149606299213" bottom="0.74803149606299213" header="0.31496062992125984" footer="0.31496062992125984"/>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2658-823E-4684-BED4-AAD6AAFF519A}">
  <sheetPr codeName="Sheet26">
    <tabColor rgb="FF7030A0"/>
    <pageSetUpPr fitToPage="1"/>
  </sheetPr>
  <dimension ref="A1:AC528"/>
  <sheetViews>
    <sheetView zoomScale="85" zoomScaleNormal="85" workbookViewId="0"/>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11" width="9" style="584" customWidth="1"/>
    <col min="12" max="12" width="14" style="584" customWidth="1"/>
    <col min="13" max="13" width="11.7109375" style="584" customWidth="1"/>
    <col min="14" max="14" width="11" style="584" customWidth="1"/>
    <col min="15" max="15" width="10" style="584" customWidth="1"/>
    <col min="16" max="16" width="15.42578125" style="584" customWidth="1"/>
    <col min="17" max="17" width="11.140625" style="584" customWidth="1"/>
    <col min="18" max="18" width="11.42578125" style="584" customWidth="1"/>
    <col min="19" max="19" width="11.85546875" style="584" customWidth="1"/>
    <col min="20" max="20" width="15" style="584" customWidth="1"/>
    <col min="21" max="22" width="11.140625" style="584" customWidth="1"/>
    <col min="23" max="23" width="10.42578125" style="584" customWidth="1"/>
    <col min="24" max="24" width="12.7109375" style="584" customWidth="1"/>
    <col min="25" max="25" width="11.140625" style="584" customWidth="1"/>
    <col min="26" max="26" width="12" style="584" customWidth="1"/>
    <col min="27" max="27" width="11.85546875" style="584" customWidth="1"/>
    <col min="28" max="28" width="19" style="584" customWidth="1"/>
    <col min="29" max="29" width="14.140625" style="557" customWidth="1"/>
    <col min="30" max="16384" width="9.140625" style="557"/>
  </cols>
  <sheetData>
    <row r="1" spans="1:29" s="295" customFormat="1" ht="15.75" x14ac:dyDescent="0.25">
      <c r="A1" s="646" t="s">
        <v>1148</v>
      </c>
      <c r="B1" s="647"/>
      <c r="C1" s="648"/>
      <c r="D1" s="648"/>
      <c r="E1" s="648"/>
      <c r="F1" s="648"/>
      <c r="G1" s="648"/>
      <c r="H1" s="648"/>
      <c r="I1" s="648"/>
      <c r="J1" s="648"/>
      <c r="K1" s="648"/>
      <c r="L1" s="648"/>
      <c r="M1" s="648"/>
      <c r="N1" s="648"/>
      <c r="O1" s="648"/>
      <c r="P1" s="648"/>
      <c r="Q1" s="648"/>
      <c r="R1" s="648"/>
      <c r="S1" s="648"/>
      <c r="T1" s="648"/>
      <c r="U1" s="648"/>
      <c r="V1" s="648"/>
      <c r="W1" s="648"/>
      <c r="X1" s="648"/>
      <c r="Y1" s="649"/>
      <c r="Z1" s="649"/>
      <c r="AA1" s="649"/>
      <c r="AB1" s="649"/>
    </row>
    <row r="2" spans="1:29" s="651" customFormat="1" ht="21" customHeight="1" x14ac:dyDescent="0.25">
      <c r="A2" s="650"/>
      <c r="B2" s="647"/>
      <c r="C2" s="648"/>
      <c r="D2" s="648"/>
      <c r="E2" s="648"/>
      <c r="F2" s="648"/>
      <c r="G2" s="648"/>
      <c r="H2" s="648"/>
      <c r="I2" s="648"/>
      <c r="J2" s="648"/>
      <c r="K2" s="648"/>
      <c r="L2" s="648"/>
      <c r="M2" s="648"/>
      <c r="N2" s="648"/>
      <c r="O2" s="648"/>
      <c r="P2" s="648"/>
      <c r="Q2" s="648"/>
      <c r="R2" s="648"/>
      <c r="S2" s="648"/>
      <c r="T2" s="648"/>
      <c r="U2" s="648"/>
      <c r="V2" s="648"/>
      <c r="W2" s="648"/>
      <c r="X2" s="648"/>
      <c r="Y2" s="1076"/>
      <c r="Z2" s="1076"/>
      <c r="AA2" s="1076"/>
      <c r="AB2" s="1076"/>
    </row>
    <row r="3" spans="1:29" s="651" customFormat="1" ht="15" customHeight="1" x14ac:dyDescent="0.2">
      <c r="A3" s="556" t="s">
        <v>1</v>
      </c>
      <c r="B3" s="464" t="s">
        <v>2</v>
      </c>
      <c r="C3" s="454" t="s">
        <v>3</v>
      </c>
      <c r="D3" s="454" t="s">
        <v>4</v>
      </c>
      <c r="E3" s="1057" t="s">
        <v>5</v>
      </c>
      <c r="F3" s="1058"/>
      <c r="G3" s="1058"/>
      <c r="H3" s="1059"/>
      <c r="I3" s="1060" t="s">
        <v>6</v>
      </c>
      <c r="J3" s="1061"/>
      <c r="K3" s="1061"/>
      <c r="L3" s="1062"/>
      <c r="M3" s="1063" t="s">
        <v>7</v>
      </c>
      <c r="N3" s="1064"/>
      <c r="O3" s="1064"/>
      <c r="P3" s="1065"/>
      <c r="Q3" s="1060" t="s">
        <v>381</v>
      </c>
      <c r="R3" s="1061"/>
      <c r="S3" s="1061"/>
      <c r="T3" s="1062"/>
      <c r="U3" s="1063" t="s">
        <v>9</v>
      </c>
      <c r="V3" s="1064"/>
      <c r="W3" s="1064"/>
      <c r="X3" s="1065"/>
      <c r="Y3" s="1060" t="s">
        <v>10</v>
      </c>
      <c r="Z3" s="1061"/>
      <c r="AA3" s="1061"/>
      <c r="AB3" s="1062"/>
      <c r="AC3" s="303"/>
    </row>
    <row r="4" spans="1:29" s="651" customFormat="1" ht="15" x14ac:dyDescent="0.2">
      <c r="A4" s="556"/>
      <c r="B4" s="464"/>
      <c r="C4" s="454"/>
      <c r="D4" s="454"/>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A5" s="562"/>
      <c r="B5" s="597"/>
      <c r="C5" s="562"/>
      <c r="D5" s="562"/>
      <c r="E5" s="569"/>
      <c r="F5" s="569"/>
      <c r="G5" s="569"/>
      <c r="H5" s="569"/>
      <c r="I5" s="562"/>
      <c r="J5" s="562"/>
      <c r="K5" s="562"/>
      <c r="L5" s="562"/>
      <c r="M5" s="569"/>
      <c r="N5" s="569"/>
      <c r="O5" s="569"/>
      <c r="P5" s="569"/>
      <c r="Q5" s="562"/>
      <c r="R5" s="562"/>
      <c r="S5" s="562"/>
      <c r="T5" s="562"/>
      <c r="U5" s="569"/>
      <c r="V5" s="569"/>
      <c r="W5" s="569"/>
      <c r="X5" s="569"/>
      <c r="Y5" s="601"/>
      <c r="Z5" s="601"/>
      <c r="AA5" s="601"/>
      <c r="AB5" s="601"/>
    </row>
    <row r="6" spans="1:29" ht="38.25" x14ac:dyDescent="0.2">
      <c r="A6" s="311"/>
      <c r="B6" s="563" t="s">
        <v>1149</v>
      </c>
      <c r="C6" s="313"/>
      <c r="D6" s="568"/>
      <c r="E6" s="568"/>
      <c r="F6" s="568"/>
      <c r="G6" s="568"/>
      <c r="H6" s="568"/>
      <c r="I6" s="568"/>
      <c r="J6" s="568"/>
      <c r="K6" s="568"/>
      <c r="L6" s="568"/>
      <c r="M6" s="568"/>
      <c r="N6" s="568"/>
      <c r="O6" s="568"/>
      <c r="P6" s="568"/>
      <c r="Q6" s="568"/>
      <c r="R6" s="568"/>
      <c r="S6" s="568"/>
      <c r="T6" s="568"/>
      <c r="U6" s="568"/>
      <c r="V6" s="568"/>
      <c r="W6" s="568"/>
      <c r="X6" s="568"/>
      <c r="Y6" s="567"/>
      <c r="Z6" s="567"/>
      <c r="AA6" s="567"/>
      <c r="AB6" s="613"/>
    </row>
    <row r="7" spans="1:29" x14ac:dyDescent="0.2">
      <c r="A7" s="316"/>
      <c r="B7" s="596"/>
      <c r="C7" s="330"/>
      <c r="D7" s="562"/>
      <c r="E7" s="569"/>
      <c r="F7" s="569"/>
      <c r="G7" s="569"/>
      <c r="H7" s="569"/>
      <c r="I7" s="562"/>
      <c r="J7" s="562"/>
      <c r="K7" s="562"/>
      <c r="L7" s="562"/>
      <c r="M7" s="569"/>
      <c r="N7" s="569"/>
      <c r="O7" s="569"/>
      <c r="P7" s="569"/>
      <c r="Q7" s="562"/>
      <c r="R7" s="562"/>
      <c r="S7" s="562"/>
      <c r="T7" s="562"/>
      <c r="U7" s="569"/>
      <c r="V7" s="569"/>
      <c r="W7" s="569"/>
      <c r="X7" s="569"/>
      <c r="Y7" s="600"/>
      <c r="Z7" s="600"/>
      <c r="AA7" s="600"/>
      <c r="AB7" s="601"/>
    </row>
    <row r="8" spans="1:29" x14ac:dyDescent="0.2">
      <c r="A8" s="331"/>
      <c r="B8" s="586" t="s">
        <v>1150</v>
      </c>
      <c r="C8" s="333"/>
      <c r="D8" s="587"/>
      <c r="E8" s="588" t="s">
        <v>644</v>
      </c>
      <c r="F8" s="588" t="s">
        <v>397</v>
      </c>
      <c r="G8" s="588" t="s">
        <v>398</v>
      </c>
      <c r="H8" s="587"/>
      <c r="I8" s="589" t="s">
        <v>644</v>
      </c>
      <c r="J8" s="589" t="s">
        <v>397</v>
      </c>
      <c r="K8" s="589" t="s">
        <v>398</v>
      </c>
      <c r="L8" s="589"/>
      <c r="M8" s="588" t="s">
        <v>644</v>
      </c>
      <c r="N8" s="588" t="s">
        <v>397</v>
      </c>
      <c r="O8" s="588" t="s">
        <v>398</v>
      </c>
      <c r="P8" s="588"/>
      <c r="Q8" s="588" t="s">
        <v>644</v>
      </c>
      <c r="R8" s="588" t="s">
        <v>397</v>
      </c>
      <c r="S8" s="588" t="s">
        <v>398</v>
      </c>
      <c r="T8" s="588"/>
      <c r="U8" s="589" t="s">
        <v>644</v>
      </c>
      <c r="V8" s="589" t="s">
        <v>397</v>
      </c>
      <c r="W8" s="589" t="s">
        <v>398</v>
      </c>
      <c r="X8" s="589"/>
      <c r="Y8" s="589" t="s">
        <v>644</v>
      </c>
      <c r="Z8" s="589" t="s">
        <v>397</v>
      </c>
      <c r="AA8" s="589" t="s">
        <v>398</v>
      </c>
      <c r="AB8" s="590"/>
    </row>
    <row r="9" spans="1:29" x14ac:dyDescent="0.2">
      <c r="A9" s="316"/>
      <c r="B9" s="596"/>
      <c r="C9" s="330"/>
      <c r="D9" s="562"/>
      <c r="E9" s="652"/>
      <c r="F9" s="652"/>
      <c r="G9" s="652"/>
      <c r="H9" s="569"/>
      <c r="I9" s="653"/>
      <c r="J9" s="653"/>
      <c r="K9" s="653"/>
      <c r="L9" s="653"/>
      <c r="M9" s="652"/>
      <c r="N9" s="652"/>
      <c r="O9" s="652"/>
      <c r="P9" s="652"/>
      <c r="Q9" s="629"/>
      <c r="R9" s="629"/>
      <c r="S9" s="629"/>
      <c r="T9" s="629"/>
      <c r="U9" s="654"/>
      <c r="V9" s="654"/>
      <c r="W9" s="654"/>
      <c r="X9" s="654"/>
      <c r="Y9" s="653"/>
      <c r="Z9" s="653"/>
      <c r="AA9" s="653"/>
      <c r="AB9" s="560"/>
    </row>
    <row r="10" spans="1:29" ht="39" customHeight="1" x14ac:dyDescent="0.2">
      <c r="A10" s="316" t="s">
        <v>1151</v>
      </c>
      <c r="B10" s="558" t="s">
        <v>1152</v>
      </c>
      <c r="C10" s="318">
        <f>'Series 500 Input'!J10</f>
        <v>0</v>
      </c>
      <c r="D10" s="562" t="s">
        <v>451</v>
      </c>
      <c r="E10" s="572">
        <v>120.72</v>
      </c>
      <c r="F10" s="572">
        <v>102.37</v>
      </c>
      <c r="G10" s="572">
        <v>91.92</v>
      </c>
      <c r="H10" s="324">
        <f>(IF(C10&lt;10,E10,IF(AND(C10&gt;=10,C10&lt;=50),F10,IF(C10&gt;50,G10,""))))*C10</f>
        <v>0</v>
      </c>
      <c r="I10" s="573">
        <v>68</v>
      </c>
      <c r="J10" s="573">
        <v>68</v>
      </c>
      <c r="K10" s="573">
        <v>68</v>
      </c>
      <c r="L10" s="326" t="str">
        <f>IF((0=$C10),"",IFERROR(IF($C10&lt;10,$C10*I10,IF(AND(10&lt;=$C10,$C10&lt;=50),$C10*J10,IF($C10&gt;50,$C10*K10,"No Offer"))),"No Offer"))</f>
        <v/>
      </c>
      <c r="M10" s="572">
        <v>92.9</v>
      </c>
      <c r="N10" s="572">
        <v>92.9</v>
      </c>
      <c r="O10" s="572">
        <v>92.9</v>
      </c>
      <c r="P10" s="324">
        <f>(IF(C10&lt;10,M10,IF(AND(C10&gt;=10,C10&lt;=50),N10,IF(C10&gt;50,O10,""))))*C10</f>
        <v>0</v>
      </c>
      <c r="Q10" s="575">
        <v>53</v>
      </c>
      <c r="R10" s="575">
        <v>50</v>
      </c>
      <c r="S10" s="575">
        <v>46</v>
      </c>
      <c r="T10" s="326">
        <f>(IF(C10&lt;10,Q10,IF(AND(C10&gt;=10,C10&lt;=50),R10,IF(C10&gt;50,S10,""))))*C10</f>
        <v>0</v>
      </c>
      <c r="U10" s="576">
        <v>101.31</v>
      </c>
      <c r="V10" s="576">
        <v>80.31</v>
      </c>
      <c r="W10" s="576">
        <v>76.459999999999994</v>
      </c>
      <c r="X10" s="324">
        <f>(IF(C10&lt;10,U10,IF(AND(C10&gt;=10,C10&lt;=50),V10,IF(C10&gt;50,W10,""))))*C10</f>
        <v>0</v>
      </c>
      <c r="Y10" s="409">
        <v>70</v>
      </c>
      <c r="Z10" s="409">
        <v>65</v>
      </c>
      <c r="AA10" s="409">
        <v>60</v>
      </c>
      <c r="AB10" s="326">
        <f t="shared" ref="AB10:AB32" si="0">(IF(C10&lt;10,Y10,IF(AND(C10&gt;=10,C10&lt;=50),Z10,IF(C10&gt;50,AA10,""))))*C10</f>
        <v>0</v>
      </c>
    </row>
    <row r="11" spans="1:29" x14ac:dyDescent="0.2">
      <c r="A11" s="316"/>
      <c r="B11" s="558"/>
      <c r="C11" s="318">
        <f>'Series 500 Input'!J11</f>
        <v>0</v>
      </c>
      <c r="D11" s="562"/>
      <c r="E11" s="572"/>
      <c r="F11" s="572"/>
      <c r="G11" s="572"/>
      <c r="H11" s="569"/>
      <c r="I11" s="573"/>
      <c r="J11" s="573"/>
      <c r="K11" s="573"/>
      <c r="L11" s="573"/>
      <c r="M11" s="572"/>
      <c r="N11" s="572"/>
      <c r="O11" s="572"/>
      <c r="P11" s="572"/>
      <c r="Q11" s="575"/>
      <c r="R11" s="575"/>
      <c r="S11" s="575"/>
      <c r="T11" s="575"/>
      <c r="U11" s="576"/>
      <c r="V11" s="576"/>
      <c r="W11" s="576"/>
      <c r="X11" s="576"/>
      <c r="Y11" s="573"/>
      <c r="Z11" s="573"/>
      <c r="AA11" s="573"/>
      <c r="AB11" s="411"/>
    </row>
    <row r="12" spans="1:29" ht="39.75" customHeight="1" x14ac:dyDescent="0.2">
      <c r="A12" s="316" t="s">
        <v>1153</v>
      </c>
      <c r="B12" s="558" t="s">
        <v>1154</v>
      </c>
      <c r="C12" s="318">
        <f>'Series 500 Input'!J12</f>
        <v>0</v>
      </c>
      <c r="D12" s="562" t="s">
        <v>451</v>
      </c>
      <c r="E12" s="572">
        <v>2.3199999999999998</v>
      </c>
      <c r="F12" s="572">
        <v>2.3199999999999998</v>
      </c>
      <c r="G12" s="572">
        <v>2.3199999999999998</v>
      </c>
      <c r="H12" s="324">
        <f t="shared" ref="H12" si="1">(IF(C12&lt;10,E12,IF(AND(C12&gt;=10,C12&lt;=50),F12,IF(C12&gt;50,G12,""))))*C12</f>
        <v>0</v>
      </c>
      <c r="I12" s="573">
        <v>10</v>
      </c>
      <c r="J12" s="573">
        <v>10</v>
      </c>
      <c r="K12" s="573">
        <v>10</v>
      </c>
      <c r="L12" s="326" t="str">
        <f>IF((0=$C12),"",IFERROR(IF($C12&lt;10,$C12*I12,IF(AND(10&lt;=$C12,$C12&lt;=50),$C12*J12,IF($C12&gt;50,$C12*K12,"No Offer"))),"No Offer"))</f>
        <v/>
      </c>
      <c r="M12" s="572">
        <v>2.65</v>
      </c>
      <c r="N12" s="572">
        <v>2.65</v>
      </c>
      <c r="O12" s="572">
        <v>2.65</v>
      </c>
      <c r="P12" s="324">
        <f t="shared" ref="P12" si="2">(IF(C12&lt;10,M12,IF(AND(C12&gt;=10,C12&lt;=50),N12,IF(C12&gt;50,O12,""))))*C12</f>
        <v>0</v>
      </c>
      <c r="Q12" s="575">
        <v>1.85</v>
      </c>
      <c r="R12" s="575">
        <v>1.85</v>
      </c>
      <c r="S12" s="575">
        <v>1.85</v>
      </c>
      <c r="T12" s="326">
        <f t="shared" ref="T12" si="3">(IF(C12&lt;10,Q12,IF(AND(C12&gt;=10,C12&lt;=50),R12,IF(C12&gt;50,S12,""))))*C12</f>
        <v>0</v>
      </c>
      <c r="U12" s="576">
        <v>1.75</v>
      </c>
      <c r="V12" s="576">
        <v>1.75</v>
      </c>
      <c r="W12" s="576">
        <v>1.75</v>
      </c>
      <c r="X12" s="324">
        <f t="shared" ref="X12" si="4">(IF(C12&lt;10,U12,IF(AND(C12&gt;=10,C12&lt;=50),V12,IF(C12&gt;50,W12,""))))*C12</f>
        <v>0</v>
      </c>
      <c r="Y12" s="409">
        <v>1</v>
      </c>
      <c r="Z12" s="409">
        <v>1</v>
      </c>
      <c r="AA12" s="409">
        <v>1</v>
      </c>
      <c r="AB12" s="326">
        <f t="shared" si="0"/>
        <v>0</v>
      </c>
    </row>
    <row r="13" spans="1:29" x14ac:dyDescent="0.2">
      <c r="A13" s="316"/>
      <c r="B13" s="558"/>
      <c r="C13" s="318">
        <f>'Series 500 Input'!J13</f>
        <v>0</v>
      </c>
      <c r="D13" s="562"/>
      <c r="E13" s="572"/>
      <c r="F13" s="572"/>
      <c r="G13" s="572"/>
      <c r="H13" s="569"/>
      <c r="I13" s="573"/>
      <c r="J13" s="573"/>
      <c r="K13" s="573"/>
      <c r="L13" s="573"/>
      <c r="M13" s="572"/>
      <c r="N13" s="572"/>
      <c r="O13" s="572"/>
      <c r="P13" s="572"/>
      <c r="Q13" s="575"/>
      <c r="R13" s="575"/>
      <c r="S13" s="575"/>
      <c r="T13" s="575"/>
      <c r="U13" s="576"/>
      <c r="V13" s="576"/>
      <c r="W13" s="576"/>
      <c r="X13" s="576"/>
      <c r="Y13" s="573"/>
      <c r="Z13" s="573"/>
      <c r="AA13" s="573"/>
      <c r="AB13" s="411"/>
    </row>
    <row r="14" spans="1:29" ht="52.5" customHeight="1" x14ac:dyDescent="0.2">
      <c r="A14" s="316" t="s">
        <v>1155</v>
      </c>
      <c r="B14" s="558" t="s">
        <v>1156</v>
      </c>
      <c r="C14" s="318">
        <f>'Series 500 Input'!J14</f>
        <v>0</v>
      </c>
      <c r="D14" s="562" t="s">
        <v>451</v>
      </c>
      <c r="E14" s="572">
        <v>124.7</v>
      </c>
      <c r="F14" s="572">
        <v>104.46</v>
      </c>
      <c r="G14" s="572">
        <v>93.79</v>
      </c>
      <c r="H14" s="324">
        <f t="shared" ref="H14" si="5">(IF(C14&lt;10,E14,IF(AND(C14&gt;=10,C14&lt;=50),F14,IF(C14&gt;50,G14,""))))*C14</f>
        <v>0</v>
      </c>
      <c r="I14" s="573">
        <v>68</v>
      </c>
      <c r="J14" s="573">
        <v>68</v>
      </c>
      <c r="K14" s="573">
        <v>68</v>
      </c>
      <c r="L14" s="326" t="str">
        <f>IF((0=$C14),"",IFERROR(IF($C14&lt;10,$C14*I14,IF(AND(10&lt;=$C14,$C14&lt;=50),$C14*J14,IF($C14&gt;50,$C14*K14,"No Offer"))),"No Offer"))</f>
        <v/>
      </c>
      <c r="M14" s="572">
        <v>93.53</v>
      </c>
      <c r="N14" s="572">
        <v>93.53</v>
      </c>
      <c r="O14" s="572">
        <v>93.53</v>
      </c>
      <c r="P14" s="324">
        <f t="shared" ref="P14" si="6">(IF(C14&lt;10,M14,IF(AND(C14&gt;=10,C14&lt;=50),N14,IF(C14&gt;50,O14,""))))*C14</f>
        <v>0</v>
      </c>
      <c r="Q14" s="575">
        <v>55</v>
      </c>
      <c r="R14" s="575">
        <v>52</v>
      </c>
      <c r="S14" s="575">
        <v>48</v>
      </c>
      <c r="T14" s="326">
        <f t="shared" ref="T14" si="7">(IF(C14&lt;10,Q14,IF(AND(C14&gt;=10,C14&lt;=50),R14,IF(C14&gt;50,S14,""))))*C14</f>
        <v>0</v>
      </c>
      <c r="U14" s="576">
        <v>107.83</v>
      </c>
      <c r="V14" s="576">
        <v>86.83</v>
      </c>
      <c r="W14" s="576">
        <v>82.98</v>
      </c>
      <c r="X14" s="324">
        <f t="shared" ref="X14" si="8">(IF(C14&lt;10,U14,IF(AND(C14&gt;=10,C14&lt;=50),V14,IF(C14&gt;50,W14,""))))*C14</f>
        <v>0</v>
      </c>
      <c r="Y14" s="409">
        <v>70</v>
      </c>
      <c r="Z14" s="409">
        <v>65</v>
      </c>
      <c r="AA14" s="409">
        <v>60</v>
      </c>
      <c r="AB14" s="326">
        <f t="shared" si="0"/>
        <v>0</v>
      </c>
    </row>
    <row r="15" spans="1:29" x14ac:dyDescent="0.2">
      <c r="A15" s="316"/>
      <c r="B15" s="558"/>
      <c r="C15" s="318">
        <f>'Series 500 Input'!J15</f>
        <v>0</v>
      </c>
      <c r="D15" s="562"/>
      <c r="E15" s="572"/>
      <c r="F15" s="572"/>
      <c r="G15" s="572"/>
      <c r="H15" s="569"/>
      <c r="I15" s="573"/>
      <c r="J15" s="573"/>
      <c r="K15" s="573"/>
      <c r="L15" s="573"/>
      <c r="M15" s="572"/>
      <c r="N15" s="572"/>
      <c r="O15" s="572"/>
      <c r="P15" s="572"/>
      <c r="Q15" s="575"/>
      <c r="R15" s="575"/>
      <c r="S15" s="575"/>
      <c r="T15" s="575"/>
      <c r="U15" s="576"/>
      <c r="V15" s="576"/>
      <c r="W15" s="576"/>
      <c r="X15" s="576"/>
      <c r="Y15" s="573"/>
      <c r="Z15" s="573"/>
      <c r="AA15" s="573"/>
      <c r="AB15" s="411"/>
    </row>
    <row r="16" spans="1:29" ht="38.25" customHeight="1" x14ac:dyDescent="0.2">
      <c r="A16" s="316" t="s">
        <v>1157</v>
      </c>
      <c r="B16" s="558" t="s">
        <v>1154</v>
      </c>
      <c r="C16" s="318">
        <f>'Series 500 Input'!J16</f>
        <v>0</v>
      </c>
      <c r="D16" s="562" t="s">
        <v>451</v>
      </c>
      <c r="E16" s="572">
        <v>2.3199999999999998</v>
      </c>
      <c r="F16" s="572">
        <v>2.323</v>
      </c>
      <c r="G16" s="572">
        <v>2.3199999999999998</v>
      </c>
      <c r="H16" s="324">
        <f t="shared" ref="H16" si="9">(IF(C16&lt;10,E16,IF(AND(C16&gt;=10,C16&lt;=50),F16,IF(C16&gt;50,G16,""))))*C16</f>
        <v>0</v>
      </c>
      <c r="I16" s="573">
        <v>10</v>
      </c>
      <c r="J16" s="573">
        <v>10</v>
      </c>
      <c r="K16" s="573">
        <v>10</v>
      </c>
      <c r="L16" s="326" t="str">
        <f>IF((0=$C16),"",IFERROR(IF($C16&lt;10,$C16*I16,IF(AND(10&lt;=$C16,$C16&lt;=50),$C16*J16,IF($C16&gt;50,$C16*K16,"No Offer"))),"No Offer"))</f>
        <v/>
      </c>
      <c r="M16" s="572">
        <v>2.65</v>
      </c>
      <c r="N16" s="572">
        <v>2.65</v>
      </c>
      <c r="O16" s="572">
        <v>2.65</v>
      </c>
      <c r="P16" s="324">
        <f t="shared" ref="P16" si="10">(IF(C16&lt;10,M16,IF(AND(C16&gt;=10,C16&lt;=50),N16,IF(C16&gt;50,O16,""))))*C16</f>
        <v>0</v>
      </c>
      <c r="Q16" s="575">
        <v>1.85</v>
      </c>
      <c r="R16" s="575">
        <v>1.85</v>
      </c>
      <c r="S16" s="575">
        <v>1.85</v>
      </c>
      <c r="T16" s="326">
        <f t="shared" ref="T16" si="11">(IF(C16&lt;10,Q16,IF(AND(C16&gt;=10,C16&lt;=50),R16,IF(C16&gt;50,S16,""))))*C16</f>
        <v>0</v>
      </c>
      <c r="U16" s="576">
        <v>1.75</v>
      </c>
      <c r="V16" s="576">
        <v>1.75</v>
      </c>
      <c r="W16" s="576">
        <v>1.75</v>
      </c>
      <c r="X16" s="324">
        <f t="shared" ref="X16" si="12">(IF(C16&lt;10,U16,IF(AND(C16&gt;=10,C16&lt;=50),V16,IF(C16&gt;50,W16,""))))*C16</f>
        <v>0</v>
      </c>
      <c r="Y16" s="409">
        <v>1</v>
      </c>
      <c r="Z16" s="409">
        <v>1</v>
      </c>
      <c r="AA16" s="409">
        <v>1</v>
      </c>
      <c r="AB16" s="326">
        <f t="shared" si="0"/>
        <v>0</v>
      </c>
    </row>
    <row r="17" spans="1:28" x14ac:dyDescent="0.2">
      <c r="A17" s="316"/>
      <c r="B17" s="558"/>
      <c r="C17" s="318">
        <f>'Series 500 Input'!J17</f>
        <v>0</v>
      </c>
      <c r="D17" s="562"/>
      <c r="E17" s="572"/>
      <c r="F17" s="572"/>
      <c r="G17" s="572"/>
      <c r="H17" s="569"/>
      <c r="I17" s="573"/>
      <c r="J17" s="573"/>
      <c r="K17" s="573"/>
      <c r="L17" s="573"/>
      <c r="M17" s="572"/>
      <c r="N17" s="572"/>
      <c r="O17" s="572"/>
      <c r="P17" s="572"/>
      <c r="Q17" s="575"/>
      <c r="R17" s="575"/>
      <c r="S17" s="575"/>
      <c r="T17" s="575"/>
      <c r="U17" s="576"/>
      <c r="V17" s="576"/>
      <c r="W17" s="576"/>
      <c r="X17" s="576"/>
      <c r="Y17" s="573"/>
      <c r="Z17" s="573"/>
      <c r="AA17" s="573"/>
      <c r="AB17" s="411"/>
    </row>
    <row r="18" spans="1:28" ht="39" customHeight="1" x14ac:dyDescent="0.2">
      <c r="A18" s="316" t="s">
        <v>1158</v>
      </c>
      <c r="B18" s="558" t="s">
        <v>1159</v>
      </c>
      <c r="C18" s="318">
        <f>'Series 500 Input'!J18</f>
        <v>0</v>
      </c>
      <c r="D18" s="562" t="s">
        <v>451</v>
      </c>
      <c r="E18" s="572">
        <v>173.05</v>
      </c>
      <c r="F18" s="572">
        <v>148.88999999999999</v>
      </c>
      <c r="G18" s="572">
        <v>136.94999999999999</v>
      </c>
      <c r="H18" s="324">
        <f t="shared" ref="H18" si="13">(IF(C18&lt;10,E18,IF(AND(C18&gt;=10,C18&lt;=50),F18,IF(C18&gt;50,G18,""))))*C18</f>
        <v>0</v>
      </c>
      <c r="I18" s="573">
        <v>68</v>
      </c>
      <c r="J18" s="573">
        <v>68</v>
      </c>
      <c r="K18" s="573">
        <v>68</v>
      </c>
      <c r="L18" s="326" t="str">
        <f>IF((0=$C18),"",IFERROR(IF($C18&lt;10,$C18*I18,IF(AND(10&lt;=$C18,$C18&lt;=50),$C18*J18,IF($C18&gt;50,$C18*K18,"No Offer"))),"No Offer"))</f>
        <v/>
      </c>
      <c r="M18" s="572">
        <v>94.39</v>
      </c>
      <c r="N18" s="572">
        <v>94.39</v>
      </c>
      <c r="O18" s="572">
        <v>94.39</v>
      </c>
      <c r="P18" s="324">
        <f t="shared" ref="P18" si="14">(IF(C18&lt;10,M18,IF(AND(C18&gt;=10,C18&lt;=50),N18,IF(C18&gt;50,O18,""))))*C18</f>
        <v>0</v>
      </c>
      <c r="Q18" s="575">
        <v>60</v>
      </c>
      <c r="R18" s="575">
        <v>57</v>
      </c>
      <c r="S18" s="575">
        <v>53</v>
      </c>
      <c r="T18" s="326">
        <f t="shared" ref="T18" si="15">(IF(C18&lt;10,Q18,IF(AND(C18&gt;=10,C18&lt;=50),R18,IF(C18&gt;50,S18,""))))*C18</f>
        <v>0</v>
      </c>
      <c r="U18" s="576">
        <v>145.32</v>
      </c>
      <c r="V18" s="576">
        <v>120.55</v>
      </c>
      <c r="W18" s="576">
        <v>117.32</v>
      </c>
      <c r="X18" s="324">
        <f t="shared" ref="X18" si="16">(IF(C18&lt;10,U18,IF(AND(C18&gt;=10,C18&lt;=50),V18,IF(C18&gt;50,W18,""))))*C18</f>
        <v>0</v>
      </c>
      <c r="Y18" s="409">
        <v>70</v>
      </c>
      <c r="Z18" s="409">
        <v>65</v>
      </c>
      <c r="AA18" s="409">
        <v>60</v>
      </c>
      <c r="AB18" s="326">
        <f t="shared" si="0"/>
        <v>0</v>
      </c>
    </row>
    <row r="19" spans="1:28" x14ac:dyDescent="0.2">
      <c r="A19" s="316"/>
      <c r="B19" s="558"/>
      <c r="C19" s="318">
        <f>'Series 500 Input'!J19</f>
        <v>0</v>
      </c>
      <c r="D19" s="562"/>
      <c r="E19" s="572"/>
      <c r="F19" s="572"/>
      <c r="G19" s="572"/>
      <c r="H19" s="569"/>
      <c r="I19" s="573"/>
      <c r="J19" s="573"/>
      <c r="K19" s="573"/>
      <c r="L19" s="573"/>
      <c r="M19" s="572"/>
      <c r="N19" s="572"/>
      <c r="O19" s="572"/>
      <c r="P19" s="572"/>
      <c r="Q19" s="575"/>
      <c r="R19" s="575"/>
      <c r="S19" s="575"/>
      <c r="T19" s="575"/>
      <c r="U19" s="576"/>
      <c r="V19" s="576"/>
      <c r="W19" s="576"/>
      <c r="X19" s="576"/>
      <c r="Y19" s="573"/>
      <c r="Z19" s="573"/>
      <c r="AA19" s="573"/>
      <c r="AB19" s="411"/>
    </row>
    <row r="20" spans="1:28" ht="41.25" customHeight="1" x14ac:dyDescent="0.2">
      <c r="A20" s="316" t="s">
        <v>1160</v>
      </c>
      <c r="B20" s="558" t="s">
        <v>1154</v>
      </c>
      <c r="C20" s="318">
        <f>'Series 500 Input'!J20</f>
        <v>0</v>
      </c>
      <c r="D20" s="562" t="s">
        <v>451</v>
      </c>
      <c r="E20" s="572">
        <v>2.3199999999999998</v>
      </c>
      <c r="F20" s="572">
        <v>2.3199999999999998</v>
      </c>
      <c r="G20" s="572">
        <v>2.3199999999999998</v>
      </c>
      <c r="H20" s="324">
        <f t="shared" ref="H20" si="17">(IF(C20&lt;10,E20,IF(AND(C20&gt;=10,C20&lt;=50),F20,IF(C20&gt;50,G20,""))))*C20</f>
        <v>0</v>
      </c>
      <c r="I20" s="573">
        <v>10</v>
      </c>
      <c r="J20" s="573">
        <v>10</v>
      </c>
      <c r="K20" s="573">
        <v>10</v>
      </c>
      <c r="L20" s="326" t="str">
        <f>IF((0=$C20),"",IFERROR(IF($C20&lt;10,$C20*I20,IF(AND(10&lt;=$C20,$C20&lt;=50),$C20*J20,IF($C20&gt;50,$C20*K20,"No Offer"))),"No Offer"))</f>
        <v/>
      </c>
      <c r="M20" s="572">
        <v>2.65</v>
      </c>
      <c r="N20" s="572">
        <v>2.65</v>
      </c>
      <c r="O20" s="572">
        <v>2.65</v>
      </c>
      <c r="P20" s="324">
        <f t="shared" ref="P20" si="18">(IF(C20&lt;10,M20,IF(AND(C20&gt;=10,C20&lt;=50),N20,IF(C20&gt;50,O20,""))))*C20</f>
        <v>0</v>
      </c>
      <c r="Q20" s="575">
        <v>2.15</v>
      </c>
      <c r="R20" s="575">
        <v>2.15</v>
      </c>
      <c r="S20" s="575">
        <v>2.15</v>
      </c>
      <c r="T20" s="326">
        <f t="shared" ref="T20" si="19">(IF(C20&lt;10,Q20,IF(AND(C20&gt;=10,C20&lt;=50),R20,IF(C20&gt;50,S20,""))))*C20</f>
        <v>0</v>
      </c>
      <c r="U20" s="576">
        <v>2.31</v>
      </c>
      <c r="V20" s="576">
        <v>2.31</v>
      </c>
      <c r="W20" s="576">
        <v>2.31</v>
      </c>
      <c r="X20" s="324">
        <f t="shared" ref="X20" si="20">(IF(C20&lt;10,U20,IF(AND(C20&gt;=10,C20&lt;=50),V20,IF(C20&gt;50,W20,""))))*C20</f>
        <v>0</v>
      </c>
      <c r="Y20" s="409">
        <v>1</v>
      </c>
      <c r="Z20" s="409">
        <v>1</v>
      </c>
      <c r="AA20" s="409">
        <v>1</v>
      </c>
      <c r="AB20" s="326">
        <f t="shared" si="0"/>
        <v>0</v>
      </c>
    </row>
    <row r="21" spans="1:28" x14ac:dyDescent="0.2">
      <c r="A21" s="316"/>
      <c r="B21" s="558"/>
      <c r="C21" s="318">
        <f>'Series 500 Input'!J21</f>
        <v>0</v>
      </c>
      <c r="D21" s="562"/>
      <c r="E21" s="572"/>
      <c r="F21" s="572"/>
      <c r="G21" s="572"/>
      <c r="H21" s="569"/>
      <c r="I21" s="573"/>
      <c r="J21" s="573"/>
      <c r="K21" s="573"/>
      <c r="L21" s="573"/>
      <c r="M21" s="572"/>
      <c r="N21" s="572"/>
      <c r="O21" s="572"/>
      <c r="P21" s="572"/>
      <c r="Q21" s="575"/>
      <c r="R21" s="575"/>
      <c r="S21" s="575"/>
      <c r="T21" s="575"/>
      <c r="U21" s="576"/>
      <c r="V21" s="576"/>
      <c r="W21" s="576"/>
      <c r="X21" s="576"/>
      <c r="Y21" s="573"/>
      <c r="Z21" s="573"/>
      <c r="AA21" s="573"/>
      <c r="AB21" s="411"/>
    </row>
    <row r="22" spans="1:28" ht="39" customHeight="1" x14ac:dyDescent="0.2">
      <c r="A22" s="316" t="s">
        <v>1161</v>
      </c>
      <c r="B22" s="558" t="s">
        <v>1162</v>
      </c>
      <c r="C22" s="318">
        <f>'Series 500 Input'!J22</f>
        <v>0</v>
      </c>
      <c r="D22" s="562" t="s">
        <v>451</v>
      </c>
      <c r="E22" s="572">
        <v>222.36</v>
      </c>
      <c r="F22" s="572">
        <v>186.62</v>
      </c>
      <c r="G22" s="572">
        <v>170.63</v>
      </c>
      <c r="H22" s="324">
        <f t="shared" ref="H22" si="21">(IF(C22&lt;10,E22,IF(AND(C22&gt;=10,C22&lt;=50),F22,IF(C22&gt;50,G22,""))))*C22</f>
        <v>0</v>
      </c>
      <c r="I22" s="573">
        <v>100</v>
      </c>
      <c r="J22" s="573">
        <v>100</v>
      </c>
      <c r="K22" s="573">
        <v>100</v>
      </c>
      <c r="L22" s="326" t="str">
        <f>IF((0=$C22),"",IFERROR(IF($C22&lt;10,$C22*I22,IF(AND(10&lt;=$C22,$C22&lt;=50),$C22*J22,IF($C22&gt;50,$C22*K22,"No Offer"))),"No Offer"))</f>
        <v/>
      </c>
      <c r="M22" s="572">
        <v>95.54</v>
      </c>
      <c r="N22" s="572">
        <v>95.54</v>
      </c>
      <c r="O22" s="572">
        <v>95.54</v>
      </c>
      <c r="P22" s="324">
        <f t="shared" ref="P22" si="22">(IF(C22&lt;10,M22,IF(AND(C22&gt;=10,C22&lt;=50),N22,IF(C22&gt;50,O22,""))))*C22</f>
        <v>0</v>
      </c>
      <c r="Q22" s="575">
        <v>85</v>
      </c>
      <c r="R22" s="575">
        <v>85</v>
      </c>
      <c r="S22" s="575">
        <v>85</v>
      </c>
      <c r="T22" s="326">
        <f t="shared" ref="T22" si="23">(IF(C22&lt;10,Q22,IF(AND(C22&gt;=10,C22&lt;=50),R22,IF(C22&gt;50,S22,""))))*C22</f>
        <v>0</v>
      </c>
      <c r="U22" s="576">
        <v>209.87</v>
      </c>
      <c r="V22" s="576">
        <v>180.96</v>
      </c>
      <c r="W22" s="576">
        <v>178.31</v>
      </c>
      <c r="X22" s="324">
        <f t="shared" ref="X22" si="24">(IF(C22&lt;10,U22,IF(AND(C22&gt;=10,C22&lt;=50),V22,IF(C22&gt;50,W22,""))))*C22</f>
        <v>0</v>
      </c>
      <c r="Y22" s="409">
        <v>200</v>
      </c>
      <c r="Z22" s="409">
        <v>190</v>
      </c>
      <c r="AA22" s="409">
        <v>180</v>
      </c>
      <c r="AB22" s="326">
        <f t="shared" si="0"/>
        <v>0</v>
      </c>
    </row>
    <row r="23" spans="1:28" x14ac:dyDescent="0.2">
      <c r="A23" s="316"/>
      <c r="B23" s="558"/>
      <c r="C23" s="318">
        <f>'Series 500 Input'!J23</f>
        <v>0</v>
      </c>
      <c r="D23" s="562"/>
      <c r="E23" s="572"/>
      <c r="F23" s="572"/>
      <c r="G23" s="572"/>
      <c r="H23" s="569"/>
      <c r="I23" s="573"/>
      <c r="J23" s="573"/>
      <c r="K23" s="573"/>
      <c r="L23" s="573"/>
      <c r="M23" s="572"/>
      <c r="N23" s="572"/>
      <c r="O23" s="572"/>
      <c r="P23" s="572"/>
      <c r="Q23" s="575"/>
      <c r="R23" s="575"/>
      <c r="S23" s="575"/>
      <c r="T23" s="575"/>
      <c r="U23" s="576"/>
      <c r="V23" s="576"/>
      <c r="W23" s="576"/>
      <c r="X23" s="576"/>
      <c r="Y23" s="573"/>
      <c r="Z23" s="573"/>
      <c r="AA23" s="573"/>
      <c r="AB23" s="411"/>
    </row>
    <row r="24" spans="1:28" ht="39" customHeight="1" x14ac:dyDescent="0.2">
      <c r="A24" s="316" t="s">
        <v>1163</v>
      </c>
      <c r="B24" s="558" t="s">
        <v>1154</v>
      </c>
      <c r="C24" s="318">
        <f>'Series 500 Input'!J24</f>
        <v>0</v>
      </c>
      <c r="D24" s="562" t="s">
        <v>451</v>
      </c>
      <c r="E24" s="572">
        <v>2.3199999999999998</v>
      </c>
      <c r="F24" s="572">
        <v>2.3199999999999998</v>
      </c>
      <c r="G24" s="572">
        <v>2.3199999999999998</v>
      </c>
      <c r="H24" s="324">
        <f t="shared" ref="H24" si="25">(IF(C24&lt;10,E24,IF(AND(C24&gt;=10,C24&lt;=50),F24,IF(C24&gt;50,G24,""))))*C24</f>
        <v>0</v>
      </c>
      <c r="I24" s="573">
        <v>10</v>
      </c>
      <c r="J24" s="573">
        <v>10</v>
      </c>
      <c r="K24" s="573">
        <v>10</v>
      </c>
      <c r="L24" s="326" t="str">
        <f>IF((0=$C24),"",IFERROR(IF($C24&lt;10,$C24*I24,IF(AND(10&lt;=$C24,$C24&lt;=50),$C24*J24,IF($C24&gt;50,$C24*K24,"No Offer"))),"No Offer"))</f>
        <v/>
      </c>
      <c r="M24" s="572">
        <v>2.65</v>
      </c>
      <c r="N24" s="572">
        <v>2.65</v>
      </c>
      <c r="O24" s="572">
        <v>2.65</v>
      </c>
      <c r="P24" s="324">
        <f t="shared" ref="P24" si="26">(IF(C24&lt;10,M24,IF(AND(C24&gt;=10,C24&lt;=50),N24,IF(C24&gt;50,O24,""))))*C24</f>
        <v>0</v>
      </c>
      <c r="Q24" s="575">
        <v>3.15</v>
      </c>
      <c r="R24" s="575">
        <v>3.15</v>
      </c>
      <c r="S24" s="575">
        <v>3.15</v>
      </c>
      <c r="T24" s="326">
        <f t="shared" ref="T24" si="27">(IF(C24&lt;10,Q24,IF(AND(C24&gt;=10,C24&lt;=50),R24,IF(C24&gt;50,S24,""))))*C24</f>
        <v>0</v>
      </c>
      <c r="U24" s="576">
        <v>2.59</v>
      </c>
      <c r="V24" s="576">
        <v>2.59</v>
      </c>
      <c r="W24" s="576">
        <v>2.59</v>
      </c>
      <c r="X24" s="324">
        <f t="shared" ref="X24" si="28">(IF(C24&lt;10,U24,IF(AND(C24&gt;=10,C24&lt;=50),V24,IF(C24&gt;50,W24,""))))*C24</f>
        <v>0</v>
      </c>
      <c r="Y24" s="409">
        <v>1</v>
      </c>
      <c r="Z24" s="409">
        <v>1</v>
      </c>
      <c r="AA24" s="409">
        <v>1</v>
      </c>
      <c r="AB24" s="326">
        <f t="shared" si="0"/>
        <v>0</v>
      </c>
    </row>
    <row r="25" spans="1:28" ht="15" customHeight="1" x14ac:dyDescent="0.2">
      <c r="A25" s="316"/>
      <c r="B25" s="558"/>
      <c r="C25" s="318">
        <f>'Series 500 Input'!J25</f>
        <v>0</v>
      </c>
      <c r="D25" s="562"/>
      <c r="E25" s="572"/>
      <c r="F25" s="572"/>
      <c r="G25" s="572"/>
      <c r="H25" s="569"/>
      <c r="I25" s="573"/>
      <c r="J25" s="573"/>
      <c r="K25" s="573"/>
      <c r="L25" s="573"/>
      <c r="M25" s="572"/>
      <c r="N25" s="572"/>
      <c r="O25" s="572"/>
      <c r="P25" s="572"/>
      <c r="Q25" s="575"/>
      <c r="R25" s="575"/>
      <c r="S25" s="575"/>
      <c r="T25" s="575"/>
      <c r="U25" s="576"/>
      <c r="V25" s="576"/>
      <c r="W25" s="576"/>
      <c r="X25" s="576"/>
      <c r="Y25" s="573"/>
      <c r="Z25" s="573"/>
      <c r="AA25" s="573"/>
      <c r="AB25" s="411"/>
    </row>
    <row r="26" spans="1:28" ht="39" customHeight="1" x14ac:dyDescent="0.2">
      <c r="A26" s="316" t="s">
        <v>1164</v>
      </c>
      <c r="B26" s="558" t="s">
        <v>1165</v>
      </c>
      <c r="C26" s="318">
        <f>'Series 500 Input'!J26</f>
        <v>0</v>
      </c>
      <c r="D26" s="562" t="s">
        <v>451</v>
      </c>
      <c r="E26" s="572">
        <v>356.07</v>
      </c>
      <c r="F26" s="572">
        <v>281.12</v>
      </c>
      <c r="G26" s="572">
        <v>260.61</v>
      </c>
      <c r="H26" s="324">
        <f t="shared" ref="H26" si="29">(IF(C26&lt;10,E26,IF(AND(C26&gt;=10,C26&lt;=50),F26,IF(C26&gt;50,G26,""))))*C26</f>
        <v>0</v>
      </c>
      <c r="I26" s="573">
        <v>100</v>
      </c>
      <c r="J26" s="573">
        <v>100</v>
      </c>
      <c r="K26" s="573">
        <v>100</v>
      </c>
      <c r="L26" s="326" t="str">
        <f>IF((0=$C26),"",IFERROR(IF($C26&lt;10,$C26*I26,IF(AND(10&lt;=$C26,$C26&lt;=50),$C26*J26,IF($C26&gt;50,$C26*K26,"No Offer"))),"No Offer"))</f>
        <v/>
      </c>
      <c r="M26" s="572">
        <v>106.35</v>
      </c>
      <c r="N26" s="572">
        <v>106.35</v>
      </c>
      <c r="O26" s="572">
        <v>106.35</v>
      </c>
      <c r="P26" s="324">
        <f t="shared" ref="P26" si="30">(IF(C26&lt;10,M26,IF(AND(C26&gt;=10,C26&lt;=50),N26,IF(C26&gt;50,O26,""))))*C26</f>
        <v>0</v>
      </c>
      <c r="Q26" s="575">
        <v>128</v>
      </c>
      <c r="R26" s="575">
        <v>128</v>
      </c>
      <c r="S26" s="575">
        <v>128</v>
      </c>
      <c r="T26" s="326">
        <f t="shared" ref="T26" si="31">(IF(C26&lt;10,Q26,IF(AND(C26&gt;=10,C26&lt;=50),R26,IF(C26&gt;50,S26,""))))*C26</f>
        <v>0</v>
      </c>
      <c r="U26" s="576">
        <v>285.64</v>
      </c>
      <c r="V26" s="576">
        <v>249.73</v>
      </c>
      <c r="W26" s="576">
        <v>243.64</v>
      </c>
      <c r="X26" s="324">
        <f t="shared" ref="X26" si="32">(IF(C26&lt;10,U26,IF(AND(C26&gt;=10,C26&lt;=50),V26,IF(C26&gt;50,W26,""))))*C26</f>
        <v>0</v>
      </c>
      <c r="Y26" s="409">
        <v>200</v>
      </c>
      <c r="Z26" s="409">
        <v>190</v>
      </c>
      <c r="AA26" s="409">
        <v>180</v>
      </c>
      <c r="AB26" s="326">
        <f t="shared" si="0"/>
        <v>0</v>
      </c>
    </row>
    <row r="27" spans="1:28" ht="12" customHeight="1" x14ac:dyDescent="0.2">
      <c r="A27" s="316"/>
      <c r="B27" s="558"/>
      <c r="C27" s="318">
        <f>'Series 500 Input'!J27</f>
        <v>0</v>
      </c>
      <c r="D27" s="562"/>
      <c r="E27" s="572"/>
      <c r="F27" s="572"/>
      <c r="G27" s="572"/>
      <c r="H27" s="569"/>
      <c r="I27" s="573"/>
      <c r="J27" s="573"/>
      <c r="K27" s="573"/>
      <c r="L27" s="573"/>
      <c r="M27" s="572"/>
      <c r="N27" s="572"/>
      <c r="O27" s="572"/>
      <c r="P27" s="572"/>
      <c r="Q27" s="575"/>
      <c r="R27" s="575"/>
      <c r="S27" s="575"/>
      <c r="T27" s="575"/>
      <c r="U27" s="576"/>
      <c r="V27" s="576"/>
      <c r="W27" s="576"/>
      <c r="X27" s="576"/>
      <c r="Y27" s="573"/>
      <c r="Z27" s="573"/>
      <c r="AA27" s="573"/>
      <c r="AB27" s="411"/>
    </row>
    <row r="28" spans="1:28" ht="39" customHeight="1" x14ac:dyDescent="0.2">
      <c r="A28" s="316" t="s">
        <v>1166</v>
      </c>
      <c r="B28" s="558" t="s">
        <v>1154</v>
      </c>
      <c r="C28" s="318">
        <f>'Series 500 Input'!J28</f>
        <v>0</v>
      </c>
      <c r="D28" s="562" t="s">
        <v>451</v>
      </c>
      <c r="E28" s="572">
        <v>2.3199999999999998</v>
      </c>
      <c r="F28" s="572">
        <v>2.3199999999999998</v>
      </c>
      <c r="G28" s="572">
        <v>2.3199999999999998</v>
      </c>
      <c r="H28" s="324">
        <f t="shared" ref="H28" si="33">(IF(C28&lt;10,E28,IF(AND(C28&gt;=10,C28&lt;=50),F28,IF(C28&gt;50,G28,""))))*C28</f>
        <v>0</v>
      </c>
      <c r="I28" s="573">
        <v>10</v>
      </c>
      <c r="J28" s="573">
        <v>10</v>
      </c>
      <c r="K28" s="573">
        <v>10</v>
      </c>
      <c r="L28" s="326" t="str">
        <f>IF((0=$C28),"",IFERROR(IF($C28&lt;10,$C28*I28,IF(AND(10&lt;=$C28,$C28&lt;=50),$C28*J28,IF($C28&gt;50,$C28*K28,"No Offer"))),"No Offer"))</f>
        <v/>
      </c>
      <c r="M28" s="572">
        <v>2.65</v>
      </c>
      <c r="N28" s="572">
        <v>2.65</v>
      </c>
      <c r="O28" s="572">
        <v>2.65</v>
      </c>
      <c r="P28" s="324">
        <f t="shared" ref="P28" si="34">(IF(C28&lt;10,M28,IF(AND(C28&gt;=10,C28&lt;=50),N28,IF(C28&gt;50,O28,""))))*C28</f>
        <v>0</v>
      </c>
      <c r="Q28" s="575">
        <v>3.45</v>
      </c>
      <c r="R28" s="575">
        <v>3.45</v>
      </c>
      <c r="S28" s="575">
        <v>3.45</v>
      </c>
      <c r="T28" s="326">
        <f t="shared" ref="T28" si="35">(IF(C28&lt;10,Q28,IF(AND(C28&gt;=10,C28&lt;=50),R28,IF(C28&gt;50,S28,""))))*C28</f>
        <v>0</v>
      </c>
      <c r="U28" s="576">
        <v>2.8</v>
      </c>
      <c r="V28" s="576">
        <v>2.8</v>
      </c>
      <c r="W28" s="576">
        <v>2.8</v>
      </c>
      <c r="X28" s="324">
        <f t="shared" ref="X28" si="36">(IF(C28&lt;10,U28,IF(AND(C28&gt;=10,C28&lt;=50),V28,IF(C28&gt;50,W28,""))))*C28</f>
        <v>0</v>
      </c>
      <c r="Y28" s="409">
        <v>1</v>
      </c>
      <c r="Z28" s="409">
        <v>1</v>
      </c>
      <c r="AA28" s="409">
        <v>1</v>
      </c>
      <c r="AB28" s="326">
        <f t="shared" si="0"/>
        <v>0</v>
      </c>
    </row>
    <row r="29" spans="1:28" x14ac:dyDescent="0.2">
      <c r="A29" s="316"/>
      <c r="B29" s="558"/>
      <c r="C29" s="318">
        <f>'Series 500 Input'!J29</f>
        <v>0</v>
      </c>
      <c r="D29" s="562"/>
      <c r="E29" s="572"/>
      <c r="F29" s="572"/>
      <c r="G29" s="572"/>
      <c r="H29" s="569"/>
      <c r="I29" s="573"/>
      <c r="J29" s="573"/>
      <c r="K29" s="573"/>
      <c r="L29" s="573"/>
      <c r="M29" s="572"/>
      <c r="N29" s="572"/>
      <c r="O29" s="572"/>
      <c r="P29" s="572"/>
      <c r="Q29" s="575"/>
      <c r="R29" s="575"/>
      <c r="S29" s="575"/>
      <c r="T29" s="575"/>
      <c r="U29" s="576"/>
      <c r="V29" s="576"/>
      <c r="W29" s="576"/>
      <c r="X29" s="576"/>
      <c r="Y29" s="573"/>
      <c r="Z29" s="573"/>
      <c r="AA29" s="573"/>
      <c r="AB29" s="411"/>
    </row>
    <row r="30" spans="1:28" ht="37.5" customHeight="1" x14ac:dyDescent="0.2">
      <c r="A30" s="316" t="s">
        <v>1167</v>
      </c>
      <c r="B30" s="558" t="s">
        <v>1168</v>
      </c>
      <c r="C30" s="318">
        <f>'Series 500 Input'!J30</f>
        <v>0</v>
      </c>
      <c r="D30" s="562" t="s">
        <v>451</v>
      </c>
      <c r="E30" s="572">
        <v>587.47</v>
      </c>
      <c r="F30" s="572">
        <v>445.97</v>
      </c>
      <c r="G30" s="572">
        <v>402.64</v>
      </c>
      <c r="H30" s="324">
        <f t="shared" ref="H30" si="37">(IF(C30&lt;10,E30,IF(AND(C30&gt;=10,C30&lt;=50),F30,IF(C30&gt;50,G30,""))))*C30</f>
        <v>0</v>
      </c>
      <c r="I30" s="573">
        <v>100</v>
      </c>
      <c r="J30" s="573">
        <v>100</v>
      </c>
      <c r="K30" s="573">
        <v>100</v>
      </c>
      <c r="L30" s="326" t="str">
        <f>IF((0=$C30),"",IFERROR(IF($C30&lt;10,$C30*I30,IF(AND(10&lt;=$C30,$C30&lt;=50),$C30*J30,IF($C30&gt;50,$C30*K30,"No Offer"))),"No Offer"))</f>
        <v/>
      </c>
      <c r="M30" s="572">
        <v>125.73</v>
      </c>
      <c r="N30" s="572">
        <v>125.73</v>
      </c>
      <c r="O30" s="572">
        <v>125.73</v>
      </c>
      <c r="P30" s="324">
        <f t="shared" ref="P30" si="38">(IF(C30&lt;10,M30,IF(AND(C30&gt;=10,C30&lt;=50),N30,IF(C30&gt;50,O30,""))))*C30</f>
        <v>0</v>
      </c>
      <c r="Q30" s="575">
        <v>185</v>
      </c>
      <c r="R30" s="575">
        <v>185</v>
      </c>
      <c r="S30" s="575">
        <v>185</v>
      </c>
      <c r="T30" s="326">
        <f t="shared" ref="T30" si="39">(IF(C30&lt;10,Q30,IF(AND(C30&gt;=10,C30&lt;=50),R30,IF(C30&gt;50,S30,""))))*C30</f>
        <v>0</v>
      </c>
      <c r="U30" s="576">
        <v>410</v>
      </c>
      <c r="V30" s="576">
        <v>395</v>
      </c>
      <c r="W30" s="576">
        <v>383.8</v>
      </c>
      <c r="X30" s="324">
        <f t="shared" ref="X30" si="40">(IF(C30&lt;10,U30,IF(AND(C30&gt;=10,C30&lt;=50),V30,IF(C30&gt;50,W30,""))))*C30</f>
        <v>0</v>
      </c>
      <c r="Y30" s="409">
        <v>220</v>
      </c>
      <c r="Z30" s="409">
        <v>200</v>
      </c>
      <c r="AA30" s="409">
        <v>200</v>
      </c>
      <c r="AB30" s="326">
        <f t="shared" si="0"/>
        <v>0</v>
      </c>
    </row>
    <row r="31" spans="1:28" ht="14.25" customHeight="1" x14ac:dyDescent="0.2">
      <c r="A31" s="316"/>
      <c r="B31" s="558"/>
      <c r="C31" s="318">
        <f>'Series 500 Input'!J31</f>
        <v>0</v>
      </c>
      <c r="D31" s="562"/>
      <c r="E31" s="572"/>
      <c r="F31" s="572"/>
      <c r="G31" s="572"/>
      <c r="H31" s="569"/>
      <c r="I31" s="573"/>
      <c r="J31" s="573"/>
      <c r="K31" s="573"/>
      <c r="L31" s="573"/>
      <c r="M31" s="572"/>
      <c r="N31" s="572"/>
      <c r="O31" s="572"/>
      <c r="P31" s="572"/>
      <c r="Q31" s="575"/>
      <c r="R31" s="575"/>
      <c r="S31" s="575"/>
      <c r="T31" s="575"/>
      <c r="U31" s="576"/>
      <c r="V31" s="576"/>
      <c r="W31" s="576"/>
      <c r="X31" s="576"/>
      <c r="Y31" s="573"/>
      <c r="Z31" s="573"/>
      <c r="AA31" s="573"/>
      <c r="AB31" s="411"/>
    </row>
    <row r="32" spans="1:28" ht="37.5" customHeight="1" x14ac:dyDescent="0.2">
      <c r="A32" s="316" t="s">
        <v>1169</v>
      </c>
      <c r="B32" s="558" t="s">
        <v>1154</v>
      </c>
      <c r="C32" s="318">
        <f>'Series 500 Input'!J32</f>
        <v>0</v>
      </c>
      <c r="D32" s="562" t="s">
        <v>451</v>
      </c>
      <c r="E32" s="572">
        <v>2.3199999999999998</v>
      </c>
      <c r="F32" s="572">
        <v>2.3199999999999998</v>
      </c>
      <c r="G32" s="572">
        <v>2.3199999999999998</v>
      </c>
      <c r="H32" s="324">
        <f t="shared" ref="H32" si="41">(IF(C32&lt;10,E32,IF(AND(C32&gt;=10,C32&lt;=50),F32,IF(C32&gt;50,G32,""))))*C32</f>
        <v>0</v>
      </c>
      <c r="I32" s="573">
        <v>10</v>
      </c>
      <c r="J32" s="573">
        <v>10</v>
      </c>
      <c r="K32" s="573">
        <v>10</v>
      </c>
      <c r="L32" s="326" t="str">
        <f>IF((0=$C32),"",IFERROR(IF($C32&lt;10,$C32*I32,IF(AND(10&lt;=$C32,$C32&lt;=50),$C32*J32,IF($C32&gt;50,$C32*K32,"No Offer"))),"No Offer"))</f>
        <v/>
      </c>
      <c r="M32" s="572">
        <v>2.65</v>
      </c>
      <c r="N32" s="572">
        <v>2.65</v>
      </c>
      <c r="O32" s="572">
        <v>2.65</v>
      </c>
      <c r="P32" s="324">
        <f t="shared" ref="P32" si="42">(IF(C32&lt;10,M32,IF(AND(C32&gt;=10,C32&lt;=50),N32,IF(C32&gt;50,O32,""))))*C32</f>
        <v>0</v>
      </c>
      <c r="Q32" s="575">
        <v>4.6500000000000004</v>
      </c>
      <c r="R32" s="575">
        <v>4.6500000000000004</v>
      </c>
      <c r="S32" s="575">
        <v>4.6500000000000004</v>
      </c>
      <c r="T32" s="326">
        <f t="shared" ref="T32" si="43">(IF(C32&lt;10,Q32,IF(AND(C32&gt;=10,C32&lt;=50),R32,IF(C32&gt;50,S32,""))))*C32</f>
        <v>0</v>
      </c>
      <c r="U32" s="576">
        <v>2.88</v>
      </c>
      <c r="V32" s="576">
        <v>2.88</v>
      </c>
      <c r="W32" s="576">
        <v>2.88</v>
      </c>
      <c r="X32" s="324">
        <f t="shared" ref="X32" si="44">(IF(C32&lt;10,U32,IF(AND(C32&gt;=10,C32&lt;=50),V32,IF(C32&gt;50,W32,""))))*C32</f>
        <v>0</v>
      </c>
      <c r="Y32" s="409">
        <v>1</v>
      </c>
      <c r="Z32" s="409">
        <v>1</v>
      </c>
      <c r="AA32" s="409">
        <v>1</v>
      </c>
      <c r="AB32" s="326">
        <f t="shared" si="0"/>
        <v>0</v>
      </c>
    </row>
    <row r="33" spans="1:28" ht="15" customHeight="1" x14ac:dyDescent="0.2">
      <c r="A33" s="316"/>
      <c r="B33" s="558"/>
      <c r="C33" s="318">
        <f>'Series 500 Input'!J33</f>
        <v>0</v>
      </c>
      <c r="D33" s="562"/>
      <c r="E33" s="572"/>
      <c r="F33" s="572"/>
      <c r="G33" s="572"/>
      <c r="H33" s="569"/>
      <c r="I33" s="573"/>
      <c r="J33" s="573"/>
      <c r="K33" s="573"/>
      <c r="L33" s="573"/>
      <c r="M33" s="572"/>
      <c r="N33" s="572"/>
      <c r="O33" s="572"/>
      <c r="P33" s="572"/>
      <c r="Q33" s="575"/>
      <c r="R33" s="575"/>
      <c r="S33" s="575"/>
      <c r="T33" s="575"/>
      <c r="U33" s="576"/>
      <c r="V33" s="576"/>
      <c r="W33" s="576"/>
      <c r="X33" s="576"/>
      <c r="Y33" s="573"/>
      <c r="Z33" s="573"/>
      <c r="AA33" s="573"/>
      <c r="AB33" s="411"/>
    </row>
    <row r="34" spans="1:28" ht="15" customHeight="1" x14ac:dyDescent="0.2">
      <c r="A34" s="331"/>
      <c r="B34" s="586" t="s">
        <v>1170</v>
      </c>
      <c r="C34" s="318">
        <f>'Series 500 Input'!J34</f>
        <v>0</v>
      </c>
      <c r="D34" s="587"/>
      <c r="E34" s="588" t="s">
        <v>644</v>
      </c>
      <c r="F34" s="588" t="s">
        <v>397</v>
      </c>
      <c r="G34" s="588" t="s">
        <v>398</v>
      </c>
      <c r="H34" s="587"/>
      <c r="I34" s="589" t="s">
        <v>644</v>
      </c>
      <c r="J34" s="589" t="s">
        <v>397</v>
      </c>
      <c r="K34" s="589" t="s">
        <v>398</v>
      </c>
      <c r="L34" s="589"/>
      <c r="M34" s="588" t="s">
        <v>644</v>
      </c>
      <c r="N34" s="588" t="s">
        <v>397</v>
      </c>
      <c r="O34" s="588" t="s">
        <v>398</v>
      </c>
      <c r="P34" s="588"/>
      <c r="Q34" s="588" t="s">
        <v>644</v>
      </c>
      <c r="R34" s="588" t="s">
        <v>397</v>
      </c>
      <c r="S34" s="588" t="s">
        <v>398</v>
      </c>
      <c r="T34" s="588"/>
      <c r="U34" s="589" t="s">
        <v>644</v>
      </c>
      <c r="V34" s="589" t="s">
        <v>397</v>
      </c>
      <c r="W34" s="589" t="s">
        <v>398</v>
      </c>
      <c r="X34" s="589"/>
      <c r="Y34" s="589" t="s">
        <v>644</v>
      </c>
      <c r="Z34" s="589" t="s">
        <v>397</v>
      </c>
      <c r="AA34" s="589" t="s">
        <v>398</v>
      </c>
      <c r="AB34" s="590"/>
    </row>
    <row r="35" spans="1:28" x14ac:dyDescent="0.2">
      <c r="A35" s="316"/>
      <c r="B35" s="558"/>
      <c r="C35" s="318">
        <f>'Series 500 Input'!J35</f>
        <v>0</v>
      </c>
      <c r="D35" s="562"/>
      <c r="E35" s="572"/>
      <c r="F35" s="572"/>
      <c r="G35" s="572"/>
      <c r="H35" s="569"/>
      <c r="I35" s="573"/>
      <c r="J35" s="573"/>
      <c r="K35" s="573"/>
      <c r="L35" s="573"/>
      <c r="M35" s="572"/>
      <c r="N35" s="572"/>
      <c r="O35" s="572"/>
      <c r="P35" s="572"/>
      <c r="Q35" s="575"/>
      <c r="R35" s="575"/>
      <c r="S35" s="575"/>
      <c r="T35" s="575"/>
      <c r="U35" s="576"/>
      <c r="V35" s="576"/>
      <c r="W35" s="576"/>
      <c r="X35" s="576"/>
      <c r="Y35" s="573"/>
      <c r="Z35" s="573"/>
      <c r="AA35" s="573"/>
      <c r="AB35" s="411"/>
    </row>
    <row r="36" spans="1:28" ht="51" x14ac:dyDescent="0.2">
      <c r="A36" s="316" t="s">
        <v>1171</v>
      </c>
      <c r="B36" s="558" t="s">
        <v>1172</v>
      </c>
      <c r="C36" s="318">
        <f>'Series 500 Input'!J36</f>
        <v>0</v>
      </c>
      <c r="D36" s="562" t="s">
        <v>451</v>
      </c>
      <c r="E36" s="572">
        <v>38.28</v>
      </c>
      <c r="F36" s="572">
        <v>34.380000000000003</v>
      </c>
      <c r="G36" s="572">
        <v>33.25</v>
      </c>
      <c r="H36" s="324">
        <f>(IF(C36&lt;10,E36,IF(AND(C36&gt;=10,C36&lt;=50),F36,IF(C36&gt;50,G36,""))))*C36</f>
        <v>0</v>
      </c>
      <c r="I36" s="573">
        <v>50</v>
      </c>
      <c r="J36" s="573">
        <v>50</v>
      </c>
      <c r="K36" s="573">
        <v>50</v>
      </c>
      <c r="L36" s="326">
        <f t="shared" ref="L36:L98" si="45">(IF(C36&lt;10,I36,IF(AND(C36&gt;10,C36&lt;=50),J36,IF(C36&gt;50,K36,""))))*C36</f>
        <v>0</v>
      </c>
      <c r="M36" s="572">
        <v>118.29</v>
      </c>
      <c r="N36" s="572">
        <v>118.29</v>
      </c>
      <c r="O36" s="572">
        <v>118.29</v>
      </c>
      <c r="P36" s="324">
        <f t="shared" ref="P36:P58" si="46">(IF(C36&lt;10,M36,IF(AND(C36&gt;=10,C36&lt;=50),N36,IF(C36&gt;50,O36,""))))*C36</f>
        <v>0</v>
      </c>
      <c r="Q36" s="575">
        <v>43</v>
      </c>
      <c r="R36" s="575">
        <v>40</v>
      </c>
      <c r="S36" s="575">
        <v>38</v>
      </c>
      <c r="T36" s="326">
        <f>(IF(C36&lt;10,Q36,IF(AND(C36&gt;=10,C36&lt;=50),R36,IF(C36&gt;50,S36,""))))*C36</f>
        <v>0</v>
      </c>
      <c r="U36" s="576">
        <v>100.5</v>
      </c>
      <c r="V36" s="576">
        <v>79.849999999999994</v>
      </c>
      <c r="W36" s="576">
        <v>75.5</v>
      </c>
      <c r="X36" s="324">
        <f t="shared" ref="X36:X58" si="47">(IF(C36&lt;10,U36,IF(AND(C36&gt;=10,C36&lt;=50),V36,IF(C36&gt;50,W36,""))))*C36</f>
        <v>0</v>
      </c>
      <c r="Y36" s="409">
        <v>70</v>
      </c>
      <c r="Z36" s="409">
        <v>65</v>
      </c>
      <c r="AA36" s="409">
        <v>60</v>
      </c>
      <c r="AB36" s="326">
        <f>(IF(C36&lt;10,Y36,IF(AND(C36&gt;=10,C36&lt;=50),Z36,IF(C36&gt;50,AA36,""))))*C36</f>
        <v>0</v>
      </c>
    </row>
    <row r="37" spans="1:28" x14ac:dyDescent="0.2">
      <c r="A37" s="316"/>
      <c r="B37" s="558"/>
      <c r="C37" s="318">
        <f>'Series 500 Input'!J37</f>
        <v>0</v>
      </c>
      <c r="D37" s="562"/>
      <c r="E37" s="572"/>
      <c r="F37" s="572"/>
      <c r="G37" s="572"/>
      <c r="H37" s="569"/>
      <c r="I37" s="573"/>
      <c r="J37" s="573"/>
      <c r="K37" s="573"/>
      <c r="L37" s="573"/>
      <c r="M37" s="572"/>
      <c r="N37" s="572"/>
      <c r="O37" s="572"/>
      <c r="P37" s="572"/>
      <c r="Q37" s="575"/>
      <c r="R37" s="575"/>
      <c r="S37" s="575"/>
      <c r="T37" s="575"/>
      <c r="U37" s="576"/>
      <c r="V37" s="576"/>
      <c r="W37" s="576"/>
      <c r="X37" s="576"/>
      <c r="Y37" s="573"/>
      <c r="Z37" s="573"/>
      <c r="AA37" s="573"/>
      <c r="AB37" s="411"/>
    </row>
    <row r="38" spans="1:28" ht="38.25" x14ac:dyDescent="0.2">
      <c r="A38" s="316" t="s">
        <v>1173</v>
      </c>
      <c r="B38" s="558" t="s">
        <v>1154</v>
      </c>
      <c r="C38" s="318">
        <f>'Series 500 Input'!J38</f>
        <v>0</v>
      </c>
      <c r="D38" s="562" t="s">
        <v>451</v>
      </c>
      <c r="E38" s="572">
        <v>2.3199999999999998</v>
      </c>
      <c r="F38" s="572">
        <v>2.3199999999999998</v>
      </c>
      <c r="G38" s="572">
        <v>2.3199999999999998</v>
      </c>
      <c r="H38" s="324">
        <f t="shared" ref="H38" si="48">(IF(C38&lt;10,E38,IF(AND(C38&gt;=10,C38&lt;=50),F38,IF(C38&gt;50,G38,""))))*C38</f>
        <v>0</v>
      </c>
      <c r="I38" s="573">
        <v>1</v>
      </c>
      <c r="J38" s="573">
        <v>1</v>
      </c>
      <c r="K38" s="573">
        <v>1</v>
      </c>
      <c r="L38" s="326">
        <f t="shared" si="45"/>
        <v>0</v>
      </c>
      <c r="M38" s="572">
        <v>3.77</v>
      </c>
      <c r="N38" s="572">
        <v>3.77</v>
      </c>
      <c r="O38" s="572">
        <v>3.77</v>
      </c>
      <c r="P38" s="324">
        <f t="shared" si="46"/>
        <v>0</v>
      </c>
      <c r="Q38" s="575">
        <v>1.65</v>
      </c>
      <c r="R38" s="575">
        <v>1.65</v>
      </c>
      <c r="S38" s="575">
        <v>1.65</v>
      </c>
      <c r="T38" s="326">
        <f t="shared" ref="T38" si="49">(IF(C38&lt;10,Q38,IF(AND(C38&gt;=10,C38&lt;=50),R38,IF(C38&gt;50,S38,""))))*C38</f>
        <v>0</v>
      </c>
      <c r="U38" s="576">
        <v>1.96</v>
      </c>
      <c r="V38" s="576">
        <v>1.96</v>
      </c>
      <c r="W38" s="576">
        <v>1.96</v>
      </c>
      <c r="X38" s="324">
        <f t="shared" si="47"/>
        <v>0</v>
      </c>
      <c r="Y38" s="409">
        <v>1</v>
      </c>
      <c r="Z38" s="409">
        <v>1</v>
      </c>
      <c r="AA38" s="409">
        <v>1</v>
      </c>
      <c r="AB38" s="326">
        <f t="shared" ref="AB38:AB58" si="50">(IF(C38&lt;10,Y38,IF(AND(C38&gt;=10,C38&lt;=50),Z38,IF(C38&gt;50,AA38,""))))*C38</f>
        <v>0</v>
      </c>
    </row>
    <row r="39" spans="1:28" x14ac:dyDescent="0.2">
      <c r="A39" s="316"/>
      <c r="B39" s="558"/>
      <c r="C39" s="318">
        <f>'Series 500 Input'!J39</f>
        <v>0</v>
      </c>
      <c r="D39" s="562"/>
      <c r="E39" s="572"/>
      <c r="F39" s="572"/>
      <c r="G39" s="572"/>
      <c r="H39" s="569"/>
      <c r="I39" s="573"/>
      <c r="J39" s="573"/>
      <c r="K39" s="573"/>
      <c r="L39" s="573"/>
      <c r="M39" s="572"/>
      <c r="N39" s="572"/>
      <c r="O39" s="572"/>
      <c r="P39" s="572"/>
      <c r="Q39" s="575"/>
      <c r="R39" s="575"/>
      <c r="S39" s="575"/>
      <c r="T39" s="575"/>
      <c r="U39" s="576"/>
      <c r="V39" s="576"/>
      <c r="W39" s="576"/>
      <c r="X39" s="576"/>
      <c r="Y39" s="573"/>
      <c r="Z39" s="573"/>
      <c r="AA39" s="573"/>
      <c r="AB39" s="411"/>
    </row>
    <row r="40" spans="1:28" ht="50.25" customHeight="1" x14ac:dyDescent="0.2">
      <c r="A40" s="316" t="s">
        <v>1174</v>
      </c>
      <c r="B40" s="558" t="s">
        <v>1175</v>
      </c>
      <c r="C40" s="318">
        <f>'Series 500 Input'!J40</f>
        <v>0</v>
      </c>
      <c r="D40" s="562" t="s">
        <v>451</v>
      </c>
      <c r="E40" s="572">
        <v>42.25</v>
      </c>
      <c r="F40" s="572">
        <v>36.47</v>
      </c>
      <c r="G40" s="572">
        <v>35.11</v>
      </c>
      <c r="H40" s="324">
        <f t="shared" ref="H40" si="51">(IF(C40&lt;10,E40,IF(AND(C40&gt;=10,C40&lt;=50),F40,IF(C40&gt;50,G40,""))))*C40</f>
        <v>0</v>
      </c>
      <c r="I40" s="573">
        <v>50</v>
      </c>
      <c r="J40" s="573">
        <v>50</v>
      </c>
      <c r="K40" s="573">
        <v>50</v>
      </c>
      <c r="L40" s="326">
        <f t="shared" si="45"/>
        <v>0</v>
      </c>
      <c r="M40" s="572">
        <v>118.93</v>
      </c>
      <c r="N40" s="572">
        <v>118.93</v>
      </c>
      <c r="O40" s="572">
        <v>118.93</v>
      </c>
      <c r="P40" s="324">
        <f t="shared" si="46"/>
        <v>0</v>
      </c>
      <c r="Q40" s="575">
        <v>45</v>
      </c>
      <c r="R40" s="575">
        <v>42</v>
      </c>
      <c r="S40" s="575">
        <v>40</v>
      </c>
      <c r="T40" s="326">
        <f t="shared" ref="T40:T58" si="52">(IF(C40&lt;10,Q40,IF(AND(C40&gt;=10,C40&lt;=50),R40,IF(C40&gt;50,S40,""))))*C40</f>
        <v>0</v>
      </c>
      <c r="U40" s="576">
        <v>106.99</v>
      </c>
      <c r="V40" s="576">
        <v>86.43</v>
      </c>
      <c r="W40" s="576">
        <v>83.19</v>
      </c>
      <c r="X40" s="324">
        <f t="shared" si="47"/>
        <v>0</v>
      </c>
      <c r="Y40" s="409">
        <v>70</v>
      </c>
      <c r="Z40" s="409">
        <v>65</v>
      </c>
      <c r="AA40" s="409">
        <v>60</v>
      </c>
      <c r="AB40" s="326">
        <f t="shared" si="50"/>
        <v>0</v>
      </c>
    </row>
    <row r="41" spans="1:28" x14ac:dyDescent="0.2">
      <c r="A41" s="316"/>
      <c r="B41" s="558"/>
      <c r="C41" s="318">
        <f>'Series 500 Input'!J41</f>
        <v>0</v>
      </c>
      <c r="D41" s="562"/>
      <c r="E41" s="572"/>
      <c r="F41" s="572"/>
      <c r="G41" s="572"/>
      <c r="H41" s="569"/>
      <c r="I41" s="573"/>
      <c r="J41" s="573"/>
      <c r="K41" s="573"/>
      <c r="L41" s="573"/>
      <c r="M41" s="572"/>
      <c r="N41" s="572"/>
      <c r="O41" s="572"/>
      <c r="P41" s="572"/>
      <c r="Q41" s="575"/>
      <c r="R41" s="575"/>
      <c r="S41" s="575"/>
      <c r="T41" s="575"/>
      <c r="U41" s="576"/>
      <c r="V41" s="576"/>
      <c r="W41" s="576"/>
      <c r="X41" s="576"/>
      <c r="Y41" s="573"/>
      <c r="Z41" s="573"/>
      <c r="AA41" s="573"/>
      <c r="AB41" s="411"/>
    </row>
    <row r="42" spans="1:28" ht="39.75" customHeight="1" x14ac:dyDescent="0.2">
      <c r="A42" s="316" t="s">
        <v>1176</v>
      </c>
      <c r="B42" s="558" t="s">
        <v>1154</v>
      </c>
      <c r="C42" s="318">
        <f>'Series 500 Input'!J42</f>
        <v>0</v>
      </c>
      <c r="D42" s="562" t="s">
        <v>451</v>
      </c>
      <c r="E42" s="572">
        <v>2.3199999999999998</v>
      </c>
      <c r="F42" s="572">
        <v>2.3199999999999998</v>
      </c>
      <c r="G42" s="572">
        <v>2.3199999999999998</v>
      </c>
      <c r="H42" s="324">
        <f t="shared" ref="H42" si="53">(IF(C42&lt;10,E42,IF(AND(C42&gt;=10,C42&lt;=50),F42,IF(C42&gt;50,G42,""))))*C42</f>
        <v>0</v>
      </c>
      <c r="I42" s="573">
        <v>1</v>
      </c>
      <c r="J42" s="573">
        <v>1</v>
      </c>
      <c r="K42" s="573">
        <v>1</v>
      </c>
      <c r="L42" s="326">
        <f t="shared" si="45"/>
        <v>0</v>
      </c>
      <c r="M42" s="572">
        <v>3.77</v>
      </c>
      <c r="N42" s="572">
        <v>3.77</v>
      </c>
      <c r="O42" s="572">
        <v>3.77</v>
      </c>
      <c r="P42" s="324">
        <f t="shared" si="46"/>
        <v>0</v>
      </c>
      <c r="Q42" s="575">
        <v>1.65</v>
      </c>
      <c r="R42" s="575">
        <v>1.65</v>
      </c>
      <c r="S42" s="575">
        <v>1.65</v>
      </c>
      <c r="T42" s="326">
        <f t="shared" si="52"/>
        <v>0</v>
      </c>
      <c r="U42" s="576">
        <v>1.96</v>
      </c>
      <c r="V42" s="576">
        <v>1.96</v>
      </c>
      <c r="W42" s="576">
        <v>1.96</v>
      </c>
      <c r="X42" s="324">
        <f t="shared" si="47"/>
        <v>0</v>
      </c>
      <c r="Y42" s="409">
        <v>1</v>
      </c>
      <c r="Z42" s="409">
        <v>1</v>
      </c>
      <c r="AA42" s="409">
        <v>1</v>
      </c>
      <c r="AB42" s="326">
        <f t="shared" si="50"/>
        <v>0</v>
      </c>
    </row>
    <row r="43" spans="1:28" x14ac:dyDescent="0.2">
      <c r="A43" s="316"/>
      <c r="B43" s="558"/>
      <c r="C43" s="318">
        <f>'Series 500 Input'!J43</f>
        <v>0</v>
      </c>
      <c r="D43" s="562"/>
      <c r="E43" s="591"/>
      <c r="F43" s="591"/>
      <c r="G43" s="591"/>
      <c r="H43" s="569"/>
      <c r="I43" s="592"/>
      <c r="J43" s="592"/>
      <c r="K43" s="592"/>
      <c r="L43" s="573"/>
      <c r="M43" s="591"/>
      <c r="N43" s="591"/>
      <c r="O43" s="591"/>
      <c r="P43" s="572"/>
      <c r="Q43" s="593"/>
      <c r="R43" s="593"/>
      <c r="S43" s="593"/>
      <c r="T43" s="575"/>
      <c r="U43" s="594"/>
      <c r="V43" s="594"/>
      <c r="W43" s="594"/>
      <c r="X43" s="576"/>
      <c r="Y43" s="573"/>
      <c r="Z43" s="573"/>
      <c r="AA43" s="573"/>
      <c r="AB43" s="411"/>
    </row>
    <row r="44" spans="1:28" ht="51" customHeight="1" x14ac:dyDescent="0.2">
      <c r="A44" s="316" t="s">
        <v>1177</v>
      </c>
      <c r="B44" s="558" t="s">
        <v>1178</v>
      </c>
      <c r="C44" s="318">
        <f>'Series 500 Input'!J44</f>
        <v>0</v>
      </c>
      <c r="D44" s="562" t="s">
        <v>451</v>
      </c>
      <c r="E44" s="572">
        <v>59.6</v>
      </c>
      <c r="F44" s="572">
        <v>49.61</v>
      </c>
      <c r="G44" s="572">
        <v>48.1</v>
      </c>
      <c r="H44" s="324">
        <f t="shared" ref="H44" si="54">(IF(C44&lt;10,E44,IF(AND(C44&gt;=10,C44&lt;=50),F44,IF(C44&gt;50,G44,""))))*C44</f>
        <v>0</v>
      </c>
      <c r="I44" s="573">
        <v>50</v>
      </c>
      <c r="J44" s="573">
        <v>50</v>
      </c>
      <c r="K44" s="573">
        <v>50</v>
      </c>
      <c r="L44" s="326">
        <f t="shared" si="45"/>
        <v>0</v>
      </c>
      <c r="M44" s="572">
        <v>119.79</v>
      </c>
      <c r="N44" s="572">
        <v>119.79</v>
      </c>
      <c r="O44" s="572">
        <v>119.79</v>
      </c>
      <c r="P44" s="324">
        <f t="shared" si="46"/>
        <v>0</v>
      </c>
      <c r="Q44" s="575">
        <v>55</v>
      </c>
      <c r="R44" s="575">
        <v>52</v>
      </c>
      <c r="S44" s="575">
        <v>48</v>
      </c>
      <c r="T44" s="326">
        <f t="shared" si="52"/>
        <v>0</v>
      </c>
      <c r="U44" s="576">
        <v>158.96</v>
      </c>
      <c r="V44" s="576">
        <v>135.02000000000001</v>
      </c>
      <c r="W44" s="576">
        <v>131.66</v>
      </c>
      <c r="X44" s="324">
        <f t="shared" si="47"/>
        <v>0</v>
      </c>
      <c r="Y44" s="409">
        <v>70</v>
      </c>
      <c r="Z44" s="409">
        <v>65</v>
      </c>
      <c r="AA44" s="409">
        <v>60</v>
      </c>
      <c r="AB44" s="326">
        <f t="shared" si="50"/>
        <v>0</v>
      </c>
    </row>
    <row r="45" spans="1:28" x14ac:dyDescent="0.2">
      <c r="A45" s="316"/>
      <c r="B45" s="558"/>
      <c r="C45" s="318">
        <f>'Series 500 Input'!J45</f>
        <v>0</v>
      </c>
      <c r="D45" s="562"/>
      <c r="E45" s="572"/>
      <c r="F45" s="572"/>
      <c r="G45" s="572"/>
      <c r="H45" s="569"/>
      <c r="I45" s="573"/>
      <c r="J45" s="573"/>
      <c r="K45" s="573"/>
      <c r="L45" s="573"/>
      <c r="M45" s="572"/>
      <c r="N45" s="572"/>
      <c r="O45" s="572"/>
      <c r="P45" s="572"/>
      <c r="Q45" s="575"/>
      <c r="R45" s="575"/>
      <c r="S45" s="575"/>
      <c r="T45" s="575"/>
      <c r="U45" s="576"/>
      <c r="V45" s="576"/>
      <c r="W45" s="576"/>
      <c r="X45" s="576"/>
      <c r="Y45" s="573"/>
      <c r="Z45" s="573"/>
      <c r="AA45" s="573"/>
      <c r="AB45" s="411"/>
    </row>
    <row r="46" spans="1:28" ht="38.25" customHeight="1" x14ac:dyDescent="0.2">
      <c r="A46" s="316" t="s">
        <v>1179</v>
      </c>
      <c r="B46" s="558" t="s">
        <v>1154</v>
      </c>
      <c r="C46" s="318">
        <f>'Series 500 Input'!J46</f>
        <v>0</v>
      </c>
      <c r="D46" s="562" t="s">
        <v>451</v>
      </c>
      <c r="E46" s="572">
        <v>2.3199999999999998</v>
      </c>
      <c r="F46" s="572">
        <v>2.3199999999999998</v>
      </c>
      <c r="G46" s="572">
        <v>2.3199999999999998</v>
      </c>
      <c r="H46" s="324">
        <f t="shared" ref="H46" si="55">(IF(C46&lt;10,E46,IF(AND(C46&gt;=10,C46&lt;=50),F46,IF(C46&gt;50,G46,""))))*C46</f>
        <v>0</v>
      </c>
      <c r="I46" s="573">
        <v>1</v>
      </c>
      <c r="J46" s="573">
        <v>1</v>
      </c>
      <c r="K46" s="573">
        <v>1</v>
      </c>
      <c r="L46" s="326">
        <f t="shared" si="45"/>
        <v>0</v>
      </c>
      <c r="M46" s="572">
        <v>3.77</v>
      </c>
      <c r="N46" s="572">
        <v>3.77</v>
      </c>
      <c r="O46" s="572">
        <v>3.77</v>
      </c>
      <c r="P46" s="324">
        <f t="shared" si="46"/>
        <v>0</v>
      </c>
      <c r="Q46" s="575">
        <v>1.65</v>
      </c>
      <c r="R46" s="575">
        <v>1.65</v>
      </c>
      <c r="S46" s="575">
        <v>1.65</v>
      </c>
      <c r="T46" s="326">
        <f t="shared" si="52"/>
        <v>0</v>
      </c>
      <c r="U46" s="576">
        <v>2.66</v>
      </c>
      <c r="V46" s="576">
        <v>2.66</v>
      </c>
      <c r="W46" s="576">
        <v>2.66</v>
      </c>
      <c r="X46" s="324">
        <f t="shared" si="47"/>
        <v>0</v>
      </c>
      <c r="Y46" s="409">
        <v>1</v>
      </c>
      <c r="Z46" s="409">
        <v>1</v>
      </c>
      <c r="AA46" s="409">
        <v>1</v>
      </c>
      <c r="AB46" s="326">
        <f t="shared" si="50"/>
        <v>0</v>
      </c>
    </row>
    <row r="47" spans="1:28" x14ac:dyDescent="0.2">
      <c r="A47" s="316"/>
      <c r="B47" s="558"/>
      <c r="C47" s="318">
        <f>'Series 500 Input'!J47</f>
        <v>0</v>
      </c>
      <c r="D47" s="562"/>
      <c r="E47" s="572"/>
      <c r="F47" s="572"/>
      <c r="G47" s="572"/>
      <c r="H47" s="569"/>
      <c r="I47" s="573"/>
      <c r="J47" s="573"/>
      <c r="K47" s="573"/>
      <c r="L47" s="573"/>
      <c r="M47" s="572"/>
      <c r="N47" s="572"/>
      <c r="O47" s="572"/>
      <c r="P47" s="572"/>
      <c r="Q47" s="575"/>
      <c r="R47" s="575"/>
      <c r="S47" s="575"/>
      <c r="T47" s="575"/>
      <c r="U47" s="576"/>
      <c r="V47" s="576"/>
      <c r="W47" s="576"/>
      <c r="X47" s="576"/>
      <c r="Y47" s="573"/>
      <c r="Z47" s="573"/>
      <c r="AA47" s="573"/>
      <c r="AB47" s="411"/>
    </row>
    <row r="48" spans="1:28" ht="51" customHeight="1" x14ac:dyDescent="0.2">
      <c r="A48" s="316" t="s">
        <v>1180</v>
      </c>
      <c r="B48" s="558" t="s">
        <v>1181</v>
      </c>
      <c r="C48" s="318">
        <f>'Series 500 Input'!J48</f>
        <v>0</v>
      </c>
      <c r="D48" s="562" t="s">
        <v>451</v>
      </c>
      <c r="E48" s="572">
        <v>103.55</v>
      </c>
      <c r="F48" s="572">
        <v>78.86</v>
      </c>
      <c r="G48" s="572">
        <v>75.53</v>
      </c>
      <c r="H48" s="324">
        <f t="shared" ref="H48" si="56">(IF(C48&lt;10,E48,IF(AND(C48&gt;=10,C48&lt;=50),F48,IF(C48&gt;50,G48,""))))*C48</f>
        <v>0</v>
      </c>
      <c r="I48" s="573">
        <v>50</v>
      </c>
      <c r="J48" s="573">
        <v>50</v>
      </c>
      <c r="K48" s="573">
        <v>50</v>
      </c>
      <c r="L48" s="326">
        <f t="shared" si="45"/>
        <v>0</v>
      </c>
      <c r="M48" s="572">
        <v>120.94</v>
      </c>
      <c r="N48" s="572">
        <v>120.94</v>
      </c>
      <c r="O48" s="572">
        <v>120.94</v>
      </c>
      <c r="P48" s="324">
        <f t="shared" si="46"/>
        <v>0</v>
      </c>
      <c r="Q48" s="575">
        <v>95</v>
      </c>
      <c r="R48" s="575">
        <v>95</v>
      </c>
      <c r="S48" s="575">
        <v>95</v>
      </c>
      <c r="T48" s="326">
        <f t="shared" si="52"/>
        <v>0</v>
      </c>
      <c r="U48" s="576">
        <v>22.39</v>
      </c>
      <c r="V48" s="576">
        <v>195.2</v>
      </c>
      <c r="W48" s="576">
        <v>188.9</v>
      </c>
      <c r="X48" s="324">
        <f t="shared" si="47"/>
        <v>0</v>
      </c>
      <c r="Y48" s="409">
        <v>200</v>
      </c>
      <c r="Z48" s="409">
        <v>190</v>
      </c>
      <c r="AA48" s="409">
        <v>180</v>
      </c>
      <c r="AB48" s="326">
        <f t="shared" si="50"/>
        <v>0</v>
      </c>
    </row>
    <row r="49" spans="1:28" x14ac:dyDescent="0.2">
      <c r="A49" s="316"/>
      <c r="B49" s="558"/>
      <c r="C49" s="318">
        <f>'Series 500 Input'!J49</f>
        <v>0</v>
      </c>
      <c r="D49" s="562"/>
      <c r="E49" s="572"/>
      <c r="F49" s="572"/>
      <c r="G49" s="572"/>
      <c r="H49" s="569"/>
      <c r="I49" s="573"/>
      <c r="J49" s="573"/>
      <c r="K49" s="573"/>
      <c r="L49" s="573"/>
      <c r="M49" s="572"/>
      <c r="N49" s="572"/>
      <c r="O49" s="572"/>
      <c r="P49" s="572"/>
      <c r="Q49" s="575"/>
      <c r="R49" s="575"/>
      <c r="S49" s="575"/>
      <c r="T49" s="575"/>
      <c r="U49" s="576"/>
      <c r="V49" s="576"/>
      <c r="W49" s="576"/>
      <c r="X49" s="576"/>
      <c r="Y49" s="573"/>
      <c r="Z49" s="573"/>
      <c r="AA49" s="573"/>
      <c r="AB49" s="411"/>
    </row>
    <row r="50" spans="1:28" ht="39" customHeight="1" x14ac:dyDescent="0.2">
      <c r="A50" s="316" t="s">
        <v>1182</v>
      </c>
      <c r="B50" s="558" t="s">
        <v>1154</v>
      </c>
      <c r="C50" s="318">
        <f>'Series 500 Input'!J50</f>
        <v>0</v>
      </c>
      <c r="D50" s="562" t="s">
        <v>451</v>
      </c>
      <c r="E50" s="572">
        <v>2.3199999999999998</v>
      </c>
      <c r="F50" s="572">
        <v>2.3199999999999998</v>
      </c>
      <c r="G50" s="572">
        <v>2.3199999999999998</v>
      </c>
      <c r="H50" s="324">
        <f t="shared" ref="H50" si="57">(IF(C50&lt;10,E50,IF(AND(C50&gt;=10,C50&lt;=50),F50,IF(C50&gt;50,G50,""))))*C50</f>
        <v>0</v>
      </c>
      <c r="I50" s="573">
        <v>1</v>
      </c>
      <c r="J50" s="573">
        <v>1</v>
      </c>
      <c r="K50" s="573">
        <v>1</v>
      </c>
      <c r="L50" s="326">
        <f t="shared" si="45"/>
        <v>0</v>
      </c>
      <c r="M50" s="572">
        <v>3.77</v>
      </c>
      <c r="N50" s="572">
        <v>3.77</v>
      </c>
      <c r="O50" s="572">
        <v>3.77</v>
      </c>
      <c r="P50" s="324">
        <f t="shared" si="46"/>
        <v>0</v>
      </c>
      <c r="Q50" s="575">
        <v>3</v>
      </c>
      <c r="R50" s="575">
        <v>3</v>
      </c>
      <c r="S50" s="575">
        <v>3</v>
      </c>
      <c r="T50" s="326">
        <f t="shared" si="52"/>
        <v>0</v>
      </c>
      <c r="U50" s="576">
        <v>2.8</v>
      </c>
      <c r="V50" s="576">
        <v>2.8</v>
      </c>
      <c r="W50" s="576">
        <v>2.8</v>
      </c>
      <c r="X50" s="324">
        <f t="shared" si="47"/>
        <v>0</v>
      </c>
      <c r="Y50" s="409">
        <v>1</v>
      </c>
      <c r="Z50" s="409">
        <v>1</v>
      </c>
      <c r="AA50" s="409">
        <v>1</v>
      </c>
      <c r="AB50" s="326">
        <f t="shared" si="50"/>
        <v>0</v>
      </c>
    </row>
    <row r="51" spans="1:28" x14ac:dyDescent="0.2">
      <c r="A51" s="316"/>
      <c r="B51" s="558"/>
      <c r="C51" s="318">
        <f>'Series 500 Input'!J51</f>
        <v>0</v>
      </c>
      <c r="D51" s="562"/>
      <c r="E51" s="572"/>
      <c r="F51" s="572"/>
      <c r="G51" s="572"/>
      <c r="H51" s="569"/>
      <c r="I51" s="573"/>
      <c r="J51" s="573"/>
      <c r="K51" s="573"/>
      <c r="L51" s="573"/>
      <c r="M51" s="572"/>
      <c r="N51" s="572"/>
      <c r="O51" s="572"/>
      <c r="P51" s="572"/>
      <c r="Q51" s="575"/>
      <c r="R51" s="575"/>
      <c r="S51" s="575"/>
      <c r="T51" s="575"/>
      <c r="U51" s="576"/>
      <c r="V51" s="576"/>
      <c r="W51" s="576"/>
      <c r="X51" s="576"/>
      <c r="Y51" s="573"/>
      <c r="Z51" s="573"/>
      <c r="AA51" s="573"/>
      <c r="AB51" s="411"/>
    </row>
    <row r="52" spans="1:28" ht="50.25" customHeight="1" x14ac:dyDescent="0.2">
      <c r="A52" s="316" t="s">
        <v>1183</v>
      </c>
      <c r="B52" s="558" t="s">
        <v>1184</v>
      </c>
      <c r="C52" s="318">
        <f>'Series 500 Input'!J52</f>
        <v>0</v>
      </c>
      <c r="D52" s="562" t="s">
        <v>451</v>
      </c>
      <c r="E52" s="572">
        <v>203.18</v>
      </c>
      <c r="F52" s="572">
        <v>145.01</v>
      </c>
      <c r="G52" s="572">
        <v>136.63</v>
      </c>
      <c r="H52" s="324">
        <f t="shared" ref="H52" si="58">(IF(C52&lt;10,E52,IF(AND(C52&gt;=10,C52&lt;=50),F52,IF(C52&gt;50,G52,""))))*C52</f>
        <v>0</v>
      </c>
      <c r="I52" s="573">
        <v>50</v>
      </c>
      <c r="J52" s="573">
        <v>50</v>
      </c>
      <c r="K52" s="573">
        <v>50</v>
      </c>
      <c r="L52" s="326">
        <f t="shared" si="45"/>
        <v>0</v>
      </c>
      <c r="M52" s="572">
        <v>127.61</v>
      </c>
      <c r="N52" s="572">
        <v>127.61</v>
      </c>
      <c r="O52" s="572">
        <v>127.61</v>
      </c>
      <c r="P52" s="324">
        <f t="shared" si="46"/>
        <v>0</v>
      </c>
      <c r="Q52" s="575">
        <v>118</v>
      </c>
      <c r="R52" s="575">
        <v>118</v>
      </c>
      <c r="S52" s="575">
        <v>118</v>
      </c>
      <c r="T52" s="326">
        <f t="shared" si="52"/>
        <v>0</v>
      </c>
      <c r="U52" s="576">
        <v>293.55</v>
      </c>
      <c r="V52" s="576">
        <v>257.85000000000002</v>
      </c>
      <c r="W52" s="576">
        <v>251.55</v>
      </c>
      <c r="X52" s="324">
        <f t="shared" si="47"/>
        <v>0</v>
      </c>
      <c r="Y52" s="409">
        <v>200</v>
      </c>
      <c r="Z52" s="409">
        <v>190</v>
      </c>
      <c r="AA52" s="409">
        <v>180</v>
      </c>
      <c r="AB52" s="326">
        <f t="shared" si="50"/>
        <v>0</v>
      </c>
    </row>
    <row r="53" spans="1:28" x14ac:dyDescent="0.2">
      <c r="A53" s="316"/>
      <c r="B53" s="558"/>
      <c r="C53" s="318">
        <f>'Series 500 Input'!J53</f>
        <v>0</v>
      </c>
      <c r="D53" s="562"/>
      <c r="E53" s="572"/>
      <c r="F53" s="572"/>
      <c r="G53" s="572"/>
      <c r="H53" s="569"/>
      <c r="I53" s="573"/>
      <c r="J53" s="573"/>
      <c r="K53" s="573"/>
      <c r="L53" s="573"/>
      <c r="M53" s="572"/>
      <c r="N53" s="572"/>
      <c r="O53" s="572"/>
      <c r="P53" s="572"/>
      <c r="Q53" s="575"/>
      <c r="R53" s="575"/>
      <c r="S53" s="575"/>
      <c r="T53" s="575"/>
      <c r="U53" s="576"/>
      <c r="V53" s="576"/>
      <c r="W53" s="576"/>
      <c r="X53" s="576"/>
      <c r="Y53" s="573"/>
      <c r="Z53" s="573"/>
      <c r="AA53" s="573"/>
      <c r="AB53" s="411"/>
    </row>
    <row r="54" spans="1:28" ht="39.75" customHeight="1" x14ac:dyDescent="0.2">
      <c r="A54" s="316" t="s">
        <v>1185</v>
      </c>
      <c r="B54" s="558" t="s">
        <v>1154</v>
      </c>
      <c r="C54" s="318">
        <f>'Series 500 Input'!J54</f>
        <v>0</v>
      </c>
      <c r="D54" s="562" t="s">
        <v>451</v>
      </c>
      <c r="E54" s="572">
        <v>2.3199999999999998</v>
      </c>
      <c r="F54" s="572">
        <v>2.3199999999999998</v>
      </c>
      <c r="G54" s="572">
        <v>2.3199999999999998</v>
      </c>
      <c r="H54" s="324">
        <f t="shared" ref="H54" si="59">(IF(C54&lt;10,E54,IF(AND(C54&gt;=10,C54&lt;=50),F54,IF(C54&gt;50,G54,""))))*C54</f>
        <v>0</v>
      </c>
      <c r="I54" s="573">
        <v>1</v>
      </c>
      <c r="J54" s="573">
        <v>1</v>
      </c>
      <c r="K54" s="573">
        <v>1</v>
      </c>
      <c r="L54" s="326">
        <f t="shared" si="45"/>
        <v>0</v>
      </c>
      <c r="M54" s="572">
        <v>3.77</v>
      </c>
      <c r="N54" s="572">
        <v>3.77</v>
      </c>
      <c r="O54" s="572">
        <v>3.77</v>
      </c>
      <c r="P54" s="324">
        <f t="shared" si="46"/>
        <v>0</v>
      </c>
      <c r="Q54" s="575">
        <v>3.25</v>
      </c>
      <c r="R54" s="575">
        <v>3.25</v>
      </c>
      <c r="S54" s="575">
        <v>3.25</v>
      </c>
      <c r="T54" s="326">
        <f t="shared" si="52"/>
        <v>0</v>
      </c>
      <c r="U54" s="576">
        <v>3.15</v>
      </c>
      <c r="V54" s="576">
        <v>3.15</v>
      </c>
      <c r="W54" s="576">
        <v>3.15</v>
      </c>
      <c r="X54" s="324">
        <f t="shared" si="47"/>
        <v>0</v>
      </c>
      <c r="Y54" s="409">
        <v>1</v>
      </c>
      <c r="Z54" s="409">
        <v>1</v>
      </c>
      <c r="AA54" s="409">
        <v>1</v>
      </c>
      <c r="AB54" s="326">
        <f t="shared" si="50"/>
        <v>0</v>
      </c>
    </row>
    <row r="55" spans="1:28" ht="15" customHeight="1" x14ac:dyDescent="0.2">
      <c r="A55" s="316"/>
      <c r="B55" s="558"/>
      <c r="C55" s="318">
        <f>'Series 500 Input'!J55</f>
        <v>0</v>
      </c>
      <c r="D55" s="562"/>
      <c r="E55" s="572"/>
      <c r="F55" s="572"/>
      <c r="G55" s="572"/>
      <c r="H55" s="569"/>
      <c r="I55" s="573"/>
      <c r="J55" s="573"/>
      <c r="K55" s="573"/>
      <c r="L55" s="573"/>
      <c r="M55" s="572"/>
      <c r="N55" s="572"/>
      <c r="O55" s="572"/>
      <c r="P55" s="572"/>
      <c r="Q55" s="575"/>
      <c r="R55" s="575"/>
      <c r="S55" s="575"/>
      <c r="T55" s="575"/>
      <c r="U55" s="576"/>
      <c r="V55" s="576"/>
      <c r="W55" s="576"/>
      <c r="X55" s="576"/>
      <c r="Y55" s="573"/>
      <c r="Z55" s="573"/>
      <c r="AA55" s="573"/>
      <c r="AB55" s="411"/>
    </row>
    <row r="56" spans="1:28" ht="39.75" customHeight="1" x14ac:dyDescent="0.2">
      <c r="A56" s="316" t="s">
        <v>1186</v>
      </c>
      <c r="B56" s="558" t="s">
        <v>1187</v>
      </c>
      <c r="C56" s="318">
        <f>'Series 500 Input'!J56</f>
        <v>0</v>
      </c>
      <c r="D56" s="562" t="s">
        <v>451</v>
      </c>
      <c r="E56" s="572">
        <v>313.51</v>
      </c>
      <c r="F56" s="572">
        <v>222.66</v>
      </c>
      <c r="G56" s="572">
        <v>209.83</v>
      </c>
      <c r="H56" s="324">
        <f t="shared" ref="H56" si="60">(IF(C56&lt;10,E56,IF(AND(C56&gt;=10,C56&lt;=50),F56,IF(C56&gt;50,G56,""))))*C56</f>
        <v>0</v>
      </c>
      <c r="I56" s="573">
        <v>50</v>
      </c>
      <c r="J56" s="573">
        <v>50</v>
      </c>
      <c r="K56" s="573">
        <v>50</v>
      </c>
      <c r="L56" s="326">
        <f t="shared" si="45"/>
        <v>0</v>
      </c>
      <c r="M56" s="572">
        <v>140.78</v>
      </c>
      <c r="N56" s="572">
        <v>140.78</v>
      </c>
      <c r="O56" s="572">
        <v>140.78</v>
      </c>
      <c r="P56" s="324">
        <f t="shared" si="46"/>
        <v>0</v>
      </c>
      <c r="Q56" s="575">
        <v>170</v>
      </c>
      <c r="R56" s="575">
        <v>170</v>
      </c>
      <c r="S56" s="575">
        <v>170</v>
      </c>
      <c r="T56" s="326">
        <f t="shared" si="52"/>
        <v>0</v>
      </c>
      <c r="U56" s="576">
        <v>375</v>
      </c>
      <c r="V56" s="576">
        <v>360</v>
      </c>
      <c r="W56" s="576">
        <v>355</v>
      </c>
      <c r="X56" s="324">
        <f t="shared" si="47"/>
        <v>0</v>
      </c>
      <c r="Y56" s="409">
        <v>220</v>
      </c>
      <c r="Z56" s="409">
        <v>200</v>
      </c>
      <c r="AA56" s="409">
        <v>200</v>
      </c>
      <c r="AB56" s="326">
        <f t="shared" si="50"/>
        <v>0</v>
      </c>
    </row>
    <row r="57" spans="1:28" ht="15" customHeight="1" x14ac:dyDescent="0.2">
      <c r="A57" s="316"/>
      <c r="B57" s="558"/>
      <c r="C57" s="318">
        <f>'Series 500 Input'!J57</f>
        <v>0</v>
      </c>
      <c r="D57" s="562"/>
      <c r="E57" s="572"/>
      <c r="F57" s="572"/>
      <c r="G57" s="572"/>
      <c r="H57" s="569"/>
      <c r="I57" s="573"/>
      <c r="J57" s="573"/>
      <c r="K57" s="573"/>
      <c r="L57" s="573"/>
      <c r="M57" s="572"/>
      <c r="N57" s="572"/>
      <c r="O57" s="572"/>
      <c r="P57" s="572"/>
      <c r="Q57" s="575"/>
      <c r="R57" s="575"/>
      <c r="S57" s="575"/>
      <c r="T57" s="575"/>
      <c r="U57" s="576"/>
      <c r="V57" s="576"/>
      <c r="W57" s="576"/>
      <c r="X57" s="576"/>
      <c r="Y57" s="573"/>
      <c r="Z57" s="573"/>
      <c r="AA57" s="573"/>
      <c r="AB57" s="411"/>
    </row>
    <row r="58" spans="1:28" ht="39.75" customHeight="1" x14ac:dyDescent="0.2">
      <c r="A58" s="316" t="s">
        <v>1188</v>
      </c>
      <c r="B58" s="558" t="s">
        <v>1154</v>
      </c>
      <c r="C58" s="318">
        <f>'Series 500 Input'!J58</f>
        <v>0</v>
      </c>
      <c r="D58" s="562" t="s">
        <v>451</v>
      </c>
      <c r="E58" s="572">
        <v>2.3199999999999998</v>
      </c>
      <c r="F58" s="572">
        <v>2.3199999999999998</v>
      </c>
      <c r="G58" s="572">
        <v>2.3199999999999998</v>
      </c>
      <c r="H58" s="324">
        <f t="shared" ref="H58" si="61">(IF(C58&lt;10,E58,IF(AND(C58&gt;=10,C58&lt;=50),F58,IF(C58&gt;50,G58,""))))*C58</f>
        <v>0</v>
      </c>
      <c r="I58" s="573">
        <v>1</v>
      </c>
      <c r="J58" s="573">
        <v>1</v>
      </c>
      <c r="K58" s="573">
        <v>1</v>
      </c>
      <c r="L58" s="326">
        <f t="shared" si="45"/>
        <v>0</v>
      </c>
      <c r="M58" s="572">
        <v>3.77</v>
      </c>
      <c r="N58" s="572">
        <v>3.77</v>
      </c>
      <c r="O58" s="572">
        <v>3.77</v>
      </c>
      <c r="P58" s="324">
        <f t="shared" si="46"/>
        <v>0</v>
      </c>
      <c r="Q58" s="575">
        <v>4</v>
      </c>
      <c r="R58" s="575">
        <v>4</v>
      </c>
      <c r="S58" s="575">
        <v>4</v>
      </c>
      <c r="T58" s="326">
        <f t="shared" si="52"/>
        <v>0</v>
      </c>
      <c r="U58" s="576">
        <v>3.5</v>
      </c>
      <c r="V58" s="576">
        <v>3.5</v>
      </c>
      <c r="W58" s="576">
        <v>3.5</v>
      </c>
      <c r="X58" s="324">
        <f t="shared" si="47"/>
        <v>0</v>
      </c>
      <c r="Y58" s="409">
        <v>1</v>
      </c>
      <c r="Z58" s="409">
        <v>1</v>
      </c>
      <c r="AA58" s="409">
        <v>1</v>
      </c>
      <c r="AB58" s="326">
        <f t="shared" si="50"/>
        <v>0</v>
      </c>
    </row>
    <row r="59" spans="1:28" ht="14.25" customHeight="1" x14ac:dyDescent="0.2">
      <c r="A59" s="316"/>
      <c r="B59" s="558"/>
      <c r="C59" s="318">
        <f>'Series 500 Input'!J59</f>
        <v>0</v>
      </c>
      <c r="D59" s="562"/>
      <c r="E59" s="572"/>
      <c r="F59" s="572"/>
      <c r="G59" s="572"/>
      <c r="H59" s="569"/>
      <c r="I59" s="573"/>
      <c r="J59" s="573"/>
      <c r="K59" s="573"/>
      <c r="L59" s="573"/>
      <c r="M59" s="572"/>
      <c r="N59" s="572"/>
      <c r="O59" s="572"/>
      <c r="P59" s="572"/>
      <c r="Q59" s="575"/>
      <c r="R59" s="575"/>
      <c r="S59" s="575"/>
      <c r="T59" s="575"/>
      <c r="U59" s="576"/>
      <c r="V59" s="576"/>
      <c r="W59" s="576"/>
      <c r="X59" s="576"/>
      <c r="Y59" s="573"/>
      <c r="Z59" s="573"/>
      <c r="AA59" s="573"/>
      <c r="AB59" s="411"/>
    </row>
    <row r="60" spans="1:28" ht="15.75" customHeight="1" x14ac:dyDescent="0.2">
      <c r="A60" s="331"/>
      <c r="B60" s="586" t="s">
        <v>1189</v>
      </c>
      <c r="C60" s="318">
        <f>'Series 500 Input'!J60</f>
        <v>0</v>
      </c>
      <c r="D60" s="587"/>
      <c r="E60" s="588" t="s">
        <v>644</v>
      </c>
      <c r="F60" s="588" t="s">
        <v>397</v>
      </c>
      <c r="G60" s="588" t="s">
        <v>398</v>
      </c>
      <c r="H60" s="587"/>
      <c r="I60" s="589" t="s">
        <v>644</v>
      </c>
      <c r="J60" s="589" t="s">
        <v>397</v>
      </c>
      <c r="K60" s="589" t="s">
        <v>398</v>
      </c>
      <c r="L60" s="595"/>
      <c r="M60" s="588" t="s">
        <v>644</v>
      </c>
      <c r="N60" s="588" t="s">
        <v>397</v>
      </c>
      <c r="O60" s="588" t="s">
        <v>398</v>
      </c>
      <c r="P60" s="588"/>
      <c r="Q60" s="588" t="s">
        <v>644</v>
      </c>
      <c r="R60" s="588" t="s">
        <v>397</v>
      </c>
      <c r="S60" s="588" t="s">
        <v>398</v>
      </c>
      <c r="T60" s="588"/>
      <c r="U60" s="589" t="s">
        <v>644</v>
      </c>
      <c r="V60" s="589" t="s">
        <v>397</v>
      </c>
      <c r="W60" s="589" t="s">
        <v>398</v>
      </c>
      <c r="X60" s="589"/>
      <c r="Y60" s="589" t="s">
        <v>644</v>
      </c>
      <c r="Z60" s="589" t="s">
        <v>397</v>
      </c>
      <c r="AA60" s="589" t="s">
        <v>398</v>
      </c>
      <c r="AB60" s="590"/>
    </row>
    <row r="61" spans="1:28" x14ac:dyDescent="0.2">
      <c r="A61" s="316"/>
      <c r="B61" s="558"/>
      <c r="C61" s="318">
        <f>'Series 500 Input'!J61</f>
        <v>0</v>
      </c>
      <c r="D61" s="562"/>
      <c r="E61" s="572"/>
      <c r="F61" s="572"/>
      <c r="G61" s="572"/>
      <c r="H61" s="569"/>
      <c r="I61" s="573"/>
      <c r="J61" s="573"/>
      <c r="K61" s="573"/>
      <c r="L61" s="573"/>
      <c r="M61" s="572"/>
      <c r="N61" s="572"/>
      <c r="O61" s="572"/>
      <c r="P61" s="572"/>
      <c r="Q61" s="575"/>
      <c r="R61" s="575"/>
      <c r="S61" s="575"/>
      <c r="T61" s="575"/>
      <c r="U61" s="576"/>
      <c r="V61" s="576"/>
      <c r="W61" s="576"/>
      <c r="X61" s="576"/>
      <c r="Y61" s="573"/>
      <c r="Z61" s="573"/>
      <c r="AA61" s="573"/>
      <c r="AB61" s="411"/>
    </row>
    <row r="62" spans="1:28" ht="51" x14ac:dyDescent="0.2">
      <c r="A62" s="316" t="s">
        <v>1190</v>
      </c>
      <c r="B62" s="558" t="s">
        <v>1191</v>
      </c>
      <c r="C62" s="318">
        <f>'Series 500 Input'!J62</f>
        <v>0</v>
      </c>
      <c r="D62" s="562" t="s">
        <v>451</v>
      </c>
      <c r="E62" s="572">
        <v>51.61</v>
      </c>
      <c r="F62" s="572">
        <v>47.3</v>
      </c>
      <c r="G62" s="572">
        <v>46.17</v>
      </c>
      <c r="H62" s="324">
        <f>(IF(C62&lt;10,E62,IF(AND(C62&gt;=10,C62&lt;=50),F62,IF(C62&gt;50,G62,""))))*C62</f>
        <v>0</v>
      </c>
      <c r="I62" s="573">
        <v>50</v>
      </c>
      <c r="J62" s="573">
        <v>50</v>
      </c>
      <c r="K62" s="573">
        <v>50</v>
      </c>
      <c r="L62" s="326">
        <f t="shared" si="45"/>
        <v>0</v>
      </c>
      <c r="M62" s="572">
        <v>118.29</v>
      </c>
      <c r="N62" s="572">
        <v>118.29</v>
      </c>
      <c r="O62" s="572">
        <v>118.29</v>
      </c>
      <c r="P62" s="324">
        <f t="shared" ref="P62:P84" si="62">(IF(C62&lt;10,M62,IF(AND(C62&gt;=10,C62&lt;=50),N62,IF(C62&gt;50,O62,""))))*C62</f>
        <v>0</v>
      </c>
      <c r="Q62" s="575">
        <v>56</v>
      </c>
      <c r="R62" s="575">
        <v>53</v>
      </c>
      <c r="S62" s="575">
        <v>53</v>
      </c>
      <c r="T62" s="326">
        <f t="shared" ref="T62:T84" si="63">(IF(C62&lt;10,Q62,IF(AND(C62&gt;=10,C62&lt;=50),R62,IF(C62&gt;50,S62,""))))*C62</f>
        <v>0</v>
      </c>
      <c r="U62" s="576">
        <v>121.5</v>
      </c>
      <c r="V62" s="576">
        <v>100</v>
      </c>
      <c r="W62" s="576">
        <v>95.5</v>
      </c>
      <c r="X62" s="324">
        <f t="shared" ref="X62:X84" si="64">(IF(C62&lt;10,U62,IF(AND(C62&gt;=10,C62&lt;=50),V62,IF(C62&gt;50,W62,""))))*C62</f>
        <v>0</v>
      </c>
      <c r="Y62" s="409">
        <v>70</v>
      </c>
      <c r="Z62" s="409">
        <v>65</v>
      </c>
      <c r="AA62" s="409">
        <v>60</v>
      </c>
      <c r="AB62" s="326">
        <f t="shared" ref="AB62:AB84" si="65">(IF(C62&lt;10,Y62,IF(AND(C62&gt;=10,C62&lt;=50),Z62,IF(C62&gt;50,AA62,""))))*C62</f>
        <v>0</v>
      </c>
    </row>
    <row r="63" spans="1:28" x14ac:dyDescent="0.2">
      <c r="A63" s="316"/>
      <c r="B63" s="558"/>
      <c r="C63" s="318">
        <f>'Series 500 Input'!J63</f>
        <v>0</v>
      </c>
      <c r="D63" s="562"/>
      <c r="E63" s="572"/>
      <c r="F63" s="572"/>
      <c r="G63" s="572"/>
      <c r="H63" s="569"/>
      <c r="I63" s="573"/>
      <c r="J63" s="573"/>
      <c r="K63" s="573"/>
      <c r="L63" s="573"/>
      <c r="M63" s="572"/>
      <c r="N63" s="572"/>
      <c r="O63" s="572"/>
      <c r="P63" s="572"/>
      <c r="Q63" s="575"/>
      <c r="R63" s="575"/>
      <c r="S63" s="575"/>
      <c r="T63" s="575"/>
      <c r="U63" s="576"/>
      <c r="V63" s="576"/>
      <c r="W63" s="576"/>
      <c r="X63" s="576"/>
      <c r="Y63" s="573"/>
      <c r="Z63" s="573"/>
      <c r="AA63" s="573"/>
      <c r="AB63" s="411"/>
    </row>
    <row r="64" spans="1:28" ht="38.25" x14ac:dyDescent="0.2">
      <c r="A64" s="316" t="s">
        <v>1192</v>
      </c>
      <c r="B64" s="558" t="s">
        <v>1154</v>
      </c>
      <c r="C64" s="318">
        <f>'Series 500 Input'!J64</f>
        <v>0</v>
      </c>
      <c r="D64" s="562" t="s">
        <v>451</v>
      </c>
      <c r="E64" s="572">
        <v>2.3199999999999998</v>
      </c>
      <c r="F64" s="572">
        <v>2.3199999999999998</v>
      </c>
      <c r="G64" s="572">
        <v>2.3199999999999998</v>
      </c>
      <c r="H64" s="324">
        <f t="shared" ref="H64" si="66">(IF(C64&lt;10,E64,IF(AND(C64&gt;=10,C64&lt;=50),F64,IF(C64&gt;50,G64,""))))*C64</f>
        <v>0</v>
      </c>
      <c r="I64" s="573">
        <v>1</v>
      </c>
      <c r="J64" s="573">
        <v>1</v>
      </c>
      <c r="K64" s="573">
        <v>1</v>
      </c>
      <c r="L64" s="326">
        <f t="shared" si="45"/>
        <v>0</v>
      </c>
      <c r="M64" s="572">
        <v>3.77</v>
      </c>
      <c r="N64" s="572">
        <v>3.77</v>
      </c>
      <c r="O64" s="572">
        <v>3.77</v>
      </c>
      <c r="P64" s="324">
        <f t="shared" si="62"/>
        <v>0</v>
      </c>
      <c r="Q64" s="575">
        <v>1.85</v>
      </c>
      <c r="R64" s="575">
        <v>1.85</v>
      </c>
      <c r="S64" s="575">
        <v>1.85</v>
      </c>
      <c r="T64" s="326">
        <f t="shared" si="63"/>
        <v>0</v>
      </c>
      <c r="U64" s="576">
        <v>1.96</v>
      </c>
      <c r="V64" s="576">
        <v>1.96</v>
      </c>
      <c r="W64" s="576">
        <v>1.96</v>
      </c>
      <c r="X64" s="324">
        <f t="shared" si="64"/>
        <v>0</v>
      </c>
      <c r="Y64" s="409">
        <v>1</v>
      </c>
      <c r="Z64" s="409">
        <v>1</v>
      </c>
      <c r="AA64" s="409">
        <v>1</v>
      </c>
      <c r="AB64" s="326">
        <f t="shared" si="65"/>
        <v>0</v>
      </c>
    </row>
    <row r="65" spans="1:28" x14ac:dyDescent="0.2">
      <c r="A65" s="316"/>
      <c r="B65" s="558"/>
      <c r="C65" s="318">
        <f>'Series 500 Input'!J65</f>
        <v>0</v>
      </c>
      <c r="D65" s="562"/>
      <c r="E65" s="572"/>
      <c r="F65" s="572"/>
      <c r="G65" s="572"/>
      <c r="H65" s="569"/>
      <c r="I65" s="573"/>
      <c r="J65" s="573"/>
      <c r="K65" s="573"/>
      <c r="L65" s="573"/>
      <c r="M65" s="572"/>
      <c r="N65" s="572"/>
      <c r="O65" s="572"/>
      <c r="P65" s="572"/>
      <c r="Q65" s="575"/>
      <c r="R65" s="575"/>
      <c r="S65" s="575"/>
      <c r="T65" s="575"/>
      <c r="U65" s="576"/>
      <c r="V65" s="576"/>
      <c r="W65" s="576"/>
      <c r="X65" s="576"/>
      <c r="Y65" s="573"/>
      <c r="Z65" s="573"/>
      <c r="AA65" s="573"/>
      <c r="AB65" s="411"/>
    </row>
    <row r="66" spans="1:28" ht="52.5" customHeight="1" x14ac:dyDescent="0.2">
      <c r="A66" s="316" t="s">
        <v>1193</v>
      </c>
      <c r="B66" s="558" t="s">
        <v>1194</v>
      </c>
      <c r="C66" s="318">
        <f>'Series 500 Input'!J66</f>
        <v>0</v>
      </c>
      <c r="D66" s="562" t="s">
        <v>451</v>
      </c>
      <c r="E66" s="572">
        <v>55.18</v>
      </c>
      <c r="F66" s="572">
        <v>49.39</v>
      </c>
      <c r="G66" s="572">
        <v>48.04</v>
      </c>
      <c r="H66" s="324">
        <f t="shared" ref="H66" si="67">(IF(C66&lt;10,E66,IF(AND(C66&gt;=10,C66&lt;=50),F66,IF(C66&gt;50,G66,""))))*C66</f>
        <v>0</v>
      </c>
      <c r="I66" s="573">
        <v>50</v>
      </c>
      <c r="J66" s="573">
        <v>50</v>
      </c>
      <c r="K66" s="573">
        <v>50</v>
      </c>
      <c r="L66" s="326">
        <f t="shared" si="45"/>
        <v>0</v>
      </c>
      <c r="M66" s="572">
        <v>118.93</v>
      </c>
      <c r="N66" s="572">
        <v>118.93</v>
      </c>
      <c r="O66" s="572">
        <v>118.93</v>
      </c>
      <c r="P66" s="324">
        <f t="shared" si="62"/>
        <v>0</v>
      </c>
      <c r="Q66" s="575">
        <v>61</v>
      </c>
      <c r="R66" s="575">
        <v>58</v>
      </c>
      <c r="S66" s="575">
        <v>55</v>
      </c>
      <c r="T66" s="326">
        <f t="shared" si="63"/>
        <v>0</v>
      </c>
      <c r="U66" s="576">
        <v>150</v>
      </c>
      <c r="V66" s="576">
        <v>135</v>
      </c>
      <c r="W66" s="576">
        <v>130</v>
      </c>
      <c r="X66" s="324">
        <f t="shared" si="64"/>
        <v>0</v>
      </c>
      <c r="Y66" s="409">
        <v>70</v>
      </c>
      <c r="Z66" s="409">
        <v>65</v>
      </c>
      <c r="AA66" s="409">
        <v>60</v>
      </c>
      <c r="AB66" s="326">
        <f t="shared" si="65"/>
        <v>0</v>
      </c>
    </row>
    <row r="67" spans="1:28" x14ac:dyDescent="0.2">
      <c r="A67" s="316"/>
      <c r="B67" s="558"/>
      <c r="C67" s="318">
        <f>'Series 500 Input'!J67</f>
        <v>0</v>
      </c>
      <c r="D67" s="562"/>
      <c r="E67" s="572"/>
      <c r="F67" s="572"/>
      <c r="G67" s="572"/>
      <c r="H67" s="569"/>
      <c r="I67" s="573"/>
      <c r="J67" s="573"/>
      <c r="K67" s="573"/>
      <c r="L67" s="573"/>
      <c r="M67" s="572"/>
      <c r="N67" s="572"/>
      <c r="O67" s="572"/>
      <c r="P67" s="572"/>
      <c r="Q67" s="575"/>
      <c r="R67" s="575"/>
      <c r="S67" s="575"/>
      <c r="T67" s="575"/>
      <c r="U67" s="576"/>
      <c r="V67" s="576"/>
      <c r="W67" s="576"/>
      <c r="X67" s="576"/>
      <c r="Y67" s="573"/>
      <c r="Z67" s="573"/>
      <c r="AA67" s="573"/>
      <c r="AB67" s="411"/>
    </row>
    <row r="68" spans="1:28" ht="38.25" customHeight="1" x14ac:dyDescent="0.2">
      <c r="A68" s="316" t="s">
        <v>1195</v>
      </c>
      <c r="B68" s="558" t="s">
        <v>1154</v>
      </c>
      <c r="C68" s="318">
        <f>'Series 500 Input'!J68</f>
        <v>0</v>
      </c>
      <c r="D68" s="562" t="s">
        <v>451</v>
      </c>
      <c r="E68" s="572">
        <v>2.3199999999999998</v>
      </c>
      <c r="F68" s="572">
        <v>2.3199999999999998</v>
      </c>
      <c r="G68" s="572">
        <v>2.3199999999999998</v>
      </c>
      <c r="H68" s="324">
        <f t="shared" ref="H68" si="68">(IF(C68&lt;10,E68,IF(AND(C68&gt;=10,C68&lt;=50),F68,IF(C68&gt;50,G68,""))))*C68</f>
        <v>0</v>
      </c>
      <c r="I68" s="573">
        <v>1</v>
      </c>
      <c r="J68" s="573">
        <v>1</v>
      </c>
      <c r="K68" s="573">
        <v>1</v>
      </c>
      <c r="L68" s="326">
        <f t="shared" si="45"/>
        <v>0</v>
      </c>
      <c r="M68" s="572">
        <v>3.77</v>
      </c>
      <c r="N68" s="572">
        <v>3.77</v>
      </c>
      <c r="O68" s="572">
        <v>3.77</v>
      </c>
      <c r="P68" s="324">
        <f t="shared" si="62"/>
        <v>0</v>
      </c>
      <c r="Q68" s="575">
        <v>2</v>
      </c>
      <c r="R68" s="575">
        <v>2</v>
      </c>
      <c r="S68" s="575">
        <v>2</v>
      </c>
      <c r="T68" s="326">
        <f t="shared" si="63"/>
        <v>0</v>
      </c>
      <c r="U68" s="576">
        <v>1.96</v>
      </c>
      <c r="V68" s="576">
        <v>1.96</v>
      </c>
      <c r="W68" s="576">
        <v>1.96</v>
      </c>
      <c r="X68" s="324">
        <f t="shared" si="64"/>
        <v>0</v>
      </c>
      <c r="Y68" s="409">
        <v>1</v>
      </c>
      <c r="Z68" s="409">
        <v>1</v>
      </c>
      <c r="AA68" s="409">
        <v>1</v>
      </c>
      <c r="AB68" s="326">
        <f t="shared" si="65"/>
        <v>0</v>
      </c>
    </row>
    <row r="69" spans="1:28" x14ac:dyDescent="0.2">
      <c r="A69" s="316"/>
      <c r="B69" s="558"/>
      <c r="C69" s="318">
        <f>'Series 500 Input'!J69</f>
        <v>0</v>
      </c>
      <c r="D69" s="562"/>
      <c r="E69" s="572"/>
      <c r="F69" s="572"/>
      <c r="G69" s="572"/>
      <c r="H69" s="569"/>
      <c r="I69" s="573"/>
      <c r="J69" s="573"/>
      <c r="K69" s="573"/>
      <c r="L69" s="573"/>
      <c r="M69" s="572"/>
      <c r="N69" s="572"/>
      <c r="O69" s="572"/>
      <c r="P69" s="572"/>
      <c r="Q69" s="575"/>
      <c r="R69" s="575"/>
      <c r="S69" s="575"/>
      <c r="T69" s="575"/>
      <c r="U69" s="576"/>
      <c r="V69" s="576"/>
      <c r="W69" s="576"/>
      <c r="X69" s="576"/>
      <c r="Y69" s="573"/>
      <c r="Z69" s="573"/>
      <c r="AA69" s="573"/>
      <c r="AB69" s="411"/>
    </row>
    <row r="70" spans="1:28" ht="50.25" customHeight="1" x14ac:dyDescent="0.2">
      <c r="A70" s="316" t="s">
        <v>1196</v>
      </c>
      <c r="B70" s="558" t="s">
        <v>1197</v>
      </c>
      <c r="C70" s="318">
        <f>'Series 500 Input'!J70</f>
        <v>0</v>
      </c>
      <c r="D70" s="562" t="s">
        <v>451</v>
      </c>
      <c r="E70" s="572">
        <v>75.67</v>
      </c>
      <c r="F70" s="572">
        <v>65.680000000000007</v>
      </c>
      <c r="G70" s="572">
        <v>64.17</v>
      </c>
      <c r="H70" s="324">
        <f t="shared" ref="H70" si="69">(IF(C70&lt;10,E70,IF(AND(C70&gt;=10,C70&lt;=50),F70,IF(C70&gt;50,G70,""))))*C70</f>
        <v>0</v>
      </c>
      <c r="I70" s="573">
        <v>50</v>
      </c>
      <c r="J70" s="573">
        <v>50</v>
      </c>
      <c r="K70" s="573">
        <v>50</v>
      </c>
      <c r="L70" s="326">
        <f t="shared" si="45"/>
        <v>0</v>
      </c>
      <c r="M70" s="572">
        <v>119.79</v>
      </c>
      <c r="N70" s="572">
        <v>119.79</v>
      </c>
      <c r="O70" s="572">
        <v>119.79</v>
      </c>
      <c r="P70" s="324">
        <f t="shared" si="62"/>
        <v>0</v>
      </c>
      <c r="Q70" s="575">
        <v>70</v>
      </c>
      <c r="R70" s="575">
        <v>70</v>
      </c>
      <c r="S70" s="575">
        <v>70</v>
      </c>
      <c r="T70" s="326">
        <f t="shared" si="63"/>
        <v>0</v>
      </c>
      <c r="U70" s="576">
        <v>258.95999999999998</v>
      </c>
      <c r="V70" s="576">
        <v>235.02</v>
      </c>
      <c r="W70" s="576">
        <v>231.66</v>
      </c>
      <c r="X70" s="324">
        <f t="shared" si="64"/>
        <v>0</v>
      </c>
      <c r="Y70" s="409">
        <v>70</v>
      </c>
      <c r="Z70" s="409">
        <v>65</v>
      </c>
      <c r="AA70" s="409">
        <v>60</v>
      </c>
      <c r="AB70" s="326">
        <f t="shared" si="65"/>
        <v>0</v>
      </c>
    </row>
    <row r="71" spans="1:28" x14ac:dyDescent="0.2">
      <c r="A71" s="316"/>
      <c r="B71" s="558"/>
      <c r="C71" s="318">
        <f>'Series 500 Input'!J71</f>
        <v>0</v>
      </c>
      <c r="D71" s="562"/>
      <c r="E71" s="572"/>
      <c r="F71" s="572"/>
      <c r="G71" s="572"/>
      <c r="H71" s="569"/>
      <c r="I71" s="573"/>
      <c r="J71" s="573"/>
      <c r="K71" s="573"/>
      <c r="L71" s="573"/>
      <c r="M71" s="572"/>
      <c r="N71" s="572"/>
      <c r="O71" s="572"/>
      <c r="P71" s="572"/>
      <c r="Q71" s="575"/>
      <c r="R71" s="575"/>
      <c r="S71" s="575"/>
      <c r="T71" s="575"/>
      <c r="U71" s="576"/>
      <c r="V71" s="576"/>
      <c r="W71" s="576"/>
      <c r="X71" s="576"/>
      <c r="Y71" s="573"/>
      <c r="Z71" s="573"/>
      <c r="AA71" s="573"/>
      <c r="AB71" s="411"/>
    </row>
    <row r="72" spans="1:28" ht="37.5" customHeight="1" x14ac:dyDescent="0.2">
      <c r="A72" s="316" t="s">
        <v>1198</v>
      </c>
      <c r="B72" s="558" t="s">
        <v>1154</v>
      </c>
      <c r="C72" s="318">
        <f>'Series 500 Input'!J72</f>
        <v>0</v>
      </c>
      <c r="D72" s="562" t="s">
        <v>451</v>
      </c>
      <c r="E72" s="572">
        <v>2.3199999999999998</v>
      </c>
      <c r="F72" s="572">
        <v>2.3199999999999998</v>
      </c>
      <c r="G72" s="572">
        <v>2.3199999999999998</v>
      </c>
      <c r="H72" s="324">
        <f t="shared" ref="H72" si="70">(IF(C72&lt;10,E72,IF(AND(C72&gt;=10,C72&lt;=50),F72,IF(C72&gt;50,G72,""))))*C72</f>
        <v>0</v>
      </c>
      <c r="I72" s="573">
        <v>1</v>
      </c>
      <c r="J72" s="573">
        <v>1</v>
      </c>
      <c r="K72" s="573">
        <v>1</v>
      </c>
      <c r="L72" s="326">
        <f t="shared" si="45"/>
        <v>0</v>
      </c>
      <c r="M72" s="572">
        <v>3.77</v>
      </c>
      <c r="N72" s="572">
        <v>3.77</v>
      </c>
      <c r="O72" s="572">
        <v>3.77</v>
      </c>
      <c r="P72" s="324">
        <f t="shared" si="62"/>
        <v>0</v>
      </c>
      <c r="Q72" s="575">
        <v>2.25</v>
      </c>
      <c r="R72" s="575">
        <v>2.25</v>
      </c>
      <c r="S72" s="575">
        <v>2.25</v>
      </c>
      <c r="T72" s="326">
        <f t="shared" si="63"/>
        <v>0</v>
      </c>
      <c r="U72" s="576">
        <v>2.66</v>
      </c>
      <c r="V72" s="576">
        <v>2.66</v>
      </c>
      <c r="W72" s="576">
        <v>2.66</v>
      </c>
      <c r="X72" s="324">
        <f t="shared" si="64"/>
        <v>0</v>
      </c>
      <c r="Y72" s="409">
        <v>1</v>
      </c>
      <c r="Z72" s="409">
        <v>1</v>
      </c>
      <c r="AA72" s="409">
        <v>1</v>
      </c>
      <c r="AB72" s="326">
        <f t="shared" si="65"/>
        <v>0</v>
      </c>
    </row>
    <row r="73" spans="1:28" ht="15" customHeight="1" x14ac:dyDescent="0.2">
      <c r="A73" s="316"/>
      <c r="B73" s="558"/>
      <c r="C73" s="318">
        <f>'Series 500 Input'!J73</f>
        <v>0</v>
      </c>
      <c r="D73" s="562"/>
      <c r="E73" s="572"/>
      <c r="F73" s="572"/>
      <c r="G73" s="572"/>
      <c r="H73" s="569"/>
      <c r="I73" s="573"/>
      <c r="J73" s="573"/>
      <c r="K73" s="573"/>
      <c r="L73" s="573"/>
      <c r="M73" s="572"/>
      <c r="N73" s="572"/>
      <c r="O73" s="572"/>
      <c r="P73" s="572"/>
      <c r="Q73" s="575"/>
      <c r="R73" s="575"/>
      <c r="S73" s="575"/>
      <c r="T73" s="575"/>
      <c r="U73" s="576"/>
      <c r="V73" s="576"/>
      <c r="W73" s="576"/>
      <c r="X73" s="576"/>
      <c r="Y73" s="573"/>
      <c r="Z73" s="573"/>
      <c r="AA73" s="573"/>
      <c r="AB73" s="411"/>
    </row>
    <row r="74" spans="1:28" ht="37.5" customHeight="1" x14ac:dyDescent="0.2">
      <c r="A74" s="316" t="s">
        <v>1199</v>
      </c>
      <c r="B74" s="558" t="s">
        <v>1200</v>
      </c>
      <c r="C74" s="318">
        <f>'Series 500 Input'!J74</f>
        <v>0</v>
      </c>
      <c r="D74" s="562" t="s">
        <v>451</v>
      </c>
      <c r="E74" s="572">
        <v>115.62</v>
      </c>
      <c r="F74" s="572">
        <v>98.29</v>
      </c>
      <c r="G74" s="572">
        <v>94.95</v>
      </c>
      <c r="H74" s="324">
        <f t="shared" ref="H74" si="71">(IF(C74&lt;10,E74,IF(AND(C74&gt;=10,C74&lt;=50),F74,IF(C74&gt;50,G74,""))))*C74</f>
        <v>0</v>
      </c>
      <c r="I74" s="573">
        <v>50</v>
      </c>
      <c r="J74" s="573">
        <v>50</v>
      </c>
      <c r="K74" s="573">
        <v>50</v>
      </c>
      <c r="L74" s="326">
        <f t="shared" si="45"/>
        <v>0</v>
      </c>
      <c r="M74" s="572">
        <v>120.94</v>
      </c>
      <c r="N74" s="572">
        <v>120.94</v>
      </c>
      <c r="O74" s="572">
        <v>120.94</v>
      </c>
      <c r="P74" s="324">
        <f t="shared" si="62"/>
        <v>0</v>
      </c>
      <c r="Q74" s="575">
        <v>105</v>
      </c>
      <c r="R74" s="575">
        <v>105</v>
      </c>
      <c r="S74" s="575">
        <v>105</v>
      </c>
      <c r="T74" s="326">
        <f t="shared" si="63"/>
        <v>0</v>
      </c>
      <c r="U74" s="576">
        <v>366.9</v>
      </c>
      <c r="V74" s="576">
        <v>338.2</v>
      </c>
      <c r="W74" s="576">
        <v>331.9</v>
      </c>
      <c r="X74" s="324">
        <f t="shared" si="64"/>
        <v>0</v>
      </c>
      <c r="Y74" s="409">
        <v>200</v>
      </c>
      <c r="Z74" s="409">
        <v>190</v>
      </c>
      <c r="AA74" s="409">
        <v>180</v>
      </c>
      <c r="AB74" s="326">
        <f t="shared" si="65"/>
        <v>0</v>
      </c>
    </row>
    <row r="75" spans="1:28" ht="13.5" customHeight="1" x14ac:dyDescent="0.2">
      <c r="A75" s="316"/>
      <c r="B75" s="558"/>
      <c r="C75" s="318">
        <f>'Series 500 Input'!J75</f>
        <v>0</v>
      </c>
      <c r="D75" s="562"/>
      <c r="E75" s="572"/>
      <c r="F75" s="572"/>
      <c r="G75" s="572"/>
      <c r="H75" s="569"/>
      <c r="I75" s="573"/>
      <c r="J75" s="573"/>
      <c r="K75" s="573"/>
      <c r="L75" s="573"/>
      <c r="M75" s="572"/>
      <c r="N75" s="572"/>
      <c r="O75" s="572"/>
      <c r="P75" s="572"/>
      <c r="Q75" s="575"/>
      <c r="R75" s="575"/>
      <c r="S75" s="575"/>
      <c r="T75" s="575"/>
      <c r="U75" s="576"/>
      <c r="V75" s="576"/>
      <c r="W75" s="576"/>
      <c r="X75" s="576"/>
      <c r="Y75" s="573"/>
      <c r="Z75" s="573"/>
      <c r="AA75" s="573"/>
      <c r="AB75" s="411"/>
    </row>
    <row r="76" spans="1:28" ht="37.5" customHeight="1" x14ac:dyDescent="0.2">
      <c r="A76" s="316" t="s">
        <v>1201</v>
      </c>
      <c r="B76" s="558" t="s">
        <v>1154</v>
      </c>
      <c r="C76" s="318">
        <f>'Series 500 Input'!J76</f>
        <v>0</v>
      </c>
      <c r="D76" s="562" t="s">
        <v>451</v>
      </c>
      <c r="E76" s="572">
        <v>2.3199999999999998</v>
      </c>
      <c r="F76" s="572">
        <v>2.3199999999999998</v>
      </c>
      <c r="G76" s="572">
        <v>2.3199999999999998</v>
      </c>
      <c r="H76" s="324">
        <f t="shared" ref="H76" si="72">(IF(C76&lt;10,E76,IF(AND(C76&gt;=10,C76&lt;=50),F76,IF(C76&gt;50,G76,""))))*C76</f>
        <v>0</v>
      </c>
      <c r="I76" s="573">
        <v>1</v>
      </c>
      <c r="J76" s="573">
        <v>1</v>
      </c>
      <c r="K76" s="573">
        <v>1</v>
      </c>
      <c r="L76" s="326">
        <f t="shared" si="45"/>
        <v>0</v>
      </c>
      <c r="M76" s="572">
        <v>3.77</v>
      </c>
      <c r="N76" s="572">
        <v>3.77</v>
      </c>
      <c r="O76" s="572">
        <v>3.77</v>
      </c>
      <c r="P76" s="324">
        <f t="shared" si="62"/>
        <v>0</v>
      </c>
      <c r="Q76" s="575">
        <v>3</v>
      </c>
      <c r="R76" s="575">
        <v>3</v>
      </c>
      <c r="S76" s="575">
        <v>3</v>
      </c>
      <c r="T76" s="326">
        <f t="shared" si="63"/>
        <v>0</v>
      </c>
      <c r="U76" s="576">
        <v>2.8</v>
      </c>
      <c r="V76" s="576">
        <v>2.8</v>
      </c>
      <c r="W76" s="576">
        <v>2.8</v>
      </c>
      <c r="X76" s="324">
        <f t="shared" si="64"/>
        <v>0</v>
      </c>
      <c r="Y76" s="409">
        <v>1</v>
      </c>
      <c r="Z76" s="409">
        <v>1</v>
      </c>
      <c r="AA76" s="409">
        <v>1</v>
      </c>
      <c r="AB76" s="326">
        <f t="shared" si="65"/>
        <v>0</v>
      </c>
    </row>
    <row r="77" spans="1:28" ht="15" customHeight="1" x14ac:dyDescent="0.2">
      <c r="A77" s="316"/>
      <c r="B77" s="558"/>
      <c r="C77" s="318">
        <f>'Series 500 Input'!J77</f>
        <v>0</v>
      </c>
      <c r="D77" s="562"/>
      <c r="E77" s="572"/>
      <c r="F77" s="572"/>
      <c r="G77" s="572"/>
      <c r="H77" s="569"/>
      <c r="I77" s="573"/>
      <c r="J77" s="573"/>
      <c r="K77" s="573"/>
      <c r="L77" s="573"/>
      <c r="M77" s="572"/>
      <c r="N77" s="572"/>
      <c r="O77" s="572"/>
      <c r="P77" s="572"/>
      <c r="Q77" s="575"/>
      <c r="R77" s="575"/>
      <c r="S77" s="575"/>
      <c r="T77" s="575"/>
      <c r="U77" s="576"/>
      <c r="V77" s="576"/>
      <c r="W77" s="576"/>
      <c r="X77" s="576"/>
      <c r="Y77" s="573"/>
      <c r="Z77" s="573"/>
      <c r="AA77" s="573"/>
      <c r="AB77" s="411"/>
    </row>
    <row r="78" spans="1:28" ht="37.5" customHeight="1" x14ac:dyDescent="0.2">
      <c r="A78" s="316" t="s">
        <v>1202</v>
      </c>
      <c r="B78" s="558" t="s">
        <v>1203</v>
      </c>
      <c r="C78" s="318">
        <f>'Series 500 Input'!J78</f>
        <v>0</v>
      </c>
      <c r="D78" s="562" t="s">
        <v>451</v>
      </c>
      <c r="E78" s="572">
        <v>230.54</v>
      </c>
      <c r="F78" s="572">
        <v>172.38</v>
      </c>
      <c r="G78" s="572">
        <v>163.99</v>
      </c>
      <c r="H78" s="324">
        <f t="shared" ref="H78" si="73">(IF(C78&lt;10,E78,IF(AND(C78&gt;=10,C78&lt;=50),F78,IF(C78&gt;50,G78,""))))*C78</f>
        <v>0</v>
      </c>
      <c r="I78" s="573">
        <v>50</v>
      </c>
      <c r="J78" s="573">
        <v>50</v>
      </c>
      <c r="K78" s="573">
        <v>50</v>
      </c>
      <c r="L78" s="326">
        <f t="shared" si="45"/>
        <v>0</v>
      </c>
      <c r="M78" s="572">
        <v>127.61</v>
      </c>
      <c r="N78" s="572">
        <v>127.61</v>
      </c>
      <c r="O78" s="572">
        <v>127.61</v>
      </c>
      <c r="P78" s="324">
        <f t="shared" si="62"/>
        <v>0</v>
      </c>
      <c r="Q78" s="575">
        <v>135</v>
      </c>
      <c r="R78" s="575">
        <v>135</v>
      </c>
      <c r="S78" s="575">
        <v>135</v>
      </c>
      <c r="T78" s="326">
        <f t="shared" si="63"/>
        <v>0</v>
      </c>
      <c r="U78" s="576">
        <v>385</v>
      </c>
      <c r="V78" s="576">
        <v>365</v>
      </c>
      <c r="W78" s="576">
        <v>360</v>
      </c>
      <c r="X78" s="324">
        <f t="shared" si="64"/>
        <v>0</v>
      </c>
      <c r="Y78" s="409">
        <v>200</v>
      </c>
      <c r="Z78" s="409">
        <v>190</v>
      </c>
      <c r="AA78" s="409">
        <v>180</v>
      </c>
      <c r="AB78" s="326">
        <f t="shared" si="65"/>
        <v>0</v>
      </c>
    </row>
    <row r="79" spans="1:28" ht="13.5" customHeight="1" x14ac:dyDescent="0.2">
      <c r="A79" s="316"/>
      <c r="B79" s="558"/>
      <c r="C79" s="318">
        <f>'Series 500 Input'!J79</f>
        <v>0</v>
      </c>
      <c r="D79" s="562"/>
      <c r="E79" s="572"/>
      <c r="F79" s="572"/>
      <c r="G79" s="572"/>
      <c r="H79" s="569"/>
      <c r="I79" s="573"/>
      <c r="J79" s="573"/>
      <c r="K79" s="573"/>
      <c r="L79" s="573"/>
      <c r="M79" s="572"/>
      <c r="N79" s="572"/>
      <c r="O79" s="572"/>
      <c r="P79" s="572"/>
      <c r="Q79" s="575"/>
      <c r="R79" s="575"/>
      <c r="S79" s="575"/>
      <c r="T79" s="575"/>
      <c r="U79" s="576"/>
      <c r="V79" s="576"/>
      <c r="W79" s="576"/>
      <c r="X79" s="576"/>
      <c r="Y79" s="573"/>
      <c r="Z79" s="573"/>
      <c r="AA79" s="573"/>
      <c r="AB79" s="411"/>
    </row>
    <row r="80" spans="1:28" ht="37.5" customHeight="1" x14ac:dyDescent="0.2">
      <c r="A80" s="316" t="s">
        <v>1204</v>
      </c>
      <c r="B80" s="558" t="s">
        <v>1154</v>
      </c>
      <c r="C80" s="318">
        <f>'Series 500 Input'!J80</f>
        <v>0</v>
      </c>
      <c r="D80" s="562" t="s">
        <v>451</v>
      </c>
      <c r="E80" s="572">
        <v>2.3199999999999998</v>
      </c>
      <c r="F80" s="572">
        <v>2.3199999999999998</v>
      </c>
      <c r="G80" s="572">
        <v>2.3199999999999998</v>
      </c>
      <c r="H80" s="324">
        <f t="shared" ref="H80" si="74">(IF(C80&lt;10,E80,IF(AND(C80&gt;=10,C80&lt;=50),F80,IF(C80&gt;50,G80,""))))*C80</f>
        <v>0</v>
      </c>
      <c r="I80" s="573">
        <v>1</v>
      </c>
      <c r="J80" s="573">
        <v>1</v>
      </c>
      <c r="K80" s="573">
        <v>1</v>
      </c>
      <c r="L80" s="326">
        <f t="shared" si="45"/>
        <v>0</v>
      </c>
      <c r="M80" s="572">
        <v>3.77</v>
      </c>
      <c r="N80" s="572">
        <v>3.77</v>
      </c>
      <c r="O80" s="572">
        <v>3.77</v>
      </c>
      <c r="P80" s="324">
        <f t="shared" si="62"/>
        <v>0</v>
      </c>
      <c r="Q80" s="575">
        <v>3.5</v>
      </c>
      <c r="R80" s="575">
        <v>3.5</v>
      </c>
      <c r="S80" s="575">
        <v>3.5</v>
      </c>
      <c r="T80" s="326">
        <f t="shared" si="63"/>
        <v>0</v>
      </c>
      <c r="U80" s="576">
        <v>3.15</v>
      </c>
      <c r="V80" s="576">
        <v>3.15</v>
      </c>
      <c r="W80" s="576">
        <v>3.15</v>
      </c>
      <c r="X80" s="324">
        <f t="shared" si="64"/>
        <v>0</v>
      </c>
      <c r="Y80" s="409">
        <v>1</v>
      </c>
      <c r="Z80" s="409">
        <v>1</v>
      </c>
      <c r="AA80" s="409">
        <v>1</v>
      </c>
      <c r="AB80" s="326">
        <f t="shared" si="65"/>
        <v>0</v>
      </c>
    </row>
    <row r="81" spans="1:28" ht="13.5" customHeight="1" x14ac:dyDescent="0.2">
      <c r="A81" s="316"/>
      <c r="B81" s="558"/>
      <c r="C81" s="318">
        <f>'Series 500 Input'!J81</f>
        <v>0</v>
      </c>
      <c r="D81" s="562"/>
      <c r="E81" s="572"/>
      <c r="F81" s="572"/>
      <c r="G81" s="572"/>
      <c r="H81" s="569"/>
      <c r="I81" s="573"/>
      <c r="J81" s="573"/>
      <c r="K81" s="573"/>
      <c r="L81" s="573"/>
      <c r="M81" s="572"/>
      <c r="N81" s="572"/>
      <c r="O81" s="572"/>
      <c r="P81" s="572"/>
      <c r="Q81" s="575"/>
      <c r="R81" s="575"/>
      <c r="S81" s="575"/>
      <c r="T81" s="575"/>
      <c r="U81" s="576"/>
      <c r="V81" s="576"/>
      <c r="W81" s="576"/>
      <c r="X81" s="576"/>
      <c r="Y81" s="573"/>
      <c r="Z81" s="573"/>
      <c r="AA81" s="573"/>
      <c r="AB81" s="411"/>
    </row>
    <row r="82" spans="1:28" ht="39" customHeight="1" x14ac:dyDescent="0.2">
      <c r="A82" s="316" t="s">
        <v>1205</v>
      </c>
      <c r="B82" s="558" t="s">
        <v>1206</v>
      </c>
      <c r="C82" s="318">
        <f>'Series 500 Input'!J82</f>
        <v>0</v>
      </c>
      <c r="D82" s="562" t="s">
        <v>451</v>
      </c>
      <c r="E82" s="572">
        <v>350</v>
      </c>
      <c r="F82" s="572">
        <v>259.14999999999998</v>
      </c>
      <c r="G82" s="572">
        <v>246.31</v>
      </c>
      <c r="H82" s="324">
        <f t="shared" ref="H82" si="75">(IF(C82&lt;10,E82,IF(AND(C82&gt;=10,C82&lt;=50),F82,IF(C82&gt;50,G82,""))))*C82</f>
        <v>0</v>
      </c>
      <c r="I82" s="573">
        <v>50</v>
      </c>
      <c r="J82" s="573">
        <v>50</v>
      </c>
      <c r="K82" s="573">
        <v>50</v>
      </c>
      <c r="L82" s="326">
        <f t="shared" si="45"/>
        <v>0</v>
      </c>
      <c r="M82" s="572">
        <v>140.78</v>
      </c>
      <c r="N82" s="572">
        <v>140.78</v>
      </c>
      <c r="O82" s="572">
        <v>140.78</v>
      </c>
      <c r="P82" s="324">
        <f t="shared" si="62"/>
        <v>0</v>
      </c>
      <c r="Q82" s="575">
        <v>188</v>
      </c>
      <c r="R82" s="575">
        <v>188</v>
      </c>
      <c r="S82" s="575">
        <v>188</v>
      </c>
      <c r="T82" s="326">
        <f t="shared" si="63"/>
        <v>0</v>
      </c>
      <c r="U82" s="576">
        <v>495</v>
      </c>
      <c r="V82" s="576">
        <v>480</v>
      </c>
      <c r="W82" s="576">
        <v>475</v>
      </c>
      <c r="X82" s="324">
        <f t="shared" si="64"/>
        <v>0</v>
      </c>
      <c r="Y82" s="409">
        <v>220</v>
      </c>
      <c r="Z82" s="409">
        <v>200</v>
      </c>
      <c r="AA82" s="409">
        <v>200</v>
      </c>
      <c r="AB82" s="326">
        <f t="shared" si="65"/>
        <v>0</v>
      </c>
    </row>
    <row r="83" spans="1:28" ht="12" customHeight="1" x14ac:dyDescent="0.2">
      <c r="A83" s="316"/>
      <c r="B83" s="558"/>
      <c r="C83" s="318">
        <f>'Series 500 Input'!J83</f>
        <v>0</v>
      </c>
      <c r="D83" s="562"/>
      <c r="E83" s="572"/>
      <c r="F83" s="572"/>
      <c r="G83" s="572"/>
      <c r="H83" s="569"/>
      <c r="I83" s="573"/>
      <c r="J83" s="573"/>
      <c r="K83" s="573"/>
      <c r="L83" s="573"/>
      <c r="M83" s="572"/>
      <c r="N83" s="572"/>
      <c r="O83" s="572"/>
      <c r="P83" s="572"/>
      <c r="Q83" s="575"/>
      <c r="R83" s="575"/>
      <c r="S83" s="575"/>
      <c r="T83" s="575"/>
      <c r="U83" s="576"/>
      <c r="V83" s="576"/>
      <c r="W83" s="576"/>
      <c r="X83" s="576"/>
      <c r="Y83" s="573"/>
      <c r="Z83" s="573"/>
      <c r="AA83" s="573"/>
      <c r="AB83" s="411"/>
    </row>
    <row r="84" spans="1:28" ht="37.5" customHeight="1" x14ac:dyDescent="0.2">
      <c r="A84" s="316" t="s">
        <v>1207</v>
      </c>
      <c r="B84" s="558" t="s">
        <v>1154</v>
      </c>
      <c r="C84" s="318">
        <f>'Series 500 Input'!J84</f>
        <v>0</v>
      </c>
      <c r="D84" s="562" t="s">
        <v>451</v>
      </c>
      <c r="E84" s="572">
        <v>2.3199999999999998</v>
      </c>
      <c r="F84" s="572">
        <v>2.3199999999999998</v>
      </c>
      <c r="G84" s="572">
        <v>2.3199999999999998</v>
      </c>
      <c r="H84" s="324">
        <f t="shared" ref="H84" si="76">(IF(C84&lt;10,E84,IF(AND(C84&gt;=10,C84&lt;=50),F84,IF(C84&gt;50,G84,""))))*C84</f>
        <v>0</v>
      </c>
      <c r="I84" s="573">
        <v>1</v>
      </c>
      <c r="J84" s="573">
        <v>1</v>
      </c>
      <c r="K84" s="573">
        <v>1</v>
      </c>
      <c r="L84" s="326">
        <f t="shared" si="45"/>
        <v>0</v>
      </c>
      <c r="M84" s="572">
        <v>3.77</v>
      </c>
      <c r="N84" s="572">
        <v>3.77</v>
      </c>
      <c r="O84" s="572">
        <v>3.77</v>
      </c>
      <c r="P84" s="324">
        <f t="shared" si="62"/>
        <v>0</v>
      </c>
      <c r="Q84" s="575">
        <v>4.25</v>
      </c>
      <c r="R84" s="575">
        <v>4.25</v>
      </c>
      <c r="S84" s="575">
        <v>4.25</v>
      </c>
      <c r="T84" s="326">
        <f t="shared" si="63"/>
        <v>0</v>
      </c>
      <c r="U84" s="576">
        <v>3.5</v>
      </c>
      <c r="V84" s="576">
        <v>3.5</v>
      </c>
      <c r="W84" s="576">
        <v>3.5</v>
      </c>
      <c r="X84" s="324">
        <f t="shared" si="64"/>
        <v>0</v>
      </c>
      <c r="Y84" s="409">
        <v>1</v>
      </c>
      <c r="Z84" s="409">
        <v>1</v>
      </c>
      <c r="AA84" s="409">
        <v>1</v>
      </c>
      <c r="AB84" s="326">
        <f t="shared" si="65"/>
        <v>0</v>
      </c>
    </row>
    <row r="85" spans="1:28" x14ac:dyDescent="0.2">
      <c r="A85" s="317"/>
      <c r="B85" s="596"/>
      <c r="C85" s="318">
        <f>'Series 500 Input'!J85</f>
        <v>0</v>
      </c>
      <c r="D85" s="562"/>
      <c r="E85" s="572"/>
      <c r="F85" s="572"/>
      <c r="G85" s="572"/>
      <c r="H85" s="569"/>
      <c r="I85" s="573"/>
      <c r="J85" s="573"/>
      <c r="K85" s="573"/>
      <c r="L85" s="573"/>
      <c r="M85" s="572"/>
      <c r="N85" s="572"/>
      <c r="O85" s="572"/>
      <c r="P85" s="572"/>
      <c r="Q85" s="575"/>
      <c r="R85" s="575"/>
      <c r="S85" s="575"/>
      <c r="T85" s="575"/>
      <c r="U85" s="576"/>
      <c r="V85" s="576"/>
      <c r="W85" s="576"/>
      <c r="X85" s="576"/>
      <c r="Y85" s="573"/>
      <c r="Z85" s="573"/>
      <c r="AA85" s="573"/>
      <c r="AB85" s="411"/>
    </row>
    <row r="86" spans="1:28" x14ac:dyDescent="0.2">
      <c r="A86" s="344"/>
      <c r="B86" s="586" t="s">
        <v>1208</v>
      </c>
      <c r="C86" s="318">
        <f>'Series 500 Input'!J86</f>
        <v>0</v>
      </c>
      <c r="D86" s="587"/>
      <c r="E86" s="588" t="s">
        <v>644</v>
      </c>
      <c r="F86" s="588" t="s">
        <v>397</v>
      </c>
      <c r="G86" s="588" t="s">
        <v>398</v>
      </c>
      <c r="H86" s="587"/>
      <c r="I86" s="589" t="s">
        <v>644</v>
      </c>
      <c r="J86" s="589" t="s">
        <v>397</v>
      </c>
      <c r="K86" s="589" t="s">
        <v>398</v>
      </c>
      <c r="L86" s="595"/>
      <c r="M86" s="588" t="s">
        <v>644</v>
      </c>
      <c r="N86" s="588" t="s">
        <v>397</v>
      </c>
      <c r="O86" s="588" t="s">
        <v>398</v>
      </c>
      <c r="P86" s="588"/>
      <c r="Q86" s="588" t="s">
        <v>644</v>
      </c>
      <c r="R86" s="588" t="s">
        <v>397</v>
      </c>
      <c r="S86" s="588" t="s">
        <v>398</v>
      </c>
      <c r="T86" s="588"/>
      <c r="U86" s="589" t="s">
        <v>644</v>
      </c>
      <c r="V86" s="589" t="s">
        <v>397</v>
      </c>
      <c r="W86" s="589" t="s">
        <v>398</v>
      </c>
      <c r="X86" s="589"/>
      <c r="Y86" s="589" t="s">
        <v>644</v>
      </c>
      <c r="Z86" s="589" t="s">
        <v>397</v>
      </c>
      <c r="AA86" s="589" t="s">
        <v>398</v>
      </c>
      <c r="AB86" s="590"/>
    </row>
    <row r="87" spans="1:28" x14ac:dyDescent="0.2">
      <c r="A87" s="316"/>
      <c r="B87" s="558"/>
      <c r="C87" s="318">
        <f>'Series 500 Input'!J87</f>
        <v>0</v>
      </c>
      <c r="D87" s="562"/>
      <c r="E87" s="572"/>
      <c r="F87" s="572"/>
      <c r="G87" s="572"/>
      <c r="H87" s="569"/>
      <c r="I87" s="573"/>
      <c r="J87" s="573"/>
      <c r="K87" s="573"/>
      <c r="L87" s="573"/>
      <c r="M87" s="572"/>
      <c r="N87" s="572"/>
      <c r="O87" s="572"/>
      <c r="P87" s="572"/>
      <c r="Q87" s="575"/>
      <c r="R87" s="575"/>
      <c r="S87" s="575"/>
      <c r="T87" s="575"/>
      <c r="U87" s="576"/>
      <c r="V87" s="576"/>
      <c r="W87" s="576"/>
      <c r="X87" s="576"/>
      <c r="Y87" s="573"/>
      <c r="Z87" s="573"/>
      <c r="AA87" s="573"/>
      <c r="AB87" s="411"/>
    </row>
    <row r="88" spans="1:28" ht="37.5" customHeight="1" x14ac:dyDescent="0.2">
      <c r="A88" s="316" t="s">
        <v>1209</v>
      </c>
      <c r="B88" s="558" t="s">
        <v>1210</v>
      </c>
      <c r="C88" s="318">
        <f>'Series 500 Input'!J88</f>
        <v>0</v>
      </c>
      <c r="D88" s="562" t="s">
        <v>451</v>
      </c>
      <c r="E88" s="572">
        <v>69.05</v>
      </c>
      <c r="F88" s="572">
        <v>61.36</v>
      </c>
      <c r="G88" s="572">
        <v>58.89</v>
      </c>
      <c r="H88" s="324">
        <f>(IF(C88&lt;10,E88,IF(AND(C88&gt;=10,C88&lt;=50),F88,IF(C88&gt;50,G88,""))))*C88</f>
        <v>0</v>
      </c>
      <c r="I88" s="573">
        <v>60</v>
      </c>
      <c r="J88" s="573">
        <v>60</v>
      </c>
      <c r="K88" s="573">
        <v>60</v>
      </c>
      <c r="L88" s="326">
        <f t="shared" si="45"/>
        <v>0</v>
      </c>
      <c r="M88" s="572">
        <v>72.83</v>
      </c>
      <c r="N88" s="572">
        <v>72.83</v>
      </c>
      <c r="O88" s="572">
        <v>72.83</v>
      </c>
      <c r="P88" s="324">
        <f t="shared" ref="P88:P128" si="77">(IF(C88&lt;10,M88,IF(AND(C88&gt;=10,C88&lt;=50),N88,IF(C88&gt;50,O88,""))))*C88</f>
        <v>0</v>
      </c>
      <c r="Q88" s="575">
        <v>48</v>
      </c>
      <c r="R88" s="575">
        <v>45</v>
      </c>
      <c r="S88" s="575">
        <v>43</v>
      </c>
      <c r="T88" s="326">
        <f t="shared" ref="T88:T128" si="78">(IF(C88&lt;10,Q88,IF(AND(C88&gt;=10,C88&lt;=50),R88,IF(C88&gt;50,S88,""))))*C88</f>
        <v>0</v>
      </c>
      <c r="U88" s="576">
        <v>91.3</v>
      </c>
      <c r="V88" s="576">
        <v>87.1</v>
      </c>
      <c r="W88" s="576">
        <v>83.18</v>
      </c>
      <c r="X88" s="324">
        <f t="shared" ref="X88:X128" si="79">(IF(C88&lt;10,U88,IF(AND(C88&gt;=10,C88&lt;=50),V88,IF(C88&gt;50,W88,""))))*C88</f>
        <v>0</v>
      </c>
      <c r="Y88" s="409" t="s">
        <v>402</v>
      </c>
      <c r="Z88" s="409" t="s">
        <v>402</v>
      </c>
      <c r="AA88" s="409" t="s">
        <v>403</v>
      </c>
      <c r="AB88" s="326" t="str">
        <f>IF((0=$C88),"",IFERROR(IF($C88&lt;10,$C88*Y88,IF(AND(10&lt;=$C88,$C88&lt;=50),$C88*Z88,IF($C88&gt;50,$C88*AA88,"No Offer"))),"No Offer"))</f>
        <v/>
      </c>
    </row>
    <row r="89" spans="1:28" x14ac:dyDescent="0.2">
      <c r="A89" s="316"/>
      <c r="B89" s="558"/>
      <c r="C89" s="318">
        <f>'Series 500 Input'!J89</f>
        <v>0</v>
      </c>
      <c r="D89" s="562"/>
      <c r="E89" s="572"/>
      <c r="F89" s="572"/>
      <c r="G89" s="572"/>
      <c r="H89" s="569"/>
      <c r="I89" s="573"/>
      <c r="J89" s="573"/>
      <c r="K89" s="573"/>
      <c r="L89" s="573"/>
      <c r="M89" s="572"/>
      <c r="N89" s="572"/>
      <c r="O89" s="572"/>
      <c r="P89" s="572"/>
      <c r="Q89" s="575"/>
      <c r="R89" s="575"/>
      <c r="S89" s="575"/>
      <c r="T89" s="575"/>
      <c r="U89" s="576"/>
      <c r="V89" s="576"/>
      <c r="W89" s="576"/>
      <c r="X89" s="576"/>
      <c r="Y89" s="573"/>
      <c r="Z89" s="573"/>
      <c r="AA89" s="573"/>
      <c r="AB89" s="411"/>
    </row>
    <row r="90" spans="1:28" ht="38.25" x14ac:dyDescent="0.2">
      <c r="A90" s="316" t="s">
        <v>1211</v>
      </c>
      <c r="B90" s="558" t="s">
        <v>1154</v>
      </c>
      <c r="C90" s="318">
        <f>'Series 500 Input'!J90</f>
        <v>0</v>
      </c>
      <c r="D90" s="562" t="s">
        <v>451</v>
      </c>
      <c r="E90" s="572">
        <v>2.3199999999999998</v>
      </c>
      <c r="F90" s="572">
        <v>2.3199999999999998</v>
      </c>
      <c r="G90" s="572">
        <v>2.3199999999999998</v>
      </c>
      <c r="H90" s="324">
        <f t="shared" ref="H90" si="80">(IF(C90&lt;10,E90,IF(AND(C90&gt;=10,C90&lt;=50),F90,IF(C90&gt;50,G90,""))))*C90</f>
        <v>0</v>
      </c>
      <c r="I90" s="573">
        <v>10</v>
      </c>
      <c r="J90" s="573">
        <v>10</v>
      </c>
      <c r="K90" s="573">
        <v>10</v>
      </c>
      <c r="L90" s="326">
        <f t="shared" si="45"/>
        <v>0</v>
      </c>
      <c r="M90" s="572">
        <v>2.65</v>
      </c>
      <c r="N90" s="572">
        <v>2.65</v>
      </c>
      <c r="O90" s="572">
        <v>2.65</v>
      </c>
      <c r="P90" s="324">
        <f t="shared" si="77"/>
        <v>0</v>
      </c>
      <c r="Q90" s="575">
        <v>1.65</v>
      </c>
      <c r="R90" s="575">
        <v>1.65</v>
      </c>
      <c r="S90" s="575">
        <v>1.65</v>
      </c>
      <c r="T90" s="326">
        <f t="shared" si="78"/>
        <v>0</v>
      </c>
      <c r="U90" s="576">
        <v>1.85</v>
      </c>
      <c r="V90" s="576">
        <v>1.85</v>
      </c>
      <c r="W90" s="576">
        <v>1.85</v>
      </c>
      <c r="X90" s="324">
        <f t="shared" si="79"/>
        <v>0</v>
      </c>
      <c r="Y90" s="409" t="s">
        <v>402</v>
      </c>
      <c r="Z90" s="409" t="s">
        <v>402</v>
      </c>
      <c r="AA90" s="409" t="s">
        <v>403</v>
      </c>
      <c r="AB90" s="326" t="str">
        <f>IF((0=$C90),"",IFERROR(IF($C90&lt;10,$C90*Y90,IF(AND(10&lt;=$C90,$C90&lt;=50),$C90*Z90,IF($C90&gt;50,$C90*AA90,"No Offer"))),"No Offer"))</f>
        <v/>
      </c>
    </row>
    <row r="91" spans="1:28" x14ac:dyDescent="0.2">
      <c r="A91" s="316"/>
      <c r="B91" s="558"/>
      <c r="C91" s="318">
        <f>'Series 500 Input'!J91</f>
        <v>0</v>
      </c>
      <c r="D91" s="562"/>
      <c r="E91" s="572"/>
      <c r="F91" s="572"/>
      <c r="G91" s="572"/>
      <c r="H91" s="569"/>
      <c r="I91" s="573"/>
      <c r="J91" s="573"/>
      <c r="K91" s="573"/>
      <c r="L91" s="573"/>
      <c r="M91" s="572"/>
      <c r="N91" s="572"/>
      <c r="O91" s="572"/>
      <c r="P91" s="572"/>
      <c r="Q91" s="575"/>
      <c r="R91" s="575"/>
      <c r="S91" s="575"/>
      <c r="T91" s="575"/>
      <c r="U91" s="576"/>
      <c r="V91" s="576"/>
      <c r="W91" s="576"/>
      <c r="X91" s="576"/>
      <c r="Y91" s="573"/>
      <c r="Z91" s="573"/>
      <c r="AA91" s="573"/>
      <c r="AB91" s="411"/>
    </row>
    <row r="92" spans="1:28" ht="38.25" x14ac:dyDescent="0.2">
      <c r="A92" s="316" t="s">
        <v>1212</v>
      </c>
      <c r="B92" s="558" t="s">
        <v>1213</v>
      </c>
      <c r="C92" s="318">
        <f>'Series 500 Input'!J92</f>
        <v>0</v>
      </c>
      <c r="D92" s="562" t="s">
        <v>451</v>
      </c>
      <c r="E92" s="572">
        <v>113.35</v>
      </c>
      <c r="F92" s="572">
        <v>95.63</v>
      </c>
      <c r="G92" s="572">
        <v>89.85</v>
      </c>
      <c r="H92" s="324">
        <f t="shared" ref="H92" si="81">(IF(C92&lt;10,E92,IF(AND(C92&gt;=10,C92&lt;=50),F92,IF(C92&gt;50,G92,""))))*C92</f>
        <v>0</v>
      </c>
      <c r="I92" s="573">
        <v>60</v>
      </c>
      <c r="J92" s="573">
        <v>60</v>
      </c>
      <c r="K92" s="573">
        <v>60</v>
      </c>
      <c r="L92" s="326">
        <f t="shared" si="45"/>
        <v>0</v>
      </c>
      <c r="M92" s="572">
        <v>73.69</v>
      </c>
      <c r="N92" s="572">
        <v>73.69</v>
      </c>
      <c r="O92" s="572">
        <v>73.69</v>
      </c>
      <c r="P92" s="324">
        <f t="shared" si="77"/>
        <v>0</v>
      </c>
      <c r="Q92" s="575">
        <v>68</v>
      </c>
      <c r="R92" s="575">
        <v>65</v>
      </c>
      <c r="S92" s="575">
        <v>62</v>
      </c>
      <c r="T92" s="326">
        <f t="shared" si="78"/>
        <v>0</v>
      </c>
      <c r="U92" s="576">
        <v>112.62</v>
      </c>
      <c r="V92" s="576">
        <v>107.72</v>
      </c>
      <c r="W92" s="576">
        <v>103.15</v>
      </c>
      <c r="X92" s="324">
        <f t="shared" si="79"/>
        <v>0</v>
      </c>
      <c r="Y92" s="409" t="s">
        <v>402</v>
      </c>
      <c r="Z92" s="409" t="s">
        <v>402</v>
      </c>
      <c r="AA92" s="409" t="s">
        <v>403</v>
      </c>
      <c r="AB92" s="326" t="str">
        <f>IF((0=$C92),"",IFERROR(IF($C92&lt;10,$C92*Y92,IF(AND(10&lt;=$C92,$C92&lt;=50),$C92*Z92,IF($C92&gt;50,$C92*AA92,"No Offer"))),"No Offer"))</f>
        <v/>
      </c>
    </row>
    <row r="93" spans="1:28" x14ac:dyDescent="0.2">
      <c r="A93" s="316"/>
      <c r="B93" s="558"/>
      <c r="C93" s="318">
        <f>'Series 500 Input'!J93</f>
        <v>0</v>
      </c>
      <c r="D93" s="562"/>
      <c r="E93" s="572"/>
      <c r="F93" s="572"/>
      <c r="G93" s="572"/>
      <c r="H93" s="569"/>
      <c r="I93" s="573"/>
      <c r="J93" s="573"/>
      <c r="K93" s="573"/>
      <c r="L93" s="573"/>
      <c r="M93" s="572"/>
      <c r="N93" s="572"/>
      <c r="O93" s="572"/>
      <c r="P93" s="572"/>
      <c r="Q93" s="575"/>
      <c r="R93" s="575"/>
      <c r="S93" s="575"/>
      <c r="T93" s="575"/>
      <c r="U93" s="576"/>
      <c r="V93" s="576"/>
      <c r="W93" s="576"/>
      <c r="X93" s="576"/>
      <c r="Y93" s="573"/>
      <c r="Z93" s="573"/>
      <c r="AA93" s="573"/>
      <c r="AB93" s="411"/>
    </row>
    <row r="94" spans="1:28" ht="38.25" x14ac:dyDescent="0.2">
      <c r="A94" s="316" t="s">
        <v>1214</v>
      </c>
      <c r="B94" s="558" t="s">
        <v>1154</v>
      </c>
      <c r="C94" s="318">
        <f>'Series 500 Input'!J94</f>
        <v>0</v>
      </c>
      <c r="D94" s="562" t="s">
        <v>451</v>
      </c>
      <c r="E94" s="572">
        <v>2.3199999999999998</v>
      </c>
      <c r="F94" s="572">
        <v>2.3199999999999998</v>
      </c>
      <c r="G94" s="572">
        <v>2.3199999999999998</v>
      </c>
      <c r="H94" s="324">
        <f t="shared" ref="H94" si="82">(IF(C94&lt;10,E94,IF(AND(C94&gt;=10,C94&lt;=50),F94,IF(C94&gt;50,G94,""))))*C94</f>
        <v>0</v>
      </c>
      <c r="I94" s="573">
        <v>10</v>
      </c>
      <c r="J94" s="573">
        <v>10</v>
      </c>
      <c r="K94" s="573">
        <v>10</v>
      </c>
      <c r="L94" s="326">
        <f t="shared" si="45"/>
        <v>0</v>
      </c>
      <c r="M94" s="572">
        <v>2.65</v>
      </c>
      <c r="N94" s="572">
        <v>2.65</v>
      </c>
      <c r="O94" s="572">
        <v>2.65</v>
      </c>
      <c r="P94" s="324">
        <f t="shared" si="77"/>
        <v>0</v>
      </c>
      <c r="Q94" s="575">
        <v>2.15</v>
      </c>
      <c r="R94" s="575">
        <v>2.15</v>
      </c>
      <c r="S94" s="575">
        <v>2.15</v>
      </c>
      <c r="T94" s="326">
        <f t="shared" si="78"/>
        <v>0</v>
      </c>
      <c r="U94" s="576">
        <v>2.16</v>
      </c>
      <c r="V94" s="576">
        <v>2.16</v>
      </c>
      <c r="W94" s="576">
        <v>2.16</v>
      </c>
      <c r="X94" s="324">
        <f t="shared" si="79"/>
        <v>0</v>
      </c>
      <c r="Y94" s="409" t="s">
        <v>402</v>
      </c>
      <c r="Z94" s="409" t="s">
        <v>402</v>
      </c>
      <c r="AA94" s="409" t="s">
        <v>403</v>
      </c>
      <c r="AB94" s="326" t="str">
        <f>IF((0=$C94),"",IFERROR(IF($C94&lt;10,$C94*Y94,IF(AND(10&lt;=$C94,$C94&lt;=50),$C94*Z94,IF($C94&gt;50,$C94*AA94,"No Offer"))),"No Offer"))</f>
        <v/>
      </c>
    </row>
    <row r="95" spans="1:28" x14ac:dyDescent="0.2">
      <c r="A95" s="316"/>
      <c r="B95" s="558"/>
      <c r="C95" s="318">
        <f>'Series 500 Input'!J95</f>
        <v>0</v>
      </c>
      <c r="D95" s="562"/>
      <c r="E95" s="572"/>
      <c r="F95" s="572"/>
      <c r="G95" s="572"/>
      <c r="H95" s="569"/>
      <c r="I95" s="573"/>
      <c r="J95" s="573"/>
      <c r="K95" s="573"/>
      <c r="L95" s="573"/>
      <c r="M95" s="572"/>
      <c r="N95" s="572"/>
      <c r="O95" s="572"/>
      <c r="P95" s="572"/>
      <c r="Q95" s="575"/>
      <c r="R95" s="575"/>
      <c r="S95" s="575"/>
      <c r="T95" s="575"/>
      <c r="U95" s="576"/>
      <c r="V95" s="576"/>
      <c r="W95" s="576"/>
      <c r="X95" s="576"/>
      <c r="Y95" s="573"/>
      <c r="Z95" s="573"/>
      <c r="AA95" s="573"/>
      <c r="AB95" s="411"/>
    </row>
    <row r="96" spans="1:28" ht="38.25" x14ac:dyDescent="0.2">
      <c r="A96" s="316" t="s">
        <v>1215</v>
      </c>
      <c r="B96" s="558" t="s">
        <v>1216</v>
      </c>
      <c r="C96" s="318">
        <f>'Series 500 Input'!J96</f>
        <v>0</v>
      </c>
      <c r="D96" s="562" t="s">
        <v>451</v>
      </c>
      <c r="E96" s="572">
        <v>168.08</v>
      </c>
      <c r="F96" s="572">
        <v>135.51</v>
      </c>
      <c r="G96" s="572">
        <v>125.01</v>
      </c>
      <c r="H96" s="324">
        <f t="shared" ref="H96" si="83">(IF(C96&lt;10,E96,IF(AND(C96&gt;=10,C96&lt;=50),F96,IF(C96&gt;50,G96,""))))*C96</f>
        <v>0</v>
      </c>
      <c r="I96" s="573">
        <v>60</v>
      </c>
      <c r="J96" s="573">
        <v>60</v>
      </c>
      <c r="K96" s="573">
        <v>60</v>
      </c>
      <c r="L96" s="326">
        <f t="shared" si="45"/>
        <v>0</v>
      </c>
      <c r="M96" s="572">
        <v>74.84</v>
      </c>
      <c r="N96" s="572">
        <v>74.84</v>
      </c>
      <c r="O96" s="572">
        <v>74.84</v>
      </c>
      <c r="P96" s="324">
        <f t="shared" si="77"/>
        <v>0</v>
      </c>
      <c r="Q96" s="575">
        <v>83</v>
      </c>
      <c r="R96" s="575">
        <v>80</v>
      </c>
      <c r="S96" s="575">
        <v>80</v>
      </c>
      <c r="T96" s="326">
        <f t="shared" si="78"/>
        <v>0</v>
      </c>
      <c r="U96" s="576">
        <v>138.9</v>
      </c>
      <c r="V96" s="576">
        <v>133.30000000000001</v>
      </c>
      <c r="W96" s="576">
        <v>128.07</v>
      </c>
      <c r="X96" s="324">
        <f t="shared" si="79"/>
        <v>0</v>
      </c>
      <c r="Y96" s="409" t="s">
        <v>402</v>
      </c>
      <c r="Z96" s="409" t="s">
        <v>402</v>
      </c>
      <c r="AA96" s="409" t="s">
        <v>403</v>
      </c>
      <c r="AB96" s="326" t="str">
        <f>IF((0=$C96),"",IFERROR(IF($C96&lt;10,$C96*Y96,IF(AND(10&lt;=$C96,$C96&lt;=50),$C96*Z96,IF($C96&gt;50,$C96*AA96,"No Offer"))),"No Offer"))</f>
        <v/>
      </c>
    </row>
    <row r="97" spans="1:28" x14ac:dyDescent="0.2">
      <c r="A97" s="316"/>
      <c r="B97" s="558"/>
      <c r="C97" s="318">
        <f>'Series 500 Input'!J97</f>
        <v>0</v>
      </c>
      <c r="D97" s="562"/>
      <c r="E97" s="572"/>
      <c r="F97" s="572"/>
      <c r="G97" s="572"/>
      <c r="H97" s="569"/>
      <c r="I97" s="573"/>
      <c r="J97" s="573"/>
      <c r="K97" s="573"/>
      <c r="L97" s="573"/>
      <c r="M97" s="572"/>
      <c r="N97" s="572"/>
      <c r="O97" s="572"/>
      <c r="P97" s="572"/>
      <c r="Q97" s="575"/>
      <c r="R97" s="575"/>
      <c r="S97" s="575"/>
      <c r="T97" s="575"/>
      <c r="U97" s="576"/>
      <c r="V97" s="576"/>
      <c r="W97" s="576"/>
      <c r="X97" s="576"/>
      <c r="Y97" s="573"/>
      <c r="Z97" s="573"/>
      <c r="AA97" s="573"/>
      <c r="AB97" s="411"/>
    </row>
    <row r="98" spans="1:28" ht="38.25" x14ac:dyDescent="0.2">
      <c r="A98" s="316" t="s">
        <v>1217</v>
      </c>
      <c r="B98" s="558" t="s">
        <v>1154</v>
      </c>
      <c r="C98" s="318">
        <f>'Series 500 Input'!J98</f>
        <v>0</v>
      </c>
      <c r="D98" s="562" t="s">
        <v>451</v>
      </c>
      <c r="E98" s="572">
        <v>2.3199999999999998</v>
      </c>
      <c r="F98" s="572">
        <v>2.3199999999999998</v>
      </c>
      <c r="G98" s="572">
        <v>2.3199999999999998</v>
      </c>
      <c r="H98" s="324">
        <f t="shared" ref="H98" si="84">(IF(C98&lt;10,E98,IF(AND(C98&gt;=10,C98&lt;=50),F98,IF(C98&gt;50,G98,""))))*C98</f>
        <v>0</v>
      </c>
      <c r="I98" s="573">
        <v>10</v>
      </c>
      <c r="J98" s="573">
        <v>10</v>
      </c>
      <c r="K98" s="573">
        <v>10</v>
      </c>
      <c r="L98" s="326">
        <f t="shared" si="45"/>
        <v>0</v>
      </c>
      <c r="M98" s="572">
        <v>2.65</v>
      </c>
      <c r="N98" s="572">
        <v>2.65</v>
      </c>
      <c r="O98" s="572">
        <v>2.65</v>
      </c>
      <c r="P98" s="324">
        <f t="shared" si="77"/>
        <v>0</v>
      </c>
      <c r="Q98" s="575">
        <v>2.4500000000000002</v>
      </c>
      <c r="R98" s="575">
        <v>2.4500000000000002</v>
      </c>
      <c r="S98" s="575">
        <v>2.4500000000000002</v>
      </c>
      <c r="T98" s="326">
        <f t="shared" si="78"/>
        <v>0</v>
      </c>
      <c r="U98" s="576">
        <v>2.4700000000000002</v>
      </c>
      <c r="V98" s="576">
        <v>2.4700000000000002</v>
      </c>
      <c r="W98" s="576">
        <v>2.4700000000000002</v>
      </c>
      <c r="X98" s="324">
        <f t="shared" si="79"/>
        <v>0</v>
      </c>
      <c r="Y98" s="409" t="s">
        <v>402</v>
      </c>
      <c r="Z98" s="409" t="s">
        <v>402</v>
      </c>
      <c r="AA98" s="409" t="s">
        <v>403</v>
      </c>
      <c r="AB98" s="326" t="str">
        <f>IF((0=$C98),"",IFERROR(IF($C98&lt;10,$C98*Y98,IF(AND(10&lt;=$C98,$C98&lt;=50),$C98*Z98,IF($C98&gt;50,$C98*AA98,"No Offer"))),"No Offer"))</f>
        <v/>
      </c>
    </row>
    <row r="99" spans="1:28" x14ac:dyDescent="0.2">
      <c r="A99" s="316"/>
      <c r="B99" s="558"/>
      <c r="C99" s="318">
        <f>'Series 500 Input'!J99</f>
        <v>0</v>
      </c>
      <c r="D99" s="562"/>
      <c r="E99" s="572"/>
      <c r="F99" s="572"/>
      <c r="G99" s="572"/>
      <c r="H99" s="569"/>
      <c r="I99" s="573"/>
      <c r="J99" s="573"/>
      <c r="K99" s="573"/>
      <c r="L99" s="573"/>
      <c r="M99" s="572"/>
      <c r="N99" s="572"/>
      <c r="O99" s="572"/>
      <c r="P99" s="572"/>
      <c r="Q99" s="575"/>
      <c r="R99" s="575"/>
      <c r="S99" s="575"/>
      <c r="T99" s="575"/>
      <c r="U99" s="576"/>
      <c r="V99" s="576"/>
      <c r="W99" s="576"/>
      <c r="X99" s="576"/>
      <c r="Y99" s="573"/>
      <c r="Z99" s="573"/>
      <c r="AA99" s="573"/>
      <c r="AB99" s="411"/>
    </row>
    <row r="100" spans="1:28" ht="38.25" x14ac:dyDescent="0.2">
      <c r="A100" s="316" t="s">
        <v>1218</v>
      </c>
      <c r="B100" s="558" t="s">
        <v>1219</v>
      </c>
      <c r="C100" s="318">
        <f>'Series 500 Input'!J100</f>
        <v>0</v>
      </c>
      <c r="D100" s="346" t="s">
        <v>451</v>
      </c>
      <c r="E100" s="572">
        <v>330.23</v>
      </c>
      <c r="F100" s="572">
        <v>232.67</v>
      </c>
      <c r="G100" s="572">
        <v>209.02</v>
      </c>
      <c r="H100" s="324">
        <f t="shared" ref="H100" si="85">(IF(C100&lt;10,E100,IF(AND(C100&gt;=10,C100&lt;=50),F100,IF(C100&gt;50,G100,""))))*C100</f>
        <v>0</v>
      </c>
      <c r="I100" s="573">
        <v>60</v>
      </c>
      <c r="J100" s="573">
        <v>60</v>
      </c>
      <c r="K100" s="573">
        <v>60</v>
      </c>
      <c r="L100" s="326">
        <f t="shared" ref="L100:L128" si="86">(IF(C100&lt;10,I100,IF(AND(C100&gt;10,C100&lt;=50),J100,IF(C100&gt;50,K100,""))))*C100</f>
        <v>0</v>
      </c>
      <c r="M100" s="572">
        <v>81.510000000000005</v>
      </c>
      <c r="N100" s="572">
        <v>81.510000000000005</v>
      </c>
      <c r="O100" s="572">
        <v>81.510000000000005</v>
      </c>
      <c r="P100" s="324">
        <f t="shared" si="77"/>
        <v>0</v>
      </c>
      <c r="Q100" s="575">
        <v>115</v>
      </c>
      <c r="R100" s="575">
        <v>115</v>
      </c>
      <c r="S100" s="575">
        <v>115</v>
      </c>
      <c r="T100" s="326">
        <f t="shared" si="78"/>
        <v>0</v>
      </c>
      <c r="U100" s="576">
        <v>213.24</v>
      </c>
      <c r="V100" s="576">
        <v>206.24</v>
      </c>
      <c r="W100" s="576">
        <v>199.71</v>
      </c>
      <c r="X100" s="324">
        <f t="shared" si="79"/>
        <v>0</v>
      </c>
      <c r="Y100" s="409" t="s">
        <v>402</v>
      </c>
      <c r="Z100" s="409" t="s">
        <v>402</v>
      </c>
      <c r="AA100" s="409" t="s">
        <v>403</v>
      </c>
      <c r="AB100" s="326" t="str">
        <f>IF((0=$C100),"",IFERROR(IF($C100&lt;10,$C100*Y100,IF(AND(10&lt;=$C100,$C100&lt;=50),$C100*Z100,IF($C100&gt;50,$C100*AA100,"No Offer"))),"No Offer"))</f>
        <v/>
      </c>
    </row>
    <row r="101" spans="1:28" x14ac:dyDescent="0.2">
      <c r="A101" s="316"/>
      <c r="B101" s="558"/>
      <c r="C101" s="318">
        <f>'Series 500 Input'!J101</f>
        <v>0</v>
      </c>
      <c r="D101" s="562"/>
      <c r="E101" s="572"/>
      <c r="F101" s="572"/>
      <c r="G101" s="572"/>
      <c r="H101" s="569"/>
      <c r="I101" s="573"/>
      <c r="J101" s="573"/>
      <c r="K101" s="573"/>
      <c r="L101" s="573"/>
      <c r="M101" s="572"/>
      <c r="N101" s="572"/>
      <c r="O101" s="572"/>
      <c r="P101" s="572"/>
      <c r="Q101" s="575"/>
      <c r="R101" s="575"/>
      <c r="S101" s="575"/>
      <c r="T101" s="575"/>
      <c r="U101" s="576"/>
      <c r="V101" s="576"/>
      <c r="W101" s="576"/>
      <c r="X101" s="576"/>
      <c r="Y101" s="573"/>
      <c r="Z101" s="573"/>
      <c r="AA101" s="573"/>
      <c r="AB101" s="411"/>
    </row>
    <row r="102" spans="1:28" ht="39" customHeight="1" x14ac:dyDescent="0.2">
      <c r="A102" s="316" t="s">
        <v>1220</v>
      </c>
      <c r="B102" s="558" t="s">
        <v>1154</v>
      </c>
      <c r="C102" s="318">
        <f>'Series 500 Input'!J102</f>
        <v>0</v>
      </c>
      <c r="D102" s="562" t="s">
        <v>451</v>
      </c>
      <c r="E102" s="572">
        <v>2.3199999999999998</v>
      </c>
      <c r="F102" s="572">
        <v>2.3199999999999998</v>
      </c>
      <c r="G102" s="572">
        <v>2.3199999999999998</v>
      </c>
      <c r="H102" s="324">
        <f t="shared" ref="H102" si="87">(IF(C102&lt;10,E102,IF(AND(C102&gt;=10,C102&lt;=50),F102,IF(C102&gt;50,G102,""))))*C102</f>
        <v>0</v>
      </c>
      <c r="I102" s="573">
        <v>10</v>
      </c>
      <c r="J102" s="573">
        <v>10</v>
      </c>
      <c r="K102" s="573">
        <v>10</v>
      </c>
      <c r="L102" s="326">
        <f t="shared" si="86"/>
        <v>0</v>
      </c>
      <c r="M102" s="572">
        <v>2.65</v>
      </c>
      <c r="N102" s="572">
        <v>2.65</v>
      </c>
      <c r="O102" s="572">
        <v>2.65</v>
      </c>
      <c r="P102" s="324">
        <f t="shared" si="77"/>
        <v>0</v>
      </c>
      <c r="Q102" s="575">
        <v>2.85</v>
      </c>
      <c r="R102" s="575">
        <v>2.85</v>
      </c>
      <c r="S102" s="575">
        <v>2.85</v>
      </c>
      <c r="T102" s="326">
        <f t="shared" si="78"/>
        <v>0</v>
      </c>
      <c r="U102" s="576">
        <v>3.08</v>
      </c>
      <c r="V102" s="576">
        <v>3.08</v>
      </c>
      <c r="W102" s="576">
        <v>3.08</v>
      </c>
      <c r="X102" s="324">
        <f t="shared" si="79"/>
        <v>0</v>
      </c>
      <c r="Y102" s="409" t="s">
        <v>402</v>
      </c>
      <c r="Z102" s="409" t="s">
        <v>402</v>
      </c>
      <c r="AA102" s="409" t="s">
        <v>403</v>
      </c>
      <c r="AB102" s="326" t="str">
        <f>IF((0=$C102),"",IFERROR(IF($C102&lt;10,$C102*Y102,IF(AND(10&lt;=$C102,$C102&lt;=50),$C102*Z102,IF($C102&gt;50,$C102*AA102,"No Offer"))),"No Offer"))</f>
        <v/>
      </c>
    </row>
    <row r="103" spans="1:28" x14ac:dyDescent="0.2">
      <c r="A103" s="316"/>
      <c r="B103" s="597"/>
      <c r="C103" s="318">
        <f>'Series 500 Input'!J103</f>
        <v>0</v>
      </c>
      <c r="D103" s="562"/>
      <c r="E103" s="572"/>
      <c r="F103" s="572"/>
      <c r="G103" s="572"/>
      <c r="H103" s="569"/>
      <c r="I103" s="573"/>
      <c r="J103" s="573"/>
      <c r="K103" s="573"/>
      <c r="L103" s="573"/>
      <c r="M103" s="572"/>
      <c r="N103" s="572"/>
      <c r="O103" s="572"/>
      <c r="P103" s="572"/>
      <c r="Q103" s="575"/>
      <c r="R103" s="575"/>
      <c r="S103" s="575"/>
      <c r="T103" s="575"/>
      <c r="U103" s="576"/>
      <c r="V103" s="576"/>
      <c r="W103" s="576"/>
      <c r="X103" s="576"/>
      <c r="Y103" s="573"/>
      <c r="Z103" s="573"/>
      <c r="AA103" s="573"/>
      <c r="AB103" s="411"/>
    </row>
    <row r="104" spans="1:28" ht="38.25" x14ac:dyDescent="0.2">
      <c r="A104" s="316" t="s">
        <v>1221</v>
      </c>
      <c r="B104" s="558" t="s">
        <v>1222</v>
      </c>
      <c r="C104" s="318">
        <f>'Series 500 Input'!J104</f>
        <v>0</v>
      </c>
      <c r="D104" s="562" t="s">
        <v>451</v>
      </c>
      <c r="E104" s="572">
        <v>145.88</v>
      </c>
      <c r="F104" s="572">
        <v>117.58</v>
      </c>
      <c r="G104" s="572">
        <v>123.41</v>
      </c>
      <c r="H104" s="324">
        <f t="shared" ref="H104" si="88">(IF(C104&lt;10,E104,IF(AND(C104&gt;=10,C104&lt;=50),F104,IF(C104&gt;50,G104,""))))*C104</f>
        <v>0</v>
      </c>
      <c r="I104" s="573">
        <v>60</v>
      </c>
      <c r="J104" s="573">
        <v>60</v>
      </c>
      <c r="K104" s="573">
        <v>60</v>
      </c>
      <c r="L104" s="326">
        <f t="shared" si="86"/>
        <v>0</v>
      </c>
      <c r="M104" s="572">
        <v>72.83</v>
      </c>
      <c r="N104" s="572">
        <v>72.83</v>
      </c>
      <c r="O104" s="572">
        <v>72.83</v>
      </c>
      <c r="P104" s="324">
        <f t="shared" si="77"/>
        <v>0</v>
      </c>
      <c r="Q104" s="575">
        <v>58</v>
      </c>
      <c r="R104" s="575">
        <v>55</v>
      </c>
      <c r="S104" s="575">
        <v>53</v>
      </c>
      <c r="T104" s="326">
        <f t="shared" si="78"/>
        <v>0</v>
      </c>
      <c r="U104" s="576">
        <v>190</v>
      </c>
      <c r="V104" s="576">
        <v>168.36</v>
      </c>
      <c r="W104" s="576">
        <v>162.5</v>
      </c>
      <c r="X104" s="324">
        <f t="shared" si="79"/>
        <v>0</v>
      </c>
      <c r="Y104" s="409" t="s">
        <v>402</v>
      </c>
      <c r="Z104" s="409" t="s">
        <v>402</v>
      </c>
      <c r="AA104" s="409" t="s">
        <v>403</v>
      </c>
      <c r="AB104" s="326" t="str">
        <f>IF((0=$C104),"",IFERROR(IF($C104&lt;10,$C104*Y104,IF(AND(10&lt;=$C104,$C104&lt;=50),$C104*Z104,IF($C104&gt;50,$C104*AA104,"No Offer"))),"No Offer"))</f>
        <v/>
      </c>
    </row>
    <row r="105" spans="1:28" x14ac:dyDescent="0.2">
      <c r="A105" s="316"/>
      <c r="B105" s="558"/>
      <c r="C105" s="318">
        <f>'Series 500 Input'!J105</f>
        <v>0</v>
      </c>
      <c r="D105" s="562"/>
      <c r="E105" s="572"/>
      <c r="F105" s="572"/>
      <c r="G105" s="572"/>
      <c r="H105" s="569"/>
      <c r="I105" s="573"/>
      <c r="J105" s="573"/>
      <c r="K105" s="573"/>
      <c r="L105" s="573"/>
      <c r="M105" s="572"/>
      <c r="N105" s="572"/>
      <c r="O105" s="572"/>
      <c r="P105" s="572"/>
      <c r="Q105" s="575"/>
      <c r="R105" s="575"/>
      <c r="S105" s="575"/>
      <c r="T105" s="575"/>
      <c r="U105" s="576"/>
      <c r="V105" s="576"/>
      <c r="W105" s="576"/>
      <c r="X105" s="576"/>
      <c r="Y105" s="573"/>
      <c r="Z105" s="573"/>
      <c r="AA105" s="573"/>
      <c r="AB105" s="411"/>
    </row>
    <row r="106" spans="1:28" ht="38.25" x14ac:dyDescent="0.2">
      <c r="A106" s="316" t="s">
        <v>1223</v>
      </c>
      <c r="B106" s="558" t="s">
        <v>1154</v>
      </c>
      <c r="C106" s="318">
        <f>'Series 500 Input'!J106</f>
        <v>0</v>
      </c>
      <c r="D106" s="562" t="s">
        <v>451</v>
      </c>
      <c r="E106" s="572">
        <v>2.3199999999999998</v>
      </c>
      <c r="F106" s="572">
        <v>2.3199999999999998</v>
      </c>
      <c r="G106" s="572">
        <v>2.3199999999999998</v>
      </c>
      <c r="H106" s="324">
        <f t="shared" ref="H106" si="89">(IF(C106&lt;10,E106,IF(AND(C106&gt;=10,C106&lt;=50),F106,IF(C106&gt;50,G106,""))))*C106</f>
        <v>0</v>
      </c>
      <c r="I106" s="573">
        <v>10</v>
      </c>
      <c r="J106" s="573">
        <v>10</v>
      </c>
      <c r="K106" s="573">
        <v>10</v>
      </c>
      <c r="L106" s="326">
        <f t="shared" si="86"/>
        <v>0</v>
      </c>
      <c r="M106" s="572">
        <v>2.65</v>
      </c>
      <c r="N106" s="572">
        <v>2.65</v>
      </c>
      <c r="O106" s="572">
        <v>2.65</v>
      </c>
      <c r="P106" s="324">
        <f t="shared" si="77"/>
        <v>0</v>
      </c>
      <c r="Q106" s="575">
        <v>1.85</v>
      </c>
      <c r="R106" s="575">
        <v>1.85</v>
      </c>
      <c r="S106" s="575">
        <v>1.85</v>
      </c>
      <c r="T106" s="326">
        <f t="shared" si="78"/>
        <v>0</v>
      </c>
      <c r="U106" s="576">
        <v>2.4700000000000002</v>
      </c>
      <c r="V106" s="576">
        <v>2.4700000000000002</v>
      </c>
      <c r="W106" s="576">
        <v>2.4700000000000002</v>
      </c>
      <c r="X106" s="324">
        <f t="shared" si="79"/>
        <v>0</v>
      </c>
      <c r="Y106" s="409" t="s">
        <v>402</v>
      </c>
      <c r="Z106" s="409" t="s">
        <v>402</v>
      </c>
      <c r="AA106" s="409" t="s">
        <v>403</v>
      </c>
      <c r="AB106" s="326" t="str">
        <f>IF((0=$C106),"",IFERROR(IF($C106&lt;10,$C106*Y106,IF(AND(10&lt;=$C106,$C106&lt;=50),$C106*Z106,IF($C106&gt;50,$C106*AA106,"No Offer"))),"No Offer"))</f>
        <v/>
      </c>
    </row>
    <row r="107" spans="1:28" x14ac:dyDescent="0.2">
      <c r="A107" s="316"/>
      <c r="B107" s="558"/>
      <c r="C107" s="318">
        <f>'Series 500 Input'!J107</f>
        <v>0</v>
      </c>
      <c r="D107" s="562"/>
      <c r="E107" s="572"/>
      <c r="F107" s="572"/>
      <c r="G107" s="572"/>
      <c r="H107" s="569"/>
      <c r="I107" s="573"/>
      <c r="J107" s="573"/>
      <c r="K107" s="573"/>
      <c r="L107" s="573"/>
      <c r="M107" s="572"/>
      <c r="N107" s="572"/>
      <c r="O107" s="572"/>
      <c r="P107" s="572"/>
      <c r="Q107" s="575"/>
      <c r="R107" s="575"/>
      <c r="S107" s="575"/>
      <c r="T107" s="575"/>
      <c r="U107" s="576"/>
      <c r="V107" s="576"/>
      <c r="W107" s="576"/>
      <c r="X107" s="576"/>
      <c r="Y107" s="573"/>
      <c r="Z107" s="573"/>
      <c r="AA107" s="573"/>
      <c r="AB107" s="411"/>
    </row>
    <row r="108" spans="1:28" ht="38.25" x14ac:dyDescent="0.2">
      <c r="A108" s="316" t="s">
        <v>1224</v>
      </c>
      <c r="B108" s="558" t="s">
        <v>1225</v>
      </c>
      <c r="C108" s="318">
        <f>'Series 500 Input'!J108</f>
        <v>0</v>
      </c>
      <c r="D108" s="562" t="s">
        <v>451</v>
      </c>
      <c r="E108" s="572">
        <v>170.89</v>
      </c>
      <c r="F108" s="572">
        <v>138.81</v>
      </c>
      <c r="G108" s="572">
        <v>143.22</v>
      </c>
      <c r="H108" s="324">
        <f t="shared" ref="H108" si="90">(IF(C108&lt;10,E108,IF(AND(C108&gt;=10,C108&lt;=50),F108,IF(C108&gt;50,G108,""))))*C108</f>
        <v>0</v>
      </c>
      <c r="I108" s="573">
        <v>60</v>
      </c>
      <c r="J108" s="573">
        <v>60</v>
      </c>
      <c r="K108" s="573">
        <v>60</v>
      </c>
      <c r="L108" s="326">
        <f t="shared" si="86"/>
        <v>0</v>
      </c>
      <c r="M108" s="572">
        <v>73.69</v>
      </c>
      <c r="N108" s="572">
        <v>73.69</v>
      </c>
      <c r="O108" s="572">
        <v>73.69</v>
      </c>
      <c r="P108" s="324">
        <f t="shared" si="77"/>
        <v>0</v>
      </c>
      <c r="Q108" s="575">
        <v>78</v>
      </c>
      <c r="R108" s="575">
        <v>75</v>
      </c>
      <c r="S108" s="575">
        <v>73</v>
      </c>
      <c r="T108" s="326">
        <f t="shared" si="78"/>
        <v>0</v>
      </c>
      <c r="U108" s="576">
        <v>195</v>
      </c>
      <c r="V108" s="576">
        <v>175.36</v>
      </c>
      <c r="W108" s="576">
        <v>170</v>
      </c>
      <c r="X108" s="324">
        <f t="shared" si="79"/>
        <v>0</v>
      </c>
      <c r="Y108" s="409" t="s">
        <v>402</v>
      </c>
      <c r="Z108" s="409" t="s">
        <v>402</v>
      </c>
      <c r="AA108" s="409" t="s">
        <v>403</v>
      </c>
      <c r="AB108" s="326" t="str">
        <f>IF((0=$C108),"",IFERROR(IF($C108&lt;10,$C108*Y108,IF(AND(10&lt;=$C108,$C108&lt;=50),$C108*Z108,IF($C108&gt;50,$C108*AA108,"No Offer"))),"No Offer"))</f>
        <v/>
      </c>
    </row>
    <row r="109" spans="1:28" x14ac:dyDescent="0.2">
      <c r="A109" s="316"/>
      <c r="B109" s="558"/>
      <c r="C109" s="318">
        <f>'Series 500 Input'!J109</f>
        <v>0</v>
      </c>
      <c r="D109" s="562"/>
      <c r="E109" s="572"/>
      <c r="F109" s="572"/>
      <c r="G109" s="572"/>
      <c r="H109" s="569"/>
      <c r="I109" s="573"/>
      <c r="J109" s="573"/>
      <c r="K109" s="573"/>
      <c r="L109" s="573"/>
      <c r="M109" s="572"/>
      <c r="N109" s="572"/>
      <c r="O109" s="572"/>
      <c r="P109" s="572"/>
      <c r="Q109" s="575"/>
      <c r="R109" s="575"/>
      <c r="S109" s="575"/>
      <c r="T109" s="575"/>
      <c r="U109" s="576"/>
      <c r="V109" s="576"/>
      <c r="W109" s="576"/>
      <c r="X109" s="576"/>
      <c r="Y109" s="573"/>
      <c r="Z109" s="573"/>
      <c r="AA109" s="573"/>
      <c r="AB109" s="411"/>
    </row>
    <row r="110" spans="1:28" ht="38.25" x14ac:dyDescent="0.2">
      <c r="A110" s="316" t="s">
        <v>1226</v>
      </c>
      <c r="B110" s="558" t="s">
        <v>1154</v>
      </c>
      <c r="C110" s="318">
        <f>'Series 500 Input'!J110</f>
        <v>0</v>
      </c>
      <c r="D110" s="562" t="s">
        <v>451</v>
      </c>
      <c r="E110" s="572">
        <v>2.3199999999999998</v>
      </c>
      <c r="F110" s="572">
        <v>2.3199999999999998</v>
      </c>
      <c r="G110" s="572">
        <v>2.3199999999999998</v>
      </c>
      <c r="H110" s="324">
        <f t="shared" ref="H110:H128" si="91">(IF(C110&lt;10,E110,IF(AND(C110&gt;=10,C110&lt;=50),F110,IF(C110&gt;50,G110,""))))*C110</f>
        <v>0</v>
      </c>
      <c r="I110" s="573">
        <v>10</v>
      </c>
      <c r="J110" s="573">
        <v>10</v>
      </c>
      <c r="K110" s="573">
        <v>10</v>
      </c>
      <c r="L110" s="326">
        <f t="shared" si="86"/>
        <v>0</v>
      </c>
      <c r="M110" s="572">
        <v>2.65</v>
      </c>
      <c r="N110" s="572">
        <v>2.65</v>
      </c>
      <c r="O110" s="572">
        <v>2.65</v>
      </c>
      <c r="P110" s="324">
        <f t="shared" si="77"/>
        <v>0</v>
      </c>
      <c r="Q110" s="575">
        <v>2.4</v>
      </c>
      <c r="R110" s="575">
        <v>2.4</v>
      </c>
      <c r="S110" s="575">
        <v>2.4</v>
      </c>
      <c r="T110" s="326">
        <f t="shared" si="78"/>
        <v>0</v>
      </c>
      <c r="U110" s="576">
        <v>2.4700000000000002</v>
      </c>
      <c r="V110" s="576">
        <v>2.4700000000000002</v>
      </c>
      <c r="W110" s="576">
        <v>2.4700000000000002</v>
      </c>
      <c r="X110" s="324">
        <f t="shared" si="79"/>
        <v>0</v>
      </c>
      <c r="Y110" s="409" t="s">
        <v>402</v>
      </c>
      <c r="Z110" s="409" t="s">
        <v>402</v>
      </c>
      <c r="AA110" s="409" t="s">
        <v>403</v>
      </c>
      <c r="AB110" s="326" t="str">
        <f>IF((0=$C110),"",IFERROR(IF($C110&lt;10,$C110*Y110,IF(AND(10&lt;=$C110,$C110&lt;=50),$C110*Z110,IF($C110&gt;50,$C110*AA110,"No Offer"))),"No Offer"))</f>
        <v/>
      </c>
    </row>
    <row r="111" spans="1:28" x14ac:dyDescent="0.2">
      <c r="A111" s="316"/>
      <c r="B111" s="558"/>
      <c r="C111" s="318">
        <f>'Series 500 Input'!J111</f>
        <v>0</v>
      </c>
      <c r="D111" s="562"/>
      <c r="E111" s="572"/>
      <c r="F111" s="572"/>
      <c r="G111" s="572"/>
      <c r="H111" s="569"/>
      <c r="I111" s="573"/>
      <c r="J111" s="573"/>
      <c r="K111" s="573"/>
      <c r="L111" s="573"/>
      <c r="M111" s="572"/>
      <c r="N111" s="572"/>
      <c r="O111" s="572"/>
      <c r="P111" s="572"/>
      <c r="Q111" s="575"/>
      <c r="R111" s="575"/>
      <c r="S111" s="575"/>
      <c r="T111" s="575"/>
      <c r="U111" s="576"/>
      <c r="V111" s="576"/>
      <c r="W111" s="576"/>
      <c r="X111" s="576"/>
      <c r="Y111" s="573"/>
      <c r="Z111" s="573"/>
      <c r="AA111" s="573"/>
      <c r="AB111" s="411"/>
    </row>
    <row r="112" spans="1:28" ht="38.25" x14ac:dyDescent="0.2">
      <c r="A112" s="316" t="s">
        <v>1227</v>
      </c>
      <c r="B112" s="558" t="s">
        <v>1228</v>
      </c>
      <c r="C112" s="318">
        <f>'Series 500 Input'!J112</f>
        <v>0</v>
      </c>
      <c r="D112" s="562" t="s">
        <v>451</v>
      </c>
      <c r="E112" s="572">
        <v>195.41</v>
      </c>
      <c r="F112" s="572">
        <v>156.99</v>
      </c>
      <c r="G112" s="572">
        <v>162.09</v>
      </c>
      <c r="H112" s="324">
        <f t="shared" si="91"/>
        <v>0</v>
      </c>
      <c r="I112" s="573">
        <v>60</v>
      </c>
      <c r="J112" s="573">
        <v>60</v>
      </c>
      <c r="K112" s="573">
        <v>60</v>
      </c>
      <c r="L112" s="326">
        <f t="shared" si="86"/>
        <v>0</v>
      </c>
      <c r="M112" s="572">
        <v>74.84</v>
      </c>
      <c r="N112" s="572">
        <v>74.84</v>
      </c>
      <c r="O112" s="572">
        <v>74.84</v>
      </c>
      <c r="P112" s="324">
        <f t="shared" si="77"/>
        <v>0</v>
      </c>
      <c r="Q112" s="575">
        <v>93</v>
      </c>
      <c r="R112" s="575">
        <v>93</v>
      </c>
      <c r="S112" s="575">
        <v>93</v>
      </c>
      <c r="T112" s="326">
        <f t="shared" si="78"/>
        <v>0</v>
      </c>
      <c r="U112" s="576">
        <v>200</v>
      </c>
      <c r="V112" s="576">
        <v>183.86</v>
      </c>
      <c r="W112" s="576">
        <v>178.5</v>
      </c>
      <c r="X112" s="324">
        <f t="shared" si="79"/>
        <v>0</v>
      </c>
      <c r="Y112" s="409" t="s">
        <v>402</v>
      </c>
      <c r="Z112" s="409" t="s">
        <v>402</v>
      </c>
      <c r="AA112" s="409" t="s">
        <v>403</v>
      </c>
      <c r="AB112" s="326" t="str">
        <f>IF((0=$C112),"",IFERROR(IF($C112&lt;10,$C112*Y112,IF(AND(10&lt;=$C112,$C112&lt;=50),$C112*Z112,IF($C112&gt;50,$C112*AA112,"No Offer"))),"No Offer"))</f>
        <v/>
      </c>
    </row>
    <row r="113" spans="1:28" x14ac:dyDescent="0.2">
      <c r="A113" s="316"/>
      <c r="B113" s="558"/>
      <c r="C113" s="318">
        <f>'Series 500 Input'!J113</f>
        <v>0</v>
      </c>
      <c r="D113" s="562"/>
      <c r="E113" s="572"/>
      <c r="F113" s="572"/>
      <c r="G113" s="572"/>
      <c r="H113" s="569"/>
      <c r="I113" s="573"/>
      <c r="J113" s="573"/>
      <c r="K113" s="573"/>
      <c r="L113" s="573"/>
      <c r="M113" s="572"/>
      <c r="N113" s="572"/>
      <c r="O113" s="572"/>
      <c r="P113" s="572"/>
      <c r="Q113" s="575"/>
      <c r="R113" s="575"/>
      <c r="S113" s="575"/>
      <c r="T113" s="575"/>
      <c r="U113" s="576"/>
      <c r="V113" s="576"/>
      <c r="W113" s="576"/>
      <c r="X113" s="576"/>
      <c r="Y113" s="573"/>
      <c r="Z113" s="573"/>
      <c r="AA113" s="573"/>
      <c r="AB113" s="411"/>
    </row>
    <row r="114" spans="1:28" ht="38.25" x14ac:dyDescent="0.2">
      <c r="A114" s="316" t="s">
        <v>1229</v>
      </c>
      <c r="B114" s="558" t="s">
        <v>1154</v>
      </c>
      <c r="C114" s="318">
        <f>'Series 500 Input'!J114</f>
        <v>0</v>
      </c>
      <c r="D114" s="562" t="s">
        <v>451</v>
      </c>
      <c r="E114" s="572">
        <v>2.3199999999999998</v>
      </c>
      <c r="F114" s="572">
        <v>2.3199999999999998</v>
      </c>
      <c r="G114" s="572">
        <v>2.3199999999999998</v>
      </c>
      <c r="H114" s="324">
        <f t="shared" si="91"/>
        <v>0</v>
      </c>
      <c r="I114" s="573">
        <v>10</v>
      </c>
      <c r="J114" s="573">
        <v>10</v>
      </c>
      <c r="K114" s="573">
        <v>10</v>
      </c>
      <c r="L114" s="326">
        <f t="shared" si="86"/>
        <v>0</v>
      </c>
      <c r="M114" s="572">
        <v>2.65</v>
      </c>
      <c r="N114" s="572">
        <v>2.65</v>
      </c>
      <c r="O114" s="572">
        <v>2.65</v>
      </c>
      <c r="P114" s="324">
        <f t="shared" si="77"/>
        <v>0</v>
      </c>
      <c r="Q114" s="575">
        <v>2.75</v>
      </c>
      <c r="R114" s="575">
        <v>2.75</v>
      </c>
      <c r="S114" s="575">
        <v>2.75</v>
      </c>
      <c r="T114" s="326">
        <f t="shared" si="78"/>
        <v>0</v>
      </c>
      <c r="U114" s="576">
        <v>2.4700000000000002</v>
      </c>
      <c r="V114" s="576">
        <v>2.4700000000000002</v>
      </c>
      <c r="W114" s="576">
        <v>2.4700000000000002</v>
      </c>
      <c r="X114" s="324">
        <f t="shared" si="79"/>
        <v>0</v>
      </c>
      <c r="Y114" s="409" t="s">
        <v>402</v>
      </c>
      <c r="Z114" s="409" t="s">
        <v>402</v>
      </c>
      <c r="AA114" s="409" t="s">
        <v>403</v>
      </c>
      <c r="AB114" s="326" t="str">
        <f>IF((0=$C114),"",IFERROR(IF($C114&lt;10,$C114*Y114,IF(AND(10&lt;=$C114,$C114&lt;=50),$C114*Z114,IF($C114&gt;50,$C114*AA114,"No Offer"))),"No Offer"))</f>
        <v/>
      </c>
    </row>
    <row r="115" spans="1:28" x14ac:dyDescent="0.2">
      <c r="A115" s="316"/>
      <c r="B115" s="597"/>
      <c r="C115" s="318">
        <f>'Series 500 Input'!J115</f>
        <v>0</v>
      </c>
      <c r="D115" s="562"/>
      <c r="E115" s="572"/>
      <c r="F115" s="572"/>
      <c r="G115" s="572"/>
      <c r="H115" s="569"/>
      <c r="I115" s="573"/>
      <c r="J115" s="573"/>
      <c r="K115" s="573"/>
      <c r="L115" s="573"/>
      <c r="M115" s="572"/>
      <c r="N115" s="572"/>
      <c r="O115" s="572"/>
      <c r="P115" s="572"/>
      <c r="Q115" s="575"/>
      <c r="R115" s="575"/>
      <c r="S115" s="575"/>
      <c r="T115" s="575"/>
      <c r="U115" s="576"/>
      <c r="V115" s="576"/>
      <c r="W115" s="576"/>
      <c r="X115" s="576"/>
      <c r="Y115" s="573"/>
      <c r="Z115" s="573"/>
      <c r="AA115" s="573"/>
      <c r="AB115" s="411"/>
    </row>
    <row r="116" spans="1:28" ht="25.5" x14ac:dyDescent="0.2">
      <c r="A116" s="316" t="s">
        <v>1230</v>
      </c>
      <c r="B116" s="598" t="s">
        <v>1231</v>
      </c>
      <c r="C116" s="318">
        <f>'Series 500 Input'!J116</f>
        <v>0</v>
      </c>
      <c r="D116" s="346" t="s">
        <v>451</v>
      </c>
      <c r="E116" s="572">
        <v>87.62</v>
      </c>
      <c r="F116" s="572">
        <v>69.819999999999993</v>
      </c>
      <c r="G116" s="572">
        <v>60.91</v>
      </c>
      <c r="H116" s="324">
        <f t="shared" si="91"/>
        <v>0</v>
      </c>
      <c r="I116" s="573">
        <v>80</v>
      </c>
      <c r="J116" s="573">
        <v>80</v>
      </c>
      <c r="K116" s="573">
        <v>80</v>
      </c>
      <c r="L116" s="326">
        <f t="shared" si="86"/>
        <v>0</v>
      </c>
      <c r="M116" s="572">
        <v>109.92</v>
      </c>
      <c r="N116" s="572">
        <v>109.92</v>
      </c>
      <c r="O116" s="572">
        <v>109.92</v>
      </c>
      <c r="P116" s="324">
        <f t="shared" si="77"/>
        <v>0</v>
      </c>
      <c r="Q116" s="575">
        <v>45</v>
      </c>
      <c r="R116" s="575">
        <v>42</v>
      </c>
      <c r="S116" s="575">
        <v>42</v>
      </c>
      <c r="T116" s="326">
        <f t="shared" si="78"/>
        <v>0</v>
      </c>
      <c r="U116" s="576">
        <v>85</v>
      </c>
      <c r="V116" s="576">
        <v>82.5</v>
      </c>
      <c r="W116" s="576">
        <v>78.5</v>
      </c>
      <c r="X116" s="324">
        <f t="shared" si="79"/>
        <v>0</v>
      </c>
      <c r="Y116" s="409" t="s">
        <v>402</v>
      </c>
      <c r="Z116" s="409" t="s">
        <v>402</v>
      </c>
      <c r="AA116" s="409" t="s">
        <v>403</v>
      </c>
      <c r="AB116" s="326" t="str">
        <f>IF((0=$C116),"",IFERROR(IF($C116&lt;10,$C116*Y116,IF(AND(10&lt;=$C116,$C116&lt;=50),$C116*Z116,IF($C116&gt;50,$C116*AA116,"No Offer"))),"No Offer"))</f>
        <v/>
      </c>
    </row>
    <row r="117" spans="1:28" x14ac:dyDescent="0.2">
      <c r="A117" s="316"/>
      <c r="B117" s="598"/>
      <c r="C117" s="318">
        <f>'Series 500 Input'!J117</f>
        <v>0</v>
      </c>
      <c r="D117" s="346"/>
      <c r="E117" s="572"/>
      <c r="F117" s="572"/>
      <c r="G117" s="572"/>
      <c r="H117" s="569"/>
      <c r="I117" s="573"/>
      <c r="J117" s="573"/>
      <c r="K117" s="573"/>
      <c r="L117" s="573"/>
      <c r="M117" s="572"/>
      <c r="N117" s="572"/>
      <c r="O117" s="572"/>
      <c r="P117" s="572"/>
      <c r="Q117" s="575"/>
      <c r="R117" s="575"/>
      <c r="S117" s="575"/>
      <c r="T117" s="575"/>
      <c r="U117" s="576"/>
      <c r="V117" s="576"/>
      <c r="W117" s="576"/>
      <c r="X117" s="576"/>
      <c r="Y117" s="573"/>
      <c r="Z117" s="573"/>
      <c r="AA117" s="573"/>
      <c r="AB117" s="411"/>
    </row>
    <row r="118" spans="1:28" ht="40.5" customHeight="1" x14ac:dyDescent="0.2">
      <c r="A118" s="316" t="s">
        <v>1232</v>
      </c>
      <c r="B118" s="598" t="s">
        <v>1233</v>
      </c>
      <c r="C118" s="318">
        <f>'Series 500 Input'!J118</f>
        <v>0</v>
      </c>
      <c r="D118" s="346" t="s">
        <v>451</v>
      </c>
      <c r="E118" s="572">
        <v>175.23</v>
      </c>
      <c r="F118" s="572">
        <v>139.62</v>
      </c>
      <c r="G118" s="572">
        <v>121.82</v>
      </c>
      <c r="H118" s="324">
        <f t="shared" si="91"/>
        <v>0</v>
      </c>
      <c r="I118" s="573">
        <v>100</v>
      </c>
      <c r="J118" s="573">
        <v>100</v>
      </c>
      <c r="K118" s="573">
        <v>100</v>
      </c>
      <c r="L118" s="326">
        <f t="shared" si="86"/>
        <v>0</v>
      </c>
      <c r="M118" s="572">
        <v>215.81</v>
      </c>
      <c r="N118" s="572">
        <v>215.81</v>
      </c>
      <c r="O118" s="572">
        <v>215.81</v>
      </c>
      <c r="P118" s="324">
        <f t="shared" si="77"/>
        <v>0</v>
      </c>
      <c r="Q118" s="575">
        <v>80</v>
      </c>
      <c r="R118" s="575">
        <v>80</v>
      </c>
      <c r="S118" s="575">
        <v>80</v>
      </c>
      <c r="T118" s="326">
        <f t="shared" si="78"/>
        <v>0</v>
      </c>
      <c r="U118" s="576">
        <v>170</v>
      </c>
      <c r="V118" s="576">
        <v>165</v>
      </c>
      <c r="W118" s="576">
        <v>157</v>
      </c>
      <c r="X118" s="324">
        <f t="shared" si="79"/>
        <v>0</v>
      </c>
      <c r="Y118" s="409" t="s">
        <v>402</v>
      </c>
      <c r="Z118" s="409" t="s">
        <v>402</v>
      </c>
      <c r="AA118" s="409" t="s">
        <v>403</v>
      </c>
      <c r="AB118" s="326" t="str">
        <f>IF((0=$C118),"",IFERROR(IF($C118&lt;10,$C118*Y118,IF(AND(10&lt;=$C118,$C118&lt;=50),$C118*Z118,IF($C118&gt;50,$C118*AA118,"No Offer"))),"No Offer"))</f>
        <v/>
      </c>
    </row>
    <row r="119" spans="1:28" x14ac:dyDescent="0.2">
      <c r="A119" s="316"/>
      <c r="B119" s="597"/>
      <c r="C119" s="318">
        <f>'Series 500 Input'!J119</f>
        <v>0</v>
      </c>
      <c r="D119" s="562"/>
      <c r="E119" s="572"/>
      <c r="F119" s="572"/>
      <c r="G119" s="572"/>
      <c r="H119" s="569"/>
      <c r="I119" s="573"/>
      <c r="J119" s="573"/>
      <c r="K119" s="573"/>
      <c r="L119" s="573"/>
      <c r="M119" s="572"/>
      <c r="N119" s="572"/>
      <c r="O119" s="572"/>
      <c r="P119" s="572"/>
      <c r="Q119" s="575"/>
      <c r="R119" s="575"/>
      <c r="S119" s="575"/>
      <c r="T119" s="575"/>
      <c r="U119" s="576"/>
      <c r="V119" s="576"/>
      <c r="W119" s="576"/>
      <c r="X119" s="576"/>
      <c r="Y119" s="573"/>
      <c r="Z119" s="573"/>
      <c r="AA119" s="573"/>
      <c r="AB119" s="411"/>
    </row>
    <row r="120" spans="1:28" x14ac:dyDescent="0.2">
      <c r="A120" s="316" t="s">
        <v>1234</v>
      </c>
      <c r="B120" s="558" t="s">
        <v>1235</v>
      </c>
      <c r="C120" s="318">
        <f>'Series 500 Input'!J120</f>
        <v>0</v>
      </c>
      <c r="D120" s="562" t="s">
        <v>1236</v>
      </c>
      <c r="E120" s="572">
        <v>62.57</v>
      </c>
      <c r="F120" s="572">
        <v>46.45</v>
      </c>
      <c r="G120" s="572">
        <v>41.09</v>
      </c>
      <c r="H120" s="324">
        <f t="shared" si="91"/>
        <v>0</v>
      </c>
      <c r="I120" s="573">
        <v>60</v>
      </c>
      <c r="J120" s="573">
        <v>60</v>
      </c>
      <c r="K120" s="573">
        <v>60</v>
      </c>
      <c r="L120" s="326">
        <f t="shared" si="86"/>
        <v>0</v>
      </c>
      <c r="M120" s="572">
        <v>17.52</v>
      </c>
      <c r="N120" s="572">
        <v>17.52</v>
      </c>
      <c r="O120" s="572">
        <v>17.52</v>
      </c>
      <c r="P120" s="324">
        <f t="shared" si="77"/>
        <v>0</v>
      </c>
      <c r="Q120" s="575">
        <v>35</v>
      </c>
      <c r="R120" s="575">
        <v>35</v>
      </c>
      <c r="S120" s="575">
        <v>35</v>
      </c>
      <c r="T120" s="326">
        <f t="shared" si="78"/>
        <v>0</v>
      </c>
      <c r="U120" s="576">
        <v>69.5</v>
      </c>
      <c r="V120" s="576">
        <v>64.5</v>
      </c>
      <c r="W120" s="576">
        <v>62</v>
      </c>
      <c r="X120" s="324">
        <f t="shared" si="79"/>
        <v>0</v>
      </c>
      <c r="Y120" s="409" t="s">
        <v>402</v>
      </c>
      <c r="Z120" s="409" t="s">
        <v>402</v>
      </c>
      <c r="AA120" s="409" t="s">
        <v>403</v>
      </c>
      <c r="AB120" s="326" t="str">
        <f>IF((0=$C120),"",IFERROR(IF($C120&lt;10,$C120*Y120,IF(AND(10&lt;=$C120,$C120&lt;=50),$C120*Z120,IF($C120&gt;50,$C120*AA120,"No Offer"))),"No Offer"))</f>
        <v/>
      </c>
    </row>
    <row r="121" spans="1:28" x14ac:dyDescent="0.2">
      <c r="A121" s="316"/>
      <c r="B121" s="597"/>
      <c r="C121" s="318">
        <f>'Series 500 Input'!J121</f>
        <v>0</v>
      </c>
      <c r="D121" s="562"/>
      <c r="E121" s="572"/>
      <c r="F121" s="572"/>
      <c r="G121" s="572"/>
      <c r="H121" s="569"/>
      <c r="I121" s="573"/>
      <c r="J121" s="573"/>
      <c r="K121" s="573"/>
      <c r="L121" s="573"/>
      <c r="M121" s="572"/>
      <c r="N121" s="572"/>
      <c r="O121" s="572"/>
      <c r="P121" s="572"/>
      <c r="Q121" s="575"/>
      <c r="R121" s="575"/>
      <c r="S121" s="575"/>
      <c r="T121" s="575"/>
      <c r="U121" s="576"/>
      <c r="V121" s="576"/>
      <c r="W121" s="576"/>
      <c r="X121" s="576"/>
      <c r="Y121" s="573"/>
      <c r="Z121" s="573"/>
      <c r="AA121" s="573"/>
      <c r="AB121" s="411"/>
    </row>
    <row r="122" spans="1:28" ht="14.25" customHeight="1" x14ac:dyDescent="0.2">
      <c r="A122" s="316" t="s">
        <v>1237</v>
      </c>
      <c r="B122" s="558" t="s">
        <v>1238</v>
      </c>
      <c r="C122" s="318">
        <f>'Series 500 Input'!J122</f>
        <v>0</v>
      </c>
      <c r="D122" s="562" t="s">
        <v>1236</v>
      </c>
      <c r="E122" s="572">
        <v>62.57</v>
      </c>
      <c r="F122" s="572">
        <v>46.45</v>
      </c>
      <c r="G122" s="572">
        <v>41.09</v>
      </c>
      <c r="H122" s="324">
        <f t="shared" si="91"/>
        <v>0</v>
      </c>
      <c r="I122" s="573">
        <v>50</v>
      </c>
      <c r="J122" s="573">
        <v>50</v>
      </c>
      <c r="K122" s="573">
        <v>50</v>
      </c>
      <c r="L122" s="326">
        <f t="shared" si="86"/>
        <v>0</v>
      </c>
      <c r="M122" s="572">
        <v>17.52</v>
      </c>
      <c r="N122" s="572">
        <v>17.52</v>
      </c>
      <c r="O122" s="572">
        <v>17.52</v>
      </c>
      <c r="P122" s="324">
        <f t="shared" si="77"/>
        <v>0</v>
      </c>
      <c r="Q122" s="575">
        <v>35</v>
      </c>
      <c r="R122" s="575">
        <v>35</v>
      </c>
      <c r="S122" s="575">
        <v>35</v>
      </c>
      <c r="T122" s="326">
        <f t="shared" si="78"/>
        <v>0</v>
      </c>
      <c r="U122" s="576">
        <v>69.5</v>
      </c>
      <c r="V122" s="576">
        <v>64.5</v>
      </c>
      <c r="W122" s="576">
        <v>62</v>
      </c>
      <c r="X122" s="324">
        <f t="shared" si="79"/>
        <v>0</v>
      </c>
      <c r="Y122" s="409" t="s">
        <v>402</v>
      </c>
      <c r="Z122" s="409" t="s">
        <v>402</v>
      </c>
      <c r="AA122" s="409" t="s">
        <v>403</v>
      </c>
      <c r="AB122" s="326" t="str">
        <f>IF((0=$C122),"",IFERROR(IF($C122&lt;10,$C122*Y122,IF(AND(10&lt;=$C122,$C122&lt;=50),$C122*Z122,IF($C122&gt;50,$C122*AA122,"No Offer"))),"No Offer"))</f>
        <v/>
      </c>
    </row>
    <row r="123" spans="1:28" x14ac:dyDescent="0.2">
      <c r="A123" s="316"/>
      <c r="B123" s="558"/>
      <c r="C123" s="318">
        <f>'Series 500 Input'!J123</f>
        <v>0</v>
      </c>
      <c r="D123" s="562"/>
      <c r="E123" s="572"/>
      <c r="F123" s="572"/>
      <c r="G123" s="572"/>
      <c r="H123" s="569"/>
      <c r="I123" s="573"/>
      <c r="J123" s="573"/>
      <c r="K123" s="573"/>
      <c r="L123" s="573"/>
      <c r="M123" s="572"/>
      <c r="N123" s="572"/>
      <c r="O123" s="572"/>
      <c r="P123" s="572"/>
      <c r="Q123" s="575"/>
      <c r="R123" s="575"/>
      <c r="S123" s="575"/>
      <c r="T123" s="575"/>
      <c r="U123" s="576"/>
      <c r="V123" s="576"/>
      <c r="W123" s="576"/>
      <c r="X123" s="576"/>
      <c r="Y123" s="573"/>
      <c r="Z123" s="573"/>
      <c r="AA123" s="573"/>
      <c r="AB123" s="411"/>
    </row>
    <row r="124" spans="1:28" ht="14.25" customHeight="1" x14ac:dyDescent="0.2">
      <c r="A124" s="316" t="s">
        <v>1239</v>
      </c>
      <c r="B124" s="558" t="s">
        <v>1240</v>
      </c>
      <c r="C124" s="318">
        <f>'Series 500 Input'!J124</f>
        <v>0</v>
      </c>
      <c r="D124" s="562" t="s">
        <v>1236</v>
      </c>
      <c r="E124" s="572">
        <v>51.1</v>
      </c>
      <c r="F124" s="572">
        <v>34.979999999999997</v>
      </c>
      <c r="G124" s="572">
        <v>29.62</v>
      </c>
      <c r="H124" s="324">
        <f t="shared" si="91"/>
        <v>0</v>
      </c>
      <c r="I124" s="573">
        <v>50</v>
      </c>
      <c r="J124" s="573">
        <v>50</v>
      </c>
      <c r="K124" s="573">
        <v>50</v>
      </c>
      <c r="L124" s="326">
        <f t="shared" si="86"/>
        <v>0</v>
      </c>
      <c r="M124" s="572">
        <v>10.02</v>
      </c>
      <c r="N124" s="572">
        <v>10.02</v>
      </c>
      <c r="O124" s="572">
        <v>10.02</v>
      </c>
      <c r="P124" s="324">
        <f t="shared" si="77"/>
        <v>0</v>
      </c>
      <c r="Q124" s="575">
        <v>28</v>
      </c>
      <c r="R124" s="575">
        <v>28</v>
      </c>
      <c r="S124" s="575">
        <v>28</v>
      </c>
      <c r="T124" s="326">
        <f t="shared" si="78"/>
        <v>0</v>
      </c>
      <c r="U124" s="576">
        <v>61.5</v>
      </c>
      <c r="V124" s="576">
        <v>56.5</v>
      </c>
      <c r="W124" s="576">
        <v>54</v>
      </c>
      <c r="X124" s="324">
        <f t="shared" si="79"/>
        <v>0</v>
      </c>
      <c r="Y124" s="409" t="s">
        <v>402</v>
      </c>
      <c r="Z124" s="409" t="s">
        <v>402</v>
      </c>
      <c r="AA124" s="409" t="s">
        <v>403</v>
      </c>
      <c r="AB124" s="326" t="str">
        <f>IF((0=$C124),"",IFERROR(IF($C124&lt;10,$C124*Y124,IF(AND(10&lt;=$C124,$C124&lt;=50),$C124*Z124,IF($C124&gt;50,$C124*AA124,"No Offer"))),"No Offer"))</f>
        <v/>
      </c>
    </row>
    <row r="125" spans="1:28" ht="14.25" customHeight="1" x14ac:dyDescent="0.2">
      <c r="A125" s="316"/>
      <c r="B125" s="558"/>
      <c r="C125" s="318">
        <f>'Series 500 Input'!J125</f>
        <v>0</v>
      </c>
      <c r="D125" s="562"/>
      <c r="E125" s="572"/>
      <c r="F125" s="572"/>
      <c r="G125" s="572"/>
      <c r="H125" s="569"/>
      <c r="I125" s="573"/>
      <c r="J125" s="573"/>
      <c r="K125" s="573"/>
      <c r="L125" s="573"/>
      <c r="M125" s="572"/>
      <c r="N125" s="572"/>
      <c r="O125" s="572"/>
      <c r="P125" s="572"/>
      <c r="Q125" s="575"/>
      <c r="R125" s="575"/>
      <c r="S125" s="575"/>
      <c r="T125" s="575"/>
      <c r="U125" s="576"/>
      <c r="V125" s="576"/>
      <c r="W125" s="576"/>
      <c r="X125" s="576"/>
      <c r="Y125" s="573"/>
      <c r="Z125" s="573"/>
      <c r="AA125" s="573"/>
      <c r="AB125" s="411"/>
    </row>
    <row r="126" spans="1:28" ht="14.25" customHeight="1" x14ac:dyDescent="0.2">
      <c r="A126" s="316" t="s">
        <v>1241</v>
      </c>
      <c r="B126" s="558" t="s">
        <v>1242</v>
      </c>
      <c r="C126" s="318">
        <f>'Series 500 Input'!J126</f>
        <v>0</v>
      </c>
      <c r="D126" s="562" t="s">
        <v>1236</v>
      </c>
      <c r="E126" s="572">
        <v>94.79</v>
      </c>
      <c r="F126" s="572">
        <v>62.57</v>
      </c>
      <c r="G126" s="572">
        <v>51.82</v>
      </c>
      <c r="H126" s="324">
        <f t="shared" si="91"/>
        <v>0</v>
      </c>
      <c r="I126" s="573">
        <v>50</v>
      </c>
      <c r="J126" s="573">
        <v>50</v>
      </c>
      <c r="K126" s="573">
        <v>50</v>
      </c>
      <c r="L126" s="326">
        <f t="shared" si="86"/>
        <v>0</v>
      </c>
      <c r="M126" s="572">
        <v>97.82</v>
      </c>
      <c r="N126" s="572">
        <v>97.82</v>
      </c>
      <c r="O126" s="572">
        <v>97.82</v>
      </c>
      <c r="P126" s="324">
        <f t="shared" si="77"/>
        <v>0</v>
      </c>
      <c r="Q126" s="575">
        <v>40</v>
      </c>
      <c r="R126" s="575">
        <v>40</v>
      </c>
      <c r="S126" s="575">
        <v>40</v>
      </c>
      <c r="T126" s="326">
        <f t="shared" si="78"/>
        <v>0</v>
      </c>
      <c r="U126" s="576">
        <v>120</v>
      </c>
      <c r="V126" s="576">
        <v>114.5</v>
      </c>
      <c r="W126" s="576">
        <v>112</v>
      </c>
      <c r="X126" s="324">
        <f t="shared" si="79"/>
        <v>0</v>
      </c>
      <c r="Y126" s="409" t="s">
        <v>402</v>
      </c>
      <c r="Z126" s="409" t="s">
        <v>402</v>
      </c>
      <c r="AA126" s="409" t="s">
        <v>403</v>
      </c>
      <c r="AB126" s="326" t="str">
        <f>IF((0=$C126),"",IFERROR(IF($C126&lt;10,$C126*Y126,IF(AND(10&lt;=$C126,$C126&lt;=50),$C126*Z126,IF($C126&gt;50,$C126*AA126,"No Offer"))),"No Offer"))</f>
        <v/>
      </c>
    </row>
    <row r="127" spans="1:28" ht="14.25" customHeight="1" x14ac:dyDescent="0.2">
      <c r="A127" s="316"/>
      <c r="B127" s="558"/>
      <c r="C127" s="318">
        <f>'Series 500 Input'!J127</f>
        <v>0</v>
      </c>
      <c r="D127" s="562"/>
      <c r="E127" s="572"/>
      <c r="F127" s="572"/>
      <c r="G127" s="572"/>
      <c r="H127" s="569"/>
      <c r="I127" s="573"/>
      <c r="J127" s="573"/>
      <c r="K127" s="573"/>
      <c r="L127" s="573"/>
      <c r="M127" s="572"/>
      <c r="N127" s="572"/>
      <c r="O127" s="572"/>
      <c r="P127" s="572"/>
      <c r="Q127" s="575"/>
      <c r="R127" s="575"/>
      <c r="S127" s="575"/>
      <c r="T127" s="575"/>
      <c r="U127" s="576"/>
      <c r="V127" s="576"/>
      <c r="W127" s="576"/>
      <c r="X127" s="576"/>
      <c r="Y127" s="573"/>
      <c r="Z127" s="573"/>
      <c r="AA127" s="573"/>
      <c r="AB127" s="411"/>
    </row>
    <row r="128" spans="1:28" ht="14.25" customHeight="1" x14ac:dyDescent="0.2">
      <c r="A128" s="316" t="s">
        <v>1243</v>
      </c>
      <c r="B128" s="558" t="s">
        <v>1244</v>
      </c>
      <c r="C128" s="318">
        <f>'Series 500 Input'!J128</f>
        <v>0</v>
      </c>
      <c r="D128" s="346" t="s">
        <v>1236</v>
      </c>
      <c r="E128" s="572">
        <v>94.79</v>
      </c>
      <c r="F128" s="572">
        <v>62.57</v>
      </c>
      <c r="G128" s="572">
        <v>51.82</v>
      </c>
      <c r="H128" s="324">
        <f t="shared" si="91"/>
        <v>0</v>
      </c>
      <c r="I128" s="573">
        <v>50</v>
      </c>
      <c r="J128" s="573">
        <v>50</v>
      </c>
      <c r="K128" s="573">
        <v>50</v>
      </c>
      <c r="L128" s="326">
        <f t="shared" si="86"/>
        <v>0</v>
      </c>
      <c r="M128" s="572">
        <v>97.82</v>
      </c>
      <c r="N128" s="572">
        <v>97.82</v>
      </c>
      <c r="O128" s="572">
        <v>97.82</v>
      </c>
      <c r="P128" s="324">
        <f t="shared" si="77"/>
        <v>0</v>
      </c>
      <c r="Q128" s="575">
        <v>40</v>
      </c>
      <c r="R128" s="575">
        <v>40</v>
      </c>
      <c r="S128" s="575">
        <v>40</v>
      </c>
      <c r="T128" s="326">
        <f t="shared" si="78"/>
        <v>0</v>
      </c>
      <c r="U128" s="576">
        <v>120</v>
      </c>
      <c r="V128" s="576">
        <v>114.5</v>
      </c>
      <c r="W128" s="576">
        <v>112</v>
      </c>
      <c r="X128" s="324">
        <f t="shared" si="79"/>
        <v>0</v>
      </c>
      <c r="Y128" s="409" t="s">
        <v>402</v>
      </c>
      <c r="Z128" s="409" t="s">
        <v>402</v>
      </c>
      <c r="AA128" s="409" t="s">
        <v>403</v>
      </c>
      <c r="AB128" s="326" t="str">
        <f>IF((0=$C128),"",IFERROR(IF($C128&lt;10,$C128*Y128,IF(AND(10&lt;=$C128,$C128&lt;=50),$C128*Z128,IF($C128&gt;50,$C128*AA128,"No Offer"))),"No Offer"))</f>
        <v/>
      </c>
    </row>
    <row r="129" spans="1:28" x14ac:dyDescent="0.2">
      <c r="A129" s="316"/>
      <c r="B129" s="558"/>
      <c r="C129" s="318">
        <f>'Series 500 Input'!J129</f>
        <v>0</v>
      </c>
      <c r="D129" s="562"/>
      <c r="E129" s="599"/>
      <c r="F129" s="599"/>
      <c r="G129" s="599"/>
      <c r="H129" s="569"/>
      <c r="I129" s="600"/>
      <c r="J129" s="600"/>
      <c r="K129" s="600"/>
      <c r="L129" s="600"/>
      <c r="M129" s="599"/>
      <c r="N129" s="599"/>
      <c r="O129" s="599"/>
      <c r="P129" s="599"/>
      <c r="Q129" s="601"/>
      <c r="R129" s="601"/>
      <c r="S129" s="601"/>
      <c r="T129" s="601"/>
      <c r="U129" s="602"/>
      <c r="V129" s="602"/>
      <c r="W129" s="602"/>
      <c r="X129" s="602"/>
      <c r="Y129" s="600"/>
      <c r="Z129" s="600"/>
      <c r="AA129" s="600"/>
      <c r="AB129" s="601"/>
    </row>
    <row r="130" spans="1:28" x14ac:dyDescent="0.2">
      <c r="A130" s="311"/>
      <c r="B130" s="563" t="s">
        <v>1245</v>
      </c>
      <c r="C130" s="318">
        <f>'Series 500 Input'!J130</f>
        <v>0</v>
      </c>
      <c r="D130" s="568"/>
      <c r="E130" s="565"/>
      <c r="F130" s="565"/>
      <c r="G130" s="565"/>
      <c r="H130" s="568"/>
      <c r="I130" s="567"/>
      <c r="J130" s="567"/>
      <c r="K130" s="567"/>
      <c r="L130" s="567"/>
      <c r="M130" s="565"/>
      <c r="N130" s="565"/>
      <c r="O130" s="565"/>
      <c r="P130" s="565"/>
      <c r="Q130" s="565"/>
      <c r="R130" s="565"/>
      <c r="S130" s="565"/>
      <c r="T130" s="565"/>
      <c r="U130" s="567"/>
      <c r="V130" s="567"/>
      <c r="W130" s="567"/>
      <c r="X130" s="567"/>
      <c r="Y130" s="567"/>
      <c r="Z130" s="567"/>
      <c r="AA130" s="567"/>
      <c r="AB130" s="565"/>
    </row>
    <row r="131" spans="1:28" x14ac:dyDescent="0.2">
      <c r="A131" s="316"/>
      <c r="B131" s="596"/>
      <c r="C131" s="318">
        <f>'Series 500 Input'!J131</f>
        <v>0</v>
      </c>
      <c r="D131" s="562"/>
      <c r="E131" s="572"/>
      <c r="F131" s="572"/>
      <c r="G131" s="572"/>
      <c r="H131" s="569"/>
      <c r="I131" s="573"/>
      <c r="J131" s="573"/>
      <c r="K131" s="573"/>
      <c r="L131" s="573"/>
      <c r="M131" s="572"/>
      <c r="N131" s="572"/>
      <c r="O131" s="572"/>
      <c r="P131" s="572"/>
      <c r="Q131" s="575"/>
      <c r="R131" s="575"/>
      <c r="S131" s="575"/>
      <c r="T131" s="575"/>
      <c r="U131" s="576"/>
      <c r="V131" s="576"/>
      <c r="W131" s="576"/>
      <c r="X131" s="576"/>
      <c r="Y131" s="573"/>
      <c r="Z131" s="573"/>
      <c r="AA131" s="573"/>
      <c r="AB131" s="411"/>
    </row>
    <row r="132" spans="1:28" x14ac:dyDescent="0.2">
      <c r="A132" s="331"/>
      <c r="B132" s="586" t="s">
        <v>1246</v>
      </c>
      <c r="C132" s="318">
        <f>'Series 500 Input'!J132</f>
        <v>0</v>
      </c>
      <c r="D132" s="587"/>
      <c r="E132" s="588" t="s">
        <v>803</v>
      </c>
      <c r="F132" s="588" t="s">
        <v>804</v>
      </c>
      <c r="G132" s="588" t="s">
        <v>486</v>
      </c>
      <c r="H132" s="587"/>
      <c r="I132" s="589" t="s">
        <v>803</v>
      </c>
      <c r="J132" s="589" t="s">
        <v>804</v>
      </c>
      <c r="K132" s="589" t="s">
        <v>486</v>
      </c>
      <c r="L132" s="589"/>
      <c r="M132" s="588" t="s">
        <v>803</v>
      </c>
      <c r="N132" s="588" t="s">
        <v>804</v>
      </c>
      <c r="O132" s="588" t="s">
        <v>486</v>
      </c>
      <c r="P132" s="588"/>
      <c r="Q132" s="588" t="s">
        <v>803</v>
      </c>
      <c r="R132" s="588" t="s">
        <v>804</v>
      </c>
      <c r="S132" s="588" t="s">
        <v>486</v>
      </c>
      <c r="T132" s="588"/>
      <c r="U132" s="589" t="s">
        <v>803</v>
      </c>
      <c r="V132" s="589" t="s">
        <v>804</v>
      </c>
      <c r="W132" s="589" t="s">
        <v>486</v>
      </c>
      <c r="X132" s="589"/>
      <c r="Y132" s="589" t="s">
        <v>803</v>
      </c>
      <c r="Z132" s="589" t="s">
        <v>804</v>
      </c>
      <c r="AA132" s="589" t="s">
        <v>486</v>
      </c>
      <c r="AB132" s="433"/>
    </row>
    <row r="133" spans="1:28" x14ac:dyDescent="0.2">
      <c r="A133" s="316"/>
      <c r="B133" s="596"/>
      <c r="C133" s="318">
        <f>'Series 500 Input'!J133</f>
        <v>0</v>
      </c>
      <c r="D133" s="562"/>
      <c r="E133" s="572"/>
      <c r="F133" s="572"/>
      <c r="G133" s="572"/>
      <c r="H133" s="569"/>
      <c r="I133" s="573"/>
      <c r="J133" s="573"/>
      <c r="K133" s="573"/>
      <c r="L133" s="573"/>
      <c r="M133" s="572"/>
      <c r="N133" s="572"/>
      <c r="O133" s="572"/>
      <c r="P133" s="572"/>
      <c r="Q133" s="575"/>
      <c r="R133" s="575"/>
      <c r="S133" s="575"/>
      <c r="T133" s="575"/>
      <c r="U133" s="576"/>
      <c r="V133" s="576"/>
      <c r="W133" s="576"/>
      <c r="X133" s="576"/>
      <c r="Y133" s="573"/>
      <c r="Z133" s="573"/>
      <c r="AA133" s="573"/>
      <c r="AB133" s="411"/>
    </row>
    <row r="134" spans="1:28" ht="38.25" x14ac:dyDescent="0.2">
      <c r="A134" s="316" t="s">
        <v>1247</v>
      </c>
      <c r="B134" s="558" t="s">
        <v>1248</v>
      </c>
      <c r="C134" s="318">
        <f>'Series 500 Input'!J134</f>
        <v>0</v>
      </c>
      <c r="D134" s="562" t="s">
        <v>30</v>
      </c>
      <c r="E134" s="572">
        <v>296.45</v>
      </c>
      <c r="F134" s="572">
        <v>269.60000000000002</v>
      </c>
      <c r="G134" s="572">
        <v>262.27999999999997</v>
      </c>
      <c r="H134" s="324">
        <f>(IF(C134&lt;5,E134,IF(AND(C134&gt;=5,C134&lt;=10),F134,IF(C134&gt;10,G134,""))))*C134</f>
        <v>0</v>
      </c>
      <c r="I134" s="573">
        <v>50</v>
      </c>
      <c r="J134" s="573">
        <v>50</v>
      </c>
      <c r="K134" s="573">
        <v>50</v>
      </c>
      <c r="L134" s="326">
        <f>(IF(C134&lt;5,I134,IF(AND(C134&gt;=5,C134&lt;=10),J134,IF(C134&gt;10,K134,""))))*C134</f>
        <v>0</v>
      </c>
      <c r="M134" s="572">
        <v>106.66</v>
      </c>
      <c r="N134" s="572">
        <v>106.66</v>
      </c>
      <c r="O134" s="572">
        <v>106.66</v>
      </c>
      <c r="P134" s="324">
        <f>(IF(C134&lt;5,M134,IF(AND(C134&gt;=5,C134&lt;=10),N134,IF(C134&gt;10,O134,""))))*C134</f>
        <v>0</v>
      </c>
      <c r="Q134" s="575">
        <v>75</v>
      </c>
      <c r="R134" s="575">
        <v>75</v>
      </c>
      <c r="S134" s="575">
        <v>75</v>
      </c>
      <c r="T134" s="326">
        <f>(IF(C134&lt;5,Q134,IF(AND(C134&gt;=5,C134&lt;=10),R134,IF(C134&gt;10,S134,""))))*C134</f>
        <v>0</v>
      </c>
      <c r="U134" s="576">
        <v>148</v>
      </c>
      <c r="V134" s="576">
        <v>136</v>
      </c>
      <c r="W134" s="576">
        <v>130</v>
      </c>
      <c r="X134" s="324">
        <f>(IF(C134&lt;5,U134,IF(AND(C134&gt;=5,C134&lt;=10),V134,IF(C134&gt;10,W134,""))))*C134</f>
        <v>0</v>
      </c>
      <c r="Y134" s="409">
        <v>250</v>
      </c>
      <c r="Z134" s="409">
        <v>200</v>
      </c>
      <c r="AA134" s="409">
        <v>200</v>
      </c>
      <c r="AB134" s="326">
        <f>(IF(C134&lt;5,Y134,IF(AND(C134&gt;=5,C134&lt;=10),Z134,IF(C134&gt;10,AA134,""))))*C134</f>
        <v>0</v>
      </c>
    </row>
    <row r="135" spans="1:28" x14ac:dyDescent="0.2">
      <c r="A135" s="316"/>
      <c r="B135" s="596"/>
      <c r="C135" s="318">
        <f>'Series 500 Input'!J135</f>
        <v>0</v>
      </c>
      <c r="D135" s="562"/>
      <c r="E135" s="572"/>
      <c r="F135" s="572"/>
      <c r="G135" s="572"/>
      <c r="H135" s="569"/>
      <c r="I135" s="573"/>
      <c r="J135" s="573"/>
      <c r="K135" s="573"/>
      <c r="L135" s="573"/>
      <c r="M135" s="572"/>
      <c r="N135" s="572"/>
      <c r="O135" s="572"/>
      <c r="P135" s="572"/>
      <c r="Q135" s="575"/>
      <c r="R135" s="575"/>
      <c r="S135" s="575"/>
      <c r="T135" s="575"/>
      <c r="U135" s="576"/>
      <c r="V135" s="576"/>
      <c r="W135" s="576"/>
      <c r="X135" s="576"/>
      <c r="Y135" s="573"/>
      <c r="Z135" s="573"/>
      <c r="AA135" s="573"/>
      <c r="AB135" s="411"/>
    </row>
    <row r="136" spans="1:28" ht="37.5" customHeight="1" x14ac:dyDescent="0.2">
      <c r="A136" s="316" t="s">
        <v>1249</v>
      </c>
      <c r="B136" s="558" t="s">
        <v>1250</v>
      </c>
      <c r="C136" s="318">
        <f>'Series 500 Input'!J136</f>
        <v>0</v>
      </c>
      <c r="D136" s="562" t="s">
        <v>30</v>
      </c>
      <c r="E136" s="572">
        <v>296.45</v>
      </c>
      <c r="F136" s="572">
        <v>269.60000000000002</v>
      </c>
      <c r="G136" s="572">
        <v>262.27999999999997</v>
      </c>
      <c r="H136" s="324">
        <f t="shared" ref="H136" si="92">(IF(C136&lt;5,E136,IF(AND(C136&gt;=5,C136&lt;=10),F136,IF(C136&gt;10,G136,""))))*C136</f>
        <v>0</v>
      </c>
      <c r="I136" s="573">
        <v>50</v>
      </c>
      <c r="J136" s="573">
        <v>50</v>
      </c>
      <c r="K136" s="573">
        <v>50</v>
      </c>
      <c r="L136" s="326">
        <f t="shared" ref="L136" si="93">(IF(C136&lt;5,I136,IF(AND(C136&gt;=5,C136&lt;=10),J136,IF(C136&gt;10,K136,""))))*C136</f>
        <v>0</v>
      </c>
      <c r="M136" s="572">
        <v>106.66</v>
      </c>
      <c r="N136" s="572">
        <v>106.66</v>
      </c>
      <c r="O136" s="572">
        <v>106.66</v>
      </c>
      <c r="P136" s="324">
        <f t="shared" ref="P136" si="94">(IF(C136&lt;5,M136,IF(AND(C136&gt;=5,C136&lt;=10),N136,IF(C136&gt;10,O136,""))))*C136</f>
        <v>0</v>
      </c>
      <c r="Q136" s="575">
        <v>100</v>
      </c>
      <c r="R136" s="575">
        <v>100</v>
      </c>
      <c r="S136" s="575">
        <v>100</v>
      </c>
      <c r="T136" s="326">
        <f t="shared" ref="T136" si="95">(IF(C136&lt;5,Q136,IF(AND(C136&gt;=5,C136&lt;=10),R136,IF(C136&gt;10,S136,""))))*C136</f>
        <v>0</v>
      </c>
      <c r="U136" s="576">
        <v>148</v>
      </c>
      <c r="V136" s="576">
        <v>136</v>
      </c>
      <c r="W136" s="576">
        <v>130</v>
      </c>
      <c r="X136" s="324">
        <f t="shared" ref="X136" si="96">(IF(C136&lt;5,U136,IF(AND(C136&gt;=5,C136&lt;=10),V136,IF(C136&gt;10,W136,""))))*C136</f>
        <v>0</v>
      </c>
      <c r="Y136" s="409">
        <v>250</v>
      </c>
      <c r="Z136" s="409">
        <v>200</v>
      </c>
      <c r="AA136" s="409">
        <v>200</v>
      </c>
      <c r="AB136" s="326">
        <f t="shared" ref="AB136" si="97">(IF(C136&lt;5,Y136,IF(AND(C136&gt;=5,C136&lt;=10),Z136,IF(C136&gt;10,AA136,""))))*C136</f>
        <v>0</v>
      </c>
    </row>
    <row r="137" spans="1:28" x14ac:dyDescent="0.2">
      <c r="A137" s="316"/>
      <c r="B137" s="558"/>
      <c r="C137" s="318">
        <f>'Series 500 Input'!J137</f>
        <v>0</v>
      </c>
      <c r="D137" s="562"/>
      <c r="E137" s="572"/>
      <c r="F137" s="572"/>
      <c r="G137" s="572"/>
      <c r="H137" s="569"/>
      <c r="I137" s="573"/>
      <c r="J137" s="573"/>
      <c r="K137" s="573"/>
      <c r="L137" s="573"/>
      <c r="M137" s="572"/>
      <c r="N137" s="572"/>
      <c r="O137" s="572"/>
      <c r="P137" s="572"/>
      <c r="Q137" s="575"/>
      <c r="R137" s="575"/>
      <c r="S137" s="575"/>
      <c r="T137" s="575"/>
      <c r="U137" s="576"/>
      <c r="V137" s="576"/>
      <c r="W137" s="576"/>
      <c r="X137" s="576"/>
      <c r="Y137" s="573"/>
      <c r="Z137" s="573"/>
      <c r="AA137" s="573"/>
      <c r="AB137" s="411"/>
    </row>
    <row r="138" spans="1:28" ht="37.5" customHeight="1" x14ac:dyDescent="0.2">
      <c r="A138" s="316" t="s">
        <v>1251</v>
      </c>
      <c r="B138" s="558" t="s">
        <v>1252</v>
      </c>
      <c r="C138" s="318">
        <f>'Series 500 Input'!J138</f>
        <v>0</v>
      </c>
      <c r="D138" s="562" t="s">
        <v>30</v>
      </c>
      <c r="E138" s="572">
        <v>295.35000000000002</v>
      </c>
      <c r="F138" s="572">
        <v>281.93</v>
      </c>
      <c r="G138" s="572">
        <v>274.60000000000002</v>
      </c>
      <c r="H138" s="324">
        <f t="shared" ref="H138" si="98">(IF(C138&lt;5,E138,IF(AND(C138&gt;=5,C138&lt;=10),F138,IF(C138&gt;10,G138,""))))*C138</f>
        <v>0</v>
      </c>
      <c r="I138" s="573">
        <v>50</v>
      </c>
      <c r="J138" s="573">
        <v>50</v>
      </c>
      <c r="K138" s="573">
        <v>50</v>
      </c>
      <c r="L138" s="326">
        <f t="shared" ref="L138" si="99">(IF(C138&lt;5,I138,IF(AND(C138&gt;=5,C138&lt;=10),J138,IF(C138&gt;10,K138,""))))*C138</f>
        <v>0</v>
      </c>
      <c r="M138" s="572">
        <v>133.74</v>
      </c>
      <c r="N138" s="572">
        <v>133.74</v>
      </c>
      <c r="O138" s="572">
        <v>133.74</v>
      </c>
      <c r="P138" s="324">
        <f t="shared" ref="P138" si="100">(IF(C138&lt;5,M138,IF(AND(C138&gt;=5,C138&lt;=10),N138,IF(C138&gt;10,O138,""))))*C138</f>
        <v>0</v>
      </c>
      <c r="Q138" s="575">
        <v>125</v>
      </c>
      <c r="R138" s="575">
        <v>125</v>
      </c>
      <c r="S138" s="575">
        <v>125</v>
      </c>
      <c r="T138" s="326">
        <f t="shared" ref="T138" si="101">(IF(C138&lt;5,Q138,IF(AND(C138&gt;=5,C138&lt;=10),R138,IF(C138&gt;10,S138,""))))*C138</f>
        <v>0</v>
      </c>
      <c r="U138" s="576">
        <v>258.08</v>
      </c>
      <c r="V138" s="576">
        <v>251</v>
      </c>
      <c r="W138" s="576">
        <v>245</v>
      </c>
      <c r="X138" s="324">
        <f t="shared" ref="X138" si="102">(IF(C138&lt;5,U138,IF(AND(C138&gt;=5,C138&lt;=10),V138,IF(C138&gt;10,W138,""))))*C138</f>
        <v>0</v>
      </c>
      <c r="Y138" s="409">
        <v>250</v>
      </c>
      <c r="Z138" s="409">
        <v>200</v>
      </c>
      <c r="AA138" s="409">
        <v>200</v>
      </c>
      <c r="AB138" s="326">
        <f t="shared" ref="AB138" si="103">(IF(C138&lt;5,Y138,IF(AND(C138&gt;=5,C138&lt;=10),Z138,IF(C138&gt;10,AA138,""))))*C138</f>
        <v>0</v>
      </c>
    </row>
    <row r="139" spans="1:28" x14ac:dyDescent="0.2">
      <c r="A139" s="316"/>
      <c r="B139" s="558"/>
      <c r="C139" s="318">
        <f>'Series 500 Input'!J139</f>
        <v>0</v>
      </c>
      <c r="D139" s="562"/>
      <c r="E139" s="572"/>
      <c r="F139" s="572"/>
      <c r="G139" s="572"/>
      <c r="H139" s="569"/>
      <c r="I139" s="573"/>
      <c r="J139" s="573"/>
      <c r="K139" s="573"/>
      <c r="L139" s="573"/>
      <c r="M139" s="572"/>
      <c r="N139" s="572"/>
      <c r="O139" s="572"/>
      <c r="P139" s="572"/>
      <c r="Q139" s="575"/>
      <c r="R139" s="575"/>
      <c r="S139" s="575"/>
      <c r="T139" s="575"/>
      <c r="U139" s="576"/>
      <c r="V139" s="576"/>
      <c r="W139" s="576"/>
      <c r="X139" s="576"/>
      <c r="Y139" s="573"/>
      <c r="Z139" s="573"/>
      <c r="AA139" s="573"/>
      <c r="AB139" s="411"/>
    </row>
    <row r="140" spans="1:28" ht="39" customHeight="1" x14ac:dyDescent="0.2">
      <c r="A140" s="316" t="s">
        <v>1253</v>
      </c>
      <c r="B140" s="558" t="s">
        <v>1254</v>
      </c>
      <c r="C140" s="318">
        <f>'Series 500 Input'!J140</f>
        <v>0</v>
      </c>
      <c r="D140" s="562" t="s">
        <v>30</v>
      </c>
      <c r="E140" s="572">
        <v>296.45</v>
      </c>
      <c r="F140" s="572">
        <v>269.60000000000002</v>
      </c>
      <c r="G140" s="572">
        <v>262.27999999999997</v>
      </c>
      <c r="H140" s="324">
        <f t="shared" ref="H140" si="104">(IF(C140&lt;5,E140,IF(AND(C140&gt;=5,C140&lt;=10),F140,IF(C140&gt;10,G140,""))))*C140</f>
        <v>0</v>
      </c>
      <c r="I140" s="573">
        <v>80</v>
      </c>
      <c r="J140" s="573">
        <v>80</v>
      </c>
      <c r="K140" s="573">
        <v>80</v>
      </c>
      <c r="L140" s="326">
        <f t="shared" ref="L140" si="105">(IF(C140&lt;5,I140,IF(AND(C140&gt;=5,C140&lt;=10),J140,IF(C140&gt;10,K140,""))))*C140</f>
        <v>0</v>
      </c>
      <c r="M140" s="572">
        <v>127.99</v>
      </c>
      <c r="N140" s="572">
        <v>127.99</v>
      </c>
      <c r="O140" s="572">
        <v>127.99</v>
      </c>
      <c r="P140" s="324">
        <f t="shared" ref="P140" si="106">(IF(C140&lt;5,M140,IF(AND(C140&gt;=5,C140&lt;=10),N140,IF(C140&gt;10,O140,""))))*C140</f>
        <v>0</v>
      </c>
      <c r="Q140" s="575">
        <v>150</v>
      </c>
      <c r="R140" s="575">
        <v>150</v>
      </c>
      <c r="S140" s="575">
        <v>150</v>
      </c>
      <c r="T140" s="326">
        <f t="shared" ref="T140" si="107">(IF(C140&lt;5,Q140,IF(AND(C140&gt;=5,C140&lt;=10),R140,IF(C140&gt;10,S140,""))))*C140</f>
        <v>0</v>
      </c>
      <c r="U140" s="576">
        <v>158</v>
      </c>
      <c r="V140" s="576">
        <v>146</v>
      </c>
      <c r="W140" s="576">
        <v>140</v>
      </c>
      <c r="X140" s="324">
        <f t="shared" ref="X140" si="108">(IF(C140&lt;5,U140,IF(AND(C140&gt;=5,C140&lt;=10),V140,IF(C140&gt;10,W140,""))))*C140</f>
        <v>0</v>
      </c>
      <c r="Y140" s="409">
        <v>250</v>
      </c>
      <c r="Z140" s="409">
        <v>200</v>
      </c>
      <c r="AA140" s="409">
        <v>200</v>
      </c>
      <c r="AB140" s="326">
        <f t="shared" ref="AB140" si="109">(IF(C140&lt;5,Y140,IF(AND(C140&gt;=5,C140&lt;=10),Z140,IF(C140&gt;10,AA140,""))))*C140</f>
        <v>0</v>
      </c>
    </row>
    <row r="141" spans="1:28" x14ac:dyDescent="0.2">
      <c r="A141" s="316"/>
      <c r="B141" s="558"/>
      <c r="C141" s="318">
        <f>'Series 500 Input'!J141</f>
        <v>0</v>
      </c>
      <c r="D141" s="562"/>
      <c r="E141" s="572"/>
      <c r="F141" s="572"/>
      <c r="G141" s="572"/>
      <c r="H141" s="569"/>
      <c r="I141" s="573"/>
      <c r="J141" s="573"/>
      <c r="K141" s="573"/>
      <c r="L141" s="573"/>
      <c r="M141" s="572"/>
      <c r="N141" s="572"/>
      <c r="O141" s="572"/>
      <c r="P141" s="572"/>
      <c r="Q141" s="575"/>
      <c r="R141" s="575"/>
      <c r="S141" s="575"/>
      <c r="T141" s="575"/>
      <c r="U141" s="576"/>
      <c r="V141" s="576"/>
      <c r="W141" s="576"/>
      <c r="X141" s="576"/>
      <c r="Y141" s="573"/>
      <c r="Z141" s="573"/>
      <c r="AA141" s="573"/>
      <c r="AB141" s="411"/>
    </row>
    <row r="142" spans="1:28" ht="40.5" customHeight="1" x14ac:dyDescent="0.2">
      <c r="A142" s="316" t="s">
        <v>1255</v>
      </c>
      <c r="B142" s="558" t="s">
        <v>1256</v>
      </c>
      <c r="C142" s="318">
        <f>'Series 500 Input'!J142</f>
        <v>0</v>
      </c>
      <c r="D142" s="562" t="s">
        <v>30</v>
      </c>
      <c r="E142" s="572">
        <v>327.08</v>
      </c>
      <c r="F142" s="572">
        <v>313.66000000000003</v>
      </c>
      <c r="G142" s="572">
        <v>306.32</v>
      </c>
      <c r="H142" s="324">
        <f t="shared" ref="H142" si="110">(IF(C142&lt;5,E142,IF(AND(C142&gt;=5,C142&lt;=10),F142,IF(C142&gt;10,G142,""))))*C142</f>
        <v>0</v>
      </c>
      <c r="I142" s="573">
        <v>80</v>
      </c>
      <c r="J142" s="573">
        <v>80</v>
      </c>
      <c r="K142" s="573">
        <v>80</v>
      </c>
      <c r="L142" s="326">
        <f t="shared" ref="L142" si="111">(IF(C142&lt;5,I142,IF(AND(C142&gt;=5,C142&lt;=10),J142,IF(C142&gt;10,K142,""))))*C142</f>
        <v>0</v>
      </c>
      <c r="M142" s="572">
        <v>157.11000000000001</v>
      </c>
      <c r="N142" s="572">
        <v>157.11000000000001</v>
      </c>
      <c r="O142" s="572">
        <v>157.11000000000001</v>
      </c>
      <c r="P142" s="324">
        <f t="shared" ref="P142" si="112">(IF(C142&lt;5,M142,IF(AND(C142&gt;=5,C142&lt;=10),N142,IF(C142&gt;10,O142,""))))*C142</f>
        <v>0</v>
      </c>
      <c r="Q142" s="575">
        <v>175</v>
      </c>
      <c r="R142" s="575">
        <v>175</v>
      </c>
      <c r="S142" s="575">
        <v>175</v>
      </c>
      <c r="T142" s="326">
        <f t="shared" ref="T142" si="113">(IF(C142&lt;5,Q142,IF(AND(C142&gt;=5,C142&lt;=10),R142,IF(C142&gt;10,S142,""))))*C142</f>
        <v>0</v>
      </c>
      <c r="U142" s="576">
        <v>248</v>
      </c>
      <c r="V142" s="576">
        <v>242</v>
      </c>
      <c r="W142" s="576">
        <v>236</v>
      </c>
      <c r="X142" s="324">
        <f t="shared" ref="X142" si="114">(IF(C142&lt;5,U142,IF(AND(C142&gt;=5,C142&lt;=10),V142,IF(C142&gt;10,W142,""))))*C142</f>
        <v>0</v>
      </c>
      <c r="Y142" s="409">
        <v>300</v>
      </c>
      <c r="Z142" s="409">
        <v>250</v>
      </c>
      <c r="AA142" s="409">
        <v>250</v>
      </c>
      <c r="AB142" s="326">
        <f t="shared" ref="AB142" si="115">(IF(C142&lt;5,Y142,IF(AND(C142&gt;=5,C142&lt;=10),Z142,IF(C142&gt;10,AA142,""))))*C142</f>
        <v>0</v>
      </c>
    </row>
    <row r="143" spans="1:28" x14ac:dyDescent="0.2">
      <c r="A143" s="316"/>
      <c r="B143" s="558"/>
      <c r="C143" s="318">
        <f>'Series 500 Input'!J143</f>
        <v>0</v>
      </c>
      <c r="D143" s="562"/>
      <c r="E143" s="572"/>
      <c r="F143" s="572"/>
      <c r="G143" s="572"/>
      <c r="H143" s="569"/>
      <c r="I143" s="573"/>
      <c r="J143" s="573"/>
      <c r="K143" s="573"/>
      <c r="L143" s="573"/>
      <c r="M143" s="572"/>
      <c r="N143" s="572"/>
      <c r="O143" s="572"/>
      <c r="P143" s="572"/>
      <c r="Q143" s="575"/>
      <c r="R143" s="575"/>
      <c r="S143" s="575"/>
      <c r="T143" s="575"/>
      <c r="U143" s="576"/>
      <c r="V143" s="576"/>
      <c r="W143" s="576"/>
      <c r="X143" s="576"/>
      <c r="Y143" s="573"/>
      <c r="Z143" s="573"/>
      <c r="AA143" s="573"/>
      <c r="AB143" s="411"/>
    </row>
    <row r="144" spans="1:28" ht="38.25" x14ac:dyDescent="0.2">
      <c r="A144" s="316" t="s">
        <v>1257</v>
      </c>
      <c r="B144" s="558" t="s">
        <v>1258</v>
      </c>
      <c r="C144" s="318">
        <f>'Series 500 Input'!J144</f>
        <v>0</v>
      </c>
      <c r="D144" s="562" t="s">
        <v>30</v>
      </c>
      <c r="E144" s="572">
        <v>403</v>
      </c>
      <c r="F144" s="572">
        <v>376.15</v>
      </c>
      <c r="G144" s="572">
        <v>368.83</v>
      </c>
      <c r="H144" s="324">
        <f t="shared" ref="H144" si="116">(IF(C144&lt;5,E144,IF(AND(C144&gt;=5,C144&lt;=10),F144,IF(C144&gt;10,G144,""))))*C144</f>
        <v>0</v>
      </c>
      <c r="I144" s="573">
        <v>80</v>
      </c>
      <c r="J144" s="573">
        <v>80</v>
      </c>
      <c r="K144" s="573">
        <v>80</v>
      </c>
      <c r="L144" s="326">
        <f t="shared" ref="L144" si="117">(IF(C144&lt;5,I144,IF(AND(C144&gt;=5,C144&lt;=10),J144,IF(C144&gt;10,K144,""))))*C144</f>
        <v>0</v>
      </c>
      <c r="M144" s="572">
        <v>180.11</v>
      </c>
      <c r="N144" s="572">
        <v>180.11</v>
      </c>
      <c r="O144" s="572">
        <v>180.11</v>
      </c>
      <c r="P144" s="324">
        <f t="shared" ref="P144" si="118">(IF(C144&lt;5,M144,IF(AND(C144&gt;=5,C144&lt;=10),N144,IF(C144&gt;10,O144,""))))*C144</f>
        <v>0</v>
      </c>
      <c r="Q144" s="575">
        <v>185</v>
      </c>
      <c r="R144" s="575">
        <v>185</v>
      </c>
      <c r="S144" s="575">
        <v>185</v>
      </c>
      <c r="T144" s="326">
        <f t="shared" ref="T144" si="119">(IF(C144&lt;5,Q144,IF(AND(C144&gt;=5,C144&lt;=10),R144,IF(C144&gt;10,S144,""))))*C144</f>
        <v>0</v>
      </c>
      <c r="U144" s="576">
        <v>398</v>
      </c>
      <c r="V144" s="576">
        <v>392</v>
      </c>
      <c r="W144" s="576">
        <v>380</v>
      </c>
      <c r="X144" s="324">
        <f t="shared" ref="X144" si="120">(IF(C144&lt;5,U144,IF(AND(C144&gt;=5,C144&lt;=10),V144,IF(C144&gt;10,W144,""))))*C144</f>
        <v>0</v>
      </c>
      <c r="Y144" s="409">
        <v>450</v>
      </c>
      <c r="Z144" s="409">
        <v>400</v>
      </c>
      <c r="AA144" s="409">
        <v>400</v>
      </c>
      <c r="AB144" s="326">
        <f t="shared" ref="AB144" si="121">(IF(C144&lt;5,Y144,IF(AND(C144&gt;=5,C144&lt;=10),Z144,IF(C144&gt;10,AA144,""))))*C144</f>
        <v>0</v>
      </c>
    </row>
    <row r="145" spans="1:28" x14ac:dyDescent="0.2">
      <c r="A145" s="316"/>
      <c r="B145" s="558"/>
      <c r="C145" s="318">
        <f>'Series 500 Input'!J145</f>
        <v>0</v>
      </c>
      <c r="D145" s="562"/>
      <c r="E145" s="572"/>
      <c r="F145" s="572"/>
      <c r="G145" s="572"/>
      <c r="H145" s="569"/>
      <c r="I145" s="573"/>
      <c r="J145" s="573"/>
      <c r="K145" s="573"/>
      <c r="L145" s="573"/>
      <c r="M145" s="572"/>
      <c r="N145" s="572"/>
      <c r="O145" s="572"/>
      <c r="P145" s="572"/>
      <c r="Q145" s="575"/>
      <c r="R145" s="575"/>
      <c r="S145" s="575"/>
      <c r="T145" s="575"/>
      <c r="U145" s="576"/>
      <c r="V145" s="576"/>
      <c r="W145" s="576"/>
      <c r="X145" s="576"/>
      <c r="Y145" s="573"/>
      <c r="Z145" s="573"/>
      <c r="AA145" s="573"/>
      <c r="AB145" s="411"/>
    </row>
    <row r="146" spans="1:28" ht="38.25" x14ac:dyDescent="0.2">
      <c r="A146" s="316" t="s">
        <v>1259</v>
      </c>
      <c r="B146" s="558" t="s">
        <v>1260</v>
      </c>
      <c r="C146" s="318">
        <f>'Series 500 Input'!J146</f>
        <v>0</v>
      </c>
      <c r="D146" s="562" t="s">
        <v>30</v>
      </c>
      <c r="E146" s="572">
        <v>492.8</v>
      </c>
      <c r="F146" s="572">
        <v>471.43</v>
      </c>
      <c r="G146" s="572">
        <v>464.64</v>
      </c>
      <c r="H146" s="324">
        <f t="shared" ref="H146" si="122">(IF(C146&lt;5,E146,IF(AND(C146&gt;=5,C146&lt;=10),F146,IF(C146&gt;10,G146,""))))*C146</f>
        <v>0</v>
      </c>
      <c r="I146" s="573">
        <v>80</v>
      </c>
      <c r="J146" s="573">
        <v>80</v>
      </c>
      <c r="K146" s="573">
        <v>80</v>
      </c>
      <c r="L146" s="326">
        <f t="shared" ref="L146" si="123">(IF(C146&lt;5,I146,IF(AND(C146&gt;=5,C146&lt;=10),J146,IF(C146&gt;10,K146,""))))*C146</f>
        <v>0</v>
      </c>
      <c r="M146" s="572">
        <v>185.86</v>
      </c>
      <c r="N146" s="572">
        <v>185.86</v>
      </c>
      <c r="O146" s="572">
        <v>185.86</v>
      </c>
      <c r="P146" s="324">
        <f t="shared" ref="P146" si="124">(IF(C146&lt;5,M146,IF(AND(C146&gt;=5,C146&lt;=10),N146,IF(C146&gt;10,O146,""))))*C146</f>
        <v>0</v>
      </c>
      <c r="Q146" s="575">
        <v>200</v>
      </c>
      <c r="R146" s="575">
        <v>200</v>
      </c>
      <c r="S146" s="575">
        <v>200</v>
      </c>
      <c r="T146" s="326">
        <f t="shared" ref="T146" si="125">(IF(C146&lt;5,Q146,IF(AND(C146&gt;=5,C146&lt;=10),R146,IF(C146&gt;10,S146,""))))*C146</f>
        <v>0</v>
      </c>
      <c r="U146" s="576">
        <v>648</v>
      </c>
      <c r="V146" s="576">
        <v>642</v>
      </c>
      <c r="W146" s="576">
        <v>624</v>
      </c>
      <c r="X146" s="324">
        <f t="shared" ref="X146" si="126">(IF(C146&lt;5,U146,IF(AND(C146&gt;=5,C146&lt;=10),V146,IF(C146&gt;10,W146,""))))*C146</f>
        <v>0</v>
      </c>
      <c r="Y146" s="409">
        <v>450</v>
      </c>
      <c r="Z146" s="409">
        <v>400</v>
      </c>
      <c r="AA146" s="409">
        <v>400</v>
      </c>
      <c r="AB146" s="326">
        <f t="shared" ref="AB146" si="127">(IF(C146&lt;5,Y146,IF(AND(C146&gt;=5,C146&lt;=10),Z146,IF(C146&gt;10,AA146,""))))*C146</f>
        <v>0</v>
      </c>
    </row>
    <row r="147" spans="1:28" x14ac:dyDescent="0.2">
      <c r="A147" s="316"/>
      <c r="B147" s="558"/>
      <c r="C147" s="318">
        <f>'Series 500 Input'!J147</f>
        <v>0</v>
      </c>
      <c r="D147" s="562"/>
      <c r="E147" s="572"/>
      <c r="F147" s="572"/>
      <c r="G147" s="572"/>
      <c r="H147" s="569"/>
      <c r="I147" s="573"/>
      <c r="J147" s="573"/>
      <c r="K147" s="573"/>
      <c r="L147" s="573"/>
      <c r="M147" s="572"/>
      <c r="N147" s="572"/>
      <c r="O147" s="572"/>
      <c r="P147" s="572"/>
      <c r="Q147" s="575"/>
      <c r="R147" s="575"/>
      <c r="S147" s="575"/>
      <c r="T147" s="575"/>
      <c r="U147" s="576"/>
      <c r="V147" s="576"/>
      <c r="W147" s="576"/>
      <c r="X147" s="576"/>
      <c r="Y147" s="573"/>
      <c r="Z147" s="573"/>
      <c r="AA147" s="573"/>
      <c r="AB147" s="411"/>
    </row>
    <row r="148" spans="1:28" ht="38.25" x14ac:dyDescent="0.2">
      <c r="A148" s="316" t="s">
        <v>1261</v>
      </c>
      <c r="B148" s="558" t="s">
        <v>1262</v>
      </c>
      <c r="C148" s="318">
        <f>'Series 500 Input'!J148</f>
        <v>0</v>
      </c>
      <c r="D148" s="562" t="s">
        <v>30</v>
      </c>
      <c r="E148" s="572">
        <v>327.08</v>
      </c>
      <c r="F148" s="572">
        <v>313.66000000000003</v>
      </c>
      <c r="G148" s="572">
        <v>306.32</v>
      </c>
      <c r="H148" s="324">
        <f t="shared" ref="H148" si="128">(IF(C148&lt;5,E148,IF(AND(C148&gt;=5,C148&lt;=10),F148,IF(C148&gt;10,G148,""))))*C148</f>
        <v>0</v>
      </c>
      <c r="I148" s="573">
        <v>80</v>
      </c>
      <c r="J148" s="573">
        <v>80</v>
      </c>
      <c r="K148" s="573">
        <v>80</v>
      </c>
      <c r="L148" s="326">
        <f t="shared" ref="L148" si="129">(IF(C148&lt;5,I148,IF(AND(C148&gt;=5,C148&lt;=10),J148,IF(C148&gt;10,K148,""))))*C148</f>
        <v>0</v>
      </c>
      <c r="M148" s="572">
        <v>168.61</v>
      </c>
      <c r="N148" s="572">
        <v>168.61</v>
      </c>
      <c r="O148" s="572">
        <v>168.61</v>
      </c>
      <c r="P148" s="324">
        <f t="shared" ref="P148" si="130">(IF(C148&lt;5,M148,IF(AND(C148&gt;=5,C148&lt;=10),N148,IF(C148&gt;10,O148,""))))*C148</f>
        <v>0</v>
      </c>
      <c r="Q148" s="575">
        <v>225</v>
      </c>
      <c r="R148" s="575">
        <v>225</v>
      </c>
      <c r="S148" s="575">
        <v>225</v>
      </c>
      <c r="T148" s="326">
        <f t="shared" ref="T148" si="131">(IF(C148&lt;5,Q148,IF(AND(C148&gt;=5,C148&lt;=10),R148,IF(C148&gt;10,S148,""))))*C148</f>
        <v>0</v>
      </c>
      <c r="U148" s="576">
        <v>279.38</v>
      </c>
      <c r="V148" s="576">
        <v>273</v>
      </c>
      <c r="W148" s="576">
        <v>267</v>
      </c>
      <c r="X148" s="324">
        <f t="shared" ref="X148" si="132">(IF(C148&lt;5,U148,IF(AND(C148&gt;=5,C148&lt;=10),V148,IF(C148&gt;10,W148,""))))*C148</f>
        <v>0</v>
      </c>
      <c r="Y148" s="409">
        <v>250</v>
      </c>
      <c r="Z148" s="409">
        <v>200</v>
      </c>
      <c r="AA148" s="409">
        <v>200</v>
      </c>
      <c r="AB148" s="326">
        <f t="shared" ref="AB148" si="133">(IF(C148&lt;5,Y148,IF(AND(C148&gt;=5,C148&lt;=10),Z148,IF(C148&gt;10,AA148,""))))*C148</f>
        <v>0</v>
      </c>
    </row>
    <row r="149" spans="1:28" x14ac:dyDescent="0.2">
      <c r="A149" s="316"/>
      <c r="B149" s="558"/>
      <c r="C149" s="318">
        <f>'Series 500 Input'!J149</f>
        <v>0</v>
      </c>
      <c r="D149" s="562"/>
      <c r="E149" s="572"/>
      <c r="F149" s="572"/>
      <c r="G149" s="572"/>
      <c r="H149" s="569"/>
      <c r="I149" s="573"/>
      <c r="J149" s="573"/>
      <c r="K149" s="573"/>
      <c r="L149" s="573"/>
      <c r="M149" s="572"/>
      <c r="N149" s="572"/>
      <c r="O149" s="572"/>
      <c r="P149" s="572"/>
      <c r="Q149" s="575"/>
      <c r="R149" s="575"/>
      <c r="S149" s="575"/>
      <c r="T149" s="575"/>
      <c r="U149" s="576"/>
      <c r="V149" s="576"/>
      <c r="W149" s="576"/>
      <c r="X149" s="576"/>
      <c r="Y149" s="573"/>
      <c r="Z149" s="573"/>
      <c r="AA149" s="573"/>
      <c r="AB149" s="411"/>
    </row>
    <row r="150" spans="1:28" ht="38.25" x14ac:dyDescent="0.2">
      <c r="A150" s="316" t="s">
        <v>1263</v>
      </c>
      <c r="B150" s="558" t="s">
        <v>1264</v>
      </c>
      <c r="C150" s="318">
        <f>'Series 500 Input'!J150</f>
        <v>0</v>
      </c>
      <c r="D150" s="562" t="s">
        <v>30</v>
      </c>
      <c r="E150" s="572">
        <v>403</v>
      </c>
      <c r="F150" s="572">
        <v>376.15</v>
      </c>
      <c r="G150" s="572">
        <v>368.83</v>
      </c>
      <c r="H150" s="324">
        <f t="shared" ref="H150" si="134">(IF(C150&lt;5,E150,IF(AND(C150&gt;=5,C150&lt;=10),F150,IF(C150&gt;10,G150,""))))*C150</f>
        <v>0</v>
      </c>
      <c r="I150" s="573">
        <v>80</v>
      </c>
      <c r="J150" s="573">
        <v>80</v>
      </c>
      <c r="K150" s="573">
        <v>80</v>
      </c>
      <c r="L150" s="326">
        <f t="shared" ref="L150" si="135">(IF(C150&lt;5,I150,IF(AND(C150&gt;=5,C150&lt;=10),J150,IF(C150&gt;10,K150,""))))*C150</f>
        <v>0</v>
      </c>
      <c r="M150" s="572">
        <v>185.86</v>
      </c>
      <c r="N150" s="572">
        <v>185.86</v>
      </c>
      <c r="O150" s="572">
        <v>185.86</v>
      </c>
      <c r="P150" s="324">
        <f t="shared" ref="P150" si="136">(IF(C150&lt;5,M150,IF(AND(C150&gt;=5,C150&lt;=10),N150,IF(C150&gt;10,O150,""))))*C150</f>
        <v>0</v>
      </c>
      <c r="Q150" s="575">
        <v>250</v>
      </c>
      <c r="R150" s="575">
        <v>250</v>
      </c>
      <c r="S150" s="575">
        <v>250</v>
      </c>
      <c r="T150" s="326">
        <f t="shared" ref="T150" si="137">(IF(C150&lt;5,Q150,IF(AND(C150&gt;=5,C150&lt;=10),R150,IF(C150&gt;10,S150,""))))*C150</f>
        <v>0</v>
      </c>
      <c r="U150" s="576">
        <v>530</v>
      </c>
      <c r="V150" s="576">
        <v>521</v>
      </c>
      <c r="W150" s="576">
        <v>500</v>
      </c>
      <c r="X150" s="324">
        <f t="shared" ref="X150" si="138">(IF(C150&lt;5,U150,IF(AND(C150&gt;=5,C150&lt;=10),V150,IF(C150&gt;10,W150,""))))*C150</f>
        <v>0</v>
      </c>
      <c r="Y150" s="409">
        <v>450</v>
      </c>
      <c r="Z150" s="409">
        <v>400</v>
      </c>
      <c r="AA150" s="409">
        <v>400</v>
      </c>
      <c r="AB150" s="326">
        <f t="shared" ref="AB150" si="139">(IF(C150&lt;5,Y150,IF(AND(C150&gt;=5,C150&lt;=10),Z150,IF(C150&gt;10,AA150,""))))*C150</f>
        <v>0</v>
      </c>
    </row>
    <row r="151" spans="1:28" x14ac:dyDescent="0.2">
      <c r="A151" s="316"/>
      <c r="B151" s="558"/>
      <c r="C151" s="318">
        <f>'Series 500 Input'!J151</f>
        <v>0</v>
      </c>
      <c r="D151" s="562"/>
      <c r="E151" s="572"/>
      <c r="F151" s="572"/>
      <c r="G151" s="572"/>
      <c r="H151" s="569"/>
      <c r="I151" s="573"/>
      <c r="J151" s="573"/>
      <c r="K151" s="573"/>
      <c r="L151" s="573"/>
      <c r="M151" s="572"/>
      <c r="N151" s="572"/>
      <c r="O151" s="572"/>
      <c r="P151" s="572"/>
      <c r="Q151" s="575"/>
      <c r="R151" s="575"/>
      <c r="S151" s="575"/>
      <c r="T151" s="575"/>
      <c r="U151" s="576"/>
      <c r="V151" s="576"/>
      <c r="W151" s="576"/>
      <c r="X151" s="576"/>
      <c r="Y151" s="573"/>
      <c r="Z151" s="573"/>
      <c r="AA151" s="573"/>
      <c r="AB151" s="411"/>
    </row>
    <row r="152" spans="1:28" ht="38.25" x14ac:dyDescent="0.2">
      <c r="A152" s="316" t="s">
        <v>1265</v>
      </c>
      <c r="B152" s="558" t="s">
        <v>1266</v>
      </c>
      <c r="C152" s="318">
        <f>'Series 500 Input'!J152</f>
        <v>0</v>
      </c>
      <c r="D152" s="562" t="s">
        <v>30</v>
      </c>
      <c r="E152" s="572">
        <v>492.8</v>
      </c>
      <c r="F152" s="572">
        <v>471.43</v>
      </c>
      <c r="G152" s="572">
        <v>464.64</v>
      </c>
      <c r="H152" s="324">
        <f t="shared" ref="H152" si="140">(IF(C152&lt;5,E152,IF(AND(C152&gt;=5,C152&lt;=10),F152,IF(C152&gt;10,G152,""))))*C152</f>
        <v>0</v>
      </c>
      <c r="I152" s="573">
        <v>80</v>
      </c>
      <c r="J152" s="573">
        <v>80</v>
      </c>
      <c r="K152" s="573">
        <v>80</v>
      </c>
      <c r="L152" s="326">
        <f t="shared" ref="L152" si="141">(IF(C152&lt;5,I152,IF(AND(C152&gt;=5,C152&lt;=10),J152,IF(C152&gt;10,K152,""))))*C152</f>
        <v>0</v>
      </c>
      <c r="M152" s="572">
        <v>203.11</v>
      </c>
      <c r="N152" s="572">
        <v>203.11</v>
      </c>
      <c r="O152" s="572">
        <v>203.11</v>
      </c>
      <c r="P152" s="324">
        <f t="shared" ref="P152" si="142">(IF(C152&lt;5,M152,IF(AND(C152&gt;=5,C152&lt;=10),N152,IF(C152&gt;10,O152,""))))*C152</f>
        <v>0</v>
      </c>
      <c r="Q152" s="575">
        <v>285</v>
      </c>
      <c r="R152" s="575">
        <v>285</v>
      </c>
      <c r="S152" s="575">
        <v>285</v>
      </c>
      <c r="T152" s="326">
        <f t="shared" ref="T152" si="143">(IF(C152&lt;5,Q152,IF(AND(C152&gt;=5,C152&lt;=10),R152,IF(C152&gt;10,S152,""))))*C152</f>
        <v>0</v>
      </c>
      <c r="U152" s="576">
        <v>770</v>
      </c>
      <c r="V152" s="576">
        <v>752</v>
      </c>
      <c r="W152" s="576">
        <v>740</v>
      </c>
      <c r="X152" s="324">
        <f t="shared" ref="X152" si="144">(IF(C152&lt;5,U152,IF(AND(C152&gt;=5,C152&lt;=10),V152,IF(C152&gt;10,W152,""))))*C152</f>
        <v>0</v>
      </c>
      <c r="Y152" s="409">
        <v>450</v>
      </c>
      <c r="Z152" s="409">
        <v>400</v>
      </c>
      <c r="AA152" s="409">
        <v>400</v>
      </c>
      <c r="AB152" s="326">
        <f t="shared" ref="AB152" si="145">(IF(C152&lt;5,Y152,IF(AND(C152&gt;=5,C152&lt;=10),Z152,IF(C152&gt;10,AA152,""))))*C152</f>
        <v>0</v>
      </c>
    </row>
    <row r="153" spans="1:28" x14ac:dyDescent="0.2">
      <c r="A153" s="316"/>
      <c r="B153" s="558"/>
      <c r="C153" s="318">
        <f>'Series 500 Input'!J153</f>
        <v>0</v>
      </c>
      <c r="D153" s="562"/>
      <c r="E153" s="572"/>
      <c r="F153" s="572"/>
      <c r="G153" s="572"/>
      <c r="H153" s="569"/>
      <c r="I153" s="573"/>
      <c r="J153" s="573"/>
      <c r="K153" s="573"/>
      <c r="L153" s="573"/>
      <c r="M153" s="572"/>
      <c r="N153" s="572"/>
      <c r="O153" s="572"/>
      <c r="P153" s="572"/>
      <c r="Q153" s="575"/>
      <c r="R153" s="575"/>
      <c r="S153" s="575"/>
      <c r="T153" s="575"/>
      <c r="U153" s="576"/>
      <c r="V153" s="576"/>
      <c r="W153" s="576"/>
      <c r="X153" s="576"/>
      <c r="Y153" s="573"/>
      <c r="Z153" s="573"/>
      <c r="AA153" s="573"/>
      <c r="AB153" s="411"/>
    </row>
    <row r="154" spans="1:28" ht="38.25" customHeight="1" x14ac:dyDescent="0.2">
      <c r="A154" s="316" t="s">
        <v>1267</v>
      </c>
      <c r="B154" s="558" t="s">
        <v>1268</v>
      </c>
      <c r="C154" s="318">
        <f>'Series 500 Input'!J154</f>
        <v>0</v>
      </c>
      <c r="D154" s="562" t="s">
        <v>30</v>
      </c>
      <c r="E154" s="572">
        <v>323.3</v>
      </c>
      <c r="F154" s="572">
        <v>309.88</v>
      </c>
      <c r="G154" s="572">
        <v>302.55</v>
      </c>
      <c r="H154" s="324">
        <f t="shared" ref="H154" si="146">(IF(C154&lt;5,E154,IF(AND(C154&gt;=5,C154&lt;=10),F154,IF(C154&gt;10,G154,""))))*C154</f>
        <v>0</v>
      </c>
      <c r="I154" s="573">
        <v>80</v>
      </c>
      <c r="J154" s="573">
        <v>80</v>
      </c>
      <c r="K154" s="573">
        <v>80</v>
      </c>
      <c r="L154" s="326">
        <f t="shared" ref="L154" si="147">(IF(C154&lt;5,I154,IF(AND(C154&gt;=5,C154&lt;=10),J154,IF(C154&gt;10,K154,""))))*C154</f>
        <v>0</v>
      </c>
      <c r="M154" s="572">
        <v>184.56</v>
      </c>
      <c r="N154" s="572">
        <v>184.56</v>
      </c>
      <c r="O154" s="572">
        <v>184.56</v>
      </c>
      <c r="P154" s="324">
        <f t="shared" ref="P154" si="148">(IF(C154&lt;5,M154,IF(AND(C154&gt;=5,C154&lt;=10),N154,IF(C154&gt;10,O154,""))))*C154</f>
        <v>0</v>
      </c>
      <c r="Q154" s="575">
        <v>125</v>
      </c>
      <c r="R154" s="575">
        <v>125</v>
      </c>
      <c r="S154" s="575">
        <v>125</v>
      </c>
      <c r="T154" s="326">
        <f t="shared" ref="T154" si="149">(IF(C154&lt;5,Q154,IF(AND(C154&gt;=5,C154&lt;=10),R154,IF(C154&gt;10,S154,""))))*C154</f>
        <v>0</v>
      </c>
      <c r="U154" s="576">
        <v>154</v>
      </c>
      <c r="V154" s="576">
        <v>142</v>
      </c>
      <c r="W154" s="576">
        <v>136</v>
      </c>
      <c r="X154" s="324">
        <f t="shared" ref="X154" si="150">(IF(C154&lt;5,U154,IF(AND(C154&gt;=5,C154&lt;=10),V154,IF(C154&gt;10,W154,""))))*C154</f>
        <v>0</v>
      </c>
      <c r="Y154" s="409">
        <v>750</v>
      </c>
      <c r="Z154" s="409">
        <v>700</v>
      </c>
      <c r="AA154" s="409">
        <v>700</v>
      </c>
      <c r="AB154" s="326">
        <f t="shared" ref="AB154" si="151">(IF(C154&lt;5,Y154,IF(AND(C154&gt;=5,C154&lt;=10),Z154,IF(C154&gt;10,AA154,""))))*C154</f>
        <v>0</v>
      </c>
    </row>
    <row r="155" spans="1:28" x14ac:dyDescent="0.2">
      <c r="A155" s="316"/>
      <c r="B155" s="558"/>
      <c r="C155" s="318">
        <f>'Series 500 Input'!J155</f>
        <v>0</v>
      </c>
      <c r="D155" s="562"/>
      <c r="E155" s="572"/>
      <c r="F155" s="572"/>
      <c r="G155" s="572"/>
      <c r="H155" s="569"/>
      <c r="I155" s="573"/>
      <c r="J155" s="573"/>
      <c r="K155" s="573"/>
      <c r="L155" s="573"/>
      <c r="M155" s="572"/>
      <c r="N155" s="572"/>
      <c r="O155" s="572"/>
      <c r="P155" s="572"/>
      <c r="Q155" s="575"/>
      <c r="R155" s="575"/>
      <c r="S155" s="575"/>
      <c r="T155" s="575"/>
      <c r="U155" s="576"/>
      <c r="V155" s="576"/>
      <c r="W155" s="576"/>
      <c r="X155" s="576"/>
      <c r="Y155" s="573"/>
      <c r="Z155" s="573"/>
      <c r="AA155" s="573"/>
      <c r="AB155" s="411"/>
    </row>
    <row r="156" spans="1:28" ht="38.25" customHeight="1" x14ac:dyDescent="0.2">
      <c r="A156" s="316" t="s">
        <v>1269</v>
      </c>
      <c r="B156" s="558" t="s">
        <v>1270</v>
      </c>
      <c r="C156" s="318">
        <f>'Series 500 Input'!J156</f>
        <v>0</v>
      </c>
      <c r="D156" s="562" t="s">
        <v>30</v>
      </c>
      <c r="E156" s="572">
        <v>323.3</v>
      </c>
      <c r="F156" s="572">
        <v>309.88</v>
      </c>
      <c r="G156" s="572">
        <v>302.55</v>
      </c>
      <c r="H156" s="324">
        <f t="shared" ref="H156" si="152">(IF(C156&lt;5,E156,IF(AND(C156&gt;=5,C156&lt;=10),F156,IF(C156&gt;10,G156,""))))*C156</f>
        <v>0</v>
      </c>
      <c r="I156" s="573">
        <v>80</v>
      </c>
      <c r="J156" s="573">
        <v>80</v>
      </c>
      <c r="K156" s="573">
        <v>80</v>
      </c>
      <c r="L156" s="326">
        <f t="shared" ref="L156" si="153">(IF(C156&lt;5,I156,IF(AND(C156&gt;=5,C156&lt;=10),J156,IF(C156&gt;10,K156,""))))*C156</f>
        <v>0</v>
      </c>
      <c r="M156" s="572">
        <v>184.56</v>
      </c>
      <c r="N156" s="572">
        <v>184.56</v>
      </c>
      <c r="O156" s="572">
        <v>184.56</v>
      </c>
      <c r="P156" s="324">
        <f t="shared" ref="P156" si="154">(IF(C156&lt;5,M156,IF(AND(C156&gt;=5,C156&lt;=10),N156,IF(C156&gt;10,O156,""))))*C156</f>
        <v>0</v>
      </c>
      <c r="Q156" s="575">
        <v>150</v>
      </c>
      <c r="R156" s="575">
        <v>150</v>
      </c>
      <c r="S156" s="575">
        <v>150</v>
      </c>
      <c r="T156" s="326">
        <f t="shared" ref="T156" si="155">(IF(C156&lt;5,Q156,IF(AND(C156&gt;=5,C156&lt;=10),R156,IF(C156&gt;10,S156,""))))*C156</f>
        <v>0</v>
      </c>
      <c r="U156" s="576">
        <v>208</v>
      </c>
      <c r="V156" s="576">
        <v>196</v>
      </c>
      <c r="W156" s="576">
        <v>190</v>
      </c>
      <c r="X156" s="324">
        <f t="shared" ref="X156" si="156">(IF(C156&lt;5,U156,IF(AND(C156&gt;=5,C156&lt;=10),V156,IF(C156&gt;10,W156,""))))*C156</f>
        <v>0</v>
      </c>
      <c r="Y156" s="409">
        <v>750</v>
      </c>
      <c r="Z156" s="409">
        <v>700</v>
      </c>
      <c r="AA156" s="409">
        <v>700</v>
      </c>
      <c r="AB156" s="326">
        <f t="shared" ref="AB156" si="157">(IF(C156&lt;5,Y156,IF(AND(C156&gt;=5,C156&lt;=10),Z156,IF(C156&gt;10,AA156,""))))*C156</f>
        <v>0</v>
      </c>
    </row>
    <row r="157" spans="1:28" x14ac:dyDescent="0.2">
      <c r="A157" s="316"/>
      <c r="B157" s="558"/>
      <c r="C157" s="318">
        <f>'Series 500 Input'!J157</f>
        <v>0</v>
      </c>
      <c r="D157" s="562"/>
      <c r="E157" s="572"/>
      <c r="F157" s="572"/>
      <c r="G157" s="572"/>
      <c r="H157" s="569"/>
      <c r="I157" s="573"/>
      <c r="J157" s="573"/>
      <c r="K157" s="573"/>
      <c r="L157" s="573"/>
      <c r="M157" s="572"/>
      <c r="N157" s="572"/>
      <c r="O157" s="572"/>
      <c r="P157" s="572"/>
      <c r="Q157" s="575"/>
      <c r="R157" s="575"/>
      <c r="S157" s="575"/>
      <c r="T157" s="575"/>
      <c r="U157" s="576"/>
      <c r="V157" s="576"/>
      <c r="W157" s="576"/>
      <c r="X157" s="576"/>
      <c r="Y157" s="573"/>
      <c r="Z157" s="573"/>
      <c r="AA157" s="573"/>
      <c r="AB157" s="411"/>
    </row>
    <row r="158" spans="1:28" ht="38.25" customHeight="1" x14ac:dyDescent="0.2">
      <c r="A158" s="316" t="s">
        <v>1271</v>
      </c>
      <c r="B158" s="558" t="s">
        <v>1272</v>
      </c>
      <c r="C158" s="318">
        <f>'Series 500 Input'!J158</f>
        <v>0</v>
      </c>
      <c r="D158" s="562" t="s">
        <v>30</v>
      </c>
      <c r="E158" s="572">
        <v>380.77</v>
      </c>
      <c r="F158" s="572">
        <v>353.92</v>
      </c>
      <c r="G158" s="572">
        <v>346.6</v>
      </c>
      <c r="H158" s="324">
        <f t="shared" ref="H158" si="158">(IF(C158&lt;5,E158,IF(AND(C158&gt;=5,C158&lt;=10),F158,IF(C158&gt;10,G158,""))))*C158</f>
        <v>0</v>
      </c>
      <c r="I158" s="573">
        <v>80</v>
      </c>
      <c r="J158" s="573">
        <v>80</v>
      </c>
      <c r="K158" s="573">
        <v>80</v>
      </c>
      <c r="L158" s="326">
        <f t="shared" ref="L158" si="159">(IF(C158&lt;5,I158,IF(AND(C158&gt;=5,C158&lt;=10),J158,IF(C158&gt;10,K158,""))))*C158</f>
        <v>0</v>
      </c>
      <c r="M158" s="572">
        <v>227.22</v>
      </c>
      <c r="N158" s="572">
        <v>227.22</v>
      </c>
      <c r="O158" s="572">
        <v>227.22</v>
      </c>
      <c r="P158" s="324">
        <f t="shared" ref="P158" si="160">(IF(C158&lt;5,M158,IF(AND(C158&gt;=5,C158&lt;=10),N158,IF(C158&gt;10,O158,""))))*C158</f>
        <v>0</v>
      </c>
      <c r="Q158" s="575">
        <v>175</v>
      </c>
      <c r="R158" s="575">
        <v>175</v>
      </c>
      <c r="S158" s="575">
        <v>175</v>
      </c>
      <c r="T158" s="326">
        <f t="shared" ref="T158" si="161">(IF(C158&lt;5,Q158,IF(AND(C158&gt;=5,C158&lt;=10),R158,IF(C158&gt;10,S158,""))))*C158</f>
        <v>0</v>
      </c>
      <c r="U158" s="576">
        <v>330.08</v>
      </c>
      <c r="V158" s="576">
        <v>323</v>
      </c>
      <c r="W158" s="576">
        <v>317</v>
      </c>
      <c r="X158" s="324">
        <f t="shared" ref="X158" si="162">(IF(C158&lt;5,U158,IF(AND(C158&gt;=5,C158&lt;=10),V158,IF(C158&gt;10,W158,""))))*C158</f>
        <v>0</v>
      </c>
      <c r="Y158" s="409">
        <v>750</v>
      </c>
      <c r="Z158" s="409">
        <v>700</v>
      </c>
      <c r="AA158" s="409">
        <v>700</v>
      </c>
      <c r="AB158" s="326">
        <f t="shared" ref="AB158" si="163">(IF(C158&lt;5,Y158,IF(AND(C158&gt;=5,C158&lt;=10),Z158,IF(C158&gt;10,AA158,""))))*C158</f>
        <v>0</v>
      </c>
    </row>
    <row r="159" spans="1:28" x14ac:dyDescent="0.2">
      <c r="A159" s="316"/>
      <c r="B159" s="558"/>
      <c r="C159" s="318">
        <f>'Series 500 Input'!J159</f>
        <v>0</v>
      </c>
      <c r="D159" s="562"/>
      <c r="E159" s="572"/>
      <c r="F159" s="572"/>
      <c r="G159" s="572"/>
      <c r="H159" s="569"/>
      <c r="I159" s="573"/>
      <c r="J159" s="573"/>
      <c r="K159" s="573"/>
      <c r="L159" s="573"/>
      <c r="M159" s="572"/>
      <c r="N159" s="572"/>
      <c r="O159" s="572"/>
      <c r="P159" s="572"/>
      <c r="Q159" s="575"/>
      <c r="R159" s="575"/>
      <c r="S159" s="575"/>
      <c r="T159" s="575"/>
      <c r="U159" s="576"/>
      <c r="V159" s="576"/>
      <c r="W159" s="576"/>
      <c r="X159" s="576"/>
      <c r="Y159" s="573"/>
      <c r="Z159" s="573"/>
      <c r="AA159" s="573"/>
      <c r="AB159" s="411"/>
    </row>
    <row r="160" spans="1:28" ht="38.25" customHeight="1" x14ac:dyDescent="0.2">
      <c r="A160" s="316" t="s">
        <v>1273</v>
      </c>
      <c r="B160" s="558" t="s">
        <v>1274</v>
      </c>
      <c r="C160" s="318">
        <f>'Series 500 Input'!J160</f>
        <v>0</v>
      </c>
      <c r="D160" s="562" t="s">
        <v>30</v>
      </c>
      <c r="E160" s="572">
        <v>429.85</v>
      </c>
      <c r="F160" s="572">
        <v>416.43</v>
      </c>
      <c r="G160" s="572">
        <v>409.1</v>
      </c>
      <c r="H160" s="324">
        <f t="shared" ref="H160" si="164">(IF(C160&lt;5,E160,IF(AND(C160&gt;=5,C160&lt;=10),F160,IF(C160&gt;10,G160,""))))*C160</f>
        <v>0</v>
      </c>
      <c r="I160" s="573">
        <v>80</v>
      </c>
      <c r="J160" s="573">
        <v>80</v>
      </c>
      <c r="K160" s="573">
        <v>80</v>
      </c>
      <c r="L160" s="326">
        <f t="shared" ref="L160" si="165">(IF(C160&lt;5,I160,IF(AND(C160&gt;=5,C160&lt;=10),J160,IF(C160&gt;10,K160,""))))*C160</f>
        <v>0</v>
      </c>
      <c r="M160" s="572">
        <v>227.22</v>
      </c>
      <c r="N160" s="572">
        <v>227.22</v>
      </c>
      <c r="O160" s="572">
        <v>227.22</v>
      </c>
      <c r="P160" s="324">
        <f t="shared" ref="P160" si="166">(IF(C160&lt;5,M160,IF(AND(C160&gt;=5,C160&lt;=10),N160,IF(C160&gt;10,O160,""))))*C160</f>
        <v>0</v>
      </c>
      <c r="Q160" s="575">
        <v>225</v>
      </c>
      <c r="R160" s="575">
        <v>225</v>
      </c>
      <c r="S160" s="575">
        <v>225</v>
      </c>
      <c r="T160" s="326">
        <f t="shared" ref="T160" si="167">(IF(C160&lt;5,Q160,IF(AND(C160&gt;=5,C160&lt;=10),R160,IF(C160&gt;10,S160,""))))*C160</f>
        <v>0</v>
      </c>
      <c r="U160" s="576">
        <v>443</v>
      </c>
      <c r="V160" s="576">
        <v>437</v>
      </c>
      <c r="W160" s="576">
        <v>425</v>
      </c>
      <c r="X160" s="324">
        <f t="shared" ref="X160" si="168">(IF(C160&lt;5,U160,IF(AND(C160&gt;=5,C160&lt;=10),V160,IF(C160&gt;10,W160,""))))*C160</f>
        <v>0</v>
      </c>
      <c r="Y160" s="409">
        <v>750</v>
      </c>
      <c r="Z160" s="409">
        <v>700</v>
      </c>
      <c r="AA160" s="409">
        <v>700</v>
      </c>
      <c r="AB160" s="326">
        <f t="shared" ref="AB160" si="169">(IF(C160&lt;5,Y160,IF(AND(C160&gt;=5,C160&lt;=10),Z160,IF(C160&gt;10,AA160,""))))*C160</f>
        <v>0</v>
      </c>
    </row>
    <row r="161" spans="1:28" x14ac:dyDescent="0.2">
      <c r="A161" s="316"/>
      <c r="B161" s="558"/>
      <c r="C161" s="318">
        <f>'Series 500 Input'!J161</f>
        <v>0</v>
      </c>
      <c r="D161" s="562"/>
      <c r="E161" s="572"/>
      <c r="F161" s="572"/>
      <c r="G161" s="572"/>
      <c r="H161" s="569"/>
      <c r="I161" s="573"/>
      <c r="J161" s="573"/>
      <c r="K161" s="573"/>
      <c r="L161" s="573"/>
      <c r="M161" s="572"/>
      <c r="N161" s="572"/>
      <c r="O161" s="572"/>
      <c r="P161" s="572"/>
      <c r="Q161" s="575"/>
      <c r="R161" s="575"/>
      <c r="S161" s="575"/>
      <c r="T161" s="575"/>
      <c r="U161" s="576"/>
      <c r="V161" s="576"/>
      <c r="W161" s="576"/>
      <c r="X161" s="576"/>
      <c r="Y161" s="573"/>
      <c r="Z161" s="573"/>
      <c r="AA161" s="573"/>
      <c r="AB161" s="411"/>
    </row>
    <row r="162" spans="1:28" ht="39" customHeight="1" x14ac:dyDescent="0.2">
      <c r="A162" s="316" t="s">
        <v>1275</v>
      </c>
      <c r="B162" s="558" t="s">
        <v>1276</v>
      </c>
      <c r="C162" s="318">
        <f>'Series 500 Input'!J162</f>
        <v>0</v>
      </c>
      <c r="D162" s="562" t="s">
        <v>30</v>
      </c>
      <c r="E162" s="572">
        <v>323.3</v>
      </c>
      <c r="F162" s="572">
        <v>309.88</v>
      </c>
      <c r="G162" s="572">
        <v>302.55</v>
      </c>
      <c r="H162" s="324">
        <f t="shared" ref="H162" si="170">(IF(C162&lt;5,E162,IF(AND(C162&gt;=5,C162&lt;=10),F162,IF(C162&gt;10,G162,""))))*C162</f>
        <v>0</v>
      </c>
      <c r="I162" s="573">
        <v>80</v>
      </c>
      <c r="J162" s="573">
        <v>80</v>
      </c>
      <c r="K162" s="573">
        <v>80</v>
      </c>
      <c r="L162" s="326">
        <f t="shared" ref="L162" si="171">(IF(C162&lt;5,I162,IF(AND(C162&gt;=5,C162&lt;=10),J162,IF(C162&gt;10,K162,""))))*C162</f>
        <v>0</v>
      </c>
      <c r="M162" s="572">
        <v>184.56</v>
      </c>
      <c r="N162" s="572">
        <v>184.56</v>
      </c>
      <c r="O162" s="572">
        <v>184.56</v>
      </c>
      <c r="P162" s="324">
        <f t="shared" ref="P162" si="172">(IF(C162&lt;5,M162,IF(AND(C162&gt;=5,C162&lt;=10),N162,IF(C162&gt;10,O162,""))))*C162</f>
        <v>0</v>
      </c>
      <c r="Q162" s="575">
        <v>200</v>
      </c>
      <c r="R162" s="575">
        <v>200</v>
      </c>
      <c r="S162" s="575">
        <v>200</v>
      </c>
      <c r="T162" s="326">
        <f t="shared" ref="T162" si="173">(IF(C162&lt;5,Q162,IF(AND(C162&gt;=5,C162&lt;=10),R162,IF(C162&gt;10,S162,""))))*C162</f>
        <v>0</v>
      </c>
      <c r="U162" s="576">
        <v>218</v>
      </c>
      <c r="V162" s="576">
        <v>206</v>
      </c>
      <c r="W162" s="576">
        <v>200</v>
      </c>
      <c r="X162" s="324">
        <f t="shared" ref="X162" si="174">(IF(C162&lt;5,U162,IF(AND(C162&gt;=5,C162&lt;=10),V162,IF(C162&gt;10,W162,""))))*C162</f>
        <v>0</v>
      </c>
      <c r="Y162" s="409">
        <v>750</v>
      </c>
      <c r="Z162" s="409">
        <v>700</v>
      </c>
      <c r="AA162" s="409">
        <v>700</v>
      </c>
      <c r="AB162" s="326">
        <f t="shared" ref="AB162" si="175">(IF(C162&lt;5,Y162,IF(AND(C162&gt;=5,C162&lt;=10),Z162,IF(C162&gt;10,AA162,""))))*C162</f>
        <v>0</v>
      </c>
    </row>
    <row r="163" spans="1:28" x14ac:dyDescent="0.2">
      <c r="A163" s="316"/>
      <c r="B163" s="558"/>
      <c r="C163" s="318">
        <f>'Series 500 Input'!J163</f>
        <v>0</v>
      </c>
      <c r="D163" s="562"/>
      <c r="E163" s="572"/>
      <c r="F163" s="572"/>
      <c r="G163" s="572"/>
      <c r="H163" s="569"/>
      <c r="I163" s="573"/>
      <c r="J163" s="573"/>
      <c r="K163" s="573"/>
      <c r="L163" s="573"/>
      <c r="M163" s="572"/>
      <c r="N163" s="572"/>
      <c r="O163" s="572"/>
      <c r="P163" s="572"/>
      <c r="Q163" s="575"/>
      <c r="R163" s="575"/>
      <c r="S163" s="575"/>
      <c r="T163" s="575"/>
      <c r="U163" s="576"/>
      <c r="V163" s="576"/>
      <c r="W163" s="576"/>
      <c r="X163" s="576"/>
      <c r="Y163" s="573"/>
      <c r="Z163" s="573"/>
      <c r="AA163" s="573"/>
      <c r="AB163" s="411"/>
    </row>
    <row r="164" spans="1:28" ht="37.5" customHeight="1" x14ac:dyDescent="0.2">
      <c r="A164" s="316" t="s">
        <v>1277</v>
      </c>
      <c r="B164" s="558" t="s">
        <v>1278</v>
      </c>
      <c r="C164" s="318">
        <f>'Series 500 Input'!J164</f>
        <v>0</v>
      </c>
      <c r="D164" s="562" t="s">
        <v>30</v>
      </c>
      <c r="E164" s="572">
        <v>380.77</v>
      </c>
      <c r="F164" s="572">
        <v>353.92</v>
      </c>
      <c r="G164" s="572">
        <v>346.6</v>
      </c>
      <c r="H164" s="324">
        <f t="shared" ref="H164" si="176">(IF(C164&lt;5,E164,IF(AND(C164&gt;=5,C164&lt;=10),F164,IF(C164&gt;10,G164,""))))*C164</f>
        <v>0</v>
      </c>
      <c r="I164" s="573">
        <v>80</v>
      </c>
      <c r="J164" s="573">
        <v>80</v>
      </c>
      <c r="K164" s="573">
        <v>80</v>
      </c>
      <c r="L164" s="326">
        <f t="shared" ref="L164" si="177">(IF(C164&lt;5,I164,IF(AND(C164&gt;=5,C164&lt;=10),J164,IF(C164&gt;10,K164,""))))*C164</f>
        <v>0</v>
      </c>
      <c r="M164" s="572">
        <v>227.22</v>
      </c>
      <c r="N164" s="572">
        <v>227.22</v>
      </c>
      <c r="O164" s="572">
        <v>227.22</v>
      </c>
      <c r="P164" s="324">
        <f t="shared" ref="P164" si="178">(IF(C164&lt;5,M164,IF(AND(C164&gt;=5,C164&lt;=10),N164,IF(C164&gt;10,O164,""))))*C164</f>
        <v>0</v>
      </c>
      <c r="Q164" s="575">
        <v>225</v>
      </c>
      <c r="R164" s="575">
        <v>225</v>
      </c>
      <c r="S164" s="575">
        <v>225</v>
      </c>
      <c r="T164" s="326">
        <f t="shared" ref="T164" si="179">(IF(C164&lt;5,Q164,IF(AND(C164&gt;=5,C164&lt;=10),R164,IF(C164&gt;10,S164,""))))*C164</f>
        <v>0</v>
      </c>
      <c r="U164" s="576">
        <v>320</v>
      </c>
      <c r="V164" s="576">
        <v>314</v>
      </c>
      <c r="W164" s="576">
        <v>308</v>
      </c>
      <c r="X164" s="324">
        <f t="shared" ref="X164" si="180">(IF(C164&lt;5,U164,IF(AND(C164&gt;=5,C164&lt;=10),V164,IF(C164&gt;10,W164,""))))*C164</f>
        <v>0</v>
      </c>
      <c r="Y164" s="409">
        <v>750</v>
      </c>
      <c r="Z164" s="409">
        <v>700</v>
      </c>
      <c r="AA164" s="409">
        <v>700</v>
      </c>
      <c r="AB164" s="326">
        <f t="shared" ref="AB164" si="181">(IF(C164&lt;5,Y164,IF(AND(C164&gt;=5,C164&lt;=10),Z164,IF(C164&gt;10,AA164,""))))*C164</f>
        <v>0</v>
      </c>
    </row>
    <row r="165" spans="1:28" x14ac:dyDescent="0.2">
      <c r="A165" s="562"/>
      <c r="B165" s="597"/>
      <c r="C165" s="318">
        <f>'Series 500 Input'!J165</f>
        <v>0</v>
      </c>
      <c r="D165" s="562"/>
      <c r="E165" s="572"/>
      <c r="F165" s="572"/>
      <c r="G165" s="572"/>
      <c r="H165" s="569"/>
      <c r="I165" s="573"/>
      <c r="J165" s="573"/>
      <c r="K165" s="573"/>
      <c r="L165" s="573"/>
      <c r="M165" s="572"/>
      <c r="N165" s="572"/>
      <c r="O165" s="572"/>
      <c r="P165" s="572"/>
      <c r="Q165" s="575"/>
      <c r="R165" s="575"/>
      <c r="S165" s="575"/>
      <c r="T165" s="575"/>
      <c r="U165" s="576"/>
      <c r="V165" s="576"/>
      <c r="W165" s="576"/>
      <c r="X165" s="576"/>
      <c r="Y165" s="573"/>
      <c r="Z165" s="573"/>
      <c r="AA165" s="573"/>
      <c r="AB165" s="411"/>
    </row>
    <row r="166" spans="1:28" x14ac:dyDescent="0.2">
      <c r="A166" s="587"/>
      <c r="B166" s="603" t="s">
        <v>1279</v>
      </c>
      <c r="C166" s="318">
        <f>'Series 500 Input'!J166</f>
        <v>0</v>
      </c>
      <c r="D166" s="587"/>
      <c r="E166" s="604"/>
      <c r="F166" s="604"/>
      <c r="G166" s="604"/>
      <c r="H166" s="595"/>
      <c r="I166" s="605"/>
      <c r="J166" s="605"/>
      <c r="K166" s="605"/>
      <c r="L166" s="605"/>
      <c r="M166" s="604"/>
      <c r="N166" s="604"/>
      <c r="O166" s="604"/>
      <c r="P166" s="604"/>
      <c r="Q166" s="604"/>
      <c r="R166" s="604"/>
      <c r="S166" s="604"/>
      <c r="T166" s="604"/>
      <c r="U166" s="605"/>
      <c r="V166" s="605"/>
      <c r="W166" s="605"/>
      <c r="X166" s="605"/>
      <c r="Y166" s="605"/>
      <c r="Z166" s="605"/>
      <c r="AA166" s="605"/>
      <c r="AB166" s="433"/>
    </row>
    <row r="167" spans="1:28" x14ac:dyDescent="0.2">
      <c r="A167" s="587"/>
      <c r="B167" s="606"/>
      <c r="C167" s="318">
        <f>'Series 500 Input'!J167</f>
        <v>0</v>
      </c>
      <c r="D167" s="587"/>
      <c r="E167" s="604"/>
      <c r="F167" s="604"/>
      <c r="G167" s="604"/>
      <c r="H167" s="587"/>
      <c r="I167" s="605"/>
      <c r="J167" s="605"/>
      <c r="K167" s="605"/>
      <c r="L167" s="605"/>
      <c r="M167" s="604"/>
      <c r="N167" s="604"/>
      <c r="O167" s="604"/>
      <c r="P167" s="604"/>
      <c r="Q167" s="604"/>
      <c r="R167" s="604"/>
      <c r="S167" s="604"/>
      <c r="T167" s="604"/>
      <c r="U167" s="605"/>
      <c r="V167" s="605"/>
      <c r="W167" s="605"/>
      <c r="X167" s="605"/>
      <c r="Y167" s="605"/>
      <c r="Z167" s="605"/>
      <c r="AA167" s="605"/>
      <c r="AB167" s="433"/>
    </row>
    <row r="168" spans="1:28" x14ac:dyDescent="0.2">
      <c r="A168" s="587"/>
      <c r="B168" s="603" t="s">
        <v>1280</v>
      </c>
      <c r="C168" s="318">
        <f>'Series 500 Input'!J168</f>
        <v>0</v>
      </c>
      <c r="D168" s="587"/>
      <c r="E168" s="588" t="s">
        <v>803</v>
      </c>
      <c r="F168" s="588" t="s">
        <v>804</v>
      </c>
      <c r="G168" s="588" t="s">
        <v>486</v>
      </c>
      <c r="H168" s="595"/>
      <c r="I168" s="589" t="s">
        <v>803</v>
      </c>
      <c r="J168" s="589" t="s">
        <v>804</v>
      </c>
      <c r="K168" s="589" t="s">
        <v>486</v>
      </c>
      <c r="L168" s="589"/>
      <c r="M168" s="588" t="s">
        <v>803</v>
      </c>
      <c r="N168" s="588" t="s">
        <v>804</v>
      </c>
      <c r="O168" s="588" t="s">
        <v>486</v>
      </c>
      <c r="P168" s="588"/>
      <c r="Q168" s="588" t="s">
        <v>803</v>
      </c>
      <c r="R168" s="588" t="s">
        <v>804</v>
      </c>
      <c r="S168" s="588" t="s">
        <v>486</v>
      </c>
      <c r="T168" s="588"/>
      <c r="U168" s="589" t="s">
        <v>803</v>
      </c>
      <c r="V168" s="589" t="s">
        <v>804</v>
      </c>
      <c r="W168" s="589" t="s">
        <v>486</v>
      </c>
      <c r="X168" s="589"/>
      <c r="Y168" s="589" t="s">
        <v>803</v>
      </c>
      <c r="Z168" s="589" t="s">
        <v>804</v>
      </c>
      <c r="AA168" s="589" t="s">
        <v>486</v>
      </c>
      <c r="AB168" s="590"/>
    </row>
    <row r="169" spans="1:28" x14ac:dyDescent="0.2">
      <c r="A169" s="562"/>
      <c r="B169" s="597"/>
      <c r="C169" s="318">
        <f>'Series 500 Input'!J169</f>
        <v>0</v>
      </c>
      <c r="D169" s="562"/>
      <c r="E169" s="572"/>
      <c r="F169" s="572"/>
      <c r="G169" s="572"/>
      <c r="H169" s="569"/>
      <c r="I169" s="573"/>
      <c r="J169" s="573"/>
      <c r="K169" s="573"/>
      <c r="L169" s="573"/>
      <c r="M169" s="572"/>
      <c r="N169" s="572"/>
      <c r="O169" s="572"/>
      <c r="P169" s="572"/>
      <c r="Q169" s="575"/>
      <c r="R169" s="575"/>
      <c r="S169" s="575"/>
      <c r="T169" s="575"/>
      <c r="U169" s="576"/>
      <c r="V169" s="576"/>
      <c r="W169" s="576"/>
      <c r="X169" s="576"/>
      <c r="Y169" s="573"/>
      <c r="Z169" s="573"/>
      <c r="AA169" s="573"/>
      <c r="AB169" s="411"/>
    </row>
    <row r="170" spans="1:28" ht="26.25" customHeight="1" x14ac:dyDescent="0.2">
      <c r="A170" s="316" t="s">
        <v>1281</v>
      </c>
      <c r="B170" s="558" t="s">
        <v>1282</v>
      </c>
      <c r="C170" s="318">
        <f>'Series 500 Input'!J170</f>
        <v>0</v>
      </c>
      <c r="D170" s="562" t="s">
        <v>30</v>
      </c>
      <c r="E170" s="572">
        <v>296.45</v>
      </c>
      <c r="F170" s="572">
        <v>269.60000000000002</v>
      </c>
      <c r="G170" s="572">
        <v>262.27999999999997</v>
      </c>
      <c r="H170" s="324">
        <f t="shared" ref="H170" si="182">(IF(C170&lt;5,E170,IF(AND(C170&gt;=5,C170&lt;=10),F170,IF(C170&gt;10,G170,""))))*C170</f>
        <v>0</v>
      </c>
      <c r="I170" s="573">
        <v>60</v>
      </c>
      <c r="J170" s="573">
        <v>60</v>
      </c>
      <c r="K170" s="573">
        <v>60</v>
      </c>
      <c r="L170" s="326">
        <f t="shared" ref="L170:L194" si="183">(IF(C170&lt;5,I170,IF(AND(C170&gt;=5,C170&lt;=10),J170,IF(C170&gt;10,K170,""))))*C170</f>
        <v>0</v>
      </c>
      <c r="M170" s="572">
        <v>127.99</v>
      </c>
      <c r="N170" s="572">
        <v>127.99</v>
      </c>
      <c r="O170" s="572">
        <v>127.99</v>
      </c>
      <c r="P170" s="324">
        <f t="shared" ref="P170" si="184">(IF(C170&lt;5,M170,IF(AND(C170&gt;=5,C170&lt;=10),N170,IF(C170&gt;10,O170,""))))*C170</f>
        <v>0</v>
      </c>
      <c r="Q170" s="575">
        <v>150</v>
      </c>
      <c r="R170" s="575">
        <v>150</v>
      </c>
      <c r="S170" s="575">
        <v>150</v>
      </c>
      <c r="T170" s="326">
        <f t="shared" ref="T170:T180" si="185">(IF(C170&lt;5,Q170,IF(AND(C170&gt;=5,C170&lt;=10),R170,IF(C170&gt;10,S170,""))))*C170</f>
        <v>0</v>
      </c>
      <c r="U170" s="576">
        <v>312</v>
      </c>
      <c r="V170" s="576">
        <v>300</v>
      </c>
      <c r="W170" s="576">
        <v>294</v>
      </c>
      <c r="X170" s="324">
        <f t="shared" ref="X170" si="186">(IF(C170&lt;5,U170,IF(AND(C170&gt;=5,C170&lt;=10),V170,IF(C170&gt;10,W170,""))))*C170</f>
        <v>0</v>
      </c>
      <c r="Y170" s="409">
        <v>250</v>
      </c>
      <c r="Z170" s="409">
        <v>200</v>
      </c>
      <c r="AA170" s="409">
        <v>200</v>
      </c>
      <c r="AB170" s="326">
        <f t="shared" ref="AB170:AB180" si="187">(IF(C170&lt;5,Y170,IF(AND(C170&gt;=5,C170&lt;=10),Z170,IF(C170&gt;10,AA170,""))))*C170</f>
        <v>0</v>
      </c>
    </row>
    <row r="171" spans="1:28" x14ac:dyDescent="0.2">
      <c r="A171" s="562"/>
      <c r="B171" s="558"/>
      <c r="C171" s="318">
        <f>'Series 500 Input'!J171</f>
        <v>0</v>
      </c>
      <c r="D171" s="562"/>
      <c r="E171" s="572"/>
      <c r="F171" s="572"/>
      <c r="G171" s="572"/>
      <c r="H171" s="569"/>
      <c r="I171" s="573"/>
      <c r="J171" s="573"/>
      <c r="K171" s="573"/>
      <c r="L171" s="573"/>
      <c r="M171" s="572"/>
      <c r="N171" s="572"/>
      <c r="O171" s="572"/>
      <c r="P171" s="572"/>
      <c r="Q171" s="575"/>
      <c r="R171" s="575"/>
      <c r="S171" s="575"/>
      <c r="T171" s="575"/>
      <c r="U171" s="576"/>
      <c r="V171" s="576"/>
      <c r="W171" s="576"/>
      <c r="X171" s="576"/>
      <c r="Y171" s="573"/>
      <c r="Z171" s="573"/>
      <c r="AA171" s="573"/>
      <c r="AB171" s="411"/>
    </row>
    <row r="172" spans="1:28" ht="26.25" customHeight="1" x14ac:dyDescent="0.2">
      <c r="A172" s="316" t="s">
        <v>1283</v>
      </c>
      <c r="B172" s="558" t="s">
        <v>1284</v>
      </c>
      <c r="C172" s="318">
        <f>'Series 500 Input'!J172</f>
        <v>0</v>
      </c>
      <c r="D172" s="562" t="s">
        <v>30</v>
      </c>
      <c r="E172" s="572">
        <v>296.45</v>
      </c>
      <c r="F172" s="572">
        <v>269.60000000000002</v>
      </c>
      <c r="G172" s="572">
        <v>262.27999999999997</v>
      </c>
      <c r="H172" s="324">
        <f t="shared" ref="H172" si="188">(IF(C172&lt;5,E172,IF(AND(C172&gt;=5,C172&lt;=10),F172,IF(C172&gt;10,G172,""))))*C172</f>
        <v>0</v>
      </c>
      <c r="I172" s="573">
        <v>60</v>
      </c>
      <c r="J172" s="573">
        <v>60</v>
      </c>
      <c r="K172" s="573">
        <v>60</v>
      </c>
      <c r="L172" s="326">
        <f t="shared" si="183"/>
        <v>0</v>
      </c>
      <c r="M172" s="572">
        <v>127.99</v>
      </c>
      <c r="N172" s="572">
        <v>127.99</v>
      </c>
      <c r="O172" s="572">
        <v>127.99</v>
      </c>
      <c r="P172" s="324">
        <f t="shared" ref="P172" si="189">(IF(C172&lt;5,M172,IF(AND(C172&gt;=5,C172&lt;=10),N172,IF(C172&gt;10,O172,""))))*C172</f>
        <v>0</v>
      </c>
      <c r="Q172" s="575">
        <v>200</v>
      </c>
      <c r="R172" s="575">
        <v>200</v>
      </c>
      <c r="S172" s="575">
        <v>200</v>
      </c>
      <c r="T172" s="326">
        <f t="shared" si="185"/>
        <v>0</v>
      </c>
      <c r="U172" s="576">
        <v>324</v>
      </c>
      <c r="V172" s="576">
        <v>316.16000000000003</v>
      </c>
      <c r="W172" s="576">
        <v>312</v>
      </c>
      <c r="X172" s="324">
        <f t="shared" ref="X172" si="190">(IF(C172&lt;5,U172,IF(AND(C172&gt;=5,C172&lt;=10),V172,IF(C172&gt;10,W172,""))))*C172</f>
        <v>0</v>
      </c>
      <c r="Y172" s="409">
        <v>250</v>
      </c>
      <c r="Z172" s="409">
        <v>200</v>
      </c>
      <c r="AA172" s="409">
        <v>200</v>
      </c>
      <c r="AB172" s="326">
        <f t="shared" si="187"/>
        <v>0</v>
      </c>
    </row>
    <row r="173" spans="1:28" x14ac:dyDescent="0.2">
      <c r="A173" s="562"/>
      <c r="B173" s="558"/>
      <c r="C173" s="318">
        <f>'Series 500 Input'!J173</f>
        <v>0</v>
      </c>
      <c r="D173" s="562"/>
      <c r="E173" s="572"/>
      <c r="F173" s="572"/>
      <c r="G173" s="572"/>
      <c r="H173" s="569"/>
      <c r="I173" s="573"/>
      <c r="J173" s="573"/>
      <c r="K173" s="573"/>
      <c r="L173" s="573"/>
      <c r="M173" s="572"/>
      <c r="N173" s="572"/>
      <c r="O173" s="572"/>
      <c r="P173" s="572"/>
      <c r="Q173" s="575"/>
      <c r="R173" s="575"/>
      <c r="S173" s="575"/>
      <c r="T173" s="575"/>
      <c r="U173" s="576"/>
      <c r="V173" s="576"/>
      <c r="W173" s="576"/>
      <c r="X173" s="576"/>
      <c r="Y173" s="573"/>
      <c r="Z173" s="573"/>
      <c r="AA173" s="573"/>
      <c r="AB173" s="411"/>
    </row>
    <row r="174" spans="1:28" ht="25.5" x14ac:dyDescent="0.2">
      <c r="A174" s="316" t="s">
        <v>1285</v>
      </c>
      <c r="B174" s="558" t="s">
        <v>1286</v>
      </c>
      <c r="C174" s="318">
        <f>'Series 500 Input'!J174</f>
        <v>0</v>
      </c>
      <c r="D174" s="562" t="s">
        <v>30</v>
      </c>
      <c r="E174" s="572">
        <v>327.08</v>
      </c>
      <c r="F174" s="572">
        <v>313.66000000000003</v>
      </c>
      <c r="G174" s="572">
        <v>306.32</v>
      </c>
      <c r="H174" s="324">
        <f t="shared" ref="H174" si="191">(IF(C174&lt;5,E174,IF(AND(C174&gt;=5,C174&lt;=10),F174,IF(C174&gt;10,G174,""))))*C174</f>
        <v>0</v>
      </c>
      <c r="I174" s="573">
        <v>60</v>
      </c>
      <c r="J174" s="573">
        <v>60</v>
      </c>
      <c r="K174" s="573">
        <v>60</v>
      </c>
      <c r="L174" s="326">
        <f t="shared" si="183"/>
        <v>0</v>
      </c>
      <c r="M174" s="572">
        <v>157.11000000000001</v>
      </c>
      <c r="N174" s="572">
        <v>157.11000000000001</v>
      </c>
      <c r="O174" s="572">
        <v>157.11000000000001</v>
      </c>
      <c r="P174" s="324">
        <f t="shared" ref="P174" si="192">(IF(C174&lt;5,M174,IF(AND(C174&gt;=5,C174&lt;=10),N174,IF(C174&gt;10,O174,""))))*C174</f>
        <v>0</v>
      </c>
      <c r="Q174" s="575">
        <v>250</v>
      </c>
      <c r="R174" s="575">
        <v>250</v>
      </c>
      <c r="S174" s="575">
        <v>250</v>
      </c>
      <c r="T174" s="326">
        <f t="shared" si="185"/>
        <v>0</v>
      </c>
      <c r="U174" s="576">
        <v>420</v>
      </c>
      <c r="V174" s="576">
        <v>407.68</v>
      </c>
      <c r="W174" s="576">
        <v>402</v>
      </c>
      <c r="X174" s="324">
        <f t="shared" ref="X174" si="193">(IF(C174&lt;5,U174,IF(AND(C174&gt;=5,C174&lt;=10),V174,IF(C174&gt;10,W174,""))))*C174</f>
        <v>0</v>
      </c>
      <c r="Y174" s="409">
        <v>250</v>
      </c>
      <c r="Z174" s="409">
        <v>200</v>
      </c>
      <c r="AA174" s="409">
        <v>200</v>
      </c>
      <c r="AB174" s="326">
        <f t="shared" si="187"/>
        <v>0</v>
      </c>
    </row>
    <row r="175" spans="1:28" x14ac:dyDescent="0.2">
      <c r="A175" s="562"/>
      <c r="B175" s="558"/>
      <c r="C175" s="318">
        <f>'Series 500 Input'!J175</f>
        <v>0</v>
      </c>
      <c r="D175" s="562"/>
      <c r="E175" s="572"/>
      <c r="F175" s="572"/>
      <c r="G175" s="572"/>
      <c r="H175" s="569"/>
      <c r="I175" s="573"/>
      <c r="J175" s="573"/>
      <c r="K175" s="573"/>
      <c r="L175" s="573"/>
      <c r="M175" s="572"/>
      <c r="N175" s="572"/>
      <c r="O175" s="572"/>
      <c r="P175" s="572"/>
      <c r="Q175" s="575"/>
      <c r="R175" s="575"/>
      <c r="S175" s="575"/>
      <c r="T175" s="575"/>
      <c r="U175" s="576"/>
      <c r="V175" s="576"/>
      <c r="W175" s="576"/>
      <c r="X175" s="576"/>
      <c r="Y175" s="573"/>
      <c r="Z175" s="573"/>
      <c r="AA175" s="573"/>
      <c r="AB175" s="411"/>
    </row>
    <row r="176" spans="1:28" ht="25.5" x14ac:dyDescent="0.2">
      <c r="A176" s="316" t="s">
        <v>1287</v>
      </c>
      <c r="B176" s="558" t="s">
        <v>1288</v>
      </c>
      <c r="C176" s="318">
        <f>'Series 500 Input'!J176</f>
        <v>0</v>
      </c>
      <c r="D176" s="562" t="s">
        <v>30</v>
      </c>
      <c r="E176" s="572">
        <v>403</v>
      </c>
      <c r="F176" s="572">
        <v>376.15</v>
      </c>
      <c r="G176" s="572">
        <v>368.83</v>
      </c>
      <c r="H176" s="324">
        <f t="shared" ref="H176" si="194">(IF(C176&lt;5,E176,IF(AND(C176&gt;=5,C176&lt;=10),F176,IF(C176&gt;10,G176,""))))*C176</f>
        <v>0</v>
      </c>
      <c r="I176" s="573">
        <v>60</v>
      </c>
      <c r="J176" s="573">
        <v>60</v>
      </c>
      <c r="K176" s="573">
        <v>60</v>
      </c>
      <c r="L176" s="326">
        <f t="shared" si="183"/>
        <v>0</v>
      </c>
      <c r="M176" s="572">
        <v>219.06</v>
      </c>
      <c r="N176" s="572">
        <v>219.06</v>
      </c>
      <c r="O176" s="572">
        <v>219.06</v>
      </c>
      <c r="P176" s="324">
        <f t="shared" ref="P176" si="195">(IF(C176&lt;5,M176,IF(AND(C176&gt;=5,C176&lt;=10),N176,IF(C176&gt;10,O176,""))))*C176</f>
        <v>0</v>
      </c>
      <c r="Q176" s="575">
        <v>285</v>
      </c>
      <c r="R176" s="575">
        <v>285</v>
      </c>
      <c r="S176" s="575">
        <v>285</v>
      </c>
      <c r="T176" s="326">
        <f t="shared" si="185"/>
        <v>0</v>
      </c>
      <c r="U176" s="576">
        <v>470</v>
      </c>
      <c r="V176" s="576">
        <v>457.6</v>
      </c>
      <c r="W176" s="576">
        <v>452</v>
      </c>
      <c r="X176" s="324">
        <f t="shared" ref="X176" si="196">(IF(C176&lt;5,U176,IF(AND(C176&gt;=5,C176&lt;=10),V176,IF(C176&gt;10,W176,""))))*C176</f>
        <v>0</v>
      </c>
      <c r="Y176" s="409">
        <v>250</v>
      </c>
      <c r="Z176" s="409">
        <v>200</v>
      </c>
      <c r="AA176" s="409">
        <v>200</v>
      </c>
      <c r="AB176" s="326">
        <f t="shared" si="187"/>
        <v>0</v>
      </c>
    </row>
    <row r="177" spans="1:28" x14ac:dyDescent="0.2">
      <c r="A177" s="562"/>
      <c r="B177" s="558"/>
      <c r="C177" s="318">
        <f>'Series 500 Input'!J177</f>
        <v>0</v>
      </c>
      <c r="D177" s="562"/>
      <c r="E177" s="572"/>
      <c r="F177" s="572"/>
      <c r="G177" s="572"/>
      <c r="H177" s="569"/>
      <c r="I177" s="573"/>
      <c r="J177" s="573"/>
      <c r="K177" s="573"/>
      <c r="L177" s="573"/>
      <c r="M177" s="572"/>
      <c r="N177" s="572"/>
      <c r="O177" s="572"/>
      <c r="P177" s="572"/>
      <c r="Q177" s="575"/>
      <c r="R177" s="575"/>
      <c r="S177" s="575"/>
      <c r="T177" s="575"/>
      <c r="U177" s="576"/>
      <c r="V177" s="576"/>
      <c r="W177" s="576"/>
      <c r="X177" s="576"/>
      <c r="Y177" s="573"/>
      <c r="Z177" s="573"/>
      <c r="AA177" s="573"/>
      <c r="AB177" s="411"/>
    </row>
    <row r="178" spans="1:28" ht="25.5" x14ac:dyDescent="0.2">
      <c r="A178" s="316" t="s">
        <v>1289</v>
      </c>
      <c r="B178" s="558" t="s">
        <v>1290</v>
      </c>
      <c r="C178" s="318">
        <f>'Series 500 Input'!J178</f>
        <v>0</v>
      </c>
      <c r="D178" s="562" t="s">
        <v>30</v>
      </c>
      <c r="E178" s="572">
        <v>492.8</v>
      </c>
      <c r="F178" s="572">
        <v>471.43</v>
      </c>
      <c r="G178" s="572">
        <v>464.64</v>
      </c>
      <c r="H178" s="324">
        <f t="shared" ref="H178" si="197">(IF(C178&lt;5,E178,IF(AND(C178&gt;=5,C178&lt;=10),F178,IF(C178&gt;10,G178,""))))*C178</f>
        <v>0</v>
      </c>
      <c r="I178" s="573">
        <v>60</v>
      </c>
      <c r="J178" s="573">
        <v>60</v>
      </c>
      <c r="K178" s="573">
        <v>60</v>
      </c>
      <c r="L178" s="326">
        <f t="shared" si="183"/>
        <v>0</v>
      </c>
      <c r="M178" s="572">
        <v>302.72000000000003</v>
      </c>
      <c r="N178" s="572">
        <v>302.72000000000003</v>
      </c>
      <c r="O178" s="572">
        <v>302.72000000000003</v>
      </c>
      <c r="P178" s="324">
        <f t="shared" ref="P178:P180" si="198">(IF(C178&lt;5,M178,IF(AND(C178&gt;=5,C178&lt;=10),N178,IF(C178&gt;10,O178,""))))*C178</f>
        <v>0</v>
      </c>
      <c r="Q178" s="575">
        <v>300</v>
      </c>
      <c r="R178" s="575">
        <v>300</v>
      </c>
      <c r="S178" s="575">
        <v>300</v>
      </c>
      <c r="T178" s="326">
        <f t="shared" si="185"/>
        <v>0</v>
      </c>
      <c r="U178" s="576">
        <v>550</v>
      </c>
      <c r="V178" s="576">
        <v>535</v>
      </c>
      <c r="W178" s="576">
        <v>530</v>
      </c>
      <c r="X178" s="324">
        <f t="shared" ref="X178:X180" si="199">(IF(C178&lt;5,U178,IF(AND(C178&gt;=5,C178&lt;=10),V178,IF(C178&gt;10,W178,""))))*C178</f>
        <v>0</v>
      </c>
      <c r="Y178" s="409">
        <v>250</v>
      </c>
      <c r="Z178" s="409">
        <v>200</v>
      </c>
      <c r="AA178" s="409">
        <v>200</v>
      </c>
      <c r="AB178" s="326">
        <f t="shared" si="187"/>
        <v>0</v>
      </c>
    </row>
    <row r="179" spans="1:28" x14ac:dyDescent="0.2">
      <c r="A179" s="562"/>
      <c r="B179" s="558"/>
      <c r="C179" s="318">
        <f>'Series 500 Input'!J179</f>
        <v>0</v>
      </c>
      <c r="D179" s="562"/>
      <c r="E179" s="572"/>
      <c r="F179" s="572"/>
      <c r="G179" s="572"/>
      <c r="H179" s="569"/>
      <c r="I179" s="573"/>
      <c r="J179" s="573"/>
      <c r="K179" s="573"/>
      <c r="L179" s="573"/>
      <c r="M179" s="572"/>
      <c r="N179" s="572"/>
      <c r="O179" s="572"/>
      <c r="P179" s="572"/>
      <c r="Q179" s="575"/>
      <c r="R179" s="575"/>
      <c r="S179" s="575"/>
      <c r="T179" s="575"/>
      <c r="U179" s="576"/>
      <c r="V179" s="576"/>
      <c r="W179" s="576"/>
      <c r="X179" s="576"/>
      <c r="Y179" s="573"/>
      <c r="Z179" s="573"/>
      <c r="AA179" s="573"/>
      <c r="AB179" s="411"/>
    </row>
    <row r="180" spans="1:28" ht="25.5" x14ac:dyDescent="0.2">
      <c r="A180" s="316" t="s">
        <v>1291</v>
      </c>
      <c r="B180" s="558" t="s">
        <v>1292</v>
      </c>
      <c r="C180" s="318">
        <f>'Series 500 Input'!J180</f>
        <v>0</v>
      </c>
      <c r="D180" s="562" t="s">
        <v>30</v>
      </c>
      <c r="E180" s="572">
        <v>615.27</v>
      </c>
      <c r="F180" s="572">
        <v>579.66</v>
      </c>
      <c r="G180" s="572">
        <v>569.95000000000005</v>
      </c>
      <c r="H180" s="324">
        <f t="shared" ref="H180" si="200">(IF(C180&lt;5,E180,IF(AND(C180&gt;=5,C180&lt;=10),F180,IF(C180&gt;10,G180,""))))*C180</f>
        <v>0</v>
      </c>
      <c r="I180" s="573">
        <v>60</v>
      </c>
      <c r="J180" s="573">
        <v>60</v>
      </c>
      <c r="K180" s="573">
        <v>60</v>
      </c>
      <c r="L180" s="326">
        <f t="shared" si="183"/>
        <v>0</v>
      </c>
      <c r="M180" s="572">
        <v>380.62</v>
      </c>
      <c r="N180" s="572">
        <v>380.62</v>
      </c>
      <c r="O180" s="572">
        <v>380.62</v>
      </c>
      <c r="P180" s="324">
        <f t="shared" si="198"/>
        <v>0</v>
      </c>
      <c r="Q180" s="575">
        <v>350</v>
      </c>
      <c r="R180" s="575">
        <v>350</v>
      </c>
      <c r="S180" s="575">
        <v>350</v>
      </c>
      <c r="T180" s="326">
        <f t="shared" si="185"/>
        <v>0</v>
      </c>
      <c r="U180" s="576">
        <v>625</v>
      </c>
      <c r="V180" s="576">
        <v>600</v>
      </c>
      <c r="W180" s="576">
        <v>595</v>
      </c>
      <c r="X180" s="324">
        <f t="shared" si="199"/>
        <v>0</v>
      </c>
      <c r="Y180" s="409">
        <v>250</v>
      </c>
      <c r="Z180" s="409">
        <v>200</v>
      </c>
      <c r="AA180" s="409">
        <v>200</v>
      </c>
      <c r="AB180" s="326">
        <f t="shared" si="187"/>
        <v>0</v>
      </c>
    </row>
    <row r="181" spans="1:28" x14ac:dyDescent="0.2">
      <c r="A181" s="316"/>
      <c r="B181" s="558"/>
      <c r="C181" s="318">
        <f>'Series 500 Input'!J181</f>
        <v>0</v>
      </c>
      <c r="D181" s="562"/>
      <c r="E181" s="572"/>
      <c r="F181" s="572"/>
      <c r="G181" s="572"/>
      <c r="H181" s="569"/>
      <c r="I181" s="573"/>
      <c r="J181" s="573"/>
      <c r="K181" s="573"/>
      <c r="L181" s="573"/>
      <c r="M181" s="572"/>
      <c r="N181" s="572"/>
      <c r="O181" s="572"/>
      <c r="P181" s="572"/>
      <c r="Q181" s="575"/>
      <c r="R181" s="575"/>
      <c r="S181" s="575"/>
      <c r="T181" s="575"/>
      <c r="U181" s="576"/>
      <c r="V181" s="576"/>
      <c r="W181" s="576"/>
      <c r="X181" s="576"/>
      <c r="Y181" s="573"/>
      <c r="Z181" s="573"/>
      <c r="AA181" s="573"/>
      <c r="AB181" s="411"/>
    </row>
    <row r="182" spans="1:28" x14ac:dyDescent="0.2">
      <c r="A182" s="331"/>
      <c r="B182" s="586" t="s">
        <v>1293</v>
      </c>
      <c r="C182" s="318">
        <f>'Series 500 Input'!J182</f>
        <v>0</v>
      </c>
      <c r="D182" s="587"/>
      <c r="E182" s="588" t="s">
        <v>803</v>
      </c>
      <c r="F182" s="588" t="s">
        <v>804</v>
      </c>
      <c r="G182" s="588" t="s">
        <v>486</v>
      </c>
      <c r="H182" s="595"/>
      <c r="I182" s="589" t="s">
        <v>803</v>
      </c>
      <c r="J182" s="589" t="s">
        <v>804</v>
      </c>
      <c r="K182" s="589" t="s">
        <v>486</v>
      </c>
      <c r="L182" s="595"/>
      <c r="M182" s="588" t="s">
        <v>803</v>
      </c>
      <c r="N182" s="588" t="s">
        <v>804</v>
      </c>
      <c r="O182" s="588" t="s">
        <v>486</v>
      </c>
      <c r="P182" s="588"/>
      <c r="Q182" s="588" t="s">
        <v>803</v>
      </c>
      <c r="R182" s="588" t="s">
        <v>804</v>
      </c>
      <c r="S182" s="588" t="s">
        <v>486</v>
      </c>
      <c r="T182" s="588"/>
      <c r="U182" s="589" t="s">
        <v>803</v>
      </c>
      <c r="V182" s="589" t="s">
        <v>804</v>
      </c>
      <c r="W182" s="589" t="s">
        <v>486</v>
      </c>
      <c r="X182" s="589"/>
      <c r="Y182" s="589" t="s">
        <v>803</v>
      </c>
      <c r="Z182" s="589" t="s">
        <v>804</v>
      </c>
      <c r="AA182" s="589" t="s">
        <v>486</v>
      </c>
      <c r="AB182" s="590"/>
    </row>
    <row r="183" spans="1:28" x14ac:dyDescent="0.2">
      <c r="A183" s="316"/>
      <c r="B183" s="558"/>
      <c r="C183" s="318">
        <f>'Series 500 Input'!J183</f>
        <v>0</v>
      </c>
      <c r="D183" s="562"/>
      <c r="E183" s="572"/>
      <c r="F183" s="572"/>
      <c r="G183" s="572"/>
      <c r="H183" s="569"/>
      <c r="I183" s="573"/>
      <c r="J183" s="573"/>
      <c r="K183" s="573"/>
      <c r="L183" s="573"/>
      <c r="M183" s="572"/>
      <c r="N183" s="572"/>
      <c r="O183" s="572"/>
      <c r="P183" s="572"/>
      <c r="Q183" s="575"/>
      <c r="R183" s="575"/>
      <c r="S183" s="575"/>
      <c r="T183" s="575"/>
      <c r="U183" s="576"/>
      <c r="V183" s="576"/>
      <c r="W183" s="576"/>
      <c r="X183" s="576"/>
      <c r="Y183" s="573"/>
      <c r="Z183" s="573"/>
      <c r="AA183" s="573"/>
      <c r="AB183" s="411"/>
    </row>
    <row r="184" spans="1:28" ht="40.5" customHeight="1" x14ac:dyDescent="0.2">
      <c r="A184" s="316" t="s">
        <v>1294</v>
      </c>
      <c r="B184" s="558" t="s">
        <v>1295</v>
      </c>
      <c r="C184" s="318">
        <f>'Series 500 Input'!J184</f>
        <v>0</v>
      </c>
      <c r="D184" s="562" t="s">
        <v>30</v>
      </c>
      <c r="E184" s="572">
        <v>323.3</v>
      </c>
      <c r="F184" s="572">
        <v>309.88</v>
      </c>
      <c r="G184" s="572">
        <v>302.55</v>
      </c>
      <c r="H184" s="324">
        <f t="shared" ref="H184" si="201">(IF(C184&lt;5,E184,IF(AND(C184&gt;=5,C184&lt;=10),F184,IF(C184&gt;10,G184,""))))*C184</f>
        <v>0</v>
      </c>
      <c r="I184" s="573">
        <v>60</v>
      </c>
      <c r="J184" s="573">
        <v>60</v>
      </c>
      <c r="K184" s="573">
        <v>60</v>
      </c>
      <c r="L184" s="326">
        <f t="shared" si="183"/>
        <v>0</v>
      </c>
      <c r="M184" s="572">
        <v>346.12</v>
      </c>
      <c r="N184" s="572">
        <v>346.12</v>
      </c>
      <c r="O184" s="572">
        <v>346.12</v>
      </c>
      <c r="P184" s="324">
        <f t="shared" ref="P184" si="202">(IF(C184&lt;5,M184,IF(AND(C184&gt;=5,C184&lt;=10),N184,IF(C184&gt;10,O184,""))))*C184</f>
        <v>0</v>
      </c>
      <c r="Q184" s="575">
        <v>100</v>
      </c>
      <c r="R184" s="575">
        <v>100</v>
      </c>
      <c r="S184" s="575">
        <v>100</v>
      </c>
      <c r="T184" s="326">
        <f t="shared" ref="T184:T194" si="203">(IF(C184&lt;5,Q184,IF(AND(C184&gt;=5,C184&lt;=10),R184,IF(C184&gt;10,S184,""))))*C184</f>
        <v>0</v>
      </c>
      <c r="U184" s="576">
        <v>372</v>
      </c>
      <c r="V184" s="576">
        <v>360</v>
      </c>
      <c r="W184" s="576">
        <v>354</v>
      </c>
      <c r="X184" s="324">
        <f t="shared" ref="X184" si="204">(IF(C184&lt;5,U184,IF(AND(C184&gt;=5,C184&lt;=10),V184,IF(C184&gt;10,W184,""))))*C184</f>
        <v>0</v>
      </c>
      <c r="Y184" s="409">
        <v>750</v>
      </c>
      <c r="Z184" s="409">
        <v>700</v>
      </c>
      <c r="AA184" s="409">
        <v>700</v>
      </c>
      <c r="AB184" s="326">
        <f t="shared" ref="AB184:AB194" si="205">(IF(C184&lt;5,Y184,IF(AND(C184&gt;=5,C184&lt;=10),Z184,IF(C184&gt;10,AA184,""))))*C184</f>
        <v>0</v>
      </c>
    </row>
    <row r="185" spans="1:28" x14ac:dyDescent="0.2">
      <c r="A185" s="316"/>
      <c r="B185" s="558"/>
      <c r="C185" s="318">
        <f>'Series 500 Input'!J185</f>
        <v>0</v>
      </c>
      <c r="D185" s="562"/>
      <c r="E185" s="572"/>
      <c r="F185" s="572"/>
      <c r="G185" s="572"/>
      <c r="H185" s="569"/>
      <c r="I185" s="573"/>
      <c r="J185" s="573"/>
      <c r="K185" s="573"/>
      <c r="L185" s="573"/>
      <c r="M185" s="572"/>
      <c r="N185" s="572"/>
      <c r="O185" s="572"/>
      <c r="P185" s="572"/>
      <c r="Q185" s="575"/>
      <c r="R185" s="575"/>
      <c r="S185" s="575"/>
      <c r="T185" s="575"/>
      <c r="U185" s="576"/>
      <c r="V185" s="576"/>
      <c r="W185" s="576"/>
      <c r="X185" s="576"/>
      <c r="Y185" s="573"/>
      <c r="Z185" s="573"/>
      <c r="AA185" s="573"/>
      <c r="AB185" s="411"/>
    </row>
    <row r="186" spans="1:28" ht="39.75" customHeight="1" x14ac:dyDescent="0.2">
      <c r="A186" s="316" t="s">
        <v>1296</v>
      </c>
      <c r="B186" s="558" t="s">
        <v>1297</v>
      </c>
      <c r="C186" s="318">
        <f>'Series 500 Input'!J186</f>
        <v>0</v>
      </c>
      <c r="D186" s="562" t="s">
        <v>30</v>
      </c>
      <c r="E186" s="572">
        <v>323.3</v>
      </c>
      <c r="F186" s="572">
        <v>309.88</v>
      </c>
      <c r="G186" s="572">
        <v>302.55</v>
      </c>
      <c r="H186" s="324">
        <f t="shared" ref="H186" si="206">(IF(C186&lt;5,E186,IF(AND(C186&gt;=5,C186&lt;=10),F186,IF(C186&gt;10,G186,""))))*C186</f>
        <v>0</v>
      </c>
      <c r="I186" s="573">
        <v>60</v>
      </c>
      <c r="J186" s="573">
        <v>60</v>
      </c>
      <c r="K186" s="573">
        <v>60</v>
      </c>
      <c r="L186" s="326">
        <f t="shared" si="183"/>
        <v>0</v>
      </c>
      <c r="M186" s="572">
        <v>346.12</v>
      </c>
      <c r="N186" s="572">
        <v>346.12</v>
      </c>
      <c r="O186" s="572">
        <v>346.12</v>
      </c>
      <c r="P186" s="324">
        <f t="shared" ref="P186:P194" si="207">(IF(C186&lt;5,M186,IF(AND(C186&gt;=5,C186&lt;=10),N186,IF(C186&gt;10,O186,""))))*C186</f>
        <v>0</v>
      </c>
      <c r="Q186" s="575">
        <v>200</v>
      </c>
      <c r="R186" s="575">
        <v>200</v>
      </c>
      <c r="S186" s="575">
        <v>200</v>
      </c>
      <c r="T186" s="326">
        <f t="shared" si="203"/>
        <v>0</v>
      </c>
      <c r="U186" s="576">
        <v>384</v>
      </c>
      <c r="V186" s="576">
        <v>376.16</v>
      </c>
      <c r="W186" s="576">
        <v>372</v>
      </c>
      <c r="X186" s="324">
        <f t="shared" ref="X186" si="208">(IF(C186&lt;5,U186,IF(AND(C186&gt;=5,C186&lt;=10),V186,IF(C186&gt;10,W186,""))))*C186</f>
        <v>0</v>
      </c>
      <c r="Y186" s="409">
        <v>750</v>
      </c>
      <c r="Z186" s="409">
        <v>700</v>
      </c>
      <c r="AA186" s="409">
        <v>700</v>
      </c>
      <c r="AB186" s="326">
        <f t="shared" si="205"/>
        <v>0</v>
      </c>
    </row>
    <row r="187" spans="1:28" x14ac:dyDescent="0.2">
      <c r="A187" s="316"/>
      <c r="B187" s="558"/>
      <c r="C187" s="318">
        <f>'Series 500 Input'!J187</f>
        <v>0</v>
      </c>
      <c r="D187" s="562"/>
      <c r="E187" s="572"/>
      <c r="F187" s="572"/>
      <c r="G187" s="572"/>
      <c r="H187" s="569"/>
      <c r="I187" s="573"/>
      <c r="J187" s="573"/>
      <c r="K187" s="573"/>
      <c r="L187" s="573"/>
      <c r="M187" s="572"/>
      <c r="N187" s="572"/>
      <c r="O187" s="572"/>
      <c r="P187" s="572"/>
      <c r="Q187" s="575"/>
      <c r="R187" s="575"/>
      <c r="S187" s="575"/>
      <c r="T187" s="575"/>
      <c r="U187" s="576"/>
      <c r="V187" s="576"/>
      <c r="W187" s="576"/>
      <c r="X187" s="576"/>
      <c r="Y187" s="573"/>
      <c r="Z187" s="573"/>
      <c r="AA187" s="573"/>
      <c r="AB187" s="411"/>
    </row>
    <row r="188" spans="1:28" ht="38.25" customHeight="1" x14ac:dyDescent="0.2">
      <c r="A188" s="316" t="s">
        <v>1298</v>
      </c>
      <c r="B188" s="558" t="s">
        <v>1299</v>
      </c>
      <c r="C188" s="318">
        <f>'Series 500 Input'!J188</f>
        <v>0</v>
      </c>
      <c r="D188" s="562" t="s">
        <v>30</v>
      </c>
      <c r="E188" s="572">
        <v>380.77</v>
      </c>
      <c r="F188" s="572">
        <v>353.92</v>
      </c>
      <c r="G188" s="572">
        <v>346.6</v>
      </c>
      <c r="H188" s="324">
        <f t="shared" ref="H188" si="209">(IF(C188&lt;5,E188,IF(AND(C188&gt;=5,C188&lt;=10),F188,IF(C188&gt;10,G188,""))))*C188</f>
        <v>0</v>
      </c>
      <c r="I188" s="573">
        <v>60</v>
      </c>
      <c r="J188" s="573">
        <v>60</v>
      </c>
      <c r="K188" s="573">
        <v>60</v>
      </c>
      <c r="L188" s="326">
        <f t="shared" si="183"/>
        <v>0</v>
      </c>
      <c r="M188" s="572">
        <v>507.68</v>
      </c>
      <c r="N188" s="572">
        <v>507.68</v>
      </c>
      <c r="O188" s="572">
        <v>507.68</v>
      </c>
      <c r="P188" s="324">
        <f t="shared" si="207"/>
        <v>0</v>
      </c>
      <c r="Q188" s="575">
        <v>250</v>
      </c>
      <c r="R188" s="575">
        <v>250</v>
      </c>
      <c r="S188" s="575">
        <v>250</v>
      </c>
      <c r="T188" s="326">
        <f t="shared" si="203"/>
        <v>0</v>
      </c>
      <c r="U188" s="576">
        <v>480</v>
      </c>
      <c r="V188" s="576">
        <v>467.68</v>
      </c>
      <c r="W188" s="576">
        <v>462</v>
      </c>
      <c r="X188" s="324">
        <f t="shared" ref="X188" si="210">(IF(C188&lt;5,U188,IF(AND(C188&gt;=5,C188&lt;=10),V188,IF(C188&gt;10,W188,""))))*C188</f>
        <v>0</v>
      </c>
      <c r="Y188" s="409">
        <v>750</v>
      </c>
      <c r="Z188" s="409">
        <v>700</v>
      </c>
      <c r="AA188" s="409">
        <v>700</v>
      </c>
      <c r="AB188" s="326">
        <f t="shared" si="205"/>
        <v>0</v>
      </c>
    </row>
    <row r="189" spans="1:28" ht="12.95" customHeight="1" x14ac:dyDescent="0.2">
      <c r="A189" s="316"/>
      <c r="B189" s="558"/>
      <c r="C189" s="318">
        <f>'Series 500 Input'!J189</f>
        <v>0</v>
      </c>
      <c r="D189" s="562"/>
      <c r="E189" s="572"/>
      <c r="F189" s="572"/>
      <c r="G189" s="572"/>
      <c r="H189" s="569"/>
      <c r="I189" s="573"/>
      <c r="J189" s="573"/>
      <c r="K189" s="573"/>
      <c r="L189" s="573"/>
      <c r="M189" s="572"/>
      <c r="N189" s="572"/>
      <c r="O189" s="572"/>
      <c r="P189" s="572"/>
      <c r="Q189" s="575"/>
      <c r="R189" s="575"/>
      <c r="S189" s="575"/>
      <c r="T189" s="575"/>
      <c r="U189" s="576"/>
      <c r="V189" s="576"/>
      <c r="W189" s="576"/>
      <c r="X189" s="576"/>
      <c r="Y189" s="573"/>
      <c r="Z189" s="573"/>
      <c r="AA189" s="573"/>
      <c r="AB189" s="411"/>
    </row>
    <row r="190" spans="1:28" ht="30" customHeight="1" x14ac:dyDescent="0.2">
      <c r="A190" s="316" t="s">
        <v>1300</v>
      </c>
      <c r="B190" s="558" t="s">
        <v>1301</v>
      </c>
      <c r="C190" s="318">
        <f>'Series 500 Input'!J190</f>
        <v>0</v>
      </c>
      <c r="D190" s="562" t="s">
        <v>30</v>
      </c>
      <c r="E190" s="572">
        <v>429.85</v>
      </c>
      <c r="F190" s="572">
        <v>416.43</v>
      </c>
      <c r="G190" s="572">
        <v>409.1</v>
      </c>
      <c r="H190" s="324">
        <f t="shared" ref="H190" si="211">(IF(C190&lt;5,E190,IF(AND(C190&gt;=5,C190&lt;=10),F190,IF(C190&gt;10,G190,""))))*C190</f>
        <v>0</v>
      </c>
      <c r="I190" s="573">
        <v>60</v>
      </c>
      <c r="J190" s="573">
        <v>60</v>
      </c>
      <c r="K190" s="573">
        <v>60</v>
      </c>
      <c r="L190" s="326">
        <f t="shared" si="183"/>
        <v>0</v>
      </c>
      <c r="M190" s="572">
        <v>530.67999999999995</v>
      </c>
      <c r="N190" s="572">
        <v>530.67999999999995</v>
      </c>
      <c r="O190" s="572">
        <v>530.67999999999995</v>
      </c>
      <c r="P190" s="324">
        <f t="shared" si="207"/>
        <v>0</v>
      </c>
      <c r="Q190" s="575">
        <v>285</v>
      </c>
      <c r="R190" s="575">
        <v>285</v>
      </c>
      <c r="S190" s="575">
        <v>285</v>
      </c>
      <c r="T190" s="326">
        <f t="shared" si="203"/>
        <v>0</v>
      </c>
      <c r="U190" s="576">
        <v>530</v>
      </c>
      <c r="V190" s="576">
        <v>517.67999999999995</v>
      </c>
      <c r="W190" s="576">
        <v>512</v>
      </c>
      <c r="X190" s="324">
        <f t="shared" ref="X190" si="212">(IF(C190&lt;5,U190,IF(AND(C190&gt;=5,C190&lt;=10),V190,IF(C190&gt;10,W190,""))))*C190</f>
        <v>0</v>
      </c>
      <c r="Y190" s="409">
        <v>750</v>
      </c>
      <c r="Z190" s="409">
        <v>700</v>
      </c>
      <c r="AA190" s="409">
        <v>700</v>
      </c>
      <c r="AB190" s="326">
        <f t="shared" si="205"/>
        <v>0</v>
      </c>
    </row>
    <row r="191" spans="1:28" ht="12.95" customHeight="1" x14ac:dyDescent="0.2">
      <c r="A191" s="316"/>
      <c r="B191" s="558"/>
      <c r="C191" s="318">
        <f>'Series 500 Input'!J191</f>
        <v>0</v>
      </c>
      <c r="D191" s="562"/>
      <c r="E191" s="572"/>
      <c r="F191" s="572"/>
      <c r="G191" s="572"/>
      <c r="H191" s="569"/>
      <c r="I191" s="573"/>
      <c r="J191" s="573"/>
      <c r="K191" s="573"/>
      <c r="L191" s="573"/>
      <c r="M191" s="572"/>
      <c r="N191" s="572"/>
      <c r="O191" s="572"/>
      <c r="P191" s="572"/>
      <c r="Q191" s="575"/>
      <c r="R191" s="575"/>
      <c r="S191" s="575"/>
      <c r="T191" s="575"/>
      <c r="U191" s="576"/>
      <c r="V191" s="576"/>
      <c r="W191" s="576"/>
      <c r="X191" s="576"/>
      <c r="Y191" s="573"/>
      <c r="Z191" s="573"/>
      <c r="AA191" s="573"/>
      <c r="AB191" s="411"/>
    </row>
    <row r="192" spans="1:28" ht="27.75" customHeight="1" x14ac:dyDescent="0.2">
      <c r="A192" s="316" t="s">
        <v>1302</v>
      </c>
      <c r="B192" s="558" t="s">
        <v>1303</v>
      </c>
      <c r="C192" s="318">
        <f>'Series 500 Input'!J192</f>
        <v>0</v>
      </c>
      <c r="D192" s="562" t="s">
        <v>30</v>
      </c>
      <c r="E192" s="572">
        <v>539.09</v>
      </c>
      <c r="F192" s="572">
        <v>503.48</v>
      </c>
      <c r="G192" s="572">
        <v>493.76</v>
      </c>
      <c r="H192" s="324">
        <f t="shared" ref="H192" si="213">(IF(C192&lt;5,E192,IF(AND(C192&gt;=5,C192&lt;=10),F192,IF(C192&gt;10,G192,""))))*C192</f>
        <v>0</v>
      </c>
      <c r="I192" s="573">
        <v>60</v>
      </c>
      <c r="J192" s="573">
        <v>60</v>
      </c>
      <c r="K192" s="573">
        <v>60</v>
      </c>
      <c r="L192" s="326">
        <f t="shared" si="183"/>
        <v>0</v>
      </c>
      <c r="M192" s="572">
        <v>1003.87</v>
      </c>
      <c r="N192" s="572">
        <v>1003.87</v>
      </c>
      <c r="O192" s="572">
        <v>1003.87</v>
      </c>
      <c r="P192" s="324">
        <f t="shared" si="207"/>
        <v>0</v>
      </c>
      <c r="Q192" s="575">
        <v>300</v>
      </c>
      <c r="R192" s="575">
        <v>300</v>
      </c>
      <c r="S192" s="575">
        <v>300</v>
      </c>
      <c r="T192" s="326">
        <f t="shared" si="203"/>
        <v>0</v>
      </c>
      <c r="U192" s="576">
        <v>610</v>
      </c>
      <c r="V192" s="576">
        <v>595</v>
      </c>
      <c r="W192" s="576">
        <v>590</v>
      </c>
      <c r="X192" s="324">
        <f t="shared" ref="X192:X194" si="214">(IF(C192&lt;5,U192,IF(AND(C192&gt;=5,C192&lt;=10),V192,IF(C192&gt;10,W192,""))))*C192</f>
        <v>0</v>
      </c>
      <c r="Y192" s="409">
        <v>750</v>
      </c>
      <c r="Z192" s="409">
        <v>700</v>
      </c>
      <c r="AA192" s="409">
        <v>700</v>
      </c>
      <c r="AB192" s="326">
        <f t="shared" si="205"/>
        <v>0</v>
      </c>
    </row>
    <row r="193" spans="1:28" ht="12.95" customHeight="1" x14ac:dyDescent="0.2">
      <c r="A193" s="316"/>
      <c r="B193" s="558"/>
      <c r="C193" s="318">
        <f>'Series 500 Input'!J193</f>
        <v>0</v>
      </c>
      <c r="D193" s="562"/>
      <c r="E193" s="572"/>
      <c r="F193" s="572"/>
      <c r="G193" s="572"/>
      <c r="H193" s="569"/>
      <c r="I193" s="573"/>
      <c r="J193" s="573"/>
      <c r="K193" s="573"/>
      <c r="L193" s="573"/>
      <c r="M193" s="572"/>
      <c r="N193" s="572"/>
      <c r="O193" s="572"/>
      <c r="P193" s="572"/>
      <c r="Q193" s="575"/>
      <c r="R193" s="575"/>
      <c r="S193" s="575"/>
      <c r="T193" s="575"/>
      <c r="U193" s="576"/>
      <c r="V193" s="576"/>
      <c r="W193" s="576"/>
      <c r="X193" s="576"/>
      <c r="Y193" s="573"/>
      <c r="Z193" s="573"/>
      <c r="AA193" s="573"/>
      <c r="AB193" s="411"/>
    </row>
    <row r="194" spans="1:28" ht="26.25" customHeight="1" x14ac:dyDescent="0.2">
      <c r="A194" s="316" t="s">
        <v>1304</v>
      </c>
      <c r="B194" s="558" t="s">
        <v>1305</v>
      </c>
      <c r="C194" s="318">
        <f>'Series 500 Input'!J194</f>
        <v>0</v>
      </c>
      <c r="D194" s="562" t="s">
        <v>30</v>
      </c>
      <c r="E194" s="572">
        <v>650.88</v>
      </c>
      <c r="F194" s="572">
        <v>633.07000000000005</v>
      </c>
      <c r="G194" s="572">
        <v>623.37</v>
      </c>
      <c r="H194" s="324">
        <f t="shared" ref="H194" si="215">(IF(C194&lt;5,E194,IF(AND(C194&gt;=5,C194&lt;=10),F194,IF(C194&gt;10,G194,""))))*C194</f>
        <v>0</v>
      </c>
      <c r="I194" s="573">
        <v>60</v>
      </c>
      <c r="J194" s="573">
        <v>60</v>
      </c>
      <c r="K194" s="573">
        <v>60</v>
      </c>
      <c r="L194" s="326">
        <f t="shared" si="183"/>
        <v>0</v>
      </c>
      <c r="M194" s="572">
        <v>1003.87</v>
      </c>
      <c r="N194" s="572">
        <v>1003.87</v>
      </c>
      <c r="O194" s="572">
        <v>1003.87</v>
      </c>
      <c r="P194" s="324">
        <f t="shared" si="207"/>
        <v>0</v>
      </c>
      <c r="Q194" s="575">
        <v>350</v>
      </c>
      <c r="R194" s="575">
        <v>350</v>
      </c>
      <c r="S194" s="575">
        <v>350</v>
      </c>
      <c r="T194" s="326">
        <f t="shared" si="203"/>
        <v>0</v>
      </c>
      <c r="U194" s="576">
        <v>685</v>
      </c>
      <c r="V194" s="576">
        <v>660</v>
      </c>
      <c r="W194" s="576">
        <v>655</v>
      </c>
      <c r="X194" s="324">
        <f t="shared" si="214"/>
        <v>0</v>
      </c>
      <c r="Y194" s="409">
        <v>750</v>
      </c>
      <c r="Z194" s="409">
        <v>700</v>
      </c>
      <c r="AA194" s="409">
        <v>700</v>
      </c>
      <c r="AB194" s="326">
        <f t="shared" si="205"/>
        <v>0</v>
      </c>
    </row>
    <row r="195" spans="1:28" ht="12.95" customHeight="1" x14ac:dyDescent="0.2">
      <c r="A195" s="316"/>
      <c r="B195" s="558"/>
      <c r="C195" s="318">
        <f>'Series 500 Input'!J195</f>
        <v>0</v>
      </c>
      <c r="D195" s="562"/>
      <c r="E195" s="572"/>
      <c r="F195" s="572"/>
      <c r="G195" s="572"/>
      <c r="H195" s="569"/>
      <c r="I195" s="573"/>
      <c r="J195" s="573"/>
      <c r="K195" s="573"/>
      <c r="L195" s="573"/>
      <c r="M195" s="572"/>
      <c r="N195" s="572"/>
      <c r="O195" s="572"/>
      <c r="P195" s="572"/>
      <c r="Q195" s="575"/>
      <c r="R195" s="575"/>
      <c r="S195" s="575"/>
      <c r="T195" s="575"/>
      <c r="U195" s="576"/>
      <c r="V195" s="576"/>
      <c r="W195" s="576"/>
      <c r="X195" s="576"/>
      <c r="Y195" s="573"/>
      <c r="Z195" s="573"/>
      <c r="AA195" s="573"/>
      <c r="AB195" s="411"/>
    </row>
    <row r="196" spans="1:28" x14ac:dyDescent="0.2">
      <c r="A196" s="311"/>
      <c r="B196" s="563" t="s">
        <v>1306</v>
      </c>
      <c r="C196" s="318">
        <f>'Series 500 Input'!J196</f>
        <v>0</v>
      </c>
      <c r="D196" s="568"/>
      <c r="E196" s="607"/>
      <c r="F196" s="607"/>
      <c r="G196" s="607"/>
      <c r="H196" s="577"/>
      <c r="I196" s="608"/>
      <c r="J196" s="608"/>
      <c r="K196" s="608"/>
      <c r="L196" s="608"/>
      <c r="M196" s="607"/>
      <c r="N196" s="607"/>
      <c r="O196" s="607"/>
      <c r="P196" s="607"/>
      <c r="Q196" s="607"/>
      <c r="R196" s="607"/>
      <c r="S196" s="607"/>
      <c r="T196" s="607"/>
      <c r="U196" s="608"/>
      <c r="V196" s="608"/>
      <c r="W196" s="608"/>
      <c r="X196" s="608"/>
      <c r="Y196" s="608"/>
      <c r="Z196" s="608"/>
      <c r="AA196" s="608"/>
      <c r="AB196" s="403"/>
    </row>
    <row r="197" spans="1:28" x14ac:dyDescent="0.2">
      <c r="A197" s="316"/>
      <c r="B197" s="596"/>
      <c r="C197" s="318">
        <f>'Series 500 Input'!J197</f>
        <v>0</v>
      </c>
      <c r="D197" s="562"/>
      <c r="E197" s="572"/>
      <c r="F197" s="572"/>
      <c r="G197" s="572"/>
      <c r="H197" s="569"/>
      <c r="I197" s="573"/>
      <c r="J197" s="573"/>
      <c r="K197" s="573"/>
      <c r="L197" s="573"/>
      <c r="M197" s="572"/>
      <c r="N197" s="572"/>
      <c r="O197" s="572"/>
      <c r="P197" s="572"/>
      <c r="Q197" s="575"/>
      <c r="R197" s="575"/>
      <c r="S197" s="575"/>
      <c r="T197" s="575"/>
      <c r="U197" s="576"/>
      <c r="V197" s="576"/>
      <c r="W197" s="576"/>
      <c r="X197" s="576"/>
      <c r="Y197" s="573"/>
      <c r="Z197" s="573"/>
      <c r="AA197" s="573"/>
      <c r="AB197" s="411"/>
    </row>
    <row r="198" spans="1:28" x14ac:dyDescent="0.2">
      <c r="A198" s="331"/>
      <c r="B198" s="586" t="s">
        <v>1307</v>
      </c>
      <c r="C198" s="318">
        <f>'Series 500 Input'!J198</f>
        <v>0</v>
      </c>
      <c r="D198" s="587"/>
      <c r="E198" s="588" t="s">
        <v>803</v>
      </c>
      <c r="F198" s="588" t="s">
        <v>804</v>
      </c>
      <c r="G198" s="588" t="s">
        <v>486</v>
      </c>
      <c r="H198" s="595"/>
      <c r="I198" s="589" t="s">
        <v>803</v>
      </c>
      <c r="J198" s="589" t="s">
        <v>804</v>
      </c>
      <c r="K198" s="589" t="s">
        <v>486</v>
      </c>
      <c r="L198" s="589"/>
      <c r="M198" s="588" t="s">
        <v>803</v>
      </c>
      <c r="N198" s="588" t="s">
        <v>804</v>
      </c>
      <c r="O198" s="588" t="s">
        <v>486</v>
      </c>
      <c r="P198" s="588"/>
      <c r="Q198" s="588" t="s">
        <v>803</v>
      </c>
      <c r="R198" s="588" t="s">
        <v>804</v>
      </c>
      <c r="S198" s="588" t="s">
        <v>486</v>
      </c>
      <c r="T198" s="588"/>
      <c r="U198" s="589" t="s">
        <v>803</v>
      </c>
      <c r="V198" s="589" t="s">
        <v>804</v>
      </c>
      <c r="W198" s="589" t="s">
        <v>486</v>
      </c>
      <c r="X198" s="589"/>
      <c r="Y198" s="589" t="s">
        <v>803</v>
      </c>
      <c r="Z198" s="589" t="s">
        <v>804</v>
      </c>
      <c r="AA198" s="589" t="s">
        <v>486</v>
      </c>
      <c r="AB198" s="590"/>
    </row>
    <row r="199" spans="1:28" x14ac:dyDescent="0.2">
      <c r="A199" s="316"/>
      <c r="B199" s="596"/>
      <c r="C199" s="318">
        <f>'Series 500 Input'!J199</f>
        <v>0</v>
      </c>
      <c r="D199" s="562"/>
      <c r="E199" s="572"/>
      <c r="F199" s="572"/>
      <c r="G199" s="572"/>
      <c r="H199" s="569"/>
      <c r="I199" s="573"/>
      <c r="J199" s="573"/>
      <c r="K199" s="573"/>
      <c r="L199" s="573"/>
      <c r="M199" s="572"/>
      <c r="N199" s="572"/>
      <c r="O199" s="572"/>
      <c r="P199" s="572"/>
      <c r="Q199" s="575"/>
      <c r="R199" s="575"/>
      <c r="S199" s="575"/>
      <c r="T199" s="575"/>
      <c r="U199" s="576"/>
      <c r="V199" s="576"/>
      <c r="W199" s="576"/>
      <c r="X199" s="576"/>
      <c r="Y199" s="573"/>
      <c r="Z199" s="573"/>
      <c r="AA199" s="573"/>
      <c r="AB199" s="411"/>
    </row>
    <row r="200" spans="1:28" ht="39.75" customHeight="1" x14ac:dyDescent="0.2">
      <c r="A200" s="316" t="s">
        <v>1308</v>
      </c>
      <c r="B200" s="558" t="s">
        <v>1309</v>
      </c>
      <c r="C200" s="318">
        <f>'Series 500 Input'!J200</f>
        <v>0</v>
      </c>
      <c r="D200" s="562" t="s">
        <v>30</v>
      </c>
      <c r="E200" s="572">
        <v>2722.15</v>
      </c>
      <c r="F200" s="572">
        <v>2722.15</v>
      </c>
      <c r="G200" s="572">
        <v>2722.15</v>
      </c>
      <c r="H200" s="324">
        <f t="shared" ref="H200" si="216">(IF(C200&lt;5,E200,IF(AND(C200&gt;=5,C200&lt;=10),F200,IF(C200&gt;10,G200,""))))*C200</f>
        <v>0</v>
      </c>
      <c r="I200" s="573">
        <v>495</v>
      </c>
      <c r="J200" s="573">
        <v>495</v>
      </c>
      <c r="K200" s="573">
        <v>495</v>
      </c>
      <c r="L200" s="326">
        <f>(IF(C200&lt;5,I200,IF(AND(C200&gt;=5,C200&lt;=10),J200,IF(C200&gt;10,K200,""))))*C200</f>
        <v>0</v>
      </c>
      <c r="M200" s="572">
        <v>929.99</v>
      </c>
      <c r="N200" s="572">
        <v>929.99</v>
      </c>
      <c r="O200" s="572">
        <v>929.99</v>
      </c>
      <c r="P200" s="324">
        <f t="shared" ref="P200:P218" si="217">(IF(C200&lt;5,M200,IF(AND(C200&gt;=5,C200&lt;=10),N200,IF(C200&gt;10,O200,""))))*C200</f>
        <v>0</v>
      </c>
      <c r="Q200" s="575">
        <v>650</v>
      </c>
      <c r="R200" s="575">
        <v>650</v>
      </c>
      <c r="S200" s="575">
        <v>650</v>
      </c>
      <c r="T200" s="326">
        <f t="shared" ref="T200:T218" si="218">(IF(C200&lt;5,Q200,IF(AND(C200&gt;=5,C200&lt;=10),R200,IF(C200&gt;10,S200,""))))*C200</f>
        <v>0</v>
      </c>
      <c r="U200" s="576">
        <v>1960</v>
      </c>
      <c r="V200" s="576">
        <v>1925</v>
      </c>
      <c r="W200" s="576">
        <v>1890</v>
      </c>
      <c r="X200" s="324">
        <f t="shared" ref="X200:X218" si="219">(IF(C200&lt;5,U200,IF(AND(C200&gt;=5,C200&lt;=10),V200,IF(C200&gt;10,W200,""))))*C200</f>
        <v>0</v>
      </c>
      <c r="Y200" s="573">
        <v>1500</v>
      </c>
      <c r="Z200" s="573">
        <v>1500</v>
      </c>
      <c r="AA200" s="573">
        <v>1500</v>
      </c>
      <c r="AB200" s="326">
        <f t="shared" ref="AB200:AB218" si="220">(IF(C200&lt;5,Y200,IF(AND(C200&gt;=5,C200&lt;=10),Z200,IF(C200&gt;10,AA200,""))))*C200</f>
        <v>0</v>
      </c>
    </row>
    <row r="201" spans="1:28" x14ac:dyDescent="0.2">
      <c r="A201" s="316"/>
      <c r="B201" s="558"/>
      <c r="C201" s="318">
        <f>'Series 500 Input'!J201</f>
        <v>0</v>
      </c>
      <c r="D201" s="562"/>
      <c r="E201" s="572"/>
      <c r="F201" s="572"/>
      <c r="G201" s="572"/>
      <c r="H201" s="569"/>
      <c r="I201" s="573"/>
      <c r="J201" s="573"/>
      <c r="K201" s="573"/>
      <c r="L201" s="573"/>
      <c r="M201" s="572"/>
      <c r="N201" s="572"/>
      <c r="O201" s="572"/>
      <c r="P201" s="572"/>
      <c r="Q201" s="575"/>
      <c r="R201" s="575"/>
      <c r="S201" s="575"/>
      <c r="T201" s="575"/>
      <c r="U201" s="576"/>
      <c r="V201" s="576"/>
      <c r="W201" s="576"/>
      <c r="X201" s="576"/>
      <c r="Y201" s="573"/>
      <c r="Z201" s="573"/>
      <c r="AA201" s="573"/>
      <c r="AB201" s="411"/>
    </row>
    <row r="202" spans="1:28" ht="52.5" customHeight="1" x14ac:dyDescent="0.2">
      <c r="A202" s="316" t="s">
        <v>1310</v>
      </c>
      <c r="B202" s="558" t="s">
        <v>1311</v>
      </c>
      <c r="C202" s="318">
        <f>'Series 500 Input'!J202</f>
        <v>0</v>
      </c>
      <c r="D202" s="562" t="s">
        <v>30</v>
      </c>
      <c r="E202" s="572">
        <v>3593.05</v>
      </c>
      <c r="F202" s="572">
        <v>3593.05</v>
      </c>
      <c r="G202" s="572">
        <v>3593.05</v>
      </c>
      <c r="H202" s="324">
        <f t="shared" ref="H202" si="221">(IF(C202&lt;5,E202,IF(AND(C202&gt;=5,C202&lt;=10),F202,IF(C202&gt;10,G202,""))))*C202</f>
        <v>0</v>
      </c>
      <c r="I202" s="573">
        <v>100</v>
      </c>
      <c r="J202" s="573">
        <v>100</v>
      </c>
      <c r="K202" s="573">
        <v>100</v>
      </c>
      <c r="L202" s="326">
        <f t="shared" ref="L202" si="222">(IF(C202&lt;5,I202,IF(AND(C202&gt;=5,C202&lt;=10),J202,IF(C202&gt;10,K202,""))))*C202</f>
        <v>0</v>
      </c>
      <c r="M202" s="572">
        <v>1377.73</v>
      </c>
      <c r="N202" s="572">
        <v>1377.73</v>
      </c>
      <c r="O202" s="572">
        <v>1377.73</v>
      </c>
      <c r="P202" s="324">
        <f t="shared" si="217"/>
        <v>0</v>
      </c>
      <c r="Q202" s="575">
        <v>800</v>
      </c>
      <c r="R202" s="575">
        <v>800</v>
      </c>
      <c r="S202" s="575">
        <v>800</v>
      </c>
      <c r="T202" s="326">
        <f t="shared" si="218"/>
        <v>0</v>
      </c>
      <c r="U202" s="576">
        <v>3150</v>
      </c>
      <c r="V202" s="576">
        <v>3150</v>
      </c>
      <c r="W202" s="576">
        <v>3080</v>
      </c>
      <c r="X202" s="324">
        <f t="shared" si="219"/>
        <v>0</v>
      </c>
      <c r="Y202" s="573">
        <v>1600</v>
      </c>
      <c r="Z202" s="573">
        <v>1600</v>
      </c>
      <c r="AA202" s="573">
        <v>1600</v>
      </c>
      <c r="AB202" s="326">
        <f t="shared" si="220"/>
        <v>0</v>
      </c>
    </row>
    <row r="203" spans="1:28" x14ac:dyDescent="0.2">
      <c r="A203" s="316"/>
      <c r="B203" s="558"/>
      <c r="C203" s="318">
        <f>'Series 500 Input'!J203</f>
        <v>0</v>
      </c>
      <c r="D203" s="562"/>
      <c r="E203" s="572"/>
      <c r="F203" s="572"/>
      <c r="G203" s="572"/>
      <c r="H203" s="569"/>
      <c r="I203" s="573"/>
      <c r="J203" s="573"/>
      <c r="K203" s="573"/>
      <c r="L203" s="573"/>
      <c r="M203" s="572"/>
      <c r="N203" s="572"/>
      <c r="O203" s="572"/>
      <c r="P203" s="572"/>
      <c r="Q203" s="575"/>
      <c r="R203" s="575"/>
      <c r="S203" s="575"/>
      <c r="T203" s="575"/>
      <c r="U203" s="576"/>
      <c r="V203" s="576"/>
      <c r="W203" s="576"/>
      <c r="X203" s="576"/>
      <c r="Y203" s="573"/>
      <c r="Z203" s="573"/>
      <c r="AA203" s="573"/>
      <c r="AB203" s="411"/>
    </row>
    <row r="204" spans="1:28" ht="39.75" customHeight="1" x14ac:dyDescent="0.2">
      <c r="A204" s="316" t="s">
        <v>1312</v>
      </c>
      <c r="B204" s="558" t="s">
        <v>1313</v>
      </c>
      <c r="C204" s="318">
        <f>'Series 500 Input'!J204</f>
        <v>0</v>
      </c>
      <c r="D204" s="562" t="s">
        <v>30</v>
      </c>
      <c r="E204" s="572">
        <v>3585.96</v>
      </c>
      <c r="F204" s="572">
        <v>3585.96</v>
      </c>
      <c r="G204" s="572">
        <v>3585.96</v>
      </c>
      <c r="H204" s="324">
        <f t="shared" ref="H204" si="223">(IF(C204&lt;5,E204,IF(AND(C204&gt;=5,C204&lt;=10),F204,IF(C204&gt;10,G204,""))))*C204</f>
        <v>0</v>
      </c>
      <c r="I204" s="573">
        <v>100</v>
      </c>
      <c r="J204" s="573">
        <v>100</v>
      </c>
      <c r="K204" s="573">
        <v>100</v>
      </c>
      <c r="L204" s="326">
        <f t="shared" ref="L204" si="224">(IF(C204&lt;5,I204,IF(AND(C204&gt;=5,C204&lt;=10),J204,IF(C204&gt;10,K204,""))))*C204</f>
        <v>0</v>
      </c>
      <c r="M204" s="572">
        <v>1377.73</v>
      </c>
      <c r="N204" s="572">
        <v>1377.73</v>
      </c>
      <c r="O204" s="572">
        <v>1377.73</v>
      </c>
      <c r="P204" s="324">
        <f t="shared" si="217"/>
        <v>0</v>
      </c>
      <c r="Q204" s="575">
        <v>700</v>
      </c>
      <c r="R204" s="575">
        <v>700</v>
      </c>
      <c r="S204" s="575">
        <v>700</v>
      </c>
      <c r="T204" s="326">
        <f t="shared" si="218"/>
        <v>0</v>
      </c>
      <c r="U204" s="576">
        <v>2205</v>
      </c>
      <c r="V204" s="576">
        <v>2170</v>
      </c>
      <c r="W204" s="576">
        <v>2135</v>
      </c>
      <c r="X204" s="324">
        <f t="shared" si="219"/>
        <v>0</v>
      </c>
      <c r="Y204" s="573">
        <v>1750</v>
      </c>
      <c r="Z204" s="573">
        <v>1750</v>
      </c>
      <c r="AA204" s="573">
        <v>1750</v>
      </c>
      <c r="AB204" s="326">
        <f t="shared" si="220"/>
        <v>0</v>
      </c>
    </row>
    <row r="205" spans="1:28" x14ac:dyDescent="0.2">
      <c r="A205" s="316"/>
      <c r="B205" s="558"/>
      <c r="C205" s="318">
        <f>'Series 500 Input'!J205</f>
        <v>0</v>
      </c>
      <c r="D205" s="562"/>
      <c r="E205" s="572"/>
      <c r="F205" s="572"/>
      <c r="G205" s="572"/>
      <c r="H205" s="569"/>
      <c r="I205" s="573"/>
      <c r="J205" s="573"/>
      <c r="K205" s="573"/>
      <c r="L205" s="573"/>
      <c r="M205" s="572"/>
      <c r="N205" s="572"/>
      <c r="O205" s="572"/>
      <c r="P205" s="572"/>
      <c r="Q205" s="575"/>
      <c r="R205" s="575"/>
      <c r="S205" s="575"/>
      <c r="T205" s="575"/>
      <c r="U205" s="576"/>
      <c r="V205" s="576"/>
      <c r="W205" s="576"/>
      <c r="X205" s="576"/>
      <c r="Y205" s="573"/>
      <c r="Z205" s="573"/>
      <c r="AA205" s="573"/>
      <c r="AB205" s="411"/>
    </row>
    <row r="206" spans="1:28" ht="51.75" customHeight="1" x14ac:dyDescent="0.2">
      <c r="A206" s="316" t="s">
        <v>1314</v>
      </c>
      <c r="B206" s="558" t="s">
        <v>1315</v>
      </c>
      <c r="C206" s="318">
        <f>'Series 500 Input'!J206</f>
        <v>0</v>
      </c>
      <c r="D206" s="346" t="s">
        <v>30</v>
      </c>
      <c r="E206" s="572">
        <v>4530.83</v>
      </c>
      <c r="F206" s="572">
        <v>4530.83</v>
      </c>
      <c r="G206" s="572">
        <v>4530.83</v>
      </c>
      <c r="H206" s="324">
        <f t="shared" ref="H206" si="225">(IF(C206&lt;5,E206,IF(AND(C206&gt;=5,C206&lt;=10),F206,IF(C206&gt;10,G206,""))))*C206</f>
        <v>0</v>
      </c>
      <c r="I206" s="573">
        <v>100</v>
      </c>
      <c r="J206" s="573">
        <v>100</v>
      </c>
      <c r="K206" s="573">
        <v>100</v>
      </c>
      <c r="L206" s="326">
        <f t="shared" ref="L206" si="226">(IF(C206&lt;5,I206,IF(AND(C206&gt;=5,C206&lt;=10),J206,IF(C206&gt;10,K206,""))))*C206</f>
        <v>0</v>
      </c>
      <c r="M206" s="572">
        <v>2669.21</v>
      </c>
      <c r="N206" s="572">
        <v>2669.21</v>
      </c>
      <c r="O206" s="572">
        <v>2669.21</v>
      </c>
      <c r="P206" s="324">
        <f t="shared" si="217"/>
        <v>0</v>
      </c>
      <c r="Q206" s="575">
        <v>850</v>
      </c>
      <c r="R206" s="575">
        <v>850</v>
      </c>
      <c r="S206" s="575">
        <v>850</v>
      </c>
      <c r="T206" s="326">
        <f t="shared" si="218"/>
        <v>0</v>
      </c>
      <c r="U206" s="576">
        <v>3570</v>
      </c>
      <c r="V206" s="576">
        <v>3535</v>
      </c>
      <c r="W206" s="576">
        <v>3500</v>
      </c>
      <c r="X206" s="324">
        <f t="shared" si="219"/>
        <v>0</v>
      </c>
      <c r="Y206" s="573">
        <v>1850</v>
      </c>
      <c r="Z206" s="573">
        <v>1850</v>
      </c>
      <c r="AA206" s="573">
        <v>1850</v>
      </c>
      <c r="AB206" s="326">
        <f t="shared" si="220"/>
        <v>0</v>
      </c>
    </row>
    <row r="207" spans="1:28" x14ac:dyDescent="0.2">
      <c r="A207" s="316"/>
      <c r="B207" s="558"/>
      <c r="C207" s="318">
        <f>'Series 500 Input'!J207</f>
        <v>0</v>
      </c>
      <c r="D207" s="562"/>
      <c r="E207" s="572"/>
      <c r="F207" s="572"/>
      <c r="G207" s="572"/>
      <c r="H207" s="569"/>
      <c r="I207" s="573"/>
      <c r="J207" s="573"/>
      <c r="K207" s="573"/>
      <c r="L207" s="573"/>
      <c r="M207" s="572"/>
      <c r="N207" s="572"/>
      <c r="O207" s="572"/>
      <c r="P207" s="572"/>
      <c r="Q207" s="575"/>
      <c r="R207" s="575"/>
      <c r="S207" s="575"/>
      <c r="T207" s="575"/>
      <c r="U207" s="576"/>
      <c r="V207" s="576"/>
      <c r="W207" s="576"/>
      <c r="X207" s="576"/>
      <c r="Y207" s="573"/>
      <c r="Z207" s="573"/>
      <c r="AA207" s="573"/>
      <c r="AB207" s="411"/>
    </row>
    <row r="208" spans="1:28" ht="39" customHeight="1" x14ac:dyDescent="0.2">
      <c r="A208" s="316" t="s">
        <v>1316</v>
      </c>
      <c r="B208" s="558" t="s">
        <v>1317</v>
      </c>
      <c r="C208" s="318">
        <f>'Series 500 Input'!J208</f>
        <v>0</v>
      </c>
      <c r="D208" s="562" t="s">
        <v>30</v>
      </c>
      <c r="E208" s="572">
        <v>1457.08</v>
      </c>
      <c r="F208" s="572">
        <v>1457.08</v>
      </c>
      <c r="G208" s="572">
        <v>1457.08</v>
      </c>
      <c r="H208" s="324">
        <f t="shared" ref="H208" si="227">(IF(C208&lt;5,E208,IF(AND(C208&gt;=5,C208&lt;=10),F208,IF(C208&gt;10,G208,""))))*C208</f>
        <v>0</v>
      </c>
      <c r="I208" s="573">
        <v>995</v>
      </c>
      <c r="J208" s="573">
        <v>995</v>
      </c>
      <c r="K208" s="573">
        <v>995</v>
      </c>
      <c r="L208" s="326">
        <f t="shared" ref="L208" si="228">(IF(C208&lt;5,I208,IF(AND(C208&gt;=5,C208&lt;=10),J208,IF(C208&gt;10,K208,""))))*C208</f>
        <v>0</v>
      </c>
      <c r="M208" s="572">
        <v>929.99</v>
      </c>
      <c r="N208" s="572">
        <v>929.99</v>
      </c>
      <c r="O208" s="572">
        <v>929.99</v>
      </c>
      <c r="P208" s="324">
        <f t="shared" si="217"/>
        <v>0</v>
      </c>
      <c r="Q208" s="575">
        <v>800</v>
      </c>
      <c r="R208" s="575">
        <v>800</v>
      </c>
      <c r="S208" s="575">
        <v>800</v>
      </c>
      <c r="T208" s="326">
        <f t="shared" si="218"/>
        <v>0</v>
      </c>
      <c r="U208" s="576">
        <v>2058</v>
      </c>
      <c r="V208" s="576">
        <v>1960</v>
      </c>
      <c r="W208" s="576">
        <v>1932</v>
      </c>
      <c r="X208" s="324">
        <f t="shared" si="219"/>
        <v>0</v>
      </c>
      <c r="Y208" s="573">
        <v>1500</v>
      </c>
      <c r="Z208" s="573">
        <v>1500</v>
      </c>
      <c r="AA208" s="573">
        <v>1500</v>
      </c>
      <c r="AB208" s="326">
        <f t="shared" si="220"/>
        <v>0</v>
      </c>
    </row>
    <row r="209" spans="1:28" x14ac:dyDescent="0.2">
      <c r="A209" s="316"/>
      <c r="B209" s="558"/>
      <c r="C209" s="318">
        <f>'Series 500 Input'!J209</f>
        <v>0</v>
      </c>
      <c r="D209" s="562"/>
      <c r="E209" s="572"/>
      <c r="F209" s="572"/>
      <c r="G209" s="572"/>
      <c r="H209" s="569"/>
      <c r="I209" s="573"/>
      <c r="J209" s="573"/>
      <c r="K209" s="573"/>
      <c r="L209" s="573"/>
      <c r="M209" s="572"/>
      <c r="N209" s="572"/>
      <c r="O209" s="572"/>
      <c r="P209" s="572"/>
      <c r="Q209" s="575"/>
      <c r="R209" s="575"/>
      <c r="S209" s="575"/>
      <c r="T209" s="575"/>
      <c r="U209" s="576"/>
      <c r="V209" s="576"/>
      <c r="W209" s="576"/>
      <c r="X209" s="576"/>
      <c r="Y209" s="573"/>
      <c r="Z209" s="573"/>
      <c r="AA209" s="573"/>
      <c r="AB209" s="411"/>
    </row>
    <row r="210" spans="1:28" ht="51" customHeight="1" x14ac:dyDescent="0.2">
      <c r="A210" s="316" t="s">
        <v>1318</v>
      </c>
      <c r="B210" s="558" t="s">
        <v>1319</v>
      </c>
      <c r="C210" s="318">
        <f>'Series 500 Input'!J210</f>
        <v>0</v>
      </c>
      <c r="D210" s="562" t="s">
        <v>30</v>
      </c>
      <c r="E210" s="572">
        <v>1932.82</v>
      </c>
      <c r="F210" s="572">
        <v>1932.82</v>
      </c>
      <c r="G210" s="572">
        <v>1932.82</v>
      </c>
      <c r="H210" s="324">
        <f t="shared" ref="H210" si="229">(IF(C210&lt;5,E210,IF(AND(C210&gt;=5,C210&lt;=10),F210,IF(C210&gt;10,G210,""))))*C210</f>
        <v>0</v>
      </c>
      <c r="I210" s="573">
        <v>995</v>
      </c>
      <c r="J210" s="573">
        <v>995</v>
      </c>
      <c r="K210" s="573">
        <v>995</v>
      </c>
      <c r="L210" s="326">
        <f t="shared" ref="L210" si="230">(IF(C210&lt;5,I210,IF(AND(C210&gt;=5,C210&lt;=10),J210,IF(C210&gt;10,K210,""))))*C210</f>
        <v>0</v>
      </c>
      <c r="M210" s="572">
        <v>1377.73</v>
      </c>
      <c r="N210" s="572">
        <v>1377.73</v>
      </c>
      <c r="O210" s="572">
        <v>1377.73</v>
      </c>
      <c r="P210" s="324">
        <f t="shared" si="217"/>
        <v>0</v>
      </c>
      <c r="Q210" s="575">
        <v>950</v>
      </c>
      <c r="R210" s="575">
        <v>950</v>
      </c>
      <c r="S210" s="575">
        <v>950</v>
      </c>
      <c r="T210" s="326">
        <f t="shared" si="218"/>
        <v>0</v>
      </c>
      <c r="U210" s="576">
        <v>2604</v>
      </c>
      <c r="V210" s="576">
        <v>2506</v>
      </c>
      <c r="W210" s="576">
        <v>2478</v>
      </c>
      <c r="X210" s="324">
        <f t="shared" si="219"/>
        <v>0</v>
      </c>
      <c r="Y210" s="573">
        <v>1600</v>
      </c>
      <c r="Z210" s="573">
        <v>1600</v>
      </c>
      <c r="AA210" s="573">
        <v>1600</v>
      </c>
      <c r="AB210" s="326">
        <f t="shared" si="220"/>
        <v>0</v>
      </c>
    </row>
    <row r="211" spans="1:28" x14ac:dyDescent="0.2">
      <c r="A211" s="316"/>
      <c r="B211" s="558"/>
      <c r="C211" s="318">
        <f>'Series 500 Input'!J211</f>
        <v>0</v>
      </c>
      <c r="D211" s="562"/>
      <c r="E211" s="572"/>
      <c r="F211" s="572"/>
      <c r="G211" s="572"/>
      <c r="H211" s="569"/>
      <c r="I211" s="573"/>
      <c r="J211" s="573"/>
      <c r="K211" s="573"/>
      <c r="L211" s="573"/>
      <c r="M211" s="572"/>
      <c r="N211" s="572"/>
      <c r="O211" s="572"/>
      <c r="P211" s="572"/>
      <c r="Q211" s="575"/>
      <c r="R211" s="575"/>
      <c r="S211" s="575"/>
      <c r="T211" s="575"/>
      <c r="U211" s="576"/>
      <c r="V211" s="576"/>
      <c r="W211" s="576"/>
      <c r="X211" s="576"/>
      <c r="Y211" s="573"/>
      <c r="Z211" s="573"/>
      <c r="AA211" s="573"/>
      <c r="AB211" s="411"/>
    </row>
    <row r="212" spans="1:28" ht="39" customHeight="1" x14ac:dyDescent="0.2">
      <c r="A212" s="316" t="s">
        <v>1320</v>
      </c>
      <c r="B212" s="558" t="s">
        <v>1321</v>
      </c>
      <c r="C212" s="318">
        <f>'Series 500 Input'!J212</f>
        <v>0</v>
      </c>
      <c r="D212" s="562" t="s">
        <v>30</v>
      </c>
      <c r="E212" s="572">
        <v>2011.75</v>
      </c>
      <c r="F212" s="572">
        <v>2011.75</v>
      </c>
      <c r="G212" s="572">
        <v>2011.75</v>
      </c>
      <c r="H212" s="324">
        <f t="shared" ref="H212" si="231">(IF(C212&lt;5,E212,IF(AND(C212&gt;=5,C212&lt;=10),F212,IF(C212&gt;10,G212,""))))*C212</f>
        <v>0</v>
      </c>
      <c r="I212" s="573">
        <v>995</v>
      </c>
      <c r="J212" s="573">
        <v>995</v>
      </c>
      <c r="K212" s="573">
        <v>995</v>
      </c>
      <c r="L212" s="326">
        <f t="shared" ref="L212" si="232">(IF(C212&lt;5,I212,IF(AND(C212&gt;=5,C212&lt;=10),J212,IF(C212&gt;10,K212,""))))*C212</f>
        <v>0</v>
      </c>
      <c r="M212" s="572">
        <v>1377.73</v>
      </c>
      <c r="N212" s="572">
        <v>1377.73</v>
      </c>
      <c r="O212" s="572">
        <v>1377.73</v>
      </c>
      <c r="P212" s="324">
        <f t="shared" si="217"/>
        <v>0</v>
      </c>
      <c r="Q212" s="575">
        <v>850</v>
      </c>
      <c r="R212" s="575">
        <v>850</v>
      </c>
      <c r="S212" s="575">
        <v>850</v>
      </c>
      <c r="T212" s="326">
        <f t="shared" si="218"/>
        <v>0</v>
      </c>
      <c r="U212" s="576">
        <v>2380</v>
      </c>
      <c r="V212" s="576">
        <v>2268</v>
      </c>
      <c r="W212" s="576">
        <v>2212</v>
      </c>
      <c r="X212" s="324">
        <f t="shared" si="219"/>
        <v>0</v>
      </c>
      <c r="Y212" s="573">
        <v>1750</v>
      </c>
      <c r="Z212" s="573">
        <v>1750</v>
      </c>
      <c r="AA212" s="573">
        <v>1750</v>
      </c>
      <c r="AB212" s="326">
        <f t="shared" si="220"/>
        <v>0</v>
      </c>
    </row>
    <row r="213" spans="1:28" x14ac:dyDescent="0.2">
      <c r="A213" s="316"/>
      <c r="B213" s="558"/>
      <c r="C213" s="318">
        <f>'Series 500 Input'!J213</f>
        <v>0</v>
      </c>
      <c r="D213" s="562"/>
      <c r="E213" s="572"/>
      <c r="F213" s="572"/>
      <c r="G213" s="572"/>
      <c r="H213" s="569"/>
      <c r="I213" s="573"/>
      <c r="J213" s="573"/>
      <c r="K213" s="573"/>
      <c r="L213" s="573"/>
      <c r="M213" s="572"/>
      <c r="N213" s="572"/>
      <c r="O213" s="572"/>
      <c r="P213" s="572"/>
      <c r="Q213" s="575"/>
      <c r="R213" s="575"/>
      <c r="S213" s="575"/>
      <c r="T213" s="575"/>
      <c r="U213" s="576"/>
      <c r="V213" s="576"/>
      <c r="W213" s="576"/>
      <c r="X213" s="576"/>
      <c r="Y213" s="573"/>
      <c r="Z213" s="573"/>
      <c r="AA213" s="573"/>
      <c r="AB213" s="411"/>
    </row>
    <row r="214" spans="1:28" ht="51" customHeight="1" x14ac:dyDescent="0.2">
      <c r="A214" s="316" t="s">
        <v>1322</v>
      </c>
      <c r="B214" s="558" t="s">
        <v>1323</v>
      </c>
      <c r="C214" s="318">
        <f>'Series 500 Input'!J214</f>
        <v>0</v>
      </c>
      <c r="D214" s="562" t="s">
        <v>30</v>
      </c>
      <c r="E214" s="572">
        <v>2571.42</v>
      </c>
      <c r="F214" s="572">
        <v>2571.42</v>
      </c>
      <c r="G214" s="572">
        <v>2571.42</v>
      </c>
      <c r="H214" s="324">
        <f t="shared" ref="H214" si="233">(IF(C214&lt;5,E214,IF(AND(C214&gt;=5,C214&lt;=10),F214,IF(C214&gt;10,G214,""))))*C214</f>
        <v>0</v>
      </c>
      <c r="I214" s="573">
        <v>995</v>
      </c>
      <c r="J214" s="573">
        <v>995</v>
      </c>
      <c r="K214" s="573">
        <v>995</v>
      </c>
      <c r="L214" s="326">
        <f t="shared" ref="L214" si="234">(IF(C214&lt;5,I214,IF(AND(C214&gt;=5,C214&lt;=10),J214,IF(C214&gt;10,K214,""))))*C214</f>
        <v>0</v>
      </c>
      <c r="M214" s="572">
        <v>2669.21</v>
      </c>
      <c r="N214" s="572">
        <v>2669.21</v>
      </c>
      <c r="O214" s="572">
        <v>2669.21</v>
      </c>
      <c r="P214" s="324">
        <f t="shared" si="217"/>
        <v>0</v>
      </c>
      <c r="Q214" s="575">
        <v>1000</v>
      </c>
      <c r="R214" s="575">
        <v>1000</v>
      </c>
      <c r="S214" s="575">
        <v>1000</v>
      </c>
      <c r="T214" s="326">
        <f t="shared" si="218"/>
        <v>0</v>
      </c>
      <c r="U214" s="576">
        <v>2940</v>
      </c>
      <c r="V214" s="576">
        <v>2877</v>
      </c>
      <c r="W214" s="576">
        <v>2821</v>
      </c>
      <c r="X214" s="324">
        <f t="shared" si="219"/>
        <v>0</v>
      </c>
      <c r="Y214" s="573">
        <v>1850</v>
      </c>
      <c r="Z214" s="573">
        <v>1850</v>
      </c>
      <c r="AA214" s="573">
        <v>1850</v>
      </c>
      <c r="AB214" s="326">
        <f t="shared" si="220"/>
        <v>0</v>
      </c>
    </row>
    <row r="215" spans="1:28" x14ac:dyDescent="0.2">
      <c r="A215" s="316"/>
      <c r="B215" s="558"/>
      <c r="C215" s="318">
        <f>'Series 500 Input'!J215</f>
        <v>0</v>
      </c>
      <c r="D215" s="562"/>
      <c r="E215" s="572"/>
      <c r="F215" s="572"/>
      <c r="G215" s="572"/>
      <c r="H215" s="569"/>
      <c r="I215" s="573"/>
      <c r="J215" s="573"/>
      <c r="K215" s="573"/>
      <c r="L215" s="573"/>
      <c r="M215" s="572"/>
      <c r="N215" s="572"/>
      <c r="O215" s="572"/>
      <c r="P215" s="572"/>
      <c r="Q215" s="575"/>
      <c r="R215" s="575"/>
      <c r="S215" s="575"/>
      <c r="T215" s="575"/>
      <c r="U215" s="576"/>
      <c r="V215" s="576"/>
      <c r="W215" s="576"/>
      <c r="X215" s="576"/>
      <c r="Y215" s="573"/>
      <c r="Z215" s="573"/>
      <c r="AA215" s="573"/>
      <c r="AB215" s="411"/>
    </row>
    <row r="216" spans="1:28" ht="39" customHeight="1" x14ac:dyDescent="0.2">
      <c r="A216" s="316" t="s">
        <v>1324</v>
      </c>
      <c r="B216" s="558" t="s">
        <v>1325</v>
      </c>
      <c r="C216" s="318">
        <f>'Series 500 Input'!J216</f>
        <v>0</v>
      </c>
      <c r="D216" s="562" t="s">
        <v>30</v>
      </c>
      <c r="E216" s="572">
        <v>3211.35</v>
      </c>
      <c r="F216" s="572">
        <v>3211.35</v>
      </c>
      <c r="G216" s="572">
        <v>3211.35</v>
      </c>
      <c r="H216" s="324">
        <f t="shared" ref="H216" si="235">(IF(C216&lt;5,E216,IF(AND(C216&gt;=5,C216&lt;=10),F216,IF(C216&gt;10,G216,""))))*C216</f>
        <v>0</v>
      </c>
      <c r="I216" s="573">
        <v>995</v>
      </c>
      <c r="J216" s="573">
        <v>995</v>
      </c>
      <c r="K216" s="573">
        <v>995</v>
      </c>
      <c r="L216" s="326">
        <f t="shared" ref="L216" si="236">(IF(C216&lt;5,I216,IF(AND(C216&gt;=5,C216&lt;=10),J216,IF(C216&gt;10,K216,""))))*C216</f>
        <v>0</v>
      </c>
      <c r="M216" s="572">
        <v>1377.73</v>
      </c>
      <c r="N216" s="572">
        <v>1377.73</v>
      </c>
      <c r="O216" s="572">
        <v>1377.73</v>
      </c>
      <c r="P216" s="324">
        <f t="shared" si="217"/>
        <v>0</v>
      </c>
      <c r="Q216" s="575">
        <v>900</v>
      </c>
      <c r="R216" s="575">
        <v>900</v>
      </c>
      <c r="S216" s="575">
        <v>900</v>
      </c>
      <c r="T216" s="326">
        <f t="shared" si="218"/>
        <v>0</v>
      </c>
      <c r="U216" s="576">
        <v>2884</v>
      </c>
      <c r="V216" s="576">
        <v>2814</v>
      </c>
      <c r="W216" s="576">
        <v>2744</v>
      </c>
      <c r="X216" s="324">
        <f t="shared" si="219"/>
        <v>0</v>
      </c>
      <c r="Y216" s="573">
        <v>1900</v>
      </c>
      <c r="Z216" s="573">
        <v>1900</v>
      </c>
      <c r="AA216" s="573">
        <v>1900</v>
      </c>
      <c r="AB216" s="326">
        <f t="shared" si="220"/>
        <v>0</v>
      </c>
    </row>
    <row r="217" spans="1:28" x14ac:dyDescent="0.2">
      <c r="A217" s="316"/>
      <c r="B217" s="558"/>
      <c r="C217" s="318">
        <f>'Series 500 Input'!J217</f>
        <v>0</v>
      </c>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row>
    <row r="218" spans="1:28" ht="52.5" customHeight="1" x14ac:dyDescent="0.2">
      <c r="A218" s="316" t="s">
        <v>1326</v>
      </c>
      <c r="B218" s="558" t="s">
        <v>1327</v>
      </c>
      <c r="C218" s="318">
        <f>'Series 500 Input'!J218</f>
        <v>0</v>
      </c>
      <c r="D218" s="562" t="s">
        <v>30</v>
      </c>
      <c r="E218" s="572">
        <v>4019.27</v>
      </c>
      <c r="F218" s="572">
        <v>4019.27</v>
      </c>
      <c r="G218" s="572">
        <v>4019.27</v>
      </c>
      <c r="H218" s="324">
        <f t="shared" ref="H218" si="237">(IF(C218&lt;5,E218,IF(AND(C218&gt;=5,C218&lt;=10),F218,IF(C218&gt;10,G218,""))))*C218</f>
        <v>0</v>
      </c>
      <c r="I218" s="573">
        <v>995</v>
      </c>
      <c r="J218" s="573">
        <v>995</v>
      </c>
      <c r="K218" s="573">
        <v>995</v>
      </c>
      <c r="L218" s="326">
        <f t="shared" ref="L218" si="238">(IF(C218&lt;5,I218,IF(AND(C218&gt;=5,C218&lt;=10),J218,IF(C218&gt;10,K218,""))))*C218</f>
        <v>0</v>
      </c>
      <c r="M218" s="572">
        <v>2669.21</v>
      </c>
      <c r="N218" s="572">
        <v>2669.21</v>
      </c>
      <c r="O218" s="572">
        <v>2669.21</v>
      </c>
      <c r="P218" s="324">
        <f t="shared" si="217"/>
        <v>0</v>
      </c>
      <c r="Q218" s="575">
        <v>1150</v>
      </c>
      <c r="R218" s="575">
        <v>1150</v>
      </c>
      <c r="S218" s="575">
        <v>1150</v>
      </c>
      <c r="T218" s="326">
        <f t="shared" si="218"/>
        <v>0</v>
      </c>
      <c r="U218" s="576">
        <v>3682</v>
      </c>
      <c r="V218" s="576">
        <v>3612</v>
      </c>
      <c r="W218" s="576">
        <v>3542</v>
      </c>
      <c r="X218" s="324">
        <f t="shared" si="219"/>
        <v>0</v>
      </c>
      <c r="Y218" s="573">
        <v>2100</v>
      </c>
      <c r="Z218" s="573">
        <v>2100</v>
      </c>
      <c r="AA218" s="573">
        <v>2100</v>
      </c>
      <c r="AB218" s="326">
        <f t="shared" si="220"/>
        <v>0</v>
      </c>
    </row>
    <row r="219" spans="1:28" x14ac:dyDescent="0.2">
      <c r="A219" s="562"/>
      <c r="B219" s="597"/>
      <c r="C219" s="318">
        <f>'Series 500 Input'!J219</f>
        <v>0</v>
      </c>
      <c r="D219" s="562"/>
      <c r="E219" s="572"/>
      <c r="F219" s="572"/>
      <c r="G219" s="572"/>
      <c r="H219" s="569"/>
      <c r="I219" s="573"/>
      <c r="J219" s="573"/>
      <c r="K219" s="573"/>
      <c r="L219" s="573"/>
      <c r="M219" s="572"/>
      <c r="N219" s="572"/>
      <c r="O219" s="572"/>
      <c r="P219" s="572"/>
      <c r="Q219" s="575"/>
      <c r="R219" s="575"/>
      <c r="S219" s="575"/>
      <c r="T219" s="575"/>
      <c r="U219" s="576"/>
      <c r="V219" s="576"/>
      <c r="W219" s="576"/>
      <c r="X219" s="576"/>
      <c r="Y219" s="573"/>
      <c r="Z219" s="573"/>
      <c r="AA219" s="573"/>
      <c r="AB219" s="411"/>
    </row>
    <row r="220" spans="1:28" x14ac:dyDescent="0.2">
      <c r="A220" s="587"/>
      <c r="B220" s="603" t="s">
        <v>1328</v>
      </c>
      <c r="C220" s="318">
        <f>'Series 500 Input'!J220</f>
        <v>0</v>
      </c>
      <c r="D220" s="587"/>
      <c r="E220" s="588" t="s">
        <v>803</v>
      </c>
      <c r="F220" s="588" t="s">
        <v>804</v>
      </c>
      <c r="G220" s="588" t="s">
        <v>486</v>
      </c>
      <c r="H220" s="587"/>
      <c r="I220" s="589" t="s">
        <v>803</v>
      </c>
      <c r="J220" s="589" t="s">
        <v>804</v>
      </c>
      <c r="K220" s="589" t="s">
        <v>486</v>
      </c>
      <c r="L220" s="589"/>
      <c r="M220" s="588" t="s">
        <v>803</v>
      </c>
      <c r="N220" s="588" t="s">
        <v>804</v>
      </c>
      <c r="O220" s="588" t="s">
        <v>486</v>
      </c>
      <c r="P220" s="588"/>
      <c r="Q220" s="588" t="s">
        <v>803</v>
      </c>
      <c r="R220" s="588" t="s">
        <v>804</v>
      </c>
      <c r="S220" s="588" t="s">
        <v>486</v>
      </c>
      <c r="T220" s="588"/>
      <c r="U220" s="589" t="s">
        <v>803</v>
      </c>
      <c r="V220" s="589" t="s">
        <v>804</v>
      </c>
      <c r="W220" s="589" t="s">
        <v>486</v>
      </c>
      <c r="X220" s="589"/>
      <c r="Y220" s="589" t="s">
        <v>803</v>
      </c>
      <c r="Z220" s="589" t="s">
        <v>804</v>
      </c>
      <c r="AA220" s="589" t="s">
        <v>486</v>
      </c>
      <c r="AB220" s="590"/>
    </row>
    <row r="221" spans="1:28" x14ac:dyDescent="0.2">
      <c r="A221" s="562"/>
      <c r="B221" s="597"/>
      <c r="C221" s="318">
        <f>'Series 500 Input'!J221</f>
        <v>0</v>
      </c>
      <c r="D221" s="562"/>
      <c r="E221" s="572"/>
      <c r="F221" s="572"/>
      <c r="G221" s="572"/>
      <c r="H221" s="569"/>
      <c r="I221" s="573"/>
      <c r="J221" s="573"/>
      <c r="K221" s="573"/>
      <c r="L221" s="573"/>
      <c r="M221" s="572"/>
      <c r="N221" s="572"/>
      <c r="O221" s="572"/>
      <c r="P221" s="572"/>
      <c r="Q221" s="575"/>
      <c r="R221" s="575"/>
      <c r="S221" s="575"/>
      <c r="T221" s="575"/>
      <c r="U221" s="576"/>
      <c r="V221" s="576"/>
      <c r="W221" s="576"/>
      <c r="X221" s="576"/>
      <c r="Y221" s="573"/>
      <c r="Z221" s="573"/>
      <c r="AA221" s="573"/>
      <c r="AB221" s="411"/>
    </row>
    <row r="222" spans="1:28" ht="50.25" customHeight="1" x14ac:dyDescent="0.2">
      <c r="A222" s="316" t="s">
        <v>1329</v>
      </c>
      <c r="B222" s="558" t="s">
        <v>1330</v>
      </c>
      <c r="C222" s="318">
        <f>'Series 500 Input'!J222</f>
        <v>0</v>
      </c>
      <c r="D222" s="562" t="s">
        <v>30</v>
      </c>
      <c r="E222" s="572">
        <v>2758.95</v>
      </c>
      <c r="F222" s="572">
        <v>2758.95</v>
      </c>
      <c r="G222" s="572">
        <v>2758.95</v>
      </c>
      <c r="H222" s="324">
        <f t="shared" ref="H222" si="239">(IF(C222&lt;5,E222,IF(AND(C222&gt;=5,C222&lt;=10),F222,IF(C222&gt;10,G222,""))))*C222</f>
        <v>0</v>
      </c>
      <c r="I222" s="573">
        <v>100</v>
      </c>
      <c r="J222" s="573">
        <v>100</v>
      </c>
      <c r="K222" s="573">
        <v>100</v>
      </c>
      <c r="L222" s="326">
        <f>(IF(C222&lt;5,I222,IF(AND(C222&gt;=5,C222&lt;=10),J222,IF(C222&gt;10,K222,""))))*C222</f>
        <v>0</v>
      </c>
      <c r="M222" s="572">
        <v>929.99</v>
      </c>
      <c r="N222" s="572">
        <v>929.99</v>
      </c>
      <c r="O222" s="572">
        <v>929.99</v>
      </c>
      <c r="P222" s="324">
        <f t="shared" ref="P222:P254" si="240">(IF(C222&lt;5,M222,IF(AND(C222&gt;=5,C222&lt;=10),N222,IF(C222&gt;10,O222,""))))*C222</f>
        <v>0</v>
      </c>
      <c r="Q222" s="575">
        <v>650</v>
      </c>
      <c r="R222" s="575">
        <v>650</v>
      </c>
      <c r="S222" s="575">
        <v>650</v>
      </c>
      <c r="T222" s="326">
        <f t="shared" ref="T222:T254" si="241">(IF(C222&lt;5,Q222,IF(AND(C222&gt;=5,C222&lt;=10),R222,IF(C222&gt;10,S222,""))))*C222</f>
        <v>0</v>
      </c>
      <c r="U222" s="576">
        <v>1785</v>
      </c>
      <c r="V222" s="576">
        <v>1750</v>
      </c>
      <c r="W222" s="576">
        <v>1715</v>
      </c>
      <c r="X222" s="324">
        <f t="shared" ref="X222:X254" si="242">(IF(C222&lt;5,U222,IF(AND(C222&gt;=5,C222&lt;=10),V222,IF(C222&gt;10,W222,""))))*C222</f>
        <v>0</v>
      </c>
      <c r="Y222" s="573" t="s">
        <v>403</v>
      </c>
      <c r="Z222" s="573" t="s">
        <v>403</v>
      </c>
      <c r="AA222" s="573" t="s">
        <v>402</v>
      </c>
      <c r="AB222" s="326" t="str">
        <f>IF((0=$C222),"",IFERROR(IF($C222&lt;5,$C222*Y222,IF(AND(5&lt;=$C222,$C222&lt;=10),$C222*Z222,IF($C222&gt;10,$C222*AA222,"No Offer"))),"No Offer"))</f>
        <v/>
      </c>
    </row>
    <row r="223" spans="1:28" x14ac:dyDescent="0.2">
      <c r="A223" s="562"/>
      <c r="B223" s="558"/>
      <c r="C223" s="318">
        <f>'Series 500 Input'!J223</f>
        <v>0</v>
      </c>
      <c r="D223" s="562"/>
      <c r="E223" s="572"/>
      <c r="F223" s="572"/>
      <c r="G223" s="572"/>
      <c r="H223" s="569"/>
      <c r="I223" s="573"/>
      <c r="J223" s="573"/>
      <c r="K223" s="573"/>
      <c r="L223" s="573"/>
      <c r="M223" s="572"/>
      <c r="N223" s="572"/>
      <c r="O223" s="572"/>
      <c r="P223" s="572"/>
      <c r="Q223" s="575"/>
      <c r="R223" s="575"/>
      <c r="S223" s="575"/>
      <c r="T223" s="575"/>
      <c r="U223" s="576"/>
      <c r="V223" s="576"/>
      <c r="W223" s="576"/>
      <c r="X223" s="576"/>
      <c r="Y223" s="573"/>
      <c r="Z223" s="573"/>
      <c r="AA223" s="573"/>
      <c r="AB223" s="411"/>
    </row>
    <row r="224" spans="1:28" ht="51.75" customHeight="1" x14ac:dyDescent="0.2">
      <c r="A224" s="316" t="s">
        <v>1331</v>
      </c>
      <c r="B224" s="558" t="s">
        <v>1332</v>
      </c>
      <c r="C224" s="318">
        <f>'Series 500 Input'!J224</f>
        <v>0</v>
      </c>
      <c r="D224" s="562" t="s">
        <v>30</v>
      </c>
      <c r="E224" s="572">
        <v>3661.75</v>
      </c>
      <c r="F224" s="572">
        <v>3661.75</v>
      </c>
      <c r="G224" s="572">
        <v>3661.75</v>
      </c>
      <c r="H224" s="324">
        <f t="shared" ref="H224" si="243">(IF(C224&lt;5,E224,IF(AND(C224&gt;=5,C224&lt;=10),F224,IF(C224&gt;10,G224,""))))*C224</f>
        <v>0</v>
      </c>
      <c r="I224" s="573">
        <v>100</v>
      </c>
      <c r="J224" s="573">
        <v>100</v>
      </c>
      <c r="K224" s="573">
        <v>100</v>
      </c>
      <c r="L224" s="326">
        <f t="shared" ref="L224" si="244">(IF(C224&lt;5,I224,IF(AND(C224&gt;=5,C224&lt;=10),J224,IF(C224&gt;10,K224,""))))*C224</f>
        <v>0</v>
      </c>
      <c r="M224" s="572">
        <v>1377.73</v>
      </c>
      <c r="N224" s="572">
        <v>1377.73</v>
      </c>
      <c r="O224" s="572">
        <v>1377.73</v>
      </c>
      <c r="P224" s="324">
        <f t="shared" si="240"/>
        <v>0</v>
      </c>
      <c r="Q224" s="575">
        <v>1000</v>
      </c>
      <c r="R224" s="575">
        <v>1000</v>
      </c>
      <c r="S224" s="575">
        <v>1000</v>
      </c>
      <c r="T224" s="326">
        <f t="shared" si="241"/>
        <v>0</v>
      </c>
      <c r="U224" s="576">
        <v>2975</v>
      </c>
      <c r="V224" s="576">
        <v>2940</v>
      </c>
      <c r="W224" s="576">
        <v>2905</v>
      </c>
      <c r="X224" s="324">
        <f t="shared" si="242"/>
        <v>0</v>
      </c>
      <c r="Y224" s="573" t="s">
        <v>403</v>
      </c>
      <c r="Z224" s="573" t="s">
        <v>403</v>
      </c>
      <c r="AA224" s="573" t="s">
        <v>402</v>
      </c>
      <c r="AB224" s="326" t="str">
        <f>IF((0=$C224),"",IFERROR(IF($C224&lt;5,$C224*Y224,IF(AND(5&lt;=$C224,$C224&lt;=10),$C224*Z224,IF($C224&gt;10,$C224*AA224,"No Offer"))),"No Offer"))</f>
        <v/>
      </c>
    </row>
    <row r="225" spans="1:28" x14ac:dyDescent="0.2">
      <c r="A225" s="562"/>
      <c r="B225" s="558"/>
      <c r="C225" s="318">
        <f>'Series 500 Input'!J225</f>
        <v>0</v>
      </c>
      <c r="D225" s="562"/>
      <c r="E225" s="572"/>
      <c r="F225" s="572"/>
      <c r="G225" s="572"/>
      <c r="H225" s="569"/>
      <c r="I225" s="573"/>
      <c r="J225" s="573"/>
      <c r="K225" s="573"/>
      <c r="L225" s="573"/>
      <c r="M225" s="572"/>
      <c r="N225" s="572"/>
      <c r="O225" s="572"/>
      <c r="P225" s="572"/>
      <c r="Q225" s="575"/>
      <c r="R225" s="575"/>
      <c r="S225" s="575"/>
      <c r="T225" s="575"/>
      <c r="U225" s="576"/>
      <c r="V225" s="576"/>
      <c r="W225" s="576"/>
      <c r="X225" s="576"/>
      <c r="Y225" s="573"/>
      <c r="Z225" s="573"/>
      <c r="AA225" s="573"/>
      <c r="AB225" s="411"/>
    </row>
    <row r="226" spans="1:28" ht="51" customHeight="1" x14ac:dyDescent="0.2">
      <c r="A226" s="316" t="s">
        <v>1333</v>
      </c>
      <c r="B226" s="558" t="s">
        <v>1334</v>
      </c>
      <c r="C226" s="318">
        <f>'Series 500 Input'!J226</f>
        <v>0</v>
      </c>
      <c r="D226" s="562" t="s">
        <v>30</v>
      </c>
      <c r="E226" s="572">
        <v>3633.86</v>
      </c>
      <c r="F226" s="572">
        <v>3633.86</v>
      </c>
      <c r="G226" s="572">
        <v>3633.86</v>
      </c>
      <c r="H226" s="324">
        <f t="shared" ref="H226" si="245">(IF(C226&lt;5,E226,IF(AND(C226&gt;=5,C226&lt;=10),F226,IF(C226&gt;10,G226,""))))*C226</f>
        <v>0</v>
      </c>
      <c r="I226" s="573">
        <v>100</v>
      </c>
      <c r="J226" s="573">
        <v>100</v>
      </c>
      <c r="K226" s="573">
        <v>100</v>
      </c>
      <c r="L226" s="326">
        <f t="shared" ref="L226" si="246">(IF(C226&lt;5,I226,IF(AND(C226&gt;=5,C226&lt;=10),J226,IF(C226&gt;10,K226,""))))*C226</f>
        <v>0</v>
      </c>
      <c r="M226" s="572">
        <v>1377.73</v>
      </c>
      <c r="N226" s="572">
        <v>1377.73</v>
      </c>
      <c r="O226" s="572">
        <v>1377.73</v>
      </c>
      <c r="P226" s="324">
        <f t="shared" si="240"/>
        <v>0</v>
      </c>
      <c r="Q226" s="575">
        <v>750</v>
      </c>
      <c r="R226" s="575">
        <v>750</v>
      </c>
      <c r="S226" s="575">
        <v>750</v>
      </c>
      <c r="T226" s="326">
        <f t="shared" si="241"/>
        <v>0</v>
      </c>
      <c r="U226" s="576">
        <v>2009</v>
      </c>
      <c r="V226" s="576">
        <v>1974</v>
      </c>
      <c r="W226" s="576">
        <v>1939</v>
      </c>
      <c r="X226" s="324">
        <f t="shared" si="242"/>
        <v>0</v>
      </c>
      <c r="Y226" s="573" t="s">
        <v>403</v>
      </c>
      <c r="Z226" s="573" t="s">
        <v>403</v>
      </c>
      <c r="AA226" s="573" t="s">
        <v>402</v>
      </c>
      <c r="AB226" s="326" t="str">
        <f>IF((0=$C226),"",IFERROR(IF($C226&lt;5,$C226*Y226,IF(AND(5&lt;=$C226,$C226&lt;=10),$C226*Z226,IF($C226&gt;10,$C226*AA226,"No Offer"))),"No Offer"))</f>
        <v/>
      </c>
    </row>
    <row r="227" spans="1:28" x14ac:dyDescent="0.2">
      <c r="A227" s="562"/>
      <c r="B227" s="558"/>
      <c r="C227" s="318">
        <f>'Series 500 Input'!J227</f>
        <v>0</v>
      </c>
      <c r="D227" s="562"/>
      <c r="E227" s="572"/>
      <c r="F227" s="572"/>
      <c r="G227" s="572"/>
      <c r="H227" s="569"/>
      <c r="I227" s="573"/>
      <c r="J227" s="573"/>
      <c r="K227" s="573"/>
      <c r="L227" s="573"/>
      <c r="M227" s="572"/>
      <c r="N227" s="572"/>
      <c r="O227" s="572"/>
      <c r="P227" s="572"/>
      <c r="Q227" s="575"/>
      <c r="R227" s="575"/>
      <c r="S227" s="575"/>
      <c r="T227" s="575"/>
      <c r="U227" s="576"/>
      <c r="V227" s="576"/>
      <c r="W227" s="576"/>
      <c r="X227" s="576"/>
      <c r="Y227" s="573"/>
      <c r="Z227" s="573"/>
      <c r="AA227" s="573"/>
      <c r="AB227" s="411"/>
    </row>
    <row r="228" spans="1:28" ht="52.5" customHeight="1" x14ac:dyDescent="0.2">
      <c r="A228" s="316" t="s">
        <v>1335</v>
      </c>
      <c r="B228" s="558" t="s">
        <v>1336</v>
      </c>
      <c r="C228" s="318">
        <f>'Series 500 Input'!J228</f>
        <v>0</v>
      </c>
      <c r="D228" s="562" t="s">
        <v>30</v>
      </c>
      <c r="E228" s="572">
        <v>4620.3500000000004</v>
      </c>
      <c r="F228" s="572">
        <v>4620.3500000000004</v>
      </c>
      <c r="G228" s="572">
        <v>4620.3500000000004</v>
      </c>
      <c r="H228" s="324">
        <f t="shared" ref="H228" si="247">(IF(C228&lt;5,E228,IF(AND(C228&gt;=5,C228&lt;=10),F228,IF(C228&gt;10,G228,""))))*C228</f>
        <v>0</v>
      </c>
      <c r="I228" s="573">
        <v>100</v>
      </c>
      <c r="J228" s="573">
        <v>100</v>
      </c>
      <c r="K228" s="573">
        <v>100</v>
      </c>
      <c r="L228" s="326">
        <f t="shared" ref="L228" si="248">(IF(C228&lt;5,I228,IF(AND(C228&gt;=5,C228&lt;=10),J228,IF(C228&gt;10,K228,""))))*C228</f>
        <v>0</v>
      </c>
      <c r="M228" s="572">
        <v>2669.21</v>
      </c>
      <c r="N228" s="572">
        <v>2669.21</v>
      </c>
      <c r="O228" s="572">
        <v>2669.21</v>
      </c>
      <c r="P228" s="324">
        <f t="shared" si="240"/>
        <v>0</v>
      </c>
      <c r="Q228" s="575">
        <v>1100</v>
      </c>
      <c r="R228" s="575">
        <v>1100</v>
      </c>
      <c r="S228" s="575">
        <v>1100</v>
      </c>
      <c r="T228" s="326">
        <f t="shared" si="241"/>
        <v>0</v>
      </c>
      <c r="U228" s="576">
        <v>3374</v>
      </c>
      <c r="V228" s="576">
        <v>3339</v>
      </c>
      <c r="W228" s="576">
        <v>3304</v>
      </c>
      <c r="X228" s="324">
        <f t="shared" si="242"/>
        <v>0</v>
      </c>
      <c r="Y228" s="573" t="s">
        <v>403</v>
      </c>
      <c r="Z228" s="573" t="s">
        <v>403</v>
      </c>
      <c r="AA228" s="573" t="s">
        <v>402</v>
      </c>
      <c r="AB228" s="326" t="str">
        <f>IF((0=$C228),"",IFERROR(IF($C228&lt;5,$C228*Y228,IF(AND(5&lt;=$C228,$C228&lt;=10),$C228*Z228,IF($C228&gt;10,$C228*AA228,"No Offer"))),"No Offer"))</f>
        <v/>
      </c>
    </row>
    <row r="229" spans="1:28" x14ac:dyDescent="0.2">
      <c r="A229" s="562"/>
      <c r="B229" s="558"/>
      <c r="C229" s="318">
        <f>'Series 500 Input'!J229</f>
        <v>0</v>
      </c>
      <c r="D229" s="562"/>
      <c r="E229" s="572"/>
      <c r="F229" s="572"/>
      <c r="G229" s="572"/>
      <c r="H229" s="569"/>
      <c r="I229" s="573"/>
      <c r="J229" s="573"/>
      <c r="K229" s="573"/>
      <c r="L229" s="573"/>
      <c r="M229" s="572"/>
      <c r="N229" s="572"/>
      <c r="O229" s="572"/>
      <c r="P229" s="572"/>
      <c r="Q229" s="575"/>
      <c r="R229" s="575"/>
      <c r="S229" s="575"/>
      <c r="T229" s="575"/>
      <c r="U229" s="576"/>
      <c r="V229" s="576"/>
      <c r="W229" s="576"/>
      <c r="X229" s="576"/>
      <c r="Y229" s="573"/>
      <c r="Z229" s="573"/>
      <c r="AA229" s="573"/>
      <c r="AB229" s="411"/>
    </row>
    <row r="230" spans="1:28" ht="53.25" customHeight="1" x14ac:dyDescent="0.2">
      <c r="A230" s="316" t="s">
        <v>1337</v>
      </c>
      <c r="B230" s="558" t="s">
        <v>1338</v>
      </c>
      <c r="C230" s="318">
        <f>'Series 500 Input'!J230</f>
        <v>0</v>
      </c>
      <c r="D230" s="562" t="s">
        <v>30</v>
      </c>
      <c r="E230" s="572">
        <v>1431.37</v>
      </c>
      <c r="F230" s="572">
        <v>1431.37</v>
      </c>
      <c r="G230" s="572">
        <v>1431.37</v>
      </c>
      <c r="H230" s="324">
        <f t="shared" ref="H230" si="249">(IF(C230&lt;5,E230,IF(AND(C230&gt;=5,C230&lt;=10),F230,IF(C230&gt;10,G230,""))))*C230</f>
        <v>0</v>
      </c>
      <c r="I230" s="573">
        <v>950</v>
      </c>
      <c r="J230" s="573">
        <v>950</v>
      </c>
      <c r="K230" s="573">
        <v>950</v>
      </c>
      <c r="L230" s="326">
        <f t="shared" ref="L230" si="250">(IF(C230&lt;5,I230,IF(AND(C230&gt;=5,C230&lt;=10),J230,IF(C230&gt;10,K230,""))))*C230</f>
        <v>0</v>
      </c>
      <c r="M230" s="572">
        <v>929.99</v>
      </c>
      <c r="N230" s="572">
        <v>929.99</v>
      </c>
      <c r="O230" s="572">
        <v>929.99</v>
      </c>
      <c r="P230" s="324">
        <f t="shared" si="240"/>
        <v>0</v>
      </c>
      <c r="Q230" s="575">
        <v>850</v>
      </c>
      <c r="R230" s="575">
        <v>850</v>
      </c>
      <c r="S230" s="575">
        <v>850</v>
      </c>
      <c r="T230" s="326">
        <f t="shared" si="241"/>
        <v>0</v>
      </c>
      <c r="U230" s="576">
        <v>1918</v>
      </c>
      <c r="V230" s="576">
        <v>1820</v>
      </c>
      <c r="W230" s="576">
        <v>1792</v>
      </c>
      <c r="X230" s="324">
        <f t="shared" si="242"/>
        <v>0</v>
      </c>
      <c r="Y230" s="573" t="s">
        <v>403</v>
      </c>
      <c r="Z230" s="573" t="s">
        <v>403</v>
      </c>
      <c r="AA230" s="573" t="s">
        <v>402</v>
      </c>
      <c r="AB230" s="326" t="str">
        <f>IF((0=$C230),"",IFERROR(IF($C230&lt;5,$C230*Y230,IF(AND(5&lt;=$C230,$C230&lt;=10),$C230*Z230,IF($C230&gt;10,$C230*AA230,"No Offer"))),"No Offer"))</f>
        <v/>
      </c>
    </row>
    <row r="231" spans="1:28" x14ac:dyDescent="0.2">
      <c r="A231" s="562"/>
      <c r="B231" s="558"/>
      <c r="C231" s="318">
        <f>'Series 500 Input'!J231</f>
        <v>0</v>
      </c>
      <c r="D231" s="562"/>
      <c r="E231" s="572"/>
      <c r="F231" s="572"/>
      <c r="G231" s="572"/>
      <c r="H231" s="569"/>
      <c r="I231" s="573"/>
      <c r="J231" s="573"/>
      <c r="K231" s="573"/>
      <c r="L231" s="573"/>
      <c r="M231" s="572"/>
      <c r="N231" s="572"/>
      <c r="O231" s="572"/>
      <c r="P231" s="572"/>
      <c r="Q231" s="575"/>
      <c r="R231" s="575"/>
      <c r="S231" s="575"/>
      <c r="T231" s="575"/>
      <c r="U231" s="576"/>
      <c r="V231" s="576"/>
      <c r="W231" s="576"/>
      <c r="X231" s="576"/>
      <c r="Y231" s="573"/>
      <c r="Z231" s="573"/>
      <c r="AA231" s="573"/>
      <c r="AB231" s="411"/>
    </row>
    <row r="232" spans="1:28" ht="51.75" customHeight="1" x14ac:dyDescent="0.2">
      <c r="A232" s="316" t="s">
        <v>1339</v>
      </c>
      <c r="B232" s="558" t="s">
        <v>1340</v>
      </c>
      <c r="C232" s="318">
        <f>'Series 500 Input'!J232</f>
        <v>0</v>
      </c>
      <c r="D232" s="562" t="s">
        <v>30</v>
      </c>
      <c r="E232" s="572">
        <v>1907.11</v>
      </c>
      <c r="F232" s="572">
        <v>1907.11</v>
      </c>
      <c r="G232" s="572">
        <v>1907.11</v>
      </c>
      <c r="H232" s="324">
        <f t="shared" ref="H232" si="251">(IF(C232&lt;5,E232,IF(AND(C232&gt;=5,C232&lt;=10),F232,IF(C232&gt;10,G232,""))))*C232</f>
        <v>0</v>
      </c>
      <c r="I232" s="573">
        <v>950</v>
      </c>
      <c r="J232" s="573">
        <v>950</v>
      </c>
      <c r="K232" s="573">
        <v>950</v>
      </c>
      <c r="L232" s="326">
        <f t="shared" ref="L232" si="252">(IF(C232&lt;5,I232,IF(AND(C232&gt;=5,C232&lt;=10),J232,IF(C232&gt;10,K232,""))))*C232</f>
        <v>0</v>
      </c>
      <c r="M232" s="572">
        <v>1377.73</v>
      </c>
      <c r="N232" s="572">
        <v>1377.73</v>
      </c>
      <c r="O232" s="572">
        <v>1377.73</v>
      </c>
      <c r="P232" s="324">
        <f t="shared" si="240"/>
        <v>0</v>
      </c>
      <c r="Q232" s="575">
        <v>1200</v>
      </c>
      <c r="R232" s="575">
        <v>1200</v>
      </c>
      <c r="S232" s="575">
        <v>1200</v>
      </c>
      <c r="T232" s="326">
        <f t="shared" si="241"/>
        <v>0</v>
      </c>
      <c r="U232" s="576">
        <v>2464</v>
      </c>
      <c r="V232" s="576">
        <v>2366</v>
      </c>
      <c r="W232" s="576">
        <v>2338</v>
      </c>
      <c r="X232" s="324">
        <f t="shared" si="242"/>
        <v>0</v>
      </c>
      <c r="Y232" s="573" t="s">
        <v>403</v>
      </c>
      <c r="Z232" s="573" t="s">
        <v>403</v>
      </c>
      <c r="AA232" s="573" t="s">
        <v>402</v>
      </c>
      <c r="AB232" s="326" t="str">
        <f>IF((0=$C232),"",IFERROR(IF($C232&lt;5,$C232*Y232,IF(AND(5&lt;=$C232,$C232&lt;=10),$C232*Z232,IF($C232&gt;10,$C232*AA232,"No Offer"))),"No Offer"))</f>
        <v/>
      </c>
    </row>
    <row r="233" spans="1:28" x14ac:dyDescent="0.2">
      <c r="A233" s="562"/>
      <c r="B233" s="558"/>
      <c r="C233" s="318">
        <f>'Series 500 Input'!J233</f>
        <v>0</v>
      </c>
      <c r="D233" s="562"/>
      <c r="E233" s="572"/>
      <c r="F233" s="572"/>
      <c r="G233" s="572"/>
      <c r="H233" s="569"/>
      <c r="I233" s="573"/>
      <c r="J233" s="573"/>
      <c r="K233" s="573"/>
      <c r="L233" s="573"/>
      <c r="M233" s="572"/>
      <c r="N233" s="572"/>
      <c r="O233" s="572"/>
      <c r="P233" s="572"/>
      <c r="Q233" s="575"/>
      <c r="R233" s="575"/>
      <c r="S233" s="575"/>
      <c r="T233" s="575"/>
      <c r="U233" s="576"/>
      <c r="V233" s="576"/>
      <c r="W233" s="576"/>
      <c r="X233" s="576"/>
      <c r="Y233" s="573"/>
      <c r="Z233" s="573"/>
      <c r="AA233" s="573"/>
      <c r="AB233" s="411"/>
    </row>
    <row r="234" spans="1:28" ht="54" customHeight="1" x14ac:dyDescent="0.2">
      <c r="A234" s="316" t="s">
        <v>1341</v>
      </c>
      <c r="B234" s="558" t="s">
        <v>1342</v>
      </c>
      <c r="C234" s="318">
        <f>'Series 500 Input'!J234</f>
        <v>0</v>
      </c>
      <c r="D234" s="562" t="s">
        <v>30</v>
      </c>
      <c r="E234" s="572">
        <v>2597.13</v>
      </c>
      <c r="F234" s="572">
        <v>2597.13</v>
      </c>
      <c r="G234" s="572">
        <v>2597.13</v>
      </c>
      <c r="H234" s="324">
        <f t="shared" ref="H234" si="253">(IF(C234&lt;5,E234,IF(AND(C234&gt;=5,C234&lt;=10),F234,IF(C234&gt;10,G234,""))))*C234</f>
        <v>0</v>
      </c>
      <c r="I234" s="573">
        <v>950</v>
      </c>
      <c r="J234" s="573">
        <v>950</v>
      </c>
      <c r="K234" s="573">
        <v>950</v>
      </c>
      <c r="L234" s="326">
        <f t="shared" ref="L234" si="254">(IF(C234&lt;5,I234,IF(AND(C234&gt;=5,C234&lt;=10),J234,IF(C234&gt;10,K234,""))))*C234</f>
        <v>0</v>
      </c>
      <c r="M234" s="572">
        <v>1377.73</v>
      </c>
      <c r="N234" s="572">
        <v>1377.73</v>
      </c>
      <c r="O234" s="572">
        <v>1377.73</v>
      </c>
      <c r="P234" s="324">
        <f t="shared" si="240"/>
        <v>0</v>
      </c>
      <c r="Q234" s="575">
        <v>1200</v>
      </c>
      <c r="R234" s="575">
        <v>1200</v>
      </c>
      <c r="S234" s="575">
        <v>1200</v>
      </c>
      <c r="T234" s="326">
        <f t="shared" si="241"/>
        <v>0</v>
      </c>
      <c r="U234" s="576">
        <v>2800</v>
      </c>
      <c r="V234" s="576">
        <v>2737</v>
      </c>
      <c r="W234" s="576">
        <v>2681</v>
      </c>
      <c r="X234" s="324">
        <f t="shared" si="242"/>
        <v>0</v>
      </c>
      <c r="Y234" s="573" t="s">
        <v>403</v>
      </c>
      <c r="Z234" s="573" t="s">
        <v>403</v>
      </c>
      <c r="AA234" s="573" t="s">
        <v>402</v>
      </c>
      <c r="AB234" s="326" t="str">
        <f>IF((0=$C234),"",IFERROR(IF($C234&lt;5,$C234*Y234,IF(AND(5&lt;=$C234,$C234&lt;=10),$C234*Z234,IF($C234&gt;10,$C234*AA234,"No Offer"))),"No Offer"))</f>
        <v/>
      </c>
    </row>
    <row r="235" spans="1:28" x14ac:dyDescent="0.2">
      <c r="A235" s="562"/>
      <c r="B235" s="558"/>
      <c r="C235" s="318">
        <f>'Series 500 Input'!J235</f>
        <v>0</v>
      </c>
      <c r="D235" s="562"/>
      <c r="E235" s="572"/>
      <c r="F235" s="572"/>
      <c r="G235" s="572"/>
      <c r="H235" s="569"/>
      <c r="I235" s="573"/>
      <c r="J235" s="573"/>
      <c r="K235" s="573"/>
      <c r="L235" s="573"/>
      <c r="M235" s="572"/>
      <c r="N235" s="572"/>
      <c r="O235" s="572"/>
      <c r="P235" s="572"/>
      <c r="Q235" s="575"/>
      <c r="R235" s="575"/>
      <c r="S235" s="575"/>
      <c r="T235" s="575"/>
      <c r="U235" s="576"/>
      <c r="V235" s="576"/>
      <c r="W235" s="576"/>
      <c r="X235" s="576"/>
      <c r="Y235" s="573"/>
      <c r="Z235" s="573"/>
      <c r="AA235" s="573"/>
      <c r="AB235" s="411"/>
    </row>
    <row r="236" spans="1:28" ht="38.25" x14ac:dyDescent="0.2">
      <c r="A236" s="316" t="s">
        <v>1343</v>
      </c>
      <c r="B236" s="558" t="s">
        <v>1344</v>
      </c>
      <c r="C236" s="318">
        <f>'Series 500 Input'!J236</f>
        <v>0</v>
      </c>
      <c r="D236" s="346" t="s">
        <v>30</v>
      </c>
      <c r="E236" s="572">
        <v>1521.01</v>
      </c>
      <c r="F236" s="572">
        <v>1521.01</v>
      </c>
      <c r="G236" s="572">
        <v>1521.01</v>
      </c>
      <c r="H236" s="324">
        <f t="shared" ref="H236:H254" si="255">(IF(C236&lt;5,E236,IF(AND(C236&gt;=5,C236&lt;=10),F236,IF(C236&gt;10,G236,""))))*C236</f>
        <v>0</v>
      </c>
      <c r="I236" s="573">
        <v>950</v>
      </c>
      <c r="J236" s="573">
        <v>950</v>
      </c>
      <c r="K236" s="573">
        <v>950</v>
      </c>
      <c r="L236" s="326">
        <f t="shared" ref="L236" si="256">(IF(C236&lt;5,I236,IF(AND(C236&gt;=5,C236&lt;=10),J236,IF(C236&gt;10,K236,""))))*C236</f>
        <v>0</v>
      </c>
      <c r="M236" s="572">
        <v>929.99</v>
      </c>
      <c r="N236" s="572">
        <v>929.99</v>
      </c>
      <c r="O236" s="572">
        <v>929.99</v>
      </c>
      <c r="P236" s="324">
        <f t="shared" si="240"/>
        <v>0</v>
      </c>
      <c r="Q236" s="575">
        <v>450</v>
      </c>
      <c r="R236" s="575">
        <v>450</v>
      </c>
      <c r="S236" s="575">
        <v>450</v>
      </c>
      <c r="T236" s="326">
        <f t="shared" si="241"/>
        <v>0</v>
      </c>
      <c r="U236" s="576">
        <v>750</v>
      </c>
      <c r="V236" s="576">
        <v>725</v>
      </c>
      <c r="W236" s="576">
        <v>685</v>
      </c>
      <c r="X236" s="324">
        <f t="shared" si="242"/>
        <v>0</v>
      </c>
      <c r="Y236" s="573" t="s">
        <v>403</v>
      </c>
      <c r="Z236" s="573" t="s">
        <v>403</v>
      </c>
      <c r="AA236" s="573" t="s">
        <v>402</v>
      </c>
      <c r="AB236" s="326" t="str">
        <f>IF((0=$C236),"",IFERROR(IF($C236&lt;5,$C236*Y236,IF(AND(5&lt;=$C236,$C236&lt;=10),$C236*Z236,IF($C236&gt;10,$C236*AA236,"No Offer"))),"No Offer"))</f>
        <v/>
      </c>
    </row>
    <row r="237" spans="1:28" x14ac:dyDescent="0.2">
      <c r="A237" s="562"/>
      <c r="B237" s="558"/>
      <c r="C237" s="318">
        <f>'Series 500 Input'!J237</f>
        <v>0</v>
      </c>
      <c r="D237" s="562"/>
      <c r="E237" s="572"/>
      <c r="F237" s="572"/>
      <c r="G237" s="572"/>
      <c r="H237" s="569"/>
      <c r="I237" s="573"/>
      <c r="J237" s="573"/>
      <c r="K237" s="573"/>
      <c r="L237" s="573"/>
      <c r="M237" s="572"/>
      <c r="N237" s="572"/>
      <c r="O237" s="572"/>
      <c r="P237" s="572"/>
      <c r="Q237" s="575"/>
      <c r="R237" s="575"/>
      <c r="S237" s="575"/>
      <c r="T237" s="575"/>
      <c r="U237" s="576"/>
      <c r="V237" s="576"/>
      <c r="W237" s="576"/>
      <c r="X237" s="576"/>
      <c r="Y237" s="573"/>
      <c r="Z237" s="573"/>
      <c r="AA237" s="573"/>
      <c r="AB237" s="411"/>
    </row>
    <row r="238" spans="1:28" ht="39" customHeight="1" x14ac:dyDescent="0.2">
      <c r="A238" s="316" t="s">
        <v>1345</v>
      </c>
      <c r="B238" s="558" t="s">
        <v>1346</v>
      </c>
      <c r="C238" s="318">
        <f>'Series 500 Input'!J238</f>
        <v>0</v>
      </c>
      <c r="D238" s="562" t="s">
        <v>30</v>
      </c>
      <c r="E238" s="572">
        <v>890.68</v>
      </c>
      <c r="F238" s="572">
        <v>890.68</v>
      </c>
      <c r="G238" s="572">
        <v>890.68</v>
      </c>
      <c r="H238" s="324">
        <f t="shared" si="255"/>
        <v>0</v>
      </c>
      <c r="I238" s="573">
        <v>395</v>
      </c>
      <c r="J238" s="573">
        <v>395</v>
      </c>
      <c r="K238" s="573">
        <v>395</v>
      </c>
      <c r="L238" s="326">
        <f t="shared" ref="L238" si="257">(IF(C238&lt;5,I238,IF(AND(C238&gt;=5,C238&lt;=10),J238,IF(C238&gt;10,K238,""))))*C238</f>
        <v>0</v>
      </c>
      <c r="M238" s="572">
        <v>929.99</v>
      </c>
      <c r="N238" s="572">
        <v>929.99</v>
      </c>
      <c r="O238" s="572">
        <v>929.99</v>
      </c>
      <c r="P238" s="324">
        <f t="shared" si="240"/>
        <v>0</v>
      </c>
      <c r="Q238" s="575">
        <v>450</v>
      </c>
      <c r="R238" s="575">
        <v>450</v>
      </c>
      <c r="S238" s="575">
        <v>450</v>
      </c>
      <c r="T238" s="326">
        <f t="shared" si="241"/>
        <v>0</v>
      </c>
      <c r="U238" s="576">
        <v>985</v>
      </c>
      <c r="V238" s="576">
        <v>970</v>
      </c>
      <c r="W238" s="576">
        <v>935</v>
      </c>
      <c r="X238" s="324">
        <f t="shared" si="242"/>
        <v>0</v>
      </c>
      <c r="Y238" s="573" t="s">
        <v>403</v>
      </c>
      <c r="Z238" s="573" t="s">
        <v>403</v>
      </c>
      <c r="AA238" s="573" t="s">
        <v>402</v>
      </c>
      <c r="AB238" s="326" t="str">
        <f>IF((0=$C238),"",IFERROR(IF($C238&lt;5,$C238*Y238,IF(AND(5&lt;=$C238,$C238&lt;=10),$C238*Z238,IF($C238&gt;10,$C238*AA238,"No Offer"))),"No Offer"))</f>
        <v/>
      </c>
    </row>
    <row r="239" spans="1:28" x14ac:dyDescent="0.2">
      <c r="A239" s="562"/>
      <c r="B239" s="558"/>
      <c r="C239" s="318">
        <f>'Series 500 Input'!J239</f>
        <v>0</v>
      </c>
      <c r="D239" s="562"/>
      <c r="E239" s="572"/>
      <c r="F239" s="572"/>
      <c r="G239" s="572"/>
      <c r="H239" s="569"/>
      <c r="I239" s="573"/>
      <c r="J239" s="573"/>
      <c r="K239" s="573"/>
      <c r="L239" s="573"/>
      <c r="M239" s="572"/>
      <c r="N239" s="572"/>
      <c r="O239" s="572"/>
      <c r="P239" s="572"/>
      <c r="Q239" s="575"/>
      <c r="R239" s="575"/>
      <c r="S239" s="575"/>
      <c r="T239" s="575"/>
      <c r="U239" s="576"/>
      <c r="V239" s="576"/>
      <c r="W239" s="576"/>
      <c r="X239" s="576"/>
      <c r="Y239" s="573"/>
      <c r="Z239" s="573"/>
      <c r="AA239" s="573"/>
      <c r="AB239" s="411"/>
    </row>
    <row r="240" spans="1:28" ht="38.25" x14ac:dyDescent="0.2">
      <c r="A240" s="316" t="s">
        <v>1347</v>
      </c>
      <c r="B240" s="558" t="s">
        <v>1348</v>
      </c>
      <c r="C240" s="318">
        <f>'Series 500 Input'!J240</f>
        <v>0</v>
      </c>
      <c r="D240" s="562" t="s">
        <v>30</v>
      </c>
      <c r="E240" s="572">
        <v>1214.6099999999999</v>
      </c>
      <c r="F240" s="572">
        <v>1214.6099999999999</v>
      </c>
      <c r="G240" s="572">
        <v>1214.6099999999999</v>
      </c>
      <c r="H240" s="324">
        <f t="shared" si="255"/>
        <v>0</v>
      </c>
      <c r="I240" s="573">
        <v>395</v>
      </c>
      <c r="J240" s="573">
        <v>395</v>
      </c>
      <c r="K240" s="573">
        <v>395</v>
      </c>
      <c r="L240" s="326">
        <f t="shared" ref="L240" si="258">(IF(C240&lt;5,I240,IF(AND(C240&gt;=5,C240&lt;=10),J240,IF(C240&gt;10,K240,""))))*C240</f>
        <v>0</v>
      </c>
      <c r="M240" s="572">
        <v>1377.73</v>
      </c>
      <c r="N240" s="572">
        <v>1377.73</v>
      </c>
      <c r="O240" s="572">
        <v>1377.73</v>
      </c>
      <c r="P240" s="324">
        <f t="shared" si="240"/>
        <v>0</v>
      </c>
      <c r="Q240" s="575">
        <v>500</v>
      </c>
      <c r="R240" s="575">
        <v>500</v>
      </c>
      <c r="S240" s="575">
        <v>500</v>
      </c>
      <c r="T240" s="326">
        <f t="shared" si="241"/>
        <v>0</v>
      </c>
      <c r="U240" s="576">
        <v>1285</v>
      </c>
      <c r="V240" s="576">
        <v>1260</v>
      </c>
      <c r="W240" s="576">
        <v>1245</v>
      </c>
      <c r="X240" s="324">
        <f t="shared" si="242"/>
        <v>0</v>
      </c>
      <c r="Y240" s="573" t="s">
        <v>403</v>
      </c>
      <c r="Z240" s="573" t="s">
        <v>403</v>
      </c>
      <c r="AA240" s="573" t="s">
        <v>402</v>
      </c>
      <c r="AB240" s="326" t="str">
        <f>IF((0=$C240),"",IFERROR(IF($C240&lt;5,$C240*Y240,IF(AND(5&lt;=$C240,$C240&lt;=10),$C240*Z240,IF($C240&gt;10,$C240*AA240,"No Offer"))),"No Offer"))</f>
        <v/>
      </c>
    </row>
    <row r="241" spans="1:28" x14ac:dyDescent="0.2">
      <c r="A241" s="562"/>
      <c r="B241" s="558"/>
      <c r="C241" s="318">
        <f>'Series 500 Input'!J241</f>
        <v>0</v>
      </c>
      <c r="D241" s="562"/>
      <c r="E241" s="572"/>
      <c r="F241" s="572"/>
      <c r="G241" s="572"/>
      <c r="H241" s="569"/>
      <c r="I241" s="573"/>
      <c r="J241" s="573"/>
      <c r="K241" s="573"/>
      <c r="L241" s="573"/>
      <c r="M241" s="572"/>
      <c r="N241" s="572"/>
      <c r="O241" s="572"/>
      <c r="P241" s="572"/>
      <c r="Q241" s="575"/>
      <c r="R241" s="575"/>
      <c r="S241" s="575"/>
      <c r="T241" s="575"/>
      <c r="U241" s="576"/>
      <c r="V241" s="576"/>
      <c r="W241" s="576"/>
      <c r="X241" s="576"/>
      <c r="Y241" s="573"/>
      <c r="Z241" s="573"/>
      <c r="AA241" s="573"/>
      <c r="AB241" s="411"/>
    </row>
    <row r="242" spans="1:28" ht="38.25" x14ac:dyDescent="0.2">
      <c r="A242" s="316" t="s">
        <v>1349</v>
      </c>
      <c r="B242" s="558" t="s">
        <v>1350</v>
      </c>
      <c r="C242" s="318">
        <f>'Series 500 Input'!J242</f>
        <v>0</v>
      </c>
      <c r="D242" s="562" t="s">
        <v>30</v>
      </c>
      <c r="E242" s="572">
        <v>808.39</v>
      </c>
      <c r="F242" s="572">
        <v>808.39</v>
      </c>
      <c r="G242" s="572">
        <v>808.39</v>
      </c>
      <c r="H242" s="324">
        <f t="shared" si="255"/>
        <v>0</v>
      </c>
      <c r="I242" s="573">
        <v>395</v>
      </c>
      <c r="J242" s="573">
        <v>395</v>
      </c>
      <c r="K242" s="573">
        <v>395</v>
      </c>
      <c r="L242" s="326">
        <f t="shared" ref="L242" si="259">(IF(C242&lt;5,I242,IF(AND(C242&gt;=5,C242&lt;=10),J242,IF(C242&gt;10,K242,""))))*C242</f>
        <v>0</v>
      </c>
      <c r="M242" s="572">
        <v>929.99</v>
      </c>
      <c r="N242" s="572">
        <v>929.99</v>
      </c>
      <c r="O242" s="572">
        <v>929.99</v>
      </c>
      <c r="P242" s="324">
        <f t="shared" si="240"/>
        <v>0</v>
      </c>
      <c r="Q242" s="575">
        <v>400</v>
      </c>
      <c r="R242" s="575">
        <v>400</v>
      </c>
      <c r="S242" s="575">
        <v>400</v>
      </c>
      <c r="T242" s="326">
        <f t="shared" si="241"/>
        <v>0</v>
      </c>
      <c r="U242" s="576">
        <v>725</v>
      </c>
      <c r="V242" s="576">
        <v>710</v>
      </c>
      <c r="W242" s="576">
        <v>685</v>
      </c>
      <c r="X242" s="324">
        <f t="shared" si="242"/>
        <v>0</v>
      </c>
      <c r="Y242" s="573" t="s">
        <v>403</v>
      </c>
      <c r="Z242" s="573" t="s">
        <v>403</v>
      </c>
      <c r="AA242" s="573" t="s">
        <v>402</v>
      </c>
      <c r="AB242" s="326" t="str">
        <f>IF((0=$C242),"",IFERROR(IF($C242&lt;5,$C242*Y242,IF(AND(5&lt;=$C242,$C242&lt;=10),$C242*Z242,IF($C242&gt;10,$C242*AA242,"No Offer"))),"No Offer"))</f>
        <v/>
      </c>
    </row>
    <row r="243" spans="1:28" x14ac:dyDescent="0.2">
      <c r="A243" s="562"/>
      <c r="B243" s="558"/>
      <c r="C243" s="318">
        <f>'Series 500 Input'!J243</f>
        <v>0</v>
      </c>
      <c r="D243" s="562"/>
      <c r="E243" s="572"/>
      <c r="F243" s="572"/>
      <c r="G243" s="572"/>
      <c r="H243" s="569"/>
      <c r="I243" s="573"/>
      <c r="J243" s="573"/>
      <c r="K243" s="573"/>
      <c r="L243" s="573"/>
      <c r="M243" s="572"/>
      <c r="N243" s="572"/>
      <c r="O243" s="572"/>
      <c r="P243" s="572"/>
      <c r="Q243" s="575"/>
      <c r="R243" s="575"/>
      <c r="S243" s="575"/>
      <c r="T243" s="575"/>
      <c r="U243" s="576"/>
      <c r="V243" s="576"/>
      <c r="W243" s="576"/>
      <c r="X243" s="576"/>
      <c r="Y243" s="573"/>
      <c r="Z243" s="573"/>
      <c r="AA243" s="573"/>
      <c r="AB243" s="411"/>
    </row>
    <row r="244" spans="1:28" ht="38.25" x14ac:dyDescent="0.2">
      <c r="A244" s="316" t="s">
        <v>1351</v>
      </c>
      <c r="B244" s="558" t="s">
        <v>1352</v>
      </c>
      <c r="C244" s="318">
        <f>'Series 500 Input'!J244</f>
        <v>0</v>
      </c>
      <c r="D244" s="562" t="s">
        <v>30</v>
      </c>
      <c r="E244" s="572">
        <v>835.82</v>
      </c>
      <c r="F244" s="572">
        <v>835.82</v>
      </c>
      <c r="G244" s="572">
        <v>835.82</v>
      </c>
      <c r="H244" s="324">
        <f t="shared" si="255"/>
        <v>0</v>
      </c>
      <c r="I244" s="573">
        <v>395</v>
      </c>
      <c r="J244" s="573">
        <v>395</v>
      </c>
      <c r="K244" s="573">
        <v>395</v>
      </c>
      <c r="L244" s="326">
        <f t="shared" ref="L244" si="260">(IF(C244&lt;5,I244,IF(AND(C244&gt;=5,C244&lt;=10),J244,IF(C244&gt;10,K244,""))))*C244</f>
        <v>0</v>
      </c>
      <c r="M244" s="572">
        <v>929.99</v>
      </c>
      <c r="N244" s="572">
        <v>929.99</v>
      </c>
      <c r="O244" s="572">
        <v>929.99</v>
      </c>
      <c r="P244" s="324">
        <f t="shared" si="240"/>
        <v>0</v>
      </c>
      <c r="Q244" s="575">
        <v>450</v>
      </c>
      <c r="R244" s="575">
        <v>450</v>
      </c>
      <c r="S244" s="575">
        <v>450</v>
      </c>
      <c r="T244" s="326">
        <f t="shared" si="241"/>
        <v>0</v>
      </c>
      <c r="U244" s="576">
        <v>950</v>
      </c>
      <c r="V244" s="576">
        <v>935</v>
      </c>
      <c r="W244" s="576">
        <v>900</v>
      </c>
      <c r="X244" s="324">
        <f t="shared" si="242"/>
        <v>0</v>
      </c>
      <c r="Y244" s="573" t="s">
        <v>403</v>
      </c>
      <c r="Z244" s="573" t="s">
        <v>403</v>
      </c>
      <c r="AA244" s="573" t="s">
        <v>402</v>
      </c>
      <c r="AB244" s="326" t="str">
        <f>IF((0=$C244),"",IFERROR(IF($C244&lt;5,$C244*Y244,IF(AND(5&lt;=$C244,$C244&lt;=10),$C244*Z244,IF($C244&gt;10,$C244*AA244,"No Offer"))),"No Offer"))</f>
        <v/>
      </c>
    </row>
    <row r="245" spans="1:28" x14ac:dyDescent="0.2">
      <c r="A245" s="562"/>
      <c r="B245" s="558"/>
      <c r="C245" s="318">
        <f>'Series 500 Input'!J245</f>
        <v>0</v>
      </c>
      <c r="D245" s="562"/>
      <c r="E245" s="572"/>
      <c r="F245" s="572"/>
      <c r="G245" s="572"/>
      <c r="H245" s="569"/>
      <c r="I245" s="573"/>
      <c r="J245" s="573"/>
      <c r="K245" s="573"/>
      <c r="L245" s="573"/>
      <c r="M245" s="572"/>
      <c r="N245" s="572"/>
      <c r="O245" s="572"/>
      <c r="P245" s="572"/>
      <c r="Q245" s="575"/>
      <c r="R245" s="575"/>
      <c r="S245" s="575"/>
      <c r="T245" s="575"/>
      <c r="U245" s="576"/>
      <c r="V245" s="576"/>
      <c r="W245" s="576"/>
      <c r="X245" s="576"/>
      <c r="Y245" s="573"/>
      <c r="Z245" s="573"/>
      <c r="AA245" s="573"/>
      <c r="AB245" s="411"/>
    </row>
    <row r="246" spans="1:28" ht="38.25" x14ac:dyDescent="0.2">
      <c r="A246" s="316" t="s">
        <v>1353</v>
      </c>
      <c r="B246" s="558" t="s">
        <v>1354</v>
      </c>
      <c r="C246" s="318">
        <f>'Series 500 Input'!J246</f>
        <v>0</v>
      </c>
      <c r="D246" s="562" t="s">
        <v>30</v>
      </c>
      <c r="E246" s="572">
        <v>1159.76</v>
      </c>
      <c r="F246" s="572">
        <v>1159.76</v>
      </c>
      <c r="G246" s="572">
        <v>1159.76</v>
      </c>
      <c r="H246" s="324">
        <f t="shared" si="255"/>
        <v>0</v>
      </c>
      <c r="I246" s="573">
        <v>395</v>
      </c>
      <c r="J246" s="573">
        <v>395</v>
      </c>
      <c r="K246" s="573">
        <v>395</v>
      </c>
      <c r="L246" s="326">
        <f t="shared" ref="L246" si="261">(IF(C246&lt;5,I246,IF(AND(C246&gt;=5,C246&lt;=10),J246,IF(C246&gt;10,K246,""))))*C246</f>
        <v>0</v>
      </c>
      <c r="M246" s="572">
        <v>1377.73</v>
      </c>
      <c r="N246" s="572">
        <v>1377.73</v>
      </c>
      <c r="O246" s="572">
        <v>1377.73</v>
      </c>
      <c r="P246" s="324">
        <f t="shared" si="240"/>
        <v>0</v>
      </c>
      <c r="Q246" s="575">
        <v>500</v>
      </c>
      <c r="R246" s="575">
        <v>500</v>
      </c>
      <c r="S246" s="575">
        <v>500</v>
      </c>
      <c r="T246" s="326">
        <f t="shared" si="241"/>
        <v>0</v>
      </c>
      <c r="U246" s="576">
        <v>1250</v>
      </c>
      <c r="V246" s="576">
        <v>1225</v>
      </c>
      <c r="W246" s="576">
        <v>1210</v>
      </c>
      <c r="X246" s="324">
        <f t="shared" si="242"/>
        <v>0</v>
      </c>
      <c r="Y246" s="573" t="s">
        <v>403</v>
      </c>
      <c r="Z246" s="573" t="s">
        <v>403</v>
      </c>
      <c r="AA246" s="573" t="s">
        <v>402</v>
      </c>
      <c r="AB246" s="326" t="str">
        <f>IF((0=$C246),"",IFERROR(IF($C246&lt;5,$C246*Y246,IF(AND(5&lt;=$C246,$C246&lt;=10),$C246*Z246,IF($C246&gt;10,$C246*AA246,"No Offer"))),"No Offer"))</f>
        <v/>
      </c>
    </row>
    <row r="247" spans="1:28" x14ac:dyDescent="0.2">
      <c r="A247" s="562"/>
      <c r="B247" s="558"/>
      <c r="C247" s="318">
        <f>'Series 500 Input'!J247</f>
        <v>0</v>
      </c>
      <c r="D247" s="562"/>
      <c r="E247" s="572"/>
      <c r="F247" s="572"/>
      <c r="G247" s="572"/>
      <c r="H247" s="569"/>
      <c r="I247" s="573"/>
      <c r="J247" s="573"/>
      <c r="K247" s="573"/>
      <c r="L247" s="573"/>
      <c r="M247" s="572"/>
      <c r="N247" s="572"/>
      <c r="O247" s="572"/>
      <c r="P247" s="572"/>
      <c r="Q247" s="575"/>
      <c r="R247" s="575"/>
      <c r="S247" s="575"/>
      <c r="T247" s="575"/>
      <c r="U247" s="576"/>
      <c r="V247" s="576"/>
      <c r="W247" s="576"/>
      <c r="X247" s="576"/>
      <c r="Y247" s="573"/>
      <c r="Z247" s="573"/>
      <c r="AA247" s="573"/>
      <c r="AB247" s="411"/>
    </row>
    <row r="248" spans="1:28" ht="38.25" x14ac:dyDescent="0.2">
      <c r="A248" s="316" t="s">
        <v>1355</v>
      </c>
      <c r="B248" s="558" t="s">
        <v>1356</v>
      </c>
      <c r="C248" s="318">
        <f>'Series 500 Input'!J248</f>
        <v>0</v>
      </c>
      <c r="D248" s="562" t="s">
        <v>30</v>
      </c>
      <c r="E248" s="572">
        <v>833.79</v>
      </c>
      <c r="F248" s="572">
        <v>833.79</v>
      </c>
      <c r="G248" s="572">
        <v>833.79</v>
      </c>
      <c r="H248" s="324">
        <f t="shared" si="255"/>
        <v>0</v>
      </c>
      <c r="I248" s="573">
        <v>395</v>
      </c>
      <c r="J248" s="573">
        <v>395</v>
      </c>
      <c r="K248" s="573">
        <v>395</v>
      </c>
      <c r="L248" s="326">
        <f t="shared" ref="L248" si="262">(IF(C248&lt;5,I248,IF(AND(C248&gt;=5,C248&lt;=10),J248,IF(C248&gt;10,K248,""))))*C248</f>
        <v>0</v>
      </c>
      <c r="M248" s="572">
        <v>929.99</v>
      </c>
      <c r="N248" s="572">
        <v>929.99</v>
      </c>
      <c r="O248" s="572">
        <v>929.99</v>
      </c>
      <c r="P248" s="324">
        <f t="shared" si="240"/>
        <v>0</v>
      </c>
      <c r="Q248" s="575">
        <v>450</v>
      </c>
      <c r="R248" s="575">
        <v>450</v>
      </c>
      <c r="S248" s="575">
        <v>450</v>
      </c>
      <c r="T248" s="326">
        <f t="shared" si="241"/>
        <v>0</v>
      </c>
      <c r="U248" s="576">
        <v>910</v>
      </c>
      <c r="V248" s="576">
        <v>833</v>
      </c>
      <c r="W248" s="576">
        <v>805</v>
      </c>
      <c r="X248" s="324">
        <f t="shared" si="242"/>
        <v>0</v>
      </c>
      <c r="Y248" s="573" t="s">
        <v>403</v>
      </c>
      <c r="Z248" s="573" t="s">
        <v>403</v>
      </c>
      <c r="AA248" s="573" t="s">
        <v>402</v>
      </c>
      <c r="AB248" s="326" t="str">
        <f>IF((0=$C248),"",IFERROR(IF($C248&lt;5,$C248*Y248,IF(AND(5&lt;=$C248,$C248&lt;=10),$C248*Z248,IF($C248&gt;10,$C248*AA248,"No Offer"))),"No Offer"))</f>
        <v/>
      </c>
    </row>
    <row r="249" spans="1:28" x14ac:dyDescent="0.2">
      <c r="A249" s="316"/>
      <c r="B249" s="558"/>
      <c r="C249" s="318">
        <f>'Series 500 Input'!J249</f>
        <v>0</v>
      </c>
      <c r="D249" s="562"/>
      <c r="E249" s="572"/>
      <c r="F249" s="572"/>
      <c r="G249" s="572"/>
      <c r="H249" s="569"/>
      <c r="I249" s="573"/>
      <c r="J249" s="573"/>
      <c r="K249" s="573"/>
      <c r="L249" s="573"/>
      <c r="M249" s="572"/>
      <c r="N249" s="572"/>
      <c r="O249" s="572"/>
      <c r="P249" s="572"/>
      <c r="Q249" s="575"/>
      <c r="R249" s="575"/>
      <c r="S249" s="575"/>
      <c r="T249" s="575"/>
      <c r="U249" s="576"/>
      <c r="V249" s="576"/>
      <c r="W249" s="576"/>
      <c r="X249" s="576"/>
      <c r="Y249" s="573"/>
      <c r="Z249" s="573"/>
      <c r="AA249" s="573"/>
      <c r="AB249" s="411"/>
    </row>
    <row r="250" spans="1:28" ht="55.5" customHeight="1" x14ac:dyDescent="0.2">
      <c r="A250" s="346" t="s">
        <v>1357</v>
      </c>
      <c r="B250" s="558" t="s">
        <v>1358</v>
      </c>
      <c r="C250" s="318">
        <f>'Series 500 Input'!J250</f>
        <v>0</v>
      </c>
      <c r="D250" s="562" t="s">
        <v>30</v>
      </c>
      <c r="E250" s="572">
        <v>1506.52</v>
      </c>
      <c r="F250" s="572">
        <v>1506.52</v>
      </c>
      <c r="G250" s="572">
        <v>1506.52</v>
      </c>
      <c r="H250" s="324">
        <f t="shared" si="255"/>
        <v>0</v>
      </c>
      <c r="I250" s="573">
        <v>395</v>
      </c>
      <c r="J250" s="573">
        <v>395</v>
      </c>
      <c r="K250" s="573">
        <v>395</v>
      </c>
      <c r="L250" s="326">
        <f t="shared" ref="L250" si="263">(IF(C250&lt;5,I250,IF(AND(C250&gt;=5,C250&lt;=10),J250,IF(C250&gt;10,K250,""))))*C250</f>
        <v>0</v>
      </c>
      <c r="M250" s="572">
        <v>286.02999999999997</v>
      </c>
      <c r="N250" s="572">
        <v>286.02999999999997</v>
      </c>
      <c r="O250" s="572">
        <v>286.02999999999997</v>
      </c>
      <c r="P250" s="324">
        <f t="shared" si="240"/>
        <v>0</v>
      </c>
      <c r="Q250" s="575">
        <v>350</v>
      </c>
      <c r="R250" s="575">
        <v>350</v>
      </c>
      <c r="S250" s="575">
        <v>350</v>
      </c>
      <c r="T250" s="326">
        <f t="shared" si="241"/>
        <v>0</v>
      </c>
      <c r="U250" s="576">
        <v>462.11</v>
      </c>
      <c r="V250" s="576">
        <v>442.11</v>
      </c>
      <c r="W250" s="576">
        <v>420</v>
      </c>
      <c r="X250" s="324">
        <f t="shared" si="242"/>
        <v>0</v>
      </c>
      <c r="Y250" s="573" t="s">
        <v>403</v>
      </c>
      <c r="Z250" s="573" t="s">
        <v>403</v>
      </c>
      <c r="AA250" s="573" t="s">
        <v>402</v>
      </c>
      <c r="AB250" s="326" t="str">
        <f>IF((0=$C250),"",IFERROR(IF($C250&lt;5,$C250*Y250,IF(AND(5&lt;=$C250,$C250&lt;=10),$C250*Z250,IF($C250&gt;10,$C250*AA250,"No Offer"))),"No Offer"))</f>
        <v/>
      </c>
    </row>
    <row r="251" spans="1:28" x14ac:dyDescent="0.2">
      <c r="A251" s="316"/>
      <c r="B251" s="558"/>
      <c r="C251" s="318">
        <f>'Series 500 Input'!J251</f>
        <v>0</v>
      </c>
      <c r="D251" s="562"/>
      <c r="E251" s="572"/>
      <c r="F251" s="572"/>
      <c r="G251" s="572"/>
      <c r="H251" s="569"/>
      <c r="I251" s="573"/>
      <c r="J251" s="573"/>
      <c r="K251" s="573"/>
      <c r="L251" s="573"/>
      <c r="M251" s="572"/>
      <c r="N251" s="572"/>
      <c r="O251" s="572"/>
      <c r="P251" s="572"/>
      <c r="Q251" s="575"/>
      <c r="R251" s="575"/>
      <c r="S251" s="575"/>
      <c r="T251" s="575"/>
      <c r="U251" s="576"/>
      <c r="V251" s="576"/>
      <c r="W251" s="576"/>
      <c r="X251" s="576"/>
      <c r="Y251" s="573"/>
      <c r="Z251" s="573"/>
      <c r="AA251" s="573"/>
      <c r="AB251" s="411"/>
    </row>
    <row r="252" spans="1:28" ht="51.75" customHeight="1" x14ac:dyDescent="0.2">
      <c r="A252" s="346" t="s">
        <v>1359</v>
      </c>
      <c r="B252" s="558" t="s">
        <v>1360</v>
      </c>
      <c r="C252" s="318">
        <f>'Series 500 Input'!J252</f>
        <v>0</v>
      </c>
      <c r="D252" s="562" t="s">
        <v>30</v>
      </c>
      <c r="E252" s="572">
        <v>2210.61</v>
      </c>
      <c r="F252" s="572">
        <v>2210.61</v>
      </c>
      <c r="G252" s="572">
        <v>2210.61</v>
      </c>
      <c r="H252" s="324">
        <f t="shared" si="255"/>
        <v>0</v>
      </c>
      <c r="I252" s="573">
        <v>395</v>
      </c>
      <c r="J252" s="573">
        <v>395</v>
      </c>
      <c r="K252" s="573">
        <v>395</v>
      </c>
      <c r="L252" s="326">
        <f t="shared" ref="L252" si="264">(IF(C252&lt;5,I252,IF(AND(C252&gt;=5,C252&lt;=10),J252,IF(C252&gt;10,K252,""))))*C252</f>
        <v>0</v>
      </c>
      <c r="M252" s="572">
        <v>348.36</v>
      </c>
      <c r="N252" s="572">
        <v>348.36</v>
      </c>
      <c r="O252" s="572">
        <v>348.36</v>
      </c>
      <c r="P252" s="324">
        <f t="shared" si="240"/>
        <v>0</v>
      </c>
      <c r="Q252" s="575">
        <v>385</v>
      </c>
      <c r="R252" s="575">
        <v>385</v>
      </c>
      <c r="S252" s="575">
        <v>385</v>
      </c>
      <c r="T252" s="326">
        <f t="shared" si="241"/>
        <v>0</v>
      </c>
      <c r="U252" s="576">
        <v>585</v>
      </c>
      <c r="V252" s="576">
        <v>565</v>
      </c>
      <c r="W252" s="576">
        <v>550</v>
      </c>
      <c r="X252" s="324">
        <f t="shared" si="242"/>
        <v>0</v>
      </c>
      <c r="Y252" s="573" t="s">
        <v>403</v>
      </c>
      <c r="Z252" s="573" t="s">
        <v>403</v>
      </c>
      <c r="AA252" s="573" t="s">
        <v>402</v>
      </c>
      <c r="AB252" s="326" t="str">
        <f>IF((0=$C252),"",IFERROR(IF($C252&lt;5,$C252*Y252,IF(AND(5&lt;=$C252,$C252&lt;=10),$C252*Z252,IF($C252&gt;10,$C252*AA252,"No Offer"))),"No Offer"))</f>
        <v/>
      </c>
    </row>
    <row r="253" spans="1:28" x14ac:dyDescent="0.2">
      <c r="A253" s="316"/>
      <c r="B253" s="558"/>
      <c r="C253" s="318">
        <f>'Series 500 Input'!J253</f>
        <v>0</v>
      </c>
      <c r="D253" s="562"/>
      <c r="E253" s="572"/>
      <c r="F253" s="572"/>
      <c r="G253" s="572"/>
      <c r="H253" s="569"/>
      <c r="I253" s="573"/>
      <c r="J253" s="573"/>
      <c r="K253" s="573"/>
      <c r="L253" s="573"/>
      <c r="M253" s="572"/>
      <c r="N253" s="572"/>
      <c r="O253" s="572"/>
      <c r="P253" s="572"/>
      <c r="Q253" s="575"/>
      <c r="R253" s="575"/>
      <c r="S253" s="575"/>
      <c r="T253" s="575"/>
      <c r="U253" s="576"/>
      <c r="V253" s="576"/>
      <c r="W253" s="576"/>
      <c r="X253" s="576"/>
      <c r="Y253" s="573"/>
      <c r="Z253" s="573"/>
      <c r="AA253" s="573"/>
      <c r="AB253" s="411"/>
    </row>
    <row r="254" spans="1:28" ht="51" x14ac:dyDescent="0.2">
      <c r="A254" s="346" t="s">
        <v>1361</v>
      </c>
      <c r="B254" s="558" t="s">
        <v>1362</v>
      </c>
      <c r="C254" s="318">
        <f>'Series 500 Input'!J254</f>
        <v>0</v>
      </c>
      <c r="D254" s="562" t="s">
        <v>30</v>
      </c>
      <c r="E254" s="572">
        <v>2744.93</v>
      </c>
      <c r="F254" s="572">
        <v>2744.93</v>
      </c>
      <c r="G254" s="572">
        <v>2744.93</v>
      </c>
      <c r="H254" s="324">
        <f t="shared" si="255"/>
        <v>0</v>
      </c>
      <c r="I254" s="573">
        <v>395</v>
      </c>
      <c r="J254" s="573">
        <v>395</v>
      </c>
      <c r="K254" s="573">
        <v>395</v>
      </c>
      <c r="L254" s="326">
        <f t="shared" ref="L254" si="265">(IF(C254&lt;5,I254,IF(AND(C254&gt;=5,C254&lt;=10),J254,IF(C254&gt;10,K254,""))))*C254</f>
        <v>0</v>
      </c>
      <c r="M254" s="572">
        <v>453.7</v>
      </c>
      <c r="N254" s="572">
        <v>453.7</v>
      </c>
      <c r="O254" s="572">
        <v>453.7</v>
      </c>
      <c r="P254" s="324">
        <f t="shared" si="240"/>
        <v>0</v>
      </c>
      <c r="Q254" s="575">
        <v>450</v>
      </c>
      <c r="R254" s="575">
        <v>450</v>
      </c>
      <c r="S254" s="575">
        <v>450</v>
      </c>
      <c r="T254" s="326">
        <f t="shared" si="241"/>
        <v>0</v>
      </c>
      <c r="U254" s="576">
        <v>724</v>
      </c>
      <c r="V254" s="576">
        <v>705</v>
      </c>
      <c r="W254" s="576">
        <v>695</v>
      </c>
      <c r="X254" s="324">
        <f t="shared" si="242"/>
        <v>0</v>
      </c>
      <c r="Y254" s="573" t="s">
        <v>403</v>
      </c>
      <c r="Z254" s="573" t="s">
        <v>403</v>
      </c>
      <c r="AA254" s="573" t="s">
        <v>402</v>
      </c>
      <c r="AB254" s="326" t="str">
        <f>IF((0=$C254),"",IFERROR(IF($C254&lt;5,$C254*Y254,IF(AND(5&lt;=$C254,$C254&lt;=10),$C254*Z254,IF($C254&gt;10,$C254*AA254,"No Offer"))),"No Offer"))</f>
        <v/>
      </c>
    </row>
    <row r="255" spans="1:28" x14ac:dyDescent="0.2">
      <c r="A255" s="316"/>
      <c r="B255" s="558"/>
      <c r="C255" s="318">
        <f>'Series 500 Input'!J255</f>
        <v>0</v>
      </c>
      <c r="D255" s="562"/>
      <c r="E255" s="572"/>
      <c r="F255" s="572"/>
      <c r="G255" s="572"/>
      <c r="H255" s="569"/>
      <c r="I255" s="573"/>
      <c r="J255" s="573"/>
      <c r="K255" s="573"/>
      <c r="L255" s="573"/>
      <c r="M255" s="572"/>
      <c r="N255" s="572"/>
      <c r="O255" s="572"/>
      <c r="P255" s="572"/>
      <c r="Q255" s="575"/>
      <c r="R255" s="575"/>
      <c r="S255" s="575"/>
      <c r="T255" s="575"/>
      <c r="U255" s="576"/>
      <c r="V255" s="576"/>
      <c r="W255" s="576"/>
      <c r="X255" s="576"/>
      <c r="Y255" s="573"/>
      <c r="Z255" s="573"/>
      <c r="AA255" s="573"/>
      <c r="AB255" s="411"/>
    </row>
    <row r="256" spans="1:28" x14ac:dyDescent="0.2">
      <c r="A256" s="331"/>
      <c r="B256" s="586" t="s">
        <v>1363</v>
      </c>
      <c r="C256" s="318">
        <f>'Series 500 Input'!J256</f>
        <v>0</v>
      </c>
      <c r="D256" s="587"/>
      <c r="E256" s="588" t="s">
        <v>803</v>
      </c>
      <c r="F256" s="588" t="s">
        <v>804</v>
      </c>
      <c r="G256" s="588" t="s">
        <v>486</v>
      </c>
      <c r="H256" s="587"/>
      <c r="I256" s="589" t="s">
        <v>803</v>
      </c>
      <c r="J256" s="589" t="s">
        <v>804</v>
      </c>
      <c r="K256" s="589" t="s">
        <v>486</v>
      </c>
      <c r="L256" s="589"/>
      <c r="M256" s="588" t="s">
        <v>803</v>
      </c>
      <c r="N256" s="588" t="s">
        <v>804</v>
      </c>
      <c r="O256" s="588" t="s">
        <v>486</v>
      </c>
      <c r="P256" s="588"/>
      <c r="Q256" s="588" t="s">
        <v>803</v>
      </c>
      <c r="R256" s="588" t="s">
        <v>804</v>
      </c>
      <c r="S256" s="588" t="s">
        <v>486</v>
      </c>
      <c r="T256" s="588"/>
      <c r="U256" s="589" t="s">
        <v>803</v>
      </c>
      <c r="V256" s="589" t="s">
        <v>804</v>
      </c>
      <c r="W256" s="589" t="s">
        <v>486</v>
      </c>
      <c r="X256" s="589"/>
      <c r="Y256" s="589" t="s">
        <v>803</v>
      </c>
      <c r="Z256" s="589" t="s">
        <v>804</v>
      </c>
      <c r="AA256" s="589" t="s">
        <v>486</v>
      </c>
      <c r="AB256" s="590"/>
    </row>
    <row r="257" spans="1:28" x14ac:dyDescent="0.2">
      <c r="A257" s="316"/>
      <c r="B257" s="558"/>
      <c r="C257" s="318">
        <f>'Series 500 Input'!J257</f>
        <v>0</v>
      </c>
      <c r="D257" s="562"/>
      <c r="E257" s="572"/>
      <c r="F257" s="572"/>
      <c r="G257" s="572"/>
      <c r="H257" s="569"/>
      <c r="I257" s="573"/>
      <c r="J257" s="573"/>
      <c r="K257" s="573"/>
      <c r="L257" s="573"/>
      <c r="M257" s="572"/>
      <c r="N257" s="572"/>
      <c r="O257" s="572"/>
      <c r="P257" s="572"/>
      <c r="Q257" s="575"/>
      <c r="R257" s="575"/>
      <c r="S257" s="575"/>
      <c r="T257" s="575"/>
      <c r="U257" s="576"/>
      <c r="V257" s="576"/>
      <c r="W257" s="576"/>
      <c r="X257" s="576"/>
      <c r="Y257" s="573"/>
      <c r="Z257" s="573"/>
      <c r="AA257" s="573"/>
      <c r="AB257" s="411"/>
    </row>
    <row r="258" spans="1:28" ht="38.25" x14ac:dyDescent="0.2">
      <c r="A258" s="316" t="s">
        <v>1364</v>
      </c>
      <c r="B258" s="558" t="s">
        <v>1365</v>
      </c>
      <c r="C258" s="318">
        <f>'Series 500 Input'!J258</f>
        <v>0</v>
      </c>
      <c r="D258" s="562" t="s">
        <v>30</v>
      </c>
      <c r="E258" s="572">
        <v>1770.87</v>
      </c>
      <c r="F258" s="572">
        <v>1770.87</v>
      </c>
      <c r="G258" s="572">
        <v>1770.87</v>
      </c>
      <c r="H258" s="324">
        <f t="shared" ref="H258:H260" si="266">(IF(C258&lt;5,E258,IF(AND(C258&gt;=5,C258&lt;=10),F258,IF(C258&gt;10,G258,""))))*C258</f>
        <v>0</v>
      </c>
      <c r="I258" s="573" t="s">
        <v>403</v>
      </c>
      <c r="J258" s="573" t="s">
        <v>403</v>
      </c>
      <c r="K258" s="573" t="s">
        <v>402</v>
      </c>
      <c r="L258" s="326" t="str">
        <f>IF((0=$C258),"",IFERROR(IF($C258&lt;5,$C258*I258,IF(AND(5&lt;=$C258,$C258&lt;=10),$C258*J258,IF($C258&gt;10,$C258*K258,"No Offer"))),"No Offer"))</f>
        <v/>
      </c>
      <c r="M258" s="572">
        <v>929.99</v>
      </c>
      <c r="N258" s="572">
        <v>929.99</v>
      </c>
      <c r="O258" s="572">
        <v>929.99</v>
      </c>
      <c r="P258" s="324">
        <f t="shared" ref="P258:P260" si="267">(IF(C258&lt;5,M258,IF(AND(C258&gt;=5,C258&lt;=10),N258,IF(C258&gt;10,O258,""))))*C258</f>
        <v>0</v>
      </c>
      <c r="Q258" s="575">
        <v>500</v>
      </c>
      <c r="R258" s="575">
        <v>500</v>
      </c>
      <c r="S258" s="575">
        <v>500</v>
      </c>
      <c r="T258" s="326">
        <f t="shared" ref="T258:T260" si="268">(IF(C258&lt;5,Q258,IF(AND(C258&gt;=5,C258&lt;=10),R258,IF(C258&gt;10,S258,""))))*C258</f>
        <v>0</v>
      </c>
      <c r="U258" s="576">
        <v>2100</v>
      </c>
      <c r="V258" s="576">
        <v>2050</v>
      </c>
      <c r="W258" s="576">
        <v>1975</v>
      </c>
      <c r="X258" s="324">
        <f t="shared" ref="X258:X260" si="269">(IF(C258&lt;5,U258,IF(AND(C258&gt;=5,C258&lt;=10),V258,IF(C258&gt;10,W258,""))))*C258</f>
        <v>0</v>
      </c>
      <c r="Y258" s="573" t="s">
        <v>403</v>
      </c>
      <c r="Z258" s="573" t="s">
        <v>403</v>
      </c>
      <c r="AA258" s="573" t="s">
        <v>402</v>
      </c>
      <c r="AB258" s="326" t="str">
        <f>IF((0=$C258),"",IFERROR(IF($C258&lt;5,$C258*Y258,IF(AND(5&lt;=$C258,$C258&lt;=10),$C258*Z258,IF($C258&gt;10,$C258*AA258,"No Offer"))),"No Offer"))</f>
        <v/>
      </c>
    </row>
    <row r="259" spans="1:28" x14ac:dyDescent="0.2">
      <c r="A259" s="316"/>
      <c r="B259" s="558"/>
      <c r="C259" s="318">
        <f>'Series 500 Input'!J259</f>
        <v>0</v>
      </c>
      <c r="D259" s="562"/>
      <c r="E259" s="572"/>
      <c r="F259" s="572"/>
      <c r="G259" s="572"/>
      <c r="H259" s="569"/>
      <c r="I259" s="573"/>
      <c r="J259" s="573"/>
      <c r="K259" s="573"/>
      <c r="L259" s="411"/>
      <c r="M259" s="572"/>
      <c r="N259" s="572"/>
      <c r="O259" s="572"/>
      <c r="P259" s="572"/>
      <c r="Q259" s="575"/>
      <c r="R259" s="575"/>
      <c r="S259" s="575"/>
      <c r="T259" s="575"/>
      <c r="U259" s="576"/>
      <c r="V259" s="576"/>
      <c r="W259" s="576"/>
      <c r="X259" s="576"/>
      <c r="Y259" s="573"/>
      <c r="Z259" s="573"/>
      <c r="AA259" s="573"/>
      <c r="AB259" s="411"/>
    </row>
    <row r="260" spans="1:28" ht="51" x14ac:dyDescent="0.2">
      <c r="A260" s="316" t="s">
        <v>1366</v>
      </c>
      <c r="B260" s="558" t="s">
        <v>1367</v>
      </c>
      <c r="C260" s="318">
        <f>'Series 500 Input'!J260</f>
        <v>0</v>
      </c>
      <c r="D260" s="562" t="s">
        <v>30</v>
      </c>
      <c r="E260" s="572">
        <v>2545.62</v>
      </c>
      <c r="F260" s="572">
        <v>2545.62</v>
      </c>
      <c r="G260" s="572">
        <v>2545.62</v>
      </c>
      <c r="H260" s="324">
        <f t="shared" si="266"/>
        <v>0</v>
      </c>
      <c r="I260" s="573" t="s">
        <v>403</v>
      </c>
      <c r="J260" s="573" t="s">
        <v>403</v>
      </c>
      <c r="K260" s="573" t="s">
        <v>402</v>
      </c>
      <c r="L260" s="326" t="str">
        <f>IF((0=$C260),"",IFERROR(IF($C260&lt;5,$C260*I260,IF(AND(5&lt;=$C260,$C260&lt;=10),$C260*J260,IF($C260&gt;10,$C260*K260,"No Offer"))),"No Offer"))</f>
        <v/>
      </c>
      <c r="M260" s="572">
        <v>1377.73</v>
      </c>
      <c r="N260" s="572">
        <v>1377.73</v>
      </c>
      <c r="O260" s="572">
        <v>1377.73</v>
      </c>
      <c r="P260" s="324">
        <f t="shared" si="267"/>
        <v>0</v>
      </c>
      <c r="Q260" s="575">
        <v>500</v>
      </c>
      <c r="R260" s="575">
        <v>500</v>
      </c>
      <c r="S260" s="575">
        <v>500</v>
      </c>
      <c r="T260" s="326">
        <f t="shared" si="268"/>
        <v>0</v>
      </c>
      <c r="U260" s="576">
        <v>3100</v>
      </c>
      <c r="V260" s="576">
        <v>3050</v>
      </c>
      <c r="W260" s="576">
        <v>3035</v>
      </c>
      <c r="X260" s="324">
        <f t="shared" si="269"/>
        <v>0</v>
      </c>
      <c r="Y260" s="573" t="s">
        <v>403</v>
      </c>
      <c r="Z260" s="573" t="s">
        <v>403</v>
      </c>
      <c r="AA260" s="573" t="s">
        <v>402</v>
      </c>
      <c r="AB260" s="326" t="str">
        <f>IF((0=$C260),"",IFERROR(IF($C260&lt;5,$C260*Y260,IF(AND(5&lt;=$C260,$C260&lt;=10),$C260*Z260,IF($C260&gt;10,$C260*AA260,"No Offer"))),"No Offer"))</f>
        <v/>
      </c>
    </row>
    <row r="261" spans="1:28" x14ac:dyDescent="0.2">
      <c r="A261" s="316"/>
      <c r="B261" s="558"/>
      <c r="C261" s="318">
        <f>'Series 500 Input'!J261</f>
        <v>0</v>
      </c>
      <c r="D261" s="562"/>
      <c r="E261" s="572"/>
      <c r="F261" s="572"/>
      <c r="G261" s="572"/>
      <c r="H261" s="569"/>
      <c r="I261" s="573"/>
      <c r="J261" s="573"/>
      <c r="K261" s="573"/>
      <c r="L261" s="573"/>
      <c r="M261" s="572"/>
      <c r="N261" s="572"/>
      <c r="O261" s="572"/>
      <c r="P261" s="572"/>
      <c r="Q261" s="575"/>
      <c r="R261" s="575"/>
      <c r="S261" s="575"/>
      <c r="T261" s="575"/>
      <c r="U261" s="576"/>
      <c r="V261" s="576"/>
      <c r="W261" s="576"/>
      <c r="X261" s="576"/>
      <c r="Y261" s="573"/>
      <c r="Z261" s="573"/>
      <c r="AA261" s="573"/>
      <c r="AB261" s="411"/>
    </row>
    <row r="262" spans="1:28" x14ac:dyDescent="0.2">
      <c r="A262" s="331"/>
      <c r="B262" s="586" t="s">
        <v>1368</v>
      </c>
      <c r="C262" s="318">
        <f>'Series 500 Input'!J262</f>
        <v>0</v>
      </c>
      <c r="D262" s="587"/>
      <c r="E262" s="588" t="s">
        <v>803</v>
      </c>
      <c r="F262" s="588" t="s">
        <v>804</v>
      </c>
      <c r="G262" s="588" t="s">
        <v>486</v>
      </c>
      <c r="H262" s="587"/>
      <c r="I262" s="589" t="s">
        <v>803</v>
      </c>
      <c r="J262" s="589" t="s">
        <v>804</v>
      </c>
      <c r="K262" s="589" t="s">
        <v>486</v>
      </c>
      <c r="L262" s="589"/>
      <c r="M262" s="588" t="s">
        <v>803</v>
      </c>
      <c r="N262" s="588" t="s">
        <v>804</v>
      </c>
      <c r="O262" s="588" t="s">
        <v>486</v>
      </c>
      <c r="P262" s="588"/>
      <c r="Q262" s="588" t="s">
        <v>803</v>
      </c>
      <c r="R262" s="588" t="s">
        <v>804</v>
      </c>
      <c r="S262" s="588" t="s">
        <v>486</v>
      </c>
      <c r="T262" s="588"/>
      <c r="U262" s="589" t="s">
        <v>803</v>
      </c>
      <c r="V262" s="589" t="s">
        <v>804</v>
      </c>
      <c r="W262" s="589" t="s">
        <v>486</v>
      </c>
      <c r="X262" s="589"/>
      <c r="Y262" s="589" t="s">
        <v>803</v>
      </c>
      <c r="Z262" s="589" t="s">
        <v>804</v>
      </c>
      <c r="AA262" s="589" t="s">
        <v>486</v>
      </c>
      <c r="AB262" s="590"/>
    </row>
    <row r="263" spans="1:28" x14ac:dyDescent="0.2">
      <c r="A263" s="316"/>
      <c r="B263" s="558"/>
      <c r="C263" s="318">
        <f>'Series 500 Input'!J263</f>
        <v>0</v>
      </c>
      <c r="D263" s="562"/>
      <c r="E263" s="572"/>
      <c r="F263" s="572"/>
      <c r="G263" s="572"/>
      <c r="H263" s="569"/>
      <c r="I263" s="573"/>
      <c r="J263" s="573"/>
      <c r="K263" s="573"/>
      <c r="L263" s="573"/>
      <c r="M263" s="572"/>
      <c r="N263" s="572"/>
      <c r="O263" s="572"/>
      <c r="P263" s="572"/>
      <c r="Q263" s="575"/>
      <c r="R263" s="575"/>
      <c r="S263" s="575"/>
      <c r="T263" s="575"/>
      <c r="U263" s="576"/>
      <c r="V263" s="576"/>
      <c r="W263" s="576"/>
      <c r="X263" s="576"/>
      <c r="Y263" s="573"/>
      <c r="Z263" s="573"/>
      <c r="AA263" s="573"/>
      <c r="AB263" s="411"/>
    </row>
    <row r="264" spans="1:28" ht="26.25" customHeight="1" x14ac:dyDescent="0.2">
      <c r="A264" s="316" t="s">
        <v>1369</v>
      </c>
      <c r="B264" s="558" t="s">
        <v>1370</v>
      </c>
      <c r="C264" s="318">
        <f>'Series 500 Input'!J264</f>
        <v>0</v>
      </c>
      <c r="D264" s="562" t="s">
        <v>30</v>
      </c>
      <c r="E264" s="572">
        <v>526.45000000000005</v>
      </c>
      <c r="F264" s="572">
        <v>526.45000000000005</v>
      </c>
      <c r="G264" s="572">
        <v>526.45000000000005</v>
      </c>
      <c r="H264" s="324">
        <f t="shared" ref="H264:H294" si="270">(IF(C264&lt;5,E264,IF(AND(C264&gt;=5,C264&lt;=10),F264,IF(C264&gt;10,G264,""))))*C264</f>
        <v>0</v>
      </c>
      <c r="I264" s="573">
        <v>395</v>
      </c>
      <c r="J264" s="573">
        <v>395</v>
      </c>
      <c r="K264" s="573">
        <v>395</v>
      </c>
      <c r="L264" s="326">
        <f>(IF(C264&lt;5,I264,IF(AND(C264&gt;=5,C264&lt;=10),J264,IF(C264&gt;10,K264,""))))*C264</f>
        <v>0</v>
      </c>
      <c r="M264" s="572">
        <v>346.86</v>
      </c>
      <c r="N264" s="572">
        <v>346.86</v>
      </c>
      <c r="O264" s="572">
        <v>346.86</v>
      </c>
      <c r="P264" s="324">
        <f t="shared" ref="P264:P294" si="271">(IF(C264&lt;5,M264,IF(AND(C264&gt;=5,C264&lt;=10),N264,IF(C264&gt;10,O264,""))))*C264</f>
        <v>0</v>
      </c>
      <c r="Q264" s="575">
        <v>400</v>
      </c>
      <c r="R264" s="575">
        <v>400</v>
      </c>
      <c r="S264" s="575">
        <v>400</v>
      </c>
      <c r="T264" s="326">
        <f t="shared" ref="T264:T294" si="272">(IF(C264&lt;5,Q264,IF(AND(C264&gt;=5,C264&lt;=10),R264,IF(C264&gt;10,S264,""))))*C264</f>
        <v>0</v>
      </c>
      <c r="U264" s="576">
        <v>474</v>
      </c>
      <c r="V264" s="576">
        <v>462</v>
      </c>
      <c r="W264" s="576">
        <v>444</v>
      </c>
      <c r="X264" s="324">
        <f t="shared" ref="X264:X294" si="273">(IF(C264&lt;5,U264,IF(AND(C264&gt;=5,C264&lt;=10),V264,IF(C264&gt;10,W264,""))))*C264</f>
        <v>0</v>
      </c>
      <c r="Y264" s="573">
        <v>650</v>
      </c>
      <c r="Z264" s="573">
        <v>650</v>
      </c>
      <c r="AA264" s="573">
        <v>650</v>
      </c>
      <c r="AB264" s="326">
        <f t="shared" ref="AB264:AB294" si="274">(IF(C264&lt;5,Y264,IF(AND(C264&gt;=5,C264&lt;=10),Z264,IF(C264&gt;10,AA264,""))))*C264</f>
        <v>0</v>
      </c>
    </row>
    <row r="265" spans="1:28" x14ac:dyDescent="0.2">
      <c r="A265" s="316"/>
      <c r="B265" s="558"/>
      <c r="C265" s="318">
        <f>'Series 500 Input'!J265</f>
        <v>0</v>
      </c>
      <c r="D265" s="562"/>
      <c r="E265" s="572"/>
      <c r="F265" s="572"/>
      <c r="G265" s="572"/>
      <c r="H265" s="569"/>
      <c r="I265" s="573"/>
      <c r="J265" s="573"/>
      <c r="K265" s="573"/>
      <c r="L265" s="573"/>
      <c r="M265" s="572"/>
      <c r="N265" s="572"/>
      <c r="O265" s="572"/>
      <c r="P265" s="572"/>
      <c r="Q265" s="575"/>
      <c r="R265" s="575"/>
      <c r="S265" s="575"/>
      <c r="T265" s="575"/>
      <c r="U265" s="576"/>
      <c r="V265" s="576"/>
      <c r="W265" s="576"/>
      <c r="X265" s="576"/>
      <c r="Y265" s="573"/>
      <c r="Z265" s="573"/>
      <c r="AA265" s="573"/>
      <c r="AB265" s="411"/>
    </row>
    <row r="266" spans="1:28" ht="28.5" customHeight="1" x14ac:dyDescent="0.2">
      <c r="A266" s="316" t="s">
        <v>1371</v>
      </c>
      <c r="B266" s="558" t="s">
        <v>1372</v>
      </c>
      <c r="C266" s="318">
        <f>'Series 500 Input'!J266</f>
        <v>0</v>
      </c>
      <c r="D266" s="562" t="s">
        <v>30</v>
      </c>
      <c r="E266" s="572">
        <v>526.41999999999996</v>
      </c>
      <c r="F266" s="572">
        <v>526.41999999999996</v>
      </c>
      <c r="G266" s="572">
        <v>526.41999999999996</v>
      </c>
      <c r="H266" s="324">
        <f t="shared" si="270"/>
        <v>0</v>
      </c>
      <c r="I266" s="573">
        <v>395</v>
      </c>
      <c r="J266" s="573">
        <v>395</v>
      </c>
      <c r="K266" s="573">
        <v>395</v>
      </c>
      <c r="L266" s="326">
        <f t="shared" ref="L266" si="275">(IF(C266&lt;5,I266,IF(AND(C266&gt;=5,C266&lt;=10),J266,IF(C266&gt;10,K266,""))))*C266</f>
        <v>0</v>
      </c>
      <c r="M266" s="572">
        <v>323.86</v>
      </c>
      <c r="N266" s="572">
        <v>323.86</v>
      </c>
      <c r="O266" s="572">
        <v>323.86</v>
      </c>
      <c r="P266" s="324">
        <f t="shared" si="271"/>
        <v>0</v>
      </c>
      <c r="Q266" s="575">
        <v>400</v>
      </c>
      <c r="R266" s="575">
        <v>400</v>
      </c>
      <c r="S266" s="575">
        <v>400</v>
      </c>
      <c r="T266" s="326">
        <f t="shared" si="272"/>
        <v>0</v>
      </c>
      <c r="U266" s="576">
        <v>474</v>
      </c>
      <c r="V266" s="576">
        <v>462</v>
      </c>
      <c r="W266" s="576">
        <v>444</v>
      </c>
      <c r="X266" s="324">
        <f t="shared" si="273"/>
        <v>0</v>
      </c>
      <c r="Y266" s="573">
        <v>550</v>
      </c>
      <c r="Z266" s="573">
        <v>550</v>
      </c>
      <c r="AA266" s="573">
        <v>550</v>
      </c>
      <c r="AB266" s="326">
        <f t="shared" si="274"/>
        <v>0</v>
      </c>
    </row>
    <row r="267" spans="1:28" x14ac:dyDescent="0.2">
      <c r="A267" s="316"/>
      <c r="B267" s="558"/>
      <c r="C267" s="318">
        <f>'Series 500 Input'!J267</f>
        <v>0</v>
      </c>
      <c r="D267" s="562"/>
      <c r="E267" s="572"/>
      <c r="F267" s="572"/>
      <c r="G267" s="572"/>
      <c r="H267" s="569"/>
      <c r="I267" s="573"/>
      <c r="J267" s="573"/>
      <c r="K267" s="573"/>
      <c r="L267" s="573"/>
      <c r="M267" s="572"/>
      <c r="N267" s="572"/>
      <c r="O267" s="572"/>
      <c r="P267" s="572"/>
      <c r="Q267" s="575"/>
      <c r="R267" s="575"/>
      <c r="S267" s="575"/>
      <c r="T267" s="575"/>
      <c r="U267" s="576"/>
      <c r="V267" s="576"/>
      <c r="W267" s="576"/>
      <c r="X267" s="576"/>
      <c r="Y267" s="573"/>
      <c r="Z267" s="573"/>
      <c r="AA267" s="573"/>
      <c r="AB267" s="411"/>
    </row>
    <row r="268" spans="1:28" ht="25.5" x14ac:dyDescent="0.2">
      <c r="A268" s="316" t="s">
        <v>1373</v>
      </c>
      <c r="B268" s="558" t="s">
        <v>1374</v>
      </c>
      <c r="C268" s="318">
        <f>'Series 500 Input'!J268</f>
        <v>0</v>
      </c>
      <c r="D268" s="562" t="s">
        <v>30</v>
      </c>
      <c r="E268" s="572">
        <v>499.27</v>
      </c>
      <c r="F268" s="572">
        <v>499.27</v>
      </c>
      <c r="G268" s="572">
        <v>499.27</v>
      </c>
      <c r="H268" s="324">
        <f t="shared" si="270"/>
        <v>0</v>
      </c>
      <c r="I268" s="573">
        <v>395</v>
      </c>
      <c r="J268" s="573">
        <v>395</v>
      </c>
      <c r="K268" s="573">
        <v>395</v>
      </c>
      <c r="L268" s="326">
        <f t="shared" ref="L268" si="276">(IF(C268&lt;5,I268,IF(AND(C268&gt;=5,C268&lt;=10),J268,IF(C268&gt;10,K268,""))))*C268</f>
        <v>0</v>
      </c>
      <c r="M268" s="572">
        <v>461.86</v>
      </c>
      <c r="N268" s="572">
        <v>461.86</v>
      </c>
      <c r="O268" s="572">
        <v>461.86</v>
      </c>
      <c r="P268" s="324">
        <f t="shared" si="271"/>
        <v>0</v>
      </c>
      <c r="Q268" s="575">
        <v>400</v>
      </c>
      <c r="R268" s="575">
        <v>400</v>
      </c>
      <c r="S268" s="575">
        <v>400</v>
      </c>
      <c r="T268" s="326">
        <f t="shared" si="272"/>
        <v>0</v>
      </c>
      <c r="U268" s="576">
        <v>525</v>
      </c>
      <c r="V268" s="576">
        <v>512.5</v>
      </c>
      <c r="W268" s="576">
        <v>495</v>
      </c>
      <c r="X268" s="324">
        <f t="shared" si="273"/>
        <v>0</v>
      </c>
      <c r="Y268" s="573">
        <v>1000</v>
      </c>
      <c r="Z268" s="573">
        <v>1000</v>
      </c>
      <c r="AA268" s="573">
        <v>1000</v>
      </c>
      <c r="AB268" s="326">
        <f t="shared" si="274"/>
        <v>0</v>
      </c>
    </row>
    <row r="269" spans="1:28" x14ac:dyDescent="0.2">
      <c r="A269" s="316"/>
      <c r="B269" s="558"/>
      <c r="C269" s="318">
        <f>'Series 500 Input'!J269</f>
        <v>0</v>
      </c>
      <c r="D269" s="562"/>
      <c r="E269" s="572"/>
      <c r="F269" s="572"/>
      <c r="G269" s="572"/>
      <c r="H269" s="569"/>
      <c r="I269" s="573"/>
      <c r="J269" s="573"/>
      <c r="K269" s="573"/>
      <c r="L269" s="573"/>
      <c r="M269" s="572"/>
      <c r="N269" s="572"/>
      <c r="O269" s="572"/>
      <c r="P269" s="572"/>
      <c r="Q269" s="575"/>
      <c r="R269" s="575"/>
      <c r="S269" s="575"/>
      <c r="T269" s="575"/>
      <c r="U269" s="576"/>
      <c r="V269" s="576"/>
      <c r="W269" s="576"/>
      <c r="X269" s="576"/>
      <c r="Y269" s="573"/>
      <c r="Z269" s="573"/>
      <c r="AA269" s="573"/>
      <c r="AB269" s="411"/>
    </row>
    <row r="270" spans="1:28" ht="27" customHeight="1" x14ac:dyDescent="0.2">
      <c r="A270" s="316" t="s">
        <v>1375</v>
      </c>
      <c r="B270" s="558" t="s">
        <v>1376</v>
      </c>
      <c r="C270" s="318">
        <f>'Series 500 Input'!J270</f>
        <v>0</v>
      </c>
      <c r="D270" s="562" t="s">
        <v>30</v>
      </c>
      <c r="E270" s="572">
        <v>520.65</v>
      </c>
      <c r="F270" s="572">
        <v>520.65</v>
      </c>
      <c r="G270" s="572">
        <v>520.65</v>
      </c>
      <c r="H270" s="324">
        <f t="shared" si="270"/>
        <v>0</v>
      </c>
      <c r="I270" s="573">
        <v>395</v>
      </c>
      <c r="J270" s="573">
        <v>395</v>
      </c>
      <c r="K270" s="573">
        <v>395</v>
      </c>
      <c r="L270" s="326">
        <f t="shared" ref="L270" si="277">(IF(C270&lt;5,I270,IF(AND(C270&gt;=5,C270&lt;=10),J270,IF(C270&gt;10,K270,""))))*C270</f>
        <v>0</v>
      </c>
      <c r="M270" s="572">
        <v>289.36</v>
      </c>
      <c r="N270" s="572">
        <v>289.36</v>
      </c>
      <c r="O270" s="572">
        <v>289.36</v>
      </c>
      <c r="P270" s="324">
        <f t="shared" si="271"/>
        <v>0</v>
      </c>
      <c r="Q270" s="575">
        <v>400</v>
      </c>
      <c r="R270" s="575">
        <v>400</v>
      </c>
      <c r="S270" s="575">
        <v>400</v>
      </c>
      <c r="T270" s="326">
        <f t="shared" si="272"/>
        <v>0</v>
      </c>
      <c r="U270" s="576">
        <v>425</v>
      </c>
      <c r="V270" s="576">
        <v>400</v>
      </c>
      <c r="W270" s="576">
        <v>385</v>
      </c>
      <c r="X270" s="324">
        <f t="shared" si="273"/>
        <v>0</v>
      </c>
      <c r="Y270" s="573">
        <v>650</v>
      </c>
      <c r="Z270" s="573">
        <v>650</v>
      </c>
      <c r="AA270" s="573">
        <v>650</v>
      </c>
      <c r="AB270" s="326">
        <f t="shared" si="274"/>
        <v>0</v>
      </c>
    </row>
    <row r="271" spans="1:28" x14ac:dyDescent="0.2">
      <c r="A271" s="316"/>
      <c r="B271" s="558"/>
      <c r="C271" s="318">
        <f>'Series 500 Input'!J271</f>
        <v>0</v>
      </c>
      <c r="D271" s="562"/>
      <c r="E271" s="572"/>
      <c r="F271" s="572"/>
      <c r="G271" s="572"/>
      <c r="H271" s="569"/>
      <c r="I271" s="573"/>
      <c r="J271" s="573"/>
      <c r="K271" s="573"/>
      <c r="L271" s="573"/>
      <c r="M271" s="572"/>
      <c r="N271" s="572"/>
      <c r="O271" s="572"/>
      <c r="P271" s="572"/>
      <c r="Q271" s="575"/>
      <c r="R271" s="575"/>
      <c r="S271" s="575"/>
      <c r="T271" s="575"/>
      <c r="U271" s="576"/>
      <c r="V271" s="576"/>
      <c r="W271" s="576"/>
      <c r="X271" s="576"/>
      <c r="Y271" s="573"/>
      <c r="Z271" s="573"/>
      <c r="AA271" s="573"/>
      <c r="AB271" s="411"/>
    </row>
    <row r="272" spans="1:28" ht="27" customHeight="1" x14ac:dyDescent="0.2">
      <c r="A272" s="316" t="s">
        <v>1377</v>
      </c>
      <c r="B272" s="558" t="s">
        <v>1378</v>
      </c>
      <c r="C272" s="318">
        <f>'Series 500 Input'!J272</f>
        <v>0</v>
      </c>
      <c r="D272" s="562" t="s">
        <v>30</v>
      </c>
      <c r="E272" s="572">
        <v>520.63</v>
      </c>
      <c r="F272" s="572">
        <v>520.63</v>
      </c>
      <c r="G272" s="572">
        <v>520.63</v>
      </c>
      <c r="H272" s="324">
        <f t="shared" si="270"/>
        <v>0</v>
      </c>
      <c r="I272" s="573">
        <v>395</v>
      </c>
      <c r="J272" s="573">
        <v>395</v>
      </c>
      <c r="K272" s="573">
        <v>395</v>
      </c>
      <c r="L272" s="326">
        <f t="shared" ref="L272" si="278">(IF(C272&lt;5,I272,IF(AND(C272&gt;=5,C272&lt;=10),J272,IF(C272&gt;10,K272,""))))*C272</f>
        <v>0</v>
      </c>
      <c r="M272" s="572">
        <v>266.36</v>
      </c>
      <c r="N272" s="572">
        <v>266.36</v>
      </c>
      <c r="O272" s="572">
        <v>266.36</v>
      </c>
      <c r="P272" s="324">
        <f t="shared" si="271"/>
        <v>0</v>
      </c>
      <c r="Q272" s="575">
        <v>400</v>
      </c>
      <c r="R272" s="575">
        <v>400</v>
      </c>
      <c r="S272" s="575">
        <v>400</v>
      </c>
      <c r="T272" s="326">
        <f t="shared" si="272"/>
        <v>0</v>
      </c>
      <c r="U272" s="576">
        <v>425</v>
      </c>
      <c r="V272" s="576">
        <v>400</v>
      </c>
      <c r="W272" s="576">
        <v>385</v>
      </c>
      <c r="X272" s="324">
        <f t="shared" si="273"/>
        <v>0</v>
      </c>
      <c r="Y272" s="573">
        <v>550</v>
      </c>
      <c r="Z272" s="573">
        <v>550</v>
      </c>
      <c r="AA272" s="573">
        <v>550</v>
      </c>
      <c r="AB272" s="326">
        <f t="shared" si="274"/>
        <v>0</v>
      </c>
    </row>
    <row r="273" spans="1:28" x14ac:dyDescent="0.2">
      <c r="A273" s="316"/>
      <c r="B273" s="558"/>
      <c r="C273" s="318">
        <f>'Series 500 Input'!J273</f>
        <v>0</v>
      </c>
      <c r="D273" s="562"/>
      <c r="E273" s="572"/>
      <c r="F273" s="572"/>
      <c r="G273" s="572"/>
      <c r="H273" s="569"/>
      <c r="I273" s="573"/>
      <c r="J273" s="573"/>
      <c r="K273" s="573"/>
      <c r="L273" s="573"/>
      <c r="M273" s="572"/>
      <c r="N273" s="572"/>
      <c r="O273" s="572"/>
      <c r="P273" s="572"/>
      <c r="Q273" s="575"/>
      <c r="R273" s="575"/>
      <c r="S273" s="575"/>
      <c r="T273" s="575"/>
      <c r="U273" s="576"/>
      <c r="V273" s="576"/>
      <c r="W273" s="576"/>
      <c r="X273" s="576"/>
      <c r="Y273" s="573"/>
      <c r="Z273" s="573"/>
      <c r="AA273" s="573"/>
      <c r="AB273" s="411"/>
    </row>
    <row r="274" spans="1:28" ht="25.5" x14ac:dyDescent="0.2">
      <c r="A274" s="316" t="s">
        <v>1379</v>
      </c>
      <c r="B274" s="558" t="s">
        <v>1380</v>
      </c>
      <c r="C274" s="318">
        <f>'Series 500 Input'!J274</f>
        <v>0</v>
      </c>
      <c r="D274" s="562" t="s">
        <v>30</v>
      </c>
      <c r="E274" s="572">
        <v>493.47</v>
      </c>
      <c r="F274" s="572">
        <v>493.47</v>
      </c>
      <c r="G274" s="572">
        <v>493.47</v>
      </c>
      <c r="H274" s="324">
        <f t="shared" si="270"/>
        <v>0</v>
      </c>
      <c r="I274" s="573">
        <v>395</v>
      </c>
      <c r="J274" s="573">
        <v>395</v>
      </c>
      <c r="K274" s="573">
        <v>395</v>
      </c>
      <c r="L274" s="326">
        <f t="shared" ref="L274" si="279">(IF(C274&lt;5,I274,IF(AND(C274&gt;=5,C274&lt;=10),J274,IF(C274&gt;10,K274,""))))*C274</f>
        <v>0</v>
      </c>
      <c r="M274" s="572">
        <v>404.36</v>
      </c>
      <c r="N274" s="572">
        <v>404.36</v>
      </c>
      <c r="O274" s="572">
        <v>404.36</v>
      </c>
      <c r="P274" s="324">
        <f t="shared" si="271"/>
        <v>0</v>
      </c>
      <c r="Q274" s="575">
        <v>400</v>
      </c>
      <c r="R274" s="575">
        <v>400</v>
      </c>
      <c r="S274" s="575">
        <v>400</v>
      </c>
      <c r="T274" s="326">
        <f t="shared" si="272"/>
        <v>0</v>
      </c>
      <c r="U274" s="576">
        <v>475</v>
      </c>
      <c r="V274" s="576">
        <v>450</v>
      </c>
      <c r="W274" s="576">
        <v>435</v>
      </c>
      <c r="X274" s="324">
        <f t="shared" si="273"/>
        <v>0</v>
      </c>
      <c r="Y274" s="573">
        <v>1000</v>
      </c>
      <c r="Z274" s="573">
        <v>1000</v>
      </c>
      <c r="AA274" s="573">
        <v>1000</v>
      </c>
      <c r="AB274" s="326">
        <f t="shared" si="274"/>
        <v>0</v>
      </c>
    </row>
    <row r="275" spans="1:28" x14ac:dyDescent="0.2">
      <c r="A275" s="316"/>
      <c r="B275" s="558"/>
      <c r="C275" s="318">
        <f>'Series 500 Input'!J275</f>
        <v>0</v>
      </c>
      <c r="D275" s="562"/>
      <c r="E275" s="572"/>
      <c r="F275" s="572"/>
      <c r="G275" s="572"/>
      <c r="H275" s="569"/>
      <c r="I275" s="573"/>
      <c r="J275" s="573"/>
      <c r="K275" s="573"/>
      <c r="L275" s="573"/>
      <c r="M275" s="572"/>
      <c r="N275" s="572"/>
      <c r="O275" s="572"/>
      <c r="P275" s="572"/>
      <c r="Q275" s="575"/>
      <c r="R275" s="575"/>
      <c r="S275" s="575"/>
      <c r="T275" s="575"/>
      <c r="U275" s="576"/>
      <c r="V275" s="576"/>
      <c r="W275" s="576"/>
      <c r="X275" s="576"/>
      <c r="Y275" s="573"/>
      <c r="Z275" s="573"/>
      <c r="AA275" s="573"/>
      <c r="AB275" s="411"/>
    </row>
    <row r="276" spans="1:28" ht="25.5" x14ac:dyDescent="0.2">
      <c r="A276" s="316" t="s">
        <v>1381</v>
      </c>
      <c r="B276" s="558" t="s">
        <v>1382</v>
      </c>
      <c r="C276" s="318">
        <f>'Series 500 Input'!J276</f>
        <v>0</v>
      </c>
      <c r="D276" s="562" t="s">
        <v>30</v>
      </c>
      <c r="E276" s="572">
        <v>407.26</v>
      </c>
      <c r="F276" s="572">
        <v>407.26</v>
      </c>
      <c r="G276" s="572">
        <v>407.26</v>
      </c>
      <c r="H276" s="324">
        <f t="shared" si="270"/>
        <v>0</v>
      </c>
      <c r="I276" s="573">
        <v>395</v>
      </c>
      <c r="J276" s="573">
        <v>395</v>
      </c>
      <c r="K276" s="573">
        <v>395</v>
      </c>
      <c r="L276" s="326">
        <f t="shared" ref="L276" si="280">(IF(C276&lt;5,I276,IF(AND(C276&gt;=5,C276&lt;=10),J276,IF(C276&gt;10,K276,""))))*C276</f>
        <v>0</v>
      </c>
      <c r="M276" s="572">
        <v>289.36</v>
      </c>
      <c r="N276" s="572">
        <v>289.36</v>
      </c>
      <c r="O276" s="572">
        <v>289.36</v>
      </c>
      <c r="P276" s="324">
        <f t="shared" si="271"/>
        <v>0</v>
      </c>
      <c r="Q276" s="575">
        <v>385</v>
      </c>
      <c r="R276" s="575">
        <v>385</v>
      </c>
      <c r="S276" s="575">
        <v>385</v>
      </c>
      <c r="T276" s="326">
        <f t="shared" si="272"/>
        <v>0</v>
      </c>
      <c r="U276" s="576">
        <v>485</v>
      </c>
      <c r="V276" s="576">
        <v>473</v>
      </c>
      <c r="W276" s="576">
        <v>455</v>
      </c>
      <c r="X276" s="324">
        <f t="shared" si="273"/>
        <v>0</v>
      </c>
      <c r="Y276" s="573">
        <v>650</v>
      </c>
      <c r="Z276" s="573">
        <v>650</v>
      </c>
      <c r="AA276" s="573">
        <v>650</v>
      </c>
      <c r="AB276" s="326">
        <f t="shared" si="274"/>
        <v>0</v>
      </c>
    </row>
    <row r="277" spans="1:28" x14ac:dyDescent="0.2">
      <c r="A277" s="316"/>
      <c r="B277" s="558"/>
      <c r="C277" s="318">
        <f>'Series 500 Input'!J277</f>
        <v>0</v>
      </c>
      <c r="D277" s="562"/>
      <c r="E277" s="572"/>
      <c r="F277" s="572"/>
      <c r="G277" s="572"/>
      <c r="H277" s="569"/>
      <c r="I277" s="573"/>
      <c r="J277" s="573"/>
      <c r="K277" s="573"/>
      <c r="L277" s="573"/>
      <c r="M277" s="572"/>
      <c r="N277" s="572"/>
      <c r="O277" s="572"/>
      <c r="P277" s="572"/>
      <c r="Q277" s="575"/>
      <c r="R277" s="575"/>
      <c r="S277" s="575"/>
      <c r="T277" s="575"/>
      <c r="U277" s="576"/>
      <c r="V277" s="576"/>
      <c r="W277" s="576"/>
      <c r="X277" s="576"/>
      <c r="Y277" s="573"/>
      <c r="Z277" s="573"/>
      <c r="AA277" s="573"/>
      <c r="AB277" s="411"/>
    </row>
    <row r="278" spans="1:28" ht="25.5" x14ac:dyDescent="0.2">
      <c r="A278" s="316" t="s">
        <v>1383</v>
      </c>
      <c r="B278" s="558" t="s">
        <v>1384</v>
      </c>
      <c r="C278" s="318">
        <f>'Series 500 Input'!J278</f>
        <v>0</v>
      </c>
      <c r="D278" s="562" t="s">
        <v>30</v>
      </c>
      <c r="E278" s="572">
        <v>657.37</v>
      </c>
      <c r="F278" s="572">
        <v>657.37</v>
      </c>
      <c r="G278" s="572">
        <v>657.37</v>
      </c>
      <c r="H278" s="324">
        <f t="shared" si="270"/>
        <v>0</v>
      </c>
      <c r="I278" s="573">
        <v>395</v>
      </c>
      <c r="J278" s="573">
        <v>395</v>
      </c>
      <c r="K278" s="573">
        <v>395</v>
      </c>
      <c r="L278" s="326">
        <f t="shared" ref="L278" si="281">(IF(C278&lt;5,I278,IF(AND(C278&gt;=5,C278&lt;=10),J278,IF(C278&gt;10,K278,""))))*C278</f>
        <v>0</v>
      </c>
      <c r="M278" s="572">
        <v>266.36</v>
      </c>
      <c r="N278" s="572">
        <v>266.36</v>
      </c>
      <c r="O278" s="572">
        <v>266.36</v>
      </c>
      <c r="P278" s="324">
        <f t="shared" si="271"/>
        <v>0</v>
      </c>
      <c r="Q278" s="575">
        <v>425</v>
      </c>
      <c r="R278" s="575">
        <v>425</v>
      </c>
      <c r="S278" s="575">
        <v>425</v>
      </c>
      <c r="T278" s="326">
        <f t="shared" si="272"/>
        <v>0</v>
      </c>
      <c r="U278" s="576">
        <v>554</v>
      </c>
      <c r="V278" s="576">
        <v>542</v>
      </c>
      <c r="W278" s="576">
        <v>524</v>
      </c>
      <c r="X278" s="324">
        <f t="shared" si="273"/>
        <v>0</v>
      </c>
      <c r="Y278" s="573">
        <v>550</v>
      </c>
      <c r="Z278" s="573">
        <v>550</v>
      </c>
      <c r="AA278" s="573">
        <v>550</v>
      </c>
      <c r="AB278" s="326">
        <f t="shared" si="274"/>
        <v>0</v>
      </c>
    </row>
    <row r="279" spans="1:28" x14ac:dyDescent="0.2">
      <c r="A279" s="316"/>
      <c r="B279" s="558"/>
      <c r="C279" s="318">
        <f>'Series 500 Input'!J279</f>
        <v>0</v>
      </c>
      <c r="D279" s="562"/>
      <c r="E279" s="572"/>
      <c r="F279" s="572"/>
      <c r="G279" s="572"/>
      <c r="H279" s="569"/>
      <c r="I279" s="573"/>
      <c r="J279" s="573"/>
      <c r="K279" s="573"/>
      <c r="L279" s="573"/>
      <c r="M279" s="572"/>
      <c r="N279" s="572"/>
      <c r="O279" s="572"/>
      <c r="P279" s="572"/>
      <c r="Q279" s="575"/>
      <c r="R279" s="575"/>
      <c r="S279" s="575"/>
      <c r="T279" s="575"/>
      <c r="U279" s="576"/>
      <c r="V279" s="576"/>
      <c r="W279" s="576"/>
      <c r="X279" s="576"/>
      <c r="Y279" s="573"/>
      <c r="Z279" s="573"/>
      <c r="AA279" s="573"/>
      <c r="AB279" s="411"/>
    </row>
    <row r="280" spans="1:28" ht="25.5" x14ac:dyDescent="0.2">
      <c r="A280" s="316" t="s">
        <v>1385</v>
      </c>
      <c r="B280" s="558" t="s">
        <v>1386</v>
      </c>
      <c r="C280" s="318">
        <f>'Series 500 Input'!J280</f>
        <v>0</v>
      </c>
      <c r="D280" s="562" t="s">
        <v>30</v>
      </c>
      <c r="E280" s="572">
        <v>657.37</v>
      </c>
      <c r="F280" s="572">
        <v>657.37</v>
      </c>
      <c r="G280" s="572">
        <v>657.37</v>
      </c>
      <c r="H280" s="324">
        <f t="shared" si="270"/>
        <v>0</v>
      </c>
      <c r="I280" s="573">
        <v>395</v>
      </c>
      <c r="J280" s="573">
        <v>395</v>
      </c>
      <c r="K280" s="573">
        <v>395</v>
      </c>
      <c r="L280" s="326">
        <f t="shared" ref="L280" si="282">(IF(C280&lt;5,I280,IF(AND(C280&gt;=5,C280&lt;=10),J280,IF(C280&gt;10,K280,""))))*C280</f>
        <v>0</v>
      </c>
      <c r="M280" s="572">
        <v>289.36</v>
      </c>
      <c r="N280" s="572">
        <v>289.36</v>
      </c>
      <c r="O280" s="572">
        <v>289.36</v>
      </c>
      <c r="P280" s="324">
        <f t="shared" si="271"/>
        <v>0</v>
      </c>
      <c r="Q280" s="575">
        <v>425</v>
      </c>
      <c r="R280" s="575">
        <v>425</v>
      </c>
      <c r="S280" s="575">
        <v>425</v>
      </c>
      <c r="T280" s="326">
        <f t="shared" si="272"/>
        <v>0</v>
      </c>
      <c r="U280" s="576">
        <v>554</v>
      </c>
      <c r="V280" s="576">
        <v>542</v>
      </c>
      <c r="W280" s="576">
        <v>524</v>
      </c>
      <c r="X280" s="324">
        <f t="shared" si="273"/>
        <v>0</v>
      </c>
      <c r="Y280" s="573">
        <v>1000</v>
      </c>
      <c r="Z280" s="573">
        <v>1000</v>
      </c>
      <c r="AA280" s="573">
        <v>1000</v>
      </c>
      <c r="AB280" s="326">
        <f t="shared" si="274"/>
        <v>0</v>
      </c>
    </row>
    <row r="281" spans="1:28" x14ac:dyDescent="0.2">
      <c r="A281" s="316"/>
      <c r="B281" s="558"/>
      <c r="C281" s="318">
        <f>'Series 500 Input'!J281</f>
        <v>0</v>
      </c>
      <c r="D281" s="562"/>
      <c r="E281" s="572"/>
      <c r="F281" s="572"/>
      <c r="G281" s="572"/>
      <c r="H281" s="569"/>
      <c r="I281" s="573"/>
      <c r="J281" s="573"/>
      <c r="K281" s="573"/>
      <c r="L281" s="573"/>
      <c r="M281" s="572"/>
      <c r="N281" s="572"/>
      <c r="O281" s="572"/>
      <c r="P281" s="572"/>
      <c r="Q281" s="575"/>
      <c r="R281" s="575"/>
      <c r="S281" s="575"/>
      <c r="T281" s="575"/>
      <c r="U281" s="576"/>
      <c r="V281" s="576"/>
      <c r="W281" s="576"/>
      <c r="X281" s="576"/>
      <c r="Y281" s="573"/>
      <c r="Z281" s="573"/>
      <c r="AA281" s="573"/>
      <c r="AB281" s="411"/>
    </row>
    <row r="282" spans="1:28" ht="26.25" customHeight="1" x14ac:dyDescent="0.2">
      <c r="A282" s="316" t="s">
        <v>1387</v>
      </c>
      <c r="B282" s="558" t="s">
        <v>1388</v>
      </c>
      <c r="C282" s="318">
        <f>'Series 500 Input'!J282</f>
        <v>0</v>
      </c>
      <c r="D282" s="562" t="s">
        <v>30</v>
      </c>
      <c r="E282" s="572">
        <v>396.81</v>
      </c>
      <c r="F282" s="572">
        <v>396.81</v>
      </c>
      <c r="G282" s="572">
        <v>396.81</v>
      </c>
      <c r="H282" s="324">
        <f t="shared" si="270"/>
        <v>0</v>
      </c>
      <c r="I282" s="573">
        <v>10</v>
      </c>
      <c r="J282" s="573">
        <v>10</v>
      </c>
      <c r="K282" s="573">
        <v>10</v>
      </c>
      <c r="L282" s="326">
        <f t="shared" ref="L282" si="283">(IF(C282&lt;5,I282,IF(AND(C282&gt;=5,C282&lt;=10),J282,IF(C282&gt;10,K282,""))))*C282</f>
        <v>0</v>
      </c>
      <c r="M282" s="572">
        <v>605.42999999999995</v>
      </c>
      <c r="N282" s="572">
        <v>605.42999999999995</v>
      </c>
      <c r="O282" s="572">
        <v>605.42999999999995</v>
      </c>
      <c r="P282" s="324">
        <f t="shared" si="271"/>
        <v>0</v>
      </c>
      <c r="Q282" s="575">
        <v>400</v>
      </c>
      <c r="R282" s="575">
        <v>400</v>
      </c>
      <c r="S282" s="575">
        <v>400</v>
      </c>
      <c r="T282" s="326">
        <f t="shared" si="272"/>
        <v>0</v>
      </c>
      <c r="U282" s="576">
        <v>390</v>
      </c>
      <c r="V282" s="576">
        <v>378</v>
      </c>
      <c r="W282" s="576">
        <v>360</v>
      </c>
      <c r="X282" s="324">
        <f t="shared" si="273"/>
        <v>0</v>
      </c>
      <c r="Y282" s="573">
        <v>300</v>
      </c>
      <c r="Z282" s="573">
        <v>260</v>
      </c>
      <c r="AA282" s="573">
        <v>250</v>
      </c>
      <c r="AB282" s="326">
        <f t="shared" si="274"/>
        <v>0</v>
      </c>
    </row>
    <row r="283" spans="1:28" x14ac:dyDescent="0.2">
      <c r="A283" s="316"/>
      <c r="B283" s="558"/>
      <c r="C283" s="318">
        <f>'Series 500 Input'!J283</f>
        <v>0</v>
      </c>
      <c r="D283" s="562"/>
      <c r="E283" s="572"/>
      <c r="F283" s="572"/>
      <c r="G283" s="572"/>
      <c r="H283" s="569"/>
      <c r="I283" s="573"/>
      <c r="J283" s="573"/>
      <c r="K283" s="573"/>
      <c r="L283" s="573"/>
      <c r="M283" s="572"/>
      <c r="N283" s="572"/>
      <c r="O283" s="572"/>
      <c r="P283" s="572"/>
      <c r="Q283" s="575"/>
      <c r="R283" s="575"/>
      <c r="S283" s="575"/>
      <c r="T283" s="575"/>
      <c r="U283" s="576"/>
      <c r="V283" s="576"/>
      <c r="W283" s="576"/>
      <c r="X283" s="576"/>
      <c r="Y283" s="573"/>
      <c r="Z283" s="573"/>
      <c r="AA283" s="573"/>
      <c r="AB283" s="411"/>
    </row>
    <row r="284" spans="1:28" ht="27" customHeight="1" x14ac:dyDescent="0.2">
      <c r="A284" s="316" t="s">
        <v>1389</v>
      </c>
      <c r="B284" s="558" t="s">
        <v>1390</v>
      </c>
      <c r="C284" s="318">
        <f>'Series 500 Input'!J284</f>
        <v>0</v>
      </c>
      <c r="D284" s="562" t="s">
        <v>30</v>
      </c>
      <c r="E284" s="572">
        <v>479.45</v>
      </c>
      <c r="F284" s="572">
        <v>479.45</v>
      </c>
      <c r="G284" s="572">
        <v>479.45</v>
      </c>
      <c r="H284" s="324">
        <f t="shared" si="270"/>
        <v>0</v>
      </c>
      <c r="I284" s="573">
        <v>10</v>
      </c>
      <c r="J284" s="573">
        <v>10</v>
      </c>
      <c r="K284" s="573">
        <v>10</v>
      </c>
      <c r="L284" s="326">
        <f t="shared" ref="L284" si="284">(IF(C284&lt;5,I284,IF(AND(C284&gt;=5,C284&lt;=10),J284,IF(C284&gt;10,K284,""))))*C284</f>
        <v>0</v>
      </c>
      <c r="M284" s="572">
        <v>1176.3699999999999</v>
      </c>
      <c r="N284" s="572">
        <v>1176.3699999999999</v>
      </c>
      <c r="O284" s="572">
        <v>1176.3699999999999</v>
      </c>
      <c r="P284" s="324">
        <f t="shared" si="271"/>
        <v>0</v>
      </c>
      <c r="Q284" s="575">
        <v>425</v>
      </c>
      <c r="R284" s="575">
        <v>425</v>
      </c>
      <c r="S284" s="575">
        <v>425</v>
      </c>
      <c r="T284" s="326">
        <f t="shared" si="272"/>
        <v>0</v>
      </c>
      <c r="U284" s="576">
        <v>510</v>
      </c>
      <c r="V284" s="576">
        <v>498</v>
      </c>
      <c r="W284" s="576">
        <v>480</v>
      </c>
      <c r="X284" s="324">
        <f t="shared" si="273"/>
        <v>0</v>
      </c>
      <c r="Y284" s="573">
        <v>300</v>
      </c>
      <c r="Z284" s="573">
        <v>260</v>
      </c>
      <c r="AA284" s="573">
        <v>250</v>
      </c>
      <c r="AB284" s="326">
        <f t="shared" si="274"/>
        <v>0</v>
      </c>
    </row>
    <row r="285" spans="1:28" x14ac:dyDescent="0.2">
      <c r="A285" s="316"/>
      <c r="B285" s="558"/>
      <c r="C285" s="318">
        <f>'Series 500 Input'!J285</f>
        <v>0</v>
      </c>
      <c r="D285" s="562"/>
      <c r="E285" s="572"/>
      <c r="F285" s="572"/>
      <c r="G285" s="572"/>
      <c r="H285" s="569"/>
      <c r="I285" s="573"/>
      <c r="J285" s="573"/>
      <c r="K285" s="573"/>
      <c r="L285" s="573"/>
      <c r="M285" s="572"/>
      <c r="N285" s="572"/>
      <c r="O285" s="572"/>
      <c r="P285" s="572"/>
      <c r="Q285" s="575"/>
      <c r="R285" s="575"/>
      <c r="S285" s="575"/>
      <c r="T285" s="575"/>
      <c r="U285" s="576"/>
      <c r="V285" s="576"/>
      <c r="W285" s="576"/>
      <c r="X285" s="576"/>
      <c r="Y285" s="573"/>
      <c r="Z285" s="573"/>
      <c r="AA285" s="573"/>
      <c r="AB285" s="411"/>
    </row>
    <row r="286" spans="1:28" ht="27" customHeight="1" x14ac:dyDescent="0.2">
      <c r="A286" s="316" t="s">
        <v>1391</v>
      </c>
      <c r="B286" s="558" t="s">
        <v>1392</v>
      </c>
      <c r="C286" s="318">
        <f>'Series 500 Input'!J286</f>
        <v>0</v>
      </c>
      <c r="D286" s="562" t="s">
        <v>30</v>
      </c>
      <c r="E286" s="572">
        <v>402.51</v>
      </c>
      <c r="F286" s="572">
        <v>402.51</v>
      </c>
      <c r="G286" s="572">
        <v>402.51</v>
      </c>
      <c r="H286" s="324">
        <f t="shared" si="270"/>
        <v>0</v>
      </c>
      <c r="I286" s="573">
        <v>75</v>
      </c>
      <c r="J286" s="573">
        <v>75</v>
      </c>
      <c r="K286" s="573">
        <v>75</v>
      </c>
      <c r="L286" s="326">
        <f t="shared" ref="L286" si="285">(IF(C286&lt;5,I286,IF(AND(C286&gt;=5,C286&lt;=10),J286,IF(C286&gt;10,K286,""))))*C286</f>
        <v>0</v>
      </c>
      <c r="M286" s="572">
        <v>208.49</v>
      </c>
      <c r="N286" s="572">
        <v>208.49</v>
      </c>
      <c r="O286" s="572">
        <v>208.49</v>
      </c>
      <c r="P286" s="324">
        <f t="shared" si="271"/>
        <v>0</v>
      </c>
      <c r="Q286" s="575">
        <v>200</v>
      </c>
      <c r="R286" s="575">
        <v>200</v>
      </c>
      <c r="S286" s="575">
        <v>200</v>
      </c>
      <c r="T286" s="326">
        <f t="shared" si="272"/>
        <v>0</v>
      </c>
      <c r="U286" s="576">
        <v>252</v>
      </c>
      <c r="V286" s="576">
        <v>246</v>
      </c>
      <c r="W286" s="576">
        <v>240</v>
      </c>
      <c r="X286" s="324">
        <f t="shared" si="273"/>
        <v>0</v>
      </c>
      <c r="Y286" s="609">
        <v>120</v>
      </c>
      <c r="Z286" s="609">
        <v>110</v>
      </c>
      <c r="AA286" s="609">
        <v>105</v>
      </c>
      <c r="AB286" s="326">
        <f t="shared" si="274"/>
        <v>0</v>
      </c>
    </row>
    <row r="287" spans="1:28" x14ac:dyDescent="0.2">
      <c r="A287" s="316"/>
      <c r="B287" s="558"/>
      <c r="C287" s="318">
        <f>'Series 500 Input'!J287</f>
        <v>0</v>
      </c>
      <c r="D287" s="562"/>
      <c r="E287" s="572"/>
      <c r="F287" s="572"/>
      <c r="G287" s="572"/>
      <c r="H287" s="569"/>
      <c r="I287" s="573"/>
      <c r="J287" s="573"/>
      <c r="K287" s="573"/>
      <c r="L287" s="573"/>
      <c r="M287" s="572"/>
      <c r="N287" s="572"/>
      <c r="O287" s="572"/>
      <c r="P287" s="572"/>
      <c r="Q287" s="575"/>
      <c r="R287" s="575"/>
      <c r="S287" s="575"/>
      <c r="T287" s="575"/>
      <c r="U287" s="576"/>
      <c r="V287" s="576"/>
      <c r="W287" s="576"/>
      <c r="X287" s="576"/>
      <c r="Y287" s="573"/>
      <c r="Z287" s="573"/>
      <c r="AA287" s="573"/>
      <c r="AB287" s="411"/>
    </row>
    <row r="288" spans="1:28" ht="26.25" customHeight="1" x14ac:dyDescent="0.2">
      <c r="A288" s="316" t="s">
        <v>1393</v>
      </c>
      <c r="B288" s="558" t="s">
        <v>1394</v>
      </c>
      <c r="C288" s="318">
        <f>'Series 500 Input'!J288</f>
        <v>0</v>
      </c>
      <c r="D288" s="562" t="s">
        <v>30</v>
      </c>
      <c r="E288" s="572">
        <v>469.77</v>
      </c>
      <c r="F288" s="572">
        <v>469.77</v>
      </c>
      <c r="G288" s="572">
        <v>469.77</v>
      </c>
      <c r="H288" s="324">
        <f t="shared" si="270"/>
        <v>0</v>
      </c>
      <c r="I288" s="573">
        <v>75</v>
      </c>
      <c r="J288" s="573">
        <v>75</v>
      </c>
      <c r="K288" s="573">
        <v>75</v>
      </c>
      <c r="L288" s="326">
        <f t="shared" ref="L288" si="286">(IF(C288&lt;5,I288,IF(AND(C288&gt;=5,C288&lt;=10),J288,IF(C288&gt;10,K288,""))))*C288</f>
        <v>0</v>
      </c>
      <c r="M288" s="572">
        <v>242.99</v>
      </c>
      <c r="N288" s="572">
        <v>242.99</v>
      </c>
      <c r="O288" s="572">
        <v>242.99</v>
      </c>
      <c r="P288" s="324">
        <f t="shared" si="271"/>
        <v>0</v>
      </c>
      <c r="Q288" s="575">
        <v>200</v>
      </c>
      <c r="R288" s="575">
        <v>200</v>
      </c>
      <c r="S288" s="575">
        <v>200</v>
      </c>
      <c r="T288" s="326">
        <f t="shared" si="272"/>
        <v>0</v>
      </c>
      <c r="U288" s="576">
        <v>342</v>
      </c>
      <c r="V288" s="576">
        <v>336</v>
      </c>
      <c r="W288" s="576">
        <v>330</v>
      </c>
      <c r="X288" s="324">
        <f t="shared" si="273"/>
        <v>0</v>
      </c>
      <c r="Y288" s="609">
        <v>120</v>
      </c>
      <c r="Z288" s="609">
        <v>110</v>
      </c>
      <c r="AA288" s="609">
        <v>105</v>
      </c>
      <c r="AB288" s="326">
        <f t="shared" si="274"/>
        <v>0</v>
      </c>
    </row>
    <row r="289" spans="1:28" x14ac:dyDescent="0.2">
      <c r="A289" s="316"/>
      <c r="B289" s="558"/>
      <c r="C289" s="318">
        <f>'Series 500 Input'!J289</f>
        <v>0</v>
      </c>
      <c r="D289" s="562"/>
      <c r="E289" s="572"/>
      <c r="F289" s="572"/>
      <c r="G289" s="572"/>
      <c r="H289" s="569"/>
      <c r="I289" s="573"/>
      <c r="J289" s="573"/>
      <c r="K289" s="573"/>
      <c r="L289" s="573"/>
      <c r="M289" s="572"/>
      <c r="N289" s="572"/>
      <c r="O289" s="572"/>
      <c r="P289" s="572"/>
      <c r="Q289" s="575"/>
      <c r="R289" s="575"/>
      <c r="S289" s="575"/>
      <c r="T289" s="575"/>
      <c r="U289" s="576"/>
      <c r="V289" s="576"/>
      <c r="W289" s="576"/>
      <c r="X289" s="576"/>
      <c r="Y289" s="573"/>
      <c r="Z289" s="573"/>
      <c r="AA289" s="573"/>
      <c r="AB289" s="411"/>
    </row>
    <row r="290" spans="1:28" ht="25.5" customHeight="1" x14ac:dyDescent="0.2">
      <c r="A290" s="316" t="s">
        <v>1395</v>
      </c>
      <c r="B290" s="558" t="s">
        <v>1396</v>
      </c>
      <c r="C290" s="318">
        <f>'Series 500 Input'!J290</f>
        <v>0</v>
      </c>
      <c r="D290" s="562" t="s">
        <v>30</v>
      </c>
      <c r="E290" s="572">
        <v>362.78</v>
      </c>
      <c r="F290" s="572">
        <v>362.78</v>
      </c>
      <c r="G290" s="572">
        <v>362.78</v>
      </c>
      <c r="H290" s="324">
        <f t="shared" si="270"/>
        <v>0</v>
      </c>
      <c r="I290" s="573">
        <v>75</v>
      </c>
      <c r="J290" s="573">
        <v>75</v>
      </c>
      <c r="K290" s="573">
        <v>75</v>
      </c>
      <c r="L290" s="326">
        <f t="shared" ref="L290" si="287">(IF(C290&lt;5,I290,IF(AND(C290&gt;=5,C290&lt;=10),J290,IF(C290&gt;10,K290,""))))*C290</f>
        <v>0</v>
      </c>
      <c r="M290" s="572">
        <v>208.49</v>
      </c>
      <c r="N290" s="572">
        <v>208.49</v>
      </c>
      <c r="O290" s="572">
        <v>208.49</v>
      </c>
      <c r="P290" s="324">
        <f t="shared" si="271"/>
        <v>0</v>
      </c>
      <c r="Q290" s="575">
        <v>200</v>
      </c>
      <c r="R290" s="575">
        <v>200</v>
      </c>
      <c r="S290" s="575">
        <v>200</v>
      </c>
      <c r="T290" s="326">
        <f t="shared" si="272"/>
        <v>0</v>
      </c>
      <c r="U290" s="576">
        <v>180</v>
      </c>
      <c r="V290" s="576">
        <v>174</v>
      </c>
      <c r="W290" s="576">
        <v>168</v>
      </c>
      <c r="X290" s="324">
        <f t="shared" si="273"/>
        <v>0</v>
      </c>
      <c r="Y290" s="609">
        <v>120</v>
      </c>
      <c r="Z290" s="609">
        <v>110</v>
      </c>
      <c r="AA290" s="609">
        <v>105</v>
      </c>
      <c r="AB290" s="326">
        <f t="shared" si="274"/>
        <v>0</v>
      </c>
    </row>
    <row r="291" spans="1:28" x14ac:dyDescent="0.2">
      <c r="A291" s="316"/>
      <c r="B291" s="558"/>
      <c r="C291" s="318">
        <f>'Series 500 Input'!J291</f>
        <v>0</v>
      </c>
      <c r="D291" s="562"/>
      <c r="E291" s="572"/>
      <c r="F291" s="572"/>
      <c r="G291" s="572"/>
      <c r="H291" s="569"/>
      <c r="I291" s="573"/>
      <c r="J291" s="573"/>
      <c r="K291" s="573"/>
      <c r="L291" s="573"/>
      <c r="M291" s="572"/>
      <c r="N291" s="572"/>
      <c r="O291" s="572"/>
      <c r="P291" s="572"/>
      <c r="Q291" s="575"/>
      <c r="R291" s="575"/>
      <c r="S291" s="575"/>
      <c r="T291" s="575"/>
      <c r="U291" s="576"/>
      <c r="V291" s="576"/>
      <c r="W291" s="576"/>
      <c r="X291" s="576"/>
      <c r="Y291" s="573"/>
      <c r="Z291" s="573"/>
      <c r="AA291" s="573"/>
      <c r="AB291" s="411"/>
    </row>
    <row r="292" spans="1:28" ht="25.5" customHeight="1" x14ac:dyDescent="0.2">
      <c r="A292" s="316" t="s">
        <v>1397</v>
      </c>
      <c r="B292" s="558" t="s">
        <v>1398</v>
      </c>
      <c r="C292" s="318">
        <f>'Series 500 Input'!J292</f>
        <v>0</v>
      </c>
      <c r="D292" s="562" t="s">
        <v>30</v>
      </c>
      <c r="E292" s="572">
        <v>430.05</v>
      </c>
      <c r="F292" s="572">
        <v>430.05</v>
      </c>
      <c r="G292" s="572">
        <v>430.05</v>
      </c>
      <c r="H292" s="324">
        <f t="shared" si="270"/>
        <v>0</v>
      </c>
      <c r="I292" s="573">
        <v>75</v>
      </c>
      <c r="J292" s="573">
        <v>75</v>
      </c>
      <c r="K292" s="573">
        <v>75</v>
      </c>
      <c r="L292" s="326">
        <f t="shared" ref="L292" si="288">(IF(C292&lt;5,I292,IF(AND(C292&gt;=5,C292&lt;=10),J292,IF(C292&gt;10,K292,""))))*C292</f>
        <v>0</v>
      </c>
      <c r="M292" s="572">
        <v>208.49</v>
      </c>
      <c r="N292" s="572">
        <v>208.49</v>
      </c>
      <c r="O292" s="572">
        <v>208.49</v>
      </c>
      <c r="P292" s="324">
        <f t="shared" si="271"/>
        <v>0</v>
      </c>
      <c r="Q292" s="575">
        <v>200</v>
      </c>
      <c r="R292" s="575">
        <v>200</v>
      </c>
      <c r="S292" s="575">
        <v>200</v>
      </c>
      <c r="T292" s="326">
        <f t="shared" si="272"/>
        <v>0</v>
      </c>
      <c r="U292" s="576">
        <v>270</v>
      </c>
      <c r="V292" s="576">
        <v>264</v>
      </c>
      <c r="W292" s="576">
        <v>258</v>
      </c>
      <c r="X292" s="324">
        <f t="shared" si="273"/>
        <v>0</v>
      </c>
      <c r="Y292" s="609">
        <v>120</v>
      </c>
      <c r="Z292" s="609">
        <v>110</v>
      </c>
      <c r="AA292" s="609">
        <v>105</v>
      </c>
      <c r="AB292" s="326">
        <f t="shared" si="274"/>
        <v>0</v>
      </c>
    </row>
    <row r="293" spans="1:28" ht="12" customHeight="1" x14ac:dyDescent="0.2">
      <c r="A293" s="316"/>
      <c r="B293" s="558"/>
      <c r="C293" s="318">
        <f>'Series 500 Input'!J293</f>
        <v>0</v>
      </c>
      <c r="D293" s="562"/>
      <c r="E293" s="572"/>
      <c r="F293" s="572"/>
      <c r="G293" s="572"/>
      <c r="H293" s="569"/>
      <c r="I293" s="573"/>
      <c r="J293" s="573"/>
      <c r="K293" s="573"/>
      <c r="L293" s="573"/>
      <c r="M293" s="572"/>
      <c r="N293" s="572"/>
      <c r="O293" s="572"/>
      <c r="P293" s="572"/>
      <c r="Q293" s="575"/>
      <c r="R293" s="575"/>
      <c r="S293" s="575"/>
      <c r="T293" s="575"/>
      <c r="U293" s="576"/>
      <c r="V293" s="576"/>
      <c r="W293" s="576"/>
      <c r="X293" s="576"/>
      <c r="Y293" s="573"/>
      <c r="Z293" s="573"/>
      <c r="AA293" s="573"/>
      <c r="AB293" s="411"/>
    </row>
    <row r="294" spans="1:28" ht="25.5" customHeight="1" x14ac:dyDescent="0.2">
      <c r="A294" s="316" t="s">
        <v>1399</v>
      </c>
      <c r="B294" s="558" t="s">
        <v>1400</v>
      </c>
      <c r="C294" s="318">
        <f>'Series 500 Input'!J294</f>
        <v>0</v>
      </c>
      <c r="D294" s="562" t="s">
        <v>30</v>
      </c>
      <c r="E294" s="572">
        <v>423.72</v>
      </c>
      <c r="F294" s="572">
        <v>423.72</v>
      </c>
      <c r="G294" s="572">
        <v>423.72</v>
      </c>
      <c r="H294" s="324">
        <f t="shared" si="270"/>
        <v>0</v>
      </c>
      <c r="I294" s="573">
        <v>75</v>
      </c>
      <c r="J294" s="573">
        <v>75</v>
      </c>
      <c r="K294" s="573">
        <v>75</v>
      </c>
      <c r="L294" s="326">
        <f t="shared" ref="L294" si="289">(IF(C294&lt;5,I294,IF(AND(C294&gt;=5,C294&lt;=10),J294,IF(C294&gt;10,K294,""))))*C294</f>
        <v>0</v>
      </c>
      <c r="M294" s="572">
        <v>266.36</v>
      </c>
      <c r="N294" s="572">
        <v>266.36</v>
      </c>
      <c r="O294" s="572">
        <v>266.36</v>
      </c>
      <c r="P294" s="324">
        <f t="shared" si="271"/>
        <v>0</v>
      </c>
      <c r="Q294" s="575">
        <v>350</v>
      </c>
      <c r="R294" s="575">
        <v>350</v>
      </c>
      <c r="S294" s="575">
        <v>350</v>
      </c>
      <c r="T294" s="326">
        <f t="shared" si="272"/>
        <v>0</v>
      </c>
      <c r="U294" s="576">
        <v>450</v>
      </c>
      <c r="V294" s="576">
        <v>435</v>
      </c>
      <c r="W294" s="576">
        <v>420</v>
      </c>
      <c r="X294" s="324">
        <f t="shared" si="273"/>
        <v>0</v>
      </c>
      <c r="Y294" s="609">
        <v>120</v>
      </c>
      <c r="Z294" s="609">
        <v>110</v>
      </c>
      <c r="AA294" s="609">
        <v>105</v>
      </c>
      <c r="AB294" s="326">
        <f t="shared" si="274"/>
        <v>0</v>
      </c>
    </row>
    <row r="295" spans="1:28" ht="14.25" customHeight="1" x14ac:dyDescent="0.2">
      <c r="A295" s="316"/>
      <c r="B295" s="558"/>
      <c r="C295" s="318">
        <f>'Series 500 Input'!J295</f>
        <v>0</v>
      </c>
      <c r="D295" s="562"/>
      <c r="E295" s="572"/>
      <c r="F295" s="572"/>
      <c r="G295" s="572"/>
      <c r="H295" s="569"/>
      <c r="I295" s="573"/>
      <c r="J295" s="573"/>
      <c r="K295" s="573"/>
      <c r="L295" s="573"/>
      <c r="M295" s="572"/>
      <c r="N295" s="572"/>
      <c r="O295" s="572"/>
      <c r="P295" s="572"/>
      <c r="Q295" s="575"/>
      <c r="R295" s="575"/>
      <c r="S295" s="575"/>
      <c r="T295" s="575"/>
      <c r="U295" s="576"/>
      <c r="V295" s="576"/>
      <c r="W295" s="576"/>
      <c r="X295" s="576"/>
      <c r="Y295" s="573"/>
      <c r="Z295" s="573"/>
      <c r="AA295" s="573"/>
      <c r="AB295" s="411"/>
    </row>
    <row r="296" spans="1:28" ht="15" customHeight="1" x14ac:dyDescent="0.2">
      <c r="A296" s="610"/>
      <c r="B296" s="611" t="s">
        <v>1401</v>
      </c>
      <c r="C296" s="318">
        <f>'Series 500 Input'!J296</f>
        <v>0</v>
      </c>
      <c r="D296" s="612"/>
      <c r="E296" s="565" t="s">
        <v>803</v>
      </c>
      <c r="F296" s="565" t="s">
        <v>804</v>
      </c>
      <c r="G296" s="565" t="s">
        <v>486</v>
      </c>
      <c r="H296" s="612"/>
      <c r="I296" s="567" t="s">
        <v>803</v>
      </c>
      <c r="J296" s="567" t="s">
        <v>804</v>
      </c>
      <c r="K296" s="567" t="s">
        <v>486</v>
      </c>
      <c r="L296" s="567"/>
      <c r="M296" s="565" t="s">
        <v>803</v>
      </c>
      <c r="N296" s="565" t="s">
        <v>804</v>
      </c>
      <c r="O296" s="565" t="s">
        <v>486</v>
      </c>
      <c r="P296" s="565"/>
      <c r="Q296" s="565" t="s">
        <v>803</v>
      </c>
      <c r="R296" s="565" t="s">
        <v>804</v>
      </c>
      <c r="S296" s="565" t="s">
        <v>486</v>
      </c>
      <c r="T296" s="565"/>
      <c r="U296" s="567" t="s">
        <v>803</v>
      </c>
      <c r="V296" s="567" t="s">
        <v>804</v>
      </c>
      <c r="W296" s="567" t="s">
        <v>486</v>
      </c>
      <c r="X296" s="567"/>
      <c r="Y296" s="567" t="s">
        <v>803</v>
      </c>
      <c r="Z296" s="567" t="s">
        <v>804</v>
      </c>
      <c r="AA296" s="567" t="s">
        <v>486</v>
      </c>
      <c r="AB296" s="613"/>
    </row>
    <row r="297" spans="1:28" ht="12.75" customHeight="1" x14ac:dyDescent="0.2">
      <c r="A297" s="316"/>
      <c r="B297" s="558"/>
      <c r="C297" s="318">
        <f>'Series 500 Input'!J297</f>
        <v>0</v>
      </c>
      <c r="D297" s="562"/>
      <c r="E297" s="572"/>
      <c r="F297" s="572"/>
      <c r="G297" s="572"/>
      <c r="H297" s="569"/>
      <c r="I297" s="573"/>
      <c r="J297" s="573"/>
      <c r="K297" s="573"/>
      <c r="L297" s="573"/>
      <c r="M297" s="572"/>
      <c r="N297" s="572"/>
      <c r="O297" s="572"/>
      <c r="P297" s="572"/>
      <c r="Q297" s="575"/>
      <c r="R297" s="575"/>
      <c r="S297" s="575"/>
      <c r="T297" s="575"/>
      <c r="U297" s="576"/>
      <c r="V297" s="576"/>
      <c r="W297" s="576"/>
      <c r="X297" s="576"/>
      <c r="Y297" s="573"/>
      <c r="Z297" s="573"/>
      <c r="AA297" s="573"/>
      <c r="AB297" s="411"/>
    </row>
    <row r="298" spans="1:28" ht="39" customHeight="1" x14ac:dyDescent="0.2">
      <c r="A298" s="316" t="s">
        <v>1402</v>
      </c>
      <c r="B298" s="558" t="s">
        <v>1403</v>
      </c>
      <c r="C298" s="318">
        <f>'Series 500 Input'!J298</f>
        <v>0</v>
      </c>
      <c r="D298" s="562" t="s">
        <v>30</v>
      </c>
      <c r="E298" s="572">
        <v>2448.04</v>
      </c>
      <c r="F298" s="572">
        <v>2448.04</v>
      </c>
      <c r="G298" s="572">
        <v>2448.04</v>
      </c>
      <c r="H298" s="324">
        <f t="shared" ref="H298:H312" si="290">(IF(C298&lt;5,E298,IF(AND(C298&gt;=5,C298&lt;=10),F298,IF(C298&gt;10,G298,""))))*C298</f>
        <v>0</v>
      </c>
      <c r="I298" s="573">
        <v>395</v>
      </c>
      <c r="J298" s="573">
        <v>395</v>
      </c>
      <c r="K298" s="573">
        <v>395</v>
      </c>
      <c r="L298" s="326">
        <f>(IF(C298&lt;5,I298,IF(AND(C298&gt;=5,C298&lt;=10),J298,IF(C298&gt;10,K298,""))))*C298</f>
        <v>0</v>
      </c>
      <c r="M298" s="572" t="s">
        <v>1034</v>
      </c>
      <c r="N298" s="572" t="s">
        <v>1034</v>
      </c>
      <c r="O298" s="572" t="s">
        <v>1034</v>
      </c>
      <c r="P298" s="324" t="str">
        <f>IF((0=$C298),"",IFERROR(IF($C298&lt;5,$C298*M298,IF(AND(5&lt;=$C298,$C298&lt;=10),$C298*N298,IF($C298&gt;10,$C298*O298,"No Offer"))),"No Offer"))</f>
        <v/>
      </c>
      <c r="Q298" s="575">
        <v>2500</v>
      </c>
      <c r="R298" s="575">
        <v>2500</v>
      </c>
      <c r="S298" s="575">
        <v>2500</v>
      </c>
      <c r="T298" s="326">
        <f t="shared" ref="T298:T312" si="291">(IF(C298&lt;5,Q298,IF(AND(C298&gt;=5,C298&lt;=10),R298,IF(C298&gt;10,S298,""))))*C298</f>
        <v>0</v>
      </c>
      <c r="U298" s="576">
        <v>1850</v>
      </c>
      <c r="V298" s="576">
        <v>1780</v>
      </c>
      <c r="W298" s="576">
        <v>1750</v>
      </c>
      <c r="X298" s="324">
        <f t="shared" ref="X298:X312" si="292">(IF(C298&lt;5,U298,IF(AND(C298&gt;=5,C298&lt;=10),V298,IF(C298&gt;10,W298,""))))*C298</f>
        <v>0</v>
      </c>
      <c r="Y298" s="573" t="s">
        <v>402</v>
      </c>
      <c r="Z298" s="573" t="s">
        <v>403</v>
      </c>
      <c r="AA298" s="573" t="s">
        <v>402</v>
      </c>
      <c r="AB298" s="326" t="str">
        <f>IF((0=$C298),"",IFERROR(IF($C298&lt;5,$C298*Y298,IF(AND(5&lt;=$C298,$C298&lt;=10),$C298*Z298,IF($C298&gt;10,$C298*AA298,"No Offer"))),"No Offer"))</f>
        <v/>
      </c>
    </row>
    <row r="299" spans="1:28" ht="13.5" customHeight="1" x14ac:dyDescent="0.2">
      <c r="A299" s="316"/>
      <c r="B299" s="558"/>
      <c r="C299" s="318">
        <f>'Series 500 Input'!J299</f>
        <v>0</v>
      </c>
      <c r="D299" s="562"/>
      <c r="E299" s="572"/>
      <c r="F299" s="572"/>
      <c r="G299" s="572"/>
      <c r="H299" s="569"/>
      <c r="I299" s="573"/>
      <c r="J299" s="573"/>
      <c r="K299" s="573"/>
      <c r="L299" s="573"/>
      <c r="M299" s="572"/>
      <c r="N299" s="572"/>
      <c r="O299" s="572"/>
      <c r="P299" s="572"/>
      <c r="Q299" s="575"/>
      <c r="R299" s="575"/>
      <c r="S299" s="575"/>
      <c r="T299" s="575"/>
      <c r="U299" s="576"/>
      <c r="V299" s="576"/>
      <c r="W299" s="576"/>
      <c r="X299" s="576"/>
      <c r="Y299" s="573"/>
      <c r="Z299" s="573"/>
      <c r="AA299" s="573"/>
      <c r="AB299" s="411"/>
    </row>
    <row r="300" spans="1:28" ht="42" customHeight="1" x14ac:dyDescent="0.2">
      <c r="A300" s="316" t="s">
        <v>1404</v>
      </c>
      <c r="B300" s="558" t="s">
        <v>1405</v>
      </c>
      <c r="C300" s="318">
        <f>'Series 500 Input'!J300</f>
        <v>0</v>
      </c>
      <c r="D300" s="562" t="s">
        <v>30</v>
      </c>
      <c r="E300" s="572">
        <v>4995.3</v>
      </c>
      <c r="F300" s="572">
        <v>4995.3</v>
      </c>
      <c r="G300" s="572">
        <v>4995.3</v>
      </c>
      <c r="H300" s="324">
        <f t="shared" si="290"/>
        <v>0</v>
      </c>
      <c r="I300" s="573">
        <v>395</v>
      </c>
      <c r="J300" s="573">
        <v>395</v>
      </c>
      <c r="K300" s="573">
        <v>395</v>
      </c>
      <c r="L300" s="326">
        <f t="shared" ref="L300" si="293">(IF(C300&lt;5,I300,IF(AND(C300&gt;=5,C300&lt;=10),J300,IF(C300&gt;10,K300,""))))*C300</f>
        <v>0</v>
      </c>
      <c r="M300" s="572" t="s">
        <v>1034</v>
      </c>
      <c r="N300" s="572" t="s">
        <v>1034</v>
      </c>
      <c r="O300" s="572" t="s">
        <v>1034</v>
      </c>
      <c r="P300" s="324" t="str">
        <f>IF((0=$C300),"",IFERROR(IF($C300&lt;5,$C300*M300,IF(AND(5&lt;=$C300,$C300&lt;=10),$C300*N300,IF($C300&gt;10,$C300*O300,"No Offer"))),"No Offer"))</f>
        <v/>
      </c>
      <c r="Q300" s="575">
        <v>3100</v>
      </c>
      <c r="R300" s="575">
        <v>3100</v>
      </c>
      <c r="S300" s="575">
        <v>3100</v>
      </c>
      <c r="T300" s="326">
        <f t="shared" si="291"/>
        <v>0</v>
      </c>
      <c r="U300" s="576">
        <v>3750</v>
      </c>
      <c r="V300" s="576">
        <v>3680</v>
      </c>
      <c r="W300" s="576">
        <v>3650</v>
      </c>
      <c r="X300" s="324">
        <f t="shared" si="292"/>
        <v>0</v>
      </c>
      <c r="Y300" s="573" t="s">
        <v>402</v>
      </c>
      <c r="Z300" s="573" t="s">
        <v>403</v>
      </c>
      <c r="AA300" s="573" t="s">
        <v>402</v>
      </c>
      <c r="AB300" s="326" t="str">
        <f>IF((0=$C300),"",IFERROR(IF($C300&lt;5,$C300*Y300,IF(AND(5&lt;=$C300,$C300&lt;=10),$C300*Z300,IF($C300&gt;10,$C300*AA300,"No Offer"))),"No Offer"))</f>
        <v/>
      </c>
    </row>
    <row r="301" spans="1:28" ht="12" customHeight="1" x14ac:dyDescent="0.2">
      <c r="A301" s="316"/>
      <c r="B301" s="558"/>
      <c r="C301" s="318">
        <f>'Series 500 Input'!J301</f>
        <v>0</v>
      </c>
      <c r="D301" s="562"/>
      <c r="E301" s="572"/>
      <c r="F301" s="572"/>
      <c r="G301" s="572"/>
      <c r="H301" s="569"/>
      <c r="I301" s="573"/>
      <c r="J301" s="573"/>
      <c r="K301" s="573"/>
      <c r="L301" s="573"/>
      <c r="M301" s="572"/>
      <c r="N301" s="572"/>
      <c r="O301" s="572"/>
      <c r="P301" s="572"/>
      <c r="Q301" s="575"/>
      <c r="R301" s="575"/>
      <c r="S301" s="575"/>
      <c r="T301" s="575"/>
      <c r="U301" s="576"/>
      <c r="V301" s="576"/>
      <c r="W301" s="576"/>
      <c r="X301" s="576"/>
      <c r="Y301" s="573"/>
      <c r="Z301" s="573"/>
      <c r="AA301" s="573"/>
      <c r="AB301" s="411"/>
    </row>
    <row r="302" spans="1:28" ht="39" customHeight="1" x14ac:dyDescent="0.2">
      <c r="A302" s="316" t="s">
        <v>1406</v>
      </c>
      <c r="B302" s="558" t="s">
        <v>1407</v>
      </c>
      <c r="C302" s="318">
        <f>'Series 500 Input'!J302</f>
        <v>0</v>
      </c>
      <c r="D302" s="562" t="s">
        <v>30</v>
      </c>
      <c r="E302" s="572">
        <v>3241.97</v>
      </c>
      <c r="F302" s="572">
        <v>3241.97</v>
      </c>
      <c r="G302" s="572">
        <v>3241.97</v>
      </c>
      <c r="H302" s="324">
        <f t="shared" si="290"/>
        <v>0</v>
      </c>
      <c r="I302" s="573">
        <v>395</v>
      </c>
      <c r="J302" s="573">
        <v>395</v>
      </c>
      <c r="K302" s="573">
        <v>395</v>
      </c>
      <c r="L302" s="326">
        <f t="shared" ref="L302" si="294">(IF(C302&lt;5,I302,IF(AND(C302&gt;=5,C302&lt;=10),J302,IF(C302&gt;10,K302,""))))*C302</f>
        <v>0</v>
      </c>
      <c r="M302" s="572" t="s">
        <v>1034</v>
      </c>
      <c r="N302" s="572" t="s">
        <v>1034</v>
      </c>
      <c r="O302" s="572" t="s">
        <v>1034</v>
      </c>
      <c r="P302" s="324" t="str">
        <f>IF((0=$C302),"",IFERROR(IF($C302&lt;5,$C302*M302,IF(AND(5&lt;=$C302,$C302&lt;=10),$C302*N302,IF($C302&gt;10,$C302*O302,"No Offer"))),"No Offer"))</f>
        <v/>
      </c>
      <c r="Q302" s="575">
        <v>2900</v>
      </c>
      <c r="R302" s="575">
        <v>2900</v>
      </c>
      <c r="S302" s="575">
        <v>2900</v>
      </c>
      <c r="T302" s="326">
        <f t="shared" si="291"/>
        <v>0</v>
      </c>
      <c r="U302" s="576">
        <v>2450</v>
      </c>
      <c r="V302" s="576">
        <v>2345</v>
      </c>
      <c r="W302" s="576">
        <v>2315</v>
      </c>
      <c r="X302" s="324">
        <f t="shared" si="292"/>
        <v>0</v>
      </c>
      <c r="Y302" s="573" t="s">
        <v>402</v>
      </c>
      <c r="Z302" s="573" t="s">
        <v>403</v>
      </c>
      <c r="AA302" s="573" t="s">
        <v>402</v>
      </c>
      <c r="AB302" s="326" t="str">
        <f>IF((0=$C302),"",IFERROR(IF($C302&lt;5,$C302*Y302,IF(AND(5&lt;=$C302,$C302&lt;=10),$C302*Z302,IF($C302&gt;10,$C302*AA302,"No Offer"))),"No Offer"))</f>
        <v/>
      </c>
    </row>
    <row r="303" spans="1:28" ht="9.75" customHeight="1" x14ac:dyDescent="0.2">
      <c r="A303" s="316"/>
      <c r="B303" s="558"/>
      <c r="C303" s="318">
        <f>'Series 500 Input'!J303</f>
        <v>0</v>
      </c>
      <c r="D303" s="562"/>
      <c r="E303" s="572"/>
      <c r="F303" s="572"/>
      <c r="G303" s="572"/>
      <c r="H303" s="569"/>
      <c r="I303" s="573"/>
      <c r="J303" s="573"/>
      <c r="K303" s="573"/>
      <c r="L303" s="573"/>
      <c r="M303" s="572"/>
      <c r="N303" s="572"/>
      <c r="O303" s="572"/>
      <c r="P303" s="572"/>
      <c r="Q303" s="575"/>
      <c r="R303" s="575"/>
      <c r="S303" s="575"/>
      <c r="T303" s="575"/>
      <c r="U303" s="576"/>
      <c r="V303" s="576"/>
      <c r="W303" s="576"/>
      <c r="X303" s="576"/>
      <c r="Y303" s="573"/>
      <c r="Z303" s="573"/>
      <c r="AA303" s="573"/>
      <c r="AB303" s="411"/>
    </row>
    <row r="304" spans="1:28" ht="39.75" customHeight="1" x14ac:dyDescent="0.2">
      <c r="A304" s="316" t="s">
        <v>1408</v>
      </c>
      <c r="B304" s="558" t="s">
        <v>1409</v>
      </c>
      <c r="C304" s="318">
        <f>'Series 500 Input'!J304</f>
        <v>0</v>
      </c>
      <c r="D304" s="562" t="s">
        <v>30</v>
      </c>
      <c r="E304" s="572">
        <v>5981.62</v>
      </c>
      <c r="F304" s="572">
        <v>5981.62</v>
      </c>
      <c r="G304" s="572">
        <v>5981.62</v>
      </c>
      <c r="H304" s="324">
        <f t="shared" si="290"/>
        <v>0</v>
      </c>
      <c r="I304" s="573">
        <v>395</v>
      </c>
      <c r="J304" s="573">
        <v>395</v>
      </c>
      <c r="K304" s="573">
        <v>395</v>
      </c>
      <c r="L304" s="326">
        <f t="shared" ref="L304" si="295">(IF(C304&lt;5,I304,IF(AND(C304&gt;=5,C304&lt;=10),J304,IF(C304&gt;10,K304,""))))*C304</f>
        <v>0</v>
      </c>
      <c r="M304" s="572" t="s">
        <v>1034</v>
      </c>
      <c r="N304" s="572" t="s">
        <v>1034</v>
      </c>
      <c r="O304" s="572" t="s">
        <v>1034</v>
      </c>
      <c r="P304" s="324" t="str">
        <f>IF((0=$C304),"",IFERROR(IF($C304&lt;5,$C304*M304,IF(AND(5&lt;=$C304,$C304&lt;=10),$C304*N304,IF($C304&gt;10,$C304*O304,"No Offer"))),"No Offer"))</f>
        <v/>
      </c>
      <c r="Q304" s="575">
        <v>3500</v>
      </c>
      <c r="R304" s="575">
        <v>3500</v>
      </c>
      <c r="S304" s="575">
        <v>3500</v>
      </c>
      <c r="T304" s="326">
        <f t="shared" si="291"/>
        <v>0</v>
      </c>
      <c r="U304" s="576">
        <v>4350</v>
      </c>
      <c r="V304" s="576">
        <v>4280</v>
      </c>
      <c r="W304" s="576">
        <v>4250</v>
      </c>
      <c r="X304" s="324">
        <f t="shared" si="292"/>
        <v>0</v>
      </c>
      <c r="Y304" s="573" t="s">
        <v>402</v>
      </c>
      <c r="Z304" s="573" t="s">
        <v>403</v>
      </c>
      <c r="AA304" s="573" t="s">
        <v>402</v>
      </c>
      <c r="AB304" s="326" t="str">
        <f>IF((0=$C304),"",IFERROR(IF($C304&lt;5,$C304*Y304,IF(AND(5&lt;=$C304,$C304&lt;=10),$C304*Z304,IF($C304&gt;10,$C304*AA304,"No Offer"))),"No Offer"))</f>
        <v/>
      </c>
    </row>
    <row r="305" spans="1:28" x14ac:dyDescent="0.2">
      <c r="A305" s="316"/>
      <c r="B305" s="614"/>
      <c r="C305" s="318">
        <f>'Series 500 Input'!J305</f>
        <v>0</v>
      </c>
      <c r="D305" s="562"/>
      <c r="E305" s="599"/>
      <c r="F305" s="599"/>
      <c r="G305" s="599"/>
      <c r="H305" s="569"/>
      <c r="I305" s="600"/>
      <c r="J305" s="600"/>
      <c r="K305" s="600"/>
      <c r="L305" s="573"/>
      <c r="M305" s="599"/>
      <c r="N305" s="599"/>
      <c r="O305" s="599"/>
      <c r="P305" s="572"/>
      <c r="Q305" s="601"/>
      <c r="R305" s="601"/>
      <c r="S305" s="601"/>
      <c r="T305" s="575"/>
      <c r="U305" s="602"/>
      <c r="V305" s="602"/>
      <c r="W305" s="602"/>
      <c r="X305" s="576"/>
      <c r="Y305" s="600"/>
      <c r="Z305" s="600"/>
      <c r="AA305" s="600"/>
      <c r="AB305" s="411"/>
    </row>
    <row r="306" spans="1:28" ht="25.5" x14ac:dyDescent="0.2">
      <c r="A306" s="316" t="s">
        <v>1410</v>
      </c>
      <c r="B306" s="558" t="s">
        <v>1411</v>
      </c>
      <c r="C306" s="318">
        <f>'Series 500 Input'!J306</f>
        <v>0</v>
      </c>
      <c r="D306" s="562" t="s">
        <v>30</v>
      </c>
      <c r="E306" s="572">
        <v>2507.64</v>
      </c>
      <c r="F306" s="572">
        <v>2507.64</v>
      </c>
      <c r="G306" s="572">
        <v>2507.64</v>
      </c>
      <c r="H306" s="324">
        <f t="shared" si="290"/>
        <v>0</v>
      </c>
      <c r="I306" s="573">
        <v>395</v>
      </c>
      <c r="J306" s="573">
        <v>395</v>
      </c>
      <c r="K306" s="573">
        <v>395</v>
      </c>
      <c r="L306" s="326">
        <f t="shared" ref="L306" si="296">(IF(C306&lt;5,I306,IF(AND(C306&gt;=5,C306&lt;=10),J306,IF(C306&gt;10,K306,""))))*C306</f>
        <v>0</v>
      </c>
      <c r="M306" s="572" t="s">
        <v>1034</v>
      </c>
      <c r="N306" s="572" t="s">
        <v>1034</v>
      </c>
      <c r="O306" s="572" t="s">
        <v>1034</v>
      </c>
      <c r="P306" s="324" t="str">
        <f>IF((0=$C306),"",IFERROR(IF($C306&lt;5,$C306*M306,IF(AND(5&lt;=$C306,$C306&lt;=10),$C306*N306,IF($C306&gt;10,$C306*O306,"No Offer"))),"No Offer"))</f>
        <v/>
      </c>
      <c r="Q306" s="575">
        <v>2200</v>
      </c>
      <c r="R306" s="575">
        <v>2200</v>
      </c>
      <c r="S306" s="575">
        <v>2200</v>
      </c>
      <c r="T306" s="326">
        <f t="shared" si="291"/>
        <v>0</v>
      </c>
      <c r="U306" s="576">
        <v>2800</v>
      </c>
      <c r="V306" s="576">
        <v>2600</v>
      </c>
      <c r="W306" s="576">
        <v>2550</v>
      </c>
      <c r="X306" s="324">
        <f t="shared" si="292"/>
        <v>0</v>
      </c>
      <c r="Y306" s="573" t="s">
        <v>402</v>
      </c>
      <c r="Z306" s="573" t="s">
        <v>403</v>
      </c>
      <c r="AA306" s="573" t="s">
        <v>402</v>
      </c>
      <c r="AB306" s="326" t="str">
        <f>IF((0=$C306),"",IFERROR(IF($C306&lt;5,$C306*Y306,IF(AND(5&lt;=$C306,$C306&lt;=10),$C306*Z306,IF($C306&gt;10,$C306*AA306,"No Offer"))),"No Offer"))</f>
        <v/>
      </c>
    </row>
    <row r="307" spans="1:28" x14ac:dyDescent="0.2">
      <c r="A307" s="316"/>
      <c r="B307" s="558"/>
      <c r="C307" s="318">
        <f>'Series 500 Input'!J307</f>
        <v>0</v>
      </c>
      <c r="D307" s="562"/>
      <c r="E307" s="572"/>
      <c r="F307" s="572"/>
      <c r="G307" s="572"/>
      <c r="H307" s="569"/>
      <c r="I307" s="573"/>
      <c r="J307" s="573"/>
      <c r="K307" s="573"/>
      <c r="L307" s="573"/>
      <c r="M307" s="572"/>
      <c r="N307" s="572"/>
      <c r="O307" s="572"/>
      <c r="P307" s="572"/>
      <c r="Q307" s="575"/>
      <c r="R307" s="575"/>
      <c r="S307" s="575"/>
      <c r="T307" s="575"/>
      <c r="U307" s="576"/>
      <c r="V307" s="576"/>
      <c r="W307" s="576"/>
      <c r="X307" s="576"/>
      <c r="Y307" s="573"/>
      <c r="Z307" s="573"/>
      <c r="AA307" s="573"/>
      <c r="AB307" s="411"/>
    </row>
    <row r="308" spans="1:28" ht="38.25" x14ac:dyDescent="0.2">
      <c r="A308" s="316" t="s">
        <v>1412</v>
      </c>
      <c r="B308" s="558" t="s">
        <v>1413</v>
      </c>
      <c r="C308" s="318">
        <f>'Series 500 Input'!J308</f>
        <v>0</v>
      </c>
      <c r="D308" s="562" t="s">
        <v>30</v>
      </c>
      <c r="E308" s="572">
        <v>2672.2</v>
      </c>
      <c r="F308" s="572">
        <v>2672.2</v>
      </c>
      <c r="G308" s="572">
        <v>2672.2</v>
      </c>
      <c r="H308" s="324">
        <f t="shared" si="290"/>
        <v>0</v>
      </c>
      <c r="I308" s="573">
        <v>395</v>
      </c>
      <c r="J308" s="573">
        <v>395</v>
      </c>
      <c r="K308" s="573">
        <v>395</v>
      </c>
      <c r="L308" s="326">
        <f t="shared" ref="L308" si="297">(IF(C308&lt;5,I308,IF(AND(C308&gt;=5,C308&lt;=10),J308,IF(C308&gt;10,K308,""))))*C308</f>
        <v>0</v>
      </c>
      <c r="M308" s="572" t="s">
        <v>1034</v>
      </c>
      <c r="N308" s="572" t="s">
        <v>1034</v>
      </c>
      <c r="O308" s="572" t="s">
        <v>1034</v>
      </c>
      <c r="P308" s="324" t="str">
        <f>IF((0=$C308),"",IFERROR(IF($C308&lt;5,$C308*M308,IF(AND(5&lt;=$C308,$C308&lt;=10),$C308*N308,IF($C308&gt;10,$C308*O308,"No Offer"))),"No Offer"))</f>
        <v/>
      </c>
      <c r="Q308" s="575">
        <v>2500</v>
      </c>
      <c r="R308" s="575">
        <v>2500</v>
      </c>
      <c r="S308" s="575">
        <v>2500</v>
      </c>
      <c r="T308" s="326">
        <f t="shared" si="291"/>
        <v>0</v>
      </c>
      <c r="U308" s="576">
        <v>3000</v>
      </c>
      <c r="V308" s="576">
        <v>2800</v>
      </c>
      <c r="W308" s="576">
        <v>2750</v>
      </c>
      <c r="X308" s="324">
        <f t="shared" si="292"/>
        <v>0</v>
      </c>
      <c r="Y308" s="573" t="s">
        <v>402</v>
      </c>
      <c r="Z308" s="573" t="s">
        <v>403</v>
      </c>
      <c r="AA308" s="573" t="s">
        <v>402</v>
      </c>
      <c r="AB308" s="326" t="str">
        <f>IF((0=$C308),"",IFERROR(IF($C308&lt;5,$C308*Y308,IF(AND(5&lt;=$C308,$C308&lt;=10),$C308*Z308,IF($C308&gt;10,$C308*AA308,"No Offer"))),"No Offer"))</f>
        <v/>
      </c>
    </row>
    <row r="309" spans="1:28" x14ac:dyDescent="0.2">
      <c r="A309" s="316"/>
      <c r="B309" s="558"/>
      <c r="C309" s="318">
        <f>'Series 500 Input'!J309</f>
        <v>0</v>
      </c>
      <c r="D309" s="562"/>
      <c r="E309" s="572"/>
      <c r="F309" s="572"/>
      <c r="G309" s="572"/>
      <c r="H309" s="569"/>
      <c r="I309" s="573"/>
      <c r="J309" s="573"/>
      <c r="K309" s="573"/>
      <c r="L309" s="573"/>
      <c r="M309" s="572"/>
      <c r="N309" s="572"/>
      <c r="O309" s="572"/>
      <c r="P309" s="572"/>
      <c r="Q309" s="575"/>
      <c r="R309" s="575"/>
      <c r="S309" s="575"/>
      <c r="T309" s="575"/>
      <c r="U309" s="576"/>
      <c r="V309" s="576"/>
      <c r="W309" s="576"/>
      <c r="X309" s="576"/>
      <c r="Y309" s="573"/>
      <c r="Z309" s="573"/>
      <c r="AA309" s="573"/>
      <c r="AB309" s="411"/>
    </row>
    <row r="310" spans="1:28" ht="38.25" x14ac:dyDescent="0.2">
      <c r="A310" s="316" t="s">
        <v>1414</v>
      </c>
      <c r="B310" s="558" t="s">
        <v>1415</v>
      </c>
      <c r="C310" s="318">
        <f>'Series 500 Input'!J310</f>
        <v>0</v>
      </c>
      <c r="D310" s="562" t="s">
        <v>30</v>
      </c>
      <c r="E310" s="572">
        <v>1156.7</v>
      </c>
      <c r="F310" s="572">
        <v>1156.7</v>
      </c>
      <c r="G310" s="572">
        <v>1156.7</v>
      </c>
      <c r="H310" s="324">
        <f t="shared" si="290"/>
        <v>0</v>
      </c>
      <c r="I310" s="573">
        <v>395</v>
      </c>
      <c r="J310" s="573">
        <v>395</v>
      </c>
      <c r="K310" s="573">
        <v>395</v>
      </c>
      <c r="L310" s="326">
        <f t="shared" ref="L310" si="298">(IF(C310&lt;5,I310,IF(AND(C310&gt;=5,C310&lt;=10),J310,IF(C310&gt;10,K310,""))))*C310</f>
        <v>0</v>
      </c>
      <c r="M310" s="572" t="s">
        <v>1034</v>
      </c>
      <c r="N310" s="572" t="s">
        <v>1034</v>
      </c>
      <c r="O310" s="572" t="s">
        <v>1034</v>
      </c>
      <c r="P310" s="324" t="str">
        <f>IF((0=$C310),"",IFERROR(IF($C310&lt;5,$C310*M310,IF(AND(5&lt;=$C310,$C310&lt;=10),$C310*N310,IF($C310&gt;10,$C310*O310,"No Offer"))),"No Offer"))</f>
        <v/>
      </c>
      <c r="Q310" s="575">
        <v>2200</v>
      </c>
      <c r="R310" s="575">
        <v>2200</v>
      </c>
      <c r="S310" s="575">
        <v>2200</v>
      </c>
      <c r="T310" s="326">
        <f t="shared" si="291"/>
        <v>0</v>
      </c>
      <c r="U310" s="576">
        <v>3750</v>
      </c>
      <c r="V310" s="576">
        <v>3680</v>
      </c>
      <c r="W310" s="576">
        <v>3650</v>
      </c>
      <c r="X310" s="324">
        <f t="shared" si="292"/>
        <v>0</v>
      </c>
      <c r="Y310" s="573" t="s">
        <v>402</v>
      </c>
      <c r="Z310" s="573" t="s">
        <v>403</v>
      </c>
      <c r="AA310" s="573" t="s">
        <v>402</v>
      </c>
      <c r="AB310" s="326" t="str">
        <f>IF((0=$C310),"",IFERROR(IF($C310&lt;5,$C310*Y310,IF(AND(5&lt;=$C310,$C310&lt;=10),$C310*Z310,IF($C310&gt;10,$C310*AA310,"No Offer"))),"No Offer"))</f>
        <v/>
      </c>
    </row>
    <row r="311" spans="1:28" x14ac:dyDescent="0.2">
      <c r="A311" s="316"/>
      <c r="B311" s="558"/>
      <c r="C311" s="318">
        <f>'Series 500 Input'!J311</f>
        <v>0</v>
      </c>
      <c r="D311" s="562"/>
      <c r="E311" s="572"/>
      <c r="F311" s="572"/>
      <c r="G311" s="572"/>
      <c r="H311" s="569"/>
      <c r="I311" s="573"/>
      <c r="J311" s="573"/>
      <c r="K311" s="573"/>
      <c r="L311" s="573"/>
      <c r="M311" s="572"/>
      <c r="N311" s="572"/>
      <c r="O311" s="572"/>
      <c r="P311" s="572"/>
      <c r="Q311" s="575"/>
      <c r="R311" s="575"/>
      <c r="S311" s="575"/>
      <c r="T311" s="575"/>
      <c r="U311" s="576"/>
      <c r="V311" s="576"/>
      <c r="W311" s="576"/>
      <c r="X311" s="576"/>
      <c r="Y311" s="573"/>
      <c r="Z311" s="573"/>
      <c r="AA311" s="573"/>
      <c r="AB311" s="411"/>
    </row>
    <row r="312" spans="1:28" ht="38.25" x14ac:dyDescent="0.2">
      <c r="A312" s="316" t="s">
        <v>1416</v>
      </c>
      <c r="B312" s="558" t="s">
        <v>1417</v>
      </c>
      <c r="C312" s="318">
        <f>'Series 500 Input'!J312</f>
        <v>0</v>
      </c>
      <c r="D312" s="562" t="s">
        <v>30</v>
      </c>
      <c r="E312" s="572">
        <v>1321.26</v>
      </c>
      <c r="F312" s="572">
        <v>1321.26</v>
      </c>
      <c r="G312" s="572">
        <v>1321.26</v>
      </c>
      <c r="H312" s="324">
        <f t="shared" si="290"/>
        <v>0</v>
      </c>
      <c r="I312" s="573">
        <v>395</v>
      </c>
      <c r="J312" s="573">
        <v>395</v>
      </c>
      <c r="K312" s="573">
        <v>395</v>
      </c>
      <c r="L312" s="326">
        <f t="shared" ref="L312" si="299">(IF(C312&lt;5,I312,IF(AND(C312&gt;=5,C312&lt;=10),J312,IF(C312&gt;10,K312,""))))*C312</f>
        <v>0</v>
      </c>
      <c r="M312" s="572" t="s">
        <v>1034</v>
      </c>
      <c r="N312" s="572" t="s">
        <v>1034</v>
      </c>
      <c r="O312" s="572" t="s">
        <v>1034</v>
      </c>
      <c r="P312" s="324" t="str">
        <f>IF((0=$C312),"",IFERROR(IF($C312&lt;5,$C312*M312,IF(AND(5&lt;=$C312,$C312&lt;=10),$C312*N312,IF($C312&gt;10,$C312*O312,"No Offer"))),"No Offer"))</f>
        <v/>
      </c>
      <c r="Q312" s="575">
        <v>3050</v>
      </c>
      <c r="R312" s="575">
        <v>3050</v>
      </c>
      <c r="S312" s="575">
        <v>3050</v>
      </c>
      <c r="T312" s="326">
        <f t="shared" si="291"/>
        <v>0</v>
      </c>
      <c r="U312" s="576">
        <v>4350</v>
      </c>
      <c r="V312" s="576">
        <v>4280</v>
      </c>
      <c r="W312" s="576">
        <v>4250</v>
      </c>
      <c r="X312" s="324">
        <f t="shared" si="292"/>
        <v>0</v>
      </c>
      <c r="Y312" s="573" t="s">
        <v>402</v>
      </c>
      <c r="Z312" s="573" t="s">
        <v>403</v>
      </c>
      <c r="AA312" s="573" t="s">
        <v>402</v>
      </c>
      <c r="AB312" s="326" t="str">
        <f>IF((0=$C312),"",IFERROR(IF($C312&lt;5,$C312*Y312,IF(AND(5&lt;=$C312,$C312&lt;=10),$C312*Z312,IF($C312&gt;10,$C312*AA312,"No Offer"))),"No Offer"))</f>
        <v/>
      </c>
    </row>
    <row r="313" spans="1:28" x14ac:dyDescent="0.2">
      <c r="A313" s="562"/>
      <c r="B313" s="597"/>
      <c r="C313" s="318">
        <f>'Series 500 Input'!J313</f>
        <v>0</v>
      </c>
      <c r="D313" s="562"/>
      <c r="E313" s="599"/>
      <c r="F313" s="599"/>
      <c r="G313" s="599"/>
      <c r="H313" s="569"/>
      <c r="I313" s="600"/>
      <c r="J313" s="600"/>
      <c r="K313" s="600"/>
      <c r="L313" s="600"/>
      <c r="M313" s="599"/>
      <c r="N313" s="599"/>
      <c r="O313" s="599"/>
      <c r="P313" s="599"/>
      <c r="Q313" s="601"/>
      <c r="R313" s="601"/>
      <c r="S313" s="601"/>
      <c r="T313" s="601"/>
      <c r="U313" s="602"/>
      <c r="V313" s="602"/>
      <c r="W313" s="602"/>
      <c r="X313" s="576"/>
      <c r="Y313" s="600"/>
      <c r="Z313" s="600"/>
      <c r="AA313" s="600"/>
      <c r="AB313" s="601"/>
    </row>
    <row r="314" spans="1:28" ht="12.75" customHeight="1" x14ac:dyDescent="0.2">
      <c r="A314" s="312"/>
      <c r="B314" s="563" t="s">
        <v>1418</v>
      </c>
      <c r="C314" s="318">
        <f>'Series 500 Input'!J314</f>
        <v>0</v>
      </c>
      <c r="D314" s="578"/>
      <c r="E314" s="565" t="s">
        <v>644</v>
      </c>
      <c r="F314" s="615" t="s">
        <v>1419</v>
      </c>
      <c r="G314" s="615" t="s">
        <v>388</v>
      </c>
      <c r="H314" s="578"/>
      <c r="I314" s="567" t="s">
        <v>644</v>
      </c>
      <c r="J314" s="616" t="s">
        <v>1419</v>
      </c>
      <c r="K314" s="616" t="s">
        <v>388</v>
      </c>
      <c r="L314" s="616"/>
      <c r="M314" s="565" t="s">
        <v>644</v>
      </c>
      <c r="N314" s="615" t="s">
        <v>1419</v>
      </c>
      <c r="O314" s="615" t="s">
        <v>388</v>
      </c>
      <c r="P314" s="615"/>
      <c r="Q314" s="565" t="s">
        <v>644</v>
      </c>
      <c r="R314" s="615" t="s">
        <v>1419</v>
      </c>
      <c r="S314" s="615" t="s">
        <v>388</v>
      </c>
      <c r="T314" s="615"/>
      <c r="U314" s="567" t="s">
        <v>644</v>
      </c>
      <c r="V314" s="616" t="s">
        <v>1419</v>
      </c>
      <c r="W314" s="616" t="s">
        <v>388</v>
      </c>
      <c r="X314" s="577"/>
      <c r="Y314" s="567" t="s">
        <v>644</v>
      </c>
      <c r="Z314" s="616" t="s">
        <v>1419</v>
      </c>
      <c r="AA314" s="616" t="s">
        <v>388</v>
      </c>
      <c r="AB314" s="617"/>
    </row>
    <row r="315" spans="1:28" x14ac:dyDescent="0.2">
      <c r="A315" s="329"/>
      <c r="B315" s="596"/>
      <c r="C315" s="318">
        <f>'Series 500 Input'!J315</f>
        <v>0</v>
      </c>
      <c r="D315" s="618"/>
      <c r="E315" s="599"/>
      <c r="F315" s="599"/>
      <c r="G315" s="599"/>
      <c r="H315" s="619"/>
      <c r="I315" s="600"/>
      <c r="J315" s="600"/>
      <c r="K315" s="600"/>
      <c r="L315" s="600"/>
      <c r="M315" s="599"/>
      <c r="N315" s="599"/>
      <c r="O315" s="599"/>
      <c r="P315" s="599"/>
      <c r="Q315" s="601"/>
      <c r="R315" s="601"/>
      <c r="S315" s="601"/>
      <c r="T315" s="601"/>
      <c r="U315" s="602"/>
      <c r="V315" s="602"/>
      <c r="W315" s="602"/>
      <c r="X315" s="576"/>
      <c r="Y315" s="600"/>
      <c r="Z315" s="600"/>
      <c r="AA315" s="600"/>
      <c r="AB315" s="601"/>
    </row>
    <row r="316" spans="1:28" ht="28.5" customHeight="1" x14ac:dyDescent="0.2">
      <c r="A316" s="316" t="s">
        <v>1420</v>
      </c>
      <c r="B316" s="558" t="s">
        <v>1421</v>
      </c>
      <c r="C316" s="318">
        <f>'Series 500 Input'!J316</f>
        <v>0</v>
      </c>
      <c r="D316" s="562" t="s">
        <v>1236</v>
      </c>
      <c r="E316" s="572">
        <v>8.06</v>
      </c>
      <c r="F316" s="572">
        <v>8.06</v>
      </c>
      <c r="G316" s="572">
        <v>8.06</v>
      </c>
      <c r="H316" s="324">
        <f>(IF(C316&lt;10,E316,IF(AND(C316&gt;=10,C316&lt;=20),F316,IF(C316&gt;20,G316,""))))*C316</f>
        <v>0</v>
      </c>
      <c r="I316" s="573">
        <v>20</v>
      </c>
      <c r="J316" s="573">
        <v>20</v>
      </c>
      <c r="K316" s="573">
        <v>20</v>
      </c>
      <c r="L316" s="326">
        <f>(IF(C316&lt;10,I316,IF(AND(C316&gt;=10,C316&lt;=20),J316,IF(C316&gt;20,K316,""))))*C316</f>
        <v>0</v>
      </c>
      <c r="M316" s="572">
        <v>26.12</v>
      </c>
      <c r="N316" s="572">
        <v>26.12</v>
      </c>
      <c r="O316" s="572">
        <v>26.12</v>
      </c>
      <c r="P316" s="324">
        <f>(IF(C316&lt;10,M316,IF(AND(C316&gt;=10,C316&lt;=20),N316,IF(C316&gt;20,O316,""))))*C316</f>
        <v>0</v>
      </c>
      <c r="Q316" s="575">
        <v>20</v>
      </c>
      <c r="R316" s="575">
        <v>20</v>
      </c>
      <c r="S316" s="575">
        <v>20</v>
      </c>
      <c r="T316" s="326">
        <f>(IF(C316&lt;10,Q316,IF(AND(C316&gt;=10,C316&lt;=20),R316,IF(C316&gt;20,S316,""))))*C316</f>
        <v>0</v>
      </c>
      <c r="U316" s="576">
        <v>80</v>
      </c>
      <c r="V316" s="576">
        <v>75</v>
      </c>
      <c r="W316" s="576">
        <v>65</v>
      </c>
      <c r="X316" s="324">
        <f>(IF(C316&lt;10,U316,IF(AND(C316&gt;=10,C316&lt;=20),V316,IF(C316&gt;20,W316,""))))*C316</f>
        <v>0</v>
      </c>
      <c r="Y316" s="573">
        <v>20</v>
      </c>
      <c r="Z316" s="573">
        <v>20</v>
      </c>
      <c r="AA316" s="573">
        <v>20</v>
      </c>
      <c r="AB316" s="326">
        <f>(IF(C316&lt;10,Y316,IF(AND(C316&gt;=10,C316&lt;=20),Z316,IF(C316&gt;20,AA316,""))))*C316</f>
        <v>0</v>
      </c>
    </row>
    <row r="317" spans="1:28" x14ac:dyDescent="0.2">
      <c r="A317" s="329"/>
      <c r="B317" s="558"/>
      <c r="C317" s="318">
        <f>'Series 500 Input'!J317</f>
        <v>0</v>
      </c>
      <c r="D317" s="562"/>
      <c r="E317" s="572"/>
      <c r="F317" s="572"/>
      <c r="G317" s="572"/>
      <c r="H317" s="569"/>
      <c r="I317" s="573"/>
      <c r="J317" s="573"/>
      <c r="K317" s="573"/>
      <c r="L317" s="573"/>
      <c r="M317" s="572"/>
      <c r="N317" s="572"/>
      <c r="O317" s="572"/>
      <c r="P317" s="572"/>
      <c r="Q317" s="575"/>
      <c r="R317" s="575"/>
      <c r="S317" s="575"/>
      <c r="T317" s="575"/>
      <c r="U317" s="576"/>
      <c r="V317" s="576"/>
      <c r="W317" s="576"/>
      <c r="X317" s="576"/>
      <c r="Y317" s="573"/>
      <c r="Z317" s="573"/>
      <c r="AA317" s="573"/>
      <c r="AB317" s="411"/>
    </row>
    <row r="318" spans="1:28" ht="12.75" customHeight="1" x14ac:dyDescent="0.2">
      <c r="A318" s="316" t="s">
        <v>1422</v>
      </c>
      <c r="B318" s="558" t="s">
        <v>1423</v>
      </c>
      <c r="C318" s="318">
        <f>'Series 500 Input'!J318</f>
        <v>0</v>
      </c>
      <c r="D318" s="562" t="s">
        <v>1236</v>
      </c>
      <c r="E318" s="572">
        <v>38.409999999999997</v>
      </c>
      <c r="F318" s="572">
        <v>38.409999999999997</v>
      </c>
      <c r="G318" s="572">
        <v>38.409999999999997</v>
      </c>
      <c r="H318" s="324">
        <f t="shared" ref="H318" si="300">(IF(C318&lt;10,E318,IF(AND(C318&gt;=10,C318&lt;=20),F318,IF(C318&gt;20,G318,""))))*C318</f>
        <v>0</v>
      </c>
      <c r="I318" s="573">
        <v>50</v>
      </c>
      <c r="J318" s="573">
        <v>50</v>
      </c>
      <c r="K318" s="573">
        <v>50</v>
      </c>
      <c r="L318" s="326">
        <f t="shared" ref="L318" si="301">(IF(C318&lt;10,I318,IF(AND(C318&gt;=10,C318&lt;=20),J318,IF(C318&gt;20,K318,""))))*C318</f>
        <v>0</v>
      </c>
      <c r="M318" s="572">
        <v>60.62</v>
      </c>
      <c r="N318" s="572">
        <v>60.62</v>
      </c>
      <c r="O318" s="572">
        <v>60.62</v>
      </c>
      <c r="P318" s="324">
        <f t="shared" ref="P318" si="302">(IF(C318&lt;10,M318,IF(AND(C318&gt;=10,C318&lt;=20),N318,IF(C318&gt;20,O318,""))))*C318</f>
        <v>0</v>
      </c>
      <c r="Q318" s="575">
        <v>30</v>
      </c>
      <c r="R318" s="575">
        <v>30</v>
      </c>
      <c r="S318" s="575">
        <v>30</v>
      </c>
      <c r="T318" s="326">
        <f t="shared" ref="T318" si="303">(IF(C318&lt;10,Q318,IF(AND(C318&gt;=10,C318&lt;=20),R318,IF(C318&gt;20,S318,""))))*C318</f>
        <v>0</v>
      </c>
      <c r="U318" s="576">
        <v>85</v>
      </c>
      <c r="V318" s="576">
        <v>80</v>
      </c>
      <c r="W318" s="576">
        <v>75</v>
      </c>
      <c r="X318" s="324">
        <f t="shared" ref="X318" si="304">(IF(C318&lt;10,U318,IF(AND(C318&gt;=10,C318&lt;=20),V318,IF(C318&gt;20,W318,""))))*C318</f>
        <v>0</v>
      </c>
      <c r="Y318" s="573">
        <v>50</v>
      </c>
      <c r="Z318" s="573">
        <v>50</v>
      </c>
      <c r="AA318" s="573">
        <v>50</v>
      </c>
      <c r="AB318" s="326">
        <f t="shared" ref="AB318" si="305">(IF(C318&lt;10,Y318,IF(AND(C318&gt;=10,C318&lt;=20),Z318,IF(C318&gt;20,AA318,""))))*C318</f>
        <v>0</v>
      </c>
    </row>
    <row r="319" spans="1:28" x14ac:dyDescent="0.2">
      <c r="A319" s="329"/>
      <c r="B319" s="558"/>
      <c r="C319" s="318">
        <f>'Series 500 Input'!J319</f>
        <v>0</v>
      </c>
      <c r="D319" s="562"/>
      <c r="E319" s="572"/>
      <c r="F319" s="572"/>
      <c r="G319" s="572"/>
      <c r="H319" s="569"/>
      <c r="I319" s="573"/>
      <c r="J319" s="573"/>
      <c r="K319" s="573"/>
      <c r="L319" s="573"/>
      <c r="M319" s="572"/>
      <c r="N319" s="572"/>
      <c r="O319" s="572"/>
      <c r="P319" s="572"/>
      <c r="Q319" s="575"/>
      <c r="R319" s="575"/>
      <c r="S319" s="575"/>
      <c r="T319" s="575"/>
      <c r="U319" s="576"/>
      <c r="V319" s="576"/>
      <c r="W319" s="576"/>
      <c r="X319" s="576"/>
      <c r="Y319" s="573"/>
      <c r="Z319" s="573"/>
      <c r="AA319" s="573"/>
      <c r="AB319" s="411"/>
    </row>
    <row r="320" spans="1:28" ht="12.75" customHeight="1" x14ac:dyDescent="0.2">
      <c r="A320" s="316" t="s">
        <v>1424</v>
      </c>
      <c r="B320" s="558" t="s">
        <v>1425</v>
      </c>
      <c r="C320" s="318">
        <f>'Series 500 Input'!J320</f>
        <v>0</v>
      </c>
      <c r="D320" s="562" t="s">
        <v>1236</v>
      </c>
      <c r="E320" s="572">
        <v>108.22</v>
      </c>
      <c r="F320" s="572">
        <v>108.22</v>
      </c>
      <c r="G320" s="572">
        <v>108.22</v>
      </c>
      <c r="H320" s="324">
        <f t="shared" ref="H320" si="306">(IF(C320&lt;10,E320,IF(AND(C320&gt;=10,C320&lt;=20),F320,IF(C320&gt;20,G320,""))))*C320</f>
        <v>0</v>
      </c>
      <c r="I320" s="573">
        <v>50</v>
      </c>
      <c r="J320" s="573">
        <v>50</v>
      </c>
      <c r="K320" s="573">
        <v>50</v>
      </c>
      <c r="L320" s="326">
        <f t="shared" ref="L320" si="307">(IF(C320&lt;10,I320,IF(AND(C320&gt;=10,C320&lt;=20),J320,IF(C320&gt;20,K320,""))))*C320</f>
        <v>0</v>
      </c>
      <c r="M320" s="572">
        <v>60.62</v>
      </c>
      <c r="N320" s="572">
        <v>60.62</v>
      </c>
      <c r="O320" s="572">
        <v>60.62</v>
      </c>
      <c r="P320" s="324">
        <f t="shared" ref="P320" si="308">(IF(C320&lt;10,M320,IF(AND(C320&gt;=10,C320&lt;=20),N320,IF(C320&gt;20,O320,""))))*C320</f>
        <v>0</v>
      </c>
      <c r="Q320" s="575">
        <v>30</v>
      </c>
      <c r="R320" s="575">
        <v>30</v>
      </c>
      <c r="S320" s="575">
        <v>30</v>
      </c>
      <c r="T320" s="326">
        <f t="shared" ref="T320" si="309">(IF(C320&lt;10,Q320,IF(AND(C320&gt;=10,C320&lt;=20),R320,IF(C320&gt;20,S320,""))))*C320</f>
        <v>0</v>
      </c>
      <c r="U320" s="576">
        <v>240</v>
      </c>
      <c r="V320" s="576">
        <v>210</v>
      </c>
      <c r="W320" s="576">
        <v>190</v>
      </c>
      <c r="X320" s="324">
        <f t="shared" ref="X320" si="310">(IF(C320&lt;10,U320,IF(AND(C320&gt;=10,C320&lt;=20),V320,IF(C320&gt;20,W320,""))))*C320</f>
        <v>0</v>
      </c>
      <c r="Y320" s="573">
        <v>150</v>
      </c>
      <c r="Z320" s="573">
        <v>150</v>
      </c>
      <c r="AA320" s="573">
        <v>150</v>
      </c>
      <c r="AB320" s="326">
        <f t="shared" ref="AB320" si="311">(IF(C320&lt;10,Y320,IF(AND(C320&gt;=10,C320&lt;=20),Z320,IF(C320&gt;20,AA320,""))))*C320</f>
        <v>0</v>
      </c>
    </row>
    <row r="321" spans="1:29" x14ac:dyDescent="0.2">
      <c r="A321" s="317"/>
      <c r="B321" s="558"/>
      <c r="C321" s="318">
        <f>'Series 500 Input'!J321</f>
        <v>0</v>
      </c>
      <c r="D321" s="316"/>
      <c r="E321" s="599"/>
      <c r="F321" s="599"/>
      <c r="G321" s="599"/>
      <c r="H321" s="620"/>
      <c r="I321" s="600"/>
      <c r="J321" s="600"/>
      <c r="K321" s="600"/>
      <c r="L321" s="600"/>
      <c r="M321" s="599"/>
      <c r="N321" s="599"/>
      <c r="O321" s="599"/>
      <c r="P321" s="599"/>
      <c r="Q321" s="601"/>
      <c r="R321" s="601"/>
      <c r="S321" s="601"/>
      <c r="T321" s="601"/>
      <c r="U321" s="602"/>
      <c r="V321" s="602"/>
      <c r="W321" s="602"/>
      <c r="X321" s="602"/>
      <c r="Y321" s="600"/>
      <c r="Z321" s="600"/>
      <c r="AA321" s="600"/>
      <c r="AB321" s="601"/>
    </row>
    <row r="322" spans="1:29" x14ac:dyDescent="0.2">
      <c r="A322" s="316"/>
      <c r="B322" s="558"/>
      <c r="C322" s="318">
        <f>'Series 500 Input'!J322</f>
        <v>0</v>
      </c>
      <c r="D322" s="316"/>
      <c r="E322" s="599"/>
      <c r="F322" s="599"/>
      <c r="G322" s="599"/>
      <c r="H322" s="620"/>
      <c r="I322" s="600"/>
      <c r="J322" s="600"/>
      <c r="K322" s="600"/>
      <c r="L322" s="600"/>
      <c r="M322" s="599"/>
      <c r="N322" s="599"/>
      <c r="O322" s="599"/>
      <c r="P322" s="599"/>
      <c r="Q322" s="601"/>
      <c r="R322" s="601"/>
      <c r="S322" s="601"/>
      <c r="T322" s="601"/>
      <c r="U322" s="602"/>
      <c r="V322" s="602"/>
      <c r="W322" s="602"/>
      <c r="X322" s="602"/>
      <c r="Y322" s="600"/>
      <c r="Z322" s="600"/>
      <c r="AA322" s="600"/>
      <c r="AB322" s="601"/>
    </row>
    <row r="323" spans="1:29" ht="25.5" x14ac:dyDescent="0.2">
      <c r="A323" s="311"/>
      <c r="B323" s="563" t="s">
        <v>1426</v>
      </c>
      <c r="C323" s="318">
        <f>'Series 500 Input'!J323</f>
        <v>0</v>
      </c>
      <c r="D323" s="311"/>
      <c r="E323" s="613"/>
      <c r="F323" s="613"/>
      <c r="G323" s="613"/>
      <c r="H323" s="311"/>
      <c r="I323" s="621"/>
      <c r="J323" s="621"/>
      <c r="K323" s="621"/>
      <c r="L323" s="621"/>
      <c r="M323" s="613"/>
      <c r="N323" s="613"/>
      <c r="O323" s="613"/>
      <c r="P323" s="613"/>
      <c r="Q323" s="613"/>
      <c r="R323" s="613"/>
      <c r="S323" s="613"/>
      <c r="T323" s="613"/>
      <c r="U323" s="621"/>
      <c r="V323" s="621"/>
      <c r="W323" s="621"/>
      <c r="X323" s="621"/>
      <c r="Y323" s="621"/>
      <c r="Z323" s="621"/>
      <c r="AA323" s="621"/>
      <c r="AB323" s="613"/>
    </row>
    <row r="324" spans="1:29" x14ac:dyDescent="0.2">
      <c r="A324" s="316"/>
      <c r="B324" s="596"/>
      <c r="C324" s="318">
        <f>'Series 500 Input'!J324</f>
        <v>0</v>
      </c>
      <c r="D324" s="316"/>
      <c r="E324" s="599"/>
      <c r="F324" s="599"/>
      <c r="G324" s="599"/>
      <c r="H324" s="620"/>
      <c r="I324" s="600"/>
      <c r="J324" s="600"/>
      <c r="K324" s="600"/>
      <c r="L324" s="600"/>
      <c r="M324" s="599"/>
      <c r="N324" s="599"/>
      <c r="O324" s="599"/>
      <c r="P324" s="599"/>
      <c r="Q324" s="601"/>
      <c r="R324" s="601"/>
      <c r="S324" s="601"/>
      <c r="T324" s="601"/>
      <c r="U324" s="602"/>
      <c r="V324" s="602"/>
      <c r="W324" s="602"/>
      <c r="X324" s="602"/>
      <c r="Y324" s="600"/>
      <c r="Z324" s="600"/>
      <c r="AA324" s="600"/>
      <c r="AB324" s="601"/>
    </row>
    <row r="325" spans="1:29" x14ac:dyDescent="0.2">
      <c r="A325" s="331"/>
      <c r="B325" s="586" t="s">
        <v>1427</v>
      </c>
      <c r="C325" s="318">
        <f>'Series 500 Input'!J325</f>
        <v>0</v>
      </c>
      <c r="D325" s="331"/>
      <c r="E325" s="588" t="s">
        <v>803</v>
      </c>
      <c r="F325" s="588" t="s">
        <v>1428</v>
      </c>
      <c r="G325" s="588" t="s">
        <v>1429</v>
      </c>
      <c r="H325" s="331"/>
      <c r="I325" s="589" t="s">
        <v>803</v>
      </c>
      <c r="J325" s="589" t="s">
        <v>1428</v>
      </c>
      <c r="K325" s="589" t="s">
        <v>1429</v>
      </c>
      <c r="L325" s="589"/>
      <c r="M325" s="588" t="s">
        <v>803</v>
      </c>
      <c r="N325" s="588" t="s">
        <v>1428</v>
      </c>
      <c r="O325" s="588" t="s">
        <v>1429</v>
      </c>
      <c r="P325" s="588"/>
      <c r="Q325" s="588" t="s">
        <v>803</v>
      </c>
      <c r="R325" s="588" t="s">
        <v>1428</v>
      </c>
      <c r="S325" s="588" t="s">
        <v>1429</v>
      </c>
      <c r="T325" s="588"/>
      <c r="U325" s="589" t="s">
        <v>803</v>
      </c>
      <c r="V325" s="589" t="s">
        <v>1428</v>
      </c>
      <c r="W325" s="589" t="s">
        <v>1429</v>
      </c>
      <c r="X325" s="589"/>
      <c r="Y325" s="589" t="s">
        <v>803</v>
      </c>
      <c r="Z325" s="589" t="s">
        <v>1428</v>
      </c>
      <c r="AA325" s="589" t="s">
        <v>1429</v>
      </c>
      <c r="AB325" s="590"/>
      <c r="AC325" s="655"/>
    </row>
    <row r="326" spans="1:29" x14ac:dyDescent="0.2">
      <c r="A326" s="316"/>
      <c r="B326" s="596"/>
      <c r="C326" s="318">
        <f>'Series 500 Input'!J326</f>
        <v>0</v>
      </c>
      <c r="D326" s="316"/>
      <c r="E326" s="622"/>
      <c r="F326" s="623"/>
      <c r="G326" s="622"/>
      <c r="H326" s="620"/>
      <c r="I326" s="624"/>
      <c r="J326" s="625"/>
      <c r="K326" s="624"/>
      <c r="L326" s="624"/>
      <c r="M326" s="622"/>
      <c r="N326" s="623"/>
      <c r="O326" s="622"/>
      <c r="P326" s="622"/>
      <c r="Q326" s="626"/>
      <c r="R326" s="560"/>
      <c r="S326" s="626"/>
      <c r="T326" s="626"/>
      <c r="U326" s="627"/>
      <c r="V326" s="628"/>
      <c r="W326" s="627"/>
      <c r="X326" s="627"/>
      <c r="Y326" s="624"/>
      <c r="Z326" s="625"/>
      <c r="AA326" s="624"/>
      <c r="AB326" s="626"/>
      <c r="AC326" s="655"/>
    </row>
    <row r="327" spans="1:29" x14ac:dyDescent="0.2">
      <c r="A327" s="316"/>
      <c r="B327" s="558"/>
      <c r="C327" s="318">
        <f>'Series 500 Input'!J327</f>
        <v>0</v>
      </c>
      <c r="D327" s="316"/>
      <c r="E327" s="622"/>
      <c r="F327" s="623"/>
      <c r="G327" s="622"/>
      <c r="H327" s="620"/>
      <c r="I327" s="624"/>
      <c r="J327" s="625"/>
      <c r="K327" s="624"/>
      <c r="L327" s="624"/>
      <c r="M327" s="622"/>
      <c r="N327" s="623"/>
      <c r="O327" s="622"/>
      <c r="P327" s="622"/>
      <c r="Q327" s="626"/>
      <c r="R327" s="560"/>
      <c r="S327" s="626"/>
      <c r="T327" s="626"/>
      <c r="U327" s="627"/>
      <c r="V327" s="628"/>
      <c r="W327" s="627"/>
      <c r="X327" s="627"/>
      <c r="Y327" s="624"/>
      <c r="Z327" s="625"/>
      <c r="AA327" s="624"/>
      <c r="AB327" s="626"/>
      <c r="AC327" s="655"/>
    </row>
    <row r="328" spans="1:29" ht="38.25" customHeight="1" x14ac:dyDescent="0.2">
      <c r="A328" s="316" t="s">
        <v>1430</v>
      </c>
      <c r="B328" s="558" t="s">
        <v>1431</v>
      </c>
      <c r="C328" s="318">
        <f>'Series 500 Input'!J328</f>
        <v>0</v>
      </c>
      <c r="D328" s="562" t="s">
        <v>30</v>
      </c>
      <c r="E328" s="572">
        <v>108.85</v>
      </c>
      <c r="F328" s="572">
        <v>108.85</v>
      </c>
      <c r="G328" s="572">
        <v>108.85</v>
      </c>
      <c r="H328" s="324">
        <f>(IF(C328&lt;5,E328,IF(AND(C328&gt;=5,C328&lt;=25),F328,IF(C328&gt;25,G328,""))))*C328</f>
        <v>0</v>
      </c>
      <c r="I328" s="573">
        <v>80</v>
      </c>
      <c r="J328" s="573">
        <v>80</v>
      </c>
      <c r="K328" s="573">
        <v>80</v>
      </c>
      <c r="L328" s="326">
        <f>(IF(C328&lt;5,I328,IF(AND(C328&gt;=5,C328&lt;=25),J328,IF(C328&gt;25,K328,""))))*C328</f>
        <v>0</v>
      </c>
      <c r="M328" s="572">
        <v>63.9</v>
      </c>
      <c r="N328" s="572">
        <v>63.9</v>
      </c>
      <c r="O328" s="572">
        <v>63.9</v>
      </c>
      <c r="P328" s="324">
        <f>(IF(C328&lt;5,M328,IF(AND(C328&gt;=5,C328&lt;=25),N328,IF(C328&gt;25,O328,""))))*C328</f>
        <v>0</v>
      </c>
      <c r="Q328" s="575">
        <v>40</v>
      </c>
      <c r="R328" s="575">
        <v>40</v>
      </c>
      <c r="S328" s="575">
        <v>40</v>
      </c>
      <c r="T328" s="326">
        <f>(IF(C328&lt;5,Q328,IF(AND(C328&gt;=5,C328&lt;=25),R328,IF(C328&gt;25,S328,""))))*C328</f>
        <v>0</v>
      </c>
      <c r="U328" s="576">
        <v>163.63999999999999</v>
      </c>
      <c r="V328" s="576">
        <v>163.63999999999999</v>
      </c>
      <c r="W328" s="576">
        <v>148.76</v>
      </c>
      <c r="X328" s="324">
        <f>(IF(C328&lt;5,U328,IF(AND(C328&gt;=5,C328&lt;=25),V328,IF(C328&gt;25,W328,""))))*C328</f>
        <v>0</v>
      </c>
      <c r="Y328" s="573">
        <v>200</v>
      </c>
      <c r="Z328" s="573">
        <v>150</v>
      </c>
      <c r="AA328" s="573">
        <v>140</v>
      </c>
      <c r="AB328" s="326">
        <f>(IF(C328&lt;5,Y328,IF(AND(C328&gt;=5,C328&lt;=25),Z328,IF(C328&gt;25,AA328,""))))*C328</f>
        <v>0</v>
      </c>
    </row>
    <row r="329" spans="1:29" x14ac:dyDescent="0.2">
      <c r="A329" s="316"/>
      <c r="B329" s="558"/>
      <c r="C329" s="318">
        <f>'Series 500 Input'!J329</f>
        <v>0</v>
      </c>
      <c r="D329" s="316"/>
      <c r="E329" s="572"/>
      <c r="F329" s="572"/>
      <c r="G329" s="572"/>
      <c r="H329" s="620"/>
      <c r="I329" s="573"/>
      <c r="J329" s="573"/>
      <c r="K329" s="573"/>
      <c r="L329" s="573"/>
      <c r="M329" s="572"/>
      <c r="N329" s="572"/>
      <c r="O329" s="572"/>
      <c r="P329" s="572"/>
      <c r="Q329" s="575"/>
      <c r="R329" s="575"/>
      <c r="S329" s="575"/>
      <c r="T329" s="575"/>
      <c r="U329" s="576"/>
      <c r="V329" s="576"/>
      <c r="W329" s="576"/>
      <c r="X329" s="576"/>
      <c r="Y329" s="573"/>
      <c r="Z329" s="573"/>
      <c r="AA329" s="573"/>
      <c r="AB329" s="411"/>
    </row>
    <row r="330" spans="1:29" ht="38.25" x14ac:dyDescent="0.2">
      <c r="A330" s="316" t="s">
        <v>1432</v>
      </c>
      <c r="B330" s="558" t="s">
        <v>1433</v>
      </c>
      <c r="C330" s="318">
        <f>'Series 500 Input'!J330</f>
        <v>0</v>
      </c>
      <c r="D330" s="562" t="s">
        <v>30</v>
      </c>
      <c r="E330" s="572">
        <v>153.52000000000001</v>
      </c>
      <c r="F330" s="572">
        <v>153.52000000000001</v>
      </c>
      <c r="G330" s="572">
        <v>153.52000000000001</v>
      </c>
      <c r="H330" s="324">
        <f t="shared" ref="H330" si="312">(IF(C330&lt;5,E330,IF(AND(C330&gt;=5,C330&lt;=25),F330,IF(C330&gt;25,G330,""))))*C330</f>
        <v>0</v>
      </c>
      <c r="I330" s="573">
        <v>80</v>
      </c>
      <c r="J330" s="573">
        <v>80</v>
      </c>
      <c r="K330" s="573">
        <v>80</v>
      </c>
      <c r="L330" s="326">
        <f t="shared" ref="L330" si="313">(IF(C330&lt;5,I330,IF(AND(C330&gt;=5,C330&lt;=25),J330,IF(C330&gt;25,K330,""))))*C330</f>
        <v>0</v>
      </c>
      <c r="M330" s="572">
        <v>63.9</v>
      </c>
      <c r="N330" s="572">
        <v>63.9</v>
      </c>
      <c r="O330" s="572">
        <v>63.9</v>
      </c>
      <c r="P330" s="324">
        <f t="shared" ref="P330" si="314">(IF(C330&lt;5,M330,IF(AND(C330&gt;=5,C330&lt;=25),N330,IF(C330&gt;25,O330,""))))*C330</f>
        <v>0</v>
      </c>
      <c r="Q330" s="575">
        <v>40</v>
      </c>
      <c r="R330" s="575">
        <v>40</v>
      </c>
      <c r="S330" s="575">
        <v>40</v>
      </c>
      <c r="T330" s="326">
        <f t="shared" ref="T330" si="315">(IF(C330&lt;5,Q330,IF(AND(C330&gt;=5,C330&lt;=25),R330,IF(C330&gt;25,S330,""))))*C330</f>
        <v>0</v>
      </c>
      <c r="U330" s="576">
        <v>212.73</v>
      </c>
      <c r="V330" s="576">
        <v>212.73</v>
      </c>
      <c r="W330" s="576">
        <v>193.39</v>
      </c>
      <c r="X330" s="324">
        <f t="shared" ref="X330" si="316">(IF(C330&lt;5,U330,IF(AND(C330&gt;=5,C330&lt;=25),V330,IF(C330&gt;25,W330,""))))*C330</f>
        <v>0</v>
      </c>
      <c r="Y330" s="573">
        <v>200</v>
      </c>
      <c r="Z330" s="573">
        <v>150</v>
      </c>
      <c r="AA330" s="573">
        <v>140</v>
      </c>
      <c r="AB330" s="326">
        <f t="shared" ref="AB330" si="317">(IF(C330&lt;5,Y330,IF(AND(C330&gt;=5,C330&lt;=25),Z330,IF(C330&gt;25,AA330,""))))*C330</f>
        <v>0</v>
      </c>
    </row>
    <row r="331" spans="1:29" x14ac:dyDescent="0.2">
      <c r="A331" s="316"/>
      <c r="B331" s="558"/>
      <c r="C331" s="318">
        <f>'Series 500 Input'!J331</f>
        <v>0</v>
      </c>
      <c r="D331" s="316"/>
      <c r="E331" s="572"/>
      <c r="F331" s="572"/>
      <c r="G331" s="572"/>
      <c r="H331" s="620"/>
      <c r="I331" s="573"/>
      <c r="J331" s="573"/>
      <c r="K331" s="573"/>
      <c r="L331" s="573"/>
      <c r="M331" s="572"/>
      <c r="N331" s="572"/>
      <c r="O331" s="572"/>
      <c r="P331" s="572"/>
      <c r="Q331" s="575"/>
      <c r="R331" s="575"/>
      <c r="S331" s="575"/>
      <c r="T331" s="575"/>
      <c r="U331" s="576"/>
      <c r="V331" s="576"/>
      <c r="W331" s="576"/>
      <c r="X331" s="576"/>
      <c r="Y331" s="573"/>
      <c r="Z331" s="573"/>
      <c r="AA331" s="573"/>
      <c r="AB331" s="411"/>
    </row>
    <row r="332" spans="1:29" ht="38.25" x14ac:dyDescent="0.2">
      <c r="A332" s="316" t="s">
        <v>1434</v>
      </c>
      <c r="B332" s="558" t="s">
        <v>1435</v>
      </c>
      <c r="C332" s="318">
        <f>'Series 500 Input'!J332</f>
        <v>0</v>
      </c>
      <c r="D332" s="562" t="s">
        <v>30</v>
      </c>
      <c r="E332" s="572">
        <v>108.85</v>
      </c>
      <c r="F332" s="572">
        <v>108.85</v>
      </c>
      <c r="G332" s="572">
        <v>108.85</v>
      </c>
      <c r="H332" s="324">
        <f t="shared" ref="H332" si="318">(IF(C332&lt;5,E332,IF(AND(C332&gt;=5,C332&lt;=25),F332,IF(C332&gt;25,G332,""))))*C332</f>
        <v>0</v>
      </c>
      <c r="I332" s="573">
        <v>80</v>
      </c>
      <c r="J332" s="573">
        <v>80</v>
      </c>
      <c r="K332" s="573">
        <v>80</v>
      </c>
      <c r="L332" s="326">
        <f t="shared" ref="L332" si="319">(IF(C332&lt;5,I332,IF(AND(C332&gt;=5,C332&lt;=25),J332,IF(C332&gt;25,K332,""))))*C332</f>
        <v>0</v>
      </c>
      <c r="M332" s="572">
        <v>63.9</v>
      </c>
      <c r="N332" s="572">
        <v>63.9</v>
      </c>
      <c r="O332" s="572">
        <v>63.9</v>
      </c>
      <c r="P332" s="324">
        <f t="shared" ref="P332" si="320">(IF(C332&lt;5,M332,IF(AND(C332&gt;=5,C332&lt;=25),N332,IF(C332&gt;25,O332,""))))*C332</f>
        <v>0</v>
      </c>
      <c r="Q332" s="575">
        <v>40</v>
      </c>
      <c r="R332" s="575">
        <v>40</v>
      </c>
      <c r="S332" s="575">
        <v>40</v>
      </c>
      <c r="T332" s="326">
        <f t="shared" ref="T332" si="321">(IF(C332&lt;5,Q332,IF(AND(C332&gt;=5,C332&lt;=25),R332,IF(C332&gt;25,S332,""))))*C332</f>
        <v>0</v>
      </c>
      <c r="U332" s="576">
        <v>157.09</v>
      </c>
      <c r="V332" s="576">
        <v>157.09</v>
      </c>
      <c r="W332" s="576">
        <v>142.81</v>
      </c>
      <c r="X332" s="324">
        <f t="shared" ref="X332" si="322">(IF(C332&lt;5,U332,IF(AND(C332&gt;=5,C332&lt;=25),V332,IF(C332&gt;25,W332,""))))*C332</f>
        <v>0</v>
      </c>
      <c r="Y332" s="573">
        <v>200</v>
      </c>
      <c r="Z332" s="573">
        <v>150</v>
      </c>
      <c r="AA332" s="573">
        <v>140</v>
      </c>
      <c r="AB332" s="326">
        <f t="shared" ref="AB332" si="323">(IF(C332&lt;5,Y332,IF(AND(C332&gt;=5,C332&lt;=25),Z332,IF(C332&gt;25,AA332,""))))*C332</f>
        <v>0</v>
      </c>
    </row>
    <row r="333" spans="1:29" x14ac:dyDescent="0.2">
      <c r="A333" s="316"/>
      <c r="B333" s="558"/>
      <c r="C333" s="318">
        <f>'Series 500 Input'!J333</f>
        <v>0</v>
      </c>
      <c r="D333" s="316"/>
      <c r="E333" s="572"/>
      <c r="F333" s="572"/>
      <c r="G333" s="572"/>
      <c r="H333" s="620"/>
      <c r="I333" s="573"/>
      <c r="J333" s="573"/>
      <c r="K333" s="573"/>
      <c r="L333" s="573"/>
      <c r="M333" s="572"/>
      <c r="N333" s="572"/>
      <c r="O333" s="572"/>
      <c r="P333" s="572"/>
      <c r="Q333" s="575"/>
      <c r="R333" s="575"/>
      <c r="S333" s="575"/>
      <c r="T333" s="575"/>
      <c r="U333" s="576"/>
      <c r="V333" s="576"/>
      <c r="W333" s="576"/>
      <c r="X333" s="576"/>
      <c r="Y333" s="573"/>
      <c r="Z333" s="573"/>
      <c r="AA333" s="573"/>
      <c r="AB333" s="411"/>
    </row>
    <row r="334" spans="1:29" ht="38.25" x14ac:dyDescent="0.2">
      <c r="A334" s="316" t="s">
        <v>1436</v>
      </c>
      <c r="B334" s="558" t="s">
        <v>1437</v>
      </c>
      <c r="C334" s="318">
        <f>'Series 500 Input'!J334</f>
        <v>0</v>
      </c>
      <c r="D334" s="562" t="s">
        <v>30</v>
      </c>
      <c r="E334" s="572">
        <v>153.52000000000001</v>
      </c>
      <c r="F334" s="572">
        <v>153.52000000000001</v>
      </c>
      <c r="G334" s="572">
        <v>153.52000000000001</v>
      </c>
      <c r="H334" s="324">
        <f t="shared" ref="H334" si="324">(IF(C334&lt;5,E334,IF(AND(C334&gt;=5,C334&lt;=25),F334,IF(C334&gt;25,G334,""))))*C334</f>
        <v>0</v>
      </c>
      <c r="I334" s="573">
        <v>80</v>
      </c>
      <c r="J334" s="573">
        <v>80</v>
      </c>
      <c r="K334" s="573">
        <v>80</v>
      </c>
      <c r="L334" s="326">
        <f t="shared" ref="L334" si="325">(IF(C334&lt;5,I334,IF(AND(C334&gt;=5,C334&lt;=25),J334,IF(C334&gt;25,K334,""))))*C334</f>
        <v>0</v>
      </c>
      <c r="M334" s="572">
        <v>63.9</v>
      </c>
      <c r="N334" s="572">
        <v>63.9</v>
      </c>
      <c r="O334" s="572">
        <v>63.9</v>
      </c>
      <c r="P334" s="324">
        <f t="shared" ref="P334" si="326">(IF(C334&lt;5,M334,IF(AND(C334&gt;=5,C334&lt;=25),N334,IF(C334&gt;25,O334,""))))*C334</f>
        <v>0</v>
      </c>
      <c r="Q334" s="575">
        <v>40</v>
      </c>
      <c r="R334" s="575">
        <v>40</v>
      </c>
      <c r="S334" s="575">
        <v>40</v>
      </c>
      <c r="T334" s="326">
        <f t="shared" ref="T334" si="327">(IF(C334&lt;5,Q334,IF(AND(C334&gt;=5,C334&lt;=25),R334,IF(C334&gt;25,S334,""))))*C334</f>
        <v>0</v>
      </c>
      <c r="U334" s="576">
        <v>205.64</v>
      </c>
      <c r="V334" s="576">
        <v>205.64</v>
      </c>
      <c r="W334" s="576">
        <v>186.95</v>
      </c>
      <c r="X334" s="324">
        <f t="shared" ref="X334" si="328">(IF(C334&lt;5,U334,IF(AND(C334&gt;=5,C334&lt;=25),V334,IF(C334&gt;25,W334,""))))*C334</f>
        <v>0</v>
      </c>
      <c r="Y334" s="573">
        <v>200</v>
      </c>
      <c r="Z334" s="573">
        <v>150</v>
      </c>
      <c r="AA334" s="573">
        <v>140</v>
      </c>
      <c r="AB334" s="326">
        <f t="shared" ref="AB334" si="329">(IF(C334&lt;5,Y334,IF(AND(C334&gt;=5,C334&lt;=25),Z334,IF(C334&gt;25,AA334,""))))*C334</f>
        <v>0</v>
      </c>
    </row>
    <row r="335" spans="1:29" x14ac:dyDescent="0.2">
      <c r="A335" s="316"/>
      <c r="B335" s="558"/>
      <c r="C335" s="318">
        <f>'Series 500 Input'!J335</f>
        <v>0</v>
      </c>
      <c r="D335" s="316"/>
      <c r="E335" s="572"/>
      <c r="F335" s="572"/>
      <c r="G335" s="572"/>
      <c r="H335" s="620"/>
      <c r="I335" s="573"/>
      <c r="J335" s="573"/>
      <c r="K335" s="573"/>
      <c r="L335" s="573"/>
      <c r="M335" s="572"/>
      <c r="N335" s="572"/>
      <c r="O335" s="572"/>
      <c r="P335" s="572"/>
      <c r="Q335" s="575"/>
      <c r="R335" s="575"/>
      <c r="S335" s="575"/>
      <c r="T335" s="575"/>
      <c r="U335" s="576"/>
      <c r="V335" s="576"/>
      <c r="W335" s="576"/>
      <c r="X335" s="576"/>
      <c r="Y335" s="573"/>
      <c r="Z335" s="573"/>
      <c r="AA335" s="573"/>
      <c r="AB335" s="411"/>
    </row>
    <row r="336" spans="1:29" ht="41.25" customHeight="1" x14ac:dyDescent="0.2">
      <c r="A336" s="316" t="s">
        <v>1438</v>
      </c>
      <c r="B336" s="558" t="s">
        <v>1439</v>
      </c>
      <c r="C336" s="318">
        <f>'Series 500 Input'!J336</f>
        <v>0</v>
      </c>
      <c r="D336" s="562" t="s">
        <v>30</v>
      </c>
      <c r="E336" s="572">
        <v>108.85</v>
      </c>
      <c r="F336" s="572">
        <v>108.85</v>
      </c>
      <c r="G336" s="572">
        <v>108.85</v>
      </c>
      <c r="H336" s="324">
        <f t="shared" ref="H336" si="330">(IF(C336&lt;5,E336,IF(AND(C336&gt;=5,C336&lt;=25),F336,IF(C336&gt;25,G336,""))))*C336</f>
        <v>0</v>
      </c>
      <c r="I336" s="573">
        <v>80</v>
      </c>
      <c r="J336" s="573">
        <v>80</v>
      </c>
      <c r="K336" s="573">
        <v>80</v>
      </c>
      <c r="L336" s="326">
        <f t="shared" ref="L336" si="331">(IF(C336&lt;5,I336,IF(AND(C336&gt;=5,C336&lt;=25),J336,IF(C336&gt;25,K336,""))))*C336</f>
        <v>0</v>
      </c>
      <c r="M336" s="572">
        <v>63.9</v>
      </c>
      <c r="N336" s="572">
        <v>63.9</v>
      </c>
      <c r="O336" s="572">
        <v>63.9</v>
      </c>
      <c r="P336" s="324">
        <f t="shared" ref="P336" si="332">(IF(C336&lt;5,M336,IF(AND(C336&gt;=5,C336&lt;=25),N336,IF(C336&gt;25,O336,""))))*C336</f>
        <v>0</v>
      </c>
      <c r="Q336" s="575">
        <v>40</v>
      </c>
      <c r="R336" s="575">
        <v>40</v>
      </c>
      <c r="S336" s="575">
        <v>40</v>
      </c>
      <c r="T336" s="326">
        <f t="shared" ref="T336" si="333">(IF(C336&lt;5,Q336,IF(AND(C336&gt;=5,C336&lt;=25),R336,IF(C336&gt;25,S336,""))))*C336</f>
        <v>0</v>
      </c>
      <c r="U336" s="576">
        <v>163.63999999999999</v>
      </c>
      <c r="V336" s="576">
        <v>163.63999999999999</v>
      </c>
      <c r="W336" s="576">
        <v>148.76</v>
      </c>
      <c r="X336" s="324">
        <f t="shared" ref="X336" si="334">(IF(C336&lt;5,U336,IF(AND(C336&gt;=5,C336&lt;=25),V336,IF(C336&gt;25,W336,""))))*C336</f>
        <v>0</v>
      </c>
      <c r="Y336" s="573">
        <v>200</v>
      </c>
      <c r="Z336" s="573">
        <v>150</v>
      </c>
      <c r="AA336" s="573">
        <v>140</v>
      </c>
      <c r="AB336" s="326">
        <f t="shared" ref="AB336" si="335">(IF(C336&lt;5,Y336,IF(AND(C336&gt;=5,C336&lt;=25),Z336,IF(C336&gt;25,AA336,""))))*C336</f>
        <v>0</v>
      </c>
    </row>
    <row r="337" spans="1:28" x14ac:dyDescent="0.2">
      <c r="A337" s="316"/>
      <c r="B337" s="629"/>
      <c r="C337" s="318">
        <f>'Series 500 Input'!J337</f>
        <v>0</v>
      </c>
      <c r="D337" s="316"/>
      <c r="E337" s="572"/>
      <c r="F337" s="572"/>
      <c r="G337" s="572"/>
      <c r="H337" s="620"/>
      <c r="I337" s="573"/>
      <c r="J337" s="573"/>
      <c r="K337" s="573"/>
      <c r="L337" s="573"/>
      <c r="M337" s="572"/>
      <c r="N337" s="572"/>
      <c r="O337" s="572"/>
      <c r="P337" s="572"/>
      <c r="Q337" s="575"/>
      <c r="R337" s="575"/>
      <c r="S337" s="575"/>
      <c r="T337" s="575"/>
      <c r="U337" s="576"/>
      <c r="V337" s="576"/>
      <c r="W337" s="576"/>
      <c r="X337" s="576"/>
      <c r="Y337" s="573"/>
      <c r="Z337" s="573"/>
      <c r="AA337" s="573"/>
      <c r="AB337" s="411"/>
    </row>
    <row r="338" spans="1:28" ht="39.75" customHeight="1" x14ac:dyDescent="0.2">
      <c r="A338" s="316" t="s">
        <v>1440</v>
      </c>
      <c r="B338" s="558" t="s">
        <v>1441</v>
      </c>
      <c r="C338" s="318">
        <f>'Series 500 Input'!J338</f>
        <v>0</v>
      </c>
      <c r="D338" s="562" t="s">
        <v>30</v>
      </c>
      <c r="E338" s="572">
        <v>153.52000000000001</v>
      </c>
      <c r="F338" s="572">
        <v>153.52000000000001</v>
      </c>
      <c r="G338" s="572">
        <v>153.52000000000001</v>
      </c>
      <c r="H338" s="324">
        <f t="shared" ref="H338" si="336">(IF(C338&lt;5,E338,IF(AND(C338&gt;=5,C338&lt;=25),F338,IF(C338&gt;25,G338,""))))*C338</f>
        <v>0</v>
      </c>
      <c r="I338" s="573">
        <v>80</v>
      </c>
      <c r="J338" s="573">
        <v>80</v>
      </c>
      <c r="K338" s="573">
        <v>80</v>
      </c>
      <c r="L338" s="326">
        <f t="shared" ref="L338" si="337">(IF(C338&lt;5,I338,IF(AND(C338&gt;=5,C338&lt;=25),J338,IF(C338&gt;25,K338,""))))*C338</f>
        <v>0</v>
      </c>
      <c r="M338" s="572">
        <v>63.9</v>
      </c>
      <c r="N338" s="572">
        <v>63.9</v>
      </c>
      <c r="O338" s="572">
        <v>63.9</v>
      </c>
      <c r="P338" s="324">
        <f t="shared" ref="P338" si="338">(IF(C338&lt;5,M338,IF(AND(C338&gt;=5,C338&lt;=25),N338,IF(C338&gt;25,O338,""))))*C338</f>
        <v>0</v>
      </c>
      <c r="Q338" s="575">
        <v>40</v>
      </c>
      <c r="R338" s="575">
        <v>40</v>
      </c>
      <c r="S338" s="575">
        <v>40</v>
      </c>
      <c r="T338" s="326">
        <f t="shared" ref="T338" si="339">(IF(C338&lt;5,Q338,IF(AND(C338&gt;=5,C338&lt;=25),R338,IF(C338&gt;25,S338,""))))*C338</f>
        <v>0</v>
      </c>
      <c r="U338" s="576">
        <v>425.45</v>
      </c>
      <c r="V338" s="576">
        <v>425.45</v>
      </c>
      <c r="W338" s="576">
        <v>386.77</v>
      </c>
      <c r="X338" s="324">
        <f t="shared" ref="X338" si="340">(IF(C338&lt;5,U338,IF(AND(C338&gt;=5,C338&lt;=25),V338,IF(C338&gt;25,W338,""))))*C338</f>
        <v>0</v>
      </c>
      <c r="Y338" s="573">
        <v>200</v>
      </c>
      <c r="Z338" s="573">
        <v>150</v>
      </c>
      <c r="AA338" s="573">
        <v>140</v>
      </c>
      <c r="AB338" s="326">
        <f t="shared" ref="AB338" si="341">(IF(C338&lt;5,Y338,IF(AND(C338&gt;=5,C338&lt;=25),Z338,IF(C338&gt;25,AA338,""))))*C338</f>
        <v>0</v>
      </c>
    </row>
    <row r="339" spans="1:28" x14ac:dyDescent="0.2">
      <c r="A339" s="316"/>
      <c r="B339" s="558"/>
      <c r="C339" s="318">
        <f>'Series 500 Input'!J339</f>
        <v>0</v>
      </c>
      <c r="D339" s="316"/>
      <c r="E339" s="572"/>
      <c r="F339" s="572"/>
      <c r="G339" s="572"/>
      <c r="H339" s="620"/>
      <c r="I339" s="573"/>
      <c r="J339" s="573"/>
      <c r="K339" s="573"/>
      <c r="L339" s="573"/>
      <c r="M339" s="572"/>
      <c r="N339" s="572"/>
      <c r="O339" s="572"/>
      <c r="P339" s="572"/>
      <c r="Q339" s="575"/>
      <c r="R339" s="575"/>
      <c r="S339" s="575"/>
      <c r="T339" s="575"/>
      <c r="U339" s="576"/>
      <c r="V339" s="576"/>
      <c r="W339" s="576"/>
      <c r="X339" s="576"/>
      <c r="Y339" s="573"/>
      <c r="Z339" s="573"/>
      <c r="AA339" s="573"/>
      <c r="AB339" s="411"/>
    </row>
    <row r="340" spans="1:28" ht="38.25" x14ac:dyDescent="0.2">
      <c r="A340" s="316" t="s">
        <v>1442</v>
      </c>
      <c r="B340" s="558" t="s">
        <v>1443</v>
      </c>
      <c r="C340" s="318">
        <f>'Series 500 Input'!J340</f>
        <v>0</v>
      </c>
      <c r="D340" s="562" t="s">
        <v>30</v>
      </c>
      <c r="E340" s="572">
        <v>108.85</v>
      </c>
      <c r="F340" s="572">
        <v>108.85</v>
      </c>
      <c r="G340" s="572">
        <v>108.85</v>
      </c>
      <c r="H340" s="324">
        <f t="shared" ref="H340" si="342">(IF(C340&lt;5,E340,IF(AND(C340&gt;=5,C340&lt;=25),F340,IF(C340&gt;25,G340,""))))*C340</f>
        <v>0</v>
      </c>
      <c r="I340" s="573">
        <v>80</v>
      </c>
      <c r="J340" s="573">
        <v>80</v>
      </c>
      <c r="K340" s="573">
        <v>80</v>
      </c>
      <c r="L340" s="326">
        <f t="shared" ref="L340" si="343">(IF(C340&lt;5,I340,IF(AND(C340&gt;=5,C340&lt;=25),J340,IF(C340&gt;25,K340,""))))*C340</f>
        <v>0</v>
      </c>
      <c r="M340" s="572">
        <v>63.9</v>
      </c>
      <c r="N340" s="572">
        <v>63.9</v>
      </c>
      <c r="O340" s="572">
        <v>63.9</v>
      </c>
      <c r="P340" s="324">
        <f t="shared" ref="P340" si="344">(IF(C340&lt;5,M340,IF(AND(C340&gt;=5,C340&lt;=25),N340,IF(C340&gt;25,O340,""))))*C340</f>
        <v>0</v>
      </c>
      <c r="Q340" s="575">
        <v>40</v>
      </c>
      <c r="R340" s="575">
        <v>40</v>
      </c>
      <c r="S340" s="575">
        <v>40</v>
      </c>
      <c r="T340" s="326">
        <f t="shared" ref="T340" si="345">(IF(C340&lt;5,Q340,IF(AND(C340&gt;=5,C340&lt;=25),R340,IF(C340&gt;25,S340,""))))*C340</f>
        <v>0</v>
      </c>
      <c r="U340" s="576">
        <v>157.09</v>
      </c>
      <c r="V340" s="576">
        <v>157.09</v>
      </c>
      <c r="W340" s="576">
        <v>142.81</v>
      </c>
      <c r="X340" s="324">
        <f t="shared" ref="X340" si="346">(IF(C340&lt;5,U340,IF(AND(C340&gt;=5,C340&lt;=25),V340,IF(C340&gt;25,W340,""))))*C340</f>
        <v>0</v>
      </c>
      <c r="Y340" s="573">
        <v>200</v>
      </c>
      <c r="Z340" s="573">
        <v>150</v>
      </c>
      <c r="AA340" s="573">
        <v>140</v>
      </c>
      <c r="AB340" s="326">
        <f t="shared" ref="AB340" si="347">(IF(C340&lt;5,Y340,IF(AND(C340&gt;=5,C340&lt;=25),Z340,IF(C340&gt;25,AA340,""))))*C340</f>
        <v>0</v>
      </c>
    </row>
    <row r="341" spans="1:28" x14ac:dyDescent="0.2">
      <c r="A341" s="316"/>
      <c r="B341" s="558"/>
      <c r="C341" s="318">
        <f>'Series 500 Input'!J341</f>
        <v>0</v>
      </c>
      <c r="D341" s="316"/>
      <c r="E341" s="572"/>
      <c r="F341" s="572"/>
      <c r="G341" s="572"/>
      <c r="H341" s="620"/>
      <c r="I341" s="573"/>
      <c r="J341" s="573"/>
      <c r="K341" s="573"/>
      <c r="L341" s="573"/>
      <c r="M341" s="572"/>
      <c r="N341" s="572"/>
      <c r="O341" s="572"/>
      <c r="P341" s="572"/>
      <c r="Q341" s="575"/>
      <c r="R341" s="575"/>
      <c r="S341" s="575"/>
      <c r="T341" s="575"/>
      <c r="U341" s="576"/>
      <c r="V341" s="576"/>
      <c r="W341" s="576"/>
      <c r="X341" s="576"/>
      <c r="Y341" s="573"/>
      <c r="Z341" s="573"/>
      <c r="AA341" s="573"/>
      <c r="AB341" s="411"/>
    </row>
    <row r="342" spans="1:28" ht="38.25" x14ac:dyDescent="0.2">
      <c r="A342" s="316" t="s">
        <v>1444</v>
      </c>
      <c r="B342" s="558" t="s">
        <v>1445</v>
      </c>
      <c r="C342" s="318">
        <f>'Series 500 Input'!J342</f>
        <v>0</v>
      </c>
      <c r="D342" s="562" t="s">
        <v>30</v>
      </c>
      <c r="E342" s="572">
        <v>153.52000000000001</v>
      </c>
      <c r="F342" s="572">
        <v>153.52000000000001</v>
      </c>
      <c r="G342" s="572">
        <v>153.52000000000001</v>
      </c>
      <c r="H342" s="324">
        <f t="shared" ref="H342" si="348">(IF(C342&lt;5,E342,IF(AND(C342&gt;=5,C342&lt;=25),F342,IF(C342&gt;25,G342,""))))*C342</f>
        <v>0</v>
      </c>
      <c r="I342" s="573">
        <v>80</v>
      </c>
      <c r="J342" s="573">
        <v>80</v>
      </c>
      <c r="K342" s="573">
        <v>80</v>
      </c>
      <c r="L342" s="326">
        <f t="shared" ref="L342" si="349">(IF(C342&lt;5,I342,IF(AND(C342&gt;=5,C342&lt;=25),J342,IF(C342&gt;25,K342,""))))*C342</f>
        <v>0</v>
      </c>
      <c r="M342" s="572">
        <v>63.9</v>
      </c>
      <c r="N342" s="572">
        <v>63.9</v>
      </c>
      <c r="O342" s="572">
        <v>63.9</v>
      </c>
      <c r="P342" s="324">
        <f t="shared" ref="P342" si="350">(IF(C342&lt;5,M342,IF(AND(C342&gt;=5,C342&lt;=25),N342,IF(C342&gt;25,O342,""))))*C342</f>
        <v>0</v>
      </c>
      <c r="Q342" s="575">
        <v>40</v>
      </c>
      <c r="R342" s="575">
        <v>40</v>
      </c>
      <c r="S342" s="575">
        <v>40</v>
      </c>
      <c r="T342" s="326">
        <f t="shared" ref="T342" si="351">(IF(C342&lt;5,Q342,IF(AND(C342&gt;=5,C342&lt;=25),R342,IF(C342&gt;25,S342,""))))*C342</f>
        <v>0</v>
      </c>
      <c r="U342" s="576">
        <v>411.27</v>
      </c>
      <c r="V342" s="576">
        <v>411.27</v>
      </c>
      <c r="W342" s="576">
        <v>373.88</v>
      </c>
      <c r="X342" s="324">
        <f t="shared" ref="X342" si="352">(IF(C342&lt;5,U342,IF(AND(C342&gt;=5,C342&lt;=25),V342,IF(C342&gt;25,W342,""))))*C342</f>
        <v>0</v>
      </c>
      <c r="Y342" s="573">
        <v>200</v>
      </c>
      <c r="Z342" s="573">
        <v>150</v>
      </c>
      <c r="AA342" s="573">
        <v>140</v>
      </c>
      <c r="AB342" s="326">
        <f t="shared" ref="AB342" si="353">(IF(C342&lt;5,Y342,IF(AND(C342&gt;=5,C342&lt;=25),Z342,IF(C342&gt;25,AA342,""))))*C342</f>
        <v>0</v>
      </c>
    </row>
    <row r="343" spans="1:28" x14ac:dyDescent="0.2">
      <c r="A343" s="316"/>
      <c r="B343" s="558"/>
      <c r="C343" s="318">
        <f>'Series 500 Input'!J343</f>
        <v>0</v>
      </c>
      <c r="D343" s="316"/>
      <c r="E343" s="572"/>
      <c r="F343" s="572"/>
      <c r="G343" s="572"/>
      <c r="H343" s="620"/>
      <c r="I343" s="573"/>
      <c r="J343" s="573"/>
      <c r="K343" s="573"/>
      <c r="L343" s="573"/>
      <c r="M343" s="572"/>
      <c r="N343" s="572"/>
      <c r="O343" s="572"/>
      <c r="P343" s="572"/>
      <c r="Q343" s="575"/>
      <c r="R343" s="575"/>
      <c r="S343" s="575"/>
      <c r="T343" s="575"/>
      <c r="U343" s="576"/>
      <c r="V343" s="576"/>
      <c r="W343" s="576"/>
      <c r="X343" s="576"/>
      <c r="Y343" s="573"/>
      <c r="Z343" s="573"/>
      <c r="AA343" s="573"/>
      <c r="AB343" s="411"/>
    </row>
    <row r="344" spans="1:28" ht="38.25" x14ac:dyDescent="0.2">
      <c r="A344" s="316" t="s">
        <v>1446</v>
      </c>
      <c r="B344" s="558" t="s">
        <v>1447</v>
      </c>
      <c r="C344" s="318">
        <f>'Series 500 Input'!J344</f>
        <v>0</v>
      </c>
      <c r="D344" s="562" t="s">
        <v>30</v>
      </c>
      <c r="E344" s="572">
        <v>108.85</v>
      </c>
      <c r="F344" s="572">
        <v>108.85</v>
      </c>
      <c r="G344" s="572">
        <v>108.85</v>
      </c>
      <c r="H344" s="324">
        <f t="shared" ref="H344" si="354">(IF(C344&lt;5,E344,IF(AND(C344&gt;=5,C344&lt;=25),F344,IF(C344&gt;25,G344,""))))*C344</f>
        <v>0</v>
      </c>
      <c r="I344" s="573">
        <v>80</v>
      </c>
      <c r="J344" s="573">
        <v>80</v>
      </c>
      <c r="K344" s="573">
        <v>80</v>
      </c>
      <c r="L344" s="326">
        <f t="shared" ref="L344" si="355">(IF(C344&lt;5,I344,IF(AND(C344&gt;=5,C344&lt;=25),J344,IF(C344&gt;25,K344,""))))*C344</f>
        <v>0</v>
      </c>
      <c r="M344" s="572">
        <v>63.9</v>
      </c>
      <c r="N344" s="572">
        <v>63.9</v>
      </c>
      <c r="O344" s="572">
        <v>63.9</v>
      </c>
      <c r="P344" s="324">
        <f t="shared" ref="P344" si="356">(IF(C344&lt;5,M344,IF(AND(C344&gt;=5,C344&lt;=25),N344,IF(C344&gt;25,O344,""))))*C344</f>
        <v>0</v>
      </c>
      <c r="Q344" s="575">
        <v>40</v>
      </c>
      <c r="R344" s="575">
        <v>40</v>
      </c>
      <c r="S344" s="575">
        <v>40</v>
      </c>
      <c r="T344" s="326">
        <f t="shared" ref="T344" si="357">(IF(C344&lt;5,Q344,IF(AND(C344&gt;=5,C344&lt;=25),R344,IF(C344&gt;25,S344,""))))*C344</f>
        <v>0</v>
      </c>
      <c r="U344" s="576">
        <v>163.63999999999999</v>
      </c>
      <c r="V344" s="576">
        <v>163.63999999999999</v>
      </c>
      <c r="W344" s="576">
        <v>148.76</v>
      </c>
      <c r="X344" s="324">
        <f t="shared" ref="X344" si="358">(IF(C344&lt;5,U344,IF(AND(C344&gt;=5,C344&lt;=25),V344,IF(C344&gt;25,W344,""))))*C344</f>
        <v>0</v>
      </c>
      <c r="Y344" s="573">
        <v>200</v>
      </c>
      <c r="Z344" s="573">
        <v>150</v>
      </c>
      <c r="AA344" s="573">
        <v>140</v>
      </c>
      <c r="AB344" s="326">
        <f t="shared" ref="AB344" si="359">(IF(C344&lt;5,Y344,IF(AND(C344&gt;=5,C344&lt;=25),Z344,IF(C344&gt;25,AA344,""))))*C344</f>
        <v>0</v>
      </c>
    </row>
    <row r="345" spans="1:28" x14ac:dyDescent="0.2">
      <c r="A345" s="316"/>
      <c r="B345" s="629"/>
      <c r="C345" s="318">
        <f>'Series 500 Input'!J345</f>
        <v>0</v>
      </c>
      <c r="D345" s="316"/>
      <c r="E345" s="572"/>
      <c r="F345" s="572"/>
      <c r="G345" s="572"/>
      <c r="H345" s="620"/>
      <c r="I345" s="573"/>
      <c r="J345" s="573"/>
      <c r="K345" s="573"/>
      <c r="L345" s="573"/>
      <c r="M345" s="572"/>
      <c r="N345" s="572"/>
      <c r="O345" s="572"/>
      <c r="P345" s="572"/>
      <c r="Q345" s="575"/>
      <c r="R345" s="575"/>
      <c r="S345" s="575"/>
      <c r="T345" s="575"/>
      <c r="U345" s="576"/>
      <c r="V345" s="576"/>
      <c r="W345" s="576"/>
      <c r="X345" s="576"/>
      <c r="Y345" s="573"/>
      <c r="Z345" s="573"/>
      <c r="AA345" s="573"/>
      <c r="AB345" s="411"/>
    </row>
    <row r="346" spans="1:28" ht="38.25" x14ac:dyDescent="0.2">
      <c r="A346" s="316" t="s">
        <v>1448</v>
      </c>
      <c r="B346" s="558" t="s">
        <v>1449</v>
      </c>
      <c r="C346" s="318">
        <f>'Series 500 Input'!J346</f>
        <v>0</v>
      </c>
      <c r="D346" s="562" t="s">
        <v>30</v>
      </c>
      <c r="E346" s="572">
        <v>153.52000000000001</v>
      </c>
      <c r="F346" s="572">
        <v>153.52000000000001</v>
      </c>
      <c r="G346" s="572">
        <v>153.52000000000001</v>
      </c>
      <c r="H346" s="324">
        <f t="shared" ref="H346" si="360">(IF(C346&lt;5,E346,IF(AND(C346&gt;=5,C346&lt;=25),F346,IF(C346&gt;25,G346,""))))*C346</f>
        <v>0</v>
      </c>
      <c r="I346" s="573">
        <v>80</v>
      </c>
      <c r="J346" s="573">
        <v>80</v>
      </c>
      <c r="K346" s="573">
        <v>80</v>
      </c>
      <c r="L346" s="326">
        <f t="shared" ref="L346" si="361">(IF(C346&lt;5,I346,IF(AND(C346&gt;=5,C346&lt;=25),J346,IF(C346&gt;25,K346,""))))*C346</f>
        <v>0</v>
      </c>
      <c r="M346" s="572">
        <v>63.9</v>
      </c>
      <c r="N346" s="572">
        <v>63.9</v>
      </c>
      <c r="O346" s="572">
        <v>63.9</v>
      </c>
      <c r="P346" s="324">
        <f t="shared" ref="P346" si="362">(IF(C346&lt;5,M346,IF(AND(C346&gt;=5,C346&lt;=25),N346,IF(C346&gt;25,O346,""))))*C346</f>
        <v>0</v>
      </c>
      <c r="Q346" s="575">
        <v>40</v>
      </c>
      <c r="R346" s="575">
        <v>40</v>
      </c>
      <c r="S346" s="575">
        <v>40</v>
      </c>
      <c r="T346" s="326">
        <f t="shared" ref="T346" si="363">(IF(C346&lt;5,Q346,IF(AND(C346&gt;=5,C346&lt;=25),R346,IF(C346&gt;25,S346,""))))*C346</f>
        <v>0</v>
      </c>
      <c r="U346" s="576">
        <v>454.55</v>
      </c>
      <c r="V346" s="576">
        <v>454.55</v>
      </c>
      <c r="W346" s="576">
        <v>413.23</v>
      </c>
      <c r="X346" s="324">
        <f t="shared" ref="X346" si="364">(IF(C346&lt;5,U346,IF(AND(C346&gt;=5,C346&lt;=25),V346,IF(C346&gt;25,W346,""))))*C346</f>
        <v>0</v>
      </c>
      <c r="Y346" s="573">
        <v>200</v>
      </c>
      <c r="Z346" s="573">
        <v>150</v>
      </c>
      <c r="AA346" s="573">
        <v>140</v>
      </c>
      <c r="AB346" s="326">
        <f t="shared" ref="AB346" si="365">(IF(C346&lt;5,Y346,IF(AND(C346&gt;=5,C346&lt;=25),Z346,IF(C346&gt;25,AA346,""))))*C346</f>
        <v>0</v>
      </c>
    </row>
    <row r="347" spans="1:28" x14ac:dyDescent="0.2">
      <c r="A347" s="316"/>
      <c r="B347" s="558"/>
      <c r="C347" s="318">
        <f>'Series 500 Input'!J347</f>
        <v>0</v>
      </c>
      <c r="D347" s="316"/>
      <c r="E347" s="572"/>
      <c r="F347" s="572"/>
      <c r="G347" s="572"/>
      <c r="H347" s="620"/>
      <c r="I347" s="573"/>
      <c r="J347" s="573"/>
      <c r="K347" s="573"/>
      <c r="L347" s="573"/>
      <c r="M347" s="572"/>
      <c r="N347" s="572"/>
      <c r="O347" s="572"/>
      <c r="P347" s="572"/>
      <c r="Q347" s="575"/>
      <c r="R347" s="575"/>
      <c r="S347" s="575"/>
      <c r="T347" s="575"/>
      <c r="U347" s="576"/>
      <c r="V347" s="576"/>
      <c r="W347" s="576"/>
      <c r="X347" s="576"/>
      <c r="Y347" s="573"/>
      <c r="Z347" s="573"/>
      <c r="AA347" s="573"/>
      <c r="AB347" s="411"/>
    </row>
    <row r="348" spans="1:28" ht="38.25" x14ac:dyDescent="0.2">
      <c r="A348" s="316" t="s">
        <v>1450</v>
      </c>
      <c r="B348" s="558" t="s">
        <v>1451</v>
      </c>
      <c r="C348" s="318">
        <f>'Series 500 Input'!J348</f>
        <v>0</v>
      </c>
      <c r="D348" s="562" t="s">
        <v>30</v>
      </c>
      <c r="E348" s="572">
        <v>108.85</v>
      </c>
      <c r="F348" s="572">
        <v>108.85</v>
      </c>
      <c r="G348" s="572">
        <v>108.85</v>
      </c>
      <c r="H348" s="324">
        <f t="shared" ref="H348" si="366">(IF(C348&lt;5,E348,IF(AND(C348&gt;=5,C348&lt;=25),F348,IF(C348&gt;25,G348,""))))*C348</f>
        <v>0</v>
      </c>
      <c r="I348" s="573">
        <v>30</v>
      </c>
      <c r="J348" s="573">
        <v>30</v>
      </c>
      <c r="K348" s="573">
        <v>30</v>
      </c>
      <c r="L348" s="326">
        <f t="shared" ref="L348" si="367">(IF(C348&lt;5,I348,IF(AND(C348&gt;=5,C348&lt;=25),J348,IF(C348&gt;25,K348,""))))*C348</f>
        <v>0</v>
      </c>
      <c r="M348" s="572">
        <v>63.9</v>
      </c>
      <c r="N348" s="572">
        <v>63.9</v>
      </c>
      <c r="O348" s="572">
        <v>63.9</v>
      </c>
      <c r="P348" s="324">
        <f t="shared" ref="P348" si="368">(IF(C348&lt;5,M348,IF(AND(C348&gt;=5,C348&lt;=25),N348,IF(C348&gt;25,O348,""))))*C348</f>
        <v>0</v>
      </c>
      <c r="Q348" s="575">
        <v>40</v>
      </c>
      <c r="R348" s="575">
        <v>40</v>
      </c>
      <c r="S348" s="575">
        <v>40</v>
      </c>
      <c r="T348" s="326">
        <f t="shared" ref="T348" si="369">(IF(C348&lt;5,Q348,IF(AND(C348&gt;=5,C348&lt;=25),R348,IF(C348&gt;25,S348,""))))*C348</f>
        <v>0</v>
      </c>
      <c r="U348" s="576">
        <v>157.09</v>
      </c>
      <c r="V348" s="576">
        <v>157.09</v>
      </c>
      <c r="W348" s="576">
        <v>142.81</v>
      </c>
      <c r="X348" s="324">
        <f t="shared" ref="X348" si="370">(IF(C348&lt;5,U348,IF(AND(C348&gt;=5,C348&lt;=25),V348,IF(C348&gt;25,W348,""))))*C348</f>
        <v>0</v>
      </c>
      <c r="Y348" s="573">
        <v>200</v>
      </c>
      <c r="Z348" s="573">
        <v>150</v>
      </c>
      <c r="AA348" s="573">
        <v>140</v>
      </c>
      <c r="AB348" s="326">
        <f t="shared" ref="AB348" si="371">(IF(C348&lt;5,Y348,IF(AND(C348&gt;=5,C348&lt;=25),Z348,IF(C348&gt;25,AA348,""))))*C348</f>
        <v>0</v>
      </c>
    </row>
    <row r="349" spans="1:28" x14ac:dyDescent="0.2">
      <c r="A349" s="316"/>
      <c r="B349" s="558"/>
      <c r="C349" s="318">
        <f>'Series 500 Input'!J349</f>
        <v>0</v>
      </c>
      <c r="D349" s="316"/>
      <c r="E349" s="572"/>
      <c r="F349" s="572"/>
      <c r="G349" s="572"/>
      <c r="H349" s="620"/>
      <c r="I349" s="573"/>
      <c r="J349" s="573"/>
      <c r="K349" s="573"/>
      <c r="L349" s="573"/>
      <c r="M349" s="572"/>
      <c r="N349" s="572"/>
      <c r="O349" s="572"/>
      <c r="P349" s="572"/>
      <c r="Q349" s="575"/>
      <c r="R349" s="575"/>
      <c r="S349" s="575"/>
      <c r="T349" s="575"/>
      <c r="U349" s="576"/>
      <c r="V349" s="576"/>
      <c r="W349" s="576"/>
      <c r="X349" s="576"/>
      <c r="Y349" s="573"/>
      <c r="Z349" s="573"/>
      <c r="AA349" s="573"/>
      <c r="AB349" s="411"/>
    </row>
    <row r="350" spans="1:28" ht="38.25" x14ac:dyDescent="0.2">
      <c r="A350" s="316" t="s">
        <v>1452</v>
      </c>
      <c r="B350" s="558" t="s">
        <v>1453</v>
      </c>
      <c r="C350" s="318">
        <f>'Series 500 Input'!J350</f>
        <v>0</v>
      </c>
      <c r="D350" s="562" t="s">
        <v>30</v>
      </c>
      <c r="E350" s="572">
        <v>153.52000000000001</v>
      </c>
      <c r="F350" s="572">
        <v>153.52000000000001</v>
      </c>
      <c r="G350" s="572">
        <v>153.52000000000001</v>
      </c>
      <c r="H350" s="324">
        <f t="shared" ref="H350" si="372">(IF(C350&lt;5,E350,IF(AND(C350&gt;=5,C350&lt;=25),F350,IF(C350&gt;25,G350,""))))*C350</f>
        <v>0</v>
      </c>
      <c r="I350" s="573">
        <v>30</v>
      </c>
      <c r="J350" s="573">
        <v>30</v>
      </c>
      <c r="K350" s="573">
        <v>30</v>
      </c>
      <c r="L350" s="326">
        <f t="shared" ref="L350" si="373">(IF(C350&lt;5,I350,IF(AND(C350&gt;=5,C350&lt;=25),J350,IF(C350&gt;25,K350,""))))*C350</f>
        <v>0</v>
      </c>
      <c r="M350" s="572">
        <v>63.9</v>
      </c>
      <c r="N350" s="572">
        <v>63.9</v>
      </c>
      <c r="O350" s="572">
        <v>63.9</v>
      </c>
      <c r="P350" s="324">
        <f t="shared" ref="P350" si="374">(IF(C350&lt;5,M350,IF(AND(C350&gt;=5,C350&lt;=25),N350,IF(C350&gt;25,O350,""))))*C350</f>
        <v>0</v>
      </c>
      <c r="Q350" s="575">
        <v>40</v>
      </c>
      <c r="R350" s="575">
        <v>40</v>
      </c>
      <c r="S350" s="575">
        <v>40</v>
      </c>
      <c r="T350" s="326">
        <f t="shared" ref="T350" si="375">(IF(C350&lt;5,Q350,IF(AND(C350&gt;=5,C350&lt;=25),R350,IF(C350&gt;25,S350,""))))*C350</f>
        <v>0</v>
      </c>
      <c r="U350" s="576">
        <v>448</v>
      </c>
      <c r="V350" s="576">
        <v>448</v>
      </c>
      <c r="W350" s="576">
        <v>407.27</v>
      </c>
      <c r="X350" s="324">
        <f t="shared" ref="X350" si="376">(IF(C350&lt;5,U350,IF(AND(C350&gt;=5,C350&lt;=25),V350,IF(C350&gt;25,W350,""))))*C350</f>
        <v>0</v>
      </c>
      <c r="Y350" s="573">
        <v>200</v>
      </c>
      <c r="Z350" s="573">
        <v>150</v>
      </c>
      <c r="AA350" s="573">
        <v>140</v>
      </c>
      <c r="AB350" s="326">
        <f t="shared" ref="AB350" si="377">(IF(C350&lt;5,Y350,IF(AND(C350&gt;=5,C350&lt;=25),Z350,IF(C350&gt;25,AA350,""))))*C350</f>
        <v>0</v>
      </c>
    </row>
    <row r="351" spans="1:28" x14ac:dyDescent="0.2">
      <c r="A351" s="316"/>
      <c r="B351" s="558"/>
      <c r="C351" s="318">
        <f>'Series 500 Input'!J351</f>
        <v>0</v>
      </c>
      <c r="D351" s="316"/>
      <c r="E351" s="572"/>
      <c r="F351" s="572"/>
      <c r="G351" s="572"/>
      <c r="H351" s="620"/>
      <c r="I351" s="573"/>
      <c r="J351" s="573"/>
      <c r="K351" s="573"/>
      <c r="L351" s="573"/>
      <c r="M351" s="572"/>
      <c r="N351" s="572"/>
      <c r="O351" s="572"/>
      <c r="P351" s="572"/>
      <c r="Q351" s="575"/>
      <c r="R351" s="575"/>
      <c r="S351" s="575"/>
      <c r="T351" s="575"/>
      <c r="U351" s="576"/>
      <c r="V351" s="576"/>
      <c r="W351" s="576"/>
      <c r="X351" s="576"/>
      <c r="Y351" s="573"/>
      <c r="Z351" s="573"/>
      <c r="AA351" s="573"/>
      <c r="AB351" s="411"/>
    </row>
    <row r="352" spans="1:28" ht="38.25" x14ac:dyDescent="0.2">
      <c r="A352" s="316" t="s">
        <v>1454</v>
      </c>
      <c r="B352" s="558" t="s">
        <v>1455</v>
      </c>
      <c r="C352" s="318">
        <f>'Series 500 Input'!J352</f>
        <v>0</v>
      </c>
      <c r="D352" s="562" t="s">
        <v>30</v>
      </c>
      <c r="E352" s="572">
        <v>78.36</v>
      </c>
      <c r="F352" s="572">
        <v>78.36</v>
      </c>
      <c r="G352" s="572">
        <v>78.36</v>
      </c>
      <c r="H352" s="324">
        <f t="shared" ref="H352" si="378">(IF(C352&lt;5,E352,IF(AND(C352&gt;=5,C352&lt;=25),F352,IF(C352&gt;25,G352,""))))*C352</f>
        <v>0</v>
      </c>
      <c r="I352" s="573">
        <v>30</v>
      </c>
      <c r="J352" s="573">
        <v>30</v>
      </c>
      <c r="K352" s="573">
        <v>30</v>
      </c>
      <c r="L352" s="326">
        <f t="shared" ref="L352" si="379">(IF(C352&lt;5,I352,IF(AND(C352&gt;=5,C352&lt;=25),J352,IF(C352&gt;25,K352,""))))*C352</f>
        <v>0</v>
      </c>
      <c r="M352" s="572">
        <v>57</v>
      </c>
      <c r="N352" s="572">
        <v>57</v>
      </c>
      <c r="O352" s="572">
        <v>57</v>
      </c>
      <c r="P352" s="324">
        <f t="shared" ref="P352" si="380">(IF(C352&lt;5,M352,IF(AND(C352&gt;=5,C352&lt;=25),N352,IF(C352&gt;25,O352,""))))*C352</f>
        <v>0</v>
      </c>
      <c r="Q352" s="575">
        <v>35</v>
      </c>
      <c r="R352" s="575">
        <v>35</v>
      </c>
      <c r="S352" s="575">
        <v>35</v>
      </c>
      <c r="T352" s="326">
        <f t="shared" ref="T352" si="381">(IF(C352&lt;5,Q352,IF(AND(C352&gt;=5,C352&lt;=25),R352,IF(C352&gt;25,S352,""))))*C352</f>
        <v>0</v>
      </c>
      <c r="U352" s="576">
        <v>113.64</v>
      </c>
      <c r="V352" s="576">
        <v>113.64</v>
      </c>
      <c r="W352" s="576">
        <v>103.31</v>
      </c>
      <c r="X352" s="324">
        <f t="shared" ref="X352" si="382">(IF(C352&lt;5,U352,IF(AND(C352&gt;=5,C352&lt;=25),V352,IF(C352&gt;25,W352,""))))*C352</f>
        <v>0</v>
      </c>
      <c r="Y352" s="573">
        <v>200</v>
      </c>
      <c r="Z352" s="573">
        <v>150</v>
      </c>
      <c r="AA352" s="573">
        <v>140</v>
      </c>
      <c r="AB352" s="326">
        <f t="shared" ref="AB352" si="383">(IF(C352&lt;5,Y352,IF(AND(C352&gt;=5,C352&lt;=25),Z352,IF(C352&gt;25,AA352,""))))*C352</f>
        <v>0</v>
      </c>
    </row>
    <row r="353" spans="1:28" x14ac:dyDescent="0.2">
      <c r="A353" s="316"/>
      <c r="B353" s="558"/>
      <c r="C353" s="318">
        <f>'Series 500 Input'!J353</f>
        <v>0</v>
      </c>
      <c r="D353" s="316"/>
      <c r="E353" s="572"/>
      <c r="F353" s="572"/>
      <c r="G353" s="572"/>
      <c r="H353" s="620"/>
      <c r="I353" s="573"/>
      <c r="J353" s="573"/>
      <c r="K353" s="573"/>
      <c r="L353" s="573"/>
      <c r="M353" s="572"/>
      <c r="N353" s="572"/>
      <c r="O353" s="572"/>
      <c r="P353" s="572"/>
      <c r="Q353" s="575"/>
      <c r="R353" s="575"/>
      <c r="S353" s="575"/>
      <c r="T353" s="575"/>
      <c r="U353" s="576"/>
      <c r="V353" s="576"/>
      <c r="W353" s="576"/>
      <c r="X353" s="576"/>
      <c r="Y353" s="573"/>
      <c r="Z353" s="573"/>
      <c r="AA353" s="573"/>
      <c r="AB353" s="411"/>
    </row>
    <row r="354" spans="1:28" ht="38.25" x14ac:dyDescent="0.2">
      <c r="A354" s="316" t="s">
        <v>1456</v>
      </c>
      <c r="B354" s="558" t="s">
        <v>1457</v>
      </c>
      <c r="C354" s="318">
        <f>'Series 500 Input'!J354</f>
        <v>0</v>
      </c>
      <c r="D354" s="562" t="s">
        <v>30</v>
      </c>
      <c r="E354" s="572">
        <v>108.85</v>
      </c>
      <c r="F354" s="572">
        <v>108.85</v>
      </c>
      <c r="G354" s="572">
        <v>108.85</v>
      </c>
      <c r="H354" s="324">
        <f t="shared" ref="H354" si="384">(IF(C354&lt;5,E354,IF(AND(C354&gt;=5,C354&lt;=25),F354,IF(C354&gt;25,G354,""))))*C354</f>
        <v>0</v>
      </c>
      <c r="I354" s="573">
        <v>30</v>
      </c>
      <c r="J354" s="573">
        <v>30</v>
      </c>
      <c r="K354" s="573">
        <v>30</v>
      </c>
      <c r="L354" s="326">
        <f t="shared" ref="L354" si="385">(IF(C354&lt;5,I354,IF(AND(C354&gt;=5,C354&lt;=25),J354,IF(C354&gt;25,K354,""))))*C354</f>
        <v>0</v>
      </c>
      <c r="M354" s="572">
        <v>57</v>
      </c>
      <c r="N354" s="572">
        <v>57</v>
      </c>
      <c r="O354" s="572">
        <v>57</v>
      </c>
      <c r="P354" s="324">
        <f t="shared" ref="P354" si="386">(IF(C354&lt;5,M354,IF(AND(C354&gt;=5,C354&lt;=25),N354,IF(C354&gt;25,O354,""))))*C354</f>
        <v>0</v>
      </c>
      <c r="Q354" s="575">
        <v>35</v>
      </c>
      <c r="R354" s="575">
        <v>35</v>
      </c>
      <c r="S354" s="575">
        <v>35</v>
      </c>
      <c r="T354" s="326">
        <f t="shared" ref="T354" si="387">(IF(C354&lt;5,Q354,IF(AND(C354&gt;=5,C354&lt;=25),R354,IF(C354&gt;25,S354,""))))*C354</f>
        <v>0</v>
      </c>
      <c r="U354" s="576">
        <v>140.91</v>
      </c>
      <c r="V354" s="576">
        <v>140.91</v>
      </c>
      <c r="W354" s="576">
        <v>128.1</v>
      </c>
      <c r="X354" s="324">
        <f t="shared" ref="X354" si="388">(IF(C354&lt;5,U354,IF(AND(C354&gt;=5,C354&lt;=25),V354,IF(C354&gt;25,W354,""))))*C354</f>
        <v>0</v>
      </c>
      <c r="Y354" s="573">
        <v>200</v>
      </c>
      <c r="Z354" s="573">
        <v>150</v>
      </c>
      <c r="AA354" s="573">
        <v>140</v>
      </c>
      <c r="AB354" s="326">
        <f t="shared" ref="AB354" si="389">(IF(C354&lt;5,Y354,IF(AND(C354&gt;=5,C354&lt;=25),Z354,IF(C354&gt;25,AA354,""))))*C354</f>
        <v>0</v>
      </c>
    </row>
    <row r="355" spans="1:28" x14ac:dyDescent="0.2">
      <c r="A355" s="316"/>
      <c r="B355" s="558"/>
      <c r="C355" s="318">
        <f>'Series 500 Input'!J355</f>
        <v>0</v>
      </c>
      <c r="D355" s="316"/>
      <c r="E355" s="572"/>
      <c r="F355" s="572"/>
      <c r="G355" s="572"/>
      <c r="H355" s="620"/>
      <c r="I355" s="573"/>
      <c r="J355" s="573"/>
      <c r="K355" s="573"/>
      <c r="L355" s="573"/>
      <c r="M355" s="572"/>
      <c r="N355" s="572"/>
      <c r="O355" s="572"/>
      <c r="P355" s="572"/>
      <c r="Q355" s="575"/>
      <c r="R355" s="575"/>
      <c r="S355" s="575"/>
      <c r="T355" s="575"/>
      <c r="U355" s="576"/>
      <c r="V355" s="576"/>
      <c r="W355" s="576"/>
      <c r="X355" s="576"/>
      <c r="Y355" s="573"/>
      <c r="Z355" s="573"/>
      <c r="AA355" s="573"/>
      <c r="AB355" s="411"/>
    </row>
    <row r="356" spans="1:28" ht="38.25" x14ac:dyDescent="0.2">
      <c r="A356" s="316" t="s">
        <v>1458</v>
      </c>
      <c r="B356" s="558" t="s">
        <v>1459</v>
      </c>
      <c r="C356" s="318">
        <f>'Series 500 Input'!J356</f>
        <v>0</v>
      </c>
      <c r="D356" s="562" t="s">
        <v>30</v>
      </c>
      <c r="E356" s="572">
        <v>108.85</v>
      </c>
      <c r="F356" s="572">
        <v>108.85</v>
      </c>
      <c r="G356" s="572">
        <v>108.85</v>
      </c>
      <c r="H356" s="324">
        <f t="shared" ref="H356" si="390">(IF(C356&lt;5,E356,IF(AND(C356&gt;=5,C356&lt;=25),F356,IF(C356&gt;25,G356,""))))*C356</f>
        <v>0</v>
      </c>
      <c r="I356" s="573">
        <v>30</v>
      </c>
      <c r="J356" s="573">
        <v>30</v>
      </c>
      <c r="K356" s="573">
        <v>30</v>
      </c>
      <c r="L356" s="326">
        <f t="shared" ref="L356" si="391">(IF(C356&lt;5,I356,IF(AND(C356&gt;=5,C356&lt;=25),J356,IF(C356&gt;25,K356,""))))*C356</f>
        <v>0</v>
      </c>
      <c r="M356" s="572">
        <v>57</v>
      </c>
      <c r="N356" s="572">
        <v>57</v>
      </c>
      <c r="O356" s="572">
        <v>57</v>
      </c>
      <c r="P356" s="324">
        <f t="shared" ref="P356" si="392">(IF(C356&lt;5,M356,IF(AND(C356&gt;=5,C356&lt;=25),N356,IF(C356&gt;25,O356,""))))*C356</f>
        <v>0</v>
      </c>
      <c r="Q356" s="575">
        <v>40</v>
      </c>
      <c r="R356" s="575">
        <v>40</v>
      </c>
      <c r="S356" s="575">
        <v>40</v>
      </c>
      <c r="T356" s="326">
        <f t="shared" ref="T356" si="393">(IF(C356&lt;5,Q356,IF(AND(C356&gt;=5,C356&lt;=25),R356,IF(C356&gt;25,S356,""))))*C356</f>
        <v>0</v>
      </c>
      <c r="U356" s="576">
        <v>154.55000000000001</v>
      </c>
      <c r="V356" s="576">
        <v>154.55000000000001</v>
      </c>
      <c r="W356" s="576">
        <v>140.5</v>
      </c>
      <c r="X356" s="324">
        <f t="shared" ref="X356" si="394">(IF(C356&lt;5,U356,IF(AND(C356&gt;=5,C356&lt;=25),V356,IF(C356&gt;25,W356,""))))*C356</f>
        <v>0</v>
      </c>
      <c r="Y356" s="573">
        <v>200</v>
      </c>
      <c r="Z356" s="573">
        <v>150</v>
      </c>
      <c r="AA356" s="573">
        <v>140</v>
      </c>
      <c r="AB356" s="326">
        <f t="shared" ref="AB356" si="395">(IF(C356&lt;5,Y356,IF(AND(C356&gt;=5,C356&lt;=25),Z356,IF(C356&gt;25,AA356,""))))*C356</f>
        <v>0</v>
      </c>
    </row>
    <row r="357" spans="1:28" x14ac:dyDescent="0.2">
      <c r="A357" s="316"/>
      <c r="B357" s="558"/>
      <c r="C357" s="318">
        <f>'Series 500 Input'!J357</f>
        <v>0</v>
      </c>
      <c r="D357" s="316"/>
      <c r="E357" s="572"/>
      <c r="F357" s="572"/>
      <c r="G357" s="572"/>
      <c r="H357" s="620"/>
      <c r="I357" s="573"/>
      <c r="J357" s="573"/>
      <c r="K357" s="573"/>
      <c r="L357" s="573"/>
      <c r="M357" s="572"/>
      <c r="N357" s="572"/>
      <c r="O357" s="572"/>
      <c r="P357" s="572"/>
      <c r="Q357" s="575"/>
      <c r="R357" s="575"/>
      <c r="S357" s="575"/>
      <c r="T357" s="575"/>
      <c r="U357" s="576"/>
      <c r="V357" s="576"/>
      <c r="W357" s="576"/>
      <c r="X357" s="576"/>
      <c r="Y357" s="573"/>
      <c r="Z357" s="573"/>
      <c r="AA357" s="573"/>
      <c r="AB357" s="411"/>
    </row>
    <row r="358" spans="1:28" ht="38.25" x14ac:dyDescent="0.2">
      <c r="A358" s="316" t="s">
        <v>1460</v>
      </c>
      <c r="B358" s="558" t="s">
        <v>1461</v>
      </c>
      <c r="C358" s="318">
        <f>'Series 500 Input'!J358</f>
        <v>0</v>
      </c>
      <c r="D358" s="562" t="s">
        <v>30</v>
      </c>
      <c r="E358" s="572">
        <v>153.52000000000001</v>
      </c>
      <c r="F358" s="572">
        <v>153.52000000000001</v>
      </c>
      <c r="G358" s="572">
        <v>153.52000000000001</v>
      </c>
      <c r="H358" s="324">
        <f t="shared" ref="H358" si="396">(IF(C358&lt;5,E358,IF(AND(C358&gt;=5,C358&lt;=25),F358,IF(C358&gt;25,G358,""))))*C358</f>
        <v>0</v>
      </c>
      <c r="I358" s="573">
        <v>30</v>
      </c>
      <c r="J358" s="573">
        <v>30</v>
      </c>
      <c r="K358" s="573">
        <v>30</v>
      </c>
      <c r="L358" s="326">
        <f t="shared" ref="L358" si="397">(IF(C358&lt;5,I358,IF(AND(C358&gt;=5,C358&lt;=25),J358,IF(C358&gt;25,K358,""))))*C358</f>
        <v>0</v>
      </c>
      <c r="M358" s="572">
        <v>57</v>
      </c>
      <c r="N358" s="572">
        <v>57</v>
      </c>
      <c r="O358" s="572">
        <v>57</v>
      </c>
      <c r="P358" s="324">
        <f t="shared" ref="P358" si="398">(IF(C358&lt;5,M358,IF(AND(C358&gt;=5,C358&lt;=25),N358,IF(C358&gt;25,O358,""))))*C358</f>
        <v>0</v>
      </c>
      <c r="Q358" s="575">
        <v>40</v>
      </c>
      <c r="R358" s="575">
        <v>40</v>
      </c>
      <c r="S358" s="575">
        <v>40</v>
      </c>
      <c r="T358" s="326">
        <f t="shared" ref="T358" si="399">(IF(C358&lt;5,Q358,IF(AND(C358&gt;=5,C358&lt;=25),R358,IF(C358&gt;25,S358,""))))*C358</f>
        <v>0</v>
      </c>
      <c r="U358" s="576">
        <v>190.91</v>
      </c>
      <c r="V358" s="576">
        <v>190.91</v>
      </c>
      <c r="W358" s="576">
        <v>173.55</v>
      </c>
      <c r="X358" s="324">
        <f t="shared" ref="X358" si="400">(IF(C358&lt;5,U358,IF(AND(C358&gt;=5,C358&lt;=25),V358,IF(C358&gt;25,W358,""))))*C358</f>
        <v>0</v>
      </c>
      <c r="Y358" s="573">
        <v>200</v>
      </c>
      <c r="Z358" s="573">
        <v>150</v>
      </c>
      <c r="AA358" s="573">
        <v>140</v>
      </c>
      <c r="AB358" s="326">
        <f t="shared" ref="AB358" si="401">(IF(C358&lt;5,Y358,IF(AND(C358&gt;=5,C358&lt;=25),Z358,IF(C358&gt;25,AA358,""))))*C358</f>
        <v>0</v>
      </c>
    </row>
    <row r="359" spans="1:28" x14ac:dyDescent="0.2">
      <c r="A359" s="316"/>
      <c r="B359" s="558"/>
      <c r="C359" s="318">
        <f>'Series 500 Input'!J359</f>
        <v>0</v>
      </c>
      <c r="D359" s="316"/>
      <c r="E359" s="572"/>
      <c r="F359" s="572"/>
      <c r="G359" s="572"/>
      <c r="H359" s="620"/>
      <c r="I359" s="573"/>
      <c r="J359" s="573"/>
      <c r="K359" s="573"/>
      <c r="L359" s="573"/>
      <c r="M359" s="572"/>
      <c r="N359" s="572"/>
      <c r="O359" s="572"/>
      <c r="P359" s="572"/>
      <c r="Q359" s="575"/>
      <c r="R359" s="575"/>
      <c r="S359" s="575"/>
      <c r="T359" s="575"/>
      <c r="U359" s="576"/>
      <c r="V359" s="576"/>
      <c r="W359" s="576"/>
      <c r="X359" s="576"/>
      <c r="Y359" s="573"/>
      <c r="Z359" s="573"/>
      <c r="AA359" s="573"/>
      <c r="AB359" s="411"/>
    </row>
    <row r="360" spans="1:28" ht="38.25" x14ac:dyDescent="0.2">
      <c r="A360" s="316" t="s">
        <v>1462</v>
      </c>
      <c r="B360" s="558" t="s">
        <v>1463</v>
      </c>
      <c r="C360" s="318">
        <f>'Series 500 Input'!J360</f>
        <v>0</v>
      </c>
      <c r="D360" s="562" t="s">
        <v>30</v>
      </c>
      <c r="E360" s="572">
        <v>108.85</v>
      </c>
      <c r="F360" s="572">
        <v>108.85</v>
      </c>
      <c r="G360" s="572">
        <v>108.85</v>
      </c>
      <c r="H360" s="324">
        <f t="shared" ref="H360" si="402">(IF(C360&lt;5,E360,IF(AND(C360&gt;=5,C360&lt;=25),F360,IF(C360&gt;25,G360,""))))*C360</f>
        <v>0</v>
      </c>
      <c r="I360" s="573">
        <v>30</v>
      </c>
      <c r="J360" s="573">
        <v>30</v>
      </c>
      <c r="K360" s="573">
        <v>30</v>
      </c>
      <c r="L360" s="326">
        <f t="shared" ref="L360" si="403">(IF(C360&lt;5,I360,IF(AND(C360&gt;=5,C360&lt;=25),J360,IF(C360&gt;25,K360,""))))*C360</f>
        <v>0</v>
      </c>
      <c r="M360" s="572">
        <v>57</v>
      </c>
      <c r="N360" s="572">
        <v>57</v>
      </c>
      <c r="O360" s="572">
        <v>57</v>
      </c>
      <c r="P360" s="324">
        <f t="shared" ref="P360" si="404">(IF(C360&lt;5,M360,IF(AND(C360&gt;=5,C360&lt;=25),N360,IF(C360&gt;25,O360,""))))*C360</f>
        <v>0</v>
      </c>
      <c r="Q360" s="575">
        <v>40</v>
      </c>
      <c r="R360" s="575">
        <v>40</v>
      </c>
      <c r="S360" s="575">
        <v>40</v>
      </c>
      <c r="T360" s="326">
        <f t="shared" ref="T360" si="405">(IF(C360&lt;5,Q360,IF(AND(C360&gt;=5,C360&lt;=25),R360,IF(C360&gt;25,S360,""))))*C360</f>
        <v>0</v>
      </c>
      <c r="U360" s="576">
        <v>190.91</v>
      </c>
      <c r="V360" s="576">
        <v>190.91</v>
      </c>
      <c r="W360" s="576">
        <v>173.55</v>
      </c>
      <c r="X360" s="324">
        <f t="shared" ref="X360" si="406">(IF(C360&lt;5,U360,IF(AND(C360&gt;=5,C360&lt;=25),V360,IF(C360&gt;25,W360,""))))*C360</f>
        <v>0</v>
      </c>
      <c r="Y360" s="573">
        <v>200</v>
      </c>
      <c r="Z360" s="573">
        <v>150</v>
      </c>
      <c r="AA360" s="573">
        <v>140</v>
      </c>
      <c r="AB360" s="326">
        <f t="shared" ref="AB360" si="407">(IF(C360&lt;5,Y360,IF(AND(C360&gt;=5,C360&lt;=25),Z360,IF(C360&gt;25,AA360,""))))*C360</f>
        <v>0</v>
      </c>
    </row>
    <row r="361" spans="1:28" x14ac:dyDescent="0.2">
      <c r="A361" s="316"/>
      <c r="B361" s="558"/>
      <c r="C361" s="318">
        <f>'Series 500 Input'!J361</f>
        <v>0</v>
      </c>
      <c r="D361" s="316"/>
      <c r="E361" s="572"/>
      <c r="F361" s="572"/>
      <c r="G361" s="572"/>
      <c r="H361" s="620"/>
      <c r="I361" s="573"/>
      <c r="J361" s="573"/>
      <c r="K361" s="573"/>
      <c r="L361" s="573"/>
      <c r="M361" s="572"/>
      <c r="N361" s="572"/>
      <c r="O361" s="572"/>
      <c r="P361" s="572"/>
      <c r="Q361" s="575"/>
      <c r="R361" s="575"/>
      <c r="S361" s="575"/>
      <c r="T361" s="575"/>
      <c r="U361" s="576"/>
      <c r="V361" s="576"/>
      <c r="W361" s="576"/>
      <c r="X361" s="576"/>
      <c r="Y361" s="573"/>
      <c r="Z361" s="573"/>
      <c r="AA361" s="573"/>
      <c r="AB361" s="411"/>
    </row>
    <row r="362" spans="1:28" ht="38.25" x14ac:dyDescent="0.2">
      <c r="A362" s="316" t="s">
        <v>1464</v>
      </c>
      <c r="B362" s="558" t="s">
        <v>1465</v>
      </c>
      <c r="C362" s="318">
        <f>'Series 500 Input'!J362</f>
        <v>0</v>
      </c>
      <c r="D362" s="562" t="s">
        <v>30</v>
      </c>
      <c r="E362" s="572">
        <v>153.52000000000001</v>
      </c>
      <c r="F362" s="572">
        <v>153.52000000000001</v>
      </c>
      <c r="G362" s="572">
        <v>153.52000000000001</v>
      </c>
      <c r="H362" s="324">
        <f t="shared" ref="H362" si="408">(IF(C362&lt;5,E362,IF(AND(C362&gt;=5,C362&lt;=25),F362,IF(C362&gt;25,G362,""))))*C362</f>
        <v>0</v>
      </c>
      <c r="I362" s="573">
        <v>30</v>
      </c>
      <c r="J362" s="573">
        <v>30</v>
      </c>
      <c r="K362" s="573">
        <v>30</v>
      </c>
      <c r="L362" s="326">
        <f t="shared" ref="L362" si="409">(IF(C362&lt;5,I362,IF(AND(C362&gt;=5,C362&lt;=25),J362,IF(C362&gt;25,K362,""))))*C362</f>
        <v>0</v>
      </c>
      <c r="M362" s="572">
        <v>57</v>
      </c>
      <c r="N362" s="572">
        <v>57</v>
      </c>
      <c r="O362" s="572">
        <v>57</v>
      </c>
      <c r="P362" s="324">
        <f t="shared" ref="P362" si="410">(IF(C362&lt;5,M362,IF(AND(C362&gt;=5,C362&lt;=25),N362,IF(C362&gt;25,O362,""))))*C362</f>
        <v>0</v>
      </c>
      <c r="Q362" s="575">
        <v>40</v>
      </c>
      <c r="R362" s="575">
        <v>40</v>
      </c>
      <c r="S362" s="575">
        <v>40</v>
      </c>
      <c r="T362" s="326">
        <f t="shared" ref="T362" si="411">(IF(C362&lt;5,Q362,IF(AND(C362&gt;=5,C362&lt;=25),R362,IF(C362&gt;25,S362,""))))*C362</f>
        <v>0</v>
      </c>
      <c r="U362" s="576">
        <v>236.36</v>
      </c>
      <c r="V362" s="576">
        <v>236.36</v>
      </c>
      <c r="W362" s="576">
        <v>214.87</v>
      </c>
      <c r="X362" s="324">
        <f t="shared" ref="X362" si="412">(IF(C362&lt;5,U362,IF(AND(C362&gt;=5,C362&lt;=25),V362,IF(C362&gt;25,W362,""))))*C362</f>
        <v>0</v>
      </c>
      <c r="Y362" s="573">
        <v>200</v>
      </c>
      <c r="Z362" s="573">
        <v>150</v>
      </c>
      <c r="AA362" s="573">
        <v>140</v>
      </c>
      <c r="AB362" s="326">
        <f t="shared" ref="AB362" si="413">(IF(C362&lt;5,Y362,IF(AND(C362&gt;=5,C362&lt;=25),Z362,IF(C362&gt;25,AA362,""))))*C362</f>
        <v>0</v>
      </c>
    </row>
    <row r="363" spans="1:28" x14ac:dyDescent="0.2">
      <c r="A363" s="316"/>
      <c r="B363" s="558"/>
      <c r="C363" s="318">
        <f>'Series 500 Input'!J363</f>
        <v>0</v>
      </c>
      <c r="D363" s="562"/>
      <c r="E363" s="572"/>
      <c r="F363" s="572"/>
      <c r="G363" s="572"/>
      <c r="H363" s="569"/>
      <c r="I363" s="573"/>
      <c r="J363" s="573"/>
      <c r="K363" s="573"/>
      <c r="L363" s="573"/>
      <c r="M363" s="572"/>
      <c r="N363" s="572"/>
      <c r="O363" s="572"/>
      <c r="P363" s="572"/>
      <c r="Q363" s="575"/>
      <c r="R363" s="575"/>
      <c r="S363" s="575"/>
      <c r="T363" s="575"/>
      <c r="U363" s="576"/>
      <c r="V363" s="576"/>
      <c r="W363" s="576"/>
      <c r="X363" s="576"/>
      <c r="Y363" s="573"/>
      <c r="Z363" s="573"/>
      <c r="AA363" s="573"/>
      <c r="AB363" s="411"/>
    </row>
    <row r="364" spans="1:28" x14ac:dyDescent="0.2">
      <c r="A364" s="331"/>
      <c r="B364" s="586" t="s">
        <v>1466</v>
      </c>
      <c r="C364" s="318">
        <f>'Series 500 Input'!J364</f>
        <v>0</v>
      </c>
      <c r="D364" s="587"/>
      <c r="E364" s="588" t="s">
        <v>803</v>
      </c>
      <c r="F364" s="588" t="s">
        <v>1428</v>
      </c>
      <c r="G364" s="588" t="s">
        <v>1429</v>
      </c>
      <c r="H364" s="587"/>
      <c r="I364" s="589" t="s">
        <v>803</v>
      </c>
      <c r="J364" s="589" t="s">
        <v>1428</v>
      </c>
      <c r="K364" s="589" t="s">
        <v>1429</v>
      </c>
      <c r="L364" s="589"/>
      <c r="M364" s="588" t="s">
        <v>803</v>
      </c>
      <c r="N364" s="588" t="s">
        <v>1428</v>
      </c>
      <c r="O364" s="588" t="s">
        <v>1429</v>
      </c>
      <c r="P364" s="588"/>
      <c r="Q364" s="588" t="s">
        <v>803</v>
      </c>
      <c r="R364" s="588" t="s">
        <v>1428</v>
      </c>
      <c r="S364" s="588" t="s">
        <v>1429</v>
      </c>
      <c r="T364" s="588"/>
      <c r="U364" s="589" t="s">
        <v>803</v>
      </c>
      <c r="V364" s="589" t="s">
        <v>1428</v>
      </c>
      <c r="W364" s="589" t="s">
        <v>1429</v>
      </c>
      <c r="X364" s="595"/>
      <c r="Y364" s="589" t="s">
        <v>803</v>
      </c>
      <c r="Z364" s="589" t="s">
        <v>1428</v>
      </c>
      <c r="AA364" s="589" t="s">
        <v>1429</v>
      </c>
      <c r="AB364" s="590"/>
    </row>
    <row r="365" spans="1:28" x14ac:dyDescent="0.2">
      <c r="A365" s="316"/>
      <c r="B365" s="558"/>
      <c r="C365" s="318">
        <f>'Series 500 Input'!J365</f>
        <v>0</v>
      </c>
      <c r="D365" s="562"/>
      <c r="E365" s="572"/>
      <c r="F365" s="572"/>
      <c r="G365" s="572"/>
      <c r="H365" s="569"/>
      <c r="I365" s="573"/>
      <c r="J365" s="573"/>
      <c r="K365" s="573"/>
      <c r="L365" s="573"/>
      <c r="M365" s="572"/>
      <c r="N365" s="572"/>
      <c r="O365" s="572"/>
      <c r="P365" s="572"/>
      <c r="Q365" s="575"/>
      <c r="R365" s="575"/>
      <c r="S365" s="575"/>
      <c r="T365" s="575"/>
      <c r="U365" s="576"/>
      <c r="V365" s="576"/>
      <c r="W365" s="576"/>
      <c r="X365" s="576"/>
      <c r="Y365" s="573"/>
      <c r="Z365" s="573"/>
      <c r="AA365" s="573"/>
      <c r="AB365" s="411"/>
    </row>
    <row r="366" spans="1:28" ht="33" customHeight="1" x14ac:dyDescent="0.2">
      <c r="A366" s="316" t="s">
        <v>1467</v>
      </c>
      <c r="B366" s="558" t="s">
        <v>1468</v>
      </c>
      <c r="C366" s="318">
        <f>'Series 500 Input'!J366</f>
        <v>0</v>
      </c>
      <c r="D366" s="562" t="s">
        <v>30</v>
      </c>
      <c r="E366" s="572">
        <v>108.85</v>
      </c>
      <c r="F366" s="572">
        <v>108.85</v>
      </c>
      <c r="G366" s="572">
        <v>108.85</v>
      </c>
      <c r="H366" s="324">
        <f t="shared" ref="H366:H400" si="414">(IF(C366&lt;5,E366,IF(AND(C366&gt;=5,C366&lt;=25),F366,IF(C366&gt;25,G366,""))))*C366</f>
        <v>0</v>
      </c>
      <c r="I366" s="573">
        <v>80</v>
      </c>
      <c r="J366" s="573">
        <v>80</v>
      </c>
      <c r="K366" s="573">
        <v>80</v>
      </c>
      <c r="L366" s="326">
        <f>(IF(C366&lt;5,I366,IF(AND(C366&gt;=5,C366&lt;=25),J366,IF(C366&gt;25,K366,""))))*C366</f>
        <v>0</v>
      </c>
      <c r="M366" s="572">
        <v>63.9</v>
      </c>
      <c r="N366" s="572">
        <v>63.9</v>
      </c>
      <c r="O366" s="572">
        <v>63.9</v>
      </c>
      <c r="P366" s="324">
        <f t="shared" ref="P366:P400" si="415">(IF(C366&lt;5,M366,IF(AND(C366&gt;=5,C366&lt;=25),N366,IF(C366&gt;25,O366,""))))*C366</f>
        <v>0</v>
      </c>
      <c r="Q366" s="575">
        <v>40</v>
      </c>
      <c r="R366" s="575">
        <v>40</v>
      </c>
      <c r="S366" s="575">
        <v>40</v>
      </c>
      <c r="T366" s="326">
        <f t="shared" ref="T366" si="416">(IF(C366&lt;5,Q366,IF(AND(C366&gt;=5,C366&lt;=25),R366,IF(C366&gt;25,S366,""))))*C366</f>
        <v>0</v>
      </c>
      <c r="U366" s="576">
        <v>154.55000000000001</v>
      </c>
      <c r="V366" s="576">
        <v>154.55000000000001</v>
      </c>
      <c r="W366" s="576">
        <v>140.5</v>
      </c>
      <c r="X366" s="324">
        <f t="shared" ref="X366" si="417">(IF(C366&lt;5,U366,IF(AND(C366&gt;=5,C366&lt;=25),V366,IF(C366&gt;25,W366,""))))*C366</f>
        <v>0</v>
      </c>
      <c r="Y366" s="573">
        <v>200</v>
      </c>
      <c r="Z366" s="573">
        <v>150</v>
      </c>
      <c r="AA366" s="573">
        <v>140</v>
      </c>
      <c r="AB366" s="326">
        <f t="shared" ref="AB366" si="418">(IF(C366&lt;5,Y366,IF(AND(C366&gt;=5,C366&lt;=25),Z366,IF(C366&gt;25,AA366,""))))*C366</f>
        <v>0</v>
      </c>
    </row>
    <row r="367" spans="1:28" x14ac:dyDescent="0.2">
      <c r="A367" s="316"/>
      <c r="B367" s="558"/>
      <c r="C367" s="318">
        <f>'Series 500 Input'!J367</f>
        <v>0</v>
      </c>
      <c r="D367" s="562"/>
      <c r="E367" s="572"/>
      <c r="F367" s="572"/>
      <c r="G367" s="572"/>
      <c r="H367" s="569"/>
      <c r="I367" s="573"/>
      <c r="J367" s="573"/>
      <c r="K367" s="573"/>
      <c r="L367" s="573"/>
      <c r="M367" s="572"/>
      <c r="N367" s="572"/>
      <c r="O367" s="572"/>
      <c r="P367" s="572"/>
      <c r="Q367" s="575"/>
      <c r="R367" s="575"/>
      <c r="S367" s="575"/>
      <c r="T367" s="575"/>
      <c r="U367" s="576"/>
      <c r="V367" s="576"/>
      <c r="W367" s="576"/>
      <c r="X367" s="576"/>
      <c r="Y367" s="573"/>
      <c r="Z367" s="573"/>
      <c r="AA367" s="573"/>
      <c r="AB367" s="411"/>
    </row>
    <row r="368" spans="1:28" ht="38.25" x14ac:dyDescent="0.2">
      <c r="A368" s="316" t="s">
        <v>1469</v>
      </c>
      <c r="B368" s="558" t="s">
        <v>1470</v>
      </c>
      <c r="C368" s="318">
        <f>'Series 500 Input'!J368</f>
        <v>0</v>
      </c>
      <c r="D368" s="562" t="s">
        <v>30</v>
      </c>
      <c r="E368" s="572">
        <v>153.52000000000001</v>
      </c>
      <c r="F368" s="572">
        <v>153.52000000000001</v>
      </c>
      <c r="G368" s="572">
        <v>153.52000000000001</v>
      </c>
      <c r="H368" s="324">
        <f t="shared" si="414"/>
        <v>0</v>
      </c>
      <c r="I368" s="573">
        <v>80</v>
      </c>
      <c r="J368" s="573">
        <v>80</v>
      </c>
      <c r="K368" s="573">
        <v>80</v>
      </c>
      <c r="L368" s="326">
        <f t="shared" ref="L368" si="419">(IF(C368&lt;5,I368,IF(AND(C368&gt;=5,C368&lt;=25),J368,IF(C368&gt;25,K368,""))))*C368</f>
        <v>0</v>
      </c>
      <c r="M368" s="572">
        <v>63.9</v>
      </c>
      <c r="N368" s="572">
        <v>63.9</v>
      </c>
      <c r="O368" s="572">
        <v>63.9</v>
      </c>
      <c r="P368" s="324">
        <f t="shared" si="415"/>
        <v>0</v>
      </c>
      <c r="Q368" s="575">
        <v>40</v>
      </c>
      <c r="R368" s="575">
        <v>40</v>
      </c>
      <c r="S368" s="575">
        <v>40</v>
      </c>
      <c r="T368" s="326">
        <f t="shared" ref="T368:T400" si="420">(IF(C368&lt;5,Q368,IF(AND(C368&gt;=5,C368&lt;=25),R368,IF(C368&gt;25,S368,""))))*C368</f>
        <v>0</v>
      </c>
      <c r="U368" s="576">
        <v>196.36</v>
      </c>
      <c r="V368" s="576">
        <v>196.36</v>
      </c>
      <c r="W368" s="576">
        <v>178.51</v>
      </c>
      <c r="X368" s="324">
        <f t="shared" ref="X368" si="421">(IF(C368&lt;5,U368,IF(AND(C368&gt;=5,C368&lt;=25),V368,IF(C368&gt;25,W368,""))))*C368</f>
        <v>0</v>
      </c>
      <c r="Y368" s="573">
        <v>200</v>
      </c>
      <c r="Z368" s="573">
        <v>150</v>
      </c>
      <c r="AA368" s="573">
        <v>140</v>
      </c>
      <c r="AB368" s="326">
        <f t="shared" ref="AB368" si="422">(IF(C368&lt;5,Y368,IF(AND(C368&gt;=5,C368&lt;=25),Z368,IF(C368&gt;25,AA368,""))))*C368</f>
        <v>0</v>
      </c>
    </row>
    <row r="369" spans="1:28" x14ac:dyDescent="0.2">
      <c r="A369" s="316"/>
      <c r="B369" s="558"/>
      <c r="C369" s="318">
        <f>'Series 500 Input'!J369</f>
        <v>0</v>
      </c>
      <c r="D369" s="562"/>
      <c r="E369" s="572"/>
      <c r="F369" s="572"/>
      <c r="G369" s="572"/>
      <c r="H369" s="569"/>
      <c r="I369" s="573"/>
      <c r="J369" s="573"/>
      <c r="K369" s="573"/>
      <c r="L369" s="573"/>
      <c r="M369" s="572"/>
      <c r="N369" s="572"/>
      <c r="O369" s="572"/>
      <c r="P369" s="572"/>
      <c r="Q369" s="575"/>
      <c r="R369" s="575"/>
      <c r="S369" s="575"/>
      <c r="T369" s="575"/>
      <c r="U369" s="576"/>
      <c r="V369" s="576"/>
      <c r="W369" s="576"/>
      <c r="X369" s="576"/>
      <c r="Y369" s="573"/>
      <c r="Z369" s="573"/>
      <c r="AA369" s="573"/>
      <c r="AB369" s="411"/>
    </row>
    <row r="370" spans="1:28" ht="30.75" customHeight="1" x14ac:dyDescent="0.2">
      <c r="A370" s="316" t="s">
        <v>1471</v>
      </c>
      <c r="B370" s="558" t="s">
        <v>1472</v>
      </c>
      <c r="C370" s="318">
        <f>'Series 500 Input'!J370</f>
        <v>0</v>
      </c>
      <c r="D370" s="562" t="s">
        <v>30</v>
      </c>
      <c r="E370" s="572">
        <v>108.85</v>
      </c>
      <c r="F370" s="572">
        <v>108.85</v>
      </c>
      <c r="G370" s="572">
        <v>108.85</v>
      </c>
      <c r="H370" s="324">
        <f t="shared" si="414"/>
        <v>0</v>
      </c>
      <c r="I370" s="573">
        <v>30</v>
      </c>
      <c r="J370" s="573">
        <v>30</v>
      </c>
      <c r="K370" s="573">
        <v>30</v>
      </c>
      <c r="L370" s="326">
        <f t="shared" ref="L370" si="423">(IF(C370&lt;5,I370,IF(AND(C370&gt;=5,C370&lt;=25),J370,IF(C370&gt;25,K370,""))))*C370</f>
        <v>0</v>
      </c>
      <c r="M370" s="572">
        <v>63.9</v>
      </c>
      <c r="N370" s="572">
        <v>63.9</v>
      </c>
      <c r="O370" s="572">
        <v>63.9</v>
      </c>
      <c r="P370" s="324">
        <f t="shared" si="415"/>
        <v>0</v>
      </c>
      <c r="Q370" s="575">
        <v>40</v>
      </c>
      <c r="R370" s="575">
        <v>40</v>
      </c>
      <c r="S370" s="575">
        <v>40</v>
      </c>
      <c r="T370" s="326">
        <f t="shared" si="420"/>
        <v>0</v>
      </c>
      <c r="U370" s="576">
        <v>157.09</v>
      </c>
      <c r="V370" s="576">
        <v>157.09</v>
      </c>
      <c r="W370" s="576">
        <v>142.81</v>
      </c>
      <c r="X370" s="324">
        <f t="shared" ref="X370" si="424">(IF(C370&lt;5,U370,IF(AND(C370&gt;=5,C370&lt;=25),V370,IF(C370&gt;25,W370,""))))*C370</f>
        <v>0</v>
      </c>
      <c r="Y370" s="573">
        <v>200</v>
      </c>
      <c r="Z370" s="573">
        <v>150</v>
      </c>
      <c r="AA370" s="573">
        <v>140</v>
      </c>
      <c r="AB370" s="326">
        <f t="shared" ref="AB370:AB398" si="425">(IF(C370&lt;5,Y370,IF(AND(C370&gt;=5,C370&lt;=25),Z370,IF(C370&gt;25,AA370,""))))*C370</f>
        <v>0</v>
      </c>
    </row>
    <row r="371" spans="1:28" x14ac:dyDescent="0.2">
      <c r="A371" s="316"/>
      <c r="B371" s="558"/>
      <c r="C371" s="318">
        <f>'Series 500 Input'!J371</f>
        <v>0</v>
      </c>
      <c r="D371" s="562"/>
      <c r="E371" s="572"/>
      <c r="F371" s="572"/>
      <c r="G371" s="572"/>
      <c r="H371" s="569"/>
      <c r="I371" s="573"/>
      <c r="J371" s="573"/>
      <c r="K371" s="573"/>
      <c r="L371" s="573"/>
      <c r="M371" s="572"/>
      <c r="N371" s="572"/>
      <c r="O371" s="572"/>
      <c r="P371" s="572"/>
      <c r="Q371" s="575"/>
      <c r="R371" s="575"/>
      <c r="S371" s="575"/>
      <c r="T371" s="575"/>
      <c r="U371" s="576"/>
      <c r="V371" s="576"/>
      <c r="W371" s="576"/>
      <c r="X371" s="576"/>
      <c r="Y371" s="573"/>
      <c r="Z371" s="573"/>
      <c r="AA371" s="573"/>
      <c r="AB371" s="411"/>
    </row>
    <row r="372" spans="1:28" ht="39.75" customHeight="1" x14ac:dyDescent="0.2">
      <c r="A372" s="316" t="s">
        <v>1473</v>
      </c>
      <c r="B372" s="558" t="s">
        <v>1474</v>
      </c>
      <c r="C372" s="318">
        <f>'Series 500 Input'!J372</f>
        <v>0</v>
      </c>
      <c r="D372" s="562" t="s">
        <v>30</v>
      </c>
      <c r="E372" s="572">
        <v>153.52000000000001</v>
      </c>
      <c r="F372" s="572">
        <v>153.52000000000001</v>
      </c>
      <c r="G372" s="572">
        <v>153.52000000000001</v>
      </c>
      <c r="H372" s="324">
        <f t="shared" si="414"/>
        <v>0</v>
      </c>
      <c r="I372" s="573">
        <v>30</v>
      </c>
      <c r="J372" s="573">
        <v>30</v>
      </c>
      <c r="K372" s="573">
        <v>30</v>
      </c>
      <c r="L372" s="326">
        <f t="shared" ref="L372" si="426">(IF(C372&lt;5,I372,IF(AND(C372&gt;=5,C372&lt;=25),J372,IF(C372&gt;25,K372,""))))*C372</f>
        <v>0</v>
      </c>
      <c r="M372" s="572">
        <v>63.9</v>
      </c>
      <c r="N372" s="572">
        <v>63.9</v>
      </c>
      <c r="O372" s="572">
        <v>63.9</v>
      </c>
      <c r="P372" s="324">
        <f t="shared" si="415"/>
        <v>0</v>
      </c>
      <c r="Q372" s="575">
        <v>40</v>
      </c>
      <c r="R372" s="575">
        <v>40</v>
      </c>
      <c r="S372" s="575">
        <v>40</v>
      </c>
      <c r="T372" s="326">
        <f t="shared" si="420"/>
        <v>0</v>
      </c>
      <c r="U372" s="576">
        <v>189.82</v>
      </c>
      <c r="V372" s="576">
        <v>189.82</v>
      </c>
      <c r="W372" s="576">
        <v>172.56</v>
      </c>
      <c r="X372" s="324">
        <f t="shared" ref="X372" si="427">(IF(C372&lt;5,U372,IF(AND(C372&gt;=5,C372&lt;=25),V372,IF(C372&gt;25,W372,""))))*C372</f>
        <v>0</v>
      </c>
      <c r="Y372" s="573">
        <v>200</v>
      </c>
      <c r="Z372" s="573">
        <v>150</v>
      </c>
      <c r="AA372" s="573">
        <v>140</v>
      </c>
      <c r="AB372" s="326">
        <f t="shared" ref="AB372:AB400" si="428">(IF(C372&lt;5,Y372,IF(AND(C372&gt;=5,C372&lt;=25),Z372,IF(C372&gt;25,AA372,""))))*C372</f>
        <v>0</v>
      </c>
    </row>
    <row r="373" spans="1:28" x14ac:dyDescent="0.2">
      <c r="A373" s="316"/>
      <c r="B373" s="558"/>
      <c r="C373" s="318">
        <f>'Series 500 Input'!J373</f>
        <v>0</v>
      </c>
      <c r="D373" s="562"/>
      <c r="E373" s="572"/>
      <c r="F373" s="572"/>
      <c r="G373" s="572"/>
      <c r="H373" s="569"/>
      <c r="I373" s="573"/>
      <c r="J373" s="573"/>
      <c r="K373" s="573"/>
      <c r="L373" s="573"/>
      <c r="M373" s="572"/>
      <c r="N373" s="572"/>
      <c r="O373" s="572"/>
      <c r="P373" s="572"/>
      <c r="Q373" s="575"/>
      <c r="R373" s="575"/>
      <c r="S373" s="575"/>
      <c r="T373" s="575"/>
      <c r="U373" s="576"/>
      <c r="V373" s="576"/>
      <c r="W373" s="576"/>
      <c r="X373" s="576"/>
      <c r="Y373" s="573"/>
      <c r="Z373" s="573"/>
      <c r="AA373" s="573"/>
      <c r="AB373" s="411"/>
    </row>
    <row r="374" spans="1:28" ht="39" customHeight="1" x14ac:dyDescent="0.2">
      <c r="A374" s="316" t="s">
        <v>1475</v>
      </c>
      <c r="B374" s="558" t="s">
        <v>1476</v>
      </c>
      <c r="C374" s="318">
        <f>'Series 500 Input'!J374</f>
        <v>0</v>
      </c>
      <c r="D374" s="562" t="s">
        <v>30</v>
      </c>
      <c r="E374" s="572">
        <v>108.85</v>
      </c>
      <c r="F374" s="572">
        <v>108.85</v>
      </c>
      <c r="G374" s="572">
        <v>108.85</v>
      </c>
      <c r="H374" s="324">
        <f t="shared" si="414"/>
        <v>0</v>
      </c>
      <c r="I374" s="573">
        <v>80</v>
      </c>
      <c r="J374" s="573">
        <v>80</v>
      </c>
      <c r="K374" s="573">
        <v>80</v>
      </c>
      <c r="L374" s="326">
        <f t="shared" ref="L374" si="429">(IF(C374&lt;5,I374,IF(AND(C374&gt;=5,C374&lt;=25),J374,IF(C374&gt;25,K374,""))))*C374</f>
        <v>0</v>
      </c>
      <c r="M374" s="572">
        <v>63.9</v>
      </c>
      <c r="N374" s="572">
        <v>63.9</v>
      </c>
      <c r="O374" s="572">
        <v>63.9</v>
      </c>
      <c r="P374" s="324">
        <f t="shared" si="415"/>
        <v>0</v>
      </c>
      <c r="Q374" s="575">
        <v>40</v>
      </c>
      <c r="R374" s="575">
        <v>40</v>
      </c>
      <c r="S374" s="575">
        <v>40</v>
      </c>
      <c r="T374" s="326">
        <f t="shared" si="420"/>
        <v>0</v>
      </c>
      <c r="U374" s="576">
        <v>294.55</v>
      </c>
      <c r="V374" s="576">
        <v>294.55</v>
      </c>
      <c r="W374" s="576">
        <v>267.77</v>
      </c>
      <c r="X374" s="324">
        <f t="shared" ref="X374" si="430">(IF(C374&lt;5,U374,IF(AND(C374&gt;=5,C374&lt;=25),V374,IF(C374&gt;25,W374,""))))*C374</f>
        <v>0</v>
      </c>
      <c r="Y374" s="573">
        <v>200</v>
      </c>
      <c r="Z374" s="573">
        <v>150</v>
      </c>
      <c r="AA374" s="573">
        <v>140</v>
      </c>
      <c r="AB374" s="326">
        <f t="shared" si="425"/>
        <v>0</v>
      </c>
    </row>
    <row r="375" spans="1:28" x14ac:dyDescent="0.2">
      <c r="A375" s="316"/>
      <c r="B375" s="558"/>
      <c r="C375" s="318">
        <f>'Series 500 Input'!J375</f>
        <v>0</v>
      </c>
      <c r="D375" s="562"/>
      <c r="E375" s="572"/>
      <c r="F375" s="572"/>
      <c r="G375" s="572"/>
      <c r="H375" s="569"/>
      <c r="I375" s="573"/>
      <c r="J375" s="573"/>
      <c r="K375" s="573"/>
      <c r="L375" s="573"/>
      <c r="M375" s="572"/>
      <c r="N375" s="572"/>
      <c r="O375" s="572"/>
      <c r="P375" s="572"/>
      <c r="Q375" s="575"/>
      <c r="R375" s="575"/>
      <c r="S375" s="575"/>
      <c r="T375" s="575"/>
      <c r="U375" s="576"/>
      <c r="V375" s="576"/>
      <c r="W375" s="576"/>
      <c r="X375" s="576"/>
      <c r="Y375" s="573"/>
      <c r="Z375" s="573"/>
      <c r="AA375" s="573"/>
      <c r="AB375" s="411"/>
    </row>
    <row r="376" spans="1:28" ht="39.75" customHeight="1" x14ac:dyDescent="0.2">
      <c r="A376" s="316" t="s">
        <v>1477</v>
      </c>
      <c r="B376" s="558" t="s">
        <v>1478</v>
      </c>
      <c r="C376" s="318">
        <f>'Series 500 Input'!J376</f>
        <v>0</v>
      </c>
      <c r="D376" s="562" t="s">
        <v>30</v>
      </c>
      <c r="E376" s="572">
        <v>153.52000000000001</v>
      </c>
      <c r="F376" s="572">
        <v>153.52000000000001</v>
      </c>
      <c r="G376" s="572">
        <v>153.52000000000001</v>
      </c>
      <c r="H376" s="324">
        <f t="shared" si="414"/>
        <v>0</v>
      </c>
      <c r="I376" s="573">
        <v>80</v>
      </c>
      <c r="J376" s="573">
        <v>80</v>
      </c>
      <c r="K376" s="573">
        <v>80</v>
      </c>
      <c r="L376" s="326">
        <f t="shared" ref="L376" si="431">(IF(C376&lt;5,I376,IF(AND(C376&gt;=5,C376&lt;=25),J376,IF(C376&gt;25,K376,""))))*C376</f>
        <v>0</v>
      </c>
      <c r="M376" s="572">
        <v>63.9</v>
      </c>
      <c r="N376" s="572">
        <v>63.9</v>
      </c>
      <c r="O376" s="572">
        <v>63.9</v>
      </c>
      <c r="P376" s="324">
        <f t="shared" si="415"/>
        <v>0</v>
      </c>
      <c r="Q376" s="575">
        <v>40</v>
      </c>
      <c r="R376" s="575">
        <v>40</v>
      </c>
      <c r="S376" s="575">
        <v>40</v>
      </c>
      <c r="T376" s="326">
        <f t="shared" si="420"/>
        <v>0</v>
      </c>
      <c r="U376" s="576">
        <v>327.27</v>
      </c>
      <c r="V376" s="576">
        <v>327.27</v>
      </c>
      <c r="W376" s="576">
        <v>297.52</v>
      </c>
      <c r="X376" s="324">
        <f t="shared" ref="X376" si="432">(IF(C376&lt;5,U376,IF(AND(C376&gt;=5,C376&lt;=25),V376,IF(C376&gt;25,W376,""))))*C376</f>
        <v>0</v>
      </c>
      <c r="Y376" s="573">
        <v>200</v>
      </c>
      <c r="Z376" s="573">
        <v>150</v>
      </c>
      <c r="AA376" s="573">
        <v>140</v>
      </c>
      <c r="AB376" s="326">
        <f t="shared" si="428"/>
        <v>0</v>
      </c>
    </row>
    <row r="377" spans="1:28" x14ac:dyDescent="0.2">
      <c r="A377" s="316"/>
      <c r="B377" s="558"/>
      <c r="C377" s="318">
        <f>'Series 500 Input'!J377</f>
        <v>0</v>
      </c>
      <c r="D377" s="562"/>
      <c r="E377" s="572"/>
      <c r="F377" s="572"/>
      <c r="G377" s="572"/>
      <c r="H377" s="569"/>
      <c r="I377" s="573"/>
      <c r="J377" s="573"/>
      <c r="K377" s="573"/>
      <c r="L377" s="573"/>
      <c r="M377" s="572"/>
      <c r="N377" s="572"/>
      <c r="O377" s="572"/>
      <c r="P377" s="572"/>
      <c r="Q377" s="575"/>
      <c r="R377" s="575"/>
      <c r="S377" s="575"/>
      <c r="T377" s="575"/>
      <c r="U377" s="576"/>
      <c r="V377" s="576"/>
      <c r="W377" s="576"/>
      <c r="X377" s="576"/>
      <c r="Y377" s="573"/>
      <c r="Z377" s="573"/>
      <c r="AA377" s="573"/>
      <c r="AB377" s="411"/>
    </row>
    <row r="378" spans="1:28" ht="39" customHeight="1" x14ac:dyDescent="0.2">
      <c r="A378" s="316" t="s">
        <v>1479</v>
      </c>
      <c r="B378" s="558" t="s">
        <v>1480</v>
      </c>
      <c r="C378" s="318">
        <f>'Series 500 Input'!J378</f>
        <v>0</v>
      </c>
      <c r="D378" s="562" t="s">
        <v>30</v>
      </c>
      <c r="E378" s="572">
        <v>108.85</v>
      </c>
      <c r="F378" s="572">
        <v>108.85</v>
      </c>
      <c r="G378" s="572">
        <v>108.85</v>
      </c>
      <c r="H378" s="324">
        <f t="shared" si="414"/>
        <v>0</v>
      </c>
      <c r="I378" s="573">
        <v>30</v>
      </c>
      <c r="J378" s="573">
        <v>30</v>
      </c>
      <c r="K378" s="573">
        <v>30</v>
      </c>
      <c r="L378" s="326">
        <f t="shared" ref="L378" si="433">(IF(C378&lt;5,I378,IF(AND(C378&gt;=5,C378&lt;=25),J378,IF(C378&gt;25,K378,""))))*C378</f>
        <v>0</v>
      </c>
      <c r="M378" s="572">
        <v>63.9</v>
      </c>
      <c r="N378" s="572">
        <v>63.9</v>
      </c>
      <c r="O378" s="572">
        <v>63.9</v>
      </c>
      <c r="P378" s="324">
        <f t="shared" si="415"/>
        <v>0</v>
      </c>
      <c r="Q378" s="575">
        <v>40</v>
      </c>
      <c r="R378" s="575">
        <v>40</v>
      </c>
      <c r="S378" s="575">
        <v>40</v>
      </c>
      <c r="T378" s="326">
        <f t="shared" si="420"/>
        <v>0</v>
      </c>
      <c r="U378" s="576">
        <v>294.55</v>
      </c>
      <c r="V378" s="576">
        <v>294.55</v>
      </c>
      <c r="W378" s="576">
        <v>267.77</v>
      </c>
      <c r="X378" s="324">
        <f t="shared" ref="X378" si="434">(IF(C378&lt;5,U378,IF(AND(C378&gt;=5,C378&lt;=25),V378,IF(C378&gt;25,W378,""))))*C378</f>
        <v>0</v>
      </c>
      <c r="Y378" s="573">
        <v>200</v>
      </c>
      <c r="Z378" s="573">
        <v>150</v>
      </c>
      <c r="AA378" s="573">
        <v>140</v>
      </c>
      <c r="AB378" s="326">
        <f t="shared" si="425"/>
        <v>0</v>
      </c>
    </row>
    <row r="379" spans="1:28" x14ac:dyDescent="0.2">
      <c r="A379" s="316"/>
      <c r="B379" s="558"/>
      <c r="C379" s="318">
        <f>'Series 500 Input'!J379</f>
        <v>0</v>
      </c>
      <c r="D379" s="562"/>
      <c r="E379" s="572"/>
      <c r="F379" s="572"/>
      <c r="G379" s="572"/>
      <c r="H379" s="569"/>
      <c r="I379" s="573"/>
      <c r="J379" s="573"/>
      <c r="K379" s="573"/>
      <c r="L379" s="573"/>
      <c r="M379" s="572"/>
      <c r="N379" s="572"/>
      <c r="O379" s="572"/>
      <c r="P379" s="572"/>
      <c r="Q379" s="575"/>
      <c r="R379" s="575"/>
      <c r="S379" s="575"/>
      <c r="T379" s="575"/>
      <c r="U379" s="576"/>
      <c r="V379" s="576"/>
      <c r="W379" s="576"/>
      <c r="X379" s="576"/>
      <c r="Y379" s="573"/>
      <c r="Z379" s="573"/>
      <c r="AA379" s="573"/>
      <c r="AB379" s="411"/>
    </row>
    <row r="380" spans="1:28" ht="40.5" customHeight="1" x14ac:dyDescent="0.2">
      <c r="A380" s="316" t="s">
        <v>1481</v>
      </c>
      <c r="B380" s="558" t="s">
        <v>1482</v>
      </c>
      <c r="C380" s="318">
        <f>'Series 500 Input'!J380</f>
        <v>0</v>
      </c>
      <c r="D380" s="562" t="s">
        <v>30</v>
      </c>
      <c r="E380" s="572">
        <v>153.52000000000001</v>
      </c>
      <c r="F380" s="572">
        <v>153.52000000000001</v>
      </c>
      <c r="G380" s="572">
        <v>153.52000000000001</v>
      </c>
      <c r="H380" s="324">
        <f t="shared" si="414"/>
        <v>0</v>
      </c>
      <c r="I380" s="573">
        <v>30</v>
      </c>
      <c r="J380" s="573">
        <v>30</v>
      </c>
      <c r="K380" s="573">
        <v>30</v>
      </c>
      <c r="L380" s="326">
        <f t="shared" ref="L380" si="435">(IF(C380&lt;5,I380,IF(AND(C380&gt;=5,C380&lt;=25),J380,IF(C380&gt;25,K380,""))))*C380</f>
        <v>0</v>
      </c>
      <c r="M380" s="572">
        <v>63.9</v>
      </c>
      <c r="N380" s="572">
        <v>63.9</v>
      </c>
      <c r="O380" s="572">
        <v>63.9</v>
      </c>
      <c r="P380" s="324">
        <f t="shared" si="415"/>
        <v>0</v>
      </c>
      <c r="Q380" s="575">
        <v>40</v>
      </c>
      <c r="R380" s="575">
        <v>40</v>
      </c>
      <c r="S380" s="575">
        <v>40</v>
      </c>
      <c r="T380" s="326">
        <f t="shared" si="420"/>
        <v>0</v>
      </c>
      <c r="U380" s="576">
        <v>327.27</v>
      </c>
      <c r="V380" s="576">
        <v>327.27</v>
      </c>
      <c r="W380" s="576">
        <v>297.52</v>
      </c>
      <c r="X380" s="324">
        <f t="shared" ref="X380" si="436">(IF(C380&lt;5,U380,IF(AND(C380&gt;=5,C380&lt;=25),V380,IF(C380&gt;25,W380,""))))*C380</f>
        <v>0</v>
      </c>
      <c r="Y380" s="573">
        <v>200</v>
      </c>
      <c r="Z380" s="573">
        <v>150</v>
      </c>
      <c r="AA380" s="573">
        <v>140</v>
      </c>
      <c r="AB380" s="326">
        <f t="shared" si="428"/>
        <v>0</v>
      </c>
    </row>
    <row r="381" spans="1:28" x14ac:dyDescent="0.2">
      <c r="A381" s="316"/>
      <c r="B381" s="558"/>
      <c r="C381" s="318">
        <f>'Series 500 Input'!J381</f>
        <v>0</v>
      </c>
      <c r="D381" s="562"/>
      <c r="E381" s="572"/>
      <c r="F381" s="572"/>
      <c r="G381" s="572"/>
      <c r="H381" s="569"/>
      <c r="I381" s="573"/>
      <c r="J381" s="573"/>
      <c r="K381" s="573"/>
      <c r="L381" s="573"/>
      <c r="M381" s="572"/>
      <c r="N381" s="572"/>
      <c r="O381" s="572"/>
      <c r="P381" s="572"/>
      <c r="Q381" s="575"/>
      <c r="R381" s="575"/>
      <c r="S381" s="575"/>
      <c r="T381" s="575"/>
      <c r="U381" s="576"/>
      <c r="V381" s="576"/>
      <c r="W381" s="576"/>
      <c r="X381" s="576"/>
      <c r="Y381" s="573"/>
      <c r="Z381" s="573"/>
      <c r="AA381" s="573"/>
      <c r="AB381" s="411"/>
    </row>
    <row r="382" spans="1:28" ht="39.75" customHeight="1" x14ac:dyDescent="0.2">
      <c r="A382" s="316" t="s">
        <v>1483</v>
      </c>
      <c r="B382" s="558" t="s">
        <v>1484</v>
      </c>
      <c r="C382" s="318">
        <f>'Series 500 Input'!J382</f>
        <v>0</v>
      </c>
      <c r="D382" s="562" t="s">
        <v>30</v>
      </c>
      <c r="E382" s="572">
        <v>108.85</v>
      </c>
      <c r="F382" s="572">
        <v>108.85</v>
      </c>
      <c r="G382" s="572">
        <v>108.85</v>
      </c>
      <c r="H382" s="324">
        <f t="shared" si="414"/>
        <v>0</v>
      </c>
      <c r="I382" s="573">
        <v>80</v>
      </c>
      <c r="J382" s="573">
        <v>80</v>
      </c>
      <c r="K382" s="573">
        <v>80</v>
      </c>
      <c r="L382" s="326">
        <f t="shared" ref="L382" si="437">(IF(C382&lt;5,I382,IF(AND(C382&gt;=5,C382&lt;=25),J382,IF(C382&gt;25,K382,""))))*C382</f>
        <v>0</v>
      </c>
      <c r="M382" s="572">
        <v>63.9</v>
      </c>
      <c r="N382" s="572">
        <v>63.9</v>
      </c>
      <c r="O382" s="572">
        <v>63.9</v>
      </c>
      <c r="P382" s="324">
        <f t="shared" si="415"/>
        <v>0</v>
      </c>
      <c r="Q382" s="575">
        <v>40</v>
      </c>
      <c r="R382" s="575">
        <v>40</v>
      </c>
      <c r="S382" s="575">
        <v>40</v>
      </c>
      <c r="T382" s="326">
        <f t="shared" si="420"/>
        <v>0</v>
      </c>
      <c r="U382" s="576">
        <v>324</v>
      </c>
      <c r="V382" s="576">
        <v>324</v>
      </c>
      <c r="W382" s="576">
        <v>294.55</v>
      </c>
      <c r="X382" s="324">
        <f t="shared" ref="X382" si="438">(IF(C382&lt;5,U382,IF(AND(C382&gt;=5,C382&lt;=25),V382,IF(C382&gt;25,W382,""))))*C382</f>
        <v>0</v>
      </c>
      <c r="Y382" s="573">
        <v>200</v>
      </c>
      <c r="Z382" s="573">
        <v>150</v>
      </c>
      <c r="AA382" s="573">
        <v>140</v>
      </c>
      <c r="AB382" s="326">
        <f t="shared" si="425"/>
        <v>0</v>
      </c>
    </row>
    <row r="383" spans="1:28" x14ac:dyDescent="0.2">
      <c r="A383" s="316"/>
      <c r="B383" s="629"/>
      <c r="C383" s="318">
        <f>'Series 500 Input'!J383</f>
        <v>0</v>
      </c>
      <c r="D383" s="562"/>
      <c r="E383" s="572"/>
      <c r="F383" s="572"/>
      <c r="G383" s="572"/>
      <c r="H383" s="569"/>
      <c r="I383" s="573"/>
      <c r="J383" s="573"/>
      <c r="K383" s="573"/>
      <c r="L383" s="573"/>
      <c r="M383" s="572"/>
      <c r="N383" s="572"/>
      <c r="O383" s="572"/>
      <c r="P383" s="572"/>
      <c r="Q383" s="575"/>
      <c r="R383" s="575"/>
      <c r="S383" s="575"/>
      <c r="T383" s="575"/>
      <c r="U383" s="576"/>
      <c r="V383" s="576"/>
      <c r="W383" s="576"/>
      <c r="X383" s="576"/>
      <c r="Y383" s="573"/>
      <c r="Z383" s="573"/>
      <c r="AA383" s="573"/>
      <c r="AB383" s="411"/>
    </row>
    <row r="384" spans="1:28" ht="38.25" customHeight="1" x14ac:dyDescent="0.2">
      <c r="A384" s="316" t="s">
        <v>1485</v>
      </c>
      <c r="B384" s="558" t="s">
        <v>1486</v>
      </c>
      <c r="C384" s="318">
        <f>'Series 500 Input'!J384</f>
        <v>0</v>
      </c>
      <c r="D384" s="562" t="s">
        <v>30</v>
      </c>
      <c r="E384" s="572">
        <v>153.52000000000001</v>
      </c>
      <c r="F384" s="572">
        <v>153.52000000000001</v>
      </c>
      <c r="G384" s="572">
        <v>153.52000000000001</v>
      </c>
      <c r="H384" s="324">
        <f t="shared" si="414"/>
        <v>0</v>
      </c>
      <c r="I384" s="573">
        <v>80</v>
      </c>
      <c r="J384" s="573">
        <v>80</v>
      </c>
      <c r="K384" s="573">
        <v>80</v>
      </c>
      <c r="L384" s="326">
        <f t="shared" ref="L384" si="439">(IF(C384&lt;5,I384,IF(AND(C384&gt;=5,C384&lt;=25),J384,IF(C384&gt;25,K384,""))))*C384</f>
        <v>0</v>
      </c>
      <c r="M384" s="572">
        <v>63.9</v>
      </c>
      <c r="N384" s="572">
        <v>63.9</v>
      </c>
      <c r="O384" s="572">
        <v>63.9</v>
      </c>
      <c r="P384" s="324">
        <f t="shared" si="415"/>
        <v>0</v>
      </c>
      <c r="Q384" s="575">
        <v>40</v>
      </c>
      <c r="R384" s="575">
        <v>40</v>
      </c>
      <c r="S384" s="575">
        <v>40</v>
      </c>
      <c r="T384" s="326">
        <f t="shared" si="420"/>
        <v>0</v>
      </c>
      <c r="U384" s="576">
        <v>360</v>
      </c>
      <c r="V384" s="576">
        <v>360</v>
      </c>
      <c r="W384" s="576">
        <v>327.27</v>
      </c>
      <c r="X384" s="324">
        <f t="shared" ref="X384" si="440">(IF(C384&lt;5,U384,IF(AND(C384&gt;=5,C384&lt;=25),V384,IF(C384&gt;25,W384,""))))*C384</f>
        <v>0</v>
      </c>
      <c r="Y384" s="573">
        <v>200</v>
      </c>
      <c r="Z384" s="573">
        <v>150</v>
      </c>
      <c r="AA384" s="573">
        <v>140</v>
      </c>
      <c r="AB384" s="326">
        <f t="shared" si="428"/>
        <v>0</v>
      </c>
    </row>
    <row r="385" spans="1:28" x14ac:dyDescent="0.2">
      <c r="A385" s="316"/>
      <c r="B385" s="558"/>
      <c r="C385" s="318">
        <f>'Series 500 Input'!J385</f>
        <v>0</v>
      </c>
      <c r="D385" s="562"/>
      <c r="E385" s="572"/>
      <c r="F385" s="572"/>
      <c r="G385" s="572"/>
      <c r="H385" s="569"/>
      <c r="I385" s="573"/>
      <c r="J385" s="573"/>
      <c r="K385" s="573"/>
      <c r="L385" s="573"/>
      <c r="M385" s="572"/>
      <c r="N385" s="572"/>
      <c r="O385" s="572"/>
      <c r="P385" s="572"/>
      <c r="Q385" s="575"/>
      <c r="R385" s="575"/>
      <c r="S385" s="575"/>
      <c r="T385" s="575"/>
      <c r="U385" s="576"/>
      <c r="V385" s="576"/>
      <c r="W385" s="576"/>
      <c r="X385" s="576"/>
      <c r="Y385" s="573"/>
      <c r="Z385" s="573"/>
      <c r="AA385" s="573"/>
      <c r="AB385" s="411"/>
    </row>
    <row r="386" spans="1:28" ht="41.25" customHeight="1" x14ac:dyDescent="0.2">
      <c r="A386" s="316" t="s">
        <v>1487</v>
      </c>
      <c r="B386" s="558" t="s">
        <v>1488</v>
      </c>
      <c r="C386" s="318">
        <f>'Series 500 Input'!J386</f>
        <v>0</v>
      </c>
      <c r="D386" s="562" t="s">
        <v>30</v>
      </c>
      <c r="E386" s="572">
        <v>108.85</v>
      </c>
      <c r="F386" s="572">
        <v>108.85</v>
      </c>
      <c r="G386" s="572">
        <v>108.85</v>
      </c>
      <c r="H386" s="324">
        <f t="shared" si="414"/>
        <v>0</v>
      </c>
      <c r="I386" s="573">
        <v>30</v>
      </c>
      <c r="J386" s="573">
        <v>30</v>
      </c>
      <c r="K386" s="573">
        <v>30</v>
      </c>
      <c r="L386" s="326">
        <f t="shared" ref="L386" si="441">(IF(C386&lt;5,I386,IF(AND(C386&gt;=5,C386&lt;=25),J386,IF(C386&gt;25,K386,""))))*C386</f>
        <v>0</v>
      </c>
      <c r="M386" s="572">
        <v>63.9</v>
      </c>
      <c r="N386" s="572">
        <v>63.9</v>
      </c>
      <c r="O386" s="572">
        <v>63.9</v>
      </c>
      <c r="P386" s="324">
        <f t="shared" si="415"/>
        <v>0</v>
      </c>
      <c r="Q386" s="575">
        <v>40</v>
      </c>
      <c r="R386" s="575">
        <v>40</v>
      </c>
      <c r="S386" s="575">
        <v>40</v>
      </c>
      <c r="T386" s="326">
        <f t="shared" si="420"/>
        <v>0</v>
      </c>
      <c r="U386" s="576">
        <v>324</v>
      </c>
      <c r="V386" s="576">
        <v>324</v>
      </c>
      <c r="W386" s="576">
        <v>294.55</v>
      </c>
      <c r="X386" s="324">
        <f t="shared" ref="X386" si="442">(IF(C386&lt;5,U386,IF(AND(C386&gt;=5,C386&lt;=25),V386,IF(C386&gt;25,W386,""))))*C386</f>
        <v>0</v>
      </c>
      <c r="Y386" s="573">
        <v>200</v>
      </c>
      <c r="Z386" s="573">
        <v>150</v>
      </c>
      <c r="AA386" s="573">
        <v>140</v>
      </c>
      <c r="AB386" s="326">
        <f t="shared" si="425"/>
        <v>0</v>
      </c>
    </row>
    <row r="387" spans="1:28" x14ac:dyDescent="0.2">
      <c r="A387" s="316"/>
      <c r="B387" s="558"/>
      <c r="C387" s="318">
        <f>'Series 500 Input'!J387</f>
        <v>0</v>
      </c>
      <c r="D387" s="562"/>
      <c r="E387" s="572"/>
      <c r="F387" s="572"/>
      <c r="G387" s="572"/>
      <c r="H387" s="569"/>
      <c r="I387" s="573"/>
      <c r="J387" s="573"/>
      <c r="K387" s="573"/>
      <c r="L387" s="573"/>
      <c r="M387" s="572"/>
      <c r="N387" s="572"/>
      <c r="O387" s="572"/>
      <c r="P387" s="572"/>
      <c r="Q387" s="575"/>
      <c r="R387" s="575"/>
      <c r="S387" s="575"/>
      <c r="T387" s="575"/>
      <c r="U387" s="576"/>
      <c r="V387" s="576"/>
      <c r="W387" s="576"/>
      <c r="X387" s="576"/>
      <c r="Y387" s="573"/>
      <c r="Z387" s="573"/>
      <c r="AA387" s="573"/>
      <c r="AB387" s="411"/>
    </row>
    <row r="388" spans="1:28" ht="38.25" customHeight="1" x14ac:dyDescent="0.2">
      <c r="A388" s="316" t="s">
        <v>1489</v>
      </c>
      <c r="B388" s="558" t="s">
        <v>1490</v>
      </c>
      <c r="C388" s="318">
        <f>'Series 500 Input'!J388</f>
        <v>0</v>
      </c>
      <c r="D388" s="562" t="s">
        <v>30</v>
      </c>
      <c r="E388" s="572">
        <v>153.52000000000001</v>
      </c>
      <c r="F388" s="572">
        <v>153.52000000000001</v>
      </c>
      <c r="G388" s="572">
        <v>153.52000000000001</v>
      </c>
      <c r="H388" s="324">
        <f t="shared" si="414"/>
        <v>0</v>
      </c>
      <c r="I388" s="573">
        <v>30</v>
      </c>
      <c r="J388" s="573">
        <v>30</v>
      </c>
      <c r="K388" s="573">
        <v>30</v>
      </c>
      <c r="L388" s="326">
        <f t="shared" ref="L388" si="443">(IF(C388&lt;5,I388,IF(AND(C388&gt;=5,C388&lt;=25),J388,IF(C388&gt;25,K388,""))))*C388</f>
        <v>0</v>
      </c>
      <c r="M388" s="572">
        <v>63.9</v>
      </c>
      <c r="N388" s="572">
        <v>63.9</v>
      </c>
      <c r="O388" s="572">
        <v>63.9</v>
      </c>
      <c r="P388" s="324">
        <f t="shared" si="415"/>
        <v>0</v>
      </c>
      <c r="Q388" s="575">
        <v>40</v>
      </c>
      <c r="R388" s="575">
        <v>40</v>
      </c>
      <c r="S388" s="575">
        <v>40</v>
      </c>
      <c r="T388" s="326">
        <f t="shared" si="420"/>
        <v>0</v>
      </c>
      <c r="U388" s="576">
        <v>360</v>
      </c>
      <c r="V388" s="576">
        <v>360</v>
      </c>
      <c r="W388" s="576">
        <v>327.27</v>
      </c>
      <c r="X388" s="324">
        <f t="shared" ref="X388" si="444">(IF(C388&lt;5,U388,IF(AND(C388&gt;=5,C388&lt;=25),V388,IF(C388&gt;25,W388,""))))*C388</f>
        <v>0</v>
      </c>
      <c r="Y388" s="573">
        <v>200</v>
      </c>
      <c r="Z388" s="573">
        <v>150</v>
      </c>
      <c r="AA388" s="573">
        <v>140</v>
      </c>
      <c r="AB388" s="326">
        <f t="shared" si="428"/>
        <v>0</v>
      </c>
    </row>
    <row r="389" spans="1:28" x14ac:dyDescent="0.2">
      <c r="A389" s="316"/>
      <c r="B389" s="558"/>
      <c r="C389" s="318">
        <f>'Series 500 Input'!J389</f>
        <v>0</v>
      </c>
      <c r="D389" s="562"/>
      <c r="E389" s="572"/>
      <c r="F389" s="572"/>
      <c r="G389" s="572"/>
      <c r="H389" s="569"/>
      <c r="I389" s="573"/>
      <c r="J389" s="573"/>
      <c r="K389" s="573"/>
      <c r="L389" s="573"/>
      <c r="M389" s="572"/>
      <c r="N389" s="572"/>
      <c r="O389" s="572"/>
      <c r="P389" s="572"/>
      <c r="Q389" s="575"/>
      <c r="R389" s="575"/>
      <c r="S389" s="575"/>
      <c r="T389" s="575"/>
      <c r="U389" s="576"/>
      <c r="V389" s="576"/>
      <c r="W389" s="576"/>
      <c r="X389" s="576"/>
      <c r="Y389" s="573"/>
      <c r="Z389" s="573"/>
      <c r="AA389" s="573"/>
      <c r="AB389" s="411"/>
    </row>
    <row r="390" spans="1:28" ht="38.25" x14ac:dyDescent="0.2">
      <c r="A390" s="316" t="s">
        <v>1491</v>
      </c>
      <c r="B390" s="558" t="s">
        <v>1492</v>
      </c>
      <c r="C390" s="318">
        <f>'Series 500 Input'!J390</f>
        <v>0</v>
      </c>
      <c r="D390" s="562" t="s">
        <v>30</v>
      </c>
      <c r="E390" s="572">
        <v>78.36</v>
      </c>
      <c r="F390" s="572">
        <v>78.36</v>
      </c>
      <c r="G390" s="572">
        <v>78.36</v>
      </c>
      <c r="H390" s="324">
        <f t="shared" si="414"/>
        <v>0</v>
      </c>
      <c r="I390" s="573">
        <v>30</v>
      </c>
      <c r="J390" s="573">
        <v>30</v>
      </c>
      <c r="K390" s="573">
        <v>30</v>
      </c>
      <c r="L390" s="326">
        <f t="shared" ref="L390" si="445">(IF(C390&lt;5,I390,IF(AND(C390&gt;=5,C390&lt;=25),J390,IF(C390&gt;25,K390,""))))*C390</f>
        <v>0</v>
      </c>
      <c r="M390" s="572">
        <v>57</v>
      </c>
      <c r="N390" s="572">
        <v>57</v>
      </c>
      <c r="O390" s="572">
        <v>57</v>
      </c>
      <c r="P390" s="324">
        <f t="shared" si="415"/>
        <v>0</v>
      </c>
      <c r="Q390" s="575">
        <v>40</v>
      </c>
      <c r="R390" s="575">
        <v>40</v>
      </c>
      <c r="S390" s="575">
        <v>40</v>
      </c>
      <c r="T390" s="326">
        <f t="shared" si="420"/>
        <v>0</v>
      </c>
      <c r="U390" s="576">
        <v>68.180000000000007</v>
      </c>
      <c r="V390" s="576">
        <v>68.180000000000007</v>
      </c>
      <c r="W390" s="576">
        <v>61.98</v>
      </c>
      <c r="X390" s="324">
        <f t="shared" ref="X390" si="446">(IF(C390&lt;5,U390,IF(AND(C390&gt;=5,C390&lt;=25),V390,IF(C390&gt;25,W390,""))))*C390</f>
        <v>0</v>
      </c>
      <c r="Y390" s="573">
        <v>200</v>
      </c>
      <c r="Z390" s="573">
        <v>150</v>
      </c>
      <c r="AA390" s="573">
        <v>140</v>
      </c>
      <c r="AB390" s="326">
        <f t="shared" si="425"/>
        <v>0</v>
      </c>
    </row>
    <row r="391" spans="1:28" x14ac:dyDescent="0.2">
      <c r="A391" s="316"/>
      <c r="B391" s="558"/>
      <c r="C391" s="318">
        <f>'Series 500 Input'!J391</f>
        <v>0</v>
      </c>
      <c r="D391" s="562"/>
      <c r="E391" s="572"/>
      <c r="F391" s="572"/>
      <c r="G391" s="572"/>
      <c r="H391" s="569"/>
      <c r="I391" s="573"/>
      <c r="J391" s="573"/>
      <c r="K391" s="573"/>
      <c r="L391" s="573"/>
      <c r="M391" s="572"/>
      <c r="N391" s="572"/>
      <c r="O391" s="572"/>
      <c r="P391" s="572"/>
      <c r="Q391" s="575"/>
      <c r="R391" s="575"/>
      <c r="S391" s="575"/>
      <c r="T391" s="575"/>
      <c r="U391" s="576"/>
      <c r="V391" s="576"/>
      <c r="W391" s="576"/>
      <c r="X391" s="576"/>
      <c r="Y391" s="573"/>
      <c r="Z391" s="573"/>
      <c r="AA391" s="573"/>
      <c r="AB391" s="411"/>
    </row>
    <row r="392" spans="1:28" ht="51" x14ac:dyDescent="0.2">
      <c r="A392" s="316" t="s">
        <v>1493</v>
      </c>
      <c r="B392" s="558" t="s">
        <v>1494</v>
      </c>
      <c r="C392" s="318">
        <f>'Series 500 Input'!J392</f>
        <v>0</v>
      </c>
      <c r="D392" s="562" t="s">
        <v>30</v>
      </c>
      <c r="E392" s="572">
        <v>108.85</v>
      </c>
      <c r="F392" s="572">
        <v>108.85</v>
      </c>
      <c r="G392" s="572">
        <v>108.85</v>
      </c>
      <c r="H392" s="324">
        <f t="shared" si="414"/>
        <v>0</v>
      </c>
      <c r="I392" s="573">
        <v>30</v>
      </c>
      <c r="J392" s="573">
        <v>30</v>
      </c>
      <c r="K392" s="573">
        <v>30</v>
      </c>
      <c r="L392" s="326">
        <f t="shared" ref="L392" si="447">(IF(C392&lt;5,I392,IF(AND(C392&gt;=5,C392&lt;=25),J392,IF(C392&gt;25,K392,""))))*C392</f>
        <v>0</v>
      </c>
      <c r="M392" s="572">
        <v>57</v>
      </c>
      <c r="N392" s="572">
        <v>57</v>
      </c>
      <c r="O392" s="572">
        <v>57</v>
      </c>
      <c r="P392" s="324">
        <f t="shared" si="415"/>
        <v>0</v>
      </c>
      <c r="Q392" s="575">
        <v>40</v>
      </c>
      <c r="R392" s="575">
        <v>40</v>
      </c>
      <c r="S392" s="575">
        <v>40</v>
      </c>
      <c r="T392" s="326">
        <f t="shared" si="420"/>
        <v>0</v>
      </c>
      <c r="U392" s="576">
        <v>77.27</v>
      </c>
      <c r="V392" s="576">
        <v>77.27</v>
      </c>
      <c r="W392" s="576">
        <v>70.25</v>
      </c>
      <c r="X392" s="324">
        <f t="shared" ref="X392" si="448">(IF(C392&lt;5,U392,IF(AND(C392&gt;=5,C392&lt;=25),V392,IF(C392&gt;25,W392,""))))*C392</f>
        <v>0</v>
      </c>
      <c r="Y392" s="573">
        <v>200</v>
      </c>
      <c r="Z392" s="573">
        <v>150</v>
      </c>
      <c r="AA392" s="573">
        <v>140</v>
      </c>
      <c r="AB392" s="326">
        <f t="shared" si="428"/>
        <v>0</v>
      </c>
    </row>
    <row r="393" spans="1:28" x14ac:dyDescent="0.2">
      <c r="A393" s="316"/>
      <c r="B393" s="558"/>
      <c r="C393" s="318">
        <f>'Series 500 Input'!J393</f>
        <v>0</v>
      </c>
      <c r="D393" s="562"/>
      <c r="E393" s="572"/>
      <c r="F393" s="572"/>
      <c r="G393" s="572"/>
      <c r="H393" s="569"/>
      <c r="I393" s="573"/>
      <c r="J393" s="573"/>
      <c r="K393" s="573"/>
      <c r="L393" s="573"/>
      <c r="M393" s="572"/>
      <c r="N393" s="572"/>
      <c r="O393" s="572"/>
      <c r="P393" s="572"/>
      <c r="Q393" s="575"/>
      <c r="R393" s="575"/>
      <c r="S393" s="575"/>
      <c r="T393" s="575"/>
      <c r="U393" s="576"/>
      <c r="V393" s="576"/>
      <c r="W393" s="576"/>
      <c r="X393" s="576"/>
      <c r="Y393" s="573"/>
      <c r="Z393" s="573"/>
      <c r="AA393" s="573"/>
      <c r="AB393" s="411"/>
    </row>
    <row r="394" spans="1:28" ht="38.25" x14ac:dyDescent="0.2">
      <c r="A394" s="316" t="s">
        <v>1495</v>
      </c>
      <c r="B394" s="558" t="s">
        <v>1496</v>
      </c>
      <c r="C394" s="318">
        <f>'Series 500 Input'!J394</f>
        <v>0</v>
      </c>
      <c r="D394" s="562" t="s">
        <v>30</v>
      </c>
      <c r="E394" s="572">
        <v>108.85</v>
      </c>
      <c r="F394" s="572">
        <v>108.85</v>
      </c>
      <c r="G394" s="572">
        <v>108.85</v>
      </c>
      <c r="H394" s="324">
        <f t="shared" si="414"/>
        <v>0</v>
      </c>
      <c r="I394" s="573">
        <v>30</v>
      </c>
      <c r="J394" s="573">
        <v>30</v>
      </c>
      <c r="K394" s="573">
        <v>30</v>
      </c>
      <c r="L394" s="326">
        <f t="shared" ref="L394" si="449">(IF(C394&lt;5,I394,IF(AND(C394&gt;=5,C394&lt;=25),J394,IF(C394&gt;25,K394,""))))*C394</f>
        <v>0</v>
      </c>
      <c r="M394" s="572">
        <v>57</v>
      </c>
      <c r="N394" s="572">
        <v>57</v>
      </c>
      <c r="O394" s="572">
        <v>57</v>
      </c>
      <c r="P394" s="324">
        <f t="shared" si="415"/>
        <v>0</v>
      </c>
      <c r="Q394" s="575">
        <v>40</v>
      </c>
      <c r="R394" s="575">
        <v>40</v>
      </c>
      <c r="S394" s="575">
        <v>40</v>
      </c>
      <c r="T394" s="326">
        <f t="shared" si="420"/>
        <v>0</v>
      </c>
      <c r="U394" s="576">
        <v>100</v>
      </c>
      <c r="V394" s="576">
        <v>100</v>
      </c>
      <c r="W394" s="576">
        <v>90.91</v>
      </c>
      <c r="X394" s="324">
        <f t="shared" ref="X394" si="450">(IF(C394&lt;5,U394,IF(AND(C394&gt;=5,C394&lt;=25),V394,IF(C394&gt;25,W394,""))))*C394</f>
        <v>0</v>
      </c>
      <c r="Y394" s="573">
        <v>200</v>
      </c>
      <c r="Z394" s="573">
        <v>150</v>
      </c>
      <c r="AA394" s="573">
        <v>140</v>
      </c>
      <c r="AB394" s="326">
        <f t="shared" si="425"/>
        <v>0</v>
      </c>
    </row>
    <row r="395" spans="1:28" x14ac:dyDescent="0.2">
      <c r="A395" s="316"/>
      <c r="B395" s="558"/>
      <c r="C395" s="318">
        <f>'Series 500 Input'!J395</f>
        <v>0</v>
      </c>
      <c r="D395" s="562"/>
      <c r="E395" s="572"/>
      <c r="F395" s="572"/>
      <c r="G395" s="572"/>
      <c r="H395" s="569"/>
      <c r="I395" s="573"/>
      <c r="J395" s="573"/>
      <c r="K395" s="573"/>
      <c r="L395" s="573"/>
      <c r="M395" s="572"/>
      <c r="N395" s="572"/>
      <c r="O395" s="572"/>
      <c r="P395" s="572"/>
      <c r="Q395" s="575"/>
      <c r="R395" s="575"/>
      <c r="S395" s="575"/>
      <c r="T395" s="575"/>
      <c r="U395" s="576"/>
      <c r="V395" s="576"/>
      <c r="W395" s="576"/>
      <c r="X395" s="576"/>
      <c r="Y395" s="573"/>
      <c r="Z395" s="573"/>
      <c r="AA395" s="573"/>
      <c r="AB395" s="411"/>
    </row>
    <row r="396" spans="1:28" ht="51" x14ac:dyDescent="0.2">
      <c r="A396" s="316" t="s">
        <v>1497</v>
      </c>
      <c r="B396" s="558" t="s">
        <v>1498</v>
      </c>
      <c r="C396" s="318">
        <f>'Series 500 Input'!J396</f>
        <v>0</v>
      </c>
      <c r="D396" s="562" t="s">
        <v>30</v>
      </c>
      <c r="E396" s="572">
        <v>153.52000000000001</v>
      </c>
      <c r="F396" s="572">
        <v>153.52000000000001</v>
      </c>
      <c r="G396" s="572">
        <v>153.52000000000001</v>
      </c>
      <c r="H396" s="324">
        <f t="shared" si="414"/>
        <v>0</v>
      </c>
      <c r="I396" s="573">
        <v>30</v>
      </c>
      <c r="J396" s="573">
        <v>30</v>
      </c>
      <c r="K396" s="573">
        <v>30</v>
      </c>
      <c r="L396" s="326">
        <f t="shared" ref="L396" si="451">(IF(C396&lt;5,I396,IF(AND(C396&gt;=5,C396&lt;=25),J396,IF(C396&gt;25,K396,""))))*C396</f>
        <v>0</v>
      </c>
      <c r="M396" s="572">
        <v>57</v>
      </c>
      <c r="N396" s="572">
        <v>57</v>
      </c>
      <c r="O396" s="572">
        <v>57</v>
      </c>
      <c r="P396" s="324">
        <f t="shared" si="415"/>
        <v>0</v>
      </c>
      <c r="Q396" s="575">
        <v>40</v>
      </c>
      <c r="R396" s="575">
        <v>40</v>
      </c>
      <c r="S396" s="575">
        <v>40</v>
      </c>
      <c r="T396" s="326">
        <f t="shared" si="420"/>
        <v>0</v>
      </c>
      <c r="U396" s="576">
        <v>109.09</v>
      </c>
      <c r="V396" s="576">
        <v>109.09</v>
      </c>
      <c r="W396" s="576">
        <v>99.17</v>
      </c>
      <c r="X396" s="324">
        <f t="shared" ref="X396" si="452">(IF(C396&lt;5,U396,IF(AND(C396&gt;=5,C396&lt;=25),V396,IF(C396&gt;25,W396,""))))*C396</f>
        <v>0</v>
      </c>
      <c r="Y396" s="573">
        <v>200</v>
      </c>
      <c r="Z396" s="573">
        <v>150</v>
      </c>
      <c r="AA396" s="573">
        <v>140</v>
      </c>
      <c r="AB396" s="326">
        <f t="shared" si="428"/>
        <v>0</v>
      </c>
    </row>
    <row r="397" spans="1:28" x14ac:dyDescent="0.2">
      <c r="A397" s="316"/>
      <c r="B397" s="558"/>
      <c r="C397" s="318">
        <f>'Series 500 Input'!J397</f>
        <v>0</v>
      </c>
      <c r="D397" s="562"/>
      <c r="E397" s="572"/>
      <c r="F397" s="572"/>
      <c r="G397" s="572"/>
      <c r="H397" s="569"/>
      <c r="I397" s="573"/>
      <c r="J397" s="573"/>
      <c r="K397" s="573"/>
      <c r="L397" s="573"/>
      <c r="M397" s="572"/>
      <c r="N397" s="572"/>
      <c r="O397" s="572"/>
      <c r="P397" s="572"/>
      <c r="Q397" s="575"/>
      <c r="R397" s="575"/>
      <c r="S397" s="575"/>
      <c r="T397" s="575"/>
      <c r="U397" s="576"/>
      <c r="V397" s="576"/>
      <c r="W397" s="576"/>
      <c r="X397" s="576"/>
      <c r="Y397" s="573"/>
      <c r="Z397" s="573"/>
      <c r="AA397" s="573"/>
      <c r="AB397" s="411"/>
    </row>
    <row r="398" spans="1:28" ht="38.25" x14ac:dyDescent="0.2">
      <c r="A398" s="316" t="s">
        <v>1499</v>
      </c>
      <c r="B398" s="558" t="s">
        <v>1500</v>
      </c>
      <c r="C398" s="318">
        <f>'Series 500 Input'!J398</f>
        <v>0</v>
      </c>
      <c r="D398" s="562" t="s">
        <v>30</v>
      </c>
      <c r="E398" s="572">
        <v>108.85</v>
      </c>
      <c r="F398" s="572">
        <v>108.85</v>
      </c>
      <c r="G398" s="572">
        <v>108.85</v>
      </c>
      <c r="H398" s="324">
        <f t="shared" si="414"/>
        <v>0</v>
      </c>
      <c r="I398" s="573">
        <v>30</v>
      </c>
      <c r="J398" s="573">
        <v>30</v>
      </c>
      <c r="K398" s="573">
        <v>30</v>
      </c>
      <c r="L398" s="326">
        <f t="shared" ref="L398" si="453">(IF(C398&lt;5,I398,IF(AND(C398&gt;=5,C398&lt;=25),J398,IF(C398&gt;25,K398,""))))*C398</f>
        <v>0</v>
      </c>
      <c r="M398" s="572">
        <v>63.9</v>
      </c>
      <c r="N398" s="572">
        <v>63.9</v>
      </c>
      <c r="O398" s="572">
        <v>63.9</v>
      </c>
      <c r="P398" s="324">
        <f t="shared" si="415"/>
        <v>0</v>
      </c>
      <c r="Q398" s="575">
        <v>40</v>
      </c>
      <c r="R398" s="575">
        <v>40</v>
      </c>
      <c r="S398" s="575">
        <v>40</v>
      </c>
      <c r="T398" s="326">
        <f t="shared" si="420"/>
        <v>0</v>
      </c>
      <c r="U398" s="576">
        <v>122.73</v>
      </c>
      <c r="V398" s="576">
        <v>122.73</v>
      </c>
      <c r="W398" s="576">
        <v>111.57</v>
      </c>
      <c r="X398" s="324">
        <f t="shared" ref="X398" si="454">(IF(C398&lt;5,U398,IF(AND(C398&gt;=5,C398&lt;=25),V398,IF(C398&gt;25,W398,""))))*C398</f>
        <v>0</v>
      </c>
      <c r="Y398" s="573">
        <v>200</v>
      </c>
      <c r="Z398" s="573">
        <v>150</v>
      </c>
      <c r="AA398" s="573">
        <v>140</v>
      </c>
      <c r="AB398" s="326">
        <f t="shared" si="425"/>
        <v>0</v>
      </c>
    </row>
    <row r="399" spans="1:28" x14ac:dyDescent="0.2">
      <c r="A399" s="316"/>
      <c r="B399" s="558"/>
      <c r="C399" s="318">
        <f>'Series 500 Input'!J399</f>
        <v>0</v>
      </c>
      <c r="D399" s="562"/>
      <c r="E399" s="572"/>
      <c r="F399" s="572"/>
      <c r="G399" s="572"/>
      <c r="H399" s="569"/>
      <c r="I399" s="573"/>
      <c r="J399" s="573"/>
      <c r="K399" s="573"/>
      <c r="L399" s="573"/>
      <c r="M399" s="572"/>
      <c r="N399" s="572"/>
      <c r="O399" s="572"/>
      <c r="P399" s="572"/>
      <c r="Q399" s="575"/>
      <c r="R399" s="575"/>
      <c r="S399" s="575"/>
      <c r="T399" s="575"/>
      <c r="U399" s="576"/>
      <c r="V399" s="576"/>
      <c r="W399" s="576"/>
      <c r="X399" s="576"/>
      <c r="Y399" s="573"/>
      <c r="Z399" s="573"/>
      <c r="AA399" s="573"/>
      <c r="AB399" s="411"/>
    </row>
    <row r="400" spans="1:28" ht="51" x14ac:dyDescent="0.2">
      <c r="A400" s="316" t="s">
        <v>1501</v>
      </c>
      <c r="B400" s="558" t="s">
        <v>1502</v>
      </c>
      <c r="C400" s="318">
        <f>'Series 500 Input'!J400</f>
        <v>0</v>
      </c>
      <c r="D400" s="562" t="s">
        <v>30</v>
      </c>
      <c r="E400" s="572">
        <v>153.52000000000001</v>
      </c>
      <c r="F400" s="572">
        <v>153.52000000000001</v>
      </c>
      <c r="G400" s="572">
        <v>153.52000000000001</v>
      </c>
      <c r="H400" s="324">
        <f t="shared" si="414"/>
        <v>0</v>
      </c>
      <c r="I400" s="573">
        <v>30</v>
      </c>
      <c r="J400" s="573">
        <v>30</v>
      </c>
      <c r="K400" s="573">
        <v>30</v>
      </c>
      <c r="L400" s="326">
        <f t="shared" ref="L400" si="455">(IF(C400&lt;5,I400,IF(AND(C400&gt;=5,C400&lt;=25),J400,IF(C400&gt;25,K400,""))))*C400</f>
        <v>0</v>
      </c>
      <c r="M400" s="572">
        <v>63.9</v>
      </c>
      <c r="N400" s="572">
        <v>63.9</v>
      </c>
      <c r="O400" s="572">
        <v>63.9</v>
      </c>
      <c r="P400" s="324">
        <f t="shared" si="415"/>
        <v>0</v>
      </c>
      <c r="Q400" s="575">
        <v>40</v>
      </c>
      <c r="R400" s="575">
        <v>40</v>
      </c>
      <c r="S400" s="575">
        <v>40</v>
      </c>
      <c r="T400" s="326">
        <f t="shared" si="420"/>
        <v>0</v>
      </c>
      <c r="U400" s="576">
        <v>131.82</v>
      </c>
      <c r="V400" s="576">
        <v>131.82</v>
      </c>
      <c r="W400" s="576">
        <v>119.84</v>
      </c>
      <c r="X400" s="324">
        <f t="shared" ref="X400" si="456">(IF(C400&lt;5,U400,IF(AND(C400&gt;=5,C400&lt;=25),V400,IF(C400&gt;25,W400,""))))*C400</f>
        <v>0</v>
      </c>
      <c r="Y400" s="573">
        <v>200</v>
      </c>
      <c r="Z400" s="573">
        <v>150</v>
      </c>
      <c r="AA400" s="573">
        <v>140</v>
      </c>
      <c r="AB400" s="326">
        <f t="shared" si="428"/>
        <v>0</v>
      </c>
    </row>
    <row r="401" spans="1:28" x14ac:dyDescent="0.2">
      <c r="A401" s="316"/>
      <c r="B401" s="558"/>
      <c r="C401" s="318">
        <f>'Series 500 Input'!J401</f>
        <v>0</v>
      </c>
      <c r="D401" s="562"/>
      <c r="E401" s="572"/>
      <c r="F401" s="572"/>
      <c r="G401" s="572"/>
      <c r="H401" s="569"/>
      <c r="I401" s="573"/>
      <c r="J401" s="573"/>
      <c r="K401" s="573"/>
      <c r="L401" s="573"/>
      <c r="M401" s="572"/>
      <c r="N401" s="572"/>
      <c r="O401" s="572"/>
      <c r="P401" s="572"/>
      <c r="Q401" s="575"/>
      <c r="R401" s="575"/>
      <c r="S401" s="575"/>
      <c r="T401" s="575"/>
      <c r="U401" s="576"/>
      <c r="V401" s="576"/>
      <c r="W401" s="576"/>
      <c r="X401" s="576"/>
      <c r="Y401" s="573"/>
      <c r="Z401" s="573"/>
      <c r="AA401" s="573"/>
      <c r="AB401" s="411"/>
    </row>
    <row r="402" spans="1:28" x14ac:dyDescent="0.2">
      <c r="A402" s="331"/>
      <c r="B402" s="586" t="s">
        <v>1503</v>
      </c>
      <c r="C402" s="318">
        <f>'Series 500 Input'!J402</f>
        <v>0</v>
      </c>
      <c r="D402" s="587"/>
      <c r="E402" s="588" t="s">
        <v>803</v>
      </c>
      <c r="F402" s="588" t="s">
        <v>1428</v>
      </c>
      <c r="G402" s="588" t="s">
        <v>1429</v>
      </c>
      <c r="H402" s="587"/>
      <c r="I402" s="589" t="s">
        <v>803</v>
      </c>
      <c r="J402" s="589" t="s">
        <v>1428</v>
      </c>
      <c r="K402" s="589" t="s">
        <v>1429</v>
      </c>
      <c r="L402" s="589"/>
      <c r="M402" s="588" t="s">
        <v>803</v>
      </c>
      <c r="N402" s="588" t="s">
        <v>1428</v>
      </c>
      <c r="O402" s="588" t="s">
        <v>1429</v>
      </c>
      <c r="P402" s="588"/>
      <c r="Q402" s="588" t="s">
        <v>803</v>
      </c>
      <c r="R402" s="588" t="s">
        <v>1428</v>
      </c>
      <c r="S402" s="588" t="s">
        <v>1429</v>
      </c>
      <c r="T402" s="588"/>
      <c r="U402" s="589" t="s">
        <v>803</v>
      </c>
      <c r="V402" s="589" t="s">
        <v>1428</v>
      </c>
      <c r="W402" s="589" t="s">
        <v>1429</v>
      </c>
      <c r="X402" s="595"/>
      <c r="Y402" s="589" t="s">
        <v>803</v>
      </c>
      <c r="Z402" s="589" t="s">
        <v>1428</v>
      </c>
      <c r="AA402" s="589" t="s">
        <v>1429</v>
      </c>
      <c r="AB402" s="590"/>
    </row>
    <row r="403" spans="1:28" x14ac:dyDescent="0.2">
      <c r="A403" s="316"/>
      <c r="B403" s="596"/>
      <c r="C403" s="318">
        <f>'Series 500 Input'!J403</f>
        <v>0</v>
      </c>
      <c r="D403" s="562"/>
      <c r="E403" s="572"/>
      <c r="F403" s="572"/>
      <c r="G403" s="572"/>
      <c r="H403" s="569"/>
      <c r="I403" s="573"/>
      <c r="J403" s="573"/>
      <c r="K403" s="573"/>
      <c r="L403" s="573"/>
      <c r="M403" s="572"/>
      <c r="N403" s="572"/>
      <c r="O403" s="572"/>
      <c r="P403" s="572"/>
      <c r="Q403" s="575"/>
      <c r="R403" s="575"/>
      <c r="S403" s="575"/>
      <c r="T403" s="575"/>
      <c r="U403" s="576"/>
      <c r="V403" s="576"/>
      <c r="W403" s="576"/>
      <c r="X403" s="576"/>
      <c r="Y403" s="573"/>
      <c r="Z403" s="573"/>
      <c r="AA403" s="573"/>
      <c r="AB403" s="411"/>
    </row>
    <row r="404" spans="1:28" ht="25.5" x14ac:dyDescent="0.2">
      <c r="A404" s="316" t="s">
        <v>1504</v>
      </c>
      <c r="B404" s="558" t="s">
        <v>1505</v>
      </c>
      <c r="C404" s="318">
        <f>'Series 500 Input'!J404</f>
        <v>0</v>
      </c>
      <c r="D404" s="346" t="s">
        <v>30</v>
      </c>
      <c r="E404" s="572">
        <v>284.3</v>
      </c>
      <c r="F404" s="572">
        <v>284.3</v>
      </c>
      <c r="G404" s="572">
        <v>284.3</v>
      </c>
      <c r="H404" s="324">
        <f t="shared" ref="H404:H436" si="457">(IF(C404&lt;5,E404,IF(AND(C404&gt;=5,C404&lt;=25),F404,IF(C404&gt;25,G404,""))))*C404</f>
        <v>0</v>
      </c>
      <c r="I404" s="573">
        <v>150</v>
      </c>
      <c r="J404" s="573">
        <v>150</v>
      </c>
      <c r="K404" s="573">
        <v>150</v>
      </c>
      <c r="L404" s="326">
        <f>(IF(C404&lt;5,I404,IF(AND(C404&gt;=5,C404&lt;=25),J404,IF(C404&gt;25,K404,""))))*C404</f>
        <v>0</v>
      </c>
      <c r="M404" s="572">
        <v>238.19</v>
      </c>
      <c r="N404" s="572">
        <v>238.19</v>
      </c>
      <c r="O404" s="572">
        <v>238.19</v>
      </c>
      <c r="P404" s="324">
        <f t="shared" ref="P404:P436" si="458">(IF(C404&lt;5,M404,IF(AND(C404&gt;=5,C404&lt;=25),N404,IF(C404&gt;25,O404,""))))*C404</f>
        <v>0</v>
      </c>
      <c r="Q404" s="575">
        <v>145</v>
      </c>
      <c r="R404" s="575">
        <v>145</v>
      </c>
      <c r="S404" s="575">
        <v>145</v>
      </c>
      <c r="T404" s="326">
        <f t="shared" ref="T404:T436" si="459">(IF(C404&lt;5,Q404,IF(AND(C404&gt;=5,C404&lt;=25),R404,IF(C404&gt;25,S404,""))))*C404</f>
        <v>0</v>
      </c>
      <c r="U404" s="576">
        <v>271.39999999999998</v>
      </c>
      <c r="V404" s="576">
        <v>258.52</v>
      </c>
      <c r="W404" s="576">
        <v>252.65</v>
      </c>
      <c r="X404" s="324">
        <f t="shared" ref="X404" si="460">(IF(C404&lt;5,U404,IF(AND(C404&gt;=5,C404&lt;=25),V404,IF(C404&gt;25,W404,""))))*C404</f>
        <v>0</v>
      </c>
      <c r="Y404" s="573">
        <v>350</v>
      </c>
      <c r="Z404" s="573">
        <v>325</v>
      </c>
      <c r="AA404" s="573">
        <v>300</v>
      </c>
      <c r="AB404" s="326">
        <f t="shared" ref="AB404" si="461">(IF(C404&lt;5,Y404,IF(AND(C404&gt;=5,C404&lt;=25),Z404,IF(C404&gt;25,AA404,""))))*C404</f>
        <v>0</v>
      </c>
    </row>
    <row r="405" spans="1:28" x14ac:dyDescent="0.2">
      <c r="A405" s="316"/>
      <c r="B405" s="558"/>
      <c r="C405" s="318">
        <f>'Series 500 Input'!J405</f>
        <v>0</v>
      </c>
      <c r="D405" s="562"/>
      <c r="E405" s="572"/>
      <c r="F405" s="572"/>
      <c r="G405" s="572"/>
      <c r="H405" s="569"/>
      <c r="I405" s="573"/>
      <c r="J405" s="573"/>
      <c r="K405" s="573"/>
      <c r="L405" s="573"/>
      <c r="M405" s="572"/>
      <c r="N405" s="572"/>
      <c r="O405" s="572"/>
      <c r="P405" s="324"/>
      <c r="Q405" s="575"/>
      <c r="R405" s="575"/>
      <c r="S405" s="575"/>
      <c r="T405" s="575"/>
      <c r="U405" s="576"/>
      <c r="V405" s="576"/>
      <c r="W405" s="576"/>
      <c r="X405" s="576"/>
      <c r="Y405" s="573"/>
      <c r="Z405" s="573"/>
      <c r="AA405" s="573"/>
      <c r="AB405" s="411"/>
    </row>
    <row r="406" spans="1:28" ht="25.5" x14ac:dyDescent="0.2">
      <c r="A406" s="316" t="s">
        <v>1506</v>
      </c>
      <c r="B406" s="558" t="s">
        <v>1507</v>
      </c>
      <c r="C406" s="318">
        <f>'Series 500 Input'!J406</f>
        <v>0</v>
      </c>
      <c r="D406" s="346" t="s">
        <v>30</v>
      </c>
      <c r="E406" s="572">
        <v>229.45</v>
      </c>
      <c r="F406" s="572">
        <v>229.45</v>
      </c>
      <c r="G406" s="572">
        <v>229.45</v>
      </c>
      <c r="H406" s="324">
        <f t="shared" si="457"/>
        <v>0</v>
      </c>
      <c r="I406" s="573">
        <v>150</v>
      </c>
      <c r="J406" s="573">
        <v>150</v>
      </c>
      <c r="K406" s="573">
        <v>150</v>
      </c>
      <c r="L406" s="326">
        <f t="shared" ref="L406" si="462">(IF(C406&lt;5,I406,IF(AND(C406&gt;=5,C406&lt;=25),J406,IF(C406&gt;25,K406,""))))*C406</f>
        <v>0</v>
      </c>
      <c r="M406" s="572">
        <v>146.19</v>
      </c>
      <c r="N406" s="572">
        <v>146.19</v>
      </c>
      <c r="O406" s="572">
        <v>146.19</v>
      </c>
      <c r="P406" s="324">
        <f t="shared" si="458"/>
        <v>0</v>
      </c>
      <c r="Q406" s="575">
        <v>145</v>
      </c>
      <c r="R406" s="575">
        <v>145</v>
      </c>
      <c r="S406" s="575">
        <v>145</v>
      </c>
      <c r="T406" s="326">
        <f t="shared" si="459"/>
        <v>0</v>
      </c>
      <c r="U406" s="576">
        <v>231.4</v>
      </c>
      <c r="V406" s="576">
        <v>218.52</v>
      </c>
      <c r="W406" s="576">
        <v>212.65</v>
      </c>
      <c r="X406" s="324">
        <f t="shared" ref="X406" si="463">(IF(C406&lt;5,U406,IF(AND(C406&gt;=5,C406&lt;=25),V406,IF(C406&gt;25,W406,""))))*C406</f>
        <v>0</v>
      </c>
      <c r="Y406" s="573">
        <v>350</v>
      </c>
      <c r="Z406" s="573">
        <v>325</v>
      </c>
      <c r="AA406" s="573">
        <v>300</v>
      </c>
      <c r="AB406" s="326">
        <f t="shared" ref="AB406" si="464">(IF(C406&lt;5,Y406,IF(AND(C406&gt;=5,C406&lt;=25),Z406,IF(C406&gt;25,AA406,""))))*C406</f>
        <v>0</v>
      </c>
    </row>
    <row r="407" spans="1:28" x14ac:dyDescent="0.2">
      <c r="A407" s="316"/>
      <c r="B407" s="558"/>
      <c r="C407" s="318">
        <f>'Series 500 Input'!J407</f>
        <v>0</v>
      </c>
      <c r="D407" s="562"/>
      <c r="E407" s="572"/>
      <c r="F407" s="572"/>
      <c r="G407" s="572"/>
      <c r="H407" s="569"/>
      <c r="I407" s="573"/>
      <c r="J407" s="573"/>
      <c r="K407" s="573"/>
      <c r="L407" s="573"/>
      <c r="M407" s="572"/>
      <c r="N407" s="572"/>
      <c r="O407" s="572"/>
      <c r="P407" s="324"/>
      <c r="Q407" s="575"/>
      <c r="R407" s="575"/>
      <c r="S407" s="575"/>
      <c r="T407" s="575"/>
      <c r="U407" s="576"/>
      <c r="V407" s="576"/>
      <c r="W407" s="576"/>
      <c r="X407" s="576"/>
      <c r="Y407" s="573"/>
      <c r="Z407" s="573"/>
      <c r="AA407" s="573"/>
      <c r="AB407" s="411"/>
    </row>
    <row r="408" spans="1:28" ht="25.5" x14ac:dyDescent="0.2">
      <c r="A408" s="316" t="s">
        <v>1508</v>
      </c>
      <c r="B408" s="558" t="s">
        <v>1509</v>
      </c>
      <c r="C408" s="318">
        <f>'Series 500 Input'!J408</f>
        <v>0</v>
      </c>
      <c r="D408" s="346" t="s">
        <v>30</v>
      </c>
      <c r="E408" s="572">
        <v>284.3</v>
      </c>
      <c r="F408" s="572">
        <v>284.3</v>
      </c>
      <c r="G408" s="572">
        <v>284.3</v>
      </c>
      <c r="H408" s="324">
        <f t="shared" si="457"/>
        <v>0</v>
      </c>
      <c r="I408" s="573">
        <v>150</v>
      </c>
      <c r="J408" s="573">
        <v>150</v>
      </c>
      <c r="K408" s="573">
        <v>150</v>
      </c>
      <c r="L408" s="326">
        <f t="shared" ref="L408" si="465">(IF(C408&lt;5,I408,IF(AND(C408&gt;=5,C408&lt;=25),J408,IF(C408&gt;25,K408,""))))*C408</f>
        <v>0</v>
      </c>
      <c r="M408" s="572">
        <v>238.19</v>
      </c>
      <c r="N408" s="572">
        <v>238.19</v>
      </c>
      <c r="O408" s="572">
        <v>238.19</v>
      </c>
      <c r="P408" s="324">
        <f t="shared" si="458"/>
        <v>0</v>
      </c>
      <c r="Q408" s="575">
        <v>145</v>
      </c>
      <c r="R408" s="575">
        <v>145</v>
      </c>
      <c r="S408" s="575">
        <v>145</v>
      </c>
      <c r="T408" s="326">
        <f t="shared" si="459"/>
        <v>0</v>
      </c>
      <c r="U408" s="576">
        <v>271.39999999999998</v>
      </c>
      <c r="V408" s="576">
        <v>258.52</v>
      </c>
      <c r="W408" s="576">
        <v>252.65</v>
      </c>
      <c r="X408" s="324">
        <f t="shared" ref="X408" si="466">(IF(C408&lt;5,U408,IF(AND(C408&gt;=5,C408&lt;=25),V408,IF(C408&gt;25,W408,""))))*C408</f>
        <v>0</v>
      </c>
      <c r="Y408" s="573">
        <v>350</v>
      </c>
      <c r="Z408" s="573">
        <v>325</v>
      </c>
      <c r="AA408" s="573">
        <v>300</v>
      </c>
      <c r="AB408" s="326">
        <f t="shared" ref="AB408:AB436" si="467">(IF(C408&lt;5,Y408,IF(AND(C408&gt;=5,C408&lt;=25),Z408,IF(C408&gt;25,AA408,""))))*C408</f>
        <v>0</v>
      </c>
    </row>
    <row r="409" spans="1:28" x14ac:dyDescent="0.2">
      <c r="A409" s="316"/>
      <c r="B409" s="558"/>
      <c r="C409" s="318">
        <f>'Series 500 Input'!J409</f>
        <v>0</v>
      </c>
      <c r="D409" s="562"/>
      <c r="E409" s="572"/>
      <c r="F409" s="572"/>
      <c r="G409" s="572"/>
      <c r="H409" s="569"/>
      <c r="I409" s="573"/>
      <c r="J409" s="573"/>
      <c r="K409" s="573"/>
      <c r="L409" s="573"/>
      <c r="M409" s="572"/>
      <c r="N409" s="572"/>
      <c r="O409" s="572"/>
      <c r="P409" s="324"/>
      <c r="Q409" s="575"/>
      <c r="R409" s="575"/>
      <c r="S409" s="575"/>
      <c r="T409" s="575"/>
      <c r="U409" s="576"/>
      <c r="V409" s="576"/>
      <c r="W409" s="576"/>
      <c r="X409" s="576"/>
      <c r="Y409" s="573"/>
      <c r="Z409" s="573"/>
      <c r="AA409" s="573"/>
      <c r="AB409" s="411"/>
    </row>
    <row r="410" spans="1:28" ht="25.5" x14ac:dyDescent="0.2">
      <c r="A410" s="316" t="s">
        <v>1510</v>
      </c>
      <c r="B410" s="558" t="s">
        <v>1511</v>
      </c>
      <c r="C410" s="318">
        <f>'Series 500 Input'!J410</f>
        <v>0</v>
      </c>
      <c r="D410" s="346" t="s">
        <v>30</v>
      </c>
      <c r="E410" s="572">
        <v>229.45</v>
      </c>
      <c r="F410" s="572">
        <v>229.45</v>
      </c>
      <c r="G410" s="572">
        <v>229.45</v>
      </c>
      <c r="H410" s="324">
        <f t="shared" si="457"/>
        <v>0</v>
      </c>
      <c r="I410" s="573">
        <v>150</v>
      </c>
      <c r="J410" s="573">
        <v>150</v>
      </c>
      <c r="K410" s="573">
        <v>150</v>
      </c>
      <c r="L410" s="326">
        <f t="shared" ref="L410" si="468">(IF(C410&lt;5,I410,IF(AND(C410&gt;=5,C410&lt;=25),J410,IF(C410&gt;25,K410,""))))*C410</f>
        <v>0</v>
      </c>
      <c r="M410" s="572">
        <v>146.19</v>
      </c>
      <c r="N410" s="572">
        <v>146.19</v>
      </c>
      <c r="O410" s="572">
        <v>146.19</v>
      </c>
      <c r="P410" s="324">
        <f t="shared" si="458"/>
        <v>0</v>
      </c>
      <c r="Q410" s="575">
        <v>145</v>
      </c>
      <c r="R410" s="575">
        <v>145</v>
      </c>
      <c r="S410" s="575">
        <v>145</v>
      </c>
      <c r="T410" s="326">
        <f t="shared" si="459"/>
        <v>0</v>
      </c>
      <c r="U410" s="576">
        <v>231.4</v>
      </c>
      <c r="V410" s="576">
        <v>218.52</v>
      </c>
      <c r="W410" s="576">
        <v>212.65</v>
      </c>
      <c r="X410" s="324">
        <f t="shared" ref="X410" si="469">(IF(C410&lt;5,U410,IF(AND(C410&gt;=5,C410&lt;=25),V410,IF(C410&gt;25,W410,""))))*C410</f>
        <v>0</v>
      </c>
      <c r="Y410" s="573">
        <v>350</v>
      </c>
      <c r="Z410" s="573">
        <v>325</v>
      </c>
      <c r="AA410" s="573">
        <v>300</v>
      </c>
      <c r="AB410" s="326">
        <f t="shared" ref="AB410:AB434" si="470">(IF(C410&lt;5,Y410,IF(AND(C410&gt;=5,C410&lt;=25),Z410,IF(C410&gt;25,AA410,""))))*C410</f>
        <v>0</v>
      </c>
    </row>
    <row r="411" spans="1:28" x14ac:dyDescent="0.2">
      <c r="A411" s="316"/>
      <c r="B411" s="558"/>
      <c r="C411" s="318">
        <f>'Series 500 Input'!J411</f>
        <v>0</v>
      </c>
      <c r="D411" s="562"/>
      <c r="E411" s="572"/>
      <c r="F411" s="572"/>
      <c r="G411" s="572"/>
      <c r="H411" s="569"/>
      <c r="I411" s="573"/>
      <c r="J411" s="573"/>
      <c r="K411" s="573"/>
      <c r="L411" s="573"/>
      <c r="M411" s="572"/>
      <c r="N411" s="572"/>
      <c r="O411" s="572"/>
      <c r="P411" s="324"/>
      <c r="Q411" s="575"/>
      <c r="R411" s="575"/>
      <c r="S411" s="575"/>
      <c r="T411" s="575"/>
      <c r="U411" s="576"/>
      <c r="V411" s="576"/>
      <c r="W411" s="576"/>
      <c r="X411" s="576"/>
      <c r="Y411" s="573"/>
      <c r="Z411" s="573"/>
      <c r="AA411" s="573"/>
      <c r="AB411" s="411"/>
    </row>
    <row r="412" spans="1:28" ht="25.5" x14ac:dyDescent="0.2">
      <c r="A412" s="316" t="s">
        <v>1512</v>
      </c>
      <c r="B412" s="558" t="s">
        <v>1513</v>
      </c>
      <c r="C412" s="318">
        <f>'Series 500 Input'!J412</f>
        <v>0</v>
      </c>
      <c r="D412" s="346" t="s">
        <v>30</v>
      </c>
      <c r="E412" s="572">
        <v>284.3</v>
      </c>
      <c r="F412" s="572">
        <v>284.3</v>
      </c>
      <c r="G412" s="572">
        <v>284.3</v>
      </c>
      <c r="H412" s="324">
        <f t="shared" si="457"/>
        <v>0</v>
      </c>
      <c r="I412" s="573">
        <v>150</v>
      </c>
      <c r="J412" s="573">
        <v>150</v>
      </c>
      <c r="K412" s="573">
        <v>150</v>
      </c>
      <c r="L412" s="326">
        <f t="shared" ref="L412" si="471">(IF(C412&lt;5,I412,IF(AND(C412&gt;=5,C412&lt;=25),J412,IF(C412&gt;25,K412,""))))*C412</f>
        <v>0</v>
      </c>
      <c r="M412" s="572">
        <v>238.19</v>
      </c>
      <c r="N412" s="572">
        <v>238.19</v>
      </c>
      <c r="O412" s="572">
        <v>238.19</v>
      </c>
      <c r="P412" s="324">
        <f t="shared" si="458"/>
        <v>0</v>
      </c>
      <c r="Q412" s="575">
        <v>145</v>
      </c>
      <c r="R412" s="575">
        <v>145</v>
      </c>
      <c r="S412" s="575">
        <v>145</v>
      </c>
      <c r="T412" s="326">
        <f t="shared" si="459"/>
        <v>0</v>
      </c>
      <c r="U412" s="576">
        <v>271.39999999999998</v>
      </c>
      <c r="V412" s="576">
        <v>258.52</v>
      </c>
      <c r="W412" s="576">
        <v>252.65</v>
      </c>
      <c r="X412" s="324">
        <f t="shared" ref="X412" si="472">(IF(C412&lt;5,U412,IF(AND(C412&gt;=5,C412&lt;=25),V412,IF(C412&gt;25,W412,""))))*C412</f>
        <v>0</v>
      </c>
      <c r="Y412" s="573">
        <v>350</v>
      </c>
      <c r="Z412" s="573">
        <v>325</v>
      </c>
      <c r="AA412" s="573">
        <v>300</v>
      </c>
      <c r="AB412" s="326">
        <f t="shared" si="467"/>
        <v>0</v>
      </c>
    </row>
    <row r="413" spans="1:28" x14ac:dyDescent="0.2">
      <c r="A413" s="316"/>
      <c r="B413" s="558"/>
      <c r="C413" s="318">
        <f>'Series 500 Input'!J413</f>
        <v>0</v>
      </c>
      <c r="D413" s="562"/>
      <c r="E413" s="572"/>
      <c r="F413" s="572"/>
      <c r="G413" s="572"/>
      <c r="H413" s="569"/>
      <c r="I413" s="573"/>
      <c r="J413" s="573"/>
      <c r="K413" s="573"/>
      <c r="L413" s="573"/>
      <c r="M413" s="572"/>
      <c r="N413" s="572"/>
      <c r="O413" s="572"/>
      <c r="P413" s="324"/>
      <c r="Q413" s="575"/>
      <c r="R413" s="575"/>
      <c r="S413" s="575"/>
      <c r="T413" s="575"/>
      <c r="U413" s="576"/>
      <c r="V413" s="576"/>
      <c r="W413" s="576"/>
      <c r="X413" s="576"/>
      <c r="Y413" s="573"/>
      <c r="Z413" s="573"/>
      <c r="AA413" s="573"/>
      <c r="AB413" s="411"/>
    </row>
    <row r="414" spans="1:28" ht="25.5" x14ac:dyDescent="0.2">
      <c r="A414" s="316" t="s">
        <v>1514</v>
      </c>
      <c r="B414" s="558" t="s">
        <v>1515</v>
      </c>
      <c r="C414" s="318">
        <f>'Series 500 Input'!J414</f>
        <v>0</v>
      </c>
      <c r="D414" s="346" t="s">
        <v>30</v>
      </c>
      <c r="E414" s="572">
        <v>229.45</v>
      </c>
      <c r="F414" s="572">
        <v>229.45</v>
      </c>
      <c r="G414" s="572">
        <v>229.45</v>
      </c>
      <c r="H414" s="324">
        <f t="shared" si="457"/>
        <v>0</v>
      </c>
      <c r="I414" s="573">
        <v>150</v>
      </c>
      <c r="J414" s="573">
        <v>150</v>
      </c>
      <c r="K414" s="573">
        <v>150</v>
      </c>
      <c r="L414" s="326">
        <f t="shared" ref="L414" si="473">(IF(C414&lt;5,I414,IF(AND(C414&gt;=5,C414&lt;=25),J414,IF(C414&gt;25,K414,""))))*C414</f>
        <v>0</v>
      </c>
      <c r="M414" s="572">
        <v>146.19</v>
      </c>
      <c r="N414" s="572">
        <v>146.19</v>
      </c>
      <c r="O414" s="572">
        <v>146.19</v>
      </c>
      <c r="P414" s="324">
        <f t="shared" si="458"/>
        <v>0</v>
      </c>
      <c r="Q414" s="575">
        <v>145</v>
      </c>
      <c r="R414" s="575">
        <v>145</v>
      </c>
      <c r="S414" s="575">
        <v>145</v>
      </c>
      <c r="T414" s="326">
        <f t="shared" si="459"/>
        <v>0</v>
      </c>
      <c r="U414" s="576">
        <v>231.4</v>
      </c>
      <c r="V414" s="576">
        <v>218.52</v>
      </c>
      <c r="W414" s="576">
        <v>212.65</v>
      </c>
      <c r="X414" s="324">
        <f t="shared" ref="X414" si="474">(IF(C414&lt;5,U414,IF(AND(C414&gt;=5,C414&lt;=25),V414,IF(C414&gt;25,W414,""))))*C414</f>
        <v>0</v>
      </c>
      <c r="Y414" s="573">
        <v>350</v>
      </c>
      <c r="Z414" s="573">
        <v>325</v>
      </c>
      <c r="AA414" s="573">
        <v>300</v>
      </c>
      <c r="AB414" s="326">
        <f t="shared" si="470"/>
        <v>0</v>
      </c>
    </row>
    <row r="415" spans="1:28" x14ac:dyDescent="0.2">
      <c r="A415" s="316"/>
      <c r="B415" s="558"/>
      <c r="C415" s="318">
        <f>'Series 500 Input'!J415</f>
        <v>0</v>
      </c>
      <c r="D415" s="562"/>
      <c r="E415" s="572"/>
      <c r="F415" s="572"/>
      <c r="G415" s="572"/>
      <c r="H415" s="569"/>
      <c r="I415" s="573"/>
      <c r="J415" s="573"/>
      <c r="K415" s="573"/>
      <c r="L415" s="573"/>
      <c r="M415" s="572"/>
      <c r="N415" s="572"/>
      <c r="O415" s="572"/>
      <c r="P415" s="324"/>
      <c r="Q415" s="575"/>
      <c r="R415" s="575"/>
      <c r="S415" s="575"/>
      <c r="T415" s="575"/>
      <c r="U415" s="576"/>
      <c r="V415" s="576"/>
      <c r="W415" s="576"/>
      <c r="X415" s="576"/>
      <c r="Y415" s="573"/>
      <c r="Z415" s="573"/>
      <c r="AA415" s="573"/>
      <c r="AB415" s="411"/>
    </row>
    <row r="416" spans="1:28" ht="38.25" x14ac:dyDescent="0.2">
      <c r="A416" s="316" t="s">
        <v>1516</v>
      </c>
      <c r="B416" s="558" t="s">
        <v>1517</v>
      </c>
      <c r="C416" s="318">
        <f>'Series 500 Input'!J416</f>
        <v>0</v>
      </c>
      <c r="D416" s="346" t="s">
        <v>30</v>
      </c>
      <c r="E416" s="572">
        <v>229.45</v>
      </c>
      <c r="F416" s="572">
        <v>229.45</v>
      </c>
      <c r="G416" s="572">
        <v>229.45</v>
      </c>
      <c r="H416" s="324">
        <f t="shared" si="457"/>
        <v>0</v>
      </c>
      <c r="I416" s="573">
        <v>150</v>
      </c>
      <c r="J416" s="573">
        <v>150</v>
      </c>
      <c r="K416" s="573">
        <v>150</v>
      </c>
      <c r="L416" s="326">
        <f t="shared" ref="L416" si="475">(IF(C416&lt;5,I416,IF(AND(C416&gt;=5,C416&lt;=25),J416,IF(C416&gt;25,K416,""))))*C416</f>
        <v>0</v>
      </c>
      <c r="M416" s="572">
        <v>150.79</v>
      </c>
      <c r="N416" s="572">
        <v>150.79</v>
      </c>
      <c r="O416" s="572">
        <v>150.79</v>
      </c>
      <c r="P416" s="324">
        <f t="shared" si="458"/>
        <v>0</v>
      </c>
      <c r="Q416" s="575">
        <v>130</v>
      </c>
      <c r="R416" s="575">
        <v>130</v>
      </c>
      <c r="S416" s="575">
        <v>130</v>
      </c>
      <c r="T416" s="326">
        <f t="shared" si="459"/>
        <v>0</v>
      </c>
      <c r="U416" s="576">
        <v>200</v>
      </c>
      <c r="V416" s="576">
        <v>160</v>
      </c>
      <c r="W416" s="576">
        <v>155</v>
      </c>
      <c r="X416" s="324">
        <f t="shared" ref="X416" si="476">(IF(C416&lt;5,U416,IF(AND(C416&gt;=5,C416&lt;=25),V416,IF(C416&gt;25,W416,""))))*C416</f>
        <v>0</v>
      </c>
      <c r="Y416" s="573">
        <v>250</v>
      </c>
      <c r="Z416" s="573">
        <v>225</v>
      </c>
      <c r="AA416" s="573">
        <v>200</v>
      </c>
      <c r="AB416" s="326">
        <f t="shared" si="467"/>
        <v>0</v>
      </c>
    </row>
    <row r="417" spans="1:28" x14ac:dyDescent="0.2">
      <c r="A417" s="316"/>
      <c r="B417" s="558"/>
      <c r="C417" s="318">
        <f>'Series 500 Input'!J417</f>
        <v>0</v>
      </c>
      <c r="D417" s="562"/>
      <c r="E417" s="572"/>
      <c r="F417" s="572"/>
      <c r="G417" s="572"/>
      <c r="H417" s="569"/>
      <c r="I417" s="573"/>
      <c r="J417" s="573"/>
      <c r="K417" s="573"/>
      <c r="L417" s="573"/>
      <c r="M417" s="572"/>
      <c r="N417" s="572"/>
      <c r="O417" s="572"/>
      <c r="P417" s="324"/>
      <c r="Q417" s="575"/>
      <c r="R417" s="575"/>
      <c r="S417" s="575"/>
      <c r="T417" s="575"/>
      <c r="U417" s="576"/>
      <c r="V417" s="576"/>
      <c r="W417" s="576"/>
      <c r="X417" s="576"/>
      <c r="Y417" s="573"/>
      <c r="Z417" s="573"/>
      <c r="AA417" s="573"/>
      <c r="AB417" s="411"/>
    </row>
    <row r="418" spans="1:28" ht="38.25" x14ac:dyDescent="0.2">
      <c r="A418" s="316" t="s">
        <v>1518</v>
      </c>
      <c r="B418" s="558" t="s">
        <v>1519</v>
      </c>
      <c r="C418" s="318">
        <f>'Series 500 Input'!J418</f>
        <v>0</v>
      </c>
      <c r="D418" s="346" t="s">
        <v>30</v>
      </c>
      <c r="E418" s="572">
        <v>229.45</v>
      </c>
      <c r="F418" s="572">
        <v>229.45</v>
      </c>
      <c r="G418" s="572">
        <v>229.45</v>
      </c>
      <c r="H418" s="324">
        <f t="shared" si="457"/>
        <v>0</v>
      </c>
      <c r="I418" s="573">
        <v>150</v>
      </c>
      <c r="J418" s="573">
        <v>150</v>
      </c>
      <c r="K418" s="573">
        <v>150</v>
      </c>
      <c r="L418" s="326">
        <f t="shared" ref="L418" si="477">(IF(C418&lt;5,I418,IF(AND(C418&gt;=5,C418&lt;=25),J418,IF(C418&gt;25,K418,""))))*C418</f>
        <v>0</v>
      </c>
      <c r="M418" s="572">
        <v>150.79</v>
      </c>
      <c r="N418" s="572">
        <v>150.79</v>
      </c>
      <c r="O418" s="572">
        <v>150.79</v>
      </c>
      <c r="P418" s="324">
        <f t="shared" si="458"/>
        <v>0</v>
      </c>
      <c r="Q418" s="575">
        <v>140</v>
      </c>
      <c r="R418" s="575">
        <v>140</v>
      </c>
      <c r="S418" s="575">
        <v>140</v>
      </c>
      <c r="T418" s="326">
        <f t="shared" si="459"/>
        <v>0</v>
      </c>
      <c r="U418" s="576">
        <v>260</v>
      </c>
      <c r="V418" s="576">
        <v>220</v>
      </c>
      <c r="W418" s="576">
        <v>215</v>
      </c>
      <c r="X418" s="324">
        <f t="shared" ref="X418" si="478">(IF(C418&lt;5,U418,IF(AND(C418&gt;=5,C418&lt;=25),V418,IF(C418&gt;25,W418,""))))*C418</f>
        <v>0</v>
      </c>
      <c r="Y418" s="573">
        <v>325</v>
      </c>
      <c r="Z418" s="573">
        <v>300</v>
      </c>
      <c r="AA418" s="573">
        <v>295</v>
      </c>
      <c r="AB418" s="326">
        <f t="shared" si="470"/>
        <v>0</v>
      </c>
    </row>
    <row r="419" spans="1:28" x14ac:dyDescent="0.2">
      <c r="A419" s="316"/>
      <c r="B419" s="558"/>
      <c r="C419" s="318">
        <f>'Series 500 Input'!J419</f>
        <v>0</v>
      </c>
      <c r="D419" s="562"/>
      <c r="E419" s="572"/>
      <c r="F419" s="572"/>
      <c r="G419" s="572"/>
      <c r="H419" s="569"/>
      <c r="I419" s="573"/>
      <c r="J419" s="573"/>
      <c r="K419" s="573"/>
      <c r="L419" s="573"/>
      <c r="M419" s="572"/>
      <c r="N419" s="572"/>
      <c r="O419" s="572"/>
      <c r="P419" s="324"/>
      <c r="Q419" s="575"/>
      <c r="R419" s="575"/>
      <c r="S419" s="575"/>
      <c r="T419" s="575"/>
      <c r="U419" s="576"/>
      <c r="V419" s="576"/>
      <c r="W419" s="576"/>
      <c r="X419" s="576"/>
      <c r="Y419" s="573"/>
      <c r="Z419" s="573"/>
      <c r="AA419" s="573"/>
      <c r="AB419" s="411"/>
    </row>
    <row r="420" spans="1:28" ht="38.25" x14ac:dyDescent="0.2">
      <c r="A420" s="316" t="s">
        <v>1520</v>
      </c>
      <c r="B420" s="558" t="s">
        <v>1521</v>
      </c>
      <c r="C420" s="318">
        <f>'Series 500 Input'!J420</f>
        <v>0</v>
      </c>
      <c r="D420" s="346" t="s">
        <v>30</v>
      </c>
      <c r="E420" s="572">
        <v>229.45</v>
      </c>
      <c r="F420" s="572">
        <v>229.45</v>
      </c>
      <c r="G420" s="572">
        <v>229.45</v>
      </c>
      <c r="H420" s="324">
        <f t="shared" si="457"/>
        <v>0</v>
      </c>
      <c r="I420" s="573">
        <v>150</v>
      </c>
      <c r="J420" s="573">
        <v>150</v>
      </c>
      <c r="K420" s="573">
        <v>150</v>
      </c>
      <c r="L420" s="326">
        <f t="shared" ref="L420" si="479">(IF(C420&lt;5,I420,IF(AND(C420&gt;=5,C420&lt;=25),J420,IF(C420&gt;25,K420,""))))*C420</f>
        <v>0</v>
      </c>
      <c r="M420" s="572">
        <v>146.19</v>
      </c>
      <c r="N420" s="572">
        <v>146.19</v>
      </c>
      <c r="O420" s="572">
        <v>146.19</v>
      </c>
      <c r="P420" s="324">
        <f t="shared" si="458"/>
        <v>0</v>
      </c>
      <c r="Q420" s="575">
        <v>145</v>
      </c>
      <c r="R420" s="575">
        <v>145</v>
      </c>
      <c r="S420" s="575">
        <v>145</v>
      </c>
      <c r="T420" s="326">
        <f t="shared" si="459"/>
        <v>0</v>
      </c>
      <c r="U420" s="576">
        <v>320</v>
      </c>
      <c r="V420" s="576">
        <v>280</v>
      </c>
      <c r="W420" s="576">
        <v>275</v>
      </c>
      <c r="X420" s="324">
        <f t="shared" ref="X420" si="480">(IF(C420&lt;5,U420,IF(AND(C420&gt;=5,C420&lt;=25),V420,IF(C420&gt;25,W420,""))))*C420</f>
        <v>0</v>
      </c>
      <c r="Y420" s="573">
        <v>350</v>
      </c>
      <c r="Z420" s="573">
        <v>325</v>
      </c>
      <c r="AA420" s="573">
        <v>300</v>
      </c>
      <c r="AB420" s="326">
        <f t="shared" si="467"/>
        <v>0</v>
      </c>
    </row>
    <row r="421" spans="1:28" x14ac:dyDescent="0.2">
      <c r="A421" s="316"/>
      <c r="B421" s="558"/>
      <c r="C421" s="318">
        <f>'Series 500 Input'!J421</f>
        <v>0</v>
      </c>
      <c r="D421" s="562"/>
      <c r="E421" s="572"/>
      <c r="F421" s="572"/>
      <c r="G421" s="572"/>
      <c r="H421" s="569"/>
      <c r="I421" s="573"/>
      <c r="J421" s="573"/>
      <c r="K421" s="573"/>
      <c r="L421" s="573"/>
      <c r="M421" s="572"/>
      <c r="N421" s="572"/>
      <c r="O421" s="572"/>
      <c r="P421" s="324"/>
      <c r="Q421" s="575"/>
      <c r="R421" s="575"/>
      <c r="S421" s="575"/>
      <c r="T421" s="575"/>
      <c r="U421" s="576"/>
      <c r="V421" s="576"/>
      <c r="W421" s="576"/>
      <c r="X421" s="576"/>
      <c r="Y421" s="573"/>
      <c r="Z421" s="573"/>
      <c r="AA421" s="573"/>
      <c r="AB421" s="411"/>
    </row>
    <row r="422" spans="1:28" ht="39" customHeight="1" x14ac:dyDescent="0.2">
      <c r="A422" s="316" t="s">
        <v>1522</v>
      </c>
      <c r="B422" s="558" t="s">
        <v>1523</v>
      </c>
      <c r="C422" s="318">
        <f>'Series 500 Input'!J422</f>
        <v>0</v>
      </c>
      <c r="D422" s="346" t="s">
        <v>30</v>
      </c>
      <c r="E422" s="572">
        <v>278.39999999999998</v>
      </c>
      <c r="F422" s="572">
        <v>278.39999999999998</v>
      </c>
      <c r="G422" s="572">
        <v>278.39999999999998</v>
      </c>
      <c r="H422" s="324">
        <f t="shared" si="457"/>
        <v>0</v>
      </c>
      <c r="I422" s="573">
        <v>150</v>
      </c>
      <c r="J422" s="573">
        <v>150</v>
      </c>
      <c r="K422" s="573">
        <v>150</v>
      </c>
      <c r="L422" s="326">
        <f t="shared" ref="L422" si="481">(IF(C422&lt;5,I422,IF(AND(C422&gt;=5,C422&lt;=25),J422,IF(C422&gt;25,K422,""))))*C422</f>
        <v>0</v>
      </c>
      <c r="M422" s="572">
        <v>150.79</v>
      </c>
      <c r="N422" s="572">
        <v>150.79</v>
      </c>
      <c r="O422" s="572">
        <v>150.79</v>
      </c>
      <c r="P422" s="324">
        <f t="shared" si="458"/>
        <v>0</v>
      </c>
      <c r="Q422" s="575">
        <v>140</v>
      </c>
      <c r="R422" s="575">
        <v>140</v>
      </c>
      <c r="S422" s="575">
        <v>140</v>
      </c>
      <c r="T422" s="326">
        <f t="shared" si="459"/>
        <v>0</v>
      </c>
      <c r="U422" s="576">
        <v>475</v>
      </c>
      <c r="V422" s="576">
        <v>458.01</v>
      </c>
      <c r="W422" s="576">
        <v>450</v>
      </c>
      <c r="X422" s="324">
        <f t="shared" ref="X422" si="482">(IF(C422&lt;5,U422,IF(AND(C422&gt;=5,C422&lt;=25),V422,IF(C422&gt;25,W422,""))))*C422</f>
        <v>0</v>
      </c>
      <c r="Y422" s="573">
        <v>325</v>
      </c>
      <c r="Z422" s="573">
        <v>300</v>
      </c>
      <c r="AA422" s="573">
        <v>295</v>
      </c>
      <c r="AB422" s="326">
        <f t="shared" si="470"/>
        <v>0</v>
      </c>
    </row>
    <row r="423" spans="1:28" x14ac:dyDescent="0.2">
      <c r="A423" s="316"/>
      <c r="B423" s="558"/>
      <c r="C423" s="318">
        <f>'Series 500 Input'!J423</f>
        <v>0</v>
      </c>
      <c r="D423" s="562"/>
      <c r="E423" s="572"/>
      <c r="F423" s="572"/>
      <c r="G423" s="572"/>
      <c r="H423" s="569"/>
      <c r="I423" s="573"/>
      <c r="J423" s="573"/>
      <c r="K423" s="573"/>
      <c r="L423" s="573"/>
      <c r="M423" s="572"/>
      <c r="N423" s="572"/>
      <c r="O423" s="572"/>
      <c r="P423" s="324"/>
      <c r="Q423" s="575"/>
      <c r="R423" s="575"/>
      <c r="S423" s="575"/>
      <c r="T423" s="575"/>
      <c r="U423" s="576"/>
      <c r="V423" s="576"/>
      <c r="W423" s="576"/>
      <c r="X423" s="576"/>
      <c r="Y423" s="573"/>
      <c r="Z423" s="573"/>
      <c r="AA423" s="573"/>
      <c r="AB423" s="411"/>
    </row>
    <row r="424" spans="1:28" ht="39" customHeight="1" x14ac:dyDescent="0.2">
      <c r="A424" s="316" t="s">
        <v>1524</v>
      </c>
      <c r="B424" s="558" t="s">
        <v>1525</v>
      </c>
      <c r="C424" s="318">
        <f>'Series 500 Input'!J424</f>
        <v>0</v>
      </c>
      <c r="D424" s="346" t="s">
        <v>30</v>
      </c>
      <c r="E424" s="572">
        <v>294.70999999999998</v>
      </c>
      <c r="F424" s="572">
        <v>294.70999999999998</v>
      </c>
      <c r="G424" s="572">
        <v>294.70999999999998</v>
      </c>
      <c r="H424" s="324">
        <f t="shared" si="457"/>
        <v>0</v>
      </c>
      <c r="I424" s="573">
        <v>150</v>
      </c>
      <c r="J424" s="573">
        <v>150</v>
      </c>
      <c r="K424" s="573">
        <v>150</v>
      </c>
      <c r="L424" s="326">
        <f t="shared" ref="L424" si="483">(IF(C424&lt;5,I424,IF(AND(C424&gt;=5,C424&lt;=25),J424,IF(C424&gt;25,K424,""))))*C424</f>
        <v>0</v>
      </c>
      <c r="M424" s="572">
        <v>150.79</v>
      </c>
      <c r="N424" s="572">
        <v>150.79</v>
      </c>
      <c r="O424" s="572">
        <v>150.79</v>
      </c>
      <c r="P424" s="324">
        <f t="shared" si="458"/>
        <v>0</v>
      </c>
      <c r="Q424" s="575">
        <v>145</v>
      </c>
      <c r="R424" s="575">
        <v>145</v>
      </c>
      <c r="S424" s="575">
        <v>145</v>
      </c>
      <c r="T424" s="326">
        <f t="shared" si="459"/>
        <v>0</v>
      </c>
      <c r="U424" s="576">
        <v>665</v>
      </c>
      <c r="V424" s="576">
        <v>648.97</v>
      </c>
      <c r="W424" s="576">
        <v>640</v>
      </c>
      <c r="X424" s="324">
        <f t="shared" ref="X424" si="484">(IF(C424&lt;5,U424,IF(AND(C424&gt;=5,C424&lt;=25),V424,IF(C424&gt;25,W424,""))))*C424</f>
        <v>0</v>
      </c>
      <c r="Y424" s="573">
        <v>350</v>
      </c>
      <c r="Z424" s="573">
        <v>350</v>
      </c>
      <c r="AA424" s="573">
        <v>325</v>
      </c>
      <c r="AB424" s="326">
        <f t="shared" si="467"/>
        <v>0</v>
      </c>
    </row>
    <row r="425" spans="1:28" x14ac:dyDescent="0.2">
      <c r="A425" s="316"/>
      <c r="B425" s="597"/>
      <c r="C425" s="318">
        <f>'Series 500 Input'!J425</f>
        <v>0</v>
      </c>
      <c r="D425" s="562"/>
      <c r="E425" s="572"/>
      <c r="F425" s="572"/>
      <c r="G425" s="572"/>
      <c r="H425" s="569"/>
      <c r="I425" s="573"/>
      <c r="J425" s="573"/>
      <c r="K425" s="573"/>
      <c r="L425" s="573"/>
      <c r="M425" s="572"/>
      <c r="N425" s="572"/>
      <c r="O425" s="572"/>
      <c r="P425" s="324"/>
      <c r="Q425" s="575"/>
      <c r="R425" s="575"/>
      <c r="S425" s="575"/>
      <c r="T425" s="575"/>
      <c r="U425" s="576"/>
      <c r="V425" s="576"/>
      <c r="W425" s="576"/>
      <c r="X425" s="576"/>
      <c r="Y425" s="573"/>
      <c r="Z425" s="573"/>
      <c r="AA425" s="573"/>
      <c r="AB425" s="411"/>
    </row>
    <row r="426" spans="1:28" ht="39" customHeight="1" x14ac:dyDescent="0.2">
      <c r="A426" s="316" t="s">
        <v>1526</v>
      </c>
      <c r="B426" s="558" t="s">
        <v>1527</v>
      </c>
      <c r="C426" s="318">
        <f>'Series 500 Input'!J426</f>
        <v>0</v>
      </c>
      <c r="D426" s="346" t="s">
        <v>30</v>
      </c>
      <c r="E426" s="572">
        <v>294.70999999999998</v>
      </c>
      <c r="F426" s="572">
        <v>294.70999999999998</v>
      </c>
      <c r="G426" s="572">
        <v>294.70999999999998</v>
      </c>
      <c r="H426" s="324">
        <f t="shared" si="457"/>
        <v>0</v>
      </c>
      <c r="I426" s="573">
        <v>150</v>
      </c>
      <c r="J426" s="573">
        <v>150</v>
      </c>
      <c r="K426" s="573">
        <v>150</v>
      </c>
      <c r="L426" s="326">
        <f t="shared" ref="L426" si="485">(IF(C426&lt;5,I426,IF(AND(C426&gt;=5,C426&lt;=25),J426,IF(C426&gt;25,K426,""))))*C426</f>
        <v>0</v>
      </c>
      <c r="M426" s="572">
        <v>146.19</v>
      </c>
      <c r="N426" s="572">
        <v>146.19</v>
      </c>
      <c r="O426" s="572">
        <v>146.19</v>
      </c>
      <c r="P426" s="324">
        <f t="shared" si="458"/>
        <v>0</v>
      </c>
      <c r="Q426" s="575">
        <v>165</v>
      </c>
      <c r="R426" s="575">
        <v>165</v>
      </c>
      <c r="S426" s="575">
        <v>165</v>
      </c>
      <c r="T426" s="326">
        <f t="shared" si="459"/>
        <v>0</v>
      </c>
      <c r="U426" s="576">
        <v>820</v>
      </c>
      <c r="V426" s="576">
        <v>798</v>
      </c>
      <c r="W426" s="576">
        <v>790</v>
      </c>
      <c r="X426" s="324">
        <f t="shared" ref="X426" si="486">(IF(C426&lt;5,U426,IF(AND(C426&gt;=5,C426&lt;=25),V426,IF(C426&gt;25,W426,""))))*C426</f>
        <v>0</v>
      </c>
      <c r="Y426" s="573">
        <v>350</v>
      </c>
      <c r="Z426" s="573">
        <v>325</v>
      </c>
      <c r="AA426" s="573">
        <v>300</v>
      </c>
      <c r="AB426" s="326">
        <f t="shared" si="470"/>
        <v>0</v>
      </c>
    </row>
    <row r="427" spans="1:28" x14ac:dyDescent="0.2">
      <c r="A427" s="316"/>
      <c r="B427" s="558"/>
      <c r="C427" s="318">
        <f>'Series 500 Input'!J427</f>
        <v>0</v>
      </c>
      <c r="D427" s="562"/>
      <c r="E427" s="572"/>
      <c r="F427" s="572"/>
      <c r="G427" s="572"/>
      <c r="H427" s="569"/>
      <c r="I427" s="573"/>
      <c r="J427" s="573"/>
      <c r="K427" s="573"/>
      <c r="L427" s="573"/>
      <c r="M427" s="572"/>
      <c r="N427" s="572"/>
      <c r="O427" s="572"/>
      <c r="P427" s="324"/>
      <c r="Q427" s="575"/>
      <c r="R427" s="575"/>
      <c r="S427" s="575"/>
      <c r="T427" s="575"/>
      <c r="U427" s="576"/>
      <c r="V427" s="576"/>
      <c r="W427" s="576"/>
      <c r="X427" s="576"/>
      <c r="Y427" s="573"/>
      <c r="Z427" s="573"/>
      <c r="AA427" s="573"/>
      <c r="AB427" s="411"/>
    </row>
    <row r="428" spans="1:28" ht="39.75" customHeight="1" x14ac:dyDescent="0.2">
      <c r="A428" s="316" t="s">
        <v>1528</v>
      </c>
      <c r="B428" s="558" t="s">
        <v>1529</v>
      </c>
      <c r="C428" s="318">
        <f>'Series 500 Input'!J428</f>
        <v>0</v>
      </c>
      <c r="D428" s="346" t="s">
        <v>30</v>
      </c>
      <c r="E428" s="572">
        <v>294.70999999999998</v>
      </c>
      <c r="F428" s="572">
        <v>294.70999999999998</v>
      </c>
      <c r="G428" s="572">
        <v>294.70999999999998</v>
      </c>
      <c r="H428" s="324">
        <f t="shared" si="457"/>
        <v>0</v>
      </c>
      <c r="I428" s="573">
        <v>150</v>
      </c>
      <c r="J428" s="573">
        <v>150</v>
      </c>
      <c r="K428" s="573">
        <v>150</v>
      </c>
      <c r="L428" s="326">
        <f t="shared" ref="L428" si="487">(IF(C428&lt;5,I428,IF(AND(C428&gt;=5,C428&lt;=25),J428,IF(C428&gt;25,K428,""))))*C428</f>
        <v>0</v>
      </c>
      <c r="M428" s="572">
        <v>238.19</v>
      </c>
      <c r="N428" s="572">
        <v>238.19</v>
      </c>
      <c r="O428" s="572">
        <v>238.19</v>
      </c>
      <c r="P428" s="324">
        <f t="shared" si="458"/>
        <v>0</v>
      </c>
      <c r="Q428" s="575">
        <v>185</v>
      </c>
      <c r="R428" s="575">
        <v>185</v>
      </c>
      <c r="S428" s="575">
        <v>185</v>
      </c>
      <c r="T428" s="326">
        <f t="shared" si="459"/>
        <v>0</v>
      </c>
      <c r="U428" s="576">
        <v>1060</v>
      </c>
      <c r="V428" s="576">
        <v>1044.92</v>
      </c>
      <c r="W428" s="576">
        <v>1030</v>
      </c>
      <c r="X428" s="324">
        <f t="shared" ref="X428" si="488">(IF(C428&lt;5,U428,IF(AND(C428&gt;=5,C428&lt;=25),V428,IF(C428&gt;25,W428,""))))*C428</f>
        <v>0</v>
      </c>
      <c r="Y428" s="573">
        <v>350</v>
      </c>
      <c r="Z428" s="573">
        <v>325</v>
      </c>
      <c r="AA428" s="573">
        <v>300</v>
      </c>
      <c r="AB428" s="326">
        <f t="shared" si="467"/>
        <v>0</v>
      </c>
    </row>
    <row r="429" spans="1:28" x14ac:dyDescent="0.2">
      <c r="A429" s="316"/>
      <c r="B429" s="558"/>
      <c r="C429" s="318">
        <f>'Series 500 Input'!J429</f>
        <v>0</v>
      </c>
      <c r="D429" s="562"/>
      <c r="E429" s="572"/>
      <c r="F429" s="572"/>
      <c r="G429" s="572"/>
      <c r="H429" s="569"/>
      <c r="I429" s="573"/>
      <c r="J429" s="573"/>
      <c r="K429" s="573"/>
      <c r="L429" s="573"/>
      <c r="M429" s="572"/>
      <c r="N429" s="572"/>
      <c r="O429" s="572"/>
      <c r="P429" s="324"/>
      <c r="Q429" s="575"/>
      <c r="R429" s="575"/>
      <c r="S429" s="575"/>
      <c r="T429" s="575"/>
      <c r="U429" s="576"/>
      <c r="V429" s="576"/>
      <c r="W429" s="576"/>
      <c r="X429" s="576"/>
      <c r="Y429" s="573"/>
      <c r="Z429" s="573"/>
      <c r="AA429" s="573"/>
      <c r="AB429" s="411"/>
    </row>
    <row r="430" spans="1:28" ht="40.5" customHeight="1" x14ac:dyDescent="0.2">
      <c r="A430" s="316" t="s">
        <v>1530</v>
      </c>
      <c r="B430" s="558" t="s">
        <v>1531</v>
      </c>
      <c r="C430" s="318">
        <f>'Series 500 Input'!J430</f>
        <v>0</v>
      </c>
      <c r="D430" s="346" t="s">
        <v>30</v>
      </c>
      <c r="E430" s="572">
        <v>278.39999999999998</v>
      </c>
      <c r="F430" s="572">
        <v>278.39999999999998</v>
      </c>
      <c r="G430" s="572">
        <v>278.39999999999998</v>
      </c>
      <c r="H430" s="324">
        <f t="shared" si="457"/>
        <v>0</v>
      </c>
      <c r="I430" s="573">
        <v>150</v>
      </c>
      <c r="J430" s="573">
        <v>150</v>
      </c>
      <c r="K430" s="573">
        <v>150</v>
      </c>
      <c r="L430" s="326">
        <f t="shared" ref="L430" si="489">(IF(C430&lt;5,I430,IF(AND(C430&gt;=5,C430&lt;=25),J430,IF(C430&gt;25,K430,""))))*C430</f>
        <v>0</v>
      </c>
      <c r="M430" s="572">
        <v>150.79</v>
      </c>
      <c r="N430" s="572">
        <v>150.79</v>
      </c>
      <c r="O430" s="572">
        <v>150.79</v>
      </c>
      <c r="P430" s="324">
        <f t="shared" si="458"/>
        <v>0</v>
      </c>
      <c r="Q430" s="575">
        <v>140</v>
      </c>
      <c r="R430" s="575">
        <v>140</v>
      </c>
      <c r="S430" s="575">
        <v>140</v>
      </c>
      <c r="T430" s="326">
        <f t="shared" si="459"/>
        <v>0</v>
      </c>
      <c r="U430" s="576">
        <v>475</v>
      </c>
      <c r="V430" s="576">
        <v>458.01</v>
      </c>
      <c r="W430" s="576">
        <v>450</v>
      </c>
      <c r="X430" s="324">
        <f t="shared" ref="X430" si="490">(IF(C430&lt;5,U430,IF(AND(C430&gt;=5,C430&lt;=25),V430,IF(C430&gt;25,W430,""))))*C430</f>
        <v>0</v>
      </c>
      <c r="Y430" s="573">
        <v>325</v>
      </c>
      <c r="Z430" s="573">
        <v>300</v>
      </c>
      <c r="AA430" s="573">
        <v>295</v>
      </c>
      <c r="AB430" s="326">
        <f t="shared" si="470"/>
        <v>0</v>
      </c>
    </row>
    <row r="431" spans="1:28" x14ac:dyDescent="0.2">
      <c r="A431" s="316"/>
      <c r="B431" s="558"/>
      <c r="C431" s="318">
        <f>'Series 500 Input'!J431</f>
        <v>0</v>
      </c>
      <c r="D431" s="562"/>
      <c r="E431" s="572"/>
      <c r="F431" s="572"/>
      <c r="G431" s="572"/>
      <c r="H431" s="569"/>
      <c r="I431" s="573"/>
      <c r="J431" s="573"/>
      <c r="K431" s="573"/>
      <c r="L431" s="573"/>
      <c r="M431" s="572"/>
      <c r="N431" s="572"/>
      <c r="O431" s="572"/>
      <c r="P431" s="324"/>
      <c r="Q431" s="575"/>
      <c r="R431" s="575"/>
      <c r="S431" s="575"/>
      <c r="T431" s="575"/>
      <c r="U431" s="576"/>
      <c r="V431" s="576"/>
      <c r="W431" s="576"/>
      <c r="X431" s="576"/>
      <c r="Y431" s="573"/>
      <c r="Z431" s="573"/>
      <c r="AA431" s="573"/>
      <c r="AB431" s="411"/>
    </row>
    <row r="432" spans="1:28" ht="37.5" customHeight="1" x14ac:dyDescent="0.2">
      <c r="A432" s="316" t="s">
        <v>1532</v>
      </c>
      <c r="B432" s="558" t="s">
        <v>1533</v>
      </c>
      <c r="C432" s="318">
        <f>'Series 500 Input'!J432</f>
        <v>0</v>
      </c>
      <c r="D432" s="346" t="s">
        <v>30</v>
      </c>
      <c r="E432" s="572">
        <v>294.70999999999998</v>
      </c>
      <c r="F432" s="572">
        <v>294.70999999999998</v>
      </c>
      <c r="G432" s="572">
        <v>294.70999999999998</v>
      </c>
      <c r="H432" s="324">
        <f t="shared" si="457"/>
        <v>0</v>
      </c>
      <c r="I432" s="573">
        <v>150</v>
      </c>
      <c r="J432" s="573">
        <v>150</v>
      </c>
      <c r="K432" s="573">
        <v>150</v>
      </c>
      <c r="L432" s="326">
        <f t="shared" ref="L432" si="491">(IF(C432&lt;5,I432,IF(AND(C432&gt;=5,C432&lt;=25),J432,IF(C432&gt;25,K432,""))))*C432</f>
        <v>0</v>
      </c>
      <c r="M432" s="572">
        <v>150.79</v>
      </c>
      <c r="N432" s="572">
        <v>150.79</v>
      </c>
      <c r="O432" s="572">
        <v>150.79</v>
      </c>
      <c r="P432" s="324">
        <f t="shared" si="458"/>
        <v>0</v>
      </c>
      <c r="Q432" s="575">
        <v>145</v>
      </c>
      <c r="R432" s="575">
        <v>145</v>
      </c>
      <c r="S432" s="575">
        <v>145</v>
      </c>
      <c r="T432" s="326">
        <f t="shared" si="459"/>
        <v>0</v>
      </c>
      <c r="U432" s="576">
        <v>665</v>
      </c>
      <c r="V432" s="576">
        <v>648.97</v>
      </c>
      <c r="W432" s="576">
        <v>640</v>
      </c>
      <c r="X432" s="324">
        <f t="shared" ref="X432" si="492">(IF(C432&lt;5,U432,IF(AND(C432&gt;=5,C432&lt;=25),V432,IF(C432&gt;25,W432,""))))*C432</f>
        <v>0</v>
      </c>
      <c r="Y432" s="573">
        <v>325</v>
      </c>
      <c r="Z432" s="573">
        <v>300</v>
      </c>
      <c r="AA432" s="573">
        <v>295</v>
      </c>
      <c r="AB432" s="326">
        <f t="shared" si="467"/>
        <v>0</v>
      </c>
    </row>
    <row r="433" spans="1:28" x14ac:dyDescent="0.2">
      <c r="A433" s="316"/>
      <c r="B433" s="558"/>
      <c r="C433" s="318">
        <f>'Series 500 Input'!J433</f>
        <v>0</v>
      </c>
      <c r="D433" s="562"/>
      <c r="E433" s="572"/>
      <c r="F433" s="572"/>
      <c r="G433" s="572"/>
      <c r="H433" s="569"/>
      <c r="I433" s="573"/>
      <c r="J433" s="573"/>
      <c r="K433" s="573"/>
      <c r="L433" s="573"/>
      <c r="M433" s="572"/>
      <c r="N433" s="572"/>
      <c r="O433" s="572"/>
      <c r="P433" s="324"/>
      <c r="Q433" s="575"/>
      <c r="R433" s="575"/>
      <c r="S433" s="575"/>
      <c r="T433" s="575"/>
      <c r="U433" s="576"/>
      <c r="V433" s="576"/>
      <c r="W433" s="576"/>
      <c r="X433" s="576"/>
      <c r="Y433" s="573"/>
      <c r="Z433" s="573"/>
      <c r="AA433" s="573"/>
      <c r="AB433" s="411"/>
    </row>
    <row r="434" spans="1:28" ht="39" customHeight="1" x14ac:dyDescent="0.2">
      <c r="A434" s="316" t="s">
        <v>1534</v>
      </c>
      <c r="B434" s="558" t="s">
        <v>1535</v>
      </c>
      <c r="C434" s="318">
        <f>'Series 500 Input'!J434</f>
        <v>0</v>
      </c>
      <c r="D434" s="346" t="s">
        <v>30</v>
      </c>
      <c r="E434" s="572">
        <v>294.70999999999998</v>
      </c>
      <c r="F434" s="572">
        <v>294.70999999999998</v>
      </c>
      <c r="G434" s="572">
        <v>294.70999999999998</v>
      </c>
      <c r="H434" s="324">
        <f t="shared" si="457"/>
        <v>0</v>
      </c>
      <c r="I434" s="573">
        <v>150</v>
      </c>
      <c r="J434" s="573">
        <v>150</v>
      </c>
      <c r="K434" s="573">
        <v>150</v>
      </c>
      <c r="L434" s="326">
        <f t="shared" ref="L434" si="493">(IF(C434&lt;5,I434,IF(AND(C434&gt;=5,C434&lt;=25),J434,IF(C434&gt;25,K434,""))))*C434</f>
        <v>0</v>
      </c>
      <c r="M434" s="572">
        <v>146.19</v>
      </c>
      <c r="N434" s="572">
        <v>146.19</v>
      </c>
      <c r="O434" s="572">
        <v>146.19</v>
      </c>
      <c r="P434" s="324">
        <f t="shared" si="458"/>
        <v>0</v>
      </c>
      <c r="Q434" s="575">
        <v>165</v>
      </c>
      <c r="R434" s="575">
        <v>165</v>
      </c>
      <c r="S434" s="575">
        <v>165</v>
      </c>
      <c r="T434" s="326">
        <f t="shared" si="459"/>
        <v>0</v>
      </c>
      <c r="U434" s="576">
        <v>820</v>
      </c>
      <c r="V434" s="576">
        <v>798.27</v>
      </c>
      <c r="W434" s="576">
        <v>790</v>
      </c>
      <c r="X434" s="324">
        <f t="shared" ref="X434" si="494">(IF(C434&lt;5,U434,IF(AND(C434&gt;=5,C434&lt;=25),V434,IF(C434&gt;25,W434,""))))*C434</f>
        <v>0</v>
      </c>
      <c r="Y434" s="573">
        <v>350</v>
      </c>
      <c r="Z434" s="573">
        <v>325</v>
      </c>
      <c r="AA434" s="573">
        <v>300</v>
      </c>
      <c r="AB434" s="326">
        <f t="shared" si="470"/>
        <v>0</v>
      </c>
    </row>
    <row r="435" spans="1:28" x14ac:dyDescent="0.2">
      <c r="A435" s="316"/>
      <c r="B435" s="558"/>
      <c r="C435" s="318">
        <f>'Series 500 Input'!J435</f>
        <v>0</v>
      </c>
      <c r="D435" s="562"/>
      <c r="E435" s="572"/>
      <c r="F435" s="572"/>
      <c r="G435" s="572"/>
      <c r="H435" s="569"/>
      <c r="I435" s="573"/>
      <c r="J435" s="573"/>
      <c r="K435" s="573"/>
      <c r="L435" s="573"/>
      <c r="M435" s="572"/>
      <c r="N435" s="572"/>
      <c r="O435" s="572"/>
      <c r="P435" s="324"/>
      <c r="Q435" s="575"/>
      <c r="R435" s="575"/>
      <c r="S435" s="575"/>
      <c r="T435" s="575"/>
      <c r="U435" s="576"/>
      <c r="V435" s="576"/>
      <c r="W435" s="576"/>
      <c r="X435" s="576"/>
      <c r="Y435" s="573"/>
      <c r="Z435" s="573"/>
      <c r="AA435" s="573"/>
      <c r="AB435" s="411"/>
    </row>
    <row r="436" spans="1:28" ht="38.25" customHeight="1" x14ac:dyDescent="0.2">
      <c r="A436" s="316" t="s">
        <v>1536</v>
      </c>
      <c r="B436" s="558" t="s">
        <v>1537</v>
      </c>
      <c r="C436" s="318">
        <f>'Series 500 Input'!J436</f>
        <v>0</v>
      </c>
      <c r="D436" s="346" t="s">
        <v>30</v>
      </c>
      <c r="E436" s="572">
        <v>294.70999999999998</v>
      </c>
      <c r="F436" s="572">
        <v>294.70999999999998</v>
      </c>
      <c r="G436" s="572">
        <v>294.70999999999998</v>
      </c>
      <c r="H436" s="324">
        <f t="shared" si="457"/>
        <v>0</v>
      </c>
      <c r="I436" s="573">
        <v>150</v>
      </c>
      <c r="J436" s="573">
        <v>150</v>
      </c>
      <c r="K436" s="573">
        <v>150</v>
      </c>
      <c r="L436" s="326">
        <f t="shared" ref="L436" si="495">(IF(C436&lt;5,I436,IF(AND(C436&gt;=5,C436&lt;=25),J436,IF(C436&gt;25,K436,""))))*C436</f>
        <v>0</v>
      </c>
      <c r="M436" s="572">
        <v>238.19</v>
      </c>
      <c r="N436" s="572">
        <v>238.19</v>
      </c>
      <c r="O436" s="572">
        <v>238.19</v>
      </c>
      <c r="P436" s="324">
        <f t="shared" si="458"/>
        <v>0</v>
      </c>
      <c r="Q436" s="575">
        <v>185</v>
      </c>
      <c r="R436" s="575">
        <v>185</v>
      </c>
      <c r="S436" s="575">
        <v>185</v>
      </c>
      <c r="T436" s="326">
        <f t="shared" si="459"/>
        <v>0</v>
      </c>
      <c r="U436" s="576">
        <v>1060</v>
      </c>
      <c r="V436" s="576">
        <v>1044.92</v>
      </c>
      <c r="W436" s="576">
        <v>1030</v>
      </c>
      <c r="X436" s="324">
        <f t="shared" ref="X436" si="496">(IF(C436&lt;5,U436,IF(AND(C436&gt;=5,C436&lt;=25),V436,IF(C436&gt;25,W436,""))))*C436</f>
        <v>0</v>
      </c>
      <c r="Y436" s="573">
        <v>350</v>
      </c>
      <c r="Z436" s="573">
        <v>325</v>
      </c>
      <c r="AA436" s="573">
        <v>300</v>
      </c>
      <c r="AB436" s="326">
        <f t="shared" si="467"/>
        <v>0</v>
      </c>
    </row>
    <row r="437" spans="1:28" x14ac:dyDescent="0.2">
      <c r="A437" s="316"/>
      <c r="B437" s="558"/>
      <c r="C437" s="318">
        <f>'Series 500 Input'!J437</f>
        <v>0</v>
      </c>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row>
    <row r="438" spans="1:28" x14ac:dyDescent="0.2">
      <c r="A438" s="331"/>
      <c r="B438" s="586" t="s">
        <v>1538</v>
      </c>
      <c r="C438" s="318">
        <f>'Series 500 Input'!J438</f>
        <v>0</v>
      </c>
      <c r="D438" s="587"/>
      <c r="E438" s="588" t="s">
        <v>803</v>
      </c>
      <c r="F438" s="588" t="s">
        <v>1428</v>
      </c>
      <c r="G438" s="588" t="s">
        <v>1429</v>
      </c>
      <c r="H438" s="587"/>
      <c r="I438" s="589" t="s">
        <v>803</v>
      </c>
      <c r="J438" s="589" t="s">
        <v>1428</v>
      </c>
      <c r="K438" s="589" t="s">
        <v>1429</v>
      </c>
      <c r="L438" s="589"/>
      <c r="M438" s="588" t="s">
        <v>803</v>
      </c>
      <c r="N438" s="588" t="s">
        <v>1428</v>
      </c>
      <c r="O438" s="588" t="s">
        <v>1429</v>
      </c>
      <c r="P438" s="588"/>
      <c r="Q438" s="588" t="s">
        <v>803</v>
      </c>
      <c r="R438" s="588" t="s">
        <v>1428</v>
      </c>
      <c r="S438" s="588" t="s">
        <v>1429</v>
      </c>
      <c r="T438" s="588"/>
      <c r="U438" s="589" t="s">
        <v>803</v>
      </c>
      <c r="V438" s="589" t="s">
        <v>1428</v>
      </c>
      <c r="W438" s="589" t="s">
        <v>1429</v>
      </c>
      <c r="X438" s="595"/>
      <c r="Y438" s="589" t="s">
        <v>803</v>
      </c>
      <c r="Z438" s="589" t="s">
        <v>1428</v>
      </c>
      <c r="AA438" s="589" t="s">
        <v>1429</v>
      </c>
      <c r="AB438" s="590"/>
    </row>
    <row r="439" spans="1:28" x14ac:dyDescent="0.2">
      <c r="A439" s="316"/>
      <c r="B439" s="558"/>
      <c r="C439" s="318">
        <f>'Series 500 Input'!J439</f>
        <v>0</v>
      </c>
      <c r="D439" s="562"/>
      <c r="E439" s="572"/>
      <c r="F439" s="572"/>
      <c r="G439" s="572"/>
      <c r="H439" s="569"/>
      <c r="I439" s="573"/>
      <c r="J439" s="573"/>
      <c r="K439" s="573"/>
      <c r="L439" s="573"/>
      <c r="M439" s="572"/>
      <c r="N439" s="572"/>
      <c r="O439" s="572"/>
      <c r="P439" s="572"/>
      <c r="Q439" s="575"/>
      <c r="R439" s="575"/>
      <c r="S439" s="575"/>
      <c r="T439" s="575"/>
      <c r="U439" s="576"/>
      <c r="V439" s="576"/>
      <c r="W439" s="576"/>
      <c r="X439" s="576"/>
      <c r="Y439" s="573"/>
      <c r="Z439" s="573"/>
      <c r="AA439" s="573"/>
      <c r="AB439" s="411"/>
    </row>
    <row r="440" spans="1:28" ht="26.25" customHeight="1" x14ac:dyDescent="0.2">
      <c r="A440" s="316" t="s">
        <v>1539</v>
      </c>
      <c r="B440" s="558" t="s">
        <v>1540</v>
      </c>
      <c r="C440" s="318">
        <f>'Series 500 Input'!J440</f>
        <v>0</v>
      </c>
      <c r="D440" s="562" t="s">
        <v>30</v>
      </c>
      <c r="E440" s="572">
        <v>108.85</v>
      </c>
      <c r="F440" s="572">
        <v>108.85</v>
      </c>
      <c r="G440" s="572">
        <v>108.85</v>
      </c>
      <c r="H440" s="324">
        <f t="shared" ref="H440:H450" si="497">(IF(C440&lt;5,E440,IF(AND(C440&gt;=5,C440&lt;=25),F440,IF(C440&gt;25,G440,""))))*C440</f>
        <v>0</v>
      </c>
      <c r="I440" s="573">
        <v>70</v>
      </c>
      <c r="J440" s="573">
        <v>70</v>
      </c>
      <c r="K440" s="573">
        <v>70</v>
      </c>
      <c r="L440" s="326">
        <f>(IF(C440&lt;5,I440,IF(AND(C440&gt;=5,C440&lt;=25),J440,IF(C440&gt;25,K440,""))))*C440</f>
        <v>0</v>
      </c>
      <c r="M440" s="572">
        <v>63.9</v>
      </c>
      <c r="N440" s="572">
        <v>63.9</v>
      </c>
      <c r="O440" s="572">
        <v>63.9</v>
      </c>
      <c r="P440" s="324">
        <f t="shared" ref="P440:P450" si="498">(IF(C440&lt;5,M440,IF(AND(C440&gt;=5,C440&lt;=25),N440,IF(C440&gt;25,O440,""))))*C440</f>
        <v>0</v>
      </c>
      <c r="Q440" s="575">
        <v>35</v>
      </c>
      <c r="R440" s="575">
        <v>35</v>
      </c>
      <c r="S440" s="575">
        <v>35</v>
      </c>
      <c r="T440" s="326">
        <f t="shared" ref="T440:T450" si="499">(IF(C440&lt;5,Q440,IF(AND(C440&gt;=5,C440&lt;=25),R440,IF(C440&gt;25,S440,""))))*C440</f>
        <v>0</v>
      </c>
      <c r="U440" s="576">
        <v>85.09</v>
      </c>
      <c r="V440" s="576">
        <v>85.09</v>
      </c>
      <c r="W440" s="576">
        <v>77.349999999999994</v>
      </c>
      <c r="X440" s="324">
        <f t="shared" ref="X440" si="500">(IF(C440&lt;5,U440,IF(AND(C440&gt;=5,C440&lt;=25),V440,IF(C440&gt;25,W440,""))))*C440</f>
        <v>0</v>
      </c>
      <c r="Y440" s="573">
        <v>200</v>
      </c>
      <c r="Z440" s="573">
        <v>150</v>
      </c>
      <c r="AA440" s="573">
        <v>140</v>
      </c>
      <c r="AB440" s="326">
        <f t="shared" ref="AB440" si="501">(IF(C440&lt;5,Y440,IF(AND(C440&gt;=5,C440&lt;=25),Z440,IF(C440&gt;25,AA440,""))))*C440</f>
        <v>0</v>
      </c>
    </row>
    <row r="441" spans="1:28" x14ac:dyDescent="0.2">
      <c r="A441" s="316"/>
      <c r="B441" s="558"/>
      <c r="C441" s="318">
        <f>'Series 500 Input'!J441</f>
        <v>0</v>
      </c>
      <c r="D441" s="562"/>
      <c r="E441" s="572"/>
      <c r="F441" s="572"/>
      <c r="G441" s="572"/>
      <c r="H441" s="569"/>
      <c r="I441" s="573"/>
      <c r="J441" s="573"/>
      <c r="K441" s="573"/>
      <c r="L441" s="573"/>
      <c r="M441" s="572"/>
      <c r="N441" s="572"/>
      <c r="O441" s="572"/>
      <c r="P441" s="572"/>
      <c r="Q441" s="575"/>
      <c r="R441" s="575"/>
      <c r="S441" s="575"/>
      <c r="T441" s="575"/>
      <c r="U441" s="576"/>
      <c r="V441" s="576"/>
      <c r="W441" s="576"/>
      <c r="X441" s="576"/>
      <c r="Y441" s="573"/>
      <c r="Z441" s="573"/>
      <c r="AA441" s="573"/>
      <c r="AB441" s="411"/>
    </row>
    <row r="442" spans="1:28" ht="39.75" customHeight="1" x14ac:dyDescent="0.2">
      <c r="A442" s="316" t="s">
        <v>1541</v>
      </c>
      <c r="B442" s="558" t="s">
        <v>1542</v>
      </c>
      <c r="C442" s="318">
        <f>'Series 500 Input'!J442</f>
        <v>0</v>
      </c>
      <c r="D442" s="562" t="s">
        <v>30</v>
      </c>
      <c r="E442" s="572">
        <v>108.85</v>
      </c>
      <c r="F442" s="572">
        <v>108.85</v>
      </c>
      <c r="G442" s="572">
        <v>108.85</v>
      </c>
      <c r="H442" s="324">
        <f t="shared" si="497"/>
        <v>0</v>
      </c>
      <c r="I442" s="573">
        <v>70</v>
      </c>
      <c r="J442" s="573">
        <v>70</v>
      </c>
      <c r="K442" s="573">
        <v>70</v>
      </c>
      <c r="L442" s="326">
        <f t="shared" ref="L442" si="502">(IF(C442&lt;5,I442,IF(AND(C442&gt;=5,C442&lt;=25),J442,IF(C442&gt;25,K442,""))))*C442</f>
        <v>0</v>
      </c>
      <c r="M442" s="572">
        <v>63.9</v>
      </c>
      <c r="N442" s="572">
        <v>63.9</v>
      </c>
      <c r="O442" s="572">
        <v>63.9</v>
      </c>
      <c r="P442" s="324">
        <f t="shared" si="498"/>
        <v>0</v>
      </c>
      <c r="Q442" s="575">
        <v>35</v>
      </c>
      <c r="R442" s="575">
        <v>35</v>
      </c>
      <c r="S442" s="575">
        <v>35</v>
      </c>
      <c r="T442" s="326">
        <f t="shared" si="499"/>
        <v>0</v>
      </c>
      <c r="U442" s="576">
        <v>124.36</v>
      </c>
      <c r="V442" s="576">
        <v>124.36</v>
      </c>
      <c r="W442" s="576">
        <v>113.05</v>
      </c>
      <c r="X442" s="324">
        <f t="shared" ref="X442" si="503">(IF(C442&lt;5,U442,IF(AND(C442&gt;=5,C442&lt;=25),V442,IF(C442&gt;25,W442,""))))*C442</f>
        <v>0</v>
      </c>
      <c r="Y442" s="573">
        <v>200</v>
      </c>
      <c r="Z442" s="573">
        <v>150</v>
      </c>
      <c r="AA442" s="573">
        <v>140</v>
      </c>
      <c r="AB442" s="326">
        <f t="shared" ref="AB442" si="504">(IF(C442&lt;5,Y442,IF(AND(C442&gt;=5,C442&lt;=25),Z442,IF(C442&gt;25,AA442,""))))*C442</f>
        <v>0</v>
      </c>
    </row>
    <row r="443" spans="1:28" x14ac:dyDescent="0.2">
      <c r="A443" s="316"/>
      <c r="B443" s="558"/>
      <c r="C443" s="318">
        <f>'Series 500 Input'!J443</f>
        <v>0</v>
      </c>
      <c r="D443" s="562"/>
      <c r="E443" s="572"/>
      <c r="F443" s="572"/>
      <c r="G443" s="572"/>
      <c r="H443" s="569"/>
      <c r="I443" s="573"/>
      <c r="J443" s="573"/>
      <c r="K443" s="573"/>
      <c r="L443" s="573"/>
      <c r="M443" s="572"/>
      <c r="N443" s="572"/>
      <c r="O443" s="572"/>
      <c r="P443" s="572"/>
      <c r="Q443" s="575"/>
      <c r="R443" s="575"/>
      <c r="S443" s="575"/>
      <c r="T443" s="575"/>
      <c r="U443" s="576"/>
      <c r="V443" s="576"/>
      <c r="W443" s="576"/>
      <c r="X443" s="576"/>
      <c r="Y443" s="573"/>
      <c r="Z443" s="573"/>
      <c r="AA443" s="573"/>
      <c r="AB443" s="411"/>
    </row>
    <row r="444" spans="1:28" ht="27.75" customHeight="1" x14ac:dyDescent="0.2">
      <c r="A444" s="316" t="s">
        <v>1543</v>
      </c>
      <c r="B444" s="558" t="s">
        <v>1544</v>
      </c>
      <c r="C444" s="318">
        <f>'Series 500 Input'!J444</f>
        <v>0</v>
      </c>
      <c r="D444" s="562" t="s">
        <v>30</v>
      </c>
      <c r="E444" s="572">
        <v>108.85</v>
      </c>
      <c r="F444" s="572">
        <v>108.85</v>
      </c>
      <c r="G444" s="572">
        <v>108.85</v>
      </c>
      <c r="H444" s="324">
        <f t="shared" si="497"/>
        <v>0</v>
      </c>
      <c r="I444" s="573">
        <v>70</v>
      </c>
      <c r="J444" s="573">
        <v>70</v>
      </c>
      <c r="K444" s="573">
        <v>70</v>
      </c>
      <c r="L444" s="326">
        <f t="shared" ref="L444" si="505">(IF(C444&lt;5,I444,IF(AND(C444&gt;=5,C444&lt;=25),J444,IF(C444&gt;25,K444,""))))*C444</f>
        <v>0</v>
      </c>
      <c r="M444" s="572">
        <v>63.9</v>
      </c>
      <c r="N444" s="572">
        <v>63.9</v>
      </c>
      <c r="O444" s="572">
        <v>63.9</v>
      </c>
      <c r="P444" s="324">
        <f t="shared" si="498"/>
        <v>0</v>
      </c>
      <c r="Q444" s="575">
        <v>35</v>
      </c>
      <c r="R444" s="575">
        <v>35</v>
      </c>
      <c r="S444" s="575">
        <v>35</v>
      </c>
      <c r="T444" s="326">
        <f t="shared" si="499"/>
        <v>0</v>
      </c>
      <c r="U444" s="576">
        <v>85.09</v>
      </c>
      <c r="V444" s="576">
        <v>85.09</v>
      </c>
      <c r="W444" s="576">
        <v>77.349999999999994</v>
      </c>
      <c r="X444" s="324">
        <f t="shared" ref="X444" si="506">(IF(C444&lt;5,U444,IF(AND(C444&gt;=5,C444&lt;=25),V444,IF(C444&gt;25,W444,""))))*C444</f>
        <v>0</v>
      </c>
      <c r="Y444" s="573">
        <v>200</v>
      </c>
      <c r="Z444" s="573">
        <v>150</v>
      </c>
      <c r="AA444" s="573">
        <v>140</v>
      </c>
      <c r="AB444" s="326">
        <f t="shared" ref="AB444:AB448" si="507">(IF(C444&lt;5,Y444,IF(AND(C444&gt;=5,C444&lt;=25),Z444,IF(C444&gt;25,AA444,""))))*C444</f>
        <v>0</v>
      </c>
    </row>
    <row r="445" spans="1:28" x14ac:dyDescent="0.2">
      <c r="A445" s="316"/>
      <c r="B445" s="558"/>
      <c r="C445" s="318">
        <f>'Series 500 Input'!J445</f>
        <v>0</v>
      </c>
      <c r="D445" s="562"/>
      <c r="E445" s="572"/>
      <c r="F445" s="572"/>
      <c r="G445" s="572"/>
      <c r="H445" s="569"/>
      <c r="I445" s="573"/>
      <c r="J445" s="573"/>
      <c r="K445" s="573"/>
      <c r="L445" s="573"/>
      <c r="M445" s="572"/>
      <c r="N445" s="572"/>
      <c r="O445" s="572"/>
      <c r="P445" s="572"/>
      <c r="Q445" s="575"/>
      <c r="R445" s="575"/>
      <c r="S445" s="575"/>
      <c r="T445" s="575"/>
      <c r="U445" s="576"/>
      <c r="V445" s="576"/>
      <c r="W445" s="576"/>
      <c r="X445" s="576"/>
      <c r="Y445" s="573"/>
      <c r="Z445" s="573"/>
      <c r="AA445" s="573"/>
      <c r="AB445" s="411"/>
    </row>
    <row r="446" spans="1:28" ht="39" customHeight="1" x14ac:dyDescent="0.2">
      <c r="A446" s="316" t="s">
        <v>1545</v>
      </c>
      <c r="B446" s="558" t="s">
        <v>1546</v>
      </c>
      <c r="C446" s="318">
        <f>'Series 500 Input'!J446</f>
        <v>0</v>
      </c>
      <c r="D446" s="562" t="s">
        <v>30</v>
      </c>
      <c r="E446" s="572">
        <v>108.85</v>
      </c>
      <c r="F446" s="572">
        <v>108.85</v>
      </c>
      <c r="G446" s="572">
        <v>108.85</v>
      </c>
      <c r="H446" s="324">
        <f t="shared" si="497"/>
        <v>0</v>
      </c>
      <c r="I446" s="573">
        <v>70</v>
      </c>
      <c r="J446" s="573">
        <v>70</v>
      </c>
      <c r="K446" s="573">
        <v>70</v>
      </c>
      <c r="L446" s="326">
        <f t="shared" ref="L446" si="508">(IF(C446&lt;5,I446,IF(AND(C446&gt;=5,C446&lt;=25),J446,IF(C446&gt;25,K446,""))))*C446</f>
        <v>0</v>
      </c>
      <c r="M446" s="572">
        <v>63.9</v>
      </c>
      <c r="N446" s="572">
        <v>63.9</v>
      </c>
      <c r="O446" s="572">
        <v>63.9</v>
      </c>
      <c r="P446" s="324">
        <f t="shared" si="498"/>
        <v>0</v>
      </c>
      <c r="Q446" s="575">
        <v>35</v>
      </c>
      <c r="R446" s="575">
        <v>35</v>
      </c>
      <c r="S446" s="575">
        <v>35</v>
      </c>
      <c r="T446" s="326">
        <f t="shared" si="499"/>
        <v>0</v>
      </c>
      <c r="U446" s="576">
        <v>124.36</v>
      </c>
      <c r="V446" s="576">
        <v>124.36</v>
      </c>
      <c r="W446" s="576">
        <v>113.05</v>
      </c>
      <c r="X446" s="324">
        <f t="shared" ref="X446" si="509">(IF(C446&lt;5,U446,IF(AND(C446&gt;=5,C446&lt;=25),V446,IF(C446&gt;25,W446,""))))*C446</f>
        <v>0</v>
      </c>
      <c r="Y446" s="573">
        <v>200</v>
      </c>
      <c r="Z446" s="573">
        <v>150</v>
      </c>
      <c r="AA446" s="573">
        <v>140</v>
      </c>
      <c r="AB446" s="326">
        <f t="shared" ref="AB446:AB450" si="510">(IF(C446&lt;5,Y446,IF(AND(C446&gt;=5,C446&lt;=25),Z446,IF(C446&gt;25,AA446,""))))*C446</f>
        <v>0</v>
      </c>
    </row>
    <row r="447" spans="1:28" x14ac:dyDescent="0.2">
      <c r="A447" s="316"/>
      <c r="B447" s="558"/>
      <c r="C447" s="318">
        <f>'Series 500 Input'!J447</f>
        <v>0</v>
      </c>
      <c r="D447" s="562"/>
      <c r="E447" s="572"/>
      <c r="F447" s="572"/>
      <c r="G447" s="572"/>
      <c r="H447" s="569"/>
      <c r="I447" s="573"/>
      <c r="J447" s="573"/>
      <c r="K447" s="573"/>
      <c r="L447" s="573"/>
      <c r="M447" s="572"/>
      <c r="N447" s="572"/>
      <c r="O447" s="572"/>
      <c r="P447" s="572"/>
      <c r="Q447" s="575"/>
      <c r="R447" s="575"/>
      <c r="S447" s="575"/>
      <c r="T447" s="575"/>
      <c r="U447" s="576"/>
      <c r="V447" s="576"/>
      <c r="W447" s="576"/>
      <c r="X447" s="576"/>
      <c r="Y447" s="573"/>
      <c r="Z447" s="573"/>
      <c r="AA447" s="573"/>
      <c r="AB447" s="411"/>
    </row>
    <row r="448" spans="1:28" ht="25.5" x14ac:dyDescent="0.2">
      <c r="A448" s="316" t="s">
        <v>1547</v>
      </c>
      <c r="B448" s="558" t="s">
        <v>1548</v>
      </c>
      <c r="C448" s="318">
        <f>'Series 500 Input'!J448</f>
        <v>0</v>
      </c>
      <c r="D448" s="562" t="s">
        <v>30</v>
      </c>
      <c r="E448" s="572">
        <v>108.85</v>
      </c>
      <c r="F448" s="572">
        <v>108.85</v>
      </c>
      <c r="G448" s="572">
        <v>108.85</v>
      </c>
      <c r="H448" s="324">
        <f t="shared" si="497"/>
        <v>0</v>
      </c>
      <c r="I448" s="573">
        <v>70</v>
      </c>
      <c r="J448" s="573">
        <v>70</v>
      </c>
      <c r="K448" s="573">
        <v>70</v>
      </c>
      <c r="L448" s="326">
        <f t="shared" ref="L448" si="511">(IF(C448&lt;5,I448,IF(AND(C448&gt;=5,C448&lt;=25),J448,IF(C448&gt;25,K448,""))))*C448</f>
        <v>0</v>
      </c>
      <c r="M448" s="572">
        <v>63.9</v>
      </c>
      <c r="N448" s="572">
        <v>63.9</v>
      </c>
      <c r="O448" s="572">
        <v>63.9</v>
      </c>
      <c r="P448" s="324">
        <f t="shared" si="498"/>
        <v>0</v>
      </c>
      <c r="Q448" s="575">
        <v>35</v>
      </c>
      <c r="R448" s="575">
        <v>35</v>
      </c>
      <c r="S448" s="575">
        <v>35</v>
      </c>
      <c r="T448" s="326">
        <f t="shared" si="499"/>
        <v>0</v>
      </c>
      <c r="U448" s="576">
        <v>89.55</v>
      </c>
      <c r="V448" s="576">
        <v>89.55</v>
      </c>
      <c r="W448" s="576">
        <v>81.41</v>
      </c>
      <c r="X448" s="324">
        <f t="shared" ref="X448" si="512">(IF(C448&lt;5,U448,IF(AND(C448&gt;=5,C448&lt;=25),V448,IF(C448&gt;25,W448,""))))*C448</f>
        <v>0</v>
      </c>
      <c r="Y448" s="573">
        <v>200</v>
      </c>
      <c r="Z448" s="573">
        <v>150</v>
      </c>
      <c r="AA448" s="573">
        <v>140</v>
      </c>
      <c r="AB448" s="326">
        <f t="shared" si="507"/>
        <v>0</v>
      </c>
    </row>
    <row r="449" spans="1:28" x14ac:dyDescent="0.2">
      <c r="A449" s="316"/>
      <c r="B449" s="558"/>
      <c r="C449" s="318">
        <f>'Series 500 Input'!J449</f>
        <v>0</v>
      </c>
      <c r="D449" s="562"/>
      <c r="E449" s="572"/>
      <c r="F449" s="572"/>
      <c r="G449" s="572"/>
      <c r="H449" s="569"/>
      <c r="I449" s="573"/>
      <c r="J449" s="573"/>
      <c r="K449" s="573"/>
      <c r="L449" s="573"/>
      <c r="M449" s="572"/>
      <c r="N449" s="572"/>
      <c r="O449" s="572"/>
      <c r="P449" s="572"/>
      <c r="Q449" s="575"/>
      <c r="R449" s="575"/>
      <c r="S449" s="575"/>
      <c r="T449" s="575"/>
      <c r="U449" s="576"/>
      <c r="V449" s="576"/>
      <c r="W449" s="576"/>
      <c r="X449" s="576"/>
      <c r="Y449" s="573"/>
      <c r="Z449" s="573"/>
      <c r="AA449" s="573"/>
      <c r="AB449" s="411"/>
    </row>
    <row r="450" spans="1:28" ht="38.25" x14ac:dyDescent="0.2">
      <c r="A450" s="316" t="s">
        <v>1549</v>
      </c>
      <c r="B450" s="558" t="s">
        <v>1550</v>
      </c>
      <c r="C450" s="318">
        <f>'Series 500 Input'!J450</f>
        <v>0</v>
      </c>
      <c r="D450" s="562" t="s">
        <v>30</v>
      </c>
      <c r="E450" s="572">
        <v>108.85</v>
      </c>
      <c r="F450" s="572">
        <v>108.85</v>
      </c>
      <c r="G450" s="572">
        <v>108.85</v>
      </c>
      <c r="H450" s="324">
        <f t="shared" si="497"/>
        <v>0</v>
      </c>
      <c r="I450" s="573">
        <v>70</v>
      </c>
      <c r="J450" s="573">
        <v>70</v>
      </c>
      <c r="K450" s="573">
        <v>70</v>
      </c>
      <c r="L450" s="326">
        <f t="shared" ref="L450" si="513">(IF(C450&lt;5,I450,IF(AND(C450&gt;=5,C450&lt;=25),J450,IF(C450&gt;25,K450,""))))*C450</f>
        <v>0</v>
      </c>
      <c r="M450" s="572">
        <v>63.9</v>
      </c>
      <c r="N450" s="572">
        <v>63.9</v>
      </c>
      <c r="O450" s="572">
        <v>63.9</v>
      </c>
      <c r="P450" s="324">
        <f t="shared" si="498"/>
        <v>0</v>
      </c>
      <c r="Q450" s="575">
        <v>35</v>
      </c>
      <c r="R450" s="575">
        <v>35</v>
      </c>
      <c r="S450" s="575">
        <v>35</v>
      </c>
      <c r="T450" s="326">
        <f t="shared" si="499"/>
        <v>0</v>
      </c>
      <c r="U450" s="576">
        <v>129.05000000000001</v>
      </c>
      <c r="V450" s="576">
        <v>129.05000000000001</v>
      </c>
      <c r="W450" s="576">
        <v>117.32</v>
      </c>
      <c r="X450" s="324">
        <f t="shared" ref="X450" si="514">(IF(C450&lt;5,U450,IF(AND(C450&gt;=5,C450&lt;=25),V450,IF(C450&gt;25,W450,""))))*C450</f>
        <v>0</v>
      </c>
      <c r="Y450" s="573">
        <v>200</v>
      </c>
      <c r="Z450" s="573">
        <v>150</v>
      </c>
      <c r="AA450" s="573">
        <v>140</v>
      </c>
      <c r="AB450" s="326">
        <f t="shared" si="510"/>
        <v>0</v>
      </c>
    </row>
    <row r="451" spans="1:28" x14ac:dyDescent="0.2">
      <c r="A451" s="316"/>
      <c r="B451" s="558"/>
      <c r="C451" s="318">
        <f>'Series 500 Input'!J451</f>
        <v>0</v>
      </c>
      <c r="D451" s="562"/>
      <c r="E451" s="572"/>
      <c r="F451" s="572"/>
      <c r="G451" s="572"/>
      <c r="H451" s="569"/>
      <c r="I451" s="573"/>
      <c r="J451" s="573"/>
      <c r="K451" s="573"/>
      <c r="L451" s="573"/>
      <c r="M451" s="572"/>
      <c r="N451" s="572"/>
      <c r="O451" s="572"/>
      <c r="P451" s="572"/>
      <c r="Q451" s="575"/>
      <c r="R451" s="575"/>
      <c r="S451" s="575"/>
      <c r="T451" s="575"/>
      <c r="U451" s="576"/>
      <c r="V451" s="576"/>
      <c r="W451" s="576"/>
      <c r="X451" s="576"/>
      <c r="Y451" s="573"/>
      <c r="Z451" s="573"/>
      <c r="AA451" s="573"/>
      <c r="AB451" s="411"/>
    </row>
    <row r="452" spans="1:28" x14ac:dyDescent="0.2">
      <c r="A452" s="331"/>
      <c r="B452" s="586" t="s">
        <v>1551</v>
      </c>
      <c r="C452" s="318">
        <f>'Series 500 Input'!J452</f>
        <v>0</v>
      </c>
      <c r="D452" s="587"/>
      <c r="E452" s="588" t="s">
        <v>803</v>
      </c>
      <c r="F452" s="588" t="s">
        <v>1428</v>
      </c>
      <c r="G452" s="588" t="s">
        <v>1429</v>
      </c>
      <c r="H452" s="587"/>
      <c r="I452" s="589" t="s">
        <v>803</v>
      </c>
      <c r="J452" s="589" t="s">
        <v>1428</v>
      </c>
      <c r="K452" s="589" t="s">
        <v>1429</v>
      </c>
      <c r="L452" s="589"/>
      <c r="M452" s="588" t="s">
        <v>803</v>
      </c>
      <c r="N452" s="588" t="s">
        <v>1428</v>
      </c>
      <c r="O452" s="588" t="s">
        <v>1429</v>
      </c>
      <c r="P452" s="588"/>
      <c r="Q452" s="588" t="s">
        <v>803</v>
      </c>
      <c r="R452" s="588" t="s">
        <v>1428</v>
      </c>
      <c r="S452" s="588" t="s">
        <v>1429</v>
      </c>
      <c r="T452" s="588"/>
      <c r="U452" s="589" t="s">
        <v>803</v>
      </c>
      <c r="V452" s="589" t="s">
        <v>1428</v>
      </c>
      <c r="W452" s="589" t="s">
        <v>1429</v>
      </c>
      <c r="X452" s="595"/>
      <c r="Y452" s="589" t="s">
        <v>803</v>
      </c>
      <c r="Z452" s="589" t="s">
        <v>1428</v>
      </c>
      <c r="AA452" s="589" t="s">
        <v>1429</v>
      </c>
      <c r="AB452" s="590"/>
    </row>
    <row r="453" spans="1:28" x14ac:dyDescent="0.2">
      <c r="A453" s="316"/>
      <c r="B453" s="558"/>
      <c r="C453" s="318">
        <f>'Series 500 Input'!J453</f>
        <v>0</v>
      </c>
      <c r="D453" s="562"/>
      <c r="E453" s="572"/>
      <c r="F453" s="572"/>
      <c r="G453" s="572"/>
      <c r="H453" s="569"/>
      <c r="I453" s="573"/>
      <c r="J453" s="573"/>
      <c r="K453" s="573"/>
      <c r="L453" s="573"/>
      <c r="M453" s="572"/>
      <c r="N453" s="572"/>
      <c r="O453" s="572"/>
      <c r="P453" s="572"/>
      <c r="Q453" s="575"/>
      <c r="R453" s="575"/>
      <c r="S453" s="575"/>
      <c r="T453" s="575"/>
      <c r="U453" s="576"/>
      <c r="V453" s="576"/>
      <c r="W453" s="576"/>
      <c r="X453" s="576"/>
      <c r="Y453" s="573"/>
      <c r="Z453" s="573"/>
      <c r="AA453" s="573"/>
      <c r="AB453" s="411"/>
    </row>
    <row r="454" spans="1:28" ht="27" customHeight="1" x14ac:dyDescent="0.2">
      <c r="A454" s="316" t="s">
        <v>1552</v>
      </c>
      <c r="B454" s="558" t="s">
        <v>1553</v>
      </c>
      <c r="C454" s="318">
        <f>'Series 500 Input'!J454</f>
        <v>0</v>
      </c>
      <c r="D454" s="562" t="s">
        <v>30</v>
      </c>
      <c r="E454" s="572">
        <v>108.85</v>
      </c>
      <c r="F454" s="572">
        <v>108.85</v>
      </c>
      <c r="G454" s="572">
        <v>108.85</v>
      </c>
      <c r="H454" s="324">
        <f t="shared" ref="H454:H464" si="515">(IF(C454&lt;5,E454,IF(AND(C454&gt;=5,C454&lt;=25),F454,IF(C454&gt;25,G454,""))))*C454</f>
        <v>0</v>
      </c>
      <c r="I454" s="573">
        <v>70</v>
      </c>
      <c r="J454" s="573">
        <v>70</v>
      </c>
      <c r="K454" s="573">
        <v>70</v>
      </c>
      <c r="L454" s="326">
        <f>(IF(C454&lt;5,I454,IF(AND(C454&gt;=5,C454&lt;=25),J454,IF(C454&gt;25,K454,""))))*C454</f>
        <v>0</v>
      </c>
      <c r="M454" s="572">
        <v>63.9</v>
      </c>
      <c r="N454" s="572">
        <v>63.9</v>
      </c>
      <c r="O454" s="572">
        <v>63.9</v>
      </c>
      <c r="P454" s="324">
        <f t="shared" ref="P454:P464" si="516">(IF(C454&lt;5,M454,IF(AND(C454&gt;=5,C454&lt;=25),N454,IF(C454&gt;25,O454,""))))*C454</f>
        <v>0</v>
      </c>
      <c r="Q454" s="575">
        <v>35</v>
      </c>
      <c r="R454" s="575">
        <v>35</v>
      </c>
      <c r="S454" s="575">
        <v>35</v>
      </c>
      <c r="T454" s="326">
        <f t="shared" ref="T454:T464" si="517">(IF(C454&lt;5,Q454,IF(AND(C454&gt;=5,C454&lt;=25),R454,IF(C454&gt;25,S454,""))))*C454</f>
        <v>0</v>
      </c>
      <c r="U454" s="576">
        <v>85.09</v>
      </c>
      <c r="V454" s="576">
        <v>85.09</v>
      </c>
      <c r="W454" s="576">
        <v>77.349999999999994</v>
      </c>
      <c r="X454" s="324">
        <f t="shared" ref="X454" si="518">(IF(C454&lt;5,U454,IF(AND(C454&gt;=5,C454&lt;=25),V454,IF(C454&gt;25,W454,""))))*C454</f>
        <v>0</v>
      </c>
      <c r="Y454" s="573">
        <v>200</v>
      </c>
      <c r="Z454" s="573">
        <v>150</v>
      </c>
      <c r="AA454" s="573">
        <v>140</v>
      </c>
      <c r="AB454" s="326">
        <f t="shared" ref="AB454" si="519">(IF(C454&lt;5,Y454,IF(AND(C454&gt;=5,C454&lt;=25),Z454,IF(C454&gt;25,AA454,""))))*C454</f>
        <v>0</v>
      </c>
    </row>
    <row r="455" spans="1:28" x14ac:dyDescent="0.2">
      <c r="A455" s="316"/>
      <c r="B455" s="558"/>
      <c r="C455" s="318">
        <f>'Series 500 Input'!J455</f>
        <v>0</v>
      </c>
      <c r="D455" s="562"/>
      <c r="E455" s="572"/>
      <c r="F455" s="572"/>
      <c r="G455" s="572"/>
      <c r="H455" s="569"/>
      <c r="I455" s="573"/>
      <c r="J455" s="573"/>
      <c r="K455" s="573"/>
      <c r="L455" s="573"/>
      <c r="M455" s="572"/>
      <c r="N455" s="572"/>
      <c r="O455" s="572"/>
      <c r="P455" s="572"/>
      <c r="Q455" s="575"/>
      <c r="R455" s="575"/>
      <c r="S455" s="575"/>
      <c r="T455" s="575"/>
      <c r="U455" s="576"/>
      <c r="V455" s="576"/>
      <c r="W455" s="576"/>
      <c r="X455" s="576"/>
      <c r="Y455" s="573"/>
      <c r="Z455" s="573"/>
      <c r="AA455" s="573"/>
      <c r="AB455" s="411"/>
    </row>
    <row r="456" spans="1:28" ht="39" customHeight="1" x14ac:dyDescent="0.2">
      <c r="A456" s="316" t="s">
        <v>1554</v>
      </c>
      <c r="B456" s="558" t="s">
        <v>1555</v>
      </c>
      <c r="C456" s="318">
        <f>'Series 500 Input'!J456</f>
        <v>0</v>
      </c>
      <c r="D456" s="562" t="s">
        <v>30</v>
      </c>
      <c r="E456" s="572">
        <v>108.85</v>
      </c>
      <c r="F456" s="572">
        <v>108.85</v>
      </c>
      <c r="G456" s="572">
        <v>108.85</v>
      </c>
      <c r="H456" s="324">
        <f t="shared" si="515"/>
        <v>0</v>
      </c>
      <c r="I456" s="573">
        <v>70</v>
      </c>
      <c r="J456" s="573">
        <v>70</v>
      </c>
      <c r="K456" s="573">
        <v>70</v>
      </c>
      <c r="L456" s="326">
        <f t="shared" ref="L456" si="520">(IF(C456&lt;5,I456,IF(AND(C456&gt;=5,C456&lt;=25),J456,IF(C456&gt;25,K456,""))))*C456</f>
        <v>0</v>
      </c>
      <c r="M456" s="572">
        <v>63.9</v>
      </c>
      <c r="N456" s="572">
        <v>63.9</v>
      </c>
      <c r="O456" s="572">
        <v>63.9</v>
      </c>
      <c r="P456" s="324">
        <f t="shared" si="516"/>
        <v>0</v>
      </c>
      <c r="Q456" s="575">
        <v>35</v>
      </c>
      <c r="R456" s="575">
        <v>35</v>
      </c>
      <c r="S456" s="575">
        <v>35</v>
      </c>
      <c r="T456" s="326">
        <f t="shared" si="517"/>
        <v>0</v>
      </c>
      <c r="U456" s="576">
        <v>372</v>
      </c>
      <c r="V456" s="576">
        <v>372</v>
      </c>
      <c r="W456" s="576">
        <v>338.18</v>
      </c>
      <c r="X456" s="324">
        <f t="shared" ref="X456" si="521">(IF(C456&lt;5,U456,IF(AND(C456&gt;=5,C456&lt;=25),V456,IF(C456&gt;25,W456,""))))*C456</f>
        <v>0</v>
      </c>
      <c r="Y456" s="573">
        <v>200</v>
      </c>
      <c r="Z456" s="573">
        <v>150</v>
      </c>
      <c r="AA456" s="573">
        <v>140</v>
      </c>
      <c r="AB456" s="326">
        <f t="shared" ref="AB456" si="522">(IF(C456&lt;5,Y456,IF(AND(C456&gt;=5,C456&lt;=25),Z456,IF(C456&gt;25,AA456,""))))*C456</f>
        <v>0</v>
      </c>
    </row>
    <row r="457" spans="1:28" x14ac:dyDescent="0.2">
      <c r="A457" s="316"/>
      <c r="B457" s="558"/>
      <c r="C457" s="318">
        <f>'Series 500 Input'!J457</f>
        <v>0</v>
      </c>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row>
    <row r="458" spans="1:28" ht="25.5" customHeight="1" x14ac:dyDescent="0.2">
      <c r="A458" s="316" t="s">
        <v>1556</v>
      </c>
      <c r="B458" s="558" t="s">
        <v>1557</v>
      </c>
      <c r="C458" s="318">
        <f>'Series 500 Input'!J458</f>
        <v>0</v>
      </c>
      <c r="D458" s="562" t="s">
        <v>30</v>
      </c>
      <c r="E458" s="572">
        <v>108.85</v>
      </c>
      <c r="F458" s="572">
        <v>108.85</v>
      </c>
      <c r="G458" s="572">
        <v>108.85</v>
      </c>
      <c r="H458" s="324">
        <f t="shared" si="515"/>
        <v>0</v>
      </c>
      <c r="I458" s="573">
        <v>70</v>
      </c>
      <c r="J458" s="573">
        <v>70</v>
      </c>
      <c r="K458" s="573">
        <v>70</v>
      </c>
      <c r="L458" s="326">
        <f t="shared" ref="L458" si="523">(IF(C458&lt;5,I458,IF(AND(C458&gt;=5,C458&lt;=25),J458,IF(C458&gt;25,K458,""))))*C458</f>
        <v>0</v>
      </c>
      <c r="M458" s="572">
        <v>63.9</v>
      </c>
      <c r="N458" s="572">
        <v>63.9</v>
      </c>
      <c r="O458" s="572">
        <v>63.9</v>
      </c>
      <c r="P458" s="324">
        <f t="shared" si="516"/>
        <v>0</v>
      </c>
      <c r="Q458" s="575">
        <v>35</v>
      </c>
      <c r="R458" s="575">
        <v>35</v>
      </c>
      <c r="S458" s="575">
        <v>35</v>
      </c>
      <c r="T458" s="326">
        <f t="shared" si="517"/>
        <v>0</v>
      </c>
      <c r="U458" s="576">
        <v>85.09</v>
      </c>
      <c r="V458" s="576">
        <v>85.09</v>
      </c>
      <c r="W458" s="576">
        <v>77.349999999999994</v>
      </c>
      <c r="X458" s="324">
        <f t="shared" ref="X458" si="524">(IF(C458&lt;5,U458,IF(AND(C458&gt;=5,C458&lt;=25),V458,IF(C458&gt;25,W458,""))))*C458</f>
        <v>0</v>
      </c>
      <c r="Y458" s="573">
        <v>200</v>
      </c>
      <c r="Z458" s="573">
        <v>150</v>
      </c>
      <c r="AA458" s="573">
        <v>140</v>
      </c>
      <c r="AB458" s="326">
        <f t="shared" ref="AB458:AB462" si="525">(IF(C458&lt;5,Y458,IF(AND(C458&gt;=5,C458&lt;=25),Z458,IF(C458&gt;25,AA458,""))))*C458</f>
        <v>0</v>
      </c>
    </row>
    <row r="459" spans="1:28" x14ac:dyDescent="0.2">
      <c r="A459" s="316"/>
      <c r="B459" s="558"/>
      <c r="C459" s="318">
        <f>'Series 500 Input'!J459</f>
        <v>0</v>
      </c>
      <c r="D459" s="562"/>
      <c r="E459" s="572"/>
      <c r="F459" s="572"/>
      <c r="G459" s="572"/>
      <c r="H459" s="569"/>
      <c r="I459" s="573"/>
      <c r="J459" s="573"/>
      <c r="K459" s="573"/>
      <c r="L459" s="573"/>
      <c r="M459" s="572"/>
      <c r="N459" s="572"/>
      <c r="O459" s="572"/>
      <c r="P459" s="572"/>
      <c r="Q459" s="575"/>
      <c r="R459" s="575"/>
      <c r="S459" s="575"/>
      <c r="T459" s="575"/>
      <c r="U459" s="576"/>
      <c r="V459" s="576"/>
      <c r="W459" s="576"/>
      <c r="X459" s="576"/>
      <c r="Y459" s="573"/>
      <c r="Z459" s="573"/>
      <c r="AA459" s="573"/>
      <c r="AB459" s="411"/>
    </row>
    <row r="460" spans="1:28" ht="39.75" customHeight="1" x14ac:dyDescent="0.2">
      <c r="A460" s="316" t="s">
        <v>1558</v>
      </c>
      <c r="B460" s="558" t="s">
        <v>1559</v>
      </c>
      <c r="C460" s="318">
        <f>'Series 500 Input'!J460</f>
        <v>0</v>
      </c>
      <c r="D460" s="562" t="s">
        <v>30</v>
      </c>
      <c r="E460" s="572">
        <v>108.85</v>
      </c>
      <c r="F460" s="572">
        <v>108.85299999999999</v>
      </c>
      <c r="G460" s="572">
        <v>108.85</v>
      </c>
      <c r="H460" s="324">
        <f t="shared" si="515"/>
        <v>0</v>
      </c>
      <c r="I460" s="573">
        <v>70</v>
      </c>
      <c r="J460" s="573">
        <v>70</v>
      </c>
      <c r="K460" s="573">
        <v>70</v>
      </c>
      <c r="L460" s="326">
        <f t="shared" ref="L460" si="526">(IF(C460&lt;5,I460,IF(AND(C460&gt;=5,C460&lt;=25),J460,IF(C460&gt;25,K460,""))))*C460</f>
        <v>0</v>
      </c>
      <c r="M460" s="572">
        <v>63.9</v>
      </c>
      <c r="N460" s="572">
        <v>63.9</v>
      </c>
      <c r="O460" s="572">
        <v>63.9</v>
      </c>
      <c r="P460" s="324">
        <f t="shared" si="516"/>
        <v>0</v>
      </c>
      <c r="Q460" s="575">
        <v>35</v>
      </c>
      <c r="R460" s="575">
        <v>35</v>
      </c>
      <c r="S460" s="575">
        <v>35</v>
      </c>
      <c r="T460" s="326">
        <f t="shared" si="517"/>
        <v>0</v>
      </c>
      <c r="U460" s="576">
        <v>360</v>
      </c>
      <c r="V460" s="576">
        <v>360</v>
      </c>
      <c r="W460" s="576">
        <v>327.27</v>
      </c>
      <c r="X460" s="324">
        <f t="shared" ref="X460" si="527">(IF(C460&lt;5,U460,IF(AND(C460&gt;=5,C460&lt;=25),V460,IF(C460&gt;25,W460,""))))*C460</f>
        <v>0</v>
      </c>
      <c r="Y460" s="573">
        <v>200</v>
      </c>
      <c r="Z460" s="573">
        <v>150</v>
      </c>
      <c r="AA460" s="573">
        <v>140</v>
      </c>
      <c r="AB460" s="326">
        <f t="shared" ref="AB460:AB464" si="528">(IF(C460&lt;5,Y460,IF(AND(C460&gt;=5,C460&lt;=25),Z460,IF(C460&gt;25,AA460,""))))*C460</f>
        <v>0</v>
      </c>
    </row>
    <row r="461" spans="1:28" x14ac:dyDescent="0.2">
      <c r="A461" s="316"/>
      <c r="B461" s="558"/>
      <c r="C461" s="318">
        <f>'Series 500 Input'!J461</f>
        <v>0</v>
      </c>
      <c r="D461" s="562"/>
      <c r="E461" s="572"/>
      <c r="F461" s="572"/>
      <c r="G461" s="572"/>
      <c r="H461" s="569"/>
      <c r="I461" s="573"/>
      <c r="J461" s="573"/>
      <c r="K461" s="573"/>
      <c r="L461" s="573"/>
      <c r="M461" s="572"/>
      <c r="N461" s="572"/>
      <c r="O461" s="572"/>
      <c r="P461" s="572"/>
      <c r="Q461" s="575"/>
      <c r="R461" s="575"/>
      <c r="S461" s="575"/>
      <c r="T461" s="575"/>
      <c r="U461" s="576"/>
      <c r="V461" s="576"/>
      <c r="W461" s="576"/>
      <c r="X461" s="576"/>
      <c r="Y461" s="573"/>
      <c r="Z461" s="573"/>
      <c r="AA461" s="573"/>
      <c r="AB461" s="411"/>
    </row>
    <row r="462" spans="1:28" ht="30.75" customHeight="1" x14ac:dyDescent="0.2">
      <c r="A462" s="316" t="s">
        <v>1560</v>
      </c>
      <c r="B462" s="558" t="s">
        <v>1561</v>
      </c>
      <c r="C462" s="318">
        <f>'Series 500 Input'!J462</f>
        <v>0</v>
      </c>
      <c r="D462" s="562" t="s">
        <v>30</v>
      </c>
      <c r="E462" s="630">
        <v>108.85</v>
      </c>
      <c r="F462" s="631" t="s">
        <v>1562</v>
      </c>
      <c r="G462" s="630">
        <v>108.85</v>
      </c>
      <c r="H462" s="324">
        <f t="shared" si="515"/>
        <v>0</v>
      </c>
      <c r="I462" s="573">
        <v>70</v>
      </c>
      <c r="J462" s="573">
        <v>70</v>
      </c>
      <c r="K462" s="573">
        <v>70</v>
      </c>
      <c r="L462" s="326">
        <f t="shared" ref="L462" si="529">(IF(C462&lt;5,I462,IF(AND(C462&gt;=5,C462&lt;=25),J462,IF(C462&gt;25,K462,""))))*C462</f>
        <v>0</v>
      </c>
      <c r="M462" s="622">
        <v>63.9</v>
      </c>
      <c r="N462" s="623">
        <v>63.9</v>
      </c>
      <c r="O462" s="622">
        <v>63.9</v>
      </c>
      <c r="P462" s="324">
        <f t="shared" si="516"/>
        <v>0</v>
      </c>
      <c r="Q462" s="575">
        <v>35</v>
      </c>
      <c r="R462" s="575">
        <v>35</v>
      </c>
      <c r="S462" s="575">
        <v>35</v>
      </c>
      <c r="T462" s="326">
        <f t="shared" si="517"/>
        <v>0</v>
      </c>
      <c r="U462" s="632">
        <v>89.55</v>
      </c>
      <c r="V462" s="633">
        <v>89.55</v>
      </c>
      <c r="W462" s="632">
        <v>81.41</v>
      </c>
      <c r="X462" s="324">
        <f t="shared" ref="X462" si="530">(IF(C462&lt;5,U462,IF(AND(C462&gt;=5,C462&lt;=25),V462,IF(C462&gt;25,W462,""))))*C462</f>
        <v>0</v>
      </c>
      <c r="Y462" s="573">
        <v>200</v>
      </c>
      <c r="Z462" s="573">
        <v>150</v>
      </c>
      <c r="AA462" s="573">
        <v>140</v>
      </c>
      <c r="AB462" s="326">
        <f t="shared" si="525"/>
        <v>0</v>
      </c>
    </row>
    <row r="463" spans="1:28" x14ac:dyDescent="0.2">
      <c r="A463" s="316"/>
      <c r="B463" s="558"/>
      <c r="C463" s="318">
        <f>'Series 500 Input'!J463</f>
        <v>0</v>
      </c>
      <c r="D463" s="562"/>
      <c r="E463" s="572"/>
      <c r="F463" s="572"/>
      <c r="G463" s="572"/>
      <c r="H463" s="569"/>
      <c r="I463" s="573"/>
      <c r="J463" s="573"/>
      <c r="K463" s="573"/>
      <c r="L463" s="573"/>
      <c r="M463" s="572"/>
      <c r="N463" s="572"/>
      <c r="O463" s="572"/>
      <c r="P463" s="572"/>
      <c r="Q463" s="575"/>
      <c r="R463" s="575"/>
      <c r="S463" s="575"/>
      <c r="T463" s="575"/>
      <c r="U463" s="576"/>
      <c r="V463" s="576"/>
      <c r="W463" s="576"/>
      <c r="X463" s="576"/>
      <c r="Y463" s="573"/>
      <c r="Z463" s="573"/>
      <c r="AA463" s="573"/>
      <c r="AB463" s="411"/>
    </row>
    <row r="464" spans="1:28" ht="39.75" customHeight="1" x14ac:dyDescent="0.2">
      <c r="A464" s="316" t="s">
        <v>1563</v>
      </c>
      <c r="B464" s="558" t="s">
        <v>1564</v>
      </c>
      <c r="C464" s="318">
        <f>'Series 500 Input'!J464</f>
        <v>0</v>
      </c>
      <c r="D464" s="562" t="s">
        <v>30</v>
      </c>
      <c r="E464" s="572">
        <v>108.85</v>
      </c>
      <c r="F464" s="572">
        <v>108.85</v>
      </c>
      <c r="G464" s="572">
        <v>108.85</v>
      </c>
      <c r="H464" s="324">
        <f t="shared" si="515"/>
        <v>0</v>
      </c>
      <c r="I464" s="573">
        <v>70</v>
      </c>
      <c r="J464" s="573">
        <v>70</v>
      </c>
      <c r="K464" s="573">
        <v>70</v>
      </c>
      <c r="L464" s="326">
        <f t="shared" ref="L464" si="531">(IF(C464&lt;5,I464,IF(AND(C464&gt;=5,C464&lt;=25),J464,IF(C464&gt;25,K464,""))))*C464</f>
        <v>0</v>
      </c>
      <c r="M464" s="572">
        <v>63.9</v>
      </c>
      <c r="N464" s="572">
        <v>63.9</v>
      </c>
      <c r="O464" s="572">
        <v>63.9</v>
      </c>
      <c r="P464" s="324">
        <f t="shared" si="516"/>
        <v>0</v>
      </c>
      <c r="Q464" s="575">
        <v>35</v>
      </c>
      <c r="R464" s="575">
        <v>35</v>
      </c>
      <c r="S464" s="575">
        <v>35</v>
      </c>
      <c r="T464" s="326">
        <f t="shared" si="517"/>
        <v>0</v>
      </c>
      <c r="U464" s="576">
        <v>386.36</v>
      </c>
      <c r="V464" s="576">
        <v>386.36</v>
      </c>
      <c r="W464" s="576">
        <v>351.24</v>
      </c>
      <c r="X464" s="324">
        <f t="shared" ref="X464" si="532">(IF(C464&lt;5,U464,IF(AND(C464&gt;=5,C464&lt;=25),V464,IF(C464&gt;25,W464,""))))*C464</f>
        <v>0</v>
      </c>
      <c r="Y464" s="573">
        <v>200</v>
      </c>
      <c r="Z464" s="573">
        <v>150</v>
      </c>
      <c r="AA464" s="573">
        <v>140</v>
      </c>
      <c r="AB464" s="326">
        <f t="shared" si="528"/>
        <v>0</v>
      </c>
    </row>
    <row r="465" spans="1:28" x14ac:dyDescent="0.2">
      <c r="A465" s="316"/>
      <c r="B465" s="558"/>
      <c r="C465" s="318">
        <f>'Series 500 Input'!J465</f>
        <v>0</v>
      </c>
      <c r="D465" s="316"/>
      <c r="E465" s="599"/>
      <c r="F465" s="599"/>
      <c r="G465" s="599"/>
      <c r="H465" s="620"/>
      <c r="I465" s="600"/>
      <c r="J465" s="600"/>
      <c r="K465" s="600"/>
      <c r="L465" s="600"/>
      <c r="M465" s="599"/>
      <c r="N465" s="599"/>
      <c r="O465" s="599"/>
      <c r="P465" s="599"/>
      <c r="Q465" s="601"/>
      <c r="R465" s="601"/>
      <c r="S465" s="601"/>
      <c r="T465" s="601"/>
      <c r="U465" s="602"/>
      <c r="V465" s="602"/>
      <c r="W465" s="602"/>
      <c r="X465" s="576"/>
      <c r="Y465" s="600"/>
      <c r="Z465" s="600"/>
      <c r="AA465" s="600"/>
      <c r="AB465" s="601"/>
    </row>
    <row r="466" spans="1:28" x14ac:dyDescent="0.2">
      <c r="A466" s="331"/>
      <c r="B466" s="586" t="s">
        <v>1565</v>
      </c>
      <c r="C466" s="318">
        <f>'Series 500 Input'!J466</f>
        <v>0</v>
      </c>
      <c r="D466" s="587"/>
      <c r="E466" s="588" t="s">
        <v>803</v>
      </c>
      <c r="F466" s="588" t="s">
        <v>1428</v>
      </c>
      <c r="G466" s="588" t="s">
        <v>1429</v>
      </c>
      <c r="H466" s="587"/>
      <c r="I466" s="589" t="s">
        <v>803</v>
      </c>
      <c r="J466" s="589" t="s">
        <v>1428</v>
      </c>
      <c r="K466" s="589" t="s">
        <v>1429</v>
      </c>
      <c r="L466" s="589"/>
      <c r="M466" s="588" t="s">
        <v>803</v>
      </c>
      <c r="N466" s="588" t="s">
        <v>1428</v>
      </c>
      <c r="O466" s="588" t="s">
        <v>1429</v>
      </c>
      <c r="P466" s="588"/>
      <c r="Q466" s="588" t="s">
        <v>803</v>
      </c>
      <c r="R466" s="588" t="s">
        <v>1428</v>
      </c>
      <c r="S466" s="588" t="s">
        <v>1429</v>
      </c>
      <c r="T466" s="588"/>
      <c r="U466" s="589" t="s">
        <v>803</v>
      </c>
      <c r="V466" s="589" t="s">
        <v>1428</v>
      </c>
      <c r="W466" s="589" t="s">
        <v>1429</v>
      </c>
      <c r="X466" s="595"/>
      <c r="Y466" s="589" t="s">
        <v>803</v>
      </c>
      <c r="Z466" s="589" t="s">
        <v>1428</v>
      </c>
      <c r="AA466" s="589" t="s">
        <v>1429</v>
      </c>
      <c r="AB466" s="590"/>
    </row>
    <row r="467" spans="1:28" x14ac:dyDescent="0.2">
      <c r="A467" s="316"/>
      <c r="B467" s="558"/>
      <c r="C467" s="318">
        <f>'Series 500 Input'!J467</f>
        <v>0</v>
      </c>
      <c r="D467" s="562"/>
      <c r="E467" s="572"/>
      <c r="F467" s="572"/>
      <c r="G467" s="572"/>
      <c r="H467" s="569"/>
      <c r="I467" s="573"/>
      <c r="J467" s="573"/>
      <c r="K467" s="573"/>
      <c r="L467" s="573"/>
      <c r="M467" s="572"/>
      <c r="N467" s="572"/>
      <c r="O467" s="572"/>
      <c r="P467" s="572"/>
      <c r="Q467" s="575"/>
      <c r="R467" s="575"/>
      <c r="S467" s="575"/>
      <c r="T467" s="575"/>
      <c r="U467" s="576"/>
      <c r="V467" s="576"/>
      <c r="W467" s="576"/>
      <c r="X467" s="576"/>
      <c r="Y467" s="573"/>
      <c r="Z467" s="573"/>
      <c r="AA467" s="573"/>
      <c r="AB467" s="411"/>
    </row>
    <row r="468" spans="1:28" ht="25.5" x14ac:dyDescent="0.2">
      <c r="A468" s="316" t="s">
        <v>1566</v>
      </c>
      <c r="B468" s="558" t="s">
        <v>1567</v>
      </c>
      <c r="C468" s="318">
        <f>'Series 500 Input'!J468</f>
        <v>0</v>
      </c>
      <c r="D468" s="562" t="s">
        <v>30</v>
      </c>
      <c r="E468" s="572">
        <v>211.96</v>
      </c>
      <c r="F468" s="572">
        <v>211.96</v>
      </c>
      <c r="G468" s="572">
        <v>211.96</v>
      </c>
      <c r="H468" s="324">
        <f t="shared" ref="H468:H476" si="533">(IF(C468&lt;5,E468,IF(AND(C468&gt;=5,C468&lt;=25),F468,IF(C468&gt;25,G468,""))))*C468</f>
        <v>0</v>
      </c>
      <c r="I468" s="573">
        <v>120</v>
      </c>
      <c r="J468" s="573">
        <v>120</v>
      </c>
      <c r="K468" s="573">
        <v>120</v>
      </c>
      <c r="L468" s="326">
        <f>(IF(C468&lt;5,I468,IF(AND(C468&gt;=5,C468&lt;=25),J468,IF(C468&gt;25,K468,""))))*C468</f>
        <v>0</v>
      </c>
      <c r="M468" s="572">
        <v>238.19</v>
      </c>
      <c r="N468" s="572">
        <v>238.19</v>
      </c>
      <c r="O468" s="572">
        <v>238.19</v>
      </c>
      <c r="P468" s="324">
        <f t="shared" ref="P468:P476" si="534">(IF(C468&lt;5,M468,IF(AND(C468&gt;=5,C468&lt;=25),N468,IF(C468&gt;25,O468,""))))*C468</f>
        <v>0</v>
      </c>
      <c r="Q468" s="575">
        <v>90</v>
      </c>
      <c r="R468" s="575">
        <v>90</v>
      </c>
      <c r="S468" s="575">
        <v>90</v>
      </c>
      <c r="T468" s="326">
        <f t="shared" ref="T468:T476" si="535">(IF(C468&lt;5,Q468,IF(AND(C468&gt;=5,C468&lt;=25),R468,IF(C468&gt;25,S468,""))))*C468</f>
        <v>0</v>
      </c>
      <c r="U468" s="576">
        <v>154.13999999999999</v>
      </c>
      <c r="V468" s="576">
        <v>154.13999999999999</v>
      </c>
      <c r="W468" s="576">
        <v>145</v>
      </c>
      <c r="X468" s="324">
        <f t="shared" ref="X468" si="536">(IF(C468&lt;5,U468,IF(AND(C468&gt;=5,C468&lt;=25),V468,IF(C468&gt;25,W468,""))))*C468</f>
        <v>0</v>
      </c>
      <c r="Y468" s="573">
        <v>325</v>
      </c>
      <c r="Z468" s="573">
        <v>300</v>
      </c>
      <c r="AA468" s="573">
        <v>295</v>
      </c>
      <c r="AB468" s="326">
        <f t="shared" ref="AB468" si="537">(IF(C468&lt;5,Y468,IF(AND(C468&gt;=5,C468&lt;=25),Z468,IF(C468&gt;25,AA468,""))))*C468</f>
        <v>0</v>
      </c>
    </row>
    <row r="469" spans="1:28" x14ac:dyDescent="0.2">
      <c r="A469" s="316"/>
      <c r="B469" s="558"/>
      <c r="C469" s="318">
        <f>'Series 500 Input'!J469</f>
        <v>0</v>
      </c>
      <c r="D469" s="562"/>
      <c r="E469" s="572"/>
      <c r="F469" s="572"/>
      <c r="G469" s="572"/>
      <c r="H469" s="569"/>
      <c r="I469" s="573"/>
      <c r="J469" s="573"/>
      <c r="K469" s="573"/>
      <c r="L469" s="573"/>
      <c r="M469" s="572"/>
      <c r="N469" s="572"/>
      <c r="O469" s="572"/>
      <c r="P469" s="572"/>
      <c r="Q469" s="575"/>
      <c r="R469" s="575"/>
      <c r="S469" s="575"/>
      <c r="T469" s="575"/>
      <c r="U469" s="576"/>
      <c r="V469" s="576"/>
      <c r="W469" s="576"/>
      <c r="X469" s="576"/>
      <c r="Y469" s="573"/>
      <c r="Z469" s="573"/>
      <c r="AA469" s="573"/>
      <c r="AB469" s="411"/>
    </row>
    <row r="470" spans="1:28" ht="25.5" x14ac:dyDescent="0.2">
      <c r="A470" s="316" t="s">
        <v>1568</v>
      </c>
      <c r="B470" s="558" t="s">
        <v>1569</v>
      </c>
      <c r="C470" s="318">
        <f>'Series 500 Input'!J470</f>
        <v>0</v>
      </c>
      <c r="D470" s="562" t="s">
        <v>30</v>
      </c>
      <c r="E470" s="572">
        <v>199.6</v>
      </c>
      <c r="F470" s="572">
        <v>199.6</v>
      </c>
      <c r="G470" s="572">
        <v>199.6</v>
      </c>
      <c r="H470" s="324">
        <f t="shared" si="533"/>
        <v>0</v>
      </c>
      <c r="I470" s="573">
        <v>120</v>
      </c>
      <c r="J470" s="573">
        <v>120</v>
      </c>
      <c r="K470" s="573">
        <v>120</v>
      </c>
      <c r="L470" s="326">
        <f t="shared" ref="L470" si="538">(IF(C470&lt;5,I470,IF(AND(C470&gt;=5,C470&lt;=25),J470,IF(C470&gt;25,K470,""))))*C470</f>
        <v>0</v>
      </c>
      <c r="M470" s="572">
        <v>146.19</v>
      </c>
      <c r="N470" s="572">
        <v>146.19</v>
      </c>
      <c r="O470" s="572">
        <v>146.19</v>
      </c>
      <c r="P470" s="324">
        <f t="shared" si="534"/>
        <v>0</v>
      </c>
      <c r="Q470" s="575">
        <v>90</v>
      </c>
      <c r="R470" s="575">
        <v>90</v>
      </c>
      <c r="S470" s="575">
        <v>90</v>
      </c>
      <c r="T470" s="326">
        <f t="shared" si="535"/>
        <v>0</v>
      </c>
      <c r="U470" s="576">
        <v>154.13999999999999</v>
      </c>
      <c r="V470" s="576">
        <v>154.13999999999999</v>
      </c>
      <c r="W470" s="576">
        <v>145</v>
      </c>
      <c r="X470" s="324">
        <f t="shared" ref="X470" si="539">(IF(C470&lt;5,U470,IF(AND(C470&gt;=5,C470&lt;=25),V470,IF(C470&gt;25,W470,""))))*C470</f>
        <v>0</v>
      </c>
      <c r="Y470" s="573">
        <v>325</v>
      </c>
      <c r="Z470" s="573">
        <v>300</v>
      </c>
      <c r="AA470" s="573">
        <v>295</v>
      </c>
      <c r="AB470" s="326">
        <f t="shared" ref="AB470:AB474" si="540">(IF(C470&lt;5,Y470,IF(AND(C470&gt;=5,C470&lt;=25),Z470,IF(C470&gt;25,AA470,""))))*C470</f>
        <v>0</v>
      </c>
    </row>
    <row r="471" spans="1:28" x14ac:dyDescent="0.2">
      <c r="A471" s="316"/>
      <c r="B471" s="558"/>
      <c r="C471" s="318">
        <f>'Series 500 Input'!J471</f>
        <v>0</v>
      </c>
      <c r="D471" s="562"/>
      <c r="E471" s="572"/>
      <c r="F471" s="572"/>
      <c r="G471" s="572"/>
      <c r="H471" s="569"/>
      <c r="I471" s="573"/>
      <c r="J471" s="573"/>
      <c r="K471" s="573"/>
      <c r="L471" s="573"/>
      <c r="M471" s="572"/>
      <c r="N471" s="572"/>
      <c r="O471" s="572"/>
      <c r="P471" s="572"/>
      <c r="Q471" s="575"/>
      <c r="R471" s="575"/>
      <c r="S471" s="575"/>
      <c r="T471" s="575"/>
      <c r="U471" s="576"/>
      <c r="V471" s="576"/>
      <c r="W471" s="576"/>
      <c r="X471" s="576"/>
      <c r="Y471" s="573"/>
      <c r="Z471" s="573"/>
      <c r="AA471" s="573"/>
      <c r="AB471" s="411"/>
    </row>
    <row r="472" spans="1:28" ht="25.5" x14ac:dyDescent="0.2">
      <c r="A472" s="316" t="s">
        <v>1570</v>
      </c>
      <c r="B472" s="558" t="s">
        <v>1571</v>
      </c>
      <c r="C472" s="318">
        <f>'Series 500 Input'!J472</f>
        <v>0</v>
      </c>
      <c r="D472" s="562" t="s">
        <v>30</v>
      </c>
      <c r="E472" s="572">
        <v>228.77</v>
      </c>
      <c r="F472" s="572">
        <v>228.77</v>
      </c>
      <c r="G472" s="572">
        <v>228.77</v>
      </c>
      <c r="H472" s="324">
        <f t="shared" si="533"/>
        <v>0</v>
      </c>
      <c r="I472" s="573">
        <v>120</v>
      </c>
      <c r="J472" s="573">
        <v>120</v>
      </c>
      <c r="K472" s="573">
        <v>120</v>
      </c>
      <c r="L472" s="326">
        <f t="shared" ref="L472" si="541">(IF(C472&lt;5,I472,IF(AND(C472&gt;=5,C472&lt;=25),J472,IF(C472&gt;25,K472,""))))*C472</f>
        <v>0</v>
      </c>
      <c r="M472" s="572">
        <v>238.19</v>
      </c>
      <c r="N472" s="572">
        <v>238.19</v>
      </c>
      <c r="O472" s="572">
        <v>238.19</v>
      </c>
      <c r="P472" s="324">
        <f t="shared" si="534"/>
        <v>0</v>
      </c>
      <c r="Q472" s="575">
        <v>90</v>
      </c>
      <c r="R472" s="575">
        <v>90</v>
      </c>
      <c r="S472" s="575">
        <v>90</v>
      </c>
      <c r="T472" s="326">
        <f t="shared" si="535"/>
        <v>0</v>
      </c>
      <c r="U472" s="576">
        <v>181.59</v>
      </c>
      <c r="V472" s="576">
        <v>181.59</v>
      </c>
      <c r="W472" s="576">
        <v>173.45</v>
      </c>
      <c r="X472" s="324">
        <f t="shared" ref="X472" si="542">(IF(C472&lt;5,U472,IF(AND(C472&gt;=5,C472&lt;=25),V472,IF(C472&gt;25,W472,""))))*C472</f>
        <v>0</v>
      </c>
      <c r="Y472" s="573">
        <v>325</v>
      </c>
      <c r="Z472" s="573">
        <v>300</v>
      </c>
      <c r="AA472" s="573">
        <v>295</v>
      </c>
      <c r="AB472" s="326">
        <f t="shared" ref="AB472:AB476" si="543">(IF(C472&lt;5,Y472,IF(AND(C472&gt;=5,C472&lt;=25),Z472,IF(C472&gt;25,AA472,""))))*C472</f>
        <v>0</v>
      </c>
    </row>
    <row r="473" spans="1:28" x14ac:dyDescent="0.2">
      <c r="A473" s="316"/>
      <c r="B473" s="558"/>
      <c r="C473" s="318">
        <f>'Series 500 Input'!J473</f>
        <v>0</v>
      </c>
      <c r="D473" s="562"/>
      <c r="E473" s="572"/>
      <c r="F473" s="572"/>
      <c r="G473" s="572"/>
      <c r="H473" s="569"/>
      <c r="I473" s="573"/>
      <c r="J473" s="573"/>
      <c r="K473" s="573"/>
      <c r="L473" s="573"/>
      <c r="M473" s="572"/>
      <c r="N473" s="572"/>
      <c r="O473" s="572"/>
      <c r="P473" s="572"/>
      <c r="Q473" s="575"/>
      <c r="R473" s="575"/>
      <c r="S473" s="575"/>
      <c r="T473" s="575"/>
      <c r="U473" s="576"/>
      <c r="V473" s="576"/>
      <c r="W473" s="576"/>
      <c r="X473" s="576"/>
      <c r="Y473" s="573"/>
      <c r="Z473" s="573"/>
      <c r="AA473" s="573"/>
      <c r="AB473" s="411"/>
    </row>
    <row r="474" spans="1:28" ht="25.5" x14ac:dyDescent="0.2">
      <c r="A474" s="316" t="s">
        <v>1572</v>
      </c>
      <c r="B474" s="558" t="s">
        <v>1573</v>
      </c>
      <c r="C474" s="318">
        <f>'Series 500 Input'!J474</f>
        <v>0</v>
      </c>
      <c r="D474" s="562" t="s">
        <v>30</v>
      </c>
      <c r="E474" s="572">
        <v>211.96</v>
      </c>
      <c r="F474" s="572">
        <v>211.96</v>
      </c>
      <c r="G474" s="572">
        <v>211.96</v>
      </c>
      <c r="H474" s="324">
        <f t="shared" si="533"/>
        <v>0</v>
      </c>
      <c r="I474" s="573">
        <v>120</v>
      </c>
      <c r="J474" s="573">
        <v>120</v>
      </c>
      <c r="K474" s="573">
        <v>120</v>
      </c>
      <c r="L474" s="326">
        <f t="shared" ref="L474" si="544">(IF(C474&lt;5,I474,IF(AND(C474&gt;=5,C474&lt;=25),J474,IF(C474&gt;25,K474,""))))*C474</f>
        <v>0</v>
      </c>
      <c r="M474" s="572">
        <v>146.19</v>
      </c>
      <c r="N474" s="572">
        <v>146.19</v>
      </c>
      <c r="O474" s="572">
        <v>146.19</v>
      </c>
      <c r="P474" s="324">
        <f t="shared" si="534"/>
        <v>0</v>
      </c>
      <c r="Q474" s="575">
        <v>90</v>
      </c>
      <c r="R474" s="575">
        <v>90</v>
      </c>
      <c r="S474" s="575">
        <v>90</v>
      </c>
      <c r="T474" s="326">
        <f t="shared" si="535"/>
        <v>0</v>
      </c>
      <c r="U474" s="576">
        <v>181.59</v>
      </c>
      <c r="V474" s="576">
        <v>181.59</v>
      </c>
      <c r="W474" s="576">
        <v>173.45</v>
      </c>
      <c r="X474" s="324">
        <f t="shared" ref="X474" si="545">(IF(C474&lt;5,U474,IF(AND(C474&gt;=5,C474&lt;=25),V474,IF(C474&gt;25,W474,""))))*C474</f>
        <v>0</v>
      </c>
      <c r="Y474" s="573">
        <v>325</v>
      </c>
      <c r="Z474" s="573">
        <v>300</v>
      </c>
      <c r="AA474" s="573">
        <v>295</v>
      </c>
      <c r="AB474" s="326">
        <f t="shared" si="540"/>
        <v>0</v>
      </c>
    </row>
    <row r="475" spans="1:28" x14ac:dyDescent="0.2">
      <c r="A475" s="316"/>
      <c r="B475" s="558"/>
      <c r="C475" s="318">
        <f>'Series 500 Input'!J475</f>
        <v>0</v>
      </c>
      <c r="D475" s="562"/>
      <c r="E475" s="572"/>
      <c r="F475" s="572"/>
      <c r="G475" s="572"/>
      <c r="H475" s="569"/>
      <c r="I475" s="573"/>
      <c r="J475" s="573"/>
      <c r="K475" s="573"/>
      <c r="L475" s="573"/>
      <c r="M475" s="572"/>
      <c r="N475" s="572"/>
      <c r="O475" s="572"/>
      <c r="P475" s="572"/>
      <c r="Q475" s="575"/>
      <c r="R475" s="575"/>
      <c r="S475" s="575"/>
      <c r="T475" s="575"/>
      <c r="U475" s="576"/>
      <c r="V475" s="576"/>
      <c r="W475" s="576"/>
      <c r="X475" s="576"/>
      <c r="Y475" s="573"/>
      <c r="Z475" s="573"/>
      <c r="AA475" s="573"/>
      <c r="AB475" s="411"/>
    </row>
    <row r="476" spans="1:28" ht="25.5" x14ac:dyDescent="0.2">
      <c r="A476" s="316" t="s">
        <v>1574</v>
      </c>
      <c r="B476" s="558" t="s">
        <v>1575</v>
      </c>
      <c r="C476" s="318">
        <f>'Series 500 Input'!J476</f>
        <v>0</v>
      </c>
      <c r="D476" s="562" t="s">
        <v>30</v>
      </c>
      <c r="E476" s="630">
        <v>211.96</v>
      </c>
      <c r="F476" s="631" t="s">
        <v>1576</v>
      </c>
      <c r="G476" s="630">
        <v>211.96</v>
      </c>
      <c r="H476" s="324">
        <f t="shared" si="533"/>
        <v>0</v>
      </c>
      <c r="I476" s="573">
        <v>120</v>
      </c>
      <c r="J476" s="573">
        <v>120</v>
      </c>
      <c r="K476" s="573">
        <v>120</v>
      </c>
      <c r="L476" s="326">
        <f t="shared" ref="L476" si="546">(IF(C476&lt;5,I476,IF(AND(C476&gt;=5,C476&lt;=25),J476,IF(C476&gt;25,K476,""))))*C476</f>
        <v>0</v>
      </c>
      <c r="M476" s="574">
        <v>238.19</v>
      </c>
      <c r="N476" s="574">
        <v>238.19</v>
      </c>
      <c r="O476" s="574">
        <v>238.19</v>
      </c>
      <c r="P476" s="324">
        <f t="shared" si="534"/>
        <v>0</v>
      </c>
      <c r="Q476" s="575">
        <v>90</v>
      </c>
      <c r="R476" s="575">
        <v>90</v>
      </c>
      <c r="S476" s="575">
        <v>90</v>
      </c>
      <c r="T476" s="326">
        <f t="shared" si="535"/>
        <v>0</v>
      </c>
      <c r="U476" s="632">
        <v>290</v>
      </c>
      <c r="V476" s="633">
        <v>290</v>
      </c>
      <c r="W476" s="632">
        <v>282.5</v>
      </c>
      <c r="X476" s="324">
        <f t="shared" ref="X476" si="547">(IF(C476&lt;5,U476,IF(AND(C476&gt;=5,C476&lt;=25),V476,IF(C476&gt;25,W476,""))))*C476</f>
        <v>0</v>
      </c>
      <c r="Y476" s="573">
        <v>325</v>
      </c>
      <c r="Z476" s="573">
        <v>300</v>
      </c>
      <c r="AA476" s="573">
        <v>295</v>
      </c>
      <c r="AB476" s="326">
        <f t="shared" si="543"/>
        <v>0</v>
      </c>
    </row>
    <row r="477" spans="1:28" x14ac:dyDescent="0.2">
      <c r="A477" s="316"/>
      <c r="B477" s="558"/>
      <c r="C477" s="318">
        <f>'Series 500 Input'!J477</f>
        <v>0</v>
      </c>
      <c r="D477" s="562"/>
      <c r="E477" s="572"/>
      <c r="F477" s="572"/>
      <c r="G477" s="572"/>
      <c r="H477" s="569"/>
      <c r="I477" s="573"/>
      <c r="J477" s="573"/>
      <c r="K477" s="573"/>
      <c r="L477" s="573"/>
      <c r="M477" s="572"/>
      <c r="N477" s="572"/>
      <c r="O477" s="572"/>
      <c r="P477" s="572"/>
      <c r="Q477" s="575"/>
      <c r="R477" s="575"/>
      <c r="S477" s="575"/>
      <c r="T477" s="575"/>
      <c r="U477" s="576"/>
      <c r="V477" s="576"/>
      <c r="W477" s="576"/>
      <c r="X477" s="576"/>
      <c r="Y477" s="573"/>
      <c r="Z477" s="573"/>
      <c r="AA477" s="573"/>
      <c r="AB477" s="411"/>
    </row>
    <row r="478" spans="1:28" x14ac:dyDescent="0.2">
      <c r="A478" s="311"/>
      <c r="B478" s="563" t="s">
        <v>1577</v>
      </c>
      <c r="C478" s="318">
        <f>'Series 500 Input'!J478</f>
        <v>0</v>
      </c>
      <c r="D478" s="311"/>
      <c r="E478" s="615"/>
      <c r="F478" s="565"/>
      <c r="G478" s="615"/>
      <c r="H478" s="311"/>
      <c r="I478" s="616"/>
      <c r="J478" s="567"/>
      <c r="K478" s="616"/>
      <c r="L478" s="577"/>
      <c r="M478" s="615"/>
      <c r="N478" s="565"/>
      <c r="O478" s="615"/>
      <c r="P478" s="615"/>
      <c r="Q478" s="615"/>
      <c r="R478" s="565"/>
      <c r="S478" s="615"/>
      <c r="T478" s="577"/>
      <c r="U478" s="616"/>
      <c r="V478" s="567"/>
      <c r="W478" s="616"/>
      <c r="X478" s="577"/>
      <c r="Y478" s="616"/>
      <c r="Z478" s="567"/>
      <c r="AA478" s="616"/>
      <c r="AB478" s="617"/>
    </row>
    <row r="479" spans="1:28" x14ac:dyDescent="0.2">
      <c r="A479" s="316"/>
      <c r="B479" s="558"/>
      <c r="C479" s="318">
        <f>'Series 500 Input'!J479</f>
        <v>0</v>
      </c>
      <c r="D479" s="316"/>
      <c r="E479" s="591"/>
      <c r="F479" s="591"/>
      <c r="G479" s="591"/>
      <c r="H479" s="620"/>
      <c r="I479" s="592"/>
      <c r="J479" s="592"/>
      <c r="K479" s="592"/>
      <c r="L479" s="592"/>
      <c r="M479" s="591"/>
      <c r="N479" s="591"/>
      <c r="O479" s="591"/>
      <c r="P479" s="591"/>
      <c r="Q479" s="593"/>
      <c r="R479" s="593"/>
      <c r="S479" s="593"/>
      <c r="T479" s="593"/>
      <c r="U479" s="594"/>
      <c r="V479" s="594"/>
      <c r="W479" s="594"/>
      <c r="X479" s="576"/>
      <c r="Y479" s="592"/>
      <c r="Z479" s="592"/>
      <c r="AA479" s="592"/>
      <c r="AB479" s="593"/>
    </row>
    <row r="480" spans="1:28" x14ac:dyDescent="0.2">
      <c r="A480" s="331"/>
      <c r="B480" s="586" t="s">
        <v>1578</v>
      </c>
      <c r="C480" s="318">
        <f>'Series 500 Input'!J480</f>
        <v>0</v>
      </c>
      <c r="D480" s="331"/>
      <c r="E480" s="634" t="s">
        <v>803</v>
      </c>
      <c r="F480" s="588" t="s">
        <v>1428</v>
      </c>
      <c r="G480" s="634" t="s">
        <v>1429</v>
      </c>
      <c r="H480" s="331"/>
      <c r="I480" s="635" t="s">
        <v>803</v>
      </c>
      <c r="J480" s="589" t="s">
        <v>1428</v>
      </c>
      <c r="K480" s="635" t="s">
        <v>1429</v>
      </c>
      <c r="L480" s="635"/>
      <c r="M480" s="634" t="s">
        <v>803</v>
      </c>
      <c r="N480" s="588" t="s">
        <v>1428</v>
      </c>
      <c r="O480" s="634" t="s">
        <v>1429</v>
      </c>
      <c r="P480" s="634"/>
      <c r="Q480" s="634" t="s">
        <v>803</v>
      </c>
      <c r="R480" s="588" t="s">
        <v>1428</v>
      </c>
      <c r="S480" s="634" t="s">
        <v>1429</v>
      </c>
      <c r="T480" s="634"/>
      <c r="U480" s="635" t="s">
        <v>803</v>
      </c>
      <c r="V480" s="589" t="s">
        <v>1428</v>
      </c>
      <c r="W480" s="635" t="s">
        <v>1429</v>
      </c>
      <c r="X480" s="595"/>
      <c r="Y480" s="635" t="s">
        <v>803</v>
      </c>
      <c r="Z480" s="589" t="s">
        <v>1428</v>
      </c>
      <c r="AA480" s="635" t="s">
        <v>1429</v>
      </c>
      <c r="AB480" s="636"/>
    </row>
    <row r="481" spans="1:28" x14ac:dyDescent="0.2">
      <c r="A481" s="316"/>
      <c r="B481" s="558"/>
      <c r="C481" s="318">
        <f>'Series 500 Input'!J481</f>
        <v>0</v>
      </c>
      <c r="D481" s="316"/>
      <c r="E481" s="591"/>
      <c r="F481" s="591"/>
      <c r="G481" s="591"/>
      <c r="H481" s="620"/>
      <c r="I481" s="592"/>
      <c r="J481" s="592"/>
      <c r="K481" s="592"/>
      <c r="L481" s="592"/>
      <c r="M481" s="591"/>
      <c r="N481" s="591"/>
      <c r="O481" s="591"/>
      <c r="P481" s="591"/>
      <c r="Q481" s="593"/>
      <c r="R481" s="593"/>
      <c r="S481" s="593"/>
      <c r="T481" s="593"/>
      <c r="U481" s="594"/>
      <c r="V481" s="594"/>
      <c r="W481" s="594"/>
      <c r="X481" s="576"/>
      <c r="Y481" s="592"/>
      <c r="Z481" s="592"/>
      <c r="AA481" s="592"/>
      <c r="AB481" s="593"/>
    </row>
    <row r="482" spans="1:28" x14ac:dyDescent="0.2">
      <c r="A482" s="316" t="s">
        <v>1579</v>
      </c>
      <c r="B482" s="558" t="s">
        <v>1580</v>
      </c>
      <c r="C482" s="318">
        <f>'Series 500 Input'!J482</f>
        <v>0</v>
      </c>
      <c r="D482" s="562" t="s">
        <v>30</v>
      </c>
      <c r="E482" s="572">
        <v>42.17</v>
      </c>
      <c r="F482" s="572">
        <v>42.17</v>
      </c>
      <c r="G482" s="572">
        <v>42.17</v>
      </c>
      <c r="H482" s="324">
        <f t="shared" ref="H482:H494" si="548">(IF(C482&lt;5,E482,IF(AND(C482&gt;=5,C482&lt;=25),F482,IF(C482&gt;25,G482,""))))*C482</f>
        <v>0</v>
      </c>
      <c r="I482" s="573">
        <v>20</v>
      </c>
      <c r="J482" s="573">
        <v>20</v>
      </c>
      <c r="K482" s="573">
        <v>20</v>
      </c>
      <c r="L482" s="326">
        <f>(IF(C482&lt;5,I482,IF(AND(C482&gt;=5,C482&lt;=25),J482,IF(C482&gt;25,K482,""))))*C482</f>
        <v>0</v>
      </c>
      <c r="M482" s="572">
        <v>77.91</v>
      </c>
      <c r="N482" s="572">
        <v>77.91</v>
      </c>
      <c r="O482" s="572">
        <v>77.91</v>
      </c>
      <c r="P482" s="324">
        <f t="shared" ref="P482:P494" si="549">(IF(C482&lt;5,M482,IF(AND(C482&gt;=5,C482&lt;=25),N482,IF(C482&gt;25,O482,""))))*C482</f>
        <v>0</v>
      </c>
      <c r="Q482" s="575">
        <v>15</v>
      </c>
      <c r="R482" s="575">
        <v>15</v>
      </c>
      <c r="S482" s="575">
        <v>15</v>
      </c>
      <c r="T482" s="326">
        <f t="shared" ref="T482:T494" si="550">(IF(C482&lt;5,Q482,IF(AND(C482&gt;=5,C482&lt;=25),R482,IF(C482&gt;25,S482,""))))*C482</f>
        <v>0</v>
      </c>
      <c r="U482" s="576">
        <v>46</v>
      </c>
      <c r="V482" s="576">
        <v>34.5</v>
      </c>
      <c r="W482" s="576">
        <v>28.75</v>
      </c>
      <c r="X482" s="324">
        <f t="shared" ref="X482" si="551">(IF(C482&lt;5,U482,IF(AND(C482&gt;=5,C482&lt;=25),V482,IF(C482&gt;25,W482,""))))*C482</f>
        <v>0</v>
      </c>
      <c r="Y482" s="573">
        <v>20</v>
      </c>
      <c r="Z482" s="573">
        <v>20</v>
      </c>
      <c r="AA482" s="573">
        <v>20</v>
      </c>
      <c r="AB482" s="326">
        <f>(IF(C482&lt;5,Y482,IF(AND(C482&gt;=5,C482&lt;=25),Z482,IF(C482&gt;25,AA482,""))))*C482</f>
        <v>0</v>
      </c>
    </row>
    <row r="483" spans="1:28" x14ac:dyDescent="0.2">
      <c r="A483" s="316"/>
      <c r="B483" s="558"/>
      <c r="C483" s="318">
        <f>'Series 500 Input'!J483</f>
        <v>0</v>
      </c>
      <c r="D483" s="316"/>
      <c r="E483" s="572"/>
      <c r="F483" s="572"/>
      <c r="G483" s="572"/>
      <c r="H483" s="569"/>
      <c r="I483" s="573"/>
      <c r="J483" s="573"/>
      <c r="K483" s="573"/>
      <c r="L483" s="573"/>
      <c r="M483" s="572"/>
      <c r="N483" s="572"/>
      <c r="O483" s="572"/>
      <c r="P483" s="572"/>
      <c r="Q483" s="575"/>
      <c r="R483" s="575"/>
      <c r="S483" s="575"/>
      <c r="T483" s="575"/>
      <c r="U483" s="576"/>
      <c r="V483" s="576"/>
      <c r="W483" s="576"/>
      <c r="X483" s="576"/>
      <c r="Y483" s="573"/>
      <c r="Z483" s="573"/>
      <c r="AA483" s="573"/>
      <c r="AB483" s="411"/>
    </row>
    <row r="484" spans="1:28" ht="25.5" x14ac:dyDescent="0.2">
      <c r="A484" s="316" t="s">
        <v>1581</v>
      </c>
      <c r="B484" s="558" t="s">
        <v>1582</v>
      </c>
      <c r="C484" s="318">
        <f>'Series 500 Input'!J484</f>
        <v>0</v>
      </c>
      <c r="D484" s="562" t="s">
        <v>30</v>
      </c>
      <c r="E484" s="572">
        <v>67.48</v>
      </c>
      <c r="F484" s="572">
        <v>67.48</v>
      </c>
      <c r="G484" s="572">
        <v>67.48</v>
      </c>
      <c r="H484" s="324">
        <f t="shared" si="548"/>
        <v>0</v>
      </c>
      <c r="I484" s="573">
        <v>20</v>
      </c>
      <c r="J484" s="573">
        <v>20</v>
      </c>
      <c r="K484" s="573">
        <v>20</v>
      </c>
      <c r="L484" s="326">
        <f t="shared" ref="L484" si="552">(IF(C484&lt;5,I484,IF(AND(C484&gt;=5,C484&lt;=25),J484,IF(C484&gt;25,K484,""))))*C484</f>
        <v>0</v>
      </c>
      <c r="M484" s="572">
        <v>116.86</v>
      </c>
      <c r="N484" s="572">
        <v>116.86</v>
      </c>
      <c r="O484" s="572">
        <v>116.86</v>
      </c>
      <c r="P484" s="324">
        <f t="shared" si="549"/>
        <v>0</v>
      </c>
      <c r="Q484" s="575">
        <v>70</v>
      </c>
      <c r="R484" s="575">
        <v>60</v>
      </c>
      <c r="S484" s="575">
        <v>60</v>
      </c>
      <c r="T484" s="326">
        <f t="shared" si="550"/>
        <v>0</v>
      </c>
      <c r="U484" s="576">
        <v>86.25</v>
      </c>
      <c r="V484" s="576">
        <v>74.75</v>
      </c>
      <c r="W484" s="576">
        <v>63.25</v>
      </c>
      <c r="X484" s="324">
        <f t="shared" ref="X484" si="553">(IF(C484&lt;5,U484,IF(AND(C484&gt;=5,C484&lt;=25),V484,IF(C484&gt;25,W484,""))))*C484</f>
        <v>0</v>
      </c>
      <c r="Y484" s="573">
        <v>100</v>
      </c>
      <c r="Z484" s="573">
        <v>100</v>
      </c>
      <c r="AA484" s="573">
        <v>50</v>
      </c>
      <c r="AB484" s="326">
        <f t="shared" ref="AB484" si="554">(IF(C484&lt;5,Y484,IF(AND(C484&gt;=5,C484&lt;=25),Z484,IF(C484&gt;25,AA484,""))))*C484</f>
        <v>0</v>
      </c>
    </row>
    <row r="485" spans="1:28" x14ac:dyDescent="0.2">
      <c r="A485" s="316"/>
      <c r="B485" s="558"/>
      <c r="C485" s="318">
        <f>'Series 500 Input'!J485</f>
        <v>0</v>
      </c>
      <c r="D485" s="316"/>
      <c r="E485" s="572"/>
      <c r="F485" s="572"/>
      <c r="G485" s="572"/>
      <c r="H485" s="569"/>
      <c r="I485" s="573"/>
      <c r="J485" s="573"/>
      <c r="K485" s="573"/>
      <c r="L485" s="573"/>
      <c r="M485" s="572"/>
      <c r="N485" s="572"/>
      <c r="O485" s="572"/>
      <c r="P485" s="572"/>
      <c r="Q485" s="575"/>
      <c r="R485" s="575"/>
      <c r="S485" s="575"/>
      <c r="T485" s="575"/>
      <c r="U485" s="576"/>
      <c r="V485" s="576"/>
      <c r="W485" s="576"/>
      <c r="X485" s="576"/>
      <c r="Y485" s="573"/>
      <c r="Z485" s="573"/>
      <c r="AA485" s="573"/>
      <c r="AB485" s="411"/>
    </row>
    <row r="486" spans="1:28" ht="25.5" x14ac:dyDescent="0.2">
      <c r="A486" s="316" t="s">
        <v>1583</v>
      </c>
      <c r="B486" s="558" t="s">
        <v>1584</v>
      </c>
      <c r="C486" s="318">
        <f>'Series 500 Input'!J486</f>
        <v>0</v>
      </c>
      <c r="D486" s="562" t="s">
        <v>30</v>
      </c>
      <c r="E486" s="572">
        <v>84.35</v>
      </c>
      <c r="F486" s="572">
        <v>84.35</v>
      </c>
      <c r="G486" s="572">
        <v>84.35</v>
      </c>
      <c r="H486" s="324">
        <f t="shared" si="548"/>
        <v>0</v>
      </c>
      <c r="I486" s="573">
        <v>20</v>
      </c>
      <c r="J486" s="573">
        <v>20</v>
      </c>
      <c r="K486" s="573">
        <v>20</v>
      </c>
      <c r="L486" s="326">
        <f t="shared" ref="L486" si="555">(IF(C486&lt;5,I486,IF(AND(C486&gt;=5,C486&lt;=25),J486,IF(C486&gt;25,K486,""))))*C486</f>
        <v>0</v>
      </c>
      <c r="M486" s="572">
        <v>116.86</v>
      </c>
      <c r="N486" s="572">
        <v>116.86</v>
      </c>
      <c r="O486" s="572">
        <v>116.86</v>
      </c>
      <c r="P486" s="324">
        <f t="shared" si="549"/>
        <v>0</v>
      </c>
      <c r="Q486" s="575">
        <v>70</v>
      </c>
      <c r="R486" s="575">
        <v>60</v>
      </c>
      <c r="S486" s="575">
        <v>60</v>
      </c>
      <c r="T486" s="326">
        <f t="shared" si="550"/>
        <v>0</v>
      </c>
      <c r="U486" s="576">
        <v>92</v>
      </c>
      <c r="V486" s="576">
        <v>80.5</v>
      </c>
      <c r="W486" s="576">
        <v>69</v>
      </c>
      <c r="X486" s="324">
        <f t="shared" ref="X486" si="556">(IF(C486&lt;5,U486,IF(AND(C486&gt;=5,C486&lt;=25),V486,IF(C486&gt;25,W486,""))))*C486</f>
        <v>0</v>
      </c>
      <c r="Y486" s="573">
        <v>100</v>
      </c>
      <c r="Z486" s="573">
        <v>100</v>
      </c>
      <c r="AA486" s="573">
        <v>50</v>
      </c>
      <c r="AB486" s="326">
        <f t="shared" ref="AB486" si="557">(IF(C486&lt;5,Y486,IF(AND(C486&gt;=5,C486&lt;=25),Z486,IF(C486&gt;25,AA486,""))))*C486</f>
        <v>0</v>
      </c>
    </row>
    <row r="487" spans="1:28" x14ac:dyDescent="0.2">
      <c r="A487" s="316"/>
      <c r="B487" s="558"/>
      <c r="C487" s="318">
        <f>'Series 500 Input'!J487</f>
        <v>0</v>
      </c>
      <c r="D487" s="316"/>
      <c r="E487" s="572"/>
      <c r="F487" s="572"/>
      <c r="G487" s="572"/>
      <c r="H487" s="569"/>
      <c r="I487" s="573"/>
      <c r="J487" s="573"/>
      <c r="K487" s="573"/>
      <c r="L487" s="573"/>
      <c r="M487" s="572"/>
      <c r="N487" s="572"/>
      <c r="O487" s="572"/>
      <c r="P487" s="572"/>
      <c r="Q487" s="575"/>
      <c r="R487" s="575"/>
      <c r="S487" s="575"/>
      <c r="T487" s="575"/>
      <c r="U487" s="576"/>
      <c r="V487" s="576"/>
      <c r="W487" s="576"/>
      <c r="X487" s="576"/>
      <c r="Y487" s="573"/>
      <c r="Z487" s="573"/>
      <c r="AA487" s="573"/>
      <c r="AB487" s="411"/>
    </row>
    <row r="488" spans="1:28" ht="25.5" x14ac:dyDescent="0.2">
      <c r="A488" s="316" t="s">
        <v>1585</v>
      </c>
      <c r="B488" s="558" t="s">
        <v>1586</v>
      </c>
      <c r="C488" s="318">
        <f>'Series 500 Input'!J488</f>
        <v>0</v>
      </c>
      <c r="D488" s="562" t="s">
        <v>30</v>
      </c>
      <c r="E488" s="572">
        <v>67.48</v>
      </c>
      <c r="F488" s="572">
        <v>67.48</v>
      </c>
      <c r="G488" s="572">
        <v>67.48</v>
      </c>
      <c r="H488" s="324">
        <f t="shared" si="548"/>
        <v>0</v>
      </c>
      <c r="I488" s="573">
        <v>20</v>
      </c>
      <c r="J488" s="573">
        <v>20</v>
      </c>
      <c r="K488" s="573">
        <v>20</v>
      </c>
      <c r="L488" s="326">
        <f t="shared" ref="L488" si="558">(IF(C488&lt;5,I488,IF(AND(C488&gt;=5,C488&lt;=25),J488,IF(C488&gt;25,K488,""))))*C488</f>
        <v>0</v>
      </c>
      <c r="M488" s="572">
        <v>116.86</v>
      </c>
      <c r="N488" s="572">
        <v>116.86</v>
      </c>
      <c r="O488" s="572">
        <v>116.86</v>
      </c>
      <c r="P488" s="324">
        <f t="shared" si="549"/>
        <v>0</v>
      </c>
      <c r="Q488" s="575">
        <v>70</v>
      </c>
      <c r="R488" s="575">
        <v>60</v>
      </c>
      <c r="S488" s="575">
        <v>60</v>
      </c>
      <c r="T488" s="326">
        <f t="shared" si="550"/>
        <v>0</v>
      </c>
      <c r="U488" s="576">
        <v>57.5</v>
      </c>
      <c r="V488" s="576">
        <v>51.75</v>
      </c>
      <c r="W488" s="576">
        <v>40.25</v>
      </c>
      <c r="X488" s="324">
        <f t="shared" ref="X488" si="559">(IF(C488&lt;5,U488,IF(AND(C488&gt;=5,C488&lt;=25),V488,IF(C488&gt;25,W488,""))))*C488</f>
        <v>0</v>
      </c>
      <c r="Y488" s="573">
        <v>100</v>
      </c>
      <c r="Z488" s="573">
        <v>100</v>
      </c>
      <c r="AA488" s="573">
        <v>50</v>
      </c>
      <c r="AB488" s="326">
        <f t="shared" ref="AB488" si="560">(IF(C488&lt;5,Y488,IF(AND(C488&gt;=5,C488&lt;=25),Z488,IF(C488&gt;25,AA488,""))))*C488</f>
        <v>0</v>
      </c>
    </row>
    <row r="489" spans="1:28" x14ac:dyDescent="0.2">
      <c r="A489" s="316"/>
      <c r="B489" s="558"/>
      <c r="C489" s="318">
        <f>'Series 500 Input'!J489</f>
        <v>0</v>
      </c>
      <c r="D489" s="316"/>
      <c r="E489" s="572"/>
      <c r="F489" s="572"/>
      <c r="G489" s="572"/>
      <c r="H489" s="620"/>
      <c r="I489" s="573"/>
      <c r="J489" s="573"/>
      <c r="K489" s="573"/>
      <c r="L489" s="573"/>
      <c r="M489" s="572"/>
      <c r="N489" s="572"/>
      <c r="O489" s="572"/>
      <c r="P489" s="572"/>
      <c r="Q489" s="575"/>
      <c r="R489" s="575"/>
      <c r="S489" s="575"/>
      <c r="T489" s="575"/>
      <c r="U489" s="576"/>
      <c r="V489" s="576"/>
      <c r="W489" s="576"/>
      <c r="X489" s="576"/>
      <c r="Y489" s="573"/>
      <c r="Z489" s="573"/>
      <c r="AA489" s="573"/>
      <c r="AB489" s="411"/>
    </row>
    <row r="490" spans="1:28" ht="25.5" x14ac:dyDescent="0.2">
      <c r="A490" s="316" t="s">
        <v>1587</v>
      </c>
      <c r="B490" s="558" t="s">
        <v>1588</v>
      </c>
      <c r="C490" s="318">
        <f>'Series 500 Input'!J490</f>
        <v>0</v>
      </c>
      <c r="D490" s="562" t="s">
        <v>30</v>
      </c>
      <c r="E490" s="572">
        <v>84.35</v>
      </c>
      <c r="F490" s="572">
        <v>84.35</v>
      </c>
      <c r="G490" s="572">
        <v>84.35</v>
      </c>
      <c r="H490" s="324">
        <f t="shared" si="548"/>
        <v>0</v>
      </c>
      <c r="I490" s="573">
        <v>20</v>
      </c>
      <c r="J490" s="573">
        <v>20</v>
      </c>
      <c r="K490" s="573">
        <v>20</v>
      </c>
      <c r="L490" s="326">
        <f t="shared" ref="L490" si="561">(IF(C490&lt;5,I490,IF(AND(C490&gt;=5,C490&lt;=25),J490,IF(C490&gt;25,K490,""))))*C490</f>
        <v>0</v>
      </c>
      <c r="M490" s="572">
        <v>116.86</v>
      </c>
      <c r="N490" s="572">
        <v>116.86</v>
      </c>
      <c r="O490" s="572">
        <v>116.86</v>
      </c>
      <c r="P490" s="324">
        <f t="shared" si="549"/>
        <v>0</v>
      </c>
      <c r="Q490" s="575">
        <v>70</v>
      </c>
      <c r="R490" s="575">
        <v>60</v>
      </c>
      <c r="S490" s="575">
        <v>60</v>
      </c>
      <c r="T490" s="326">
        <f t="shared" si="550"/>
        <v>0</v>
      </c>
      <c r="U490" s="576">
        <v>86.25</v>
      </c>
      <c r="V490" s="576">
        <v>74.75</v>
      </c>
      <c r="W490" s="576">
        <v>63.25</v>
      </c>
      <c r="X490" s="324">
        <f t="shared" ref="X490" si="562">(IF(C490&lt;5,U490,IF(AND(C490&gt;=5,C490&lt;=25),V490,IF(C490&gt;25,W490,""))))*C490</f>
        <v>0</v>
      </c>
      <c r="Y490" s="573">
        <v>100</v>
      </c>
      <c r="Z490" s="573">
        <v>100</v>
      </c>
      <c r="AA490" s="573">
        <v>50</v>
      </c>
      <c r="AB490" s="326">
        <f t="shared" ref="AB490" si="563">(IF(C490&lt;5,Y490,IF(AND(C490&gt;=5,C490&lt;=25),Z490,IF(C490&gt;25,AA490,""))))*C490</f>
        <v>0</v>
      </c>
    </row>
    <row r="491" spans="1:28" x14ac:dyDescent="0.2">
      <c r="A491" s="316"/>
      <c r="B491" s="558"/>
      <c r="C491" s="318">
        <f>'Series 500 Input'!J491</f>
        <v>0</v>
      </c>
      <c r="D491" s="562"/>
      <c r="E491" s="572"/>
      <c r="F491" s="572"/>
      <c r="G491" s="572"/>
      <c r="H491" s="620"/>
      <c r="I491" s="573"/>
      <c r="J491" s="573"/>
      <c r="K491" s="573"/>
      <c r="L491" s="573"/>
      <c r="M491" s="572"/>
      <c r="N491" s="572"/>
      <c r="O491" s="572"/>
      <c r="P491" s="572"/>
      <c r="Q491" s="575"/>
      <c r="R491" s="575"/>
      <c r="S491" s="575"/>
      <c r="T491" s="575"/>
      <c r="U491" s="576"/>
      <c r="V491" s="576"/>
      <c r="W491" s="576"/>
      <c r="X491" s="576"/>
      <c r="Y491" s="573"/>
      <c r="Z491" s="573"/>
      <c r="AA491" s="573"/>
      <c r="AB491" s="411"/>
    </row>
    <row r="492" spans="1:28" ht="25.5" x14ac:dyDescent="0.2">
      <c r="A492" s="316" t="s">
        <v>1589</v>
      </c>
      <c r="B492" s="558" t="s">
        <v>1590</v>
      </c>
      <c r="C492" s="318">
        <f>'Series 500 Input'!J492</f>
        <v>0</v>
      </c>
      <c r="D492" s="562" t="s">
        <v>30</v>
      </c>
      <c r="E492" s="572">
        <v>42.17</v>
      </c>
      <c r="F492" s="572">
        <v>42.17</v>
      </c>
      <c r="G492" s="572">
        <v>42.17</v>
      </c>
      <c r="H492" s="324">
        <f t="shared" si="548"/>
        <v>0</v>
      </c>
      <c r="I492" s="573">
        <v>20</v>
      </c>
      <c r="J492" s="573">
        <v>20</v>
      </c>
      <c r="K492" s="573">
        <v>20</v>
      </c>
      <c r="L492" s="326">
        <f t="shared" ref="L492" si="564">(IF(C492&lt;5,I492,IF(AND(C492&gt;=5,C492&lt;=25),J492,IF(C492&gt;25,K492,""))))*C492</f>
        <v>0</v>
      </c>
      <c r="M492" s="572">
        <v>38.950000000000003</v>
      </c>
      <c r="N492" s="572">
        <v>38.950000000000003</v>
      </c>
      <c r="O492" s="572">
        <v>38.950000000000003</v>
      </c>
      <c r="P492" s="324">
        <f t="shared" si="549"/>
        <v>0</v>
      </c>
      <c r="Q492" s="575">
        <v>40</v>
      </c>
      <c r="R492" s="575">
        <v>20</v>
      </c>
      <c r="S492" s="575">
        <v>20</v>
      </c>
      <c r="T492" s="326">
        <f t="shared" si="550"/>
        <v>0</v>
      </c>
      <c r="U492" s="576">
        <v>46</v>
      </c>
      <c r="V492" s="576">
        <v>34.5</v>
      </c>
      <c r="W492" s="576">
        <v>28.75</v>
      </c>
      <c r="X492" s="324">
        <f t="shared" ref="X492" si="565">(IF(C492&lt;5,U492,IF(AND(C492&gt;=5,C492&lt;=25),V492,IF(C492&gt;25,W492,""))))*C492</f>
        <v>0</v>
      </c>
      <c r="Y492" s="573">
        <v>75</v>
      </c>
      <c r="Z492" s="573">
        <v>65</v>
      </c>
      <c r="AA492" s="573">
        <v>60</v>
      </c>
      <c r="AB492" s="326">
        <f t="shared" ref="AB492" si="566">(IF(C492&lt;5,Y492,IF(AND(C492&gt;=5,C492&lt;=25),Z492,IF(C492&gt;25,AA492,""))))*C492</f>
        <v>0</v>
      </c>
    </row>
    <row r="493" spans="1:28" x14ac:dyDescent="0.2">
      <c r="A493" s="316"/>
      <c r="B493" s="558"/>
      <c r="C493" s="318">
        <f>'Series 500 Input'!J493</f>
        <v>0</v>
      </c>
      <c r="D493" s="562"/>
      <c r="E493" s="572"/>
      <c r="F493" s="572"/>
      <c r="G493" s="572"/>
      <c r="H493" s="620"/>
      <c r="I493" s="573"/>
      <c r="J493" s="573"/>
      <c r="K493" s="573"/>
      <c r="L493" s="573"/>
      <c r="M493" s="572"/>
      <c r="N493" s="572"/>
      <c r="O493" s="572"/>
      <c r="P493" s="572"/>
      <c r="Q493" s="575"/>
      <c r="R493" s="575"/>
      <c r="S493" s="575"/>
      <c r="T493" s="575"/>
      <c r="U493" s="576"/>
      <c r="V493" s="576"/>
      <c r="W493" s="576"/>
      <c r="X493" s="576"/>
      <c r="Y493" s="573"/>
      <c r="Z493" s="573"/>
      <c r="AA493" s="573"/>
      <c r="AB493" s="411"/>
    </row>
    <row r="494" spans="1:28" ht="25.5" x14ac:dyDescent="0.2">
      <c r="A494" s="316" t="s">
        <v>1591</v>
      </c>
      <c r="B494" s="558" t="s">
        <v>1592</v>
      </c>
      <c r="C494" s="318">
        <f>'Series 500 Input'!J494</f>
        <v>0</v>
      </c>
      <c r="D494" s="562" t="s">
        <v>30</v>
      </c>
      <c r="E494" s="572">
        <v>42.17</v>
      </c>
      <c r="F494" s="572">
        <v>42.17</v>
      </c>
      <c r="G494" s="572">
        <v>42.17</v>
      </c>
      <c r="H494" s="324">
        <f t="shared" si="548"/>
        <v>0</v>
      </c>
      <c r="I494" s="573">
        <v>20</v>
      </c>
      <c r="J494" s="573">
        <v>20</v>
      </c>
      <c r="K494" s="573">
        <v>20</v>
      </c>
      <c r="L494" s="326">
        <f t="shared" ref="L494" si="567">(IF(C494&lt;5,I494,IF(AND(C494&gt;=5,C494&lt;=25),J494,IF(C494&gt;25,K494,""))))*C494</f>
        <v>0</v>
      </c>
      <c r="M494" s="572">
        <v>38.950000000000003</v>
      </c>
      <c r="N494" s="572">
        <v>38.950000000000003</v>
      </c>
      <c r="O494" s="572">
        <v>38.950000000000003</v>
      </c>
      <c r="P494" s="324">
        <f t="shared" si="549"/>
        <v>0</v>
      </c>
      <c r="Q494" s="575">
        <v>40</v>
      </c>
      <c r="R494" s="575">
        <v>20</v>
      </c>
      <c r="S494" s="575">
        <v>20</v>
      </c>
      <c r="T494" s="326">
        <f t="shared" si="550"/>
        <v>0</v>
      </c>
      <c r="U494" s="576">
        <v>51.75</v>
      </c>
      <c r="V494" s="576">
        <v>46</v>
      </c>
      <c r="W494" s="576">
        <v>40.25</v>
      </c>
      <c r="X494" s="324">
        <f t="shared" ref="X494" si="568">(IF(C494&lt;5,U494,IF(AND(C494&gt;=5,C494&lt;=25),V494,IF(C494&gt;25,W494,""))))*C494</f>
        <v>0</v>
      </c>
      <c r="Y494" s="573">
        <v>75</v>
      </c>
      <c r="Z494" s="573">
        <v>65</v>
      </c>
      <c r="AA494" s="573">
        <v>60</v>
      </c>
      <c r="AB494" s="326">
        <f t="shared" ref="AB494" si="569">(IF(C494&lt;5,Y494,IF(AND(C494&gt;=5,C494&lt;=25),Z494,IF(C494&gt;25,AA494,""))))*C494</f>
        <v>0</v>
      </c>
    </row>
    <row r="495" spans="1:28" x14ac:dyDescent="0.2">
      <c r="A495" s="316"/>
      <c r="B495" s="558"/>
      <c r="C495" s="318">
        <f>'Series 500 Input'!J495</f>
        <v>0</v>
      </c>
      <c r="D495" s="562"/>
      <c r="E495" s="572"/>
      <c r="F495" s="572"/>
      <c r="G495" s="572"/>
      <c r="H495" s="569"/>
      <c r="I495" s="573"/>
      <c r="J495" s="573"/>
      <c r="K495" s="573"/>
      <c r="L495" s="573"/>
      <c r="M495" s="572"/>
      <c r="N495" s="572"/>
      <c r="O495" s="572"/>
      <c r="P495" s="572"/>
      <c r="Q495" s="575"/>
      <c r="R495" s="575"/>
      <c r="S495" s="575"/>
      <c r="T495" s="575"/>
      <c r="U495" s="576"/>
      <c r="V495" s="576"/>
      <c r="W495" s="576"/>
      <c r="X495" s="576"/>
      <c r="Y495" s="573"/>
      <c r="Z495" s="573"/>
      <c r="AA495" s="573"/>
      <c r="AB495" s="411"/>
    </row>
    <row r="496" spans="1:28" x14ac:dyDescent="0.2">
      <c r="A496" s="331"/>
      <c r="B496" s="586" t="s">
        <v>1593</v>
      </c>
      <c r="C496" s="318">
        <f>'Series 500 Input'!J496</f>
        <v>0</v>
      </c>
      <c r="D496" s="334"/>
      <c r="E496" s="634" t="s">
        <v>1594</v>
      </c>
      <c r="F496" s="634" t="s">
        <v>1595</v>
      </c>
      <c r="G496" s="634" t="s">
        <v>1596</v>
      </c>
      <c r="H496" s="334"/>
      <c r="I496" s="635" t="s">
        <v>1594</v>
      </c>
      <c r="J496" s="635" t="s">
        <v>1595</v>
      </c>
      <c r="K496" s="635" t="s">
        <v>1596</v>
      </c>
      <c r="L496" s="635"/>
      <c r="M496" s="634" t="s">
        <v>1594</v>
      </c>
      <c r="N496" s="634" t="s">
        <v>1595</v>
      </c>
      <c r="O496" s="634" t="s">
        <v>1596</v>
      </c>
      <c r="P496" s="634"/>
      <c r="Q496" s="634" t="s">
        <v>1594</v>
      </c>
      <c r="R496" s="634" t="s">
        <v>1595</v>
      </c>
      <c r="S496" s="634" t="s">
        <v>1596</v>
      </c>
      <c r="T496" s="634"/>
      <c r="U496" s="635" t="s">
        <v>1594</v>
      </c>
      <c r="V496" s="635" t="s">
        <v>1595</v>
      </c>
      <c r="W496" s="635" t="s">
        <v>1596</v>
      </c>
      <c r="X496" s="635"/>
      <c r="Y496" s="635" t="s">
        <v>1594</v>
      </c>
      <c r="Z496" s="635" t="s">
        <v>1595</v>
      </c>
      <c r="AA496" s="635" t="s">
        <v>1596</v>
      </c>
      <c r="AB496" s="636"/>
    </row>
    <row r="497" spans="1:28" x14ac:dyDescent="0.2">
      <c r="A497" s="316"/>
      <c r="B497" s="558"/>
      <c r="C497" s="318">
        <f>'Series 500 Input'!J497</f>
        <v>0</v>
      </c>
      <c r="D497" s="318"/>
      <c r="E497" s="630"/>
      <c r="F497" s="630"/>
      <c r="G497" s="630"/>
      <c r="H497" s="319"/>
      <c r="I497" s="600"/>
      <c r="J497" s="600"/>
      <c r="K497" s="600"/>
      <c r="L497" s="600"/>
      <c r="M497" s="630"/>
      <c r="N497" s="630"/>
      <c r="O497" s="630"/>
      <c r="P497" s="630"/>
      <c r="Q497" s="637"/>
      <c r="R497" s="637"/>
      <c r="S497" s="637"/>
      <c r="T497" s="637"/>
      <c r="U497" s="602"/>
      <c r="V497" s="602"/>
      <c r="W497" s="602"/>
      <c r="X497" s="602"/>
      <c r="Y497" s="600"/>
      <c r="Z497" s="600"/>
      <c r="AA497" s="600"/>
      <c r="AB497" s="637"/>
    </row>
    <row r="498" spans="1:28" x14ac:dyDescent="0.2">
      <c r="A498" s="316" t="s">
        <v>1597</v>
      </c>
      <c r="B498" s="558" t="s">
        <v>1598</v>
      </c>
      <c r="C498" s="318">
        <f>'Series 500 Input'!J498</f>
        <v>0</v>
      </c>
      <c r="D498" s="562" t="s">
        <v>451</v>
      </c>
      <c r="E498" s="572">
        <v>24.46</v>
      </c>
      <c r="F498" s="572">
        <v>11.48</v>
      </c>
      <c r="G498" s="572">
        <v>10.24</v>
      </c>
      <c r="H498" s="324">
        <f>(IF(C498&lt;20,E498,IF(AND(C498&gt;=20,C498&lt;=100),F498,IF(C498&gt;100,G498,""))))*C498</f>
        <v>0</v>
      </c>
      <c r="I498" s="573">
        <v>1</v>
      </c>
      <c r="J498" s="573">
        <v>1</v>
      </c>
      <c r="K498" s="573">
        <v>1</v>
      </c>
      <c r="L498" s="326">
        <f>(IF(C498&lt;20,I498,IF(AND(C498&gt;=20,C498&lt;=100),J498,IF(C498&gt;100,K498,""))))*C498</f>
        <v>0</v>
      </c>
      <c r="M498" s="572">
        <v>3.24</v>
      </c>
      <c r="N498" s="572">
        <v>3.24</v>
      </c>
      <c r="O498" s="572">
        <v>3.24</v>
      </c>
      <c r="P498" s="324">
        <f>(IF(C498&lt;20,M498,IF(AND(C498&gt;=20,C498&lt;=100),N498,IF(C498&gt;100,O498,""))))*C498</f>
        <v>0</v>
      </c>
      <c r="Q498" s="575">
        <v>10</v>
      </c>
      <c r="R498" s="575">
        <v>5</v>
      </c>
      <c r="S498" s="575">
        <v>5</v>
      </c>
      <c r="T498" s="326">
        <f>(IF(C498&lt;20,Q498,IF(AND(C498&gt;=20,C498&lt;=100),R498,IF(C498&gt;100,S498,""))))*C498</f>
        <v>0</v>
      </c>
      <c r="U498" s="576">
        <v>17.25</v>
      </c>
      <c r="V498" s="576">
        <v>15.81</v>
      </c>
      <c r="W498" s="576">
        <v>14.38</v>
      </c>
      <c r="X498" s="324">
        <f>(IF(C498&lt;20,U498,IF(AND(C498&gt;=20,C498&lt;=100),V498,IF(C498&gt;100,W498,""))))*C498</f>
        <v>0</v>
      </c>
      <c r="Y498" s="573" t="s">
        <v>403</v>
      </c>
      <c r="Z498" s="573" t="s">
        <v>403</v>
      </c>
      <c r="AA498" s="573" t="s">
        <v>403</v>
      </c>
      <c r="AB498" s="326" t="str">
        <f>IF((0=$C498),"",IFERROR(IF($C498&lt;5,$C498*Y498,IF(AND(5&lt;=$C498,$C498&lt;=10),$C498*Z498,IF($C498&gt;10,$C498*AA498,"No Offer"))),"No Offer"))</f>
        <v/>
      </c>
    </row>
    <row r="499" spans="1:28" x14ac:dyDescent="0.2">
      <c r="A499" s="316"/>
      <c r="B499" s="558"/>
      <c r="C499" s="318">
        <f>'Series 500 Input'!J499</f>
        <v>0</v>
      </c>
      <c r="D499" s="562"/>
      <c r="E499" s="572"/>
      <c r="F499" s="572"/>
      <c r="G499" s="572"/>
      <c r="H499" s="620"/>
      <c r="I499" s="573"/>
      <c r="J499" s="573"/>
      <c r="K499" s="573"/>
      <c r="L499" s="573"/>
      <c r="M499" s="572"/>
      <c r="N499" s="572"/>
      <c r="O499" s="572"/>
      <c r="P499" s="572"/>
      <c r="Q499" s="575"/>
      <c r="R499" s="575"/>
      <c r="S499" s="575"/>
      <c r="T499" s="575"/>
      <c r="U499" s="576"/>
      <c r="V499" s="576"/>
      <c r="W499" s="576"/>
      <c r="X499" s="576"/>
      <c r="Y499" s="573"/>
      <c r="Z499" s="573"/>
      <c r="AA499" s="573"/>
      <c r="AB499" s="411"/>
    </row>
    <row r="500" spans="1:28" ht="25.5" customHeight="1" x14ac:dyDescent="0.2">
      <c r="A500" s="316" t="s">
        <v>1599</v>
      </c>
      <c r="B500" s="558" t="s">
        <v>1600</v>
      </c>
      <c r="C500" s="318">
        <f>'Series 500 Input'!J500</f>
        <v>0</v>
      </c>
      <c r="D500" s="562" t="s">
        <v>451</v>
      </c>
      <c r="E500" s="572">
        <v>24.46</v>
      </c>
      <c r="F500" s="572">
        <v>11.48</v>
      </c>
      <c r="G500" s="572">
        <v>10.24</v>
      </c>
      <c r="H500" s="324">
        <f t="shared" ref="H500" si="570">(IF(C500&lt;20,E500,IF(AND(C500&gt;=20,C500&lt;=100),F500,IF(C500&gt;100,G500,""))))*C500</f>
        <v>0</v>
      </c>
      <c r="I500" s="573">
        <v>20</v>
      </c>
      <c r="J500" s="573">
        <v>20</v>
      </c>
      <c r="K500" s="573">
        <v>20</v>
      </c>
      <c r="L500" s="326">
        <f t="shared" ref="L500" si="571">(IF(C500&lt;20,I500,IF(AND(C500&gt;=20,C500&lt;=100),J500,IF(C500&gt;100,K500,""))))*C500</f>
        <v>0</v>
      </c>
      <c r="M500" s="572">
        <v>1.32</v>
      </c>
      <c r="N500" s="572">
        <v>1.32</v>
      </c>
      <c r="O500" s="572">
        <v>1.32</v>
      </c>
      <c r="P500" s="324">
        <f t="shared" ref="P500" si="572">(IF(C500&lt;20,M500,IF(AND(C500&gt;=20,C500&lt;=100),N500,IF(C500&gt;100,O500,""))))*C500</f>
        <v>0</v>
      </c>
      <c r="Q500" s="575">
        <v>10</v>
      </c>
      <c r="R500" s="575">
        <v>8</v>
      </c>
      <c r="S500" s="575">
        <v>8</v>
      </c>
      <c r="T500" s="326">
        <f t="shared" ref="T500" si="573">(IF(C500&lt;20,Q500,IF(AND(C500&gt;=20,C500&lt;=100),R500,IF(C500&gt;100,S500,""))))*C500</f>
        <v>0</v>
      </c>
      <c r="U500" s="576">
        <v>80.5</v>
      </c>
      <c r="V500" s="576">
        <v>74.75</v>
      </c>
      <c r="W500" s="576">
        <v>69</v>
      </c>
      <c r="X500" s="324">
        <f t="shared" ref="X500" si="574">(IF(C500&lt;20,U500,IF(AND(C500&gt;=20,C500&lt;=100),V500,IF(C500&gt;100,W500,""))))*C500</f>
        <v>0</v>
      </c>
      <c r="Y500" s="573" t="s">
        <v>403</v>
      </c>
      <c r="Z500" s="573" t="s">
        <v>403</v>
      </c>
      <c r="AA500" s="573" t="s">
        <v>403</v>
      </c>
      <c r="AB500" s="326" t="str">
        <f>IF((0=$C500),"",IFERROR(IF($C500&lt;5,$C500*Y500,IF(AND(5&lt;=$C500,$C500&lt;=10),$C500*Z500,IF($C500&gt;10,$C500*AA500,"No Offer"))),"No Offer"))</f>
        <v/>
      </c>
    </row>
    <row r="501" spans="1:28" x14ac:dyDescent="0.2">
      <c r="A501" s="316"/>
      <c r="B501" s="558"/>
      <c r="C501" s="318">
        <f>'Series 500 Input'!J501</f>
        <v>0</v>
      </c>
      <c r="D501" s="562"/>
      <c r="E501" s="572"/>
      <c r="F501" s="572"/>
      <c r="G501" s="572"/>
      <c r="H501" s="620"/>
      <c r="I501" s="573"/>
      <c r="J501" s="573"/>
      <c r="K501" s="573"/>
      <c r="L501" s="573"/>
      <c r="M501" s="572"/>
      <c r="N501" s="572"/>
      <c r="O501" s="572"/>
      <c r="P501" s="572"/>
      <c r="Q501" s="575"/>
      <c r="R501" s="575"/>
      <c r="S501" s="575"/>
      <c r="T501" s="575"/>
      <c r="U501" s="576"/>
      <c r="V501" s="576"/>
      <c r="W501" s="576"/>
      <c r="X501" s="576"/>
      <c r="Y501" s="573"/>
      <c r="Z501" s="573"/>
      <c r="AA501" s="573"/>
      <c r="AB501" s="411"/>
    </row>
    <row r="502" spans="1:28" ht="27" customHeight="1" x14ac:dyDescent="0.2">
      <c r="A502" s="316" t="s">
        <v>1601</v>
      </c>
      <c r="B502" s="558" t="s">
        <v>1602</v>
      </c>
      <c r="C502" s="318">
        <f>'Series 500 Input'!J502</f>
        <v>0</v>
      </c>
      <c r="D502" s="562" t="s">
        <v>451</v>
      </c>
      <c r="E502" s="572">
        <v>36.700000000000003</v>
      </c>
      <c r="F502" s="572">
        <v>17.22</v>
      </c>
      <c r="G502" s="572">
        <v>13.64</v>
      </c>
      <c r="H502" s="324">
        <f t="shared" ref="H502" si="575">(IF(C502&lt;20,E502,IF(AND(C502&gt;=20,C502&lt;=100),F502,IF(C502&gt;100,G502,""))))*C502</f>
        <v>0</v>
      </c>
      <c r="I502" s="573">
        <v>20</v>
      </c>
      <c r="J502" s="573">
        <v>20</v>
      </c>
      <c r="K502" s="573">
        <v>20</v>
      </c>
      <c r="L502" s="326">
        <f t="shared" ref="L502" si="576">(IF(C502&lt;20,I502,IF(AND(C502&gt;=20,C502&lt;=100),J502,IF(C502&gt;100,K502,""))))*C502</f>
        <v>0</v>
      </c>
      <c r="M502" s="572">
        <v>1.32</v>
      </c>
      <c r="N502" s="572">
        <v>1.32</v>
      </c>
      <c r="O502" s="572">
        <v>1.32</v>
      </c>
      <c r="P502" s="324">
        <f t="shared" ref="P502" si="577">(IF(C502&lt;20,M502,IF(AND(C502&gt;=20,C502&lt;=100),N502,IF(C502&gt;100,O502,""))))*C502</f>
        <v>0</v>
      </c>
      <c r="Q502" s="575">
        <v>10</v>
      </c>
      <c r="R502" s="575">
        <v>8</v>
      </c>
      <c r="S502" s="575">
        <v>8</v>
      </c>
      <c r="T502" s="326">
        <f t="shared" ref="T502" si="578">(IF(C502&lt;20,Q502,IF(AND(C502&gt;=20,C502&lt;=100),R502,IF(C502&gt;100,S502,""))))*C502</f>
        <v>0</v>
      </c>
      <c r="U502" s="576">
        <v>28.75</v>
      </c>
      <c r="V502" s="576">
        <v>23</v>
      </c>
      <c r="W502" s="576">
        <v>20.13</v>
      </c>
      <c r="X502" s="324">
        <f t="shared" ref="X502" si="579">(IF(C502&lt;20,U502,IF(AND(C502&gt;=20,C502&lt;=100),V502,IF(C502&gt;100,W502,""))))*C502</f>
        <v>0</v>
      </c>
      <c r="Y502" s="573" t="s">
        <v>403</v>
      </c>
      <c r="Z502" s="573" t="s">
        <v>403</v>
      </c>
      <c r="AA502" s="573" t="s">
        <v>403</v>
      </c>
      <c r="AB502" s="326" t="str">
        <f>IF((0=$C502),"",IFERROR(IF($C502&lt;5,$C502*Y502,IF(AND(5&lt;=$C502,$C502&lt;=10),$C502*Z502,IF($C502&gt;10,$C502*AA502,"No Offer"))),"No Offer"))</f>
        <v/>
      </c>
    </row>
    <row r="503" spans="1:28" x14ac:dyDescent="0.2">
      <c r="A503" s="316"/>
      <c r="B503" s="558"/>
      <c r="C503" s="318">
        <f>'Series 500 Input'!J503</f>
        <v>0</v>
      </c>
      <c r="D503" s="562"/>
      <c r="E503" s="572"/>
      <c r="F503" s="572"/>
      <c r="G503" s="572"/>
      <c r="H503" s="620"/>
      <c r="I503" s="573"/>
      <c r="J503" s="573"/>
      <c r="K503" s="573"/>
      <c r="L503" s="573"/>
      <c r="M503" s="572"/>
      <c r="N503" s="572"/>
      <c r="O503" s="572"/>
      <c r="P503" s="572"/>
      <c r="Q503" s="575"/>
      <c r="R503" s="575"/>
      <c r="S503" s="575"/>
      <c r="T503" s="575"/>
      <c r="U503" s="576"/>
      <c r="V503" s="576"/>
      <c r="W503" s="576"/>
      <c r="X503" s="576"/>
      <c r="Y503" s="573"/>
      <c r="Z503" s="573"/>
      <c r="AA503" s="573"/>
      <c r="AB503" s="411"/>
    </row>
    <row r="504" spans="1:28" ht="41.25" customHeight="1" x14ac:dyDescent="0.2">
      <c r="A504" s="316" t="s">
        <v>1603</v>
      </c>
      <c r="B504" s="558" t="s">
        <v>1604</v>
      </c>
      <c r="C504" s="318">
        <f>'Series 500 Input'!J504</f>
        <v>0</v>
      </c>
      <c r="D504" s="562" t="s">
        <v>451</v>
      </c>
      <c r="E504" s="572">
        <v>48.93</v>
      </c>
      <c r="F504" s="572">
        <v>22.97</v>
      </c>
      <c r="G504" s="572">
        <v>17.05</v>
      </c>
      <c r="H504" s="324">
        <f t="shared" ref="H504" si="580">(IF(C504&lt;20,E504,IF(AND(C504&gt;=20,C504&lt;=100),F504,IF(C504&gt;100,G504,""))))*C504</f>
        <v>0</v>
      </c>
      <c r="I504" s="573">
        <v>20</v>
      </c>
      <c r="J504" s="573">
        <v>20</v>
      </c>
      <c r="K504" s="573">
        <v>20</v>
      </c>
      <c r="L504" s="326">
        <f t="shared" ref="L504" si="581">(IF(C504&lt;20,I504,IF(AND(C504&gt;=20,C504&lt;=100),J504,IF(C504&gt;100,K504,""))))*C504</f>
        <v>0</v>
      </c>
      <c r="M504" s="572">
        <v>1.32</v>
      </c>
      <c r="N504" s="572">
        <v>1.32</v>
      </c>
      <c r="O504" s="572">
        <v>1.32</v>
      </c>
      <c r="P504" s="324">
        <f t="shared" ref="P504" si="582">(IF(C504&lt;20,M504,IF(AND(C504&gt;=20,C504&lt;=100),N504,IF(C504&gt;100,O504,""))))*C504</f>
        <v>0</v>
      </c>
      <c r="Q504" s="575">
        <v>10</v>
      </c>
      <c r="R504" s="575">
        <v>8</v>
      </c>
      <c r="S504" s="575">
        <v>8</v>
      </c>
      <c r="T504" s="326">
        <f t="shared" ref="T504" si="583">(IF(C504&lt;20,Q504,IF(AND(C504&gt;=20,C504&lt;=100),R504,IF(C504&gt;100,S504,""))))*C504</f>
        <v>0</v>
      </c>
      <c r="U504" s="576">
        <v>57.5</v>
      </c>
      <c r="V504" s="576">
        <v>46</v>
      </c>
      <c r="W504" s="576">
        <v>40.25</v>
      </c>
      <c r="X504" s="324">
        <f t="shared" ref="X504" si="584">(IF(C504&lt;20,U504,IF(AND(C504&gt;=20,C504&lt;=100),V504,IF(C504&gt;100,W504,""))))*C504</f>
        <v>0</v>
      </c>
      <c r="Y504" s="573" t="s">
        <v>403</v>
      </c>
      <c r="Z504" s="573" t="s">
        <v>403</v>
      </c>
      <c r="AA504" s="573" t="s">
        <v>403</v>
      </c>
      <c r="AB504" s="326" t="str">
        <f>IF((0=$C504),"",IFERROR(IF($C504&lt;5,$C504*Y504,IF(AND(5&lt;=$C504,$C504&lt;=10),$C504*Z504,IF($C504&gt;10,$C504*AA504,"No Offer"))),"No Offer"))</f>
        <v/>
      </c>
    </row>
    <row r="505" spans="1:28" ht="12.75" customHeight="1" x14ac:dyDescent="0.2">
      <c r="A505" s="316"/>
      <c r="B505" s="558"/>
      <c r="C505" s="318">
        <f>'Series 500 Input'!J505</f>
        <v>0</v>
      </c>
      <c r="D505" s="562"/>
      <c r="E505" s="572"/>
      <c r="F505" s="572"/>
      <c r="G505" s="572"/>
      <c r="H505" s="569"/>
      <c r="I505" s="573"/>
      <c r="J505" s="573"/>
      <c r="K505" s="573"/>
      <c r="L505" s="573"/>
      <c r="M505" s="572"/>
      <c r="N505" s="572"/>
      <c r="O505" s="572"/>
      <c r="P505" s="572"/>
      <c r="Q505" s="575"/>
      <c r="R505" s="575"/>
      <c r="S505" s="575"/>
      <c r="T505" s="575"/>
      <c r="U505" s="576"/>
      <c r="V505" s="576"/>
      <c r="W505" s="576"/>
      <c r="X505" s="576"/>
      <c r="Y505" s="573"/>
      <c r="Z505" s="573"/>
      <c r="AA505" s="573"/>
      <c r="AB505" s="411"/>
    </row>
    <row r="506" spans="1:28" ht="24" customHeight="1" x14ac:dyDescent="0.2">
      <c r="A506" s="638"/>
      <c r="B506" s="639" t="s">
        <v>1605</v>
      </c>
      <c r="C506" s="318">
        <f>'Series 500 Input'!J506</f>
        <v>0</v>
      </c>
      <c r="D506" s="640"/>
      <c r="E506" s="641" t="s">
        <v>1606</v>
      </c>
      <c r="F506" s="641" t="s">
        <v>1607</v>
      </c>
      <c r="G506" s="641" t="s">
        <v>1607</v>
      </c>
      <c r="H506" s="640"/>
      <c r="I506" s="642" t="s">
        <v>1606</v>
      </c>
      <c r="J506" s="642" t="s">
        <v>1607</v>
      </c>
      <c r="K506" s="642" t="s">
        <v>1607</v>
      </c>
      <c r="L506" s="642"/>
      <c r="M506" s="641" t="s">
        <v>1606</v>
      </c>
      <c r="N506" s="641" t="s">
        <v>1607</v>
      </c>
      <c r="O506" s="641" t="s">
        <v>1607</v>
      </c>
      <c r="P506" s="641"/>
      <c r="Q506" s="641" t="s">
        <v>1606</v>
      </c>
      <c r="R506" s="641" t="s">
        <v>1607</v>
      </c>
      <c r="S506" s="641" t="s">
        <v>1607</v>
      </c>
      <c r="T506" s="641"/>
      <c r="U506" s="642" t="s">
        <v>1606</v>
      </c>
      <c r="V506" s="642" t="s">
        <v>1607</v>
      </c>
      <c r="W506" s="642" t="s">
        <v>1607</v>
      </c>
      <c r="X506" s="642"/>
      <c r="Y506" s="642" t="s">
        <v>1606</v>
      </c>
      <c r="Z506" s="642" t="s">
        <v>1607</v>
      </c>
      <c r="AA506" s="642" t="s">
        <v>1607</v>
      </c>
      <c r="AB506" s="643"/>
    </row>
    <row r="507" spans="1:28" ht="12" customHeight="1" x14ac:dyDescent="0.2">
      <c r="A507" s="316"/>
      <c r="B507" s="596"/>
      <c r="C507" s="318">
        <f>'Series 500 Input'!J507</f>
        <v>0</v>
      </c>
      <c r="D507" s="562"/>
      <c r="E507" s="574"/>
      <c r="F507" s="572"/>
      <c r="G507" s="572"/>
      <c r="H507" s="569"/>
      <c r="I507" s="573"/>
      <c r="J507" s="573"/>
      <c r="K507" s="573"/>
      <c r="L507" s="573"/>
      <c r="M507" s="574"/>
      <c r="N507" s="572"/>
      <c r="O507" s="572"/>
      <c r="P507" s="572"/>
      <c r="Q507" s="644"/>
      <c r="R507" s="575"/>
      <c r="S507" s="575"/>
      <c r="T507" s="575"/>
      <c r="U507" s="576"/>
      <c r="V507" s="576"/>
      <c r="W507" s="576"/>
      <c r="X507" s="576"/>
      <c r="Y507" s="573"/>
      <c r="Z507" s="573"/>
      <c r="AA507" s="573"/>
      <c r="AB507" s="411"/>
    </row>
    <row r="508" spans="1:28" ht="25.5" x14ac:dyDescent="0.2">
      <c r="A508" s="316" t="s">
        <v>1608</v>
      </c>
      <c r="B508" s="645" t="s">
        <v>1609</v>
      </c>
      <c r="C508" s="318">
        <f>'Series 500 Input'!J508</f>
        <v>0</v>
      </c>
      <c r="D508" s="346" t="s">
        <v>1610</v>
      </c>
      <c r="E508" s="572">
        <v>491.18</v>
      </c>
      <c r="F508" s="572"/>
      <c r="G508" s="572"/>
      <c r="H508" s="324">
        <f>C508*E508</f>
        <v>0</v>
      </c>
      <c r="I508" s="573">
        <v>90</v>
      </c>
      <c r="J508" s="573"/>
      <c r="K508" s="573"/>
      <c r="L508" s="326">
        <f>I508*C508</f>
        <v>0</v>
      </c>
      <c r="M508" s="572">
        <v>119.63</v>
      </c>
      <c r="N508" s="572"/>
      <c r="O508" s="572"/>
      <c r="P508" s="324">
        <f>M508*C508</f>
        <v>0</v>
      </c>
      <c r="Q508" s="575">
        <v>180</v>
      </c>
      <c r="R508" s="575"/>
      <c r="S508" s="575"/>
      <c r="T508" s="326">
        <f>C508*Q508</f>
        <v>0</v>
      </c>
      <c r="U508" s="576">
        <v>143.75</v>
      </c>
      <c r="V508" s="576"/>
      <c r="W508" s="576"/>
      <c r="X508" s="324">
        <f>U508*C508</f>
        <v>0</v>
      </c>
      <c r="Y508" s="409" t="s">
        <v>402</v>
      </c>
      <c r="Z508" s="409"/>
      <c r="AA508" s="409"/>
      <c r="AB508" s="326" t="str">
        <f>IF((0=$C508),"",IFERROR(IF($C508&lt;5,$C508*Y508,IF(AND(5&lt;=$C508,$C508&lt;=10),$C508*Z508,IF($C508&gt;10,$C508*AA508,"No Offer"))),"No Offer"))</f>
        <v/>
      </c>
    </row>
    <row r="509" spans="1:28" ht="12.75" customHeight="1" x14ac:dyDescent="0.2">
      <c r="A509" s="316"/>
      <c r="B509" s="645"/>
      <c r="C509" s="318">
        <f>'Series 500 Input'!J509</f>
        <v>0</v>
      </c>
      <c r="D509" s="562"/>
      <c r="E509" s="572"/>
      <c r="F509" s="572"/>
      <c r="G509" s="572"/>
      <c r="H509" s="572"/>
      <c r="I509" s="573"/>
      <c r="J509" s="573"/>
      <c r="K509" s="573"/>
      <c r="L509" s="575"/>
      <c r="M509" s="572"/>
      <c r="N509" s="572"/>
      <c r="O509" s="572"/>
      <c r="P509" s="572"/>
      <c r="Q509" s="575"/>
      <c r="R509" s="575"/>
      <c r="S509" s="575"/>
      <c r="T509" s="575"/>
      <c r="U509" s="576"/>
      <c r="V509" s="576"/>
      <c r="W509" s="576"/>
      <c r="X509" s="572"/>
      <c r="Y509" s="573"/>
      <c r="Z509" s="573"/>
      <c r="AA509" s="573"/>
      <c r="AB509" s="411"/>
    </row>
    <row r="510" spans="1:28" ht="25.5" x14ac:dyDescent="0.2">
      <c r="A510" s="316" t="s">
        <v>1611</v>
      </c>
      <c r="B510" s="645" t="s">
        <v>1612</v>
      </c>
      <c r="C510" s="318">
        <f>'Series 500 Input'!J510</f>
        <v>0</v>
      </c>
      <c r="D510" s="346" t="s">
        <v>1610</v>
      </c>
      <c r="E510" s="572">
        <v>279.43</v>
      </c>
      <c r="F510" s="572"/>
      <c r="G510" s="572"/>
      <c r="H510" s="324">
        <f t="shared" ref="H510" si="585">C510*E510</f>
        <v>0</v>
      </c>
      <c r="I510" s="573">
        <v>90</v>
      </c>
      <c r="J510" s="573"/>
      <c r="K510" s="573"/>
      <c r="L510" s="326">
        <f t="shared" ref="L510" si="586">I510*C510</f>
        <v>0</v>
      </c>
      <c r="M510" s="572">
        <v>119.63</v>
      </c>
      <c r="N510" s="572"/>
      <c r="O510" s="572"/>
      <c r="P510" s="324">
        <f t="shared" ref="P510" si="587">M510*C510</f>
        <v>0</v>
      </c>
      <c r="Q510" s="575">
        <v>180</v>
      </c>
      <c r="R510" s="575"/>
      <c r="S510" s="575"/>
      <c r="T510" s="326">
        <f t="shared" ref="T510" si="588">C510*Q510</f>
        <v>0</v>
      </c>
      <c r="U510" s="576">
        <v>143.75</v>
      </c>
      <c r="V510" s="576"/>
      <c r="W510" s="576"/>
      <c r="X510" s="324">
        <f t="shared" ref="X510" si="589">U510*C510</f>
        <v>0</v>
      </c>
      <c r="Y510" s="409" t="s">
        <v>402</v>
      </c>
      <c r="Z510" s="409"/>
      <c r="AA510" s="409"/>
      <c r="AB510" s="326" t="str">
        <f>IF((0=$C510),"",IFERROR(IF($C510&lt;5,$C510*Y510,IF(AND(5&lt;=$C510,$C510&lt;=10),$C510*Z510,IF($C510&gt;10,$C510*AA510,"No Offer"))),"No Offer"))</f>
        <v/>
      </c>
    </row>
    <row r="511" spans="1:28" x14ac:dyDescent="0.2">
      <c r="A511" s="316"/>
      <c r="B511" s="645"/>
      <c r="C511" s="318">
        <f>'Series 500 Input'!J511</f>
        <v>0</v>
      </c>
      <c r="D511" s="562"/>
      <c r="E511" s="572"/>
      <c r="F511" s="572"/>
      <c r="G511" s="572"/>
      <c r="H511" s="572"/>
      <c r="I511" s="573"/>
      <c r="J511" s="573"/>
      <c r="K511" s="573"/>
      <c r="L511" s="575"/>
      <c r="M511" s="572"/>
      <c r="N511" s="572"/>
      <c r="O511" s="572"/>
      <c r="P511" s="572"/>
      <c r="Q511" s="575"/>
      <c r="R511" s="575"/>
      <c r="S511" s="575"/>
      <c r="T511" s="575"/>
      <c r="U511" s="576"/>
      <c r="V511" s="576"/>
      <c r="W511" s="576"/>
      <c r="X511" s="572"/>
      <c r="Y511" s="573"/>
      <c r="Z511" s="573"/>
      <c r="AA511" s="573"/>
      <c r="AB511" s="411"/>
    </row>
    <row r="512" spans="1:28" ht="42.75" customHeight="1" x14ac:dyDescent="0.2">
      <c r="A512" s="316" t="s">
        <v>1613</v>
      </c>
      <c r="B512" s="645" t="s">
        <v>1614</v>
      </c>
      <c r="C512" s="318">
        <f>'Series 500 Input'!J512</f>
        <v>0</v>
      </c>
      <c r="D512" s="346" t="s">
        <v>1610</v>
      </c>
      <c r="E512" s="572">
        <v>491.18</v>
      </c>
      <c r="F512" s="572"/>
      <c r="G512" s="572"/>
      <c r="H512" s="324">
        <f t="shared" ref="H512" si="590">C512*E512</f>
        <v>0</v>
      </c>
      <c r="I512" s="573">
        <v>90</v>
      </c>
      <c r="J512" s="573"/>
      <c r="K512" s="573"/>
      <c r="L512" s="326">
        <f t="shared" ref="L512" si="591">I512*C512</f>
        <v>0</v>
      </c>
      <c r="M512" s="572">
        <v>119.63</v>
      </c>
      <c r="N512" s="572"/>
      <c r="O512" s="572"/>
      <c r="P512" s="324">
        <f t="shared" ref="P512" si="592">M512*C512</f>
        <v>0</v>
      </c>
      <c r="Q512" s="575">
        <v>200</v>
      </c>
      <c r="R512" s="575"/>
      <c r="S512" s="575"/>
      <c r="T512" s="326">
        <f t="shared" ref="T512" si="593">C512*Q512</f>
        <v>0</v>
      </c>
      <c r="U512" s="576">
        <v>143.75</v>
      </c>
      <c r="V512" s="576"/>
      <c r="W512" s="576"/>
      <c r="X512" s="324">
        <f t="shared" ref="X512" si="594">U512*C512</f>
        <v>0</v>
      </c>
      <c r="Y512" s="409" t="s">
        <v>402</v>
      </c>
      <c r="Z512" s="409"/>
      <c r="AA512" s="409"/>
      <c r="AB512" s="326" t="str">
        <f>IF((0=$C512),"",IFERROR(IF($C512&lt;5,$C512*Y512,IF(AND(5&lt;=$C512,$C512&lt;=10),$C512*Z512,IF($C512&gt;10,$C512*AA512,"No Offer"))),"No Offer"))</f>
        <v/>
      </c>
    </row>
    <row r="513" spans="1:28" x14ac:dyDescent="0.2">
      <c r="A513" s="316"/>
      <c r="B513" s="645"/>
      <c r="C513" s="318">
        <f>'Series 500 Input'!J513</f>
        <v>0</v>
      </c>
      <c r="D513" s="562"/>
      <c r="E513" s="572"/>
      <c r="F513" s="572"/>
      <c r="G513" s="572"/>
      <c r="H513" s="572"/>
      <c r="I513" s="573"/>
      <c r="J513" s="573"/>
      <c r="K513" s="573"/>
      <c r="L513" s="575"/>
      <c r="M513" s="572"/>
      <c r="N513" s="572"/>
      <c r="O513" s="572"/>
      <c r="P513" s="572"/>
      <c r="Q513" s="575"/>
      <c r="R513" s="575"/>
      <c r="S513" s="575"/>
      <c r="T513" s="575"/>
      <c r="U513" s="576"/>
      <c r="V513" s="576"/>
      <c r="W513" s="576"/>
      <c r="X513" s="572"/>
      <c r="Y513" s="573"/>
      <c r="Z513" s="573"/>
      <c r="AA513" s="573"/>
      <c r="AB513" s="411"/>
    </row>
    <row r="514" spans="1:28" ht="41.25" customHeight="1" x14ac:dyDescent="0.2">
      <c r="A514" s="316" t="s">
        <v>1615</v>
      </c>
      <c r="B514" s="645" t="s">
        <v>1616</v>
      </c>
      <c r="C514" s="318">
        <f>'Series 500 Input'!J514</f>
        <v>0</v>
      </c>
      <c r="D514" s="346" t="s">
        <v>1617</v>
      </c>
      <c r="E514" s="574">
        <v>2235.4</v>
      </c>
      <c r="F514" s="572"/>
      <c r="G514" s="572"/>
      <c r="H514" s="324">
        <f t="shared" ref="H514" si="595">C514*E514</f>
        <v>0</v>
      </c>
      <c r="I514" s="573">
        <v>90</v>
      </c>
      <c r="J514" s="573"/>
      <c r="K514" s="573"/>
      <c r="L514" s="326">
        <f t="shared" ref="L514" si="596">I514*C514</f>
        <v>0</v>
      </c>
      <c r="M514" s="572">
        <v>1166</v>
      </c>
      <c r="N514" s="572"/>
      <c r="O514" s="572"/>
      <c r="P514" s="324">
        <f t="shared" ref="P514" si="597">M514*C514</f>
        <v>0</v>
      </c>
      <c r="Q514" s="575">
        <v>1400</v>
      </c>
      <c r="R514" s="575"/>
      <c r="S514" s="575"/>
      <c r="T514" s="326">
        <f t="shared" ref="T514" si="598">C514*Q514</f>
        <v>0</v>
      </c>
      <c r="U514" s="576">
        <v>1150</v>
      </c>
      <c r="V514" s="576"/>
      <c r="W514" s="576"/>
      <c r="X514" s="324">
        <f t="shared" ref="X514" si="599">U514*C514</f>
        <v>0</v>
      </c>
      <c r="Y514" s="409" t="s">
        <v>402</v>
      </c>
      <c r="Z514" s="409"/>
      <c r="AA514" s="409"/>
      <c r="AB514" s="326" t="str">
        <f>IF((0=$C514),"",IFERROR(IF($C514&lt;5,$C514*Y514,IF(AND(5&lt;=$C514,$C514&lt;=10),$C514*Z514,IF($C514&gt;10,$C514*AA514,"No Offer"))),"No Offer"))</f>
        <v/>
      </c>
    </row>
    <row r="515" spans="1:28" ht="13.5" customHeight="1" x14ac:dyDescent="0.2">
      <c r="A515" s="316"/>
      <c r="B515" s="645"/>
      <c r="C515" s="318">
        <f>'Series 500 Input'!J515</f>
        <v>0</v>
      </c>
      <c r="D515" s="346"/>
      <c r="E515" s="572"/>
      <c r="F515" s="572"/>
      <c r="G515" s="572"/>
      <c r="H515" s="572"/>
      <c r="I515" s="573"/>
      <c r="J515" s="573"/>
      <c r="K515" s="573"/>
      <c r="L515" s="575"/>
      <c r="M515" s="572"/>
      <c r="N515" s="572"/>
      <c r="O515" s="572"/>
      <c r="P515" s="572"/>
      <c r="Q515" s="575"/>
      <c r="R515" s="575"/>
      <c r="S515" s="575"/>
      <c r="T515" s="575"/>
      <c r="U515" s="576"/>
      <c r="V515" s="576"/>
      <c r="W515" s="576"/>
      <c r="X515" s="572"/>
      <c r="Y515" s="573"/>
      <c r="Z515" s="573"/>
      <c r="AA515" s="573"/>
      <c r="AB515" s="411"/>
    </row>
    <row r="516" spans="1:28" ht="41.25" customHeight="1" x14ac:dyDescent="0.2">
      <c r="A516" s="316" t="s">
        <v>1618</v>
      </c>
      <c r="B516" s="645" t="s">
        <v>1619</v>
      </c>
      <c r="C516" s="318">
        <f>'Series 500 Input'!J516</f>
        <v>0</v>
      </c>
      <c r="D516" s="346" t="s">
        <v>1617</v>
      </c>
      <c r="E516" s="572">
        <v>2235.4</v>
      </c>
      <c r="F516" s="572"/>
      <c r="G516" s="572"/>
      <c r="H516" s="324">
        <f t="shared" ref="H516" si="600">C516*E516</f>
        <v>0</v>
      </c>
      <c r="I516" s="573">
        <v>90</v>
      </c>
      <c r="J516" s="573"/>
      <c r="K516" s="573"/>
      <c r="L516" s="326">
        <f t="shared" ref="L516" si="601">I516*C516</f>
        <v>0</v>
      </c>
      <c r="M516" s="572">
        <v>1166</v>
      </c>
      <c r="N516" s="572"/>
      <c r="O516" s="572"/>
      <c r="P516" s="324">
        <f t="shared" ref="P516" si="602">M516*C516</f>
        <v>0</v>
      </c>
      <c r="Q516" s="575">
        <v>1600</v>
      </c>
      <c r="R516" s="575"/>
      <c r="S516" s="575"/>
      <c r="T516" s="326">
        <f t="shared" ref="T516" si="603">C516*Q516</f>
        <v>0</v>
      </c>
      <c r="U516" s="576">
        <v>1219</v>
      </c>
      <c r="V516" s="576"/>
      <c r="W516" s="576"/>
      <c r="X516" s="324">
        <f t="shared" ref="X516" si="604">U516*C516</f>
        <v>0</v>
      </c>
      <c r="Y516" s="409" t="s">
        <v>402</v>
      </c>
      <c r="Z516" s="409"/>
      <c r="AA516" s="409"/>
      <c r="AB516" s="326" t="str">
        <f>IF((0=$C516),"",IFERROR(IF($C516&lt;5,$C516*Y516,IF(AND(5&lt;=$C516,$C516&lt;=10),$C516*Z516,IF($C516&gt;10,$C516*AA516,"No Offer"))),"No Offer"))</f>
        <v/>
      </c>
    </row>
    <row r="517" spans="1:28" ht="13.5" customHeight="1" x14ac:dyDescent="0.2">
      <c r="A517" s="316"/>
      <c r="B517" s="645"/>
      <c r="C517" s="318">
        <f>'Series 500 Input'!J517</f>
        <v>0</v>
      </c>
      <c r="D517" s="562"/>
      <c r="E517" s="572"/>
      <c r="F517" s="572"/>
      <c r="G517" s="572"/>
      <c r="H517" s="572"/>
      <c r="I517" s="573"/>
      <c r="J517" s="573"/>
      <c r="K517" s="573"/>
      <c r="L517" s="575"/>
      <c r="M517" s="572"/>
      <c r="N517" s="572"/>
      <c r="O517" s="572"/>
      <c r="P517" s="572"/>
      <c r="Q517" s="575"/>
      <c r="R517" s="575"/>
      <c r="S517" s="575"/>
      <c r="T517" s="575"/>
      <c r="U517" s="576"/>
      <c r="V517" s="576"/>
      <c r="W517" s="576"/>
      <c r="X517" s="572"/>
      <c r="Y517" s="573"/>
      <c r="Z517" s="573"/>
      <c r="AA517" s="573"/>
      <c r="AB517" s="411"/>
    </row>
    <row r="518" spans="1:28" ht="30" customHeight="1" x14ac:dyDescent="0.2">
      <c r="A518" s="316" t="s">
        <v>1620</v>
      </c>
      <c r="B518" s="645" t="s">
        <v>1621</v>
      </c>
      <c r="C518" s="318">
        <f>'Series 500 Input'!J518</f>
        <v>0</v>
      </c>
      <c r="D518" s="346" t="s">
        <v>1622</v>
      </c>
      <c r="E518" s="572">
        <v>185.35</v>
      </c>
      <c r="F518" s="572"/>
      <c r="G518" s="572"/>
      <c r="H518" s="324">
        <f t="shared" ref="H518" si="605">C518*E518</f>
        <v>0</v>
      </c>
      <c r="I518" s="573">
        <v>90</v>
      </c>
      <c r="J518" s="573"/>
      <c r="K518" s="573"/>
      <c r="L518" s="326">
        <f t="shared" ref="L518" si="606">I518*C518</f>
        <v>0</v>
      </c>
      <c r="M518" s="572">
        <v>55</v>
      </c>
      <c r="N518" s="572"/>
      <c r="O518" s="572"/>
      <c r="P518" s="324">
        <f t="shared" ref="P518" si="607">M518*C518</f>
        <v>0</v>
      </c>
      <c r="Q518" s="575">
        <v>65</v>
      </c>
      <c r="R518" s="575"/>
      <c r="S518" s="575"/>
      <c r="T518" s="326">
        <f t="shared" ref="T518" si="608">C518*Q518</f>
        <v>0</v>
      </c>
      <c r="U518" s="576">
        <v>160</v>
      </c>
      <c r="V518" s="576"/>
      <c r="W518" s="576"/>
      <c r="X518" s="324">
        <f t="shared" ref="X518" si="609">U518*C518</f>
        <v>0</v>
      </c>
      <c r="Y518" s="409" t="s">
        <v>402</v>
      </c>
      <c r="Z518" s="409"/>
      <c r="AA518" s="409"/>
      <c r="AB518" s="326" t="str">
        <f>IF((0=$C518),"",IFERROR(IF($C518&lt;5,$C518*Y518,IF(AND(5&lt;=$C518,$C518&lt;=10),$C518*Z518,IF($C518&gt;10,$C518*AA518,"No Offer"))),"No Offer"))</f>
        <v/>
      </c>
    </row>
    <row r="519" spans="1:28" ht="14.25" customHeight="1" x14ac:dyDescent="0.2">
      <c r="A519" s="316"/>
      <c r="B519" s="645"/>
      <c r="C519" s="318">
        <f>'Series 500 Input'!J519</f>
        <v>0</v>
      </c>
      <c r="D519" s="346"/>
      <c r="E519" s="572"/>
      <c r="F519" s="572"/>
      <c r="G519" s="572"/>
      <c r="H519" s="572"/>
      <c r="I519" s="573"/>
      <c r="J519" s="573"/>
      <c r="K519" s="573"/>
      <c r="L519" s="575"/>
      <c r="M519" s="572"/>
      <c r="N519" s="572"/>
      <c r="O519" s="572"/>
      <c r="P519" s="572"/>
      <c r="Q519" s="575"/>
      <c r="R519" s="575"/>
      <c r="S519" s="575"/>
      <c r="T519" s="575"/>
      <c r="U519" s="576"/>
      <c r="V519" s="576"/>
      <c r="W519" s="576"/>
      <c r="X519" s="572"/>
      <c r="Y519" s="573"/>
      <c r="Z519" s="573"/>
      <c r="AA519" s="573"/>
      <c r="AB519" s="411"/>
    </row>
    <row r="520" spans="1:28" ht="45.75" customHeight="1" x14ac:dyDescent="0.2">
      <c r="A520" s="316" t="s">
        <v>1623</v>
      </c>
      <c r="B520" s="645" t="s">
        <v>1624</v>
      </c>
      <c r="C520" s="318">
        <f>'Series 500 Input'!J520</f>
        <v>0</v>
      </c>
      <c r="D520" s="346" t="s">
        <v>1610</v>
      </c>
      <c r="E520" s="572">
        <v>251.51</v>
      </c>
      <c r="F520" s="572"/>
      <c r="G520" s="572"/>
      <c r="H520" s="324">
        <f t="shared" ref="H520" si="610">C520*E520</f>
        <v>0</v>
      </c>
      <c r="I520" s="573">
        <v>90</v>
      </c>
      <c r="J520" s="573"/>
      <c r="K520" s="573"/>
      <c r="L520" s="326">
        <f t="shared" ref="L520" si="611">I520*C520</f>
        <v>0</v>
      </c>
      <c r="M520" s="572">
        <v>93.5</v>
      </c>
      <c r="N520" s="572"/>
      <c r="O520" s="572"/>
      <c r="P520" s="324">
        <f t="shared" ref="P520" si="612">M520*C520</f>
        <v>0</v>
      </c>
      <c r="Q520" s="575">
        <v>180</v>
      </c>
      <c r="R520" s="575"/>
      <c r="S520" s="575"/>
      <c r="T520" s="326">
        <f t="shared" ref="T520" si="613">C520*Q520</f>
        <v>0</v>
      </c>
      <c r="U520" s="576">
        <v>86.25</v>
      </c>
      <c r="V520" s="576"/>
      <c r="W520" s="576"/>
      <c r="X520" s="324">
        <f t="shared" ref="X520" si="614">U520*C520</f>
        <v>0</v>
      </c>
      <c r="Y520" s="409" t="s">
        <v>402</v>
      </c>
      <c r="Z520" s="409"/>
      <c r="AA520" s="409"/>
      <c r="AB520" s="326" t="str">
        <f>IF((0=$C520),"",IFERROR(IF($C520&lt;5,$C520*Y520,IF(AND(5&lt;=$C520,$C520&lt;=10),$C520*Z520,IF($C520&gt;10,$C520*AA520,"No Offer"))),"No Offer"))</f>
        <v/>
      </c>
    </row>
    <row r="521" spans="1:28" ht="12.75" customHeight="1" x14ac:dyDescent="0.2">
      <c r="A521" s="316"/>
      <c r="B521" s="645"/>
      <c r="C521" s="318">
        <f>'Series 500 Input'!J521</f>
        <v>0</v>
      </c>
      <c r="D521" s="562"/>
      <c r="E521" s="572"/>
      <c r="F521" s="572"/>
      <c r="G521" s="572"/>
      <c r="H521" s="572"/>
      <c r="I521" s="573"/>
      <c r="J521" s="573"/>
      <c r="K521" s="573"/>
      <c r="L521" s="575"/>
      <c r="M521" s="572"/>
      <c r="N521" s="572"/>
      <c r="O521" s="572"/>
      <c r="P521" s="572"/>
      <c r="Q521" s="575"/>
      <c r="R521" s="575"/>
      <c r="S521" s="575"/>
      <c r="T521" s="575"/>
      <c r="U521" s="576"/>
      <c r="V521" s="576"/>
      <c r="W521" s="576"/>
      <c r="X521" s="572"/>
      <c r="Y521" s="573"/>
      <c r="Z521" s="573"/>
      <c r="AA521" s="573"/>
      <c r="AB521" s="411"/>
    </row>
    <row r="522" spans="1:28" ht="41.25" customHeight="1" x14ac:dyDescent="0.2">
      <c r="A522" s="316" t="s">
        <v>1625</v>
      </c>
      <c r="B522" s="645" t="s">
        <v>1626</v>
      </c>
      <c r="C522" s="318">
        <f>'Series 500 Input'!J522</f>
        <v>0</v>
      </c>
      <c r="D522" s="346" t="s">
        <v>1627</v>
      </c>
      <c r="E522" s="572">
        <v>1751.06</v>
      </c>
      <c r="F522" s="572"/>
      <c r="G522" s="572"/>
      <c r="H522" s="324">
        <f t="shared" ref="H522" si="615">C522*E522</f>
        <v>0</v>
      </c>
      <c r="I522" s="573">
        <v>950</v>
      </c>
      <c r="J522" s="573"/>
      <c r="K522" s="573"/>
      <c r="L522" s="326">
        <f t="shared" ref="L522" si="616">I522*C522</f>
        <v>0</v>
      </c>
      <c r="M522" s="572">
        <v>93.5</v>
      </c>
      <c r="N522" s="572"/>
      <c r="O522" s="572"/>
      <c r="P522" s="324">
        <f t="shared" ref="P522" si="617">M522*C522</f>
        <v>0</v>
      </c>
      <c r="Q522" s="575">
        <v>1400</v>
      </c>
      <c r="R522" s="575"/>
      <c r="S522" s="575"/>
      <c r="T522" s="326">
        <f t="shared" ref="T522" si="618">C522*Q522</f>
        <v>0</v>
      </c>
      <c r="U522" s="576">
        <v>690</v>
      </c>
      <c r="V522" s="576"/>
      <c r="W522" s="576"/>
      <c r="X522" s="324">
        <f t="shared" ref="X522" si="619">U522*C522</f>
        <v>0</v>
      </c>
      <c r="Y522" s="409" t="s">
        <v>402</v>
      </c>
      <c r="Z522" s="409"/>
      <c r="AA522" s="409"/>
      <c r="AB522" s="326" t="str">
        <f>IF((0=$C522),"",IFERROR(IF($C522&lt;5,$C522*Y522,IF(AND(5&lt;=$C522,$C522&lt;=10),$C522*Z522,IF($C522&gt;10,$C522*AA522,"No Offer"))),"No Offer"))</f>
        <v/>
      </c>
    </row>
    <row r="523" spans="1:28" ht="12.75" customHeight="1" x14ac:dyDescent="0.2">
      <c r="A523" s="316"/>
      <c r="B523" s="558"/>
      <c r="C523" s="318"/>
      <c r="D523" s="562"/>
      <c r="E523" s="562"/>
      <c r="F523" s="562"/>
      <c r="G523" s="562"/>
      <c r="H523" s="562"/>
      <c r="I523" s="562"/>
      <c r="J523" s="562"/>
      <c r="K523" s="562"/>
      <c r="L523" s="562"/>
      <c r="M523" s="562"/>
      <c r="N523" s="562"/>
      <c r="O523" s="562"/>
      <c r="P523" s="562"/>
      <c r="Q523" s="562"/>
      <c r="R523" s="562"/>
      <c r="S523" s="562"/>
      <c r="T523" s="562"/>
      <c r="U523" s="573"/>
      <c r="V523" s="573"/>
      <c r="W523" s="573"/>
      <c r="X523" s="573"/>
      <c r="Y523" s="575"/>
      <c r="Z523" s="575"/>
      <c r="AA523" s="575"/>
      <c r="AB523" s="411"/>
    </row>
    <row r="524" spans="1:28" ht="17.25" customHeight="1" x14ac:dyDescent="0.2">
      <c r="A524" s="568"/>
      <c r="B524" s="656" t="s">
        <v>1628</v>
      </c>
      <c r="C524" s="354"/>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c r="AA524" s="657"/>
      <c r="AB524" s="471"/>
    </row>
    <row r="525" spans="1:28" x14ac:dyDescent="0.2">
      <c r="A525" s="357"/>
      <c r="B525" s="358" t="s">
        <v>1629</v>
      </c>
      <c r="C525" s="359"/>
      <c r="D525" s="360"/>
      <c r="E525" s="360"/>
      <c r="F525" s="360"/>
      <c r="G525" s="658"/>
      <c r="H525" s="472">
        <f>(SUM(H7:H522)*'Summary Final'!$E27)</f>
        <v>0</v>
      </c>
      <c r="I525" s="581"/>
      <c r="J525" s="581"/>
      <c r="K525" s="582"/>
      <c r="L525" s="472">
        <f>SUM(L7:L522)*'Summary Final'!$E27</f>
        <v>0</v>
      </c>
      <c r="M525" s="581"/>
      <c r="N525" s="581"/>
      <c r="O525" s="582"/>
      <c r="P525" s="472">
        <f>SUM(P7:P522)*'Summary Final'!$E27</f>
        <v>0</v>
      </c>
      <c r="Q525" s="581"/>
      <c r="R525" s="581"/>
      <c r="S525" s="582"/>
      <c r="T525" s="472">
        <f>SUM(T7:T522)*'Summary Final'!$E27</f>
        <v>0</v>
      </c>
      <c r="U525" s="581"/>
      <c r="V525" s="581"/>
      <c r="W525" s="582"/>
      <c r="X525" s="472">
        <f>SUM(X7:X522)*'Summary Final'!$E27</f>
        <v>0</v>
      </c>
      <c r="Y525" s="581"/>
      <c r="Z525" s="581"/>
      <c r="AA525" s="582"/>
      <c r="AB525" s="472">
        <f>SUM($AB7:AB522)*'Summary Final'!$E27</f>
        <v>0</v>
      </c>
    </row>
    <row r="526" spans="1:28" x14ac:dyDescent="0.2">
      <c r="A526" s="363"/>
      <c r="B526" s="364" t="s">
        <v>1630</v>
      </c>
      <c r="C526" s="365"/>
      <c r="D526" s="366"/>
      <c r="E526" s="366"/>
      <c r="F526" s="366"/>
      <c r="G526" s="583"/>
      <c r="H526" s="473">
        <f t="shared" ref="H526" si="620">IF(COUNTIF(H7:H522,"No offer")&gt;0,"No Offer",SUM(H7:H522))</f>
        <v>0</v>
      </c>
      <c r="I526" s="366"/>
      <c r="J526" s="366"/>
      <c r="K526" s="583"/>
      <c r="L526" s="473">
        <f t="shared" ref="L526" si="621">IF(COUNTIF(L7:L522,"No offer")&gt;0,"No Offer",SUM(L7:L522))</f>
        <v>0</v>
      </c>
      <c r="M526" s="366"/>
      <c r="N526" s="366"/>
      <c r="O526" s="583"/>
      <c r="P526" s="473">
        <f t="shared" ref="P526" si="622">IF(COUNTIF(P7:P522,"No offer")&gt;0,"No Offer",SUM(P7:P522))</f>
        <v>0</v>
      </c>
      <c r="Q526" s="366"/>
      <c r="R526" s="366"/>
      <c r="S526" s="583"/>
      <c r="T526" s="473">
        <f t="shared" ref="T526" si="623">IF(COUNTIF(T7:T522,"No offer")&gt;0,"No Offer",SUM(T7:T522))</f>
        <v>0</v>
      </c>
      <c r="U526" s="366"/>
      <c r="V526" s="366"/>
      <c r="W526" s="583"/>
      <c r="X526" s="473">
        <f t="shared" ref="X526" si="624">IF(COUNTIF(X7:X522,"No offer")&gt;0,"No Offer",SUM(X7:X522))</f>
        <v>0</v>
      </c>
      <c r="Y526" s="366"/>
      <c r="Z526" s="366"/>
      <c r="AA526" s="583"/>
      <c r="AB526" s="473">
        <f>IF(COUNTIF($AB7:AB522,"No offer")&gt;0,"No Offer",SUM($AB7:AB522))</f>
        <v>0</v>
      </c>
    </row>
    <row r="527" spans="1:28" x14ac:dyDescent="0.2">
      <c r="A527" s="474"/>
      <c r="B527" s="475" t="s">
        <v>4048</v>
      </c>
      <c r="C527" s="476"/>
      <c r="D527" s="476"/>
      <c r="E527" s="476"/>
      <c r="F527" s="476"/>
      <c r="G527" s="370"/>
      <c r="H527" s="370">
        <f>SUM(H526:AB526)/H528</f>
        <v>0</v>
      </c>
    </row>
    <row r="528" spans="1:28" x14ac:dyDescent="0.2">
      <c r="A528" s="474"/>
      <c r="B528" s="475" t="s">
        <v>4049</v>
      </c>
      <c r="C528" s="476"/>
      <c r="D528" s="476"/>
      <c r="E528" s="476"/>
      <c r="F528" s="476"/>
      <c r="G528" s="370"/>
      <c r="H528" s="478">
        <f>6-COUNTIF(H526:AB526,"No offer")</f>
        <v>6</v>
      </c>
    </row>
  </sheetData>
  <sheetProtection algorithmName="SHA-512" hashValue="BMM5G3L5fNnSPh2ej818cdKJ07UGuj6wbEvis+ZFTBGPuXd6lM5xslm55cjlIYnOj8GBhvCy7/lyla5KG0dD2g==" saltValue="fi6anx0vuUPruj3vfd9JiQ==" spinCount="100000" sheet="1" objects="1" scenarios="1" selectLockedCells="1" selectUnlockedCells="1"/>
  <mergeCells count="7">
    <mergeCell ref="Y2:AB2"/>
    <mergeCell ref="E3:H3"/>
    <mergeCell ref="I3:L3"/>
    <mergeCell ref="M3:P3"/>
    <mergeCell ref="Q3:T3"/>
    <mergeCell ref="U3:X3"/>
    <mergeCell ref="Y3:AB3"/>
  </mergeCells>
  <pageMargins left="0.70866141732283472" right="0.70866141732283472" top="0.74803149606299213" bottom="0.74803149606299213" header="0.31496062992125984" footer="0.31496062992125984"/>
  <pageSetup paperSize="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6152-EDE9-46AD-99D1-3A7A92DF6E3F}">
  <sheetPr codeName="Sheet27">
    <tabColor rgb="FF7030A0"/>
    <pageSetUpPr fitToPage="1"/>
  </sheetPr>
  <dimension ref="A1:L528"/>
  <sheetViews>
    <sheetView topLeftCell="A318" zoomScaleNormal="100" workbookViewId="0">
      <selection activeCell="C329" sqref="C329"/>
    </sheetView>
  </sheetViews>
  <sheetFormatPr defaultColWidth="9.140625" defaultRowHeight="12.75" x14ac:dyDescent="0.2"/>
  <cols>
    <col min="1" max="1" width="9.140625" style="584"/>
    <col min="2" max="2" width="55.28515625" style="585" customWidth="1"/>
    <col min="3" max="3" width="11.85546875" style="584" customWidth="1"/>
    <col min="4" max="4" width="9" style="584" customWidth="1"/>
    <col min="5" max="5" width="11.140625" style="584" customWidth="1"/>
    <col min="6" max="6" width="10.7109375" style="584" customWidth="1"/>
    <col min="7" max="7" width="11.42578125" style="584" customWidth="1"/>
    <col min="8" max="8" width="13.7109375" style="584" customWidth="1"/>
    <col min="9" max="9" width="4.42578125" style="557" customWidth="1"/>
    <col min="10" max="10" width="11.85546875" style="584" customWidth="1"/>
    <col min="11" max="11" width="9" style="584" customWidth="1"/>
    <col min="12" max="12" width="13.7109375" style="584" customWidth="1"/>
    <col min="13" max="16384" width="9.140625" style="557"/>
  </cols>
  <sheetData>
    <row r="1" spans="1:12" s="295" customFormat="1" ht="15.75" x14ac:dyDescent="0.25">
      <c r="A1" s="294" t="s">
        <v>1148</v>
      </c>
      <c r="C1" s="296"/>
      <c r="D1" s="296"/>
      <c r="E1" s="296"/>
      <c r="F1" s="296"/>
      <c r="G1" s="296"/>
      <c r="H1" s="296"/>
      <c r="J1" s="296"/>
      <c r="K1" s="296"/>
      <c r="L1" s="296"/>
    </row>
    <row r="2" spans="1:12" s="651" customFormat="1" ht="21" customHeight="1" x14ac:dyDescent="0.25">
      <c r="A2" s="663"/>
      <c r="B2" s="295"/>
      <c r="C2" s="296"/>
      <c r="D2" s="296"/>
      <c r="E2" s="296"/>
      <c r="F2" s="296"/>
      <c r="G2" s="296"/>
      <c r="H2" s="296"/>
      <c r="J2" s="296"/>
      <c r="K2" s="296"/>
      <c r="L2" s="296"/>
    </row>
    <row r="3" spans="1:12" s="651" customFormat="1" ht="15" customHeight="1" x14ac:dyDescent="0.2">
      <c r="C3" s="1053" t="s">
        <v>4050</v>
      </c>
      <c r="D3" s="1053"/>
      <c r="E3" s="1056" t="s">
        <v>5</v>
      </c>
      <c r="F3" s="1056"/>
      <c r="G3" s="1056"/>
      <c r="H3" s="1056"/>
      <c r="I3" s="389"/>
      <c r="J3" s="1053" t="s">
        <v>4051</v>
      </c>
      <c r="K3" s="1053"/>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597"/>
      <c r="C5" s="562"/>
      <c r="D5" s="562"/>
      <c r="E5" s="569"/>
      <c r="F5" s="569"/>
      <c r="G5" s="569"/>
      <c r="H5" s="569"/>
      <c r="J5" s="562"/>
      <c r="K5" s="562"/>
      <c r="L5" s="569"/>
    </row>
    <row r="6" spans="1:12" ht="38.25" x14ac:dyDescent="0.2">
      <c r="A6" s="311"/>
      <c r="B6" s="563" t="s">
        <v>1149</v>
      </c>
      <c r="C6" s="313"/>
      <c r="D6" s="568"/>
      <c r="E6" s="568"/>
      <c r="F6" s="568"/>
      <c r="G6" s="568"/>
      <c r="H6" s="568"/>
      <c r="J6" s="313"/>
      <c r="K6" s="568"/>
      <c r="L6" s="568"/>
    </row>
    <row r="7" spans="1:12" x14ac:dyDescent="0.2">
      <c r="A7" s="316"/>
      <c r="B7" s="596"/>
      <c r="C7" s="330"/>
      <c r="D7" s="562"/>
      <c r="E7" s="569"/>
      <c r="F7" s="569"/>
      <c r="G7" s="569"/>
      <c r="H7" s="569"/>
      <c r="J7" s="330"/>
      <c r="K7" s="562"/>
      <c r="L7" s="569"/>
    </row>
    <row r="8" spans="1:12" x14ac:dyDescent="0.2">
      <c r="A8" s="331"/>
      <c r="B8" s="586" t="s">
        <v>1150</v>
      </c>
      <c r="C8" s="333"/>
      <c r="D8" s="587"/>
      <c r="E8" s="588" t="s">
        <v>644</v>
      </c>
      <c r="F8" s="588" t="s">
        <v>397</v>
      </c>
      <c r="G8" s="588" t="s">
        <v>398</v>
      </c>
      <c r="H8" s="587"/>
      <c r="J8" s="333"/>
      <c r="K8" s="587"/>
      <c r="L8" s="587"/>
    </row>
    <row r="9" spans="1:12" x14ac:dyDescent="0.2">
      <c r="A9" s="316"/>
      <c r="B9" s="596"/>
      <c r="C9" s="330"/>
      <c r="D9" s="562"/>
      <c r="E9" s="652"/>
      <c r="F9" s="652"/>
      <c r="G9" s="652"/>
      <c r="H9" s="569"/>
      <c r="J9" s="330"/>
      <c r="K9" s="562"/>
      <c r="L9" s="569"/>
    </row>
    <row r="10" spans="1:12" ht="39" customHeight="1" x14ac:dyDescent="0.2">
      <c r="A10" s="316" t="s">
        <v>1151</v>
      </c>
      <c r="B10" s="558" t="s">
        <v>1152</v>
      </c>
      <c r="C10" s="406"/>
      <c r="D10" s="562" t="s">
        <v>451</v>
      </c>
      <c r="E10" s="572">
        <v>120.72</v>
      </c>
      <c r="F10" s="572">
        <v>102.37</v>
      </c>
      <c r="G10" s="572">
        <v>91.92</v>
      </c>
      <c r="H10" s="324">
        <f>'Series 500 Design'!$H10</f>
        <v>0</v>
      </c>
      <c r="J10" s="406"/>
      <c r="K10" s="562" t="s">
        <v>451</v>
      </c>
      <c r="L10" s="324">
        <f>'Series 500 Final'!$H10</f>
        <v>0</v>
      </c>
    </row>
    <row r="11" spans="1:12" x14ac:dyDescent="0.2">
      <c r="A11" s="316"/>
      <c r="B11" s="558"/>
      <c r="C11" s="406"/>
      <c r="D11" s="562"/>
      <c r="E11" s="572"/>
      <c r="F11" s="572"/>
      <c r="G11" s="572"/>
      <c r="H11" s="569"/>
      <c r="J11" s="406"/>
      <c r="K11" s="562"/>
      <c r="L11" s="569"/>
    </row>
    <row r="12" spans="1:12" ht="39.75" customHeight="1" x14ac:dyDescent="0.2">
      <c r="A12" s="316" t="s">
        <v>1153</v>
      </c>
      <c r="B12" s="558" t="s">
        <v>1154</v>
      </c>
      <c r="C12" s="406"/>
      <c r="D12" s="562" t="s">
        <v>451</v>
      </c>
      <c r="E12" s="572">
        <v>2.3199999999999998</v>
      </c>
      <c r="F12" s="572">
        <v>2.3199999999999998</v>
      </c>
      <c r="G12" s="572">
        <v>2.3199999999999998</v>
      </c>
      <c r="H12" s="324">
        <f>'Series 500 Design'!$H12</f>
        <v>0</v>
      </c>
      <c r="J12" s="406"/>
      <c r="K12" s="562" t="s">
        <v>451</v>
      </c>
      <c r="L12" s="324">
        <f>'Series 500 Final'!$H12</f>
        <v>0</v>
      </c>
    </row>
    <row r="13" spans="1:12" x14ac:dyDescent="0.2">
      <c r="A13" s="316"/>
      <c r="B13" s="558"/>
      <c r="C13" s="406"/>
      <c r="D13" s="562"/>
      <c r="E13" s="572"/>
      <c r="F13" s="572"/>
      <c r="G13" s="572"/>
      <c r="H13" s="569"/>
      <c r="J13" s="406"/>
      <c r="K13" s="562"/>
      <c r="L13" s="569"/>
    </row>
    <row r="14" spans="1:12" ht="52.5" customHeight="1" x14ac:dyDescent="0.2">
      <c r="A14" s="316" t="s">
        <v>1155</v>
      </c>
      <c r="B14" s="558" t="s">
        <v>1156</v>
      </c>
      <c r="C14" s="406"/>
      <c r="D14" s="562" t="s">
        <v>451</v>
      </c>
      <c r="E14" s="572">
        <v>124.7</v>
      </c>
      <c r="F14" s="572">
        <v>104.46</v>
      </c>
      <c r="G14" s="572">
        <v>93.79</v>
      </c>
      <c r="H14" s="324">
        <f>'Series 500 Design'!$H14</f>
        <v>0</v>
      </c>
      <c r="J14" s="406"/>
      <c r="K14" s="562" t="s">
        <v>451</v>
      </c>
      <c r="L14" s="324">
        <f>'Series 500 Final'!$H14</f>
        <v>0</v>
      </c>
    </row>
    <row r="15" spans="1:12" x14ac:dyDescent="0.2">
      <c r="A15" s="316"/>
      <c r="B15" s="558"/>
      <c r="C15" s="406"/>
      <c r="D15" s="562"/>
      <c r="E15" s="572"/>
      <c r="F15" s="572"/>
      <c r="G15" s="572"/>
      <c r="H15" s="569"/>
      <c r="J15" s="406"/>
      <c r="K15" s="562"/>
      <c r="L15" s="569"/>
    </row>
    <row r="16" spans="1:12" ht="38.25" customHeight="1" x14ac:dyDescent="0.2">
      <c r="A16" s="316" t="s">
        <v>1157</v>
      </c>
      <c r="B16" s="558" t="s">
        <v>1154</v>
      </c>
      <c r="C16" s="406"/>
      <c r="D16" s="562" t="s">
        <v>451</v>
      </c>
      <c r="E16" s="572">
        <v>2.3199999999999998</v>
      </c>
      <c r="F16" s="572">
        <v>2.323</v>
      </c>
      <c r="G16" s="572">
        <v>2.3199999999999998</v>
      </c>
      <c r="H16" s="324">
        <f>'Series 500 Design'!$H16</f>
        <v>0</v>
      </c>
      <c r="J16" s="406"/>
      <c r="K16" s="562" t="s">
        <v>451</v>
      </c>
      <c r="L16" s="324">
        <f>'Series 500 Final'!$H16</f>
        <v>0</v>
      </c>
    </row>
    <row r="17" spans="1:12" x14ac:dyDescent="0.2">
      <c r="A17" s="316"/>
      <c r="B17" s="558"/>
      <c r="C17" s="406"/>
      <c r="D17" s="562"/>
      <c r="E17" s="572"/>
      <c r="F17" s="572"/>
      <c r="G17" s="572"/>
      <c r="H17" s="569"/>
      <c r="J17" s="406"/>
      <c r="K17" s="562"/>
      <c r="L17" s="569"/>
    </row>
    <row r="18" spans="1:12" ht="39" customHeight="1" x14ac:dyDescent="0.2">
      <c r="A18" s="316" t="s">
        <v>1158</v>
      </c>
      <c r="B18" s="558" t="s">
        <v>1159</v>
      </c>
      <c r="C18" s="406"/>
      <c r="D18" s="562" t="s">
        <v>451</v>
      </c>
      <c r="E18" s="572">
        <v>173.05</v>
      </c>
      <c r="F18" s="572">
        <v>148.88999999999999</v>
      </c>
      <c r="G18" s="572">
        <v>136.94999999999999</v>
      </c>
      <c r="H18" s="324">
        <f>'Series 500 Design'!$H18</f>
        <v>0</v>
      </c>
      <c r="J18" s="406"/>
      <c r="K18" s="562" t="s">
        <v>451</v>
      </c>
      <c r="L18" s="324">
        <f>'Series 500 Final'!$H18</f>
        <v>0</v>
      </c>
    </row>
    <row r="19" spans="1:12" x14ac:dyDescent="0.2">
      <c r="A19" s="316"/>
      <c r="B19" s="558"/>
      <c r="C19" s="406"/>
      <c r="D19" s="562"/>
      <c r="E19" s="572"/>
      <c r="F19" s="572"/>
      <c r="G19" s="572"/>
      <c r="H19" s="569"/>
      <c r="J19" s="406"/>
      <c r="K19" s="562"/>
      <c r="L19" s="569"/>
    </row>
    <row r="20" spans="1:12" ht="41.25" customHeight="1" x14ac:dyDescent="0.2">
      <c r="A20" s="316" t="s">
        <v>1160</v>
      </c>
      <c r="B20" s="558" t="s">
        <v>1154</v>
      </c>
      <c r="C20" s="406"/>
      <c r="D20" s="562" t="s">
        <v>451</v>
      </c>
      <c r="E20" s="572">
        <v>2.3199999999999998</v>
      </c>
      <c r="F20" s="572">
        <v>2.3199999999999998</v>
      </c>
      <c r="G20" s="572">
        <v>2.3199999999999998</v>
      </c>
      <c r="H20" s="324">
        <f>'Series 500 Design'!$H20</f>
        <v>0</v>
      </c>
      <c r="J20" s="406"/>
      <c r="K20" s="562" t="s">
        <v>451</v>
      </c>
      <c r="L20" s="324">
        <f>'Series 500 Final'!$H20</f>
        <v>0</v>
      </c>
    </row>
    <row r="21" spans="1:12" x14ac:dyDescent="0.2">
      <c r="A21" s="316"/>
      <c r="B21" s="558"/>
      <c r="C21" s="406"/>
      <c r="D21" s="562"/>
      <c r="E21" s="572"/>
      <c r="F21" s="572"/>
      <c r="G21" s="572"/>
      <c r="H21" s="569"/>
      <c r="J21" s="406"/>
      <c r="K21" s="562"/>
      <c r="L21" s="569"/>
    </row>
    <row r="22" spans="1:12" ht="39" customHeight="1" x14ac:dyDescent="0.2">
      <c r="A22" s="316" t="s">
        <v>1161</v>
      </c>
      <c r="B22" s="558" t="s">
        <v>1162</v>
      </c>
      <c r="C22" s="406"/>
      <c r="D22" s="562" t="s">
        <v>451</v>
      </c>
      <c r="E22" s="572">
        <v>222.36</v>
      </c>
      <c r="F22" s="572">
        <v>186.62</v>
      </c>
      <c r="G22" s="572">
        <v>170.63</v>
      </c>
      <c r="H22" s="324">
        <f>'Series 500 Design'!$H22</f>
        <v>0</v>
      </c>
      <c r="J22" s="406"/>
      <c r="K22" s="562" t="s">
        <v>451</v>
      </c>
      <c r="L22" s="324">
        <f>'Series 500 Final'!$H22</f>
        <v>0</v>
      </c>
    </row>
    <row r="23" spans="1:12" x14ac:dyDescent="0.2">
      <c r="A23" s="316"/>
      <c r="B23" s="558"/>
      <c r="C23" s="406"/>
      <c r="D23" s="562"/>
      <c r="E23" s="572"/>
      <c r="F23" s="572"/>
      <c r="G23" s="572"/>
      <c r="H23" s="569"/>
      <c r="J23" s="406"/>
      <c r="K23" s="562"/>
      <c r="L23" s="569"/>
    </row>
    <row r="24" spans="1:12" ht="39" customHeight="1" x14ac:dyDescent="0.2">
      <c r="A24" s="316" t="s">
        <v>1163</v>
      </c>
      <c r="B24" s="558" t="s">
        <v>1154</v>
      </c>
      <c r="C24" s="406"/>
      <c r="D24" s="562" t="s">
        <v>451</v>
      </c>
      <c r="E24" s="572">
        <v>2.3199999999999998</v>
      </c>
      <c r="F24" s="572">
        <v>2.3199999999999998</v>
      </c>
      <c r="G24" s="572">
        <v>2.3199999999999998</v>
      </c>
      <c r="H24" s="324">
        <f>'Series 500 Design'!$H24</f>
        <v>0</v>
      </c>
      <c r="J24" s="406"/>
      <c r="K24" s="562" t="s">
        <v>451</v>
      </c>
      <c r="L24" s="324">
        <f>'Series 500 Final'!$H24</f>
        <v>0</v>
      </c>
    </row>
    <row r="25" spans="1:12" ht="15" customHeight="1" x14ac:dyDescent="0.2">
      <c r="A25" s="316"/>
      <c r="B25" s="558"/>
      <c r="C25" s="406"/>
      <c r="D25" s="562"/>
      <c r="E25" s="572"/>
      <c r="F25" s="572"/>
      <c r="G25" s="572"/>
      <c r="H25" s="569"/>
      <c r="J25" s="406"/>
      <c r="K25" s="562"/>
      <c r="L25" s="569"/>
    </row>
    <row r="26" spans="1:12" ht="39" customHeight="1" x14ac:dyDescent="0.2">
      <c r="A26" s="316" t="s">
        <v>1164</v>
      </c>
      <c r="B26" s="558" t="s">
        <v>1165</v>
      </c>
      <c r="C26" s="406"/>
      <c r="D26" s="562" t="s">
        <v>451</v>
      </c>
      <c r="E26" s="572">
        <v>356.07</v>
      </c>
      <c r="F26" s="572">
        <v>281.12</v>
      </c>
      <c r="G26" s="572">
        <v>260.61</v>
      </c>
      <c r="H26" s="324">
        <f>'Series 500 Design'!$H26</f>
        <v>0</v>
      </c>
      <c r="J26" s="406"/>
      <c r="K26" s="562" t="s">
        <v>451</v>
      </c>
      <c r="L26" s="324">
        <f>'Series 500 Final'!$H26</f>
        <v>0</v>
      </c>
    </row>
    <row r="27" spans="1:12" ht="12" customHeight="1" x14ac:dyDescent="0.2">
      <c r="A27" s="316"/>
      <c r="B27" s="558"/>
      <c r="C27" s="406"/>
      <c r="D27" s="562"/>
      <c r="E27" s="572"/>
      <c r="F27" s="572"/>
      <c r="G27" s="572"/>
      <c r="H27" s="569"/>
      <c r="J27" s="406"/>
      <c r="K27" s="562"/>
      <c r="L27" s="569"/>
    </row>
    <row r="28" spans="1:12" ht="39" customHeight="1" x14ac:dyDescent="0.2">
      <c r="A28" s="316" t="s">
        <v>1166</v>
      </c>
      <c r="B28" s="558" t="s">
        <v>1154</v>
      </c>
      <c r="C28" s="406"/>
      <c r="D28" s="562" t="s">
        <v>451</v>
      </c>
      <c r="E28" s="572">
        <v>2.3199999999999998</v>
      </c>
      <c r="F28" s="572">
        <v>2.3199999999999998</v>
      </c>
      <c r="G28" s="572">
        <v>2.3199999999999998</v>
      </c>
      <c r="H28" s="324">
        <f>'Series 500 Design'!$H28</f>
        <v>0</v>
      </c>
      <c r="J28" s="406"/>
      <c r="K28" s="562" t="s">
        <v>451</v>
      </c>
      <c r="L28" s="324">
        <f>'Series 500 Final'!$H28</f>
        <v>0</v>
      </c>
    </row>
    <row r="29" spans="1:12" x14ac:dyDescent="0.2">
      <c r="A29" s="316"/>
      <c r="B29" s="558"/>
      <c r="C29" s="406"/>
      <c r="D29" s="562"/>
      <c r="E29" s="572"/>
      <c r="F29" s="572"/>
      <c r="G29" s="572"/>
      <c r="H29" s="569"/>
      <c r="J29" s="406"/>
      <c r="K29" s="562"/>
      <c r="L29" s="569"/>
    </row>
    <row r="30" spans="1:12" ht="37.5" customHeight="1" x14ac:dyDescent="0.2">
      <c r="A30" s="316" t="s">
        <v>1167</v>
      </c>
      <c r="B30" s="558" t="s">
        <v>1168</v>
      </c>
      <c r="C30" s="406"/>
      <c r="D30" s="562" t="s">
        <v>451</v>
      </c>
      <c r="E30" s="572">
        <v>587.47</v>
      </c>
      <c r="F30" s="572">
        <v>445.97</v>
      </c>
      <c r="G30" s="572">
        <v>402.64</v>
      </c>
      <c r="H30" s="324">
        <f>'Series 500 Design'!$H30</f>
        <v>0</v>
      </c>
      <c r="J30" s="406"/>
      <c r="K30" s="562" t="s">
        <v>451</v>
      </c>
      <c r="L30" s="324">
        <f>'Series 500 Final'!$H30</f>
        <v>0</v>
      </c>
    </row>
    <row r="31" spans="1:12" ht="14.25" customHeight="1" x14ac:dyDescent="0.2">
      <c r="A31" s="316"/>
      <c r="B31" s="558"/>
      <c r="C31" s="406"/>
      <c r="D31" s="562"/>
      <c r="E31" s="572"/>
      <c r="F31" s="572"/>
      <c r="G31" s="572"/>
      <c r="H31" s="569"/>
      <c r="J31" s="406"/>
      <c r="K31" s="562"/>
      <c r="L31" s="569"/>
    </row>
    <row r="32" spans="1:12" ht="37.5" customHeight="1" x14ac:dyDescent="0.2">
      <c r="A32" s="316" t="s">
        <v>1169</v>
      </c>
      <c r="B32" s="558" t="s">
        <v>1154</v>
      </c>
      <c r="C32" s="406"/>
      <c r="D32" s="562" t="s">
        <v>451</v>
      </c>
      <c r="E32" s="572">
        <v>2.3199999999999998</v>
      </c>
      <c r="F32" s="572">
        <v>2.3199999999999998</v>
      </c>
      <c r="G32" s="572">
        <v>2.3199999999999998</v>
      </c>
      <c r="H32" s="324">
        <f>'Series 500 Design'!$H32</f>
        <v>0</v>
      </c>
      <c r="J32" s="406"/>
      <c r="K32" s="562" t="s">
        <v>451</v>
      </c>
      <c r="L32" s="324">
        <f>'Series 500 Final'!$H32</f>
        <v>0</v>
      </c>
    </row>
    <row r="33" spans="1:12" ht="15" customHeight="1" x14ac:dyDescent="0.2">
      <c r="A33" s="316"/>
      <c r="B33" s="558"/>
      <c r="C33" s="406"/>
      <c r="D33" s="562"/>
      <c r="E33" s="572"/>
      <c r="F33" s="572"/>
      <c r="G33" s="572"/>
      <c r="H33" s="569"/>
      <c r="J33" s="406"/>
      <c r="K33" s="562"/>
      <c r="L33" s="569"/>
    </row>
    <row r="34" spans="1:12" ht="15" customHeight="1" x14ac:dyDescent="0.2">
      <c r="A34" s="331"/>
      <c r="B34" s="586" t="s">
        <v>1170</v>
      </c>
      <c r="C34" s="484"/>
      <c r="D34" s="587"/>
      <c r="E34" s="588" t="s">
        <v>644</v>
      </c>
      <c r="F34" s="588" t="s">
        <v>397</v>
      </c>
      <c r="G34" s="588" t="s">
        <v>398</v>
      </c>
      <c r="H34" s="587"/>
      <c r="J34" s="484"/>
      <c r="K34" s="587"/>
      <c r="L34" s="587"/>
    </row>
    <row r="35" spans="1:12" x14ac:dyDescent="0.2">
      <c r="A35" s="316"/>
      <c r="B35" s="558"/>
      <c r="C35" s="406"/>
      <c r="D35" s="562"/>
      <c r="E35" s="572"/>
      <c r="F35" s="572"/>
      <c r="G35" s="572"/>
      <c r="H35" s="569"/>
      <c r="J35" s="406"/>
      <c r="K35" s="562"/>
      <c r="L35" s="569"/>
    </row>
    <row r="36" spans="1:12" ht="51" x14ac:dyDescent="0.2">
      <c r="A36" s="316" t="s">
        <v>1171</v>
      </c>
      <c r="B36" s="558" t="s">
        <v>1172</v>
      </c>
      <c r="C36" s="406"/>
      <c r="D36" s="562" t="s">
        <v>451</v>
      </c>
      <c r="E36" s="572">
        <v>38.28</v>
      </c>
      <c r="F36" s="572">
        <v>34.380000000000003</v>
      </c>
      <c r="G36" s="572">
        <v>33.25</v>
      </c>
      <c r="H36" s="324">
        <f>'Series 500 Design'!$H36</f>
        <v>0</v>
      </c>
      <c r="J36" s="406"/>
      <c r="K36" s="562" t="s">
        <v>451</v>
      </c>
      <c r="L36" s="324">
        <f>'Series 500 Final'!$H36</f>
        <v>0</v>
      </c>
    </row>
    <row r="37" spans="1:12" x14ac:dyDescent="0.2">
      <c r="A37" s="316"/>
      <c r="B37" s="558"/>
      <c r="C37" s="406"/>
      <c r="D37" s="562"/>
      <c r="E37" s="572"/>
      <c r="F37" s="572"/>
      <c r="G37" s="572"/>
      <c r="H37" s="569"/>
      <c r="J37" s="406"/>
      <c r="K37" s="562"/>
      <c r="L37" s="569"/>
    </row>
    <row r="38" spans="1:12" ht="38.25" x14ac:dyDescent="0.2">
      <c r="A38" s="316" t="s">
        <v>1173</v>
      </c>
      <c r="B38" s="558" t="s">
        <v>1154</v>
      </c>
      <c r="C38" s="406"/>
      <c r="D38" s="562" t="s">
        <v>451</v>
      </c>
      <c r="E38" s="572">
        <v>2.3199999999999998</v>
      </c>
      <c r="F38" s="572">
        <v>2.3199999999999998</v>
      </c>
      <c r="G38" s="572">
        <v>2.3199999999999998</v>
      </c>
      <c r="H38" s="324">
        <f>'Series 500 Design'!$H38</f>
        <v>0</v>
      </c>
      <c r="J38" s="406"/>
      <c r="K38" s="562" t="s">
        <v>451</v>
      </c>
      <c r="L38" s="324">
        <f>'Series 500 Final'!$H38</f>
        <v>0</v>
      </c>
    </row>
    <row r="39" spans="1:12" x14ac:dyDescent="0.2">
      <c r="A39" s="316"/>
      <c r="B39" s="558"/>
      <c r="C39" s="406"/>
      <c r="D39" s="562"/>
      <c r="E39" s="572"/>
      <c r="F39" s="572"/>
      <c r="G39" s="572"/>
      <c r="H39" s="569"/>
      <c r="J39" s="406"/>
      <c r="K39" s="562"/>
      <c r="L39" s="569"/>
    </row>
    <row r="40" spans="1:12" ht="50.25" customHeight="1" x14ac:dyDescent="0.2">
      <c r="A40" s="316" t="s">
        <v>1174</v>
      </c>
      <c r="B40" s="558" t="s">
        <v>1175</v>
      </c>
      <c r="C40" s="406"/>
      <c r="D40" s="562" t="s">
        <v>451</v>
      </c>
      <c r="E40" s="572">
        <v>42.25</v>
      </c>
      <c r="F40" s="572">
        <v>36.47</v>
      </c>
      <c r="G40" s="572">
        <v>35.11</v>
      </c>
      <c r="H40" s="324">
        <f>'Series 500 Design'!$H40</f>
        <v>0</v>
      </c>
      <c r="J40" s="406"/>
      <c r="K40" s="562" t="s">
        <v>451</v>
      </c>
      <c r="L40" s="324">
        <f>'Series 500 Final'!$H40</f>
        <v>0</v>
      </c>
    </row>
    <row r="41" spans="1:12" x14ac:dyDescent="0.2">
      <c r="A41" s="316"/>
      <c r="B41" s="558"/>
      <c r="C41" s="406"/>
      <c r="D41" s="562"/>
      <c r="E41" s="572"/>
      <c r="F41" s="572"/>
      <c r="G41" s="572"/>
      <c r="H41" s="569"/>
      <c r="J41" s="406"/>
      <c r="K41" s="562"/>
      <c r="L41" s="569"/>
    </row>
    <row r="42" spans="1:12" ht="39.75" customHeight="1" x14ac:dyDescent="0.2">
      <c r="A42" s="316" t="s">
        <v>1176</v>
      </c>
      <c r="B42" s="558" t="s">
        <v>1154</v>
      </c>
      <c r="C42" s="406"/>
      <c r="D42" s="562" t="s">
        <v>451</v>
      </c>
      <c r="E42" s="572">
        <v>2.3199999999999998</v>
      </c>
      <c r="F42" s="572">
        <v>2.3199999999999998</v>
      </c>
      <c r="G42" s="572">
        <v>2.3199999999999998</v>
      </c>
      <c r="H42" s="324">
        <f>'Series 500 Design'!$H42</f>
        <v>0</v>
      </c>
      <c r="J42" s="406"/>
      <c r="K42" s="562" t="s">
        <v>451</v>
      </c>
      <c r="L42" s="324">
        <f>'Series 500 Final'!$H42</f>
        <v>0</v>
      </c>
    </row>
    <row r="43" spans="1:12" x14ac:dyDescent="0.2">
      <c r="A43" s="316"/>
      <c r="B43" s="558"/>
      <c r="C43" s="406"/>
      <c r="D43" s="562"/>
      <c r="E43" s="591"/>
      <c r="F43" s="591"/>
      <c r="G43" s="591"/>
      <c r="H43" s="569"/>
      <c r="J43" s="406"/>
      <c r="K43" s="562"/>
      <c r="L43" s="569"/>
    </row>
    <row r="44" spans="1:12" ht="51" customHeight="1" x14ac:dyDescent="0.2">
      <c r="A44" s="316" t="s">
        <v>1177</v>
      </c>
      <c r="B44" s="558" t="s">
        <v>1178</v>
      </c>
      <c r="C44" s="406"/>
      <c r="D44" s="562" t="s">
        <v>451</v>
      </c>
      <c r="E44" s="572">
        <v>59.6</v>
      </c>
      <c r="F44" s="572">
        <v>49.61</v>
      </c>
      <c r="G44" s="572">
        <v>48.1</v>
      </c>
      <c r="H44" s="324">
        <f>'Series 500 Design'!$H44</f>
        <v>0</v>
      </c>
      <c r="J44" s="406"/>
      <c r="K44" s="562" t="s">
        <v>451</v>
      </c>
      <c r="L44" s="324">
        <f>'Series 500 Final'!$H44</f>
        <v>0</v>
      </c>
    </row>
    <row r="45" spans="1:12" x14ac:dyDescent="0.2">
      <c r="A45" s="316"/>
      <c r="B45" s="558"/>
      <c r="C45" s="406"/>
      <c r="D45" s="562"/>
      <c r="E45" s="572"/>
      <c r="F45" s="572"/>
      <c r="G45" s="572"/>
      <c r="H45" s="569"/>
      <c r="J45" s="406"/>
      <c r="K45" s="562"/>
      <c r="L45" s="569"/>
    </row>
    <row r="46" spans="1:12" ht="38.25" customHeight="1" x14ac:dyDescent="0.2">
      <c r="A46" s="316" t="s">
        <v>1179</v>
      </c>
      <c r="B46" s="558" t="s">
        <v>1154</v>
      </c>
      <c r="C46" s="406"/>
      <c r="D46" s="562" t="s">
        <v>451</v>
      </c>
      <c r="E46" s="572">
        <v>2.3199999999999998</v>
      </c>
      <c r="F46" s="572">
        <v>2.3199999999999998</v>
      </c>
      <c r="G46" s="572">
        <v>2.3199999999999998</v>
      </c>
      <c r="H46" s="324">
        <f>'Series 500 Design'!$H46</f>
        <v>0</v>
      </c>
      <c r="J46" s="406"/>
      <c r="K46" s="562" t="s">
        <v>451</v>
      </c>
      <c r="L46" s="324">
        <f>'Series 500 Final'!$H46</f>
        <v>0</v>
      </c>
    </row>
    <row r="47" spans="1:12" x14ac:dyDescent="0.2">
      <c r="A47" s="316"/>
      <c r="B47" s="558"/>
      <c r="C47" s="406"/>
      <c r="D47" s="562"/>
      <c r="E47" s="572"/>
      <c r="F47" s="572"/>
      <c r="G47" s="572"/>
      <c r="H47" s="569"/>
      <c r="J47" s="406"/>
      <c r="K47" s="562"/>
      <c r="L47" s="569"/>
    </row>
    <row r="48" spans="1:12" ht="51" customHeight="1" x14ac:dyDescent="0.2">
      <c r="A48" s="316" t="s">
        <v>1180</v>
      </c>
      <c r="B48" s="558" t="s">
        <v>1181</v>
      </c>
      <c r="C48" s="406"/>
      <c r="D48" s="562" t="s">
        <v>451</v>
      </c>
      <c r="E48" s="572">
        <v>103.55</v>
      </c>
      <c r="F48" s="572">
        <v>78.86</v>
      </c>
      <c r="G48" s="572">
        <v>75.53</v>
      </c>
      <c r="H48" s="324">
        <f>'Series 500 Design'!$H48</f>
        <v>0</v>
      </c>
      <c r="J48" s="406"/>
      <c r="K48" s="562" t="s">
        <v>451</v>
      </c>
      <c r="L48" s="324">
        <f>'Series 500 Final'!$H48</f>
        <v>0</v>
      </c>
    </row>
    <row r="49" spans="1:12" x14ac:dyDescent="0.2">
      <c r="A49" s="316"/>
      <c r="B49" s="558"/>
      <c r="C49" s="406"/>
      <c r="D49" s="562"/>
      <c r="E49" s="572"/>
      <c r="F49" s="572"/>
      <c r="G49" s="572"/>
      <c r="H49" s="569"/>
      <c r="J49" s="406"/>
      <c r="K49" s="562"/>
      <c r="L49" s="569"/>
    </row>
    <row r="50" spans="1:12" ht="39" customHeight="1" x14ac:dyDescent="0.2">
      <c r="A50" s="316" t="s">
        <v>1182</v>
      </c>
      <c r="B50" s="558" t="s">
        <v>1154</v>
      </c>
      <c r="C50" s="406"/>
      <c r="D50" s="562" t="s">
        <v>451</v>
      </c>
      <c r="E50" s="572">
        <v>2.3199999999999998</v>
      </c>
      <c r="F50" s="572">
        <v>2.3199999999999998</v>
      </c>
      <c r="G50" s="572">
        <v>2.3199999999999998</v>
      </c>
      <c r="H50" s="324">
        <f>'Series 500 Design'!$H50</f>
        <v>0</v>
      </c>
      <c r="J50" s="406"/>
      <c r="K50" s="562" t="s">
        <v>451</v>
      </c>
      <c r="L50" s="324">
        <f>'Series 500 Final'!$H50</f>
        <v>0</v>
      </c>
    </row>
    <row r="51" spans="1:12" x14ac:dyDescent="0.2">
      <c r="A51" s="316"/>
      <c r="B51" s="558"/>
      <c r="C51" s="406"/>
      <c r="D51" s="562"/>
      <c r="E51" s="572"/>
      <c r="F51" s="572"/>
      <c r="G51" s="572"/>
      <c r="H51" s="569"/>
      <c r="J51" s="406"/>
      <c r="K51" s="562"/>
      <c r="L51" s="569"/>
    </row>
    <row r="52" spans="1:12" ht="50.25" customHeight="1" x14ac:dyDescent="0.2">
      <c r="A52" s="316" t="s">
        <v>1183</v>
      </c>
      <c r="B52" s="558" t="s">
        <v>1184</v>
      </c>
      <c r="C52" s="406"/>
      <c r="D52" s="562" t="s">
        <v>451</v>
      </c>
      <c r="E52" s="572">
        <v>203.18</v>
      </c>
      <c r="F52" s="572">
        <v>145.01</v>
      </c>
      <c r="G52" s="572">
        <v>136.63</v>
      </c>
      <c r="H52" s="324">
        <f>'Series 500 Design'!$H52</f>
        <v>0</v>
      </c>
      <c r="J52" s="406"/>
      <c r="K52" s="562" t="s">
        <v>451</v>
      </c>
      <c r="L52" s="324">
        <f>'Series 500 Final'!$H52</f>
        <v>0</v>
      </c>
    </row>
    <row r="53" spans="1:12" x14ac:dyDescent="0.2">
      <c r="A53" s="316"/>
      <c r="B53" s="558"/>
      <c r="C53" s="406"/>
      <c r="D53" s="562"/>
      <c r="E53" s="572"/>
      <c r="F53" s="572"/>
      <c r="G53" s="572"/>
      <c r="H53" s="569"/>
      <c r="J53" s="406"/>
      <c r="K53" s="562"/>
      <c r="L53" s="569"/>
    </row>
    <row r="54" spans="1:12" ht="39.75" customHeight="1" x14ac:dyDescent="0.2">
      <c r="A54" s="316" t="s">
        <v>1185</v>
      </c>
      <c r="B54" s="558" t="s">
        <v>1154</v>
      </c>
      <c r="C54" s="406"/>
      <c r="D54" s="562" t="s">
        <v>451</v>
      </c>
      <c r="E54" s="572">
        <v>2.3199999999999998</v>
      </c>
      <c r="F54" s="572">
        <v>2.3199999999999998</v>
      </c>
      <c r="G54" s="572">
        <v>2.3199999999999998</v>
      </c>
      <c r="H54" s="324">
        <f>'Series 500 Design'!$H54</f>
        <v>0</v>
      </c>
      <c r="J54" s="406"/>
      <c r="K54" s="562" t="s">
        <v>451</v>
      </c>
      <c r="L54" s="324">
        <f>'Series 500 Final'!$H54</f>
        <v>0</v>
      </c>
    </row>
    <row r="55" spans="1:12" ht="15" customHeight="1" x14ac:dyDescent="0.2">
      <c r="A55" s="316"/>
      <c r="B55" s="558"/>
      <c r="C55" s="406"/>
      <c r="D55" s="562"/>
      <c r="E55" s="572"/>
      <c r="F55" s="572"/>
      <c r="G55" s="572"/>
      <c r="H55" s="569"/>
      <c r="J55" s="406"/>
      <c r="K55" s="562"/>
      <c r="L55" s="569"/>
    </row>
    <row r="56" spans="1:12" ht="39.75" customHeight="1" x14ac:dyDescent="0.2">
      <c r="A56" s="316" t="s">
        <v>1186</v>
      </c>
      <c r="B56" s="558" t="s">
        <v>1187</v>
      </c>
      <c r="C56" s="406"/>
      <c r="D56" s="562" t="s">
        <v>451</v>
      </c>
      <c r="E56" s="572">
        <v>313.51</v>
      </c>
      <c r="F56" s="572">
        <v>222.66</v>
      </c>
      <c r="G56" s="572">
        <v>209.83</v>
      </c>
      <c r="H56" s="324">
        <f>'Series 500 Design'!$H56</f>
        <v>0</v>
      </c>
      <c r="J56" s="406"/>
      <c r="K56" s="562" t="s">
        <v>451</v>
      </c>
      <c r="L56" s="324">
        <f>'Series 500 Final'!$H56</f>
        <v>0</v>
      </c>
    </row>
    <row r="57" spans="1:12" ht="15" customHeight="1" x14ac:dyDescent="0.2">
      <c r="A57" s="316"/>
      <c r="B57" s="558"/>
      <c r="C57" s="406"/>
      <c r="D57" s="562"/>
      <c r="E57" s="572"/>
      <c r="F57" s="572"/>
      <c r="G57" s="572"/>
      <c r="H57" s="569"/>
      <c r="J57" s="406"/>
      <c r="K57" s="562"/>
      <c r="L57" s="569"/>
    </row>
    <row r="58" spans="1:12" ht="39.75" customHeight="1" x14ac:dyDescent="0.2">
      <c r="A58" s="316" t="s">
        <v>1188</v>
      </c>
      <c r="B58" s="558" t="s">
        <v>1154</v>
      </c>
      <c r="C58" s="406"/>
      <c r="D58" s="562" t="s">
        <v>451</v>
      </c>
      <c r="E58" s="572">
        <v>2.3199999999999998</v>
      </c>
      <c r="F58" s="572">
        <v>2.3199999999999998</v>
      </c>
      <c r="G58" s="572">
        <v>2.3199999999999998</v>
      </c>
      <c r="H58" s="324">
        <f>'Series 500 Design'!$H58</f>
        <v>0</v>
      </c>
      <c r="J58" s="406"/>
      <c r="K58" s="562" t="s">
        <v>451</v>
      </c>
      <c r="L58" s="324">
        <f>'Series 500 Final'!$H58</f>
        <v>0</v>
      </c>
    </row>
    <row r="59" spans="1:12" ht="14.25" customHeight="1" x14ac:dyDescent="0.2">
      <c r="A59" s="316"/>
      <c r="B59" s="558"/>
      <c r="C59" s="406"/>
      <c r="D59" s="562"/>
      <c r="E59" s="572"/>
      <c r="F59" s="572"/>
      <c r="G59" s="572"/>
      <c r="H59" s="569"/>
      <c r="J59" s="406"/>
      <c r="K59" s="562"/>
      <c r="L59" s="569"/>
    </row>
    <row r="60" spans="1:12" ht="15.75" customHeight="1" x14ac:dyDescent="0.2">
      <c r="A60" s="331"/>
      <c r="B60" s="586" t="s">
        <v>1189</v>
      </c>
      <c r="C60" s="484"/>
      <c r="D60" s="587"/>
      <c r="E60" s="588" t="s">
        <v>644</v>
      </c>
      <c r="F60" s="588" t="s">
        <v>397</v>
      </c>
      <c r="G60" s="588" t="s">
        <v>398</v>
      </c>
      <c r="H60" s="587"/>
      <c r="J60" s="484"/>
      <c r="K60" s="587"/>
      <c r="L60" s="587"/>
    </row>
    <row r="61" spans="1:12" x14ac:dyDescent="0.2">
      <c r="A61" s="316"/>
      <c r="B61" s="558"/>
      <c r="C61" s="406"/>
      <c r="D61" s="562"/>
      <c r="E61" s="572"/>
      <c r="F61" s="572"/>
      <c r="G61" s="572"/>
      <c r="H61" s="569"/>
      <c r="J61" s="406"/>
      <c r="K61" s="562"/>
      <c r="L61" s="569"/>
    </row>
    <row r="62" spans="1:12" ht="51" x14ac:dyDescent="0.2">
      <c r="A62" s="316" t="s">
        <v>1190</v>
      </c>
      <c r="B62" s="558" t="s">
        <v>1191</v>
      </c>
      <c r="C62" s="406"/>
      <c r="D62" s="562" t="s">
        <v>451</v>
      </c>
      <c r="E62" s="572">
        <v>51.61</v>
      </c>
      <c r="F62" s="572">
        <v>47.3</v>
      </c>
      <c r="G62" s="572">
        <v>46.17</v>
      </c>
      <c r="H62" s="324">
        <f>'Series 500 Design'!$H62</f>
        <v>0</v>
      </c>
      <c r="J62" s="406"/>
      <c r="K62" s="562" t="s">
        <v>451</v>
      </c>
      <c r="L62" s="324">
        <f>'Series 500 Final'!$H62</f>
        <v>0</v>
      </c>
    </row>
    <row r="63" spans="1:12" x14ac:dyDescent="0.2">
      <c r="A63" s="316"/>
      <c r="B63" s="558"/>
      <c r="C63" s="406"/>
      <c r="D63" s="562"/>
      <c r="E63" s="572"/>
      <c r="F63" s="572"/>
      <c r="G63" s="572"/>
      <c r="H63" s="569"/>
      <c r="J63" s="406"/>
      <c r="K63" s="562"/>
      <c r="L63" s="569"/>
    </row>
    <row r="64" spans="1:12" ht="38.25" x14ac:dyDescent="0.2">
      <c r="A64" s="316" t="s">
        <v>1192</v>
      </c>
      <c r="B64" s="558" t="s">
        <v>1154</v>
      </c>
      <c r="C64" s="406"/>
      <c r="D64" s="562" t="s">
        <v>451</v>
      </c>
      <c r="E64" s="572">
        <v>2.3199999999999998</v>
      </c>
      <c r="F64" s="572">
        <v>2.3199999999999998</v>
      </c>
      <c r="G64" s="572">
        <v>2.3199999999999998</v>
      </c>
      <c r="H64" s="324">
        <f>'Series 500 Design'!$H64</f>
        <v>0</v>
      </c>
      <c r="J64" s="406"/>
      <c r="K64" s="562" t="s">
        <v>451</v>
      </c>
      <c r="L64" s="324">
        <f>'Series 500 Final'!$H64</f>
        <v>0</v>
      </c>
    </row>
    <row r="65" spans="1:12" x14ac:dyDescent="0.2">
      <c r="A65" s="316"/>
      <c r="B65" s="558"/>
      <c r="C65" s="406"/>
      <c r="D65" s="562"/>
      <c r="E65" s="572"/>
      <c r="F65" s="572"/>
      <c r="G65" s="572"/>
      <c r="H65" s="569"/>
      <c r="J65" s="406"/>
      <c r="K65" s="562"/>
      <c r="L65" s="569"/>
    </row>
    <row r="66" spans="1:12" ht="52.5" customHeight="1" x14ac:dyDescent="0.2">
      <c r="A66" s="316" t="s">
        <v>1193</v>
      </c>
      <c r="B66" s="558" t="s">
        <v>1194</v>
      </c>
      <c r="C66" s="406"/>
      <c r="D66" s="562" t="s">
        <v>451</v>
      </c>
      <c r="E66" s="572">
        <v>55.18</v>
      </c>
      <c r="F66" s="572">
        <v>49.39</v>
      </c>
      <c r="G66" s="572">
        <v>48.04</v>
      </c>
      <c r="H66" s="324">
        <f>'Series 500 Design'!$H66</f>
        <v>0</v>
      </c>
      <c r="J66" s="406"/>
      <c r="K66" s="562" t="s">
        <v>451</v>
      </c>
      <c r="L66" s="324">
        <f>'Series 500 Final'!$H66</f>
        <v>0</v>
      </c>
    </row>
    <row r="67" spans="1:12" x14ac:dyDescent="0.2">
      <c r="A67" s="316"/>
      <c r="B67" s="558"/>
      <c r="C67" s="406"/>
      <c r="D67" s="562"/>
      <c r="E67" s="572"/>
      <c r="F67" s="572"/>
      <c r="G67" s="572"/>
      <c r="H67" s="569"/>
      <c r="J67" s="406"/>
      <c r="K67" s="562"/>
      <c r="L67" s="569"/>
    </row>
    <row r="68" spans="1:12" ht="38.25" customHeight="1" x14ac:dyDescent="0.2">
      <c r="A68" s="316" t="s">
        <v>1195</v>
      </c>
      <c r="B68" s="558" t="s">
        <v>1154</v>
      </c>
      <c r="C68" s="406"/>
      <c r="D68" s="562" t="s">
        <v>451</v>
      </c>
      <c r="E68" s="572">
        <v>2.3199999999999998</v>
      </c>
      <c r="F68" s="572">
        <v>2.3199999999999998</v>
      </c>
      <c r="G68" s="572">
        <v>2.3199999999999998</v>
      </c>
      <c r="H68" s="324">
        <f>'Series 500 Design'!$H68</f>
        <v>0</v>
      </c>
      <c r="J68" s="406"/>
      <c r="K68" s="562" t="s">
        <v>451</v>
      </c>
      <c r="L68" s="324">
        <f>'Series 500 Final'!$H68</f>
        <v>0</v>
      </c>
    </row>
    <row r="69" spans="1:12" x14ac:dyDescent="0.2">
      <c r="A69" s="316"/>
      <c r="B69" s="558"/>
      <c r="C69" s="406"/>
      <c r="D69" s="562"/>
      <c r="E69" s="572"/>
      <c r="F69" s="572"/>
      <c r="G69" s="572"/>
      <c r="H69" s="569"/>
      <c r="J69" s="406"/>
      <c r="K69" s="562"/>
      <c r="L69" s="569"/>
    </row>
    <row r="70" spans="1:12" ht="50.25" customHeight="1" x14ac:dyDescent="0.2">
      <c r="A70" s="316" t="s">
        <v>1196</v>
      </c>
      <c r="B70" s="558" t="s">
        <v>1197</v>
      </c>
      <c r="C70" s="406"/>
      <c r="D70" s="562" t="s">
        <v>451</v>
      </c>
      <c r="E70" s="572">
        <v>75.67</v>
      </c>
      <c r="F70" s="572">
        <v>65.680000000000007</v>
      </c>
      <c r="G70" s="572">
        <v>64.17</v>
      </c>
      <c r="H70" s="324">
        <f>'Series 500 Design'!$H70</f>
        <v>0</v>
      </c>
      <c r="J70" s="406"/>
      <c r="K70" s="562" t="s">
        <v>451</v>
      </c>
      <c r="L70" s="324">
        <f>'Series 500 Final'!$H70</f>
        <v>0</v>
      </c>
    </row>
    <row r="71" spans="1:12" x14ac:dyDescent="0.2">
      <c r="A71" s="316"/>
      <c r="B71" s="558"/>
      <c r="C71" s="406"/>
      <c r="D71" s="562"/>
      <c r="E71" s="572"/>
      <c r="F71" s="572"/>
      <c r="G71" s="572"/>
      <c r="H71" s="569"/>
      <c r="J71" s="406"/>
      <c r="K71" s="562"/>
      <c r="L71" s="569"/>
    </row>
    <row r="72" spans="1:12" ht="37.5" customHeight="1" x14ac:dyDescent="0.2">
      <c r="A72" s="316" t="s">
        <v>1198</v>
      </c>
      <c r="B72" s="558" t="s">
        <v>1154</v>
      </c>
      <c r="C72" s="406"/>
      <c r="D72" s="562" t="s">
        <v>451</v>
      </c>
      <c r="E72" s="572">
        <v>2.3199999999999998</v>
      </c>
      <c r="F72" s="572">
        <v>2.3199999999999998</v>
      </c>
      <c r="G72" s="572">
        <v>2.3199999999999998</v>
      </c>
      <c r="H72" s="324">
        <f>'Series 500 Design'!$H72</f>
        <v>0</v>
      </c>
      <c r="J72" s="406"/>
      <c r="K72" s="562" t="s">
        <v>451</v>
      </c>
      <c r="L72" s="324">
        <f>'Series 500 Final'!$H72</f>
        <v>0</v>
      </c>
    </row>
    <row r="73" spans="1:12" ht="15" customHeight="1" x14ac:dyDescent="0.2">
      <c r="A73" s="316"/>
      <c r="B73" s="558"/>
      <c r="C73" s="406"/>
      <c r="D73" s="562"/>
      <c r="E73" s="572"/>
      <c r="F73" s="572"/>
      <c r="G73" s="572"/>
      <c r="H73" s="569"/>
      <c r="J73" s="406"/>
      <c r="K73" s="562"/>
      <c r="L73" s="569"/>
    </row>
    <row r="74" spans="1:12" ht="37.5" customHeight="1" x14ac:dyDescent="0.2">
      <c r="A74" s="316" t="s">
        <v>1199</v>
      </c>
      <c r="B74" s="558" t="s">
        <v>1200</v>
      </c>
      <c r="C74" s="406"/>
      <c r="D74" s="562" t="s">
        <v>451</v>
      </c>
      <c r="E74" s="572">
        <v>115.62</v>
      </c>
      <c r="F74" s="572">
        <v>98.29</v>
      </c>
      <c r="G74" s="572">
        <v>94.95</v>
      </c>
      <c r="H74" s="324">
        <f>'Series 500 Design'!$H74</f>
        <v>0</v>
      </c>
      <c r="J74" s="406"/>
      <c r="K74" s="562" t="s">
        <v>451</v>
      </c>
      <c r="L74" s="324">
        <f>'Series 500 Final'!$H74</f>
        <v>0</v>
      </c>
    </row>
    <row r="75" spans="1:12" ht="13.5" customHeight="1" x14ac:dyDescent="0.2">
      <c r="A75" s="316"/>
      <c r="B75" s="558"/>
      <c r="C75" s="406"/>
      <c r="D75" s="562"/>
      <c r="E75" s="572"/>
      <c r="F75" s="572"/>
      <c r="G75" s="572"/>
      <c r="H75" s="569"/>
      <c r="J75" s="406"/>
      <c r="K75" s="562"/>
      <c r="L75" s="569"/>
    </row>
    <row r="76" spans="1:12" ht="37.5" customHeight="1" x14ac:dyDescent="0.2">
      <c r="A76" s="316" t="s">
        <v>1201</v>
      </c>
      <c r="B76" s="558" t="s">
        <v>1154</v>
      </c>
      <c r="C76" s="406"/>
      <c r="D76" s="562" t="s">
        <v>451</v>
      </c>
      <c r="E76" s="572">
        <v>2.3199999999999998</v>
      </c>
      <c r="F76" s="572">
        <v>2.3199999999999998</v>
      </c>
      <c r="G76" s="572">
        <v>2.3199999999999998</v>
      </c>
      <c r="H76" s="324">
        <f>'Series 500 Design'!$H76</f>
        <v>0</v>
      </c>
      <c r="J76" s="406"/>
      <c r="K76" s="562" t="s">
        <v>451</v>
      </c>
      <c r="L76" s="324">
        <f>'Series 500 Final'!$H76</f>
        <v>0</v>
      </c>
    </row>
    <row r="77" spans="1:12" ht="15" customHeight="1" x14ac:dyDescent="0.2">
      <c r="A77" s="316"/>
      <c r="B77" s="558"/>
      <c r="C77" s="406"/>
      <c r="D77" s="562"/>
      <c r="E77" s="572"/>
      <c r="F77" s="572"/>
      <c r="G77" s="572"/>
      <c r="H77" s="569"/>
      <c r="J77" s="406"/>
      <c r="K77" s="562"/>
      <c r="L77" s="569"/>
    </row>
    <row r="78" spans="1:12" ht="37.5" customHeight="1" x14ac:dyDescent="0.2">
      <c r="A78" s="316" t="s">
        <v>1202</v>
      </c>
      <c r="B78" s="558" t="s">
        <v>1203</v>
      </c>
      <c r="C78" s="406"/>
      <c r="D78" s="562" t="s">
        <v>451</v>
      </c>
      <c r="E78" s="572">
        <v>230.54</v>
      </c>
      <c r="F78" s="572">
        <v>172.38</v>
      </c>
      <c r="G78" s="572">
        <v>163.99</v>
      </c>
      <c r="H78" s="324">
        <f>'Series 500 Design'!$H78</f>
        <v>0</v>
      </c>
      <c r="J78" s="406"/>
      <c r="K78" s="562" t="s">
        <v>451</v>
      </c>
      <c r="L78" s="324">
        <f>'Series 500 Final'!$H78</f>
        <v>0</v>
      </c>
    </row>
    <row r="79" spans="1:12" ht="13.5" customHeight="1" x14ac:dyDescent="0.2">
      <c r="A79" s="316"/>
      <c r="B79" s="558"/>
      <c r="C79" s="406"/>
      <c r="D79" s="562"/>
      <c r="E79" s="572"/>
      <c r="F79" s="572"/>
      <c r="G79" s="572"/>
      <c r="H79" s="569"/>
      <c r="J79" s="406"/>
      <c r="K79" s="562"/>
      <c r="L79" s="569"/>
    </row>
    <row r="80" spans="1:12" ht="37.5" customHeight="1" x14ac:dyDescent="0.2">
      <c r="A80" s="316" t="s">
        <v>1204</v>
      </c>
      <c r="B80" s="558" t="s">
        <v>1154</v>
      </c>
      <c r="C80" s="406"/>
      <c r="D80" s="562" t="s">
        <v>451</v>
      </c>
      <c r="E80" s="572">
        <v>2.3199999999999998</v>
      </c>
      <c r="F80" s="572">
        <v>2.3199999999999998</v>
      </c>
      <c r="G80" s="572">
        <v>2.3199999999999998</v>
      </c>
      <c r="H80" s="324">
        <f>'Series 500 Design'!$H80</f>
        <v>0</v>
      </c>
      <c r="J80" s="406"/>
      <c r="K80" s="562" t="s">
        <v>451</v>
      </c>
      <c r="L80" s="324">
        <f>'Series 500 Final'!$H80</f>
        <v>0</v>
      </c>
    </row>
    <row r="81" spans="1:12" ht="13.5" customHeight="1" x14ac:dyDescent="0.2">
      <c r="A81" s="316"/>
      <c r="B81" s="558"/>
      <c r="C81" s="406"/>
      <c r="D81" s="562"/>
      <c r="E81" s="572"/>
      <c r="F81" s="572"/>
      <c r="G81" s="572"/>
      <c r="H81" s="569"/>
      <c r="J81" s="406"/>
      <c r="K81" s="562"/>
      <c r="L81" s="569"/>
    </row>
    <row r="82" spans="1:12" ht="39" customHeight="1" x14ac:dyDescent="0.2">
      <c r="A82" s="316" t="s">
        <v>1205</v>
      </c>
      <c r="B82" s="558" t="s">
        <v>1206</v>
      </c>
      <c r="C82" s="406"/>
      <c r="D82" s="562" t="s">
        <v>451</v>
      </c>
      <c r="E82" s="572">
        <v>350</v>
      </c>
      <c r="F82" s="572">
        <v>259.14999999999998</v>
      </c>
      <c r="G82" s="572">
        <v>246.31</v>
      </c>
      <c r="H82" s="324">
        <f>'Series 500 Design'!$H82</f>
        <v>0</v>
      </c>
      <c r="J82" s="406"/>
      <c r="K82" s="562" t="s">
        <v>451</v>
      </c>
      <c r="L82" s="324">
        <f>'Series 500 Final'!$H82</f>
        <v>0</v>
      </c>
    </row>
    <row r="83" spans="1:12" ht="12" customHeight="1" x14ac:dyDescent="0.2">
      <c r="A83" s="316"/>
      <c r="B83" s="558"/>
      <c r="C83" s="406"/>
      <c r="D83" s="562"/>
      <c r="E83" s="572"/>
      <c r="F83" s="572"/>
      <c r="G83" s="572"/>
      <c r="H83" s="569"/>
      <c r="J83" s="406"/>
      <c r="K83" s="562"/>
      <c r="L83" s="569"/>
    </row>
    <row r="84" spans="1:12" ht="37.5" customHeight="1" x14ac:dyDescent="0.2">
      <c r="A84" s="316" t="s">
        <v>1207</v>
      </c>
      <c r="B84" s="558" t="s">
        <v>1154</v>
      </c>
      <c r="C84" s="406"/>
      <c r="D84" s="562" t="s">
        <v>451</v>
      </c>
      <c r="E84" s="572">
        <v>2.3199999999999998</v>
      </c>
      <c r="F84" s="572">
        <v>2.3199999999999998</v>
      </c>
      <c r="G84" s="572">
        <v>2.3199999999999998</v>
      </c>
      <c r="H84" s="324">
        <f>'Series 500 Design'!$H84</f>
        <v>0</v>
      </c>
      <c r="J84" s="406"/>
      <c r="K84" s="562" t="s">
        <v>451</v>
      </c>
      <c r="L84" s="324">
        <f>'Series 500 Final'!$H84</f>
        <v>0</v>
      </c>
    </row>
    <row r="85" spans="1:12" x14ac:dyDescent="0.2">
      <c r="A85" s="317"/>
      <c r="B85" s="596"/>
      <c r="C85" s="406"/>
      <c r="D85" s="562"/>
      <c r="E85" s="572"/>
      <c r="F85" s="572"/>
      <c r="G85" s="572"/>
      <c r="H85" s="569"/>
      <c r="J85" s="406"/>
      <c r="K85" s="562"/>
      <c r="L85" s="569"/>
    </row>
    <row r="86" spans="1:12" x14ac:dyDescent="0.2">
      <c r="A86" s="344"/>
      <c r="B86" s="586" t="s">
        <v>1208</v>
      </c>
      <c r="C86" s="484"/>
      <c r="D86" s="587"/>
      <c r="E86" s="588" t="s">
        <v>644</v>
      </c>
      <c r="F86" s="588" t="s">
        <v>397</v>
      </c>
      <c r="G86" s="588" t="s">
        <v>398</v>
      </c>
      <c r="H86" s="587"/>
      <c r="J86" s="484"/>
      <c r="K86" s="587"/>
      <c r="L86" s="587"/>
    </row>
    <row r="87" spans="1:12" x14ac:dyDescent="0.2">
      <c r="A87" s="316"/>
      <c r="B87" s="558"/>
      <c r="C87" s="406"/>
      <c r="D87" s="562"/>
      <c r="E87" s="572"/>
      <c r="F87" s="572"/>
      <c r="G87" s="572"/>
      <c r="H87" s="569"/>
      <c r="J87" s="406"/>
      <c r="K87" s="562"/>
      <c r="L87" s="569"/>
    </row>
    <row r="88" spans="1:12" ht="37.5" customHeight="1" x14ac:dyDescent="0.2">
      <c r="A88" s="316" t="s">
        <v>1209</v>
      </c>
      <c r="B88" s="558" t="s">
        <v>1210</v>
      </c>
      <c r="C88" s="406"/>
      <c r="D88" s="562" t="s">
        <v>451</v>
      </c>
      <c r="E88" s="572">
        <v>69.05</v>
      </c>
      <c r="F88" s="572">
        <v>61.36</v>
      </c>
      <c r="G88" s="572">
        <v>58.89</v>
      </c>
      <c r="H88" s="324">
        <f>'Series 500 Design'!$H88</f>
        <v>0</v>
      </c>
      <c r="J88" s="406"/>
      <c r="K88" s="562" t="s">
        <v>451</v>
      </c>
      <c r="L88" s="324">
        <f>'Series 500 Final'!$H88</f>
        <v>0</v>
      </c>
    </row>
    <row r="89" spans="1:12" x14ac:dyDescent="0.2">
      <c r="A89" s="316"/>
      <c r="B89" s="558"/>
      <c r="C89" s="406"/>
      <c r="D89" s="562"/>
      <c r="E89" s="572"/>
      <c r="F89" s="572"/>
      <c r="G89" s="572"/>
      <c r="H89" s="569"/>
      <c r="J89" s="406"/>
      <c r="K89" s="562"/>
      <c r="L89" s="569"/>
    </row>
    <row r="90" spans="1:12" ht="38.25" x14ac:dyDescent="0.2">
      <c r="A90" s="316" t="s">
        <v>1211</v>
      </c>
      <c r="B90" s="558" t="s">
        <v>1154</v>
      </c>
      <c r="C90" s="406"/>
      <c r="D90" s="562" t="s">
        <v>451</v>
      </c>
      <c r="E90" s="572">
        <v>2.3199999999999998</v>
      </c>
      <c r="F90" s="572">
        <v>2.3199999999999998</v>
      </c>
      <c r="G90" s="572">
        <v>2.3199999999999998</v>
      </c>
      <c r="H90" s="324">
        <f>'Series 500 Design'!$H90</f>
        <v>0</v>
      </c>
      <c r="J90" s="406"/>
      <c r="K90" s="562" t="s">
        <v>451</v>
      </c>
      <c r="L90" s="324">
        <f>'Series 500 Final'!$H90</f>
        <v>0</v>
      </c>
    </row>
    <row r="91" spans="1:12" x14ac:dyDescent="0.2">
      <c r="A91" s="316"/>
      <c r="B91" s="558"/>
      <c r="C91" s="406"/>
      <c r="D91" s="562"/>
      <c r="E91" s="572"/>
      <c r="F91" s="572"/>
      <c r="G91" s="572"/>
      <c r="H91" s="569"/>
      <c r="J91" s="406"/>
      <c r="K91" s="562"/>
      <c r="L91" s="569"/>
    </row>
    <row r="92" spans="1:12" ht="38.25" x14ac:dyDescent="0.2">
      <c r="A92" s="316" t="s">
        <v>1212</v>
      </c>
      <c r="B92" s="558" t="s">
        <v>1213</v>
      </c>
      <c r="C92" s="406"/>
      <c r="D92" s="562" t="s">
        <v>451</v>
      </c>
      <c r="E92" s="572">
        <v>113.35</v>
      </c>
      <c r="F92" s="572">
        <v>95.63</v>
      </c>
      <c r="G92" s="572">
        <v>89.85</v>
      </c>
      <c r="H92" s="324">
        <f>'Series 500 Design'!$H92</f>
        <v>0</v>
      </c>
      <c r="J92" s="406"/>
      <c r="K92" s="562" t="s">
        <v>451</v>
      </c>
      <c r="L92" s="324">
        <f>'Series 500 Final'!$H92</f>
        <v>0</v>
      </c>
    </row>
    <row r="93" spans="1:12" x14ac:dyDescent="0.2">
      <c r="A93" s="316"/>
      <c r="B93" s="558"/>
      <c r="C93" s="406"/>
      <c r="D93" s="562"/>
      <c r="E93" s="572"/>
      <c r="F93" s="572"/>
      <c r="G93" s="572"/>
      <c r="H93" s="569"/>
      <c r="J93" s="406"/>
      <c r="K93" s="562"/>
      <c r="L93" s="569"/>
    </row>
    <row r="94" spans="1:12" ht="38.25" x14ac:dyDescent="0.2">
      <c r="A94" s="316" t="s">
        <v>1214</v>
      </c>
      <c r="B94" s="558" t="s">
        <v>1154</v>
      </c>
      <c r="C94" s="406"/>
      <c r="D94" s="562" t="s">
        <v>451</v>
      </c>
      <c r="E94" s="572">
        <v>2.3199999999999998</v>
      </c>
      <c r="F94" s="572">
        <v>2.3199999999999998</v>
      </c>
      <c r="G94" s="572">
        <v>2.3199999999999998</v>
      </c>
      <c r="H94" s="324">
        <f>'Series 500 Design'!$H94</f>
        <v>0</v>
      </c>
      <c r="J94" s="406"/>
      <c r="K94" s="562" t="s">
        <v>451</v>
      </c>
      <c r="L94" s="324">
        <f>'Series 500 Final'!$H94</f>
        <v>0</v>
      </c>
    </row>
    <row r="95" spans="1:12" x14ac:dyDescent="0.2">
      <c r="A95" s="316"/>
      <c r="B95" s="558"/>
      <c r="C95" s="406"/>
      <c r="D95" s="562"/>
      <c r="E95" s="572"/>
      <c r="F95" s="572"/>
      <c r="G95" s="572"/>
      <c r="H95" s="569"/>
      <c r="J95" s="406"/>
      <c r="K95" s="562"/>
      <c r="L95" s="569"/>
    </row>
    <row r="96" spans="1:12" ht="38.25" x14ac:dyDescent="0.2">
      <c r="A96" s="316" t="s">
        <v>1215</v>
      </c>
      <c r="B96" s="558" t="s">
        <v>1216</v>
      </c>
      <c r="C96" s="406"/>
      <c r="D96" s="562" t="s">
        <v>451</v>
      </c>
      <c r="E96" s="572">
        <v>168.08</v>
      </c>
      <c r="F96" s="572">
        <v>135.51</v>
      </c>
      <c r="G96" s="572">
        <v>125.01</v>
      </c>
      <c r="H96" s="324">
        <f>'Series 500 Design'!$H96</f>
        <v>0</v>
      </c>
      <c r="J96" s="406"/>
      <c r="K96" s="562" t="s">
        <v>451</v>
      </c>
      <c r="L96" s="324">
        <f>'Series 500 Final'!$H96</f>
        <v>0</v>
      </c>
    </row>
    <row r="97" spans="1:12" x14ac:dyDescent="0.2">
      <c r="A97" s="316"/>
      <c r="B97" s="558"/>
      <c r="C97" s="406"/>
      <c r="D97" s="562"/>
      <c r="E97" s="572"/>
      <c r="F97" s="572"/>
      <c r="G97" s="572"/>
      <c r="H97" s="569"/>
      <c r="J97" s="406"/>
      <c r="K97" s="562"/>
      <c r="L97" s="569"/>
    </row>
    <row r="98" spans="1:12" ht="38.25" x14ac:dyDescent="0.2">
      <c r="A98" s="316" t="s">
        <v>1217</v>
      </c>
      <c r="B98" s="558" t="s">
        <v>1154</v>
      </c>
      <c r="C98" s="406"/>
      <c r="D98" s="562" t="s">
        <v>451</v>
      </c>
      <c r="E98" s="572">
        <v>2.3199999999999998</v>
      </c>
      <c r="F98" s="572">
        <v>2.3199999999999998</v>
      </c>
      <c r="G98" s="572">
        <v>2.3199999999999998</v>
      </c>
      <c r="H98" s="324">
        <f>'Series 500 Design'!$H98</f>
        <v>0</v>
      </c>
      <c r="J98" s="406"/>
      <c r="K98" s="562" t="s">
        <v>451</v>
      </c>
      <c r="L98" s="324">
        <f>'Series 500 Final'!$H98</f>
        <v>0</v>
      </c>
    </row>
    <row r="99" spans="1:12" x14ac:dyDescent="0.2">
      <c r="A99" s="316"/>
      <c r="B99" s="558"/>
      <c r="C99" s="406"/>
      <c r="D99" s="562"/>
      <c r="E99" s="572"/>
      <c r="F99" s="572"/>
      <c r="G99" s="572"/>
      <c r="H99" s="569"/>
      <c r="J99" s="406"/>
      <c r="K99" s="562"/>
      <c r="L99" s="569"/>
    </row>
    <row r="100" spans="1:12" ht="38.25" x14ac:dyDescent="0.2">
      <c r="A100" s="316" t="s">
        <v>1218</v>
      </c>
      <c r="B100" s="558" t="s">
        <v>1219</v>
      </c>
      <c r="C100" s="406"/>
      <c r="D100" s="346" t="s">
        <v>451</v>
      </c>
      <c r="E100" s="572">
        <v>330.23</v>
      </c>
      <c r="F100" s="572">
        <v>232.67</v>
      </c>
      <c r="G100" s="572">
        <v>209.02</v>
      </c>
      <c r="H100" s="324">
        <f>'Series 500 Design'!$H100</f>
        <v>0</v>
      </c>
      <c r="J100" s="406"/>
      <c r="K100" s="346" t="s">
        <v>451</v>
      </c>
      <c r="L100" s="324">
        <f>'Series 500 Final'!$H100</f>
        <v>0</v>
      </c>
    </row>
    <row r="101" spans="1:12" x14ac:dyDescent="0.2">
      <c r="A101" s="316"/>
      <c r="B101" s="558"/>
      <c r="C101" s="406"/>
      <c r="D101" s="562"/>
      <c r="E101" s="572"/>
      <c r="F101" s="572"/>
      <c r="G101" s="572"/>
      <c r="H101" s="569"/>
      <c r="J101" s="406"/>
      <c r="K101" s="562"/>
      <c r="L101" s="569"/>
    </row>
    <row r="102" spans="1:12" ht="39" customHeight="1" x14ac:dyDescent="0.2">
      <c r="A102" s="316" t="s">
        <v>1220</v>
      </c>
      <c r="B102" s="558" t="s">
        <v>1154</v>
      </c>
      <c r="C102" s="406"/>
      <c r="D102" s="562" t="s">
        <v>451</v>
      </c>
      <c r="E102" s="572">
        <v>2.3199999999999998</v>
      </c>
      <c r="F102" s="572">
        <v>2.3199999999999998</v>
      </c>
      <c r="G102" s="572">
        <v>2.3199999999999998</v>
      </c>
      <c r="H102" s="324">
        <f>'Series 500 Design'!$H102</f>
        <v>0</v>
      </c>
      <c r="J102" s="406"/>
      <c r="K102" s="562" t="s">
        <v>451</v>
      </c>
      <c r="L102" s="324">
        <f>'Series 500 Final'!$H102</f>
        <v>0</v>
      </c>
    </row>
    <row r="103" spans="1:12" x14ac:dyDescent="0.2">
      <c r="A103" s="316"/>
      <c r="B103" s="597"/>
      <c r="C103" s="406"/>
      <c r="D103" s="562"/>
      <c r="E103" s="572"/>
      <c r="F103" s="572"/>
      <c r="G103" s="572"/>
      <c r="H103" s="569"/>
      <c r="J103" s="406"/>
      <c r="K103" s="562"/>
      <c r="L103" s="569"/>
    </row>
    <row r="104" spans="1:12" ht="38.25" x14ac:dyDescent="0.2">
      <c r="A104" s="316" t="s">
        <v>1221</v>
      </c>
      <c r="B104" s="558" t="s">
        <v>1222</v>
      </c>
      <c r="C104" s="406"/>
      <c r="D104" s="562" t="s">
        <v>451</v>
      </c>
      <c r="E104" s="572">
        <v>145.88</v>
      </c>
      <c r="F104" s="572">
        <v>117.58</v>
      </c>
      <c r="G104" s="572">
        <v>123.41</v>
      </c>
      <c r="H104" s="324">
        <f>'Series 500 Design'!$H104</f>
        <v>0</v>
      </c>
      <c r="J104" s="406"/>
      <c r="K104" s="562" t="s">
        <v>451</v>
      </c>
      <c r="L104" s="324">
        <f>'Series 500 Final'!$H104</f>
        <v>0</v>
      </c>
    </row>
    <row r="105" spans="1:12" x14ac:dyDescent="0.2">
      <c r="A105" s="316"/>
      <c r="B105" s="558"/>
      <c r="C105" s="406"/>
      <c r="D105" s="562"/>
      <c r="E105" s="572"/>
      <c r="F105" s="572"/>
      <c r="G105" s="572"/>
      <c r="H105" s="569"/>
      <c r="J105" s="406"/>
      <c r="K105" s="562"/>
      <c r="L105" s="569"/>
    </row>
    <row r="106" spans="1:12" ht="38.25" x14ac:dyDescent="0.2">
      <c r="A106" s="316" t="s">
        <v>1223</v>
      </c>
      <c r="B106" s="558" t="s">
        <v>1154</v>
      </c>
      <c r="C106" s="406"/>
      <c r="D106" s="562" t="s">
        <v>451</v>
      </c>
      <c r="E106" s="572">
        <v>2.3199999999999998</v>
      </c>
      <c r="F106" s="572">
        <v>2.3199999999999998</v>
      </c>
      <c r="G106" s="572">
        <v>2.3199999999999998</v>
      </c>
      <c r="H106" s="324">
        <f>'Series 500 Design'!$H106</f>
        <v>0</v>
      </c>
      <c r="J106" s="406"/>
      <c r="K106" s="562" t="s">
        <v>451</v>
      </c>
      <c r="L106" s="324">
        <f>'Series 500 Final'!$H106</f>
        <v>0</v>
      </c>
    </row>
    <row r="107" spans="1:12" x14ac:dyDescent="0.2">
      <c r="A107" s="316"/>
      <c r="B107" s="558"/>
      <c r="C107" s="406"/>
      <c r="D107" s="562"/>
      <c r="E107" s="572"/>
      <c r="F107" s="572"/>
      <c r="G107" s="572"/>
      <c r="H107" s="569"/>
      <c r="J107" s="406"/>
      <c r="K107" s="562"/>
      <c r="L107" s="569"/>
    </row>
    <row r="108" spans="1:12" ht="38.25" x14ac:dyDescent="0.2">
      <c r="A108" s="316" t="s">
        <v>1224</v>
      </c>
      <c r="B108" s="558" t="s">
        <v>1225</v>
      </c>
      <c r="C108" s="406"/>
      <c r="D108" s="562" t="s">
        <v>451</v>
      </c>
      <c r="E108" s="572">
        <v>170.89</v>
      </c>
      <c r="F108" s="572">
        <v>138.81</v>
      </c>
      <c r="G108" s="572">
        <v>143.22</v>
      </c>
      <c r="H108" s="324">
        <f>'Series 500 Design'!$H108</f>
        <v>0</v>
      </c>
      <c r="J108" s="406"/>
      <c r="K108" s="562" t="s">
        <v>451</v>
      </c>
      <c r="L108" s="324">
        <f>'Series 500 Final'!$H108</f>
        <v>0</v>
      </c>
    </row>
    <row r="109" spans="1:12" x14ac:dyDescent="0.2">
      <c r="A109" s="316"/>
      <c r="B109" s="558"/>
      <c r="C109" s="406"/>
      <c r="D109" s="562"/>
      <c r="E109" s="572"/>
      <c r="F109" s="572"/>
      <c r="G109" s="572"/>
      <c r="H109" s="569"/>
      <c r="J109" s="406"/>
      <c r="K109" s="562"/>
      <c r="L109" s="569"/>
    </row>
    <row r="110" spans="1:12" ht="38.25" x14ac:dyDescent="0.2">
      <c r="A110" s="316" t="s">
        <v>1226</v>
      </c>
      <c r="B110" s="558" t="s">
        <v>1154</v>
      </c>
      <c r="C110" s="406"/>
      <c r="D110" s="562" t="s">
        <v>451</v>
      </c>
      <c r="E110" s="572">
        <v>2.3199999999999998</v>
      </c>
      <c r="F110" s="572">
        <v>2.3199999999999998</v>
      </c>
      <c r="G110" s="572">
        <v>2.3199999999999998</v>
      </c>
      <c r="H110" s="324">
        <f>'Series 500 Design'!$H110</f>
        <v>0</v>
      </c>
      <c r="J110" s="406"/>
      <c r="K110" s="562" t="s">
        <v>451</v>
      </c>
      <c r="L110" s="324">
        <f>'Series 500 Final'!$H110</f>
        <v>0</v>
      </c>
    </row>
    <row r="111" spans="1:12" x14ac:dyDescent="0.2">
      <c r="A111" s="316"/>
      <c r="B111" s="558"/>
      <c r="C111" s="406"/>
      <c r="D111" s="562"/>
      <c r="E111" s="572"/>
      <c r="F111" s="572"/>
      <c r="G111" s="572"/>
      <c r="H111" s="569"/>
      <c r="J111" s="406"/>
      <c r="K111" s="562"/>
      <c r="L111" s="569"/>
    </row>
    <row r="112" spans="1:12" ht="38.25" x14ac:dyDescent="0.2">
      <c r="A112" s="316" t="s">
        <v>1227</v>
      </c>
      <c r="B112" s="558" t="s">
        <v>1228</v>
      </c>
      <c r="C112" s="406"/>
      <c r="D112" s="562" t="s">
        <v>451</v>
      </c>
      <c r="E112" s="572">
        <v>195.41</v>
      </c>
      <c r="F112" s="572">
        <v>156.99</v>
      </c>
      <c r="G112" s="572">
        <v>162.09</v>
      </c>
      <c r="H112" s="324">
        <f>'Series 500 Design'!$H112</f>
        <v>0</v>
      </c>
      <c r="J112" s="406"/>
      <c r="K112" s="562" t="s">
        <v>451</v>
      </c>
      <c r="L112" s="324">
        <f>'Series 500 Final'!$H112</f>
        <v>0</v>
      </c>
    </row>
    <row r="113" spans="1:12" x14ac:dyDescent="0.2">
      <c r="A113" s="316"/>
      <c r="B113" s="558"/>
      <c r="C113" s="406"/>
      <c r="D113" s="562"/>
      <c r="E113" s="572"/>
      <c r="F113" s="572"/>
      <c r="G113" s="572"/>
      <c r="H113" s="569"/>
      <c r="J113" s="406"/>
      <c r="K113" s="562"/>
      <c r="L113" s="569"/>
    </row>
    <row r="114" spans="1:12" ht="38.25" x14ac:dyDescent="0.2">
      <c r="A114" s="316" t="s">
        <v>1229</v>
      </c>
      <c r="B114" s="558" t="s">
        <v>1154</v>
      </c>
      <c r="C114" s="406"/>
      <c r="D114" s="562" t="s">
        <v>451</v>
      </c>
      <c r="E114" s="572">
        <v>2.3199999999999998</v>
      </c>
      <c r="F114" s="572">
        <v>2.3199999999999998</v>
      </c>
      <c r="G114" s="572">
        <v>2.3199999999999998</v>
      </c>
      <c r="H114" s="324">
        <f>'Series 500 Design'!$H114</f>
        <v>0</v>
      </c>
      <c r="J114" s="406"/>
      <c r="K114" s="562" t="s">
        <v>451</v>
      </c>
      <c r="L114" s="324">
        <f>'Series 500 Final'!$H114</f>
        <v>0</v>
      </c>
    </row>
    <row r="115" spans="1:12" x14ac:dyDescent="0.2">
      <c r="A115" s="316"/>
      <c r="B115" s="597"/>
      <c r="C115" s="406"/>
      <c r="D115" s="562"/>
      <c r="E115" s="572"/>
      <c r="F115" s="572"/>
      <c r="G115" s="572"/>
      <c r="H115" s="569"/>
      <c r="J115" s="406"/>
      <c r="K115" s="562"/>
      <c r="L115" s="569"/>
    </row>
    <row r="116" spans="1:12" ht="25.5" x14ac:dyDescent="0.2">
      <c r="A116" s="316" t="s">
        <v>1230</v>
      </c>
      <c r="B116" s="598" t="s">
        <v>1231</v>
      </c>
      <c r="C116" s="406"/>
      <c r="D116" s="346" t="s">
        <v>451</v>
      </c>
      <c r="E116" s="572">
        <v>87.62</v>
      </c>
      <c r="F116" s="572">
        <v>69.819999999999993</v>
      </c>
      <c r="G116" s="572">
        <v>60.91</v>
      </c>
      <c r="H116" s="324">
        <f>'Series 500 Design'!$H116</f>
        <v>0</v>
      </c>
      <c r="J116" s="406"/>
      <c r="K116" s="346" t="s">
        <v>451</v>
      </c>
      <c r="L116" s="324">
        <f>'Series 500 Final'!$H116</f>
        <v>0</v>
      </c>
    </row>
    <row r="117" spans="1:12" x14ac:dyDescent="0.2">
      <c r="A117" s="316"/>
      <c r="B117" s="598"/>
      <c r="C117" s="406"/>
      <c r="D117" s="346"/>
      <c r="E117" s="572"/>
      <c r="F117" s="572"/>
      <c r="G117" s="572"/>
      <c r="H117" s="569"/>
      <c r="J117" s="406"/>
      <c r="K117" s="346"/>
      <c r="L117" s="569"/>
    </row>
    <row r="118" spans="1:12" ht="40.5" customHeight="1" x14ac:dyDescent="0.2">
      <c r="A118" s="316" t="s">
        <v>1232</v>
      </c>
      <c r="B118" s="598" t="s">
        <v>1233</v>
      </c>
      <c r="C118" s="406"/>
      <c r="D118" s="346" t="s">
        <v>451</v>
      </c>
      <c r="E118" s="572">
        <v>175.23</v>
      </c>
      <c r="F118" s="572">
        <v>139.62</v>
      </c>
      <c r="G118" s="572">
        <v>121.82</v>
      </c>
      <c r="H118" s="324">
        <f>'Series 500 Design'!$H118</f>
        <v>0</v>
      </c>
      <c r="J118" s="406"/>
      <c r="K118" s="346" t="s">
        <v>451</v>
      </c>
      <c r="L118" s="324">
        <f>'Series 500 Final'!$H118</f>
        <v>0</v>
      </c>
    </row>
    <row r="119" spans="1:12" x14ac:dyDescent="0.2">
      <c r="A119" s="316"/>
      <c r="B119" s="597"/>
      <c r="C119" s="406"/>
      <c r="D119" s="562"/>
      <c r="E119" s="572"/>
      <c r="F119" s="572"/>
      <c r="G119" s="572"/>
      <c r="H119" s="569"/>
      <c r="J119" s="406"/>
      <c r="K119" s="562"/>
      <c r="L119" s="569"/>
    </row>
    <row r="120" spans="1:12" x14ac:dyDescent="0.2">
      <c r="A120" s="316" t="s">
        <v>1234</v>
      </c>
      <c r="B120" s="558" t="s">
        <v>1235</v>
      </c>
      <c r="C120" s="406"/>
      <c r="D120" s="562" t="s">
        <v>1236</v>
      </c>
      <c r="E120" s="572">
        <v>62.57</v>
      </c>
      <c r="F120" s="572">
        <v>46.45</v>
      </c>
      <c r="G120" s="572">
        <v>41.09</v>
      </c>
      <c r="H120" s="324">
        <f>'Series 500 Design'!$H120</f>
        <v>0</v>
      </c>
      <c r="J120" s="406"/>
      <c r="K120" s="562" t="s">
        <v>1236</v>
      </c>
      <c r="L120" s="324">
        <f>'Series 500 Final'!$H120</f>
        <v>0</v>
      </c>
    </row>
    <row r="121" spans="1:12" x14ac:dyDescent="0.2">
      <c r="A121" s="316"/>
      <c r="B121" s="597"/>
      <c r="C121" s="406"/>
      <c r="D121" s="562"/>
      <c r="E121" s="572"/>
      <c r="F121" s="572"/>
      <c r="G121" s="572"/>
      <c r="H121" s="569"/>
      <c r="J121" s="406"/>
      <c r="K121" s="562"/>
      <c r="L121" s="569"/>
    </row>
    <row r="122" spans="1:12" ht="14.25" customHeight="1" x14ac:dyDescent="0.2">
      <c r="A122" s="316" t="s">
        <v>1237</v>
      </c>
      <c r="B122" s="558" t="s">
        <v>1238</v>
      </c>
      <c r="C122" s="406"/>
      <c r="D122" s="562" t="s">
        <v>1236</v>
      </c>
      <c r="E122" s="572">
        <v>62.57</v>
      </c>
      <c r="F122" s="572">
        <v>46.45</v>
      </c>
      <c r="G122" s="572">
        <v>41.09</v>
      </c>
      <c r="H122" s="324">
        <f>'Series 500 Design'!$H122</f>
        <v>0</v>
      </c>
      <c r="J122" s="406"/>
      <c r="K122" s="562" t="s">
        <v>1236</v>
      </c>
      <c r="L122" s="324">
        <f>'Series 500 Final'!$H122</f>
        <v>0</v>
      </c>
    </row>
    <row r="123" spans="1:12" x14ac:dyDescent="0.2">
      <c r="A123" s="316"/>
      <c r="B123" s="558"/>
      <c r="C123" s="406"/>
      <c r="D123" s="562"/>
      <c r="E123" s="572"/>
      <c r="F123" s="572"/>
      <c r="G123" s="572"/>
      <c r="H123" s="569"/>
      <c r="J123" s="406"/>
      <c r="K123" s="562"/>
      <c r="L123" s="569"/>
    </row>
    <row r="124" spans="1:12" ht="14.25" customHeight="1" x14ac:dyDescent="0.2">
      <c r="A124" s="316" t="s">
        <v>1239</v>
      </c>
      <c r="B124" s="558" t="s">
        <v>1240</v>
      </c>
      <c r="C124" s="406"/>
      <c r="D124" s="562" t="s">
        <v>1236</v>
      </c>
      <c r="E124" s="572">
        <v>51.1</v>
      </c>
      <c r="F124" s="572">
        <v>34.979999999999997</v>
      </c>
      <c r="G124" s="572">
        <v>29.62</v>
      </c>
      <c r="H124" s="324">
        <f>'Series 500 Design'!$H124</f>
        <v>0</v>
      </c>
      <c r="J124" s="406"/>
      <c r="K124" s="562" t="s">
        <v>1236</v>
      </c>
      <c r="L124" s="324">
        <f>'Series 500 Final'!$H124</f>
        <v>0</v>
      </c>
    </row>
    <row r="125" spans="1:12" ht="14.25" customHeight="1" x14ac:dyDescent="0.2">
      <c r="A125" s="316"/>
      <c r="B125" s="558"/>
      <c r="C125" s="406"/>
      <c r="D125" s="562"/>
      <c r="E125" s="572"/>
      <c r="F125" s="572"/>
      <c r="G125" s="572"/>
      <c r="H125" s="569"/>
      <c r="J125" s="406"/>
      <c r="K125" s="562"/>
      <c r="L125" s="569"/>
    </row>
    <row r="126" spans="1:12" ht="14.25" customHeight="1" x14ac:dyDescent="0.2">
      <c r="A126" s="316" t="s">
        <v>1241</v>
      </c>
      <c r="B126" s="558" t="s">
        <v>1242</v>
      </c>
      <c r="C126" s="406"/>
      <c r="D126" s="562" t="s">
        <v>1236</v>
      </c>
      <c r="E126" s="572">
        <v>94.79</v>
      </c>
      <c r="F126" s="572">
        <v>62.57</v>
      </c>
      <c r="G126" s="572">
        <v>51.82</v>
      </c>
      <c r="H126" s="324">
        <f>'Series 500 Design'!$H126</f>
        <v>0</v>
      </c>
      <c r="J126" s="406"/>
      <c r="K126" s="562" t="s">
        <v>1236</v>
      </c>
      <c r="L126" s="324">
        <f>'Series 500 Final'!$H126</f>
        <v>0</v>
      </c>
    </row>
    <row r="127" spans="1:12" ht="14.25" customHeight="1" x14ac:dyDescent="0.2">
      <c r="A127" s="316"/>
      <c r="B127" s="558"/>
      <c r="C127" s="406"/>
      <c r="D127" s="562"/>
      <c r="E127" s="572"/>
      <c r="F127" s="572"/>
      <c r="G127" s="572"/>
      <c r="H127" s="569"/>
      <c r="J127" s="406"/>
      <c r="K127" s="562"/>
      <c r="L127" s="569"/>
    </row>
    <row r="128" spans="1:12" ht="14.25" customHeight="1" x14ac:dyDescent="0.2">
      <c r="A128" s="316" t="s">
        <v>1243</v>
      </c>
      <c r="B128" s="558" t="s">
        <v>1244</v>
      </c>
      <c r="C128" s="406"/>
      <c r="D128" s="346" t="s">
        <v>1236</v>
      </c>
      <c r="E128" s="572">
        <v>94.79</v>
      </c>
      <c r="F128" s="572">
        <v>62.57</v>
      </c>
      <c r="G128" s="572">
        <v>51.82</v>
      </c>
      <c r="H128" s="324">
        <f>'Series 500 Design'!$H128</f>
        <v>0</v>
      </c>
      <c r="J128" s="406"/>
      <c r="K128" s="346" t="s">
        <v>1236</v>
      </c>
      <c r="L128" s="324">
        <f>'Series 500 Final'!$H128</f>
        <v>0</v>
      </c>
    </row>
    <row r="129" spans="1:12" x14ac:dyDescent="0.2">
      <c r="A129" s="316"/>
      <c r="B129" s="558"/>
      <c r="C129" s="406"/>
      <c r="D129" s="562"/>
      <c r="E129" s="599"/>
      <c r="F129" s="599"/>
      <c r="G129" s="599"/>
      <c r="H129" s="569"/>
      <c r="J129" s="406"/>
      <c r="K129" s="562"/>
      <c r="L129" s="569"/>
    </row>
    <row r="130" spans="1:12" x14ac:dyDescent="0.2">
      <c r="A130" s="311"/>
      <c r="B130" s="563" t="s">
        <v>1245</v>
      </c>
      <c r="C130" s="487"/>
      <c r="D130" s="568"/>
      <c r="E130" s="565"/>
      <c r="F130" s="565"/>
      <c r="G130" s="565"/>
      <c r="H130" s="568"/>
      <c r="J130" s="487"/>
      <c r="K130" s="568"/>
      <c r="L130" s="568"/>
    </row>
    <row r="131" spans="1:12" x14ac:dyDescent="0.2">
      <c r="A131" s="316"/>
      <c r="B131" s="596"/>
      <c r="C131" s="406"/>
      <c r="D131" s="562"/>
      <c r="E131" s="572"/>
      <c r="F131" s="572"/>
      <c r="G131" s="572"/>
      <c r="H131" s="569"/>
      <c r="J131" s="406"/>
      <c r="K131" s="562"/>
      <c r="L131" s="569"/>
    </row>
    <row r="132" spans="1:12" x14ac:dyDescent="0.2">
      <c r="A132" s="331"/>
      <c r="B132" s="586" t="s">
        <v>1246</v>
      </c>
      <c r="C132" s="484"/>
      <c r="D132" s="587"/>
      <c r="E132" s="588" t="s">
        <v>803</v>
      </c>
      <c r="F132" s="588" t="s">
        <v>804</v>
      </c>
      <c r="G132" s="588" t="s">
        <v>486</v>
      </c>
      <c r="H132" s="587"/>
      <c r="J132" s="484"/>
      <c r="K132" s="587"/>
      <c r="L132" s="587"/>
    </row>
    <row r="133" spans="1:12" x14ac:dyDescent="0.2">
      <c r="A133" s="316"/>
      <c r="B133" s="596"/>
      <c r="C133" s="406"/>
      <c r="D133" s="562"/>
      <c r="E133" s="572"/>
      <c r="F133" s="572"/>
      <c r="G133" s="572"/>
      <c r="H133" s="569"/>
      <c r="J133" s="406"/>
      <c r="K133" s="562"/>
      <c r="L133" s="569"/>
    </row>
    <row r="134" spans="1:12" ht="38.25" x14ac:dyDescent="0.2">
      <c r="A134" s="316" t="s">
        <v>1247</v>
      </c>
      <c r="B134" s="558" t="s">
        <v>1248</v>
      </c>
      <c r="C134" s="406"/>
      <c r="D134" s="562" t="s">
        <v>30</v>
      </c>
      <c r="E134" s="572">
        <v>296.45</v>
      </c>
      <c r="F134" s="572">
        <v>269.60000000000002</v>
      </c>
      <c r="G134" s="572">
        <v>262.27999999999997</v>
      </c>
      <c r="H134" s="324">
        <f>'Series 500 Design'!$H134</f>
        <v>0</v>
      </c>
      <c r="J134" s="406"/>
      <c r="K134" s="562" t="s">
        <v>30</v>
      </c>
      <c r="L134" s="324">
        <f>'Series 500 Final'!$H134</f>
        <v>0</v>
      </c>
    </row>
    <row r="135" spans="1:12" x14ac:dyDescent="0.2">
      <c r="A135" s="316"/>
      <c r="B135" s="596"/>
      <c r="C135" s="406"/>
      <c r="D135" s="562"/>
      <c r="E135" s="572"/>
      <c r="F135" s="572"/>
      <c r="G135" s="572"/>
      <c r="H135" s="569"/>
      <c r="J135" s="406"/>
      <c r="K135" s="562"/>
      <c r="L135" s="569"/>
    </row>
    <row r="136" spans="1:12" ht="37.5" customHeight="1" x14ac:dyDescent="0.2">
      <c r="A136" s="316" t="s">
        <v>1249</v>
      </c>
      <c r="B136" s="558" t="s">
        <v>1250</v>
      </c>
      <c r="C136" s="406"/>
      <c r="D136" s="562" t="s">
        <v>30</v>
      </c>
      <c r="E136" s="572">
        <v>296.45</v>
      </c>
      <c r="F136" s="572">
        <v>269.60000000000002</v>
      </c>
      <c r="G136" s="572">
        <v>262.27999999999997</v>
      </c>
      <c r="H136" s="324">
        <f>'Series 500 Design'!$H136</f>
        <v>0</v>
      </c>
      <c r="J136" s="406"/>
      <c r="K136" s="562" t="s">
        <v>30</v>
      </c>
      <c r="L136" s="324">
        <f>'Series 500 Final'!$H136</f>
        <v>0</v>
      </c>
    </row>
    <row r="137" spans="1:12" x14ac:dyDescent="0.2">
      <c r="A137" s="316"/>
      <c r="B137" s="558"/>
      <c r="C137" s="406"/>
      <c r="D137" s="562"/>
      <c r="E137" s="572"/>
      <c r="F137" s="572"/>
      <c r="G137" s="572"/>
      <c r="H137" s="569"/>
      <c r="J137" s="406"/>
      <c r="K137" s="562"/>
      <c r="L137" s="569"/>
    </row>
    <row r="138" spans="1:12" ht="37.5" customHeight="1" x14ac:dyDescent="0.2">
      <c r="A138" s="316" t="s">
        <v>1251</v>
      </c>
      <c r="B138" s="558" t="s">
        <v>1252</v>
      </c>
      <c r="C138" s="406"/>
      <c r="D138" s="562" t="s">
        <v>30</v>
      </c>
      <c r="E138" s="572">
        <v>295.35000000000002</v>
      </c>
      <c r="F138" s="572">
        <v>281.93</v>
      </c>
      <c r="G138" s="572">
        <v>274.60000000000002</v>
      </c>
      <c r="H138" s="324">
        <f>'Series 500 Design'!$H138</f>
        <v>0</v>
      </c>
      <c r="J138" s="406"/>
      <c r="K138" s="562" t="s">
        <v>30</v>
      </c>
      <c r="L138" s="324">
        <f>'Series 500 Final'!$H138</f>
        <v>0</v>
      </c>
    </row>
    <row r="139" spans="1:12" x14ac:dyDescent="0.2">
      <c r="A139" s="316"/>
      <c r="B139" s="558"/>
      <c r="C139" s="406"/>
      <c r="D139" s="562"/>
      <c r="E139" s="572"/>
      <c r="F139" s="572"/>
      <c r="G139" s="572"/>
      <c r="H139" s="569"/>
      <c r="J139" s="406"/>
      <c r="K139" s="562"/>
      <c r="L139" s="569"/>
    </row>
    <row r="140" spans="1:12" ht="39" customHeight="1" x14ac:dyDescent="0.2">
      <c r="A140" s="316" t="s">
        <v>1253</v>
      </c>
      <c r="B140" s="558" t="s">
        <v>1254</v>
      </c>
      <c r="C140" s="406"/>
      <c r="D140" s="562" t="s">
        <v>30</v>
      </c>
      <c r="E140" s="572">
        <v>296.45</v>
      </c>
      <c r="F140" s="572">
        <v>269.60000000000002</v>
      </c>
      <c r="G140" s="572">
        <v>262.27999999999997</v>
      </c>
      <c r="H140" s="324">
        <f>'Series 500 Design'!$H140</f>
        <v>0</v>
      </c>
      <c r="J140" s="406"/>
      <c r="K140" s="562" t="s">
        <v>30</v>
      </c>
      <c r="L140" s="324">
        <f>'Series 500 Final'!$H140</f>
        <v>0</v>
      </c>
    </row>
    <row r="141" spans="1:12" x14ac:dyDescent="0.2">
      <c r="A141" s="316"/>
      <c r="B141" s="558"/>
      <c r="C141" s="406"/>
      <c r="D141" s="562"/>
      <c r="E141" s="572"/>
      <c r="F141" s="572"/>
      <c r="G141" s="572"/>
      <c r="H141" s="569"/>
      <c r="J141" s="406"/>
      <c r="K141" s="562"/>
      <c r="L141" s="569"/>
    </row>
    <row r="142" spans="1:12" ht="40.5" customHeight="1" x14ac:dyDescent="0.2">
      <c r="A142" s="316" t="s">
        <v>1255</v>
      </c>
      <c r="B142" s="558" t="s">
        <v>1256</v>
      </c>
      <c r="C142" s="406"/>
      <c r="D142" s="562" t="s">
        <v>30</v>
      </c>
      <c r="E142" s="572">
        <v>327.08</v>
      </c>
      <c r="F142" s="572">
        <v>313.66000000000003</v>
      </c>
      <c r="G142" s="572">
        <v>306.32</v>
      </c>
      <c r="H142" s="324">
        <f>'Series 500 Design'!$H142</f>
        <v>0</v>
      </c>
      <c r="J142" s="406"/>
      <c r="K142" s="562" t="s">
        <v>30</v>
      </c>
      <c r="L142" s="324">
        <f>'Series 500 Final'!$H142</f>
        <v>0</v>
      </c>
    </row>
    <row r="143" spans="1:12" x14ac:dyDescent="0.2">
      <c r="A143" s="316"/>
      <c r="B143" s="558"/>
      <c r="C143" s="406"/>
      <c r="D143" s="562"/>
      <c r="E143" s="572"/>
      <c r="F143" s="572"/>
      <c r="G143" s="572"/>
      <c r="H143" s="569"/>
      <c r="J143" s="406"/>
      <c r="K143" s="562"/>
      <c r="L143" s="569"/>
    </row>
    <row r="144" spans="1:12" ht="38.25" x14ac:dyDescent="0.2">
      <c r="A144" s="316" t="s">
        <v>1257</v>
      </c>
      <c r="B144" s="558" t="s">
        <v>1258</v>
      </c>
      <c r="C144" s="406"/>
      <c r="D144" s="562" t="s">
        <v>30</v>
      </c>
      <c r="E144" s="572">
        <v>403</v>
      </c>
      <c r="F144" s="572">
        <v>376.15</v>
      </c>
      <c r="G144" s="572">
        <v>368.83</v>
      </c>
      <c r="H144" s="324">
        <f>'Series 500 Design'!$H144</f>
        <v>0</v>
      </c>
      <c r="J144" s="406"/>
      <c r="K144" s="562" t="s">
        <v>30</v>
      </c>
      <c r="L144" s="324">
        <f>'Series 500 Final'!$H144</f>
        <v>0</v>
      </c>
    </row>
    <row r="145" spans="1:12" x14ac:dyDescent="0.2">
      <c r="A145" s="316"/>
      <c r="B145" s="558"/>
      <c r="C145" s="406"/>
      <c r="D145" s="562"/>
      <c r="E145" s="572"/>
      <c r="F145" s="572"/>
      <c r="G145" s="572"/>
      <c r="H145" s="569"/>
      <c r="J145" s="406"/>
      <c r="K145" s="562"/>
      <c r="L145" s="569"/>
    </row>
    <row r="146" spans="1:12" ht="38.25" x14ac:dyDescent="0.2">
      <c r="A146" s="316" t="s">
        <v>1259</v>
      </c>
      <c r="B146" s="558" t="s">
        <v>1260</v>
      </c>
      <c r="C146" s="406"/>
      <c r="D146" s="562" t="s">
        <v>30</v>
      </c>
      <c r="E146" s="572">
        <v>492.8</v>
      </c>
      <c r="F146" s="572">
        <v>471.43</v>
      </c>
      <c r="G146" s="572">
        <v>464.64</v>
      </c>
      <c r="H146" s="324">
        <f>'Series 500 Design'!$H146</f>
        <v>0</v>
      </c>
      <c r="J146" s="406"/>
      <c r="K146" s="562" t="s">
        <v>30</v>
      </c>
      <c r="L146" s="324">
        <f>'Series 500 Final'!$H146</f>
        <v>0</v>
      </c>
    </row>
    <row r="147" spans="1:12" x14ac:dyDescent="0.2">
      <c r="A147" s="316"/>
      <c r="B147" s="558"/>
      <c r="C147" s="406"/>
      <c r="D147" s="562"/>
      <c r="E147" s="572"/>
      <c r="F147" s="572"/>
      <c r="G147" s="572"/>
      <c r="H147" s="569"/>
      <c r="J147" s="406"/>
      <c r="K147" s="562"/>
      <c r="L147" s="569"/>
    </row>
    <row r="148" spans="1:12" ht="38.25" x14ac:dyDescent="0.2">
      <c r="A148" s="316" t="s">
        <v>1261</v>
      </c>
      <c r="B148" s="558" t="s">
        <v>1262</v>
      </c>
      <c r="C148" s="406"/>
      <c r="D148" s="562" t="s">
        <v>30</v>
      </c>
      <c r="E148" s="572">
        <v>327.08</v>
      </c>
      <c r="F148" s="572">
        <v>313.66000000000003</v>
      </c>
      <c r="G148" s="572">
        <v>306.32</v>
      </c>
      <c r="H148" s="324">
        <f>'Series 500 Design'!$H148</f>
        <v>0</v>
      </c>
      <c r="J148" s="406"/>
      <c r="K148" s="562" t="s">
        <v>30</v>
      </c>
      <c r="L148" s="324">
        <f>'Series 500 Final'!$H148</f>
        <v>0</v>
      </c>
    </row>
    <row r="149" spans="1:12" x14ac:dyDescent="0.2">
      <c r="A149" s="316"/>
      <c r="B149" s="558"/>
      <c r="C149" s="406"/>
      <c r="D149" s="562"/>
      <c r="E149" s="572"/>
      <c r="F149" s="572"/>
      <c r="G149" s="572"/>
      <c r="H149" s="569"/>
      <c r="J149" s="406"/>
      <c r="K149" s="562"/>
      <c r="L149" s="569"/>
    </row>
    <row r="150" spans="1:12" ht="38.25" x14ac:dyDescent="0.2">
      <c r="A150" s="316" t="s">
        <v>1263</v>
      </c>
      <c r="B150" s="558" t="s">
        <v>1264</v>
      </c>
      <c r="C150" s="406"/>
      <c r="D150" s="562" t="s">
        <v>30</v>
      </c>
      <c r="E150" s="572">
        <v>403</v>
      </c>
      <c r="F150" s="572">
        <v>376.15</v>
      </c>
      <c r="G150" s="572">
        <v>368.83</v>
      </c>
      <c r="H150" s="324">
        <f>'Series 500 Design'!$H150</f>
        <v>0</v>
      </c>
      <c r="J150" s="406"/>
      <c r="K150" s="562" t="s">
        <v>30</v>
      </c>
      <c r="L150" s="324">
        <f>'Series 500 Final'!$H150</f>
        <v>0</v>
      </c>
    </row>
    <row r="151" spans="1:12" x14ac:dyDescent="0.2">
      <c r="A151" s="316"/>
      <c r="B151" s="558"/>
      <c r="C151" s="406"/>
      <c r="D151" s="562"/>
      <c r="E151" s="572"/>
      <c r="F151" s="572"/>
      <c r="G151" s="572"/>
      <c r="H151" s="569"/>
      <c r="J151" s="406"/>
      <c r="K151" s="562"/>
      <c r="L151" s="569"/>
    </row>
    <row r="152" spans="1:12" ht="38.25" x14ac:dyDescent="0.2">
      <c r="A152" s="316" t="s">
        <v>1265</v>
      </c>
      <c r="B152" s="558" t="s">
        <v>1266</v>
      </c>
      <c r="C152" s="406"/>
      <c r="D152" s="562" t="s">
        <v>30</v>
      </c>
      <c r="E152" s="572">
        <v>492.8</v>
      </c>
      <c r="F152" s="572">
        <v>471.43</v>
      </c>
      <c r="G152" s="572">
        <v>464.64</v>
      </c>
      <c r="H152" s="324">
        <f>'Series 500 Design'!$H152</f>
        <v>0</v>
      </c>
      <c r="J152" s="406"/>
      <c r="K152" s="562" t="s">
        <v>30</v>
      </c>
      <c r="L152" s="324">
        <f>'Series 500 Final'!$H152</f>
        <v>0</v>
      </c>
    </row>
    <row r="153" spans="1:12" x14ac:dyDescent="0.2">
      <c r="A153" s="316"/>
      <c r="B153" s="558"/>
      <c r="C153" s="406"/>
      <c r="D153" s="562"/>
      <c r="E153" s="572"/>
      <c r="F153" s="572"/>
      <c r="G153" s="572"/>
      <c r="H153" s="569"/>
      <c r="J153" s="406"/>
      <c r="K153" s="562"/>
      <c r="L153" s="569"/>
    </row>
    <row r="154" spans="1:12" ht="38.25" customHeight="1" x14ac:dyDescent="0.2">
      <c r="A154" s="316" t="s">
        <v>1267</v>
      </c>
      <c r="B154" s="558" t="s">
        <v>1268</v>
      </c>
      <c r="C154" s="406"/>
      <c r="D154" s="562" t="s">
        <v>30</v>
      </c>
      <c r="E154" s="572">
        <v>323.3</v>
      </c>
      <c r="F154" s="572">
        <v>309.88</v>
      </c>
      <c r="G154" s="572">
        <v>302.55</v>
      </c>
      <c r="H154" s="324">
        <f>'Series 500 Design'!$H154</f>
        <v>0</v>
      </c>
      <c r="J154" s="406"/>
      <c r="K154" s="562" t="s">
        <v>30</v>
      </c>
      <c r="L154" s="324">
        <f>'Series 500 Final'!$H154</f>
        <v>0</v>
      </c>
    </row>
    <row r="155" spans="1:12" x14ac:dyDescent="0.2">
      <c r="A155" s="316"/>
      <c r="B155" s="558"/>
      <c r="C155" s="406"/>
      <c r="D155" s="562"/>
      <c r="E155" s="572"/>
      <c r="F155" s="572"/>
      <c r="G155" s="572"/>
      <c r="H155" s="569"/>
      <c r="J155" s="406"/>
      <c r="K155" s="562"/>
      <c r="L155" s="569"/>
    </row>
    <row r="156" spans="1:12" ht="38.25" customHeight="1" x14ac:dyDescent="0.2">
      <c r="A156" s="316" t="s">
        <v>1269</v>
      </c>
      <c r="B156" s="558" t="s">
        <v>1270</v>
      </c>
      <c r="C156" s="406"/>
      <c r="D156" s="562" t="s">
        <v>30</v>
      </c>
      <c r="E156" s="572">
        <v>323.3</v>
      </c>
      <c r="F156" s="572">
        <v>309.88</v>
      </c>
      <c r="G156" s="572">
        <v>302.55</v>
      </c>
      <c r="H156" s="324">
        <f>'Series 500 Design'!$H156</f>
        <v>0</v>
      </c>
      <c r="J156" s="406"/>
      <c r="K156" s="562" t="s">
        <v>30</v>
      </c>
      <c r="L156" s="324">
        <f>'Series 500 Final'!$H156</f>
        <v>0</v>
      </c>
    </row>
    <row r="157" spans="1:12" x14ac:dyDescent="0.2">
      <c r="A157" s="316"/>
      <c r="B157" s="558"/>
      <c r="C157" s="406"/>
      <c r="D157" s="562"/>
      <c r="E157" s="572"/>
      <c r="F157" s="572"/>
      <c r="G157" s="572"/>
      <c r="H157" s="569"/>
      <c r="J157" s="406"/>
      <c r="K157" s="562"/>
      <c r="L157" s="569"/>
    </row>
    <row r="158" spans="1:12" ht="38.25" customHeight="1" x14ac:dyDescent="0.2">
      <c r="A158" s="316" t="s">
        <v>1271</v>
      </c>
      <c r="B158" s="558" t="s">
        <v>1272</v>
      </c>
      <c r="C158" s="406"/>
      <c r="D158" s="562" t="s">
        <v>30</v>
      </c>
      <c r="E158" s="572">
        <v>380.77</v>
      </c>
      <c r="F158" s="572">
        <v>353.92</v>
      </c>
      <c r="G158" s="572">
        <v>346.6</v>
      </c>
      <c r="H158" s="324">
        <f>'Series 500 Design'!$H158</f>
        <v>0</v>
      </c>
      <c r="J158" s="406"/>
      <c r="K158" s="562" t="s">
        <v>30</v>
      </c>
      <c r="L158" s="324">
        <f>'Series 500 Final'!$H158</f>
        <v>0</v>
      </c>
    </row>
    <row r="159" spans="1:12" x14ac:dyDescent="0.2">
      <c r="A159" s="316"/>
      <c r="B159" s="558"/>
      <c r="C159" s="406"/>
      <c r="D159" s="562"/>
      <c r="E159" s="572"/>
      <c r="F159" s="572"/>
      <c r="G159" s="572"/>
      <c r="H159" s="569"/>
      <c r="J159" s="406"/>
      <c r="K159" s="562"/>
      <c r="L159" s="569"/>
    </row>
    <row r="160" spans="1:12" ht="38.25" customHeight="1" x14ac:dyDescent="0.2">
      <c r="A160" s="316" t="s">
        <v>1273</v>
      </c>
      <c r="B160" s="558" t="s">
        <v>1274</v>
      </c>
      <c r="C160" s="406"/>
      <c r="D160" s="562" t="s">
        <v>30</v>
      </c>
      <c r="E160" s="572">
        <v>429.85</v>
      </c>
      <c r="F160" s="572">
        <v>416.43</v>
      </c>
      <c r="G160" s="572">
        <v>409.1</v>
      </c>
      <c r="H160" s="324">
        <f>'Series 500 Design'!$H160</f>
        <v>0</v>
      </c>
      <c r="J160" s="406"/>
      <c r="K160" s="562" t="s">
        <v>30</v>
      </c>
      <c r="L160" s="324">
        <f>'Series 500 Final'!$H160</f>
        <v>0</v>
      </c>
    </row>
    <row r="161" spans="1:12" x14ac:dyDescent="0.2">
      <c r="A161" s="316"/>
      <c r="B161" s="558"/>
      <c r="C161" s="406"/>
      <c r="D161" s="562"/>
      <c r="E161" s="572"/>
      <c r="F161" s="572"/>
      <c r="G161" s="572"/>
      <c r="H161" s="569"/>
      <c r="J161" s="406"/>
      <c r="K161" s="562"/>
      <c r="L161" s="569"/>
    </row>
    <row r="162" spans="1:12" ht="39" customHeight="1" x14ac:dyDescent="0.2">
      <c r="A162" s="316" t="s">
        <v>1275</v>
      </c>
      <c r="B162" s="558" t="s">
        <v>1276</v>
      </c>
      <c r="C162" s="406"/>
      <c r="D162" s="562" t="s">
        <v>30</v>
      </c>
      <c r="E162" s="572">
        <v>323.3</v>
      </c>
      <c r="F162" s="572">
        <v>309.88</v>
      </c>
      <c r="G162" s="572">
        <v>302.55</v>
      </c>
      <c r="H162" s="324">
        <f>'Series 500 Design'!$H162</f>
        <v>0</v>
      </c>
      <c r="J162" s="406"/>
      <c r="K162" s="562" t="s">
        <v>30</v>
      </c>
      <c r="L162" s="324">
        <f>'Series 500 Final'!$H162</f>
        <v>0</v>
      </c>
    </row>
    <row r="163" spans="1:12" x14ac:dyDescent="0.2">
      <c r="A163" s="316"/>
      <c r="B163" s="558"/>
      <c r="C163" s="406"/>
      <c r="D163" s="562"/>
      <c r="E163" s="572"/>
      <c r="F163" s="572"/>
      <c r="G163" s="572"/>
      <c r="H163" s="569"/>
      <c r="J163" s="406"/>
      <c r="K163" s="562"/>
      <c r="L163" s="569"/>
    </row>
    <row r="164" spans="1:12" ht="37.5" customHeight="1" x14ac:dyDescent="0.2">
      <c r="A164" s="316" t="s">
        <v>1277</v>
      </c>
      <c r="B164" s="558" t="s">
        <v>1278</v>
      </c>
      <c r="C164" s="406"/>
      <c r="D164" s="562" t="s">
        <v>30</v>
      </c>
      <c r="E164" s="572">
        <v>380.77</v>
      </c>
      <c r="F164" s="572">
        <v>353.92</v>
      </c>
      <c r="G164" s="572">
        <v>346.6</v>
      </c>
      <c r="H164" s="324">
        <f>'Series 500 Design'!$H164</f>
        <v>0</v>
      </c>
      <c r="J164" s="406"/>
      <c r="K164" s="562" t="s">
        <v>30</v>
      </c>
      <c r="L164" s="324">
        <f>'Series 500 Final'!$H164</f>
        <v>0</v>
      </c>
    </row>
    <row r="165" spans="1:12" x14ac:dyDescent="0.2">
      <c r="A165" s="562"/>
      <c r="B165" s="597"/>
      <c r="C165" s="406"/>
      <c r="D165" s="562"/>
      <c r="E165" s="572"/>
      <c r="F165" s="572"/>
      <c r="G165" s="572"/>
      <c r="H165" s="569"/>
      <c r="J165" s="406"/>
      <c r="K165" s="562"/>
      <c r="L165" s="569"/>
    </row>
    <row r="166" spans="1:12" x14ac:dyDescent="0.2">
      <c r="A166" s="587"/>
      <c r="B166" s="603" t="s">
        <v>1279</v>
      </c>
      <c r="C166" s="484"/>
      <c r="D166" s="587"/>
      <c r="E166" s="604"/>
      <c r="F166" s="604"/>
      <c r="G166" s="604"/>
      <c r="H166" s="595"/>
      <c r="J166" s="484"/>
      <c r="K166" s="587"/>
      <c r="L166" s="595"/>
    </row>
    <row r="167" spans="1:12" x14ac:dyDescent="0.2">
      <c r="A167" s="587"/>
      <c r="B167" s="606"/>
      <c r="C167" s="484"/>
      <c r="D167" s="587"/>
      <c r="E167" s="604"/>
      <c r="F167" s="604"/>
      <c r="G167" s="604"/>
      <c r="H167" s="587"/>
      <c r="J167" s="484"/>
      <c r="K167" s="587"/>
      <c r="L167" s="587"/>
    </row>
    <row r="168" spans="1:12" x14ac:dyDescent="0.2">
      <c r="A168" s="587"/>
      <c r="B168" s="603" t="s">
        <v>1280</v>
      </c>
      <c r="C168" s="484"/>
      <c r="D168" s="587"/>
      <c r="E168" s="588" t="s">
        <v>803</v>
      </c>
      <c r="F168" s="588" t="s">
        <v>804</v>
      </c>
      <c r="G168" s="588" t="s">
        <v>486</v>
      </c>
      <c r="H168" s="595"/>
      <c r="J168" s="484"/>
      <c r="K168" s="587"/>
      <c r="L168" s="595"/>
    </row>
    <row r="169" spans="1:12" x14ac:dyDescent="0.2">
      <c r="A169" s="562"/>
      <c r="B169" s="597"/>
      <c r="C169" s="406"/>
      <c r="D169" s="562"/>
      <c r="E169" s="572"/>
      <c r="F169" s="572"/>
      <c r="G169" s="572"/>
      <c r="H169" s="569"/>
      <c r="J169" s="406"/>
      <c r="K169" s="562"/>
      <c r="L169" s="569"/>
    </row>
    <row r="170" spans="1:12" ht="26.25" customHeight="1" x14ac:dyDescent="0.2">
      <c r="A170" s="316" t="s">
        <v>1281</v>
      </c>
      <c r="B170" s="558" t="s">
        <v>1282</v>
      </c>
      <c r="C170" s="406"/>
      <c r="D170" s="562" t="s">
        <v>30</v>
      </c>
      <c r="E170" s="572">
        <v>296.45</v>
      </c>
      <c r="F170" s="572">
        <v>269.60000000000002</v>
      </c>
      <c r="G170" s="572">
        <v>262.27999999999997</v>
      </c>
      <c r="H170" s="324">
        <f>'Series 500 Design'!$H170</f>
        <v>0</v>
      </c>
      <c r="J170" s="406"/>
      <c r="K170" s="562" t="s">
        <v>30</v>
      </c>
      <c r="L170" s="324">
        <f>'Series 500 Final'!$H170</f>
        <v>0</v>
      </c>
    </row>
    <row r="171" spans="1:12" x14ac:dyDescent="0.2">
      <c r="A171" s="562"/>
      <c r="B171" s="558"/>
      <c r="C171" s="406"/>
      <c r="D171" s="562"/>
      <c r="E171" s="572"/>
      <c r="F171" s="572"/>
      <c r="G171" s="572"/>
      <c r="H171" s="569"/>
      <c r="J171" s="406"/>
      <c r="K171" s="562"/>
      <c r="L171" s="569"/>
    </row>
    <row r="172" spans="1:12" ht="26.25" customHeight="1" x14ac:dyDescent="0.2">
      <c r="A172" s="316" t="s">
        <v>1283</v>
      </c>
      <c r="B172" s="558" t="s">
        <v>1284</v>
      </c>
      <c r="C172" s="406"/>
      <c r="D172" s="562" t="s">
        <v>30</v>
      </c>
      <c r="E172" s="572">
        <v>296.45</v>
      </c>
      <c r="F172" s="572">
        <v>269.60000000000002</v>
      </c>
      <c r="G172" s="572">
        <v>262.27999999999997</v>
      </c>
      <c r="H172" s="324">
        <f>'Series 500 Design'!$H172</f>
        <v>0</v>
      </c>
      <c r="J172" s="406"/>
      <c r="K172" s="562" t="s">
        <v>30</v>
      </c>
      <c r="L172" s="324">
        <f>'Series 500 Final'!$H172</f>
        <v>0</v>
      </c>
    </row>
    <row r="173" spans="1:12" x14ac:dyDescent="0.2">
      <c r="A173" s="562"/>
      <c r="B173" s="558"/>
      <c r="C173" s="406"/>
      <c r="D173" s="562"/>
      <c r="E173" s="572"/>
      <c r="F173" s="572"/>
      <c r="G173" s="572"/>
      <c r="H173" s="569"/>
      <c r="J173" s="406"/>
      <c r="K173" s="562"/>
      <c r="L173" s="569"/>
    </row>
    <row r="174" spans="1:12" ht="25.5" x14ac:dyDescent="0.2">
      <c r="A174" s="316" t="s">
        <v>1285</v>
      </c>
      <c r="B174" s="558" t="s">
        <v>1286</v>
      </c>
      <c r="C174" s="406"/>
      <c r="D174" s="562" t="s">
        <v>30</v>
      </c>
      <c r="E174" s="572">
        <v>327.08</v>
      </c>
      <c r="F174" s="572">
        <v>313.66000000000003</v>
      </c>
      <c r="G174" s="572">
        <v>306.32</v>
      </c>
      <c r="H174" s="324">
        <f>'Series 500 Design'!$H174</f>
        <v>0</v>
      </c>
      <c r="J174" s="406"/>
      <c r="K174" s="562" t="s">
        <v>30</v>
      </c>
      <c r="L174" s="324">
        <f>'Series 500 Final'!$H174</f>
        <v>0</v>
      </c>
    </row>
    <row r="175" spans="1:12" x14ac:dyDescent="0.2">
      <c r="A175" s="562"/>
      <c r="B175" s="558"/>
      <c r="C175" s="406"/>
      <c r="D175" s="562"/>
      <c r="E175" s="572"/>
      <c r="F175" s="572"/>
      <c r="G175" s="572"/>
      <c r="H175" s="569"/>
      <c r="J175" s="406"/>
      <c r="K175" s="562"/>
      <c r="L175" s="569"/>
    </row>
    <row r="176" spans="1:12" ht="25.5" x14ac:dyDescent="0.2">
      <c r="A176" s="316" t="s">
        <v>1287</v>
      </c>
      <c r="B176" s="558" t="s">
        <v>1288</v>
      </c>
      <c r="C176" s="406"/>
      <c r="D176" s="562" t="s">
        <v>30</v>
      </c>
      <c r="E176" s="572">
        <v>403</v>
      </c>
      <c r="F176" s="572">
        <v>376.15</v>
      </c>
      <c r="G176" s="572">
        <v>368.83</v>
      </c>
      <c r="H176" s="324">
        <f>'Series 500 Design'!$H176</f>
        <v>0</v>
      </c>
      <c r="J176" s="406"/>
      <c r="K176" s="562" t="s">
        <v>30</v>
      </c>
      <c r="L176" s="324">
        <f>'Series 500 Final'!$H176</f>
        <v>0</v>
      </c>
    </row>
    <row r="177" spans="1:12" x14ac:dyDescent="0.2">
      <c r="A177" s="562"/>
      <c r="B177" s="558"/>
      <c r="C177" s="406"/>
      <c r="D177" s="562"/>
      <c r="E177" s="572"/>
      <c r="F177" s="572"/>
      <c r="G177" s="572"/>
      <c r="H177" s="569"/>
      <c r="J177" s="406"/>
      <c r="K177" s="562"/>
      <c r="L177" s="569"/>
    </row>
    <row r="178" spans="1:12" ht="25.5" x14ac:dyDescent="0.2">
      <c r="A178" s="316" t="s">
        <v>1289</v>
      </c>
      <c r="B178" s="558" t="s">
        <v>1290</v>
      </c>
      <c r="C178" s="406"/>
      <c r="D178" s="562" t="s">
        <v>30</v>
      </c>
      <c r="E178" s="572">
        <v>492.8</v>
      </c>
      <c r="F178" s="572">
        <v>471.43</v>
      </c>
      <c r="G178" s="572">
        <v>464.64</v>
      </c>
      <c r="H178" s="324">
        <f>'Series 500 Design'!$H178</f>
        <v>0</v>
      </c>
      <c r="J178" s="406"/>
      <c r="K178" s="562" t="s">
        <v>30</v>
      </c>
      <c r="L178" s="324">
        <f>'Series 500 Final'!$H178</f>
        <v>0</v>
      </c>
    </row>
    <row r="179" spans="1:12" x14ac:dyDescent="0.2">
      <c r="A179" s="562"/>
      <c r="B179" s="558"/>
      <c r="C179" s="406"/>
      <c r="D179" s="562"/>
      <c r="E179" s="572"/>
      <c r="F179" s="572"/>
      <c r="G179" s="572"/>
      <c r="H179" s="569"/>
      <c r="J179" s="406"/>
      <c r="K179" s="562"/>
      <c r="L179" s="569"/>
    </row>
    <row r="180" spans="1:12" ht="25.5" x14ac:dyDescent="0.2">
      <c r="A180" s="316" t="s">
        <v>1291</v>
      </c>
      <c r="B180" s="558" t="s">
        <v>1292</v>
      </c>
      <c r="C180" s="406"/>
      <c r="D180" s="562" t="s">
        <v>30</v>
      </c>
      <c r="E180" s="572">
        <v>615.27</v>
      </c>
      <c r="F180" s="572">
        <v>579.66</v>
      </c>
      <c r="G180" s="572">
        <v>569.95000000000005</v>
      </c>
      <c r="H180" s="324">
        <f>'Series 500 Design'!$H180</f>
        <v>0</v>
      </c>
      <c r="J180" s="406"/>
      <c r="K180" s="562" t="s">
        <v>30</v>
      </c>
      <c r="L180" s="324">
        <f>'Series 500 Final'!$H180</f>
        <v>0</v>
      </c>
    </row>
    <row r="181" spans="1:12" x14ac:dyDescent="0.2">
      <c r="A181" s="316"/>
      <c r="B181" s="558"/>
      <c r="C181" s="406"/>
      <c r="D181" s="562"/>
      <c r="E181" s="572"/>
      <c r="F181" s="572"/>
      <c r="G181" s="572"/>
      <c r="H181" s="569"/>
      <c r="J181" s="406"/>
      <c r="K181" s="562"/>
      <c r="L181" s="569"/>
    </row>
    <row r="182" spans="1:12" x14ac:dyDescent="0.2">
      <c r="A182" s="331"/>
      <c r="B182" s="586" t="s">
        <v>1293</v>
      </c>
      <c r="C182" s="484"/>
      <c r="D182" s="587"/>
      <c r="E182" s="588" t="s">
        <v>803</v>
      </c>
      <c r="F182" s="588" t="s">
        <v>804</v>
      </c>
      <c r="G182" s="588" t="s">
        <v>486</v>
      </c>
      <c r="H182" s="595"/>
      <c r="J182" s="484"/>
      <c r="K182" s="587"/>
      <c r="L182" s="595"/>
    </row>
    <row r="183" spans="1:12" x14ac:dyDescent="0.2">
      <c r="A183" s="316"/>
      <c r="B183" s="558"/>
      <c r="C183" s="406"/>
      <c r="D183" s="562"/>
      <c r="E183" s="572"/>
      <c r="F183" s="572"/>
      <c r="G183" s="572"/>
      <c r="H183" s="569"/>
      <c r="J183" s="406"/>
      <c r="K183" s="562"/>
      <c r="L183" s="569"/>
    </row>
    <row r="184" spans="1:12" ht="40.5" customHeight="1" x14ac:dyDescent="0.2">
      <c r="A184" s="316" t="s">
        <v>1294</v>
      </c>
      <c r="B184" s="558" t="s">
        <v>1295</v>
      </c>
      <c r="C184" s="406"/>
      <c r="D184" s="562" t="s">
        <v>30</v>
      </c>
      <c r="E184" s="572">
        <v>323.3</v>
      </c>
      <c r="F184" s="572">
        <v>309.88</v>
      </c>
      <c r="G184" s="572">
        <v>302.55</v>
      </c>
      <c r="H184" s="324">
        <f>'Series 500 Design'!$H184</f>
        <v>0</v>
      </c>
      <c r="J184" s="406"/>
      <c r="K184" s="562" t="s">
        <v>30</v>
      </c>
      <c r="L184" s="324">
        <f>'Series 500 Final'!$H184</f>
        <v>0</v>
      </c>
    </row>
    <row r="185" spans="1:12" x14ac:dyDescent="0.2">
      <c r="A185" s="316"/>
      <c r="B185" s="558"/>
      <c r="C185" s="406"/>
      <c r="D185" s="562"/>
      <c r="E185" s="572"/>
      <c r="F185" s="572"/>
      <c r="G185" s="572"/>
      <c r="H185" s="569"/>
      <c r="J185" s="406"/>
      <c r="K185" s="562"/>
      <c r="L185" s="569"/>
    </row>
    <row r="186" spans="1:12" ht="39.75" customHeight="1" x14ac:dyDescent="0.2">
      <c r="A186" s="316" t="s">
        <v>1296</v>
      </c>
      <c r="B186" s="558" t="s">
        <v>1297</v>
      </c>
      <c r="C186" s="406"/>
      <c r="D186" s="562" t="s">
        <v>30</v>
      </c>
      <c r="E186" s="572">
        <v>323.3</v>
      </c>
      <c r="F186" s="572">
        <v>309.88</v>
      </c>
      <c r="G186" s="572">
        <v>302.55</v>
      </c>
      <c r="H186" s="324">
        <f>'Series 500 Design'!$H186</f>
        <v>0</v>
      </c>
      <c r="J186" s="406"/>
      <c r="K186" s="562" t="s">
        <v>30</v>
      </c>
      <c r="L186" s="324">
        <f>'Series 500 Final'!$H186</f>
        <v>0</v>
      </c>
    </row>
    <row r="187" spans="1:12" x14ac:dyDescent="0.2">
      <c r="A187" s="316"/>
      <c r="B187" s="558"/>
      <c r="C187" s="406"/>
      <c r="D187" s="562"/>
      <c r="E187" s="572"/>
      <c r="F187" s="572"/>
      <c r="G187" s="572"/>
      <c r="H187" s="569"/>
      <c r="J187" s="406"/>
      <c r="K187" s="562"/>
      <c r="L187" s="569"/>
    </row>
    <row r="188" spans="1:12" ht="38.25" customHeight="1" x14ac:dyDescent="0.2">
      <c r="A188" s="316" t="s">
        <v>1298</v>
      </c>
      <c r="B188" s="558" t="s">
        <v>1299</v>
      </c>
      <c r="C188" s="406"/>
      <c r="D188" s="562" t="s">
        <v>30</v>
      </c>
      <c r="E188" s="572">
        <v>380.77</v>
      </c>
      <c r="F188" s="572">
        <v>353.92</v>
      </c>
      <c r="G188" s="572">
        <v>346.6</v>
      </c>
      <c r="H188" s="324">
        <f>'Series 500 Design'!$H188</f>
        <v>0</v>
      </c>
      <c r="J188" s="406"/>
      <c r="K188" s="562" t="s">
        <v>30</v>
      </c>
      <c r="L188" s="324">
        <f>'Series 500 Final'!$H188</f>
        <v>0</v>
      </c>
    </row>
    <row r="189" spans="1:12" ht="12.95" customHeight="1" x14ac:dyDescent="0.2">
      <c r="A189" s="316"/>
      <c r="B189" s="558"/>
      <c r="C189" s="406"/>
      <c r="D189" s="562"/>
      <c r="E189" s="572"/>
      <c r="F189" s="572"/>
      <c r="G189" s="572"/>
      <c r="H189" s="569"/>
      <c r="J189" s="406"/>
      <c r="K189" s="562"/>
      <c r="L189" s="569"/>
    </row>
    <row r="190" spans="1:12" ht="30" customHeight="1" x14ac:dyDescent="0.2">
      <c r="A190" s="316" t="s">
        <v>1300</v>
      </c>
      <c r="B190" s="558" t="s">
        <v>1301</v>
      </c>
      <c r="C190" s="406"/>
      <c r="D190" s="562" t="s">
        <v>30</v>
      </c>
      <c r="E190" s="572">
        <v>429.85</v>
      </c>
      <c r="F190" s="572">
        <v>416.43</v>
      </c>
      <c r="G190" s="572">
        <v>409.1</v>
      </c>
      <c r="H190" s="324">
        <f>'Series 500 Design'!$H190</f>
        <v>0</v>
      </c>
      <c r="J190" s="406"/>
      <c r="K190" s="562" t="s">
        <v>30</v>
      </c>
      <c r="L190" s="324">
        <f>'Series 500 Final'!$H190</f>
        <v>0</v>
      </c>
    </row>
    <row r="191" spans="1:12" ht="12.95" customHeight="1" x14ac:dyDescent="0.2">
      <c r="A191" s="316"/>
      <c r="B191" s="558"/>
      <c r="C191" s="406"/>
      <c r="D191" s="562"/>
      <c r="E191" s="572"/>
      <c r="F191" s="572"/>
      <c r="G191" s="572"/>
      <c r="H191" s="569"/>
      <c r="J191" s="406"/>
      <c r="K191" s="562"/>
      <c r="L191" s="569"/>
    </row>
    <row r="192" spans="1:12" ht="27.75" customHeight="1" x14ac:dyDescent="0.2">
      <c r="A192" s="316" t="s">
        <v>1302</v>
      </c>
      <c r="B192" s="558" t="s">
        <v>1303</v>
      </c>
      <c r="C192" s="406"/>
      <c r="D192" s="562" t="s">
        <v>30</v>
      </c>
      <c r="E192" s="572">
        <v>539.09</v>
      </c>
      <c r="F192" s="572">
        <v>503.48</v>
      </c>
      <c r="G192" s="572">
        <v>493.76</v>
      </c>
      <c r="H192" s="324">
        <f>'Series 500 Design'!$H192</f>
        <v>0</v>
      </c>
      <c r="J192" s="406"/>
      <c r="K192" s="562" t="s">
        <v>30</v>
      </c>
      <c r="L192" s="324">
        <f>'Series 500 Final'!$H192</f>
        <v>0</v>
      </c>
    </row>
    <row r="193" spans="1:12" ht="12.95" customHeight="1" x14ac:dyDescent="0.2">
      <c r="A193" s="316"/>
      <c r="B193" s="558"/>
      <c r="C193" s="406"/>
      <c r="D193" s="562"/>
      <c r="E193" s="572"/>
      <c r="F193" s="572"/>
      <c r="G193" s="572"/>
      <c r="H193" s="569"/>
      <c r="J193" s="406"/>
      <c r="K193" s="562"/>
      <c r="L193" s="569"/>
    </row>
    <row r="194" spans="1:12" ht="26.25" customHeight="1" x14ac:dyDescent="0.2">
      <c r="A194" s="316" t="s">
        <v>1304</v>
      </c>
      <c r="B194" s="558" t="s">
        <v>1305</v>
      </c>
      <c r="C194" s="406"/>
      <c r="D194" s="562" t="s">
        <v>30</v>
      </c>
      <c r="E194" s="572">
        <v>650.88</v>
      </c>
      <c r="F194" s="572">
        <v>633.07000000000005</v>
      </c>
      <c r="G194" s="572">
        <v>623.37</v>
      </c>
      <c r="H194" s="324">
        <f>'Series 500 Design'!$H194</f>
        <v>0</v>
      </c>
      <c r="J194" s="406"/>
      <c r="K194" s="562" t="s">
        <v>30</v>
      </c>
      <c r="L194" s="324">
        <f>'Series 500 Final'!$H194</f>
        <v>0</v>
      </c>
    </row>
    <row r="195" spans="1:12" ht="12.95" customHeight="1" x14ac:dyDescent="0.2">
      <c r="A195" s="316"/>
      <c r="B195" s="558"/>
      <c r="C195" s="406"/>
      <c r="D195" s="562"/>
      <c r="E195" s="572"/>
      <c r="F195" s="572"/>
      <c r="G195" s="572"/>
      <c r="H195" s="569"/>
      <c r="J195" s="406"/>
      <c r="K195" s="562"/>
      <c r="L195" s="569"/>
    </row>
    <row r="196" spans="1:12" x14ac:dyDescent="0.2">
      <c r="A196" s="311"/>
      <c r="B196" s="563" t="s">
        <v>1306</v>
      </c>
      <c r="C196" s="400"/>
      <c r="D196" s="568"/>
      <c r="E196" s="607"/>
      <c r="F196" s="607"/>
      <c r="G196" s="607"/>
      <c r="H196" s="577"/>
      <c r="J196" s="400"/>
      <c r="K196" s="568"/>
      <c r="L196" s="577"/>
    </row>
    <row r="197" spans="1:12" x14ac:dyDescent="0.2">
      <c r="A197" s="316"/>
      <c r="B197" s="596"/>
      <c r="C197" s="406"/>
      <c r="D197" s="562"/>
      <c r="E197" s="572"/>
      <c r="F197" s="572"/>
      <c r="G197" s="572"/>
      <c r="H197" s="569"/>
      <c r="J197" s="406"/>
      <c r="K197" s="562"/>
      <c r="L197" s="569"/>
    </row>
    <row r="198" spans="1:12" x14ac:dyDescent="0.2">
      <c r="A198" s="331"/>
      <c r="B198" s="586" t="s">
        <v>1307</v>
      </c>
      <c r="C198" s="484"/>
      <c r="D198" s="587"/>
      <c r="E198" s="588" t="s">
        <v>803</v>
      </c>
      <c r="F198" s="588" t="s">
        <v>804</v>
      </c>
      <c r="G198" s="588" t="s">
        <v>486</v>
      </c>
      <c r="H198" s="595"/>
      <c r="J198" s="484"/>
      <c r="K198" s="587"/>
      <c r="L198" s="595"/>
    </row>
    <row r="199" spans="1:12" x14ac:dyDescent="0.2">
      <c r="A199" s="316"/>
      <c r="B199" s="596"/>
      <c r="C199" s="406"/>
      <c r="D199" s="562"/>
      <c r="E199" s="572"/>
      <c r="F199" s="572"/>
      <c r="G199" s="572"/>
      <c r="H199" s="569"/>
      <c r="J199" s="406"/>
      <c r="K199" s="562"/>
      <c r="L199" s="569"/>
    </row>
    <row r="200" spans="1:12" ht="39.75" customHeight="1" x14ac:dyDescent="0.2">
      <c r="A200" s="316" t="s">
        <v>1308</v>
      </c>
      <c r="B200" s="558" t="s">
        <v>1309</v>
      </c>
      <c r="C200" s="406"/>
      <c r="D200" s="562" t="s">
        <v>30</v>
      </c>
      <c r="E200" s="572">
        <v>2722.15</v>
      </c>
      <c r="F200" s="572">
        <v>2722.15</v>
      </c>
      <c r="G200" s="572">
        <v>2722.15</v>
      </c>
      <c r="H200" s="324">
        <f>'Series 500 Design'!$H200</f>
        <v>0</v>
      </c>
      <c r="J200" s="406"/>
      <c r="K200" s="562" t="s">
        <v>30</v>
      </c>
      <c r="L200" s="324">
        <f>'Series 500 Final'!$H200</f>
        <v>0</v>
      </c>
    </row>
    <row r="201" spans="1:12" x14ac:dyDescent="0.2">
      <c r="A201" s="316"/>
      <c r="B201" s="558"/>
      <c r="C201" s="406"/>
      <c r="D201" s="562"/>
      <c r="E201" s="572"/>
      <c r="F201" s="572"/>
      <c r="G201" s="572"/>
      <c r="H201" s="569"/>
      <c r="J201" s="406"/>
      <c r="K201" s="562"/>
      <c r="L201" s="569"/>
    </row>
    <row r="202" spans="1:12" ht="52.5" customHeight="1" x14ac:dyDescent="0.2">
      <c r="A202" s="316" t="s">
        <v>1310</v>
      </c>
      <c r="B202" s="558" t="s">
        <v>1311</v>
      </c>
      <c r="C202" s="406"/>
      <c r="D202" s="562" t="s">
        <v>30</v>
      </c>
      <c r="E202" s="572">
        <v>3593.05</v>
      </c>
      <c r="F202" s="572">
        <v>3593.05</v>
      </c>
      <c r="G202" s="572">
        <v>3593.05</v>
      </c>
      <c r="H202" s="324">
        <f>'Series 500 Design'!$H202</f>
        <v>0</v>
      </c>
      <c r="J202" s="406"/>
      <c r="K202" s="562" t="s">
        <v>30</v>
      </c>
      <c r="L202" s="324">
        <f>'Series 500 Final'!$H202</f>
        <v>0</v>
      </c>
    </row>
    <row r="203" spans="1:12" x14ac:dyDescent="0.2">
      <c r="A203" s="316"/>
      <c r="B203" s="558"/>
      <c r="C203" s="406"/>
      <c r="D203" s="562"/>
      <c r="E203" s="572"/>
      <c r="F203" s="572"/>
      <c r="G203" s="572"/>
      <c r="H203" s="569"/>
      <c r="J203" s="406"/>
      <c r="K203" s="562"/>
      <c r="L203" s="569"/>
    </row>
    <row r="204" spans="1:12" ht="39.75" customHeight="1" x14ac:dyDescent="0.2">
      <c r="A204" s="316" t="s">
        <v>1312</v>
      </c>
      <c r="B204" s="558" t="s">
        <v>1313</v>
      </c>
      <c r="C204" s="406"/>
      <c r="D204" s="562" t="s">
        <v>30</v>
      </c>
      <c r="E204" s="572">
        <v>3585.96</v>
      </c>
      <c r="F204" s="572">
        <v>3585.96</v>
      </c>
      <c r="G204" s="572">
        <v>3585.96</v>
      </c>
      <c r="H204" s="324">
        <f>'Series 500 Design'!$H204</f>
        <v>0</v>
      </c>
      <c r="J204" s="406"/>
      <c r="K204" s="562" t="s">
        <v>30</v>
      </c>
      <c r="L204" s="324">
        <f>'Series 500 Final'!$H204</f>
        <v>0</v>
      </c>
    </row>
    <row r="205" spans="1:12" x14ac:dyDescent="0.2">
      <c r="A205" s="316"/>
      <c r="B205" s="558"/>
      <c r="C205" s="406"/>
      <c r="D205" s="562"/>
      <c r="E205" s="572"/>
      <c r="F205" s="572"/>
      <c r="G205" s="572"/>
      <c r="H205" s="569"/>
      <c r="J205" s="406"/>
      <c r="K205" s="562"/>
      <c r="L205" s="569"/>
    </row>
    <row r="206" spans="1:12" ht="51.75" customHeight="1" x14ac:dyDescent="0.2">
      <c r="A206" s="316" t="s">
        <v>1314</v>
      </c>
      <c r="B206" s="558" t="s">
        <v>1315</v>
      </c>
      <c r="C206" s="406"/>
      <c r="D206" s="346" t="s">
        <v>30</v>
      </c>
      <c r="E206" s="572">
        <v>4530.83</v>
      </c>
      <c r="F206" s="572">
        <v>4530.83</v>
      </c>
      <c r="G206" s="572">
        <v>4530.83</v>
      </c>
      <c r="H206" s="324">
        <f>'Series 500 Design'!$H206</f>
        <v>0</v>
      </c>
      <c r="J206" s="406"/>
      <c r="K206" s="346" t="s">
        <v>30</v>
      </c>
      <c r="L206" s="324">
        <f>'Series 500 Final'!$H206</f>
        <v>0</v>
      </c>
    </row>
    <row r="207" spans="1:12" x14ac:dyDescent="0.2">
      <c r="A207" s="316"/>
      <c r="B207" s="558"/>
      <c r="C207" s="406"/>
      <c r="D207" s="562"/>
      <c r="E207" s="572"/>
      <c r="F207" s="572"/>
      <c r="G207" s="572"/>
      <c r="H207" s="569"/>
      <c r="J207" s="406"/>
      <c r="K207" s="562"/>
      <c r="L207" s="569"/>
    </row>
    <row r="208" spans="1:12" ht="39" customHeight="1" x14ac:dyDescent="0.2">
      <c r="A208" s="316" t="s">
        <v>1316</v>
      </c>
      <c r="B208" s="558" t="s">
        <v>1317</v>
      </c>
      <c r="C208" s="406"/>
      <c r="D208" s="562" t="s">
        <v>30</v>
      </c>
      <c r="E208" s="572">
        <v>1457.08</v>
      </c>
      <c r="F208" s="572">
        <v>1457.08</v>
      </c>
      <c r="G208" s="572">
        <v>1457.08</v>
      </c>
      <c r="H208" s="324">
        <f>'Series 500 Design'!$H208</f>
        <v>0</v>
      </c>
      <c r="J208" s="406"/>
      <c r="K208" s="562" t="s">
        <v>30</v>
      </c>
      <c r="L208" s="324">
        <f>'Series 500 Final'!$H208</f>
        <v>0</v>
      </c>
    </row>
    <row r="209" spans="1:12" x14ac:dyDescent="0.2">
      <c r="A209" s="316"/>
      <c r="B209" s="558"/>
      <c r="C209" s="406"/>
      <c r="D209" s="562"/>
      <c r="E209" s="572"/>
      <c r="F209" s="572"/>
      <c r="G209" s="572"/>
      <c r="H209" s="569"/>
      <c r="J209" s="406"/>
      <c r="K209" s="562"/>
      <c r="L209" s="569"/>
    </row>
    <row r="210" spans="1:12" ht="51" customHeight="1" x14ac:dyDescent="0.2">
      <c r="A210" s="316" t="s">
        <v>1318</v>
      </c>
      <c r="B210" s="558" t="s">
        <v>1319</v>
      </c>
      <c r="C210" s="406"/>
      <c r="D210" s="562" t="s">
        <v>30</v>
      </c>
      <c r="E210" s="572">
        <v>1932.82</v>
      </c>
      <c r="F210" s="572">
        <v>1932.82</v>
      </c>
      <c r="G210" s="572">
        <v>1932.82</v>
      </c>
      <c r="H210" s="324">
        <f>'Series 500 Design'!$H210</f>
        <v>0</v>
      </c>
      <c r="J210" s="406"/>
      <c r="K210" s="562" t="s">
        <v>30</v>
      </c>
      <c r="L210" s="324">
        <f>'Series 500 Final'!$H210</f>
        <v>0</v>
      </c>
    </row>
    <row r="211" spans="1:12" x14ac:dyDescent="0.2">
      <c r="A211" s="316"/>
      <c r="B211" s="558"/>
      <c r="C211" s="406"/>
      <c r="D211" s="562"/>
      <c r="E211" s="572"/>
      <c r="F211" s="572"/>
      <c r="G211" s="572"/>
      <c r="H211" s="569"/>
      <c r="J211" s="406"/>
      <c r="K211" s="562"/>
      <c r="L211" s="569"/>
    </row>
    <row r="212" spans="1:12" ht="39" customHeight="1" x14ac:dyDescent="0.2">
      <c r="A212" s="316" t="s">
        <v>1320</v>
      </c>
      <c r="B212" s="558" t="s">
        <v>1321</v>
      </c>
      <c r="C212" s="406"/>
      <c r="D212" s="562" t="s">
        <v>30</v>
      </c>
      <c r="E212" s="572">
        <v>2011.75</v>
      </c>
      <c r="F212" s="572">
        <v>2011.75</v>
      </c>
      <c r="G212" s="572">
        <v>2011.75</v>
      </c>
      <c r="H212" s="324">
        <f>'Series 500 Design'!$H212</f>
        <v>0</v>
      </c>
      <c r="J212" s="406"/>
      <c r="K212" s="562" t="s">
        <v>30</v>
      </c>
      <c r="L212" s="324">
        <f>'Series 500 Final'!$H212</f>
        <v>0</v>
      </c>
    </row>
    <row r="213" spans="1:12" x14ac:dyDescent="0.2">
      <c r="A213" s="316"/>
      <c r="B213" s="558"/>
      <c r="C213" s="406"/>
      <c r="D213" s="562"/>
      <c r="E213" s="572"/>
      <c r="F213" s="572"/>
      <c r="G213" s="572"/>
      <c r="H213" s="569"/>
      <c r="J213" s="406"/>
      <c r="K213" s="562"/>
      <c r="L213" s="569"/>
    </row>
    <row r="214" spans="1:12" ht="51" customHeight="1" x14ac:dyDescent="0.2">
      <c r="A214" s="316" t="s">
        <v>1322</v>
      </c>
      <c r="B214" s="558" t="s">
        <v>1323</v>
      </c>
      <c r="C214" s="406"/>
      <c r="D214" s="562" t="s">
        <v>30</v>
      </c>
      <c r="E214" s="572">
        <v>2571.42</v>
      </c>
      <c r="F214" s="572">
        <v>2571.42</v>
      </c>
      <c r="G214" s="572">
        <v>2571.42</v>
      </c>
      <c r="H214" s="324">
        <f>'Series 500 Design'!$H214</f>
        <v>0</v>
      </c>
      <c r="J214" s="406"/>
      <c r="K214" s="562" t="s">
        <v>30</v>
      </c>
      <c r="L214" s="324">
        <f>'Series 500 Final'!$H214</f>
        <v>0</v>
      </c>
    </row>
    <row r="215" spans="1:12" x14ac:dyDescent="0.2">
      <c r="A215" s="316"/>
      <c r="B215" s="558"/>
      <c r="C215" s="406"/>
      <c r="D215" s="562"/>
      <c r="E215" s="572"/>
      <c r="F215" s="572"/>
      <c r="G215" s="572"/>
      <c r="H215" s="569"/>
      <c r="J215" s="406"/>
      <c r="K215" s="562"/>
      <c r="L215" s="569"/>
    </row>
    <row r="216" spans="1:12" ht="39" customHeight="1" x14ac:dyDescent="0.2">
      <c r="A216" s="316" t="s">
        <v>1324</v>
      </c>
      <c r="B216" s="558" t="s">
        <v>1325</v>
      </c>
      <c r="C216" s="406"/>
      <c r="D216" s="562" t="s">
        <v>30</v>
      </c>
      <c r="E216" s="572">
        <v>3211.35</v>
      </c>
      <c r="F216" s="572">
        <v>3211.35</v>
      </c>
      <c r="G216" s="572">
        <v>3211.35</v>
      </c>
      <c r="H216" s="324">
        <f>'Series 500 Design'!$H216</f>
        <v>0</v>
      </c>
      <c r="J216" s="406"/>
      <c r="K216" s="562" t="s">
        <v>30</v>
      </c>
      <c r="L216" s="324">
        <f>'Series 500 Final'!$H216</f>
        <v>0</v>
      </c>
    </row>
    <row r="217" spans="1:12" x14ac:dyDescent="0.2">
      <c r="A217" s="316"/>
      <c r="B217" s="558"/>
      <c r="C217" s="406"/>
      <c r="D217" s="562"/>
      <c r="E217" s="572"/>
      <c r="F217" s="572"/>
      <c r="G217" s="572"/>
      <c r="H217" s="569"/>
      <c r="J217" s="406"/>
      <c r="K217" s="562"/>
      <c r="L217" s="569"/>
    </row>
    <row r="218" spans="1:12" ht="52.5" customHeight="1" x14ac:dyDescent="0.2">
      <c r="A218" s="316" t="s">
        <v>1326</v>
      </c>
      <c r="B218" s="558" t="s">
        <v>1327</v>
      </c>
      <c r="C218" s="406"/>
      <c r="D218" s="562" t="s">
        <v>30</v>
      </c>
      <c r="E218" s="572">
        <v>4019.27</v>
      </c>
      <c r="F218" s="572">
        <v>4019.27</v>
      </c>
      <c r="G218" s="572">
        <v>4019.27</v>
      </c>
      <c r="H218" s="324">
        <f>'Series 500 Design'!$H218</f>
        <v>0</v>
      </c>
      <c r="J218" s="406"/>
      <c r="K218" s="562" t="s">
        <v>30</v>
      </c>
      <c r="L218" s="324">
        <f>'Series 500 Final'!$H218</f>
        <v>0</v>
      </c>
    </row>
    <row r="219" spans="1:12" x14ac:dyDescent="0.2">
      <c r="A219" s="562"/>
      <c r="B219" s="597"/>
      <c r="C219" s="406"/>
      <c r="D219" s="562"/>
      <c r="E219" s="572"/>
      <c r="F219" s="572"/>
      <c r="G219" s="572"/>
      <c r="H219" s="569"/>
      <c r="J219" s="406"/>
      <c r="K219" s="562"/>
      <c r="L219" s="569"/>
    </row>
    <row r="220" spans="1:12" x14ac:dyDescent="0.2">
      <c r="A220" s="587"/>
      <c r="B220" s="603" t="s">
        <v>1328</v>
      </c>
      <c r="C220" s="484"/>
      <c r="D220" s="587"/>
      <c r="E220" s="588" t="s">
        <v>803</v>
      </c>
      <c r="F220" s="588" t="s">
        <v>804</v>
      </c>
      <c r="G220" s="588" t="s">
        <v>486</v>
      </c>
      <c r="H220" s="587"/>
      <c r="J220" s="484"/>
      <c r="K220" s="587"/>
      <c r="L220" s="587"/>
    </row>
    <row r="221" spans="1:12" x14ac:dyDescent="0.2">
      <c r="A221" s="562"/>
      <c r="B221" s="597"/>
      <c r="C221" s="406"/>
      <c r="D221" s="562"/>
      <c r="E221" s="572"/>
      <c r="F221" s="572"/>
      <c r="G221" s="572"/>
      <c r="H221" s="569"/>
      <c r="J221" s="406"/>
      <c r="K221" s="562"/>
      <c r="L221" s="569"/>
    </row>
    <row r="222" spans="1:12" ht="50.25" customHeight="1" x14ac:dyDescent="0.2">
      <c r="A222" s="316" t="s">
        <v>1329</v>
      </c>
      <c r="B222" s="558" t="s">
        <v>1330</v>
      </c>
      <c r="C222" s="406"/>
      <c r="D222" s="562" t="s">
        <v>30</v>
      </c>
      <c r="E222" s="572">
        <v>2758.95</v>
      </c>
      <c r="F222" s="572">
        <v>2758.95</v>
      </c>
      <c r="G222" s="572">
        <v>2758.95</v>
      </c>
      <c r="H222" s="324">
        <f>'Series 500 Design'!$H222</f>
        <v>0</v>
      </c>
      <c r="J222" s="406"/>
      <c r="K222" s="562" t="s">
        <v>30</v>
      </c>
      <c r="L222" s="324">
        <f>'Series 500 Final'!$H222</f>
        <v>0</v>
      </c>
    </row>
    <row r="223" spans="1:12" x14ac:dyDescent="0.2">
      <c r="A223" s="562"/>
      <c r="B223" s="558"/>
      <c r="C223" s="406"/>
      <c r="D223" s="562"/>
      <c r="E223" s="572"/>
      <c r="F223" s="572"/>
      <c r="G223" s="572"/>
      <c r="H223" s="569"/>
      <c r="J223" s="406"/>
      <c r="K223" s="562"/>
      <c r="L223" s="569"/>
    </row>
    <row r="224" spans="1:12" ht="51.75" customHeight="1" x14ac:dyDescent="0.2">
      <c r="A224" s="316" t="s">
        <v>1331</v>
      </c>
      <c r="B224" s="558" t="s">
        <v>1332</v>
      </c>
      <c r="C224" s="406"/>
      <c r="D224" s="562" t="s">
        <v>30</v>
      </c>
      <c r="E224" s="572">
        <v>3661.75</v>
      </c>
      <c r="F224" s="572">
        <v>3661.75</v>
      </c>
      <c r="G224" s="572">
        <v>3661.75</v>
      </c>
      <c r="H224" s="324">
        <f>'Series 500 Design'!$H224</f>
        <v>0</v>
      </c>
      <c r="J224" s="406"/>
      <c r="K224" s="562" t="s">
        <v>30</v>
      </c>
      <c r="L224" s="324">
        <f>'Series 500 Final'!$H224</f>
        <v>0</v>
      </c>
    </row>
    <row r="225" spans="1:12" x14ac:dyDescent="0.2">
      <c r="A225" s="562"/>
      <c r="B225" s="558"/>
      <c r="C225" s="406"/>
      <c r="D225" s="562"/>
      <c r="E225" s="572"/>
      <c r="F225" s="572"/>
      <c r="G225" s="572"/>
      <c r="H225" s="569"/>
      <c r="J225" s="406"/>
      <c r="K225" s="562"/>
      <c r="L225" s="569"/>
    </row>
    <row r="226" spans="1:12" ht="51" customHeight="1" x14ac:dyDescent="0.2">
      <c r="A226" s="316" t="s">
        <v>1333</v>
      </c>
      <c r="B226" s="558" t="s">
        <v>1334</v>
      </c>
      <c r="C226" s="406"/>
      <c r="D226" s="562" t="s">
        <v>30</v>
      </c>
      <c r="E226" s="572">
        <v>3633.86</v>
      </c>
      <c r="F226" s="572">
        <v>3633.86</v>
      </c>
      <c r="G226" s="572">
        <v>3633.86</v>
      </c>
      <c r="H226" s="324">
        <f>'Series 500 Design'!$H226</f>
        <v>0</v>
      </c>
      <c r="J226" s="406"/>
      <c r="K226" s="562" t="s">
        <v>30</v>
      </c>
      <c r="L226" s="324">
        <f>'Series 500 Final'!$H226</f>
        <v>0</v>
      </c>
    </row>
    <row r="227" spans="1:12" x14ac:dyDescent="0.2">
      <c r="A227" s="562"/>
      <c r="B227" s="558"/>
      <c r="C227" s="406"/>
      <c r="D227" s="562"/>
      <c r="E227" s="572"/>
      <c r="F227" s="572"/>
      <c r="G227" s="572"/>
      <c r="H227" s="569"/>
      <c r="J227" s="406"/>
      <c r="K227" s="562"/>
      <c r="L227" s="569"/>
    </row>
    <row r="228" spans="1:12" ht="52.5" customHeight="1" x14ac:dyDescent="0.2">
      <c r="A228" s="316" t="s">
        <v>1335</v>
      </c>
      <c r="B228" s="558" t="s">
        <v>1336</v>
      </c>
      <c r="C228" s="406"/>
      <c r="D228" s="562" t="s">
        <v>30</v>
      </c>
      <c r="E228" s="572">
        <v>4620.3500000000004</v>
      </c>
      <c r="F228" s="572">
        <v>4620.3500000000004</v>
      </c>
      <c r="G228" s="572">
        <v>4620.3500000000004</v>
      </c>
      <c r="H228" s="324">
        <f>'Series 500 Design'!$H228</f>
        <v>0</v>
      </c>
      <c r="J228" s="406"/>
      <c r="K228" s="562" t="s">
        <v>30</v>
      </c>
      <c r="L228" s="324">
        <f>'Series 500 Final'!$H228</f>
        <v>0</v>
      </c>
    </row>
    <row r="229" spans="1:12" x14ac:dyDescent="0.2">
      <c r="A229" s="562"/>
      <c r="B229" s="558"/>
      <c r="C229" s="406"/>
      <c r="D229" s="562"/>
      <c r="E229" s="572"/>
      <c r="F229" s="572"/>
      <c r="G229" s="572"/>
      <c r="H229" s="569"/>
      <c r="J229" s="406"/>
      <c r="K229" s="562"/>
      <c r="L229" s="569"/>
    </row>
    <row r="230" spans="1:12" ht="53.25" customHeight="1" x14ac:dyDescent="0.2">
      <c r="A230" s="316" t="s">
        <v>1337</v>
      </c>
      <c r="B230" s="558" t="s">
        <v>1338</v>
      </c>
      <c r="C230" s="406"/>
      <c r="D230" s="562" t="s">
        <v>30</v>
      </c>
      <c r="E230" s="572">
        <v>1431.37</v>
      </c>
      <c r="F230" s="572">
        <v>1431.37</v>
      </c>
      <c r="G230" s="572">
        <v>1431.37</v>
      </c>
      <c r="H230" s="324">
        <f>'Series 500 Design'!$H230</f>
        <v>0</v>
      </c>
      <c r="J230" s="406"/>
      <c r="K230" s="562" t="s">
        <v>30</v>
      </c>
      <c r="L230" s="324">
        <f>'Series 500 Final'!$H230</f>
        <v>0</v>
      </c>
    </row>
    <row r="231" spans="1:12" x14ac:dyDescent="0.2">
      <c r="A231" s="562"/>
      <c r="B231" s="558"/>
      <c r="C231" s="406"/>
      <c r="D231" s="562"/>
      <c r="E231" s="572"/>
      <c r="F231" s="572"/>
      <c r="G231" s="572"/>
      <c r="H231" s="569"/>
      <c r="J231" s="406"/>
      <c r="K231" s="562"/>
      <c r="L231" s="569"/>
    </row>
    <row r="232" spans="1:12" ht="51.75" customHeight="1" x14ac:dyDescent="0.2">
      <c r="A232" s="316" t="s">
        <v>1339</v>
      </c>
      <c r="B232" s="558" t="s">
        <v>1340</v>
      </c>
      <c r="C232" s="406"/>
      <c r="D232" s="562" t="s">
        <v>30</v>
      </c>
      <c r="E232" s="572">
        <v>1907.11</v>
      </c>
      <c r="F232" s="572">
        <v>1907.11</v>
      </c>
      <c r="G232" s="572">
        <v>1907.11</v>
      </c>
      <c r="H232" s="324">
        <f>'Series 500 Design'!$H232</f>
        <v>0</v>
      </c>
      <c r="J232" s="406"/>
      <c r="K232" s="562" t="s">
        <v>30</v>
      </c>
      <c r="L232" s="324">
        <f>'Series 500 Final'!$H232</f>
        <v>0</v>
      </c>
    </row>
    <row r="233" spans="1:12" x14ac:dyDescent="0.2">
      <c r="A233" s="562"/>
      <c r="B233" s="558"/>
      <c r="C233" s="406"/>
      <c r="D233" s="562"/>
      <c r="E233" s="572"/>
      <c r="F233" s="572"/>
      <c r="G233" s="572"/>
      <c r="H233" s="569"/>
      <c r="J233" s="406"/>
      <c r="K233" s="562"/>
      <c r="L233" s="569"/>
    </row>
    <row r="234" spans="1:12" ht="54" customHeight="1" x14ac:dyDescent="0.2">
      <c r="A234" s="316" t="s">
        <v>1341</v>
      </c>
      <c r="B234" s="558" t="s">
        <v>1342</v>
      </c>
      <c r="C234" s="406"/>
      <c r="D234" s="562" t="s">
        <v>30</v>
      </c>
      <c r="E234" s="572">
        <v>2597.13</v>
      </c>
      <c r="F234" s="572">
        <v>2597.13</v>
      </c>
      <c r="G234" s="572">
        <v>2597.13</v>
      </c>
      <c r="H234" s="324">
        <f>'Series 500 Design'!$H234</f>
        <v>0</v>
      </c>
      <c r="J234" s="406"/>
      <c r="K234" s="562" t="s">
        <v>30</v>
      </c>
      <c r="L234" s="324">
        <f>'Series 500 Final'!$H234</f>
        <v>0</v>
      </c>
    </row>
    <row r="235" spans="1:12" x14ac:dyDescent="0.2">
      <c r="A235" s="562"/>
      <c r="B235" s="558"/>
      <c r="C235" s="406"/>
      <c r="D235" s="562"/>
      <c r="E235" s="572"/>
      <c r="F235" s="572"/>
      <c r="G235" s="572"/>
      <c r="H235" s="569"/>
      <c r="J235" s="406"/>
      <c r="K235" s="562"/>
      <c r="L235" s="569"/>
    </row>
    <row r="236" spans="1:12" ht="38.25" x14ac:dyDescent="0.2">
      <c r="A236" s="316" t="s">
        <v>1343</v>
      </c>
      <c r="B236" s="558" t="s">
        <v>1344</v>
      </c>
      <c r="C236" s="406"/>
      <c r="D236" s="346" t="s">
        <v>30</v>
      </c>
      <c r="E236" s="572">
        <v>1521.01</v>
      </c>
      <c r="F236" s="572">
        <v>1521.01</v>
      </c>
      <c r="G236" s="572">
        <v>1521.01</v>
      </c>
      <c r="H236" s="324">
        <f>'Series 500 Design'!$H236</f>
        <v>0</v>
      </c>
      <c r="J236" s="406"/>
      <c r="K236" s="346" t="s">
        <v>30</v>
      </c>
      <c r="L236" s="324">
        <f>'Series 500 Final'!$H236</f>
        <v>0</v>
      </c>
    </row>
    <row r="237" spans="1:12" x14ac:dyDescent="0.2">
      <c r="A237" s="562"/>
      <c r="B237" s="558"/>
      <c r="C237" s="406"/>
      <c r="D237" s="562"/>
      <c r="E237" s="572"/>
      <c r="F237" s="572"/>
      <c r="G237" s="572"/>
      <c r="H237" s="569"/>
      <c r="J237" s="406"/>
      <c r="K237" s="562"/>
      <c r="L237" s="569"/>
    </row>
    <row r="238" spans="1:12" ht="39" customHeight="1" x14ac:dyDescent="0.2">
      <c r="A238" s="316" t="s">
        <v>1345</v>
      </c>
      <c r="B238" s="558" t="s">
        <v>1346</v>
      </c>
      <c r="C238" s="406"/>
      <c r="D238" s="562" t="s">
        <v>30</v>
      </c>
      <c r="E238" s="572">
        <v>890.68</v>
      </c>
      <c r="F238" s="572">
        <v>890.68</v>
      </c>
      <c r="G238" s="572">
        <v>890.68</v>
      </c>
      <c r="H238" s="324">
        <f>'Series 500 Design'!$H238</f>
        <v>0</v>
      </c>
      <c r="J238" s="406"/>
      <c r="K238" s="562" t="s">
        <v>30</v>
      </c>
      <c r="L238" s="324">
        <f>'Series 500 Final'!$H238</f>
        <v>0</v>
      </c>
    </row>
    <row r="239" spans="1:12" x14ac:dyDescent="0.2">
      <c r="A239" s="562"/>
      <c r="B239" s="558"/>
      <c r="C239" s="406"/>
      <c r="D239" s="562"/>
      <c r="E239" s="572"/>
      <c r="F239" s="572"/>
      <c r="G239" s="572"/>
      <c r="H239" s="569"/>
      <c r="J239" s="406"/>
      <c r="K239" s="562"/>
      <c r="L239" s="569"/>
    </row>
    <row r="240" spans="1:12" ht="38.25" x14ac:dyDescent="0.2">
      <c r="A240" s="316" t="s">
        <v>1347</v>
      </c>
      <c r="B240" s="558" t="s">
        <v>1348</v>
      </c>
      <c r="C240" s="406"/>
      <c r="D240" s="562" t="s">
        <v>30</v>
      </c>
      <c r="E240" s="572">
        <v>1214.6099999999999</v>
      </c>
      <c r="F240" s="572">
        <v>1214.6099999999999</v>
      </c>
      <c r="G240" s="572">
        <v>1214.6099999999999</v>
      </c>
      <c r="H240" s="324">
        <f>'Series 500 Design'!$H240</f>
        <v>0</v>
      </c>
      <c r="J240" s="406"/>
      <c r="K240" s="562" t="s">
        <v>30</v>
      </c>
      <c r="L240" s="324">
        <f>'Series 500 Final'!$H240</f>
        <v>0</v>
      </c>
    </row>
    <row r="241" spans="1:12" x14ac:dyDescent="0.2">
      <c r="A241" s="562"/>
      <c r="B241" s="558"/>
      <c r="C241" s="406"/>
      <c r="D241" s="562"/>
      <c r="E241" s="572"/>
      <c r="F241" s="572"/>
      <c r="G241" s="572"/>
      <c r="H241" s="569"/>
      <c r="J241" s="406"/>
      <c r="K241" s="562"/>
      <c r="L241" s="569"/>
    </row>
    <row r="242" spans="1:12" ht="38.25" x14ac:dyDescent="0.2">
      <c r="A242" s="316" t="s">
        <v>1349</v>
      </c>
      <c r="B242" s="558" t="s">
        <v>1350</v>
      </c>
      <c r="C242" s="406"/>
      <c r="D242" s="562" t="s">
        <v>30</v>
      </c>
      <c r="E242" s="572">
        <v>808.39</v>
      </c>
      <c r="F242" s="572">
        <v>808.39</v>
      </c>
      <c r="G242" s="572">
        <v>808.39</v>
      </c>
      <c r="H242" s="324">
        <f>'Series 500 Design'!$H242</f>
        <v>0</v>
      </c>
      <c r="J242" s="406"/>
      <c r="K242" s="562" t="s">
        <v>30</v>
      </c>
      <c r="L242" s="324">
        <f>'Series 500 Final'!$H242</f>
        <v>0</v>
      </c>
    </row>
    <row r="243" spans="1:12" x14ac:dyDescent="0.2">
      <c r="A243" s="562"/>
      <c r="B243" s="558"/>
      <c r="C243" s="406"/>
      <c r="D243" s="562"/>
      <c r="E243" s="572"/>
      <c r="F243" s="572"/>
      <c r="G243" s="572"/>
      <c r="H243" s="569"/>
      <c r="J243" s="406"/>
      <c r="K243" s="562"/>
      <c r="L243" s="569"/>
    </row>
    <row r="244" spans="1:12" ht="38.25" x14ac:dyDescent="0.2">
      <c r="A244" s="316" t="s">
        <v>1351</v>
      </c>
      <c r="B244" s="558" t="s">
        <v>1352</v>
      </c>
      <c r="C244" s="406"/>
      <c r="D244" s="562" t="s">
        <v>30</v>
      </c>
      <c r="E244" s="572">
        <v>835.82</v>
      </c>
      <c r="F244" s="572">
        <v>835.82</v>
      </c>
      <c r="G244" s="572">
        <v>835.82</v>
      </c>
      <c r="H244" s="324">
        <f>'Series 500 Design'!$H244</f>
        <v>0</v>
      </c>
      <c r="J244" s="406"/>
      <c r="K244" s="562" t="s">
        <v>30</v>
      </c>
      <c r="L244" s="324">
        <f>'Series 500 Final'!$H244</f>
        <v>0</v>
      </c>
    </row>
    <row r="245" spans="1:12" x14ac:dyDescent="0.2">
      <c r="A245" s="562"/>
      <c r="B245" s="558"/>
      <c r="C245" s="406"/>
      <c r="D245" s="562"/>
      <c r="E245" s="572"/>
      <c r="F245" s="572"/>
      <c r="G245" s="572"/>
      <c r="H245" s="569"/>
      <c r="J245" s="406"/>
      <c r="K245" s="562"/>
      <c r="L245" s="569"/>
    </row>
    <row r="246" spans="1:12" ht="38.25" x14ac:dyDescent="0.2">
      <c r="A246" s="316" t="s">
        <v>1353</v>
      </c>
      <c r="B246" s="558" t="s">
        <v>1354</v>
      </c>
      <c r="C246" s="406"/>
      <c r="D246" s="562" t="s">
        <v>30</v>
      </c>
      <c r="E246" s="572">
        <v>1159.76</v>
      </c>
      <c r="F246" s="572">
        <v>1159.76</v>
      </c>
      <c r="G246" s="572">
        <v>1159.76</v>
      </c>
      <c r="H246" s="324">
        <f>'Series 500 Design'!$H246</f>
        <v>0</v>
      </c>
      <c r="J246" s="406"/>
      <c r="K246" s="562" t="s">
        <v>30</v>
      </c>
      <c r="L246" s="324">
        <f>'Series 500 Final'!$H246</f>
        <v>0</v>
      </c>
    </row>
    <row r="247" spans="1:12" x14ac:dyDescent="0.2">
      <c r="A247" s="562"/>
      <c r="B247" s="558"/>
      <c r="C247" s="406"/>
      <c r="D247" s="562"/>
      <c r="E247" s="572"/>
      <c r="F247" s="572"/>
      <c r="G247" s="572"/>
      <c r="H247" s="569"/>
      <c r="J247" s="406"/>
      <c r="K247" s="562"/>
      <c r="L247" s="569"/>
    </row>
    <row r="248" spans="1:12" ht="38.25" x14ac:dyDescent="0.2">
      <c r="A248" s="316" t="s">
        <v>1355</v>
      </c>
      <c r="B248" s="558" t="s">
        <v>1356</v>
      </c>
      <c r="C248" s="406"/>
      <c r="D248" s="562" t="s">
        <v>30</v>
      </c>
      <c r="E248" s="572">
        <v>833.79</v>
      </c>
      <c r="F248" s="572">
        <v>833.79</v>
      </c>
      <c r="G248" s="572">
        <v>833.79</v>
      </c>
      <c r="H248" s="324">
        <f>'Series 500 Design'!$H248</f>
        <v>0</v>
      </c>
      <c r="J248" s="406"/>
      <c r="K248" s="562" t="s">
        <v>30</v>
      </c>
      <c r="L248" s="324">
        <f>'Series 500 Final'!$H248</f>
        <v>0</v>
      </c>
    </row>
    <row r="249" spans="1:12" x14ac:dyDescent="0.2">
      <c r="A249" s="316"/>
      <c r="B249" s="558"/>
      <c r="C249" s="406"/>
      <c r="D249" s="562"/>
      <c r="E249" s="572"/>
      <c r="F249" s="572"/>
      <c r="G249" s="572"/>
      <c r="H249" s="569"/>
      <c r="J249" s="406"/>
      <c r="K249" s="562"/>
      <c r="L249" s="569"/>
    </row>
    <row r="250" spans="1:12" ht="55.5" customHeight="1" x14ac:dyDescent="0.2">
      <c r="A250" s="346" t="s">
        <v>1357</v>
      </c>
      <c r="B250" s="558" t="s">
        <v>1358</v>
      </c>
      <c r="C250" s="406"/>
      <c r="D250" s="562" t="s">
        <v>30</v>
      </c>
      <c r="E250" s="572">
        <v>1506.52</v>
      </c>
      <c r="F250" s="572">
        <v>1506.52</v>
      </c>
      <c r="G250" s="572">
        <v>1506.52</v>
      </c>
      <c r="H250" s="324">
        <f>'Series 500 Design'!$H250</f>
        <v>0</v>
      </c>
      <c r="J250" s="406"/>
      <c r="K250" s="562" t="s">
        <v>30</v>
      </c>
      <c r="L250" s="324">
        <f>'Series 500 Final'!$H250</f>
        <v>0</v>
      </c>
    </row>
    <row r="251" spans="1:12" x14ac:dyDescent="0.2">
      <c r="A251" s="316"/>
      <c r="B251" s="558"/>
      <c r="C251" s="406"/>
      <c r="D251" s="562"/>
      <c r="E251" s="572"/>
      <c r="F251" s="572"/>
      <c r="G251" s="572"/>
      <c r="H251" s="569"/>
      <c r="J251" s="406"/>
      <c r="K251" s="562"/>
      <c r="L251" s="569"/>
    </row>
    <row r="252" spans="1:12" ht="51.75" customHeight="1" x14ac:dyDescent="0.2">
      <c r="A252" s="346" t="s">
        <v>1359</v>
      </c>
      <c r="B252" s="558" t="s">
        <v>1360</v>
      </c>
      <c r="C252" s="406"/>
      <c r="D252" s="562" t="s">
        <v>30</v>
      </c>
      <c r="E252" s="572">
        <v>2210.61</v>
      </c>
      <c r="F252" s="572">
        <v>2210.61</v>
      </c>
      <c r="G252" s="572">
        <v>2210.61</v>
      </c>
      <c r="H252" s="324">
        <f>'Series 500 Design'!$H252</f>
        <v>0</v>
      </c>
      <c r="J252" s="406"/>
      <c r="K252" s="562" t="s">
        <v>30</v>
      </c>
      <c r="L252" s="324">
        <f>'Series 500 Final'!$H252</f>
        <v>0</v>
      </c>
    </row>
    <row r="253" spans="1:12" x14ac:dyDescent="0.2">
      <c r="A253" s="316"/>
      <c r="B253" s="558"/>
      <c r="C253" s="406"/>
      <c r="D253" s="562"/>
      <c r="E253" s="572"/>
      <c r="F253" s="572"/>
      <c r="G253" s="572"/>
      <c r="H253" s="569"/>
      <c r="J253" s="406"/>
      <c r="K253" s="562"/>
      <c r="L253" s="569"/>
    </row>
    <row r="254" spans="1:12" ht="51" x14ac:dyDescent="0.2">
      <c r="A254" s="346" t="s">
        <v>1361</v>
      </c>
      <c r="B254" s="558" t="s">
        <v>1362</v>
      </c>
      <c r="C254" s="406"/>
      <c r="D254" s="562" t="s">
        <v>30</v>
      </c>
      <c r="E254" s="572">
        <v>2744.93</v>
      </c>
      <c r="F254" s="572">
        <v>2744.93</v>
      </c>
      <c r="G254" s="572">
        <v>2744.93</v>
      </c>
      <c r="H254" s="324">
        <f>'Series 500 Design'!$H254</f>
        <v>0</v>
      </c>
      <c r="J254" s="406"/>
      <c r="K254" s="562" t="s">
        <v>30</v>
      </c>
      <c r="L254" s="324">
        <f>'Series 500 Final'!$H254</f>
        <v>0</v>
      </c>
    </row>
    <row r="255" spans="1:12" x14ac:dyDescent="0.2">
      <c r="A255" s="316"/>
      <c r="B255" s="558"/>
      <c r="C255" s="406"/>
      <c r="D255" s="562"/>
      <c r="E255" s="572"/>
      <c r="F255" s="572"/>
      <c r="G255" s="572"/>
      <c r="H255" s="569"/>
      <c r="J255" s="406"/>
      <c r="K255" s="562"/>
      <c r="L255" s="569"/>
    </row>
    <row r="256" spans="1:12" x14ac:dyDescent="0.2">
      <c r="A256" s="331"/>
      <c r="B256" s="586" t="s">
        <v>1363</v>
      </c>
      <c r="C256" s="484"/>
      <c r="D256" s="587"/>
      <c r="E256" s="588" t="s">
        <v>803</v>
      </c>
      <c r="F256" s="588" t="s">
        <v>804</v>
      </c>
      <c r="G256" s="588" t="s">
        <v>486</v>
      </c>
      <c r="H256" s="587"/>
      <c r="J256" s="484"/>
      <c r="K256" s="587"/>
      <c r="L256" s="587"/>
    </row>
    <row r="257" spans="1:12" x14ac:dyDescent="0.2">
      <c r="A257" s="316"/>
      <c r="B257" s="558"/>
      <c r="C257" s="406"/>
      <c r="D257" s="562"/>
      <c r="E257" s="572"/>
      <c r="F257" s="572"/>
      <c r="G257" s="572"/>
      <c r="H257" s="569"/>
      <c r="J257" s="406"/>
      <c r="K257" s="562"/>
      <c r="L257" s="569"/>
    </row>
    <row r="258" spans="1:12" ht="38.25" x14ac:dyDescent="0.2">
      <c r="A258" s="316" t="s">
        <v>1364</v>
      </c>
      <c r="B258" s="558" t="s">
        <v>1365</v>
      </c>
      <c r="C258" s="406"/>
      <c r="D258" s="562" t="s">
        <v>30</v>
      </c>
      <c r="E258" s="572">
        <v>1770.87</v>
      </c>
      <c r="F258" s="572">
        <v>1770.87</v>
      </c>
      <c r="G258" s="572">
        <v>1770.87</v>
      </c>
      <c r="H258" s="324">
        <f>'Series 500 Design'!$H258</f>
        <v>0</v>
      </c>
      <c r="J258" s="406"/>
      <c r="K258" s="562" t="s">
        <v>30</v>
      </c>
      <c r="L258" s="324">
        <f>'Series 500 Final'!$H258</f>
        <v>0</v>
      </c>
    </row>
    <row r="259" spans="1:12" x14ac:dyDescent="0.2">
      <c r="A259" s="316"/>
      <c r="B259" s="558"/>
      <c r="C259" s="406"/>
      <c r="D259" s="562"/>
      <c r="E259" s="572"/>
      <c r="F259" s="572"/>
      <c r="G259" s="572"/>
      <c r="H259" s="569"/>
      <c r="J259" s="406"/>
      <c r="K259" s="562"/>
      <c r="L259" s="569"/>
    </row>
    <row r="260" spans="1:12" ht="51" x14ac:dyDescent="0.2">
      <c r="A260" s="316" t="s">
        <v>1366</v>
      </c>
      <c r="B260" s="558" t="s">
        <v>1367</v>
      </c>
      <c r="C260" s="406"/>
      <c r="D260" s="562" t="s">
        <v>30</v>
      </c>
      <c r="E260" s="572">
        <v>2545.62</v>
      </c>
      <c r="F260" s="572">
        <v>2545.62</v>
      </c>
      <c r="G260" s="572">
        <v>2545.62</v>
      </c>
      <c r="H260" s="324">
        <f>'Series 500 Design'!$H260</f>
        <v>0</v>
      </c>
      <c r="J260" s="406"/>
      <c r="K260" s="562" t="s">
        <v>30</v>
      </c>
      <c r="L260" s="324">
        <f>'Series 500 Final'!$H260</f>
        <v>0</v>
      </c>
    </row>
    <row r="261" spans="1:12" x14ac:dyDescent="0.2">
      <c r="A261" s="316"/>
      <c r="B261" s="558"/>
      <c r="C261" s="406"/>
      <c r="D261" s="562"/>
      <c r="E261" s="572"/>
      <c r="F261" s="572"/>
      <c r="G261" s="572"/>
      <c r="H261" s="569"/>
      <c r="J261" s="406"/>
      <c r="K261" s="562"/>
      <c r="L261" s="569"/>
    </row>
    <row r="262" spans="1:12" x14ac:dyDescent="0.2">
      <c r="A262" s="331"/>
      <c r="B262" s="586" t="s">
        <v>1368</v>
      </c>
      <c r="C262" s="484"/>
      <c r="D262" s="587"/>
      <c r="E262" s="588" t="s">
        <v>803</v>
      </c>
      <c r="F262" s="588" t="s">
        <v>804</v>
      </c>
      <c r="G262" s="588" t="s">
        <v>486</v>
      </c>
      <c r="H262" s="587"/>
      <c r="J262" s="484"/>
      <c r="K262" s="587"/>
      <c r="L262" s="587"/>
    </row>
    <row r="263" spans="1:12" x14ac:dyDescent="0.2">
      <c r="A263" s="316"/>
      <c r="B263" s="558"/>
      <c r="C263" s="406"/>
      <c r="D263" s="562"/>
      <c r="E263" s="572"/>
      <c r="F263" s="572"/>
      <c r="G263" s="572"/>
      <c r="H263" s="569"/>
      <c r="J263" s="406"/>
      <c r="K263" s="562"/>
      <c r="L263" s="569"/>
    </row>
    <row r="264" spans="1:12" ht="26.25" customHeight="1" x14ac:dyDescent="0.2">
      <c r="A264" s="316" t="s">
        <v>1369</v>
      </c>
      <c r="B264" s="558" t="s">
        <v>1370</v>
      </c>
      <c r="C264" s="406"/>
      <c r="D264" s="562" t="s">
        <v>30</v>
      </c>
      <c r="E264" s="572">
        <v>526.45000000000005</v>
      </c>
      <c r="F264" s="572">
        <v>526.45000000000005</v>
      </c>
      <c r="G264" s="572">
        <v>526.45000000000005</v>
      </c>
      <c r="H264" s="324">
        <f>'Series 500 Design'!$H264</f>
        <v>0</v>
      </c>
      <c r="J264" s="406"/>
      <c r="K264" s="562" t="s">
        <v>30</v>
      </c>
      <c r="L264" s="324">
        <f>'Series 500 Final'!$H264</f>
        <v>0</v>
      </c>
    </row>
    <row r="265" spans="1:12" x14ac:dyDescent="0.2">
      <c r="A265" s="316"/>
      <c r="B265" s="558"/>
      <c r="C265" s="406"/>
      <c r="D265" s="562"/>
      <c r="E265" s="572"/>
      <c r="F265" s="572"/>
      <c r="G265" s="572"/>
      <c r="H265" s="569"/>
      <c r="J265" s="406"/>
      <c r="K265" s="562"/>
      <c r="L265" s="569"/>
    </row>
    <row r="266" spans="1:12" ht="28.5" customHeight="1" x14ac:dyDescent="0.2">
      <c r="A266" s="316" t="s">
        <v>1371</v>
      </c>
      <c r="B266" s="558" t="s">
        <v>1372</v>
      </c>
      <c r="C266" s="406"/>
      <c r="D266" s="562" t="s">
        <v>30</v>
      </c>
      <c r="E266" s="572">
        <v>526.41999999999996</v>
      </c>
      <c r="F266" s="572">
        <v>526.41999999999996</v>
      </c>
      <c r="G266" s="572">
        <v>526.41999999999996</v>
      </c>
      <c r="H266" s="324">
        <f>'Series 500 Design'!$H266</f>
        <v>0</v>
      </c>
      <c r="J266" s="406"/>
      <c r="K266" s="562" t="s">
        <v>30</v>
      </c>
      <c r="L266" s="324">
        <f>'Series 500 Final'!$H266</f>
        <v>0</v>
      </c>
    </row>
    <row r="267" spans="1:12" x14ac:dyDescent="0.2">
      <c r="A267" s="316"/>
      <c r="B267" s="558"/>
      <c r="C267" s="406"/>
      <c r="D267" s="562"/>
      <c r="E267" s="572"/>
      <c r="F267" s="572"/>
      <c r="G267" s="572"/>
      <c r="H267" s="569"/>
      <c r="J267" s="406"/>
      <c r="K267" s="562"/>
      <c r="L267" s="569"/>
    </row>
    <row r="268" spans="1:12" ht="25.5" x14ac:dyDescent="0.2">
      <c r="A268" s="316" t="s">
        <v>1373</v>
      </c>
      <c r="B268" s="558" t="s">
        <v>1374</v>
      </c>
      <c r="C268" s="406"/>
      <c r="D268" s="562" t="s">
        <v>30</v>
      </c>
      <c r="E268" s="572">
        <v>499.27</v>
      </c>
      <c r="F268" s="572">
        <v>499.27</v>
      </c>
      <c r="G268" s="572">
        <v>499.27</v>
      </c>
      <c r="H268" s="324">
        <f>'Series 500 Design'!$H268</f>
        <v>0</v>
      </c>
      <c r="J268" s="406"/>
      <c r="K268" s="562" t="s">
        <v>30</v>
      </c>
      <c r="L268" s="324">
        <f>'Series 500 Final'!$H268</f>
        <v>0</v>
      </c>
    </row>
    <row r="269" spans="1:12" x14ac:dyDescent="0.2">
      <c r="A269" s="316"/>
      <c r="B269" s="558"/>
      <c r="C269" s="406"/>
      <c r="D269" s="562"/>
      <c r="E269" s="572"/>
      <c r="F269" s="572"/>
      <c r="G269" s="572"/>
      <c r="H269" s="569"/>
      <c r="J269" s="406"/>
      <c r="K269" s="562"/>
      <c r="L269" s="569"/>
    </row>
    <row r="270" spans="1:12" ht="27" customHeight="1" x14ac:dyDescent="0.2">
      <c r="A270" s="316" t="s">
        <v>1375</v>
      </c>
      <c r="B270" s="558" t="s">
        <v>1376</v>
      </c>
      <c r="C270" s="406"/>
      <c r="D270" s="562" t="s">
        <v>30</v>
      </c>
      <c r="E270" s="572">
        <v>520.65</v>
      </c>
      <c r="F270" s="572">
        <v>520.65</v>
      </c>
      <c r="G270" s="572">
        <v>520.65</v>
      </c>
      <c r="H270" s="324">
        <f>'Series 500 Design'!$H270</f>
        <v>0</v>
      </c>
      <c r="J270" s="406"/>
      <c r="K270" s="562" t="s">
        <v>30</v>
      </c>
      <c r="L270" s="324">
        <f>'Series 500 Final'!$H270</f>
        <v>0</v>
      </c>
    </row>
    <row r="271" spans="1:12" x14ac:dyDescent="0.2">
      <c r="A271" s="316"/>
      <c r="B271" s="558"/>
      <c r="C271" s="406"/>
      <c r="D271" s="562"/>
      <c r="E271" s="572"/>
      <c r="F271" s="572"/>
      <c r="G271" s="572"/>
      <c r="H271" s="569"/>
      <c r="J271" s="406"/>
      <c r="K271" s="562"/>
      <c r="L271" s="569"/>
    </row>
    <row r="272" spans="1:12" ht="27" customHeight="1" x14ac:dyDescent="0.2">
      <c r="A272" s="316" t="s">
        <v>1377</v>
      </c>
      <c r="B272" s="558" t="s">
        <v>1378</v>
      </c>
      <c r="C272" s="406"/>
      <c r="D272" s="562" t="s">
        <v>30</v>
      </c>
      <c r="E272" s="572">
        <v>520.63</v>
      </c>
      <c r="F272" s="572">
        <v>520.63</v>
      </c>
      <c r="G272" s="572">
        <v>520.63</v>
      </c>
      <c r="H272" s="324">
        <f>'Series 500 Design'!$H272</f>
        <v>0</v>
      </c>
      <c r="J272" s="406"/>
      <c r="K272" s="562" t="s">
        <v>30</v>
      </c>
      <c r="L272" s="324">
        <f>'Series 500 Final'!$H272</f>
        <v>0</v>
      </c>
    </row>
    <row r="273" spans="1:12" x14ac:dyDescent="0.2">
      <c r="A273" s="316"/>
      <c r="B273" s="558"/>
      <c r="C273" s="406"/>
      <c r="D273" s="562"/>
      <c r="E273" s="572"/>
      <c r="F273" s="572"/>
      <c r="G273" s="572"/>
      <c r="H273" s="569"/>
      <c r="J273" s="406"/>
      <c r="K273" s="562"/>
      <c r="L273" s="569"/>
    </row>
    <row r="274" spans="1:12" ht="25.5" x14ac:dyDescent="0.2">
      <c r="A274" s="316" t="s">
        <v>1379</v>
      </c>
      <c r="B274" s="558" t="s">
        <v>1380</v>
      </c>
      <c r="C274" s="406"/>
      <c r="D274" s="562" t="s">
        <v>30</v>
      </c>
      <c r="E274" s="572">
        <v>493.47</v>
      </c>
      <c r="F274" s="572">
        <v>493.47</v>
      </c>
      <c r="G274" s="572">
        <v>493.47</v>
      </c>
      <c r="H274" s="324">
        <f>'Series 500 Design'!$H274</f>
        <v>0</v>
      </c>
      <c r="J274" s="406"/>
      <c r="K274" s="562" t="s">
        <v>30</v>
      </c>
      <c r="L274" s="324">
        <f>'Series 500 Final'!$H274</f>
        <v>0</v>
      </c>
    </row>
    <row r="275" spans="1:12" x14ac:dyDescent="0.2">
      <c r="A275" s="316"/>
      <c r="B275" s="558"/>
      <c r="C275" s="406"/>
      <c r="D275" s="562"/>
      <c r="E275" s="572"/>
      <c r="F275" s="572"/>
      <c r="G275" s="572"/>
      <c r="H275" s="569"/>
      <c r="J275" s="406"/>
      <c r="K275" s="562"/>
      <c r="L275" s="569"/>
    </row>
    <row r="276" spans="1:12" ht="25.5" x14ac:dyDescent="0.2">
      <c r="A276" s="316" t="s">
        <v>1381</v>
      </c>
      <c r="B276" s="558" t="s">
        <v>1382</v>
      </c>
      <c r="C276" s="406"/>
      <c r="D276" s="562" t="s">
        <v>30</v>
      </c>
      <c r="E276" s="572">
        <v>407.26</v>
      </c>
      <c r="F276" s="572">
        <v>407.26</v>
      </c>
      <c r="G276" s="572">
        <v>407.26</v>
      </c>
      <c r="H276" s="324">
        <f>'Series 500 Design'!$H276</f>
        <v>0</v>
      </c>
      <c r="J276" s="406"/>
      <c r="K276" s="562" t="s">
        <v>30</v>
      </c>
      <c r="L276" s="324">
        <f>'Series 500 Final'!$H276</f>
        <v>0</v>
      </c>
    </row>
    <row r="277" spans="1:12" x14ac:dyDescent="0.2">
      <c r="A277" s="316"/>
      <c r="B277" s="558"/>
      <c r="C277" s="406"/>
      <c r="D277" s="562"/>
      <c r="E277" s="572"/>
      <c r="F277" s="572"/>
      <c r="G277" s="572"/>
      <c r="H277" s="569"/>
      <c r="J277" s="406"/>
      <c r="K277" s="562"/>
      <c r="L277" s="569"/>
    </row>
    <row r="278" spans="1:12" ht="25.5" x14ac:dyDescent="0.2">
      <c r="A278" s="316" t="s">
        <v>1383</v>
      </c>
      <c r="B278" s="558" t="s">
        <v>1384</v>
      </c>
      <c r="C278" s="406"/>
      <c r="D278" s="562" t="s">
        <v>30</v>
      </c>
      <c r="E278" s="572">
        <v>657.37</v>
      </c>
      <c r="F278" s="572">
        <v>657.37</v>
      </c>
      <c r="G278" s="572">
        <v>657.37</v>
      </c>
      <c r="H278" s="324">
        <f>'Series 500 Design'!$H278</f>
        <v>0</v>
      </c>
      <c r="J278" s="406"/>
      <c r="K278" s="562" t="s">
        <v>30</v>
      </c>
      <c r="L278" s="324">
        <f>'Series 500 Final'!$H278</f>
        <v>0</v>
      </c>
    </row>
    <row r="279" spans="1:12" x14ac:dyDescent="0.2">
      <c r="A279" s="316"/>
      <c r="B279" s="558"/>
      <c r="C279" s="406"/>
      <c r="D279" s="562"/>
      <c r="E279" s="572"/>
      <c r="F279" s="572"/>
      <c r="G279" s="572"/>
      <c r="H279" s="569"/>
      <c r="J279" s="406"/>
      <c r="K279" s="562"/>
      <c r="L279" s="569"/>
    </row>
    <row r="280" spans="1:12" ht="25.5" x14ac:dyDescent="0.2">
      <c r="A280" s="316" t="s">
        <v>1385</v>
      </c>
      <c r="B280" s="558" t="s">
        <v>1386</v>
      </c>
      <c r="C280" s="406"/>
      <c r="D280" s="562" t="s">
        <v>30</v>
      </c>
      <c r="E280" s="572">
        <v>657.37</v>
      </c>
      <c r="F280" s="572">
        <v>657.37</v>
      </c>
      <c r="G280" s="572">
        <v>657.37</v>
      </c>
      <c r="H280" s="324">
        <f>'Series 500 Design'!$H280</f>
        <v>0</v>
      </c>
      <c r="J280" s="406"/>
      <c r="K280" s="562" t="s">
        <v>30</v>
      </c>
      <c r="L280" s="324">
        <f>'Series 500 Final'!$H280</f>
        <v>0</v>
      </c>
    </row>
    <row r="281" spans="1:12" x14ac:dyDescent="0.2">
      <c r="A281" s="316"/>
      <c r="B281" s="558"/>
      <c r="C281" s="406"/>
      <c r="D281" s="562"/>
      <c r="E281" s="572"/>
      <c r="F281" s="572"/>
      <c r="G281" s="572"/>
      <c r="H281" s="569"/>
      <c r="J281" s="406"/>
      <c r="K281" s="562"/>
      <c r="L281" s="569"/>
    </row>
    <row r="282" spans="1:12" ht="26.25" customHeight="1" x14ac:dyDescent="0.2">
      <c r="A282" s="316" t="s">
        <v>1387</v>
      </c>
      <c r="B282" s="558" t="s">
        <v>1388</v>
      </c>
      <c r="C282" s="406"/>
      <c r="D282" s="562" t="s">
        <v>30</v>
      </c>
      <c r="E282" s="572">
        <v>396.81</v>
      </c>
      <c r="F282" s="572">
        <v>396.81</v>
      </c>
      <c r="G282" s="572">
        <v>396.81</v>
      </c>
      <c r="H282" s="324">
        <f>'Series 500 Design'!$H282</f>
        <v>0</v>
      </c>
      <c r="J282" s="406"/>
      <c r="K282" s="562" t="s">
        <v>30</v>
      </c>
      <c r="L282" s="324">
        <f>'Series 500 Final'!$H282</f>
        <v>0</v>
      </c>
    </row>
    <row r="283" spans="1:12" x14ac:dyDescent="0.2">
      <c r="A283" s="316"/>
      <c r="B283" s="558"/>
      <c r="C283" s="406"/>
      <c r="D283" s="562"/>
      <c r="E283" s="572"/>
      <c r="F283" s="572"/>
      <c r="G283" s="572"/>
      <c r="H283" s="569"/>
      <c r="J283" s="406"/>
      <c r="K283" s="562"/>
      <c r="L283" s="569"/>
    </row>
    <row r="284" spans="1:12" ht="27" customHeight="1" x14ac:dyDescent="0.2">
      <c r="A284" s="316" t="s">
        <v>1389</v>
      </c>
      <c r="B284" s="558" t="s">
        <v>1390</v>
      </c>
      <c r="C284" s="406"/>
      <c r="D284" s="562" t="s">
        <v>30</v>
      </c>
      <c r="E284" s="572">
        <v>479.45</v>
      </c>
      <c r="F284" s="572">
        <v>479.45</v>
      </c>
      <c r="G284" s="572">
        <v>479.45</v>
      </c>
      <c r="H284" s="324">
        <f>'Series 500 Design'!$H284</f>
        <v>0</v>
      </c>
      <c r="J284" s="406"/>
      <c r="K284" s="562" t="s">
        <v>30</v>
      </c>
      <c r="L284" s="324">
        <f>'Series 500 Final'!$H284</f>
        <v>0</v>
      </c>
    </row>
    <row r="285" spans="1:12" x14ac:dyDescent="0.2">
      <c r="A285" s="316"/>
      <c r="B285" s="558"/>
      <c r="C285" s="406"/>
      <c r="D285" s="562"/>
      <c r="E285" s="572"/>
      <c r="F285" s="572"/>
      <c r="G285" s="572"/>
      <c r="H285" s="569"/>
      <c r="J285" s="406"/>
      <c r="K285" s="562"/>
      <c r="L285" s="569"/>
    </row>
    <row r="286" spans="1:12" ht="27" customHeight="1" x14ac:dyDescent="0.2">
      <c r="A286" s="316" t="s">
        <v>1391</v>
      </c>
      <c r="B286" s="558" t="s">
        <v>1392</v>
      </c>
      <c r="C286" s="406"/>
      <c r="D286" s="562" t="s">
        <v>30</v>
      </c>
      <c r="E286" s="572">
        <v>402.51</v>
      </c>
      <c r="F286" s="572">
        <v>402.51</v>
      </c>
      <c r="G286" s="572">
        <v>402.51</v>
      </c>
      <c r="H286" s="324">
        <f>'Series 500 Design'!$H286</f>
        <v>0</v>
      </c>
      <c r="J286" s="406"/>
      <c r="K286" s="562" t="s">
        <v>30</v>
      </c>
      <c r="L286" s="324">
        <f>'Series 500 Final'!$H286</f>
        <v>0</v>
      </c>
    </row>
    <row r="287" spans="1:12" x14ac:dyDescent="0.2">
      <c r="A287" s="316"/>
      <c r="B287" s="558"/>
      <c r="C287" s="406"/>
      <c r="D287" s="562"/>
      <c r="E287" s="572"/>
      <c r="F287" s="572"/>
      <c r="G287" s="572"/>
      <c r="H287" s="569"/>
      <c r="J287" s="406"/>
      <c r="K287" s="562"/>
      <c r="L287" s="569"/>
    </row>
    <row r="288" spans="1:12" ht="26.25" customHeight="1" x14ac:dyDescent="0.2">
      <c r="A288" s="316" t="s">
        <v>1393</v>
      </c>
      <c r="B288" s="558" t="s">
        <v>1394</v>
      </c>
      <c r="C288" s="406"/>
      <c r="D288" s="562" t="s">
        <v>30</v>
      </c>
      <c r="E288" s="572">
        <v>469.77</v>
      </c>
      <c r="F288" s="572">
        <v>469.77</v>
      </c>
      <c r="G288" s="572">
        <v>469.77</v>
      </c>
      <c r="H288" s="324">
        <f>'Series 500 Design'!$H288</f>
        <v>0</v>
      </c>
      <c r="J288" s="406"/>
      <c r="K288" s="562" t="s">
        <v>30</v>
      </c>
      <c r="L288" s="324">
        <f>'Series 500 Final'!$H288</f>
        <v>0</v>
      </c>
    </row>
    <row r="289" spans="1:12" x14ac:dyDescent="0.2">
      <c r="A289" s="316"/>
      <c r="B289" s="558"/>
      <c r="C289" s="406"/>
      <c r="D289" s="562"/>
      <c r="E289" s="572"/>
      <c r="F289" s="572"/>
      <c r="G289" s="572"/>
      <c r="H289" s="569"/>
      <c r="J289" s="406"/>
      <c r="K289" s="562"/>
      <c r="L289" s="569"/>
    </row>
    <row r="290" spans="1:12" ht="25.5" customHeight="1" x14ac:dyDescent="0.2">
      <c r="A290" s="316" t="s">
        <v>1395</v>
      </c>
      <c r="B290" s="558" t="s">
        <v>1396</v>
      </c>
      <c r="C290" s="406"/>
      <c r="D290" s="562" t="s">
        <v>30</v>
      </c>
      <c r="E290" s="572">
        <v>362.78</v>
      </c>
      <c r="F290" s="572">
        <v>362.78</v>
      </c>
      <c r="G290" s="572">
        <v>362.78</v>
      </c>
      <c r="H290" s="324">
        <f>'Series 500 Design'!$H290</f>
        <v>0</v>
      </c>
      <c r="J290" s="406"/>
      <c r="K290" s="562" t="s">
        <v>30</v>
      </c>
      <c r="L290" s="324">
        <f>'Series 500 Final'!$H290</f>
        <v>0</v>
      </c>
    </row>
    <row r="291" spans="1:12" x14ac:dyDescent="0.2">
      <c r="A291" s="316"/>
      <c r="B291" s="558"/>
      <c r="C291" s="406"/>
      <c r="D291" s="562"/>
      <c r="E291" s="572"/>
      <c r="F291" s="572"/>
      <c r="G291" s="572"/>
      <c r="H291" s="569"/>
      <c r="J291" s="406"/>
      <c r="K291" s="562"/>
      <c r="L291" s="569"/>
    </row>
    <row r="292" spans="1:12" ht="25.5" customHeight="1" x14ac:dyDescent="0.2">
      <c r="A292" s="316" t="s">
        <v>1397</v>
      </c>
      <c r="B292" s="558" t="s">
        <v>1398</v>
      </c>
      <c r="C292" s="406"/>
      <c r="D292" s="562" t="s">
        <v>30</v>
      </c>
      <c r="E292" s="572">
        <v>430.05</v>
      </c>
      <c r="F292" s="572">
        <v>430.05</v>
      </c>
      <c r="G292" s="572">
        <v>430.05</v>
      </c>
      <c r="H292" s="324">
        <f>'Series 500 Design'!$H292</f>
        <v>0</v>
      </c>
      <c r="J292" s="406"/>
      <c r="K292" s="562" t="s">
        <v>30</v>
      </c>
      <c r="L292" s="324">
        <f>'Series 500 Final'!$H292</f>
        <v>0</v>
      </c>
    </row>
    <row r="293" spans="1:12" ht="12" customHeight="1" x14ac:dyDescent="0.2">
      <c r="A293" s="316"/>
      <c r="B293" s="558"/>
      <c r="C293" s="406"/>
      <c r="D293" s="562"/>
      <c r="E293" s="572"/>
      <c r="F293" s="572"/>
      <c r="G293" s="572"/>
      <c r="H293" s="569"/>
      <c r="J293" s="406"/>
      <c r="K293" s="562"/>
      <c r="L293" s="569"/>
    </row>
    <row r="294" spans="1:12" ht="25.5" customHeight="1" x14ac:dyDescent="0.2">
      <c r="A294" s="316" t="s">
        <v>1399</v>
      </c>
      <c r="B294" s="558" t="s">
        <v>1400</v>
      </c>
      <c r="C294" s="406"/>
      <c r="D294" s="562" t="s">
        <v>30</v>
      </c>
      <c r="E294" s="572">
        <v>423.72</v>
      </c>
      <c r="F294" s="572">
        <v>423.72</v>
      </c>
      <c r="G294" s="572">
        <v>423.72</v>
      </c>
      <c r="H294" s="324">
        <f>'Series 500 Design'!$H294</f>
        <v>0</v>
      </c>
      <c r="J294" s="406"/>
      <c r="K294" s="562" t="s">
        <v>30</v>
      </c>
      <c r="L294" s="324">
        <f>'Series 500 Final'!$H294</f>
        <v>0</v>
      </c>
    </row>
    <row r="295" spans="1:12" ht="14.25" customHeight="1" x14ac:dyDescent="0.2">
      <c r="A295" s="316"/>
      <c r="B295" s="558"/>
      <c r="C295" s="406"/>
      <c r="D295" s="562"/>
      <c r="E295" s="572"/>
      <c r="F295" s="572"/>
      <c r="G295" s="572"/>
      <c r="H295" s="569"/>
      <c r="J295" s="406"/>
      <c r="K295" s="562"/>
      <c r="L295" s="569"/>
    </row>
    <row r="296" spans="1:12" ht="15" customHeight="1" x14ac:dyDescent="0.2">
      <c r="A296" s="610"/>
      <c r="B296" s="611" t="s">
        <v>1401</v>
      </c>
      <c r="C296" s="400"/>
      <c r="D296" s="612"/>
      <c r="E296" s="565" t="s">
        <v>803</v>
      </c>
      <c r="F296" s="565" t="s">
        <v>804</v>
      </c>
      <c r="G296" s="565" t="s">
        <v>486</v>
      </c>
      <c r="H296" s="612"/>
      <c r="J296" s="400"/>
      <c r="K296" s="612"/>
      <c r="L296" s="612"/>
    </row>
    <row r="297" spans="1:12" ht="12.75" customHeight="1" x14ac:dyDescent="0.2">
      <c r="A297" s="316"/>
      <c r="B297" s="558"/>
      <c r="C297" s="406"/>
      <c r="D297" s="562"/>
      <c r="E297" s="572"/>
      <c r="F297" s="572"/>
      <c r="G297" s="572"/>
      <c r="H297" s="569"/>
      <c r="J297" s="406"/>
      <c r="K297" s="562"/>
      <c r="L297" s="569"/>
    </row>
    <row r="298" spans="1:12" ht="39" customHeight="1" x14ac:dyDescent="0.2">
      <c r="A298" s="316" t="s">
        <v>1402</v>
      </c>
      <c r="B298" s="558" t="s">
        <v>1403</v>
      </c>
      <c r="C298" s="406"/>
      <c r="D298" s="562" t="s">
        <v>30</v>
      </c>
      <c r="E298" s="572">
        <v>2448.04</v>
      </c>
      <c r="F298" s="572">
        <v>2448.04</v>
      </c>
      <c r="G298" s="572">
        <v>2448.04</v>
      </c>
      <c r="H298" s="324">
        <f>'Series 500 Design'!$H298</f>
        <v>0</v>
      </c>
      <c r="J298" s="406"/>
      <c r="K298" s="562" t="s">
        <v>30</v>
      </c>
      <c r="L298" s="324">
        <f>'Series 500 Final'!$H298</f>
        <v>0</v>
      </c>
    </row>
    <row r="299" spans="1:12" ht="13.5" customHeight="1" x14ac:dyDescent="0.2">
      <c r="A299" s="316"/>
      <c r="B299" s="558"/>
      <c r="C299" s="406"/>
      <c r="D299" s="562"/>
      <c r="E299" s="572"/>
      <c r="F299" s="572"/>
      <c r="G299" s="572"/>
      <c r="H299" s="569"/>
      <c r="J299" s="406"/>
      <c r="K299" s="562"/>
      <c r="L299" s="569"/>
    </row>
    <row r="300" spans="1:12" ht="42" customHeight="1" x14ac:dyDescent="0.2">
      <c r="A300" s="316" t="s">
        <v>1404</v>
      </c>
      <c r="B300" s="558" t="s">
        <v>1405</v>
      </c>
      <c r="C300" s="406"/>
      <c r="D300" s="562" t="s">
        <v>30</v>
      </c>
      <c r="E300" s="572">
        <v>4995.3</v>
      </c>
      <c r="F300" s="572">
        <v>4995.3</v>
      </c>
      <c r="G300" s="572">
        <v>4995.3</v>
      </c>
      <c r="H300" s="324">
        <f>'Series 500 Design'!$H300</f>
        <v>0</v>
      </c>
      <c r="J300" s="406"/>
      <c r="K300" s="562" t="s">
        <v>30</v>
      </c>
      <c r="L300" s="324">
        <f>'Series 500 Final'!$H300</f>
        <v>0</v>
      </c>
    </row>
    <row r="301" spans="1:12" ht="12" customHeight="1" x14ac:dyDescent="0.2">
      <c r="A301" s="316"/>
      <c r="B301" s="558"/>
      <c r="C301" s="406"/>
      <c r="D301" s="562"/>
      <c r="E301" s="572"/>
      <c r="F301" s="572"/>
      <c r="G301" s="572"/>
      <c r="H301" s="569"/>
      <c r="J301" s="406"/>
      <c r="K301" s="562"/>
      <c r="L301" s="569"/>
    </row>
    <row r="302" spans="1:12" ht="39" customHeight="1" x14ac:dyDescent="0.2">
      <c r="A302" s="316" t="s">
        <v>1406</v>
      </c>
      <c r="B302" s="558" t="s">
        <v>1407</v>
      </c>
      <c r="C302" s="406"/>
      <c r="D302" s="562" t="s">
        <v>30</v>
      </c>
      <c r="E302" s="572">
        <v>3241.97</v>
      </c>
      <c r="F302" s="572">
        <v>3241.97</v>
      </c>
      <c r="G302" s="572">
        <v>3241.97</v>
      </c>
      <c r="H302" s="324">
        <f>'Series 500 Design'!$H302</f>
        <v>0</v>
      </c>
      <c r="J302" s="406"/>
      <c r="K302" s="562" t="s">
        <v>30</v>
      </c>
      <c r="L302" s="324">
        <f>'Series 500 Final'!$H302</f>
        <v>0</v>
      </c>
    </row>
    <row r="303" spans="1:12" ht="9.75" customHeight="1" x14ac:dyDescent="0.2">
      <c r="A303" s="316"/>
      <c r="B303" s="558"/>
      <c r="C303" s="406"/>
      <c r="D303" s="562"/>
      <c r="E303" s="572"/>
      <c r="F303" s="572"/>
      <c r="G303" s="572"/>
      <c r="H303" s="569"/>
      <c r="J303" s="406"/>
      <c r="K303" s="562"/>
      <c r="L303" s="569"/>
    </row>
    <row r="304" spans="1:12" ht="39.75" customHeight="1" x14ac:dyDescent="0.2">
      <c r="A304" s="316" t="s">
        <v>1408</v>
      </c>
      <c r="B304" s="558" t="s">
        <v>1409</v>
      </c>
      <c r="C304" s="406"/>
      <c r="D304" s="562" t="s">
        <v>30</v>
      </c>
      <c r="E304" s="572">
        <v>5981.62</v>
      </c>
      <c r="F304" s="572">
        <v>5981.62</v>
      </c>
      <c r="G304" s="572">
        <v>5981.62</v>
      </c>
      <c r="H304" s="324">
        <f>'Series 500 Design'!$H304</f>
        <v>0</v>
      </c>
      <c r="J304" s="406"/>
      <c r="K304" s="562" t="s">
        <v>30</v>
      </c>
      <c r="L304" s="324">
        <f>'Series 500 Final'!$H304</f>
        <v>0</v>
      </c>
    </row>
    <row r="305" spans="1:12" x14ac:dyDescent="0.2">
      <c r="A305" s="316"/>
      <c r="B305" s="614"/>
      <c r="C305" s="659"/>
      <c r="D305" s="562"/>
      <c r="E305" s="599"/>
      <c r="F305" s="599"/>
      <c r="G305" s="599"/>
      <c r="H305" s="569"/>
      <c r="J305" s="659"/>
      <c r="K305" s="562"/>
      <c r="L305" s="569"/>
    </row>
    <row r="306" spans="1:12" ht="25.5" x14ac:dyDescent="0.2">
      <c r="A306" s="316" t="s">
        <v>1410</v>
      </c>
      <c r="B306" s="558" t="s">
        <v>1411</v>
      </c>
      <c r="C306" s="406"/>
      <c r="D306" s="562" t="s">
        <v>30</v>
      </c>
      <c r="E306" s="572">
        <v>2507.64</v>
      </c>
      <c r="F306" s="572">
        <v>2507.64</v>
      </c>
      <c r="G306" s="572">
        <v>2507.64</v>
      </c>
      <c r="H306" s="324">
        <f>'Series 500 Design'!$H306</f>
        <v>0</v>
      </c>
      <c r="J306" s="406"/>
      <c r="K306" s="562" t="s">
        <v>30</v>
      </c>
      <c r="L306" s="324">
        <f>'Series 500 Final'!$H306</f>
        <v>0</v>
      </c>
    </row>
    <row r="307" spans="1:12" x14ac:dyDescent="0.2">
      <c r="A307" s="316"/>
      <c r="B307" s="558"/>
      <c r="C307" s="406"/>
      <c r="D307" s="562"/>
      <c r="E307" s="572"/>
      <c r="F307" s="572"/>
      <c r="G307" s="572"/>
      <c r="H307" s="569"/>
      <c r="J307" s="406"/>
      <c r="K307" s="562"/>
      <c r="L307" s="569"/>
    </row>
    <row r="308" spans="1:12" ht="38.25" x14ac:dyDescent="0.2">
      <c r="A308" s="316" t="s">
        <v>1412</v>
      </c>
      <c r="B308" s="558" t="s">
        <v>1413</v>
      </c>
      <c r="C308" s="406"/>
      <c r="D308" s="562" t="s">
        <v>30</v>
      </c>
      <c r="E308" s="572">
        <v>2672.2</v>
      </c>
      <c r="F308" s="572">
        <v>2672.2</v>
      </c>
      <c r="G308" s="572">
        <v>2672.2</v>
      </c>
      <c r="H308" s="324">
        <f>'Series 500 Design'!$H308</f>
        <v>0</v>
      </c>
      <c r="J308" s="406"/>
      <c r="K308" s="562" t="s">
        <v>30</v>
      </c>
      <c r="L308" s="324">
        <f>'Series 500 Final'!$H308</f>
        <v>0</v>
      </c>
    </row>
    <row r="309" spans="1:12" x14ac:dyDescent="0.2">
      <c r="A309" s="316"/>
      <c r="B309" s="558"/>
      <c r="C309" s="406"/>
      <c r="D309" s="562"/>
      <c r="E309" s="572"/>
      <c r="F309" s="572"/>
      <c r="G309" s="572"/>
      <c r="H309" s="569"/>
      <c r="J309" s="406"/>
      <c r="K309" s="562"/>
      <c r="L309" s="569"/>
    </row>
    <row r="310" spans="1:12" ht="38.25" x14ac:dyDescent="0.2">
      <c r="A310" s="316" t="s">
        <v>1414</v>
      </c>
      <c r="B310" s="558" t="s">
        <v>1415</v>
      </c>
      <c r="C310" s="406"/>
      <c r="D310" s="562" t="s">
        <v>30</v>
      </c>
      <c r="E310" s="572">
        <v>1156.7</v>
      </c>
      <c r="F310" s="572">
        <v>1156.7</v>
      </c>
      <c r="G310" s="572">
        <v>1156.7</v>
      </c>
      <c r="H310" s="324">
        <f>'Series 500 Design'!$H310</f>
        <v>0</v>
      </c>
      <c r="J310" s="406"/>
      <c r="K310" s="562" t="s">
        <v>30</v>
      </c>
      <c r="L310" s="324">
        <f>'Series 500 Final'!$H310</f>
        <v>0</v>
      </c>
    </row>
    <row r="311" spans="1:12" x14ac:dyDescent="0.2">
      <c r="A311" s="316"/>
      <c r="B311" s="558"/>
      <c r="C311" s="406"/>
      <c r="D311" s="562"/>
      <c r="E311" s="572"/>
      <c r="F311" s="572"/>
      <c r="G311" s="572"/>
      <c r="H311" s="569"/>
      <c r="J311" s="406"/>
      <c r="K311" s="562"/>
      <c r="L311" s="569"/>
    </row>
    <row r="312" spans="1:12" ht="38.25" x14ac:dyDescent="0.2">
      <c r="A312" s="316" t="s">
        <v>1416</v>
      </c>
      <c r="B312" s="558" t="s">
        <v>1417</v>
      </c>
      <c r="C312" s="406"/>
      <c r="D312" s="562" t="s">
        <v>30</v>
      </c>
      <c r="E312" s="572">
        <v>1321.26</v>
      </c>
      <c r="F312" s="572">
        <v>1321.26</v>
      </c>
      <c r="G312" s="572">
        <v>1321.26</v>
      </c>
      <c r="H312" s="324">
        <f>'Series 500 Design'!$H312</f>
        <v>0</v>
      </c>
      <c r="J312" s="406"/>
      <c r="K312" s="562" t="s">
        <v>30</v>
      </c>
      <c r="L312" s="324">
        <f>'Series 500 Final'!$H312</f>
        <v>0</v>
      </c>
    </row>
    <row r="313" spans="1:12" x14ac:dyDescent="0.2">
      <c r="A313" s="562"/>
      <c r="B313" s="597"/>
      <c r="C313" s="659"/>
      <c r="D313" s="562"/>
      <c r="E313" s="599"/>
      <c r="F313" s="599"/>
      <c r="G313" s="599"/>
      <c r="H313" s="569"/>
      <c r="J313" s="659"/>
      <c r="K313" s="562"/>
      <c r="L313" s="569"/>
    </row>
    <row r="314" spans="1:12" ht="12.75" customHeight="1" x14ac:dyDescent="0.2">
      <c r="A314" s="312"/>
      <c r="B314" s="563" t="s">
        <v>1418</v>
      </c>
      <c r="C314" s="487"/>
      <c r="D314" s="578"/>
      <c r="E314" s="565" t="s">
        <v>644</v>
      </c>
      <c r="F314" s="615" t="s">
        <v>1419</v>
      </c>
      <c r="G314" s="615" t="s">
        <v>388</v>
      </c>
      <c r="H314" s="578"/>
      <c r="J314" s="487"/>
      <c r="K314" s="578"/>
      <c r="L314" s="578"/>
    </row>
    <row r="315" spans="1:12" x14ac:dyDescent="0.2">
      <c r="A315" s="329"/>
      <c r="B315" s="596"/>
      <c r="C315" s="486"/>
      <c r="D315" s="618"/>
      <c r="E315" s="599"/>
      <c r="F315" s="599"/>
      <c r="G315" s="599"/>
      <c r="H315" s="619"/>
      <c r="J315" s="486"/>
      <c r="K315" s="618"/>
      <c r="L315" s="619"/>
    </row>
    <row r="316" spans="1:12" ht="28.5" customHeight="1" x14ac:dyDescent="0.2">
      <c r="A316" s="316" t="s">
        <v>1420</v>
      </c>
      <c r="B316" s="558" t="s">
        <v>1421</v>
      </c>
      <c r="C316" s="406"/>
      <c r="D316" s="562" t="s">
        <v>1236</v>
      </c>
      <c r="E316" s="572">
        <v>8.06</v>
      </c>
      <c r="F316" s="572">
        <v>8.06</v>
      </c>
      <c r="G316" s="572">
        <v>8.06</v>
      </c>
      <c r="H316" s="324">
        <f>'Series 500 Design'!$H316</f>
        <v>0</v>
      </c>
      <c r="J316" s="406"/>
      <c r="K316" s="562" t="s">
        <v>1236</v>
      </c>
      <c r="L316" s="324">
        <f>'Series 500 Final'!$H316</f>
        <v>0</v>
      </c>
    </row>
    <row r="317" spans="1:12" x14ac:dyDescent="0.2">
      <c r="A317" s="329"/>
      <c r="B317" s="558"/>
      <c r="C317" s="406"/>
      <c r="D317" s="562"/>
      <c r="E317" s="572"/>
      <c r="F317" s="572"/>
      <c r="G317" s="572"/>
      <c r="H317" s="569"/>
      <c r="J317" s="406"/>
      <c r="K317" s="562"/>
      <c r="L317" s="569"/>
    </row>
    <row r="318" spans="1:12" ht="12.75" customHeight="1" x14ac:dyDescent="0.2">
      <c r="A318" s="316" t="s">
        <v>1422</v>
      </c>
      <c r="B318" s="558" t="s">
        <v>1423</v>
      </c>
      <c r="C318" s="406"/>
      <c r="D318" s="562" t="s">
        <v>1236</v>
      </c>
      <c r="E318" s="572">
        <v>38.409999999999997</v>
      </c>
      <c r="F318" s="572">
        <v>38.409999999999997</v>
      </c>
      <c r="G318" s="572">
        <v>38.409999999999997</v>
      </c>
      <c r="H318" s="324">
        <f>'Series 500 Design'!$H318</f>
        <v>0</v>
      </c>
      <c r="J318" s="406"/>
      <c r="K318" s="562" t="s">
        <v>1236</v>
      </c>
      <c r="L318" s="324">
        <f>'Series 500 Final'!$H318</f>
        <v>0</v>
      </c>
    </row>
    <row r="319" spans="1:12" x14ac:dyDescent="0.2">
      <c r="A319" s="329"/>
      <c r="B319" s="558"/>
      <c r="C319" s="406"/>
      <c r="D319" s="562"/>
      <c r="E319" s="572"/>
      <c r="F319" s="572"/>
      <c r="G319" s="572"/>
      <c r="H319" s="569"/>
      <c r="J319" s="406"/>
      <c r="K319" s="562"/>
      <c r="L319" s="569"/>
    </row>
    <row r="320" spans="1:12" ht="12.75" customHeight="1" x14ac:dyDescent="0.2">
      <c r="A320" s="316" t="s">
        <v>1424</v>
      </c>
      <c r="B320" s="558" t="s">
        <v>1425</v>
      </c>
      <c r="C320" s="406"/>
      <c r="D320" s="562" t="s">
        <v>1236</v>
      </c>
      <c r="E320" s="572">
        <v>108.22</v>
      </c>
      <c r="F320" s="572">
        <v>108.22</v>
      </c>
      <c r="G320" s="572">
        <v>108.22</v>
      </c>
      <c r="H320" s="324">
        <f>'Series 500 Design'!$H320</f>
        <v>0</v>
      </c>
      <c r="J320" s="406"/>
      <c r="K320" s="562" t="s">
        <v>1236</v>
      </c>
      <c r="L320" s="324">
        <f>'Series 500 Final'!$H320</f>
        <v>0</v>
      </c>
    </row>
    <row r="321" spans="1:12" x14ac:dyDescent="0.2">
      <c r="A321" s="317"/>
      <c r="B321" s="558"/>
      <c r="C321" s="406"/>
      <c r="D321" s="316"/>
      <c r="E321" s="599"/>
      <c r="F321" s="599"/>
      <c r="G321" s="599"/>
      <c r="H321" s="620"/>
      <c r="J321" s="406"/>
      <c r="K321" s="316"/>
      <c r="L321" s="620"/>
    </row>
    <row r="322" spans="1:12" x14ac:dyDescent="0.2">
      <c r="A322" s="316"/>
      <c r="B322" s="558"/>
      <c r="C322" s="406"/>
      <c r="D322" s="316"/>
      <c r="E322" s="599"/>
      <c r="F322" s="599"/>
      <c r="G322" s="599"/>
      <c r="H322" s="620"/>
      <c r="J322" s="406"/>
      <c r="K322" s="316"/>
      <c r="L322" s="620"/>
    </row>
    <row r="323" spans="1:12" ht="25.5" x14ac:dyDescent="0.2">
      <c r="A323" s="311"/>
      <c r="B323" s="563" t="s">
        <v>1426</v>
      </c>
      <c r="C323" s="487"/>
      <c r="D323" s="311"/>
      <c r="E323" s="613"/>
      <c r="F323" s="613"/>
      <c r="G323" s="613"/>
      <c r="H323" s="311"/>
      <c r="J323" s="487"/>
      <c r="K323" s="311"/>
      <c r="L323" s="311"/>
    </row>
    <row r="324" spans="1:12" x14ac:dyDescent="0.2">
      <c r="A324" s="316"/>
      <c r="B324" s="596"/>
      <c r="C324" s="486"/>
      <c r="D324" s="316"/>
      <c r="E324" s="599"/>
      <c r="F324" s="599"/>
      <c r="G324" s="599"/>
      <c r="H324" s="620"/>
      <c r="J324" s="486"/>
      <c r="K324" s="316"/>
      <c r="L324" s="620"/>
    </row>
    <row r="325" spans="1:12" x14ac:dyDescent="0.2">
      <c r="A325" s="331"/>
      <c r="B325" s="586" t="s">
        <v>1427</v>
      </c>
      <c r="C325" s="484"/>
      <c r="D325" s="331"/>
      <c r="E325" s="588" t="s">
        <v>803</v>
      </c>
      <c r="F325" s="588" t="s">
        <v>1428</v>
      </c>
      <c r="G325" s="588" t="s">
        <v>1429</v>
      </c>
      <c r="H325" s="331"/>
      <c r="I325" s="655"/>
      <c r="J325" s="484"/>
      <c r="K325" s="331"/>
      <c r="L325" s="331"/>
    </row>
    <row r="326" spans="1:12" x14ac:dyDescent="0.2">
      <c r="A326" s="316"/>
      <c r="B326" s="596"/>
      <c r="C326" s="406"/>
      <c r="D326" s="316"/>
      <c r="E326" s="622"/>
      <c r="F326" s="623"/>
      <c r="G326" s="622"/>
      <c r="H326" s="620"/>
      <c r="I326" s="655"/>
      <c r="J326" s="406"/>
      <c r="K326" s="316"/>
      <c r="L326" s="620"/>
    </row>
    <row r="327" spans="1:12" x14ac:dyDescent="0.2">
      <c r="A327" s="316"/>
      <c r="B327" s="558"/>
      <c r="C327" s="406"/>
      <c r="D327" s="316"/>
      <c r="E327" s="622"/>
      <c r="F327" s="623"/>
      <c r="G327" s="622"/>
      <c r="H327" s="620"/>
      <c r="I327" s="655"/>
      <c r="J327" s="406"/>
      <c r="K327" s="316"/>
      <c r="L327" s="620"/>
    </row>
    <row r="328" spans="1:12" ht="38.25" customHeight="1" x14ac:dyDescent="0.2">
      <c r="A328" s="316" t="s">
        <v>1430</v>
      </c>
      <c r="B328" s="558" t="s">
        <v>1431</v>
      </c>
      <c r="C328" s="406">
        <v>7</v>
      </c>
      <c r="D328" s="562" t="s">
        <v>30</v>
      </c>
      <c r="E328" s="572">
        <v>108.85</v>
      </c>
      <c r="F328" s="572">
        <v>108.85</v>
      </c>
      <c r="G328" s="572">
        <v>108.85</v>
      </c>
      <c r="H328" s="324">
        <f>'Series 500 Design'!$H328</f>
        <v>761.94999999999993</v>
      </c>
      <c r="J328" s="406"/>
      <c r="K328" s="562" t="s">
        <v>30</v>
      </c>
      <c r="L328" s="324">
        <f>'Series 500 Final'!$H328</f>
        <v>0</v>
      </c>
    </row>
    <row r="329" spans="1:12" x14ac:dyDescent="0.2">
      <c r="A329" s="316"/>
      <c r="B329" s="558"/>
      <c r="C329" s="406"/>
      <c r="D329" s="316"/>
      <c r="E329" s="572"/>
      <c r="F329" s="572"/>
      <c r="G329" s="572"/>
      <c r="H329" s="620"/>
      <c r="J329" s="406"/>
      <c r="K329" s="316"/>
      <c r="L329" s="620"/>
    </row>
    <row r="330" spans="1:12" ht="38.25" x14ac:dyDescent="0.2">
      <c r="A330" s="316" t="s">
        <v>1432</v>
      </c>
      <c r="B330" s="558" t="s">
        <v>1433</v>
      </c>
      <c r="C330" s="406"/>
      <c r="D330" s="562" t="s">
        <v>30</v>
      </c>
      <c r="E330" s="572">
        <v>153.52000000000001</v>
      </c>
      <c r="F330" s="572">
        <v>153.52000000000001</v>
      </c>
      <c r="G330" s="572">
        <v>153.52000000000001</v>
      </c>
      <c r="H330" s="324">
        <f>'Series 500 Design'!$H330</f>
        <v>0</v>
      </c>
      <c r="J330" s="406"/>
      <c r="K330" s="562" t="s">
        <v>30</v>
      </c>
      <c r="L330" s="324">
        <f>'Series 500 Final'!$H330</f>
        <v>0</v>
      </c>
    </row>
    <row r="331" spans="1:12" x14ac:dyDescent="0.2">
      <c r="A331" s="316"/>
      <c r="B331" s="558"/>
      <c r="C331" s="406"/>
      <c r="D331" s="316"/>
      <c r="E331" s="572"/>
      <c r="F331" s="572"/>
      <c r="G331" s="572"/>
      <c r="H331" s="620"/>
      <c r="J331" s="406"/>
      <c r="K331" s="316"/>
      <c r="L331" s="620"/>
    </row>
    <row r="332" spans="1:12" ht="38.25" x14ac:dyDescent="0.2">
      <c r="A332" s="316" t="s">
        <v>1434</v>
      </c>
      <c r="B332" s="558" t="s">
        <v>1435</v>
      </c>
      <c r="C332" s="406"/>
      <c r="D332" s="562" t="s">
        <v>30</v>
      </c>
      <c r="E332" s="572">
        <v>108.85</v>
      </c>
      <c r="F332" s="572">
        <v>108.85</v>
      </c>
      <c r="G332" s="572">
        <v>108.85</v>
      </c>
      <c r="H332" s="324">
        <f>'Series 500 Design'!$H332</f>
        <v>0</v>
      </c>
      <c r="J332" s="406"/>
      <c r="K332" s="562" t="s">
        <v>30</v>
      </c>
      <c r="L332" s="324">
        <f>'Series 500 Final'!$H332</f>
        <v>0</v>
      </c>
    </row>
    <row r="333" spans="1:12" x14ac:dyDescent="0.2">
      <c r="A333" s="316"/>
      <c r="B333" s="558"/>
      <c r="C333" s="406"/>
      <c r="D333" s="316"/>
      <c r="E333" s="572"/>
      <c r="F333" s="572"/>
      <c r="G333" s="572"/>
      <c r="H333" s="620"/>
      <c r="J333" s="406"/>
      <c r="K333" s="316"/>
      <c r="L333" s="620"/>
    </row>
    <row r="334" spans="1:12" ht="38.25" x14ac:dyDescent="0.2">
      <c r="A334" s="316" t="s">
        <v>1436</v>
      </c>
      <c r="B334" s="558" t="s">
        <v>1437</v>
      </c>
      <c r="C334" s="406"/>
      <c r="D334" s="562" t="s">
        <v>30</v>
      </c>
      <c r="E334" s="572">
        <v>153.52000000000001</v>
      </c>
      <c r="F334" s="572">
        <v>153.52000000000001</v>
      </c>
      <c r="G334" s="572">
        <v>153.52000000000001</v>
      </c>
      <c r="H334" s="324">
        <f>'Series 500 Design'!$H334</f>
        <v>0</v>
      </c>
      <c r="J334" s="406"/>
      <c r="K334" s="562" t="s">
        <v>30</v>
      </c>
      <c r="L334" s="324">
        <f>'Series 500 Final'!$H334</f>
        <v>0</v>
      </c>
    </row>
    <row r="335" spans="1:12" x14ac:dyDescent="0.2">
      <c r="A335" s="316"/>
      <c r="B335" s="558"/>
      <c r="C335" s="406"/>
      <c r="D335" s="316"/>
      <c r="E335" s="572"/>
      <c r="F335" s="572"/>
      <c r="G335" s="572"/>
      <c r="H335" s="620"/>
      <c r="J335" s="406"/>
      <c r="K335" s="316"/>
      <c r="L335" s="620"/>
    </row>
    <row r="336" spans="1:12" ht="41.25" customHeight="1" x14ac:dyDescent="0.2">
      <c r="A336" s="316" t="s">
        <v>1438</v>
      </c>
      <c r="B336" s="558" t="s">
        <v>1439</v>
      </c>
      <c r="C336" s="406"/>
      <c r="D336" s="562" t="s">
        <v>30</v>
      </c>
      <c r="E336" s="572">
        <v>108.85</v>
      </c>
      <c r="F336" s="572">
        <v>108.85</v>
      </c>
      <c r="G336" s="572">
        <v>108.85</v>
      </c>
      <c r="H336" s="324">
        <f>'Series 500 Design'!$H336</f>
        <v>0</v>
      </c>
      <c r="J336" s="406"/>
      <c r="K336" s="562" t="s">
        <v>30</v>
      </c>
      <c r="L336" s="324">
        <f>'Series 500 Final'!$H336</f>
        <v>0</v>
      </c>
    </row>
    <row r="337" spans="1:12" x14ac:dyDescent="0.2">
      <c r="A337" s="316"/>
      <c r="B337" s="629"/>
      <c r="C337" s="406"/>
      <c r="D337" s="316"/>
      <c r="E337" s="572"/>
      <c r="F337" s="572"/>
      <c r="G337" s="572"/>
      <c r="H337" s="620"/>
      <c r="J337" s="406"/>
      <c r="K337" s="316"/>
      <c r="L337" s="620"/>
    </row>
    <row r="338" spans="1:12" ht="39.75" customHeight="1" x14ac:dyDescent="0.2">
      <c r="A338" s="316" t="s">
        <v>1440</v>
      </c>
      <c r="B338" s="558" t="s">
        <v>1441</v>
      </c>
      <c r="C338" s="406"/>
      <c r="D338" s="562" t="s">
        <v>30</v>
      </c>
      <c r="E338" s="572">
        <v>153.52000000000001</v>
      </c>
      <c r="F338" s="572">
        <v>153.52000000000001</v>
      </c>
      <c r="G338" s="572">
        <v>153.52000000000001</v>
      </c>
      <c r="H338" s="324">
        <f>'Series 500 Design'!$H338</f>
        <v>0</v>
      </c>
      <c r="J338" s="406"/>
      <c r="K338" s="562" t="s">
        <v>30</v>
      </c>
      <c r="L338" s="324">
        <f>'Series 500 Final'!$H338</f>
        <v>0</v>
      </c>
    </row>
    <row r="339" spans="1:12" x14ac:dyDescent="0.2">
      <c r="A339" s="316"/>
      <c r="B339" s="558"/>
      <c r="C339" s="406"/>
      <c r="D339" s="316"/>
      <c r="E339" s="572"/>
      <c r="F339" s="572"/>
      <c r="G339" s="572"/>
      <c r="H339" s="620"/>
      <c r="J339" s="406"/>
      <c r="K339" s="316"/>
      <c r="L339" s="620"/>
    </row>
    <row r="340" spans="1:12" ht="38.25" x14ac:dyDescent="0.2">
      <c r="A340" s="316" t="s">
        <v>1442</v>
      </c>
      <c r="B340" s="558" t="s">
        <v>1443</v>
      </c>
      <c r="C340" s="406"/>
      <c r="D340" s="562" t="s">
        <v>30</v>
      </c>
      <c r="E340" s="572">
        <v>108.85</v>
      </c>
      <c r="F340" s="572">
        <v>108.85</v>
      </c>
      <c r="G340" s="572">
        <v>108.85</v>
      </c>
      <c r="H340" s="324">
        <f>'Series 500 Design'!$H340</f>
        <v>0</v>
      </c>
      <c r="J340" s="406"/>
      <c r="K340" s="562" t="s">
        <v>30</v>
      </c>
      <c r="L340" s="324">
        <f>'Series 500 Final'!$H340</f>
        <v>0</v>
      </c>
    </row>
    <row r="341" spans="1:12" x14ac:dyDescent="0.2">
      <c r="A341" s="316"/>
      <c r="B341" s="558"/>
      <c r="C341" s="406"/>
      <c r="D341" s="316"/>
      <c r="E341" s="572"/>
      <c r="F341" s="572"/>
      <c r="G341" s="572"/>
      <c r="H341" s="620"/>
      <c r="J341" s="406"/>
      <c r="K341" s="316"/>
      <c r="L341" s="620"/>
    </row>
    <row r="342" spans="1:12" ht="38.25" x14ac:dyDescent="0.2">
      <c r="A342" s="316" t="s">
        <v>1444</v>
      </c>
      <c r="B342" s="558" t="s">
        <v>1445</v>
      </c>
      <c r="C342" s="406"/>
      <c r="D342" s="562" t="s">
        <v>30</v>
      </c>
      <c r="E342" s="572">
        <v>153.52000000000001</v>
      </c>
      <c r="F342" s="572">
        <v>153.52000000000001</v>
      </c>
      <c r="G342" s="572">
        <v>153.52000000000001</v>
      </c>
      <c r="H342" s="324">
        <f>'Series 500 Design'!$H342</f>
        <v>0</v>
      </c>
      <c r="J342" s="406"/>
      <c r="K342" s="562" t="s">
        <v>30</v>
      </c>
      <c r="L342" s="324">
        <f>'Series 500 Final'!$H342</f>
        <v>0</v>
      </c>
    </row>
    <row r="343" spans="1:12" x14ac:dyDescent="0.2">
      <c r="A343" s="316"/>
      <c r="B343" s="558"/>
      <c r="C343" s="406"/>
      <c r="D343" s="316"/>
      <c r="E343" s="572"/>
      <c r="F343" s="572"/>
      <c r="G343" s="572"/>
      <c r="H343" s="620"/>
      <c r="J343" s="406"/>
      <c r="K343" s="316"/>
      <c r="L343" s="620"/>
    </row>
    <row r="344" spans="1:12" ht="38.25" x14ac:dyDescent="0.2">
      <c r="A344" s="316" t="s">
        <v>1446</v>
      </c>
      <c r="B344" s="558" t="s">
        <v>1447</v>
      </c>
      <c r="C344" s="406"/>
      <c r="D344" s="562" t="s">
        <v>30</v>
      </c>
      <c r="E344" s="572">
        <v>108.85</v>
      </c>
      <c r="F344" s="572">
        <v>108.85</v>
      </c>
      <c r="G344" s="572">
        <v>108.85</v>
      </c>
      <c r="H344" s="324">
        <f>'Series 500 Design'!$H344</f>
        <v>0</v>
      </c>
      <c r="J344" s="406"/>
      <c r="K344" s="562" t="s">
        <v>30</v>
      </c>
      <c r="L344" s="324">
        <f>'Series 500 Final'!$H344</f>
        <v>0</v>
      </c>
    </row>
    <row r="345" spans="1:12" x14ac:dyDescent="0.2">
      <c r="A345" s="316"/>
      <c r="B345" s="629"/>
      <c r="C345" s="406"/>
      <c r="D345" s="316"/>
      <c r="E345" s="572"/>
      <c r="F345" s="572"/>
      <c r="G345" s="572"/>
      <c r="H345" s="620"/>
      <c r="J345" s="406"/>
      <c r="K345" s="316"/>
      <c r="L345" s="620"/>
    </row>
    <row r="346" spans="1:12" ht="38.25" x14ac:dyDescent="0.2">
      <c r="A346" s="316" t="s">
        <v>1448</v>
      </c>
      <c r="B346" s="558" t="s">
        <v>1449</v>
      </c>
      <c r="C346" s="406"/>
      <c r="D346" s="562" t="s">
        <v>30</v>
      </c>
      <c r="E346" s="572">
        <v>153.52000000000001</v>
      </c>
      <c r="F346" s="572">
        <v>153.52000000000001</v>
      </c>
      <c r="G346" s="572">
        <v>153.52000000000001</v>
      </c>
      <c r="H346" s="324">
        <f>'Series 500 Design'!$H346</f>
        <v>0</v>
      </c>
      <c r="J346" s="406"/>
      <c r="K346" s="562" t="s">
        <v>30</v>
      </c>
      <c r="L346" s="324">
        <f>'Series 500 Final'!$H346</f>
        <v>0</v>
      </c>
    </row>
    <row r="347" spans="1:12" x14ac:dyDescent="0.2">
      <c r="A347" s="316"/>
      <c r="B347" s="558"/>
      <c r="C347" s="406"/>
      <c r="D347" s="316"/>
      <c r="E347" s="572"/>
      <c r="F347" s="572"/>
      <c r="G347" s="572"/>
      <c r="H347" s="620"/>
      <c r="J347" s="406"/>
      <c r="K347" s="316"/>
      <c r="L347" s="620"/>
    </row>
    <row r="348" spans="1:12" ht="38.25" x14ac:dyDescent="0.2">
      <c r="A348" s="316" t="s">
        <v>1450</v>
      </c>
      <c r="B348" s="558" t="s">
        <v>1451</v>
      </c>
      <c r="C348" s="406"/>
      <c r="D348" s="562" t="s">
        <v>30</v>
      </c>
      <c r="E348" s="572">
        <v>108.85</v>
      </c>
      <c r="F348" s="572">
        <v>108.85</v>
      </c>
      <c r="G348" s="572">
        <v>108.85</v>
      </c>
      <c r="H348" s="324">
        <f>'Series 500 Design'!$H348</f>
        <v>0</v>
      </c>
      <c r="J348" s="406"/>
      <c r="K348" s="562" t="s">
        <v>30</v>
      </c>
      <c r="L348" s="324">
        <f>'Series 500 Final'!$H348</f>
        <v>0</v>
      </c>
    </row>
    <row r="349" spans="1:12" x14ac:dyDescent="0.2">
      <c r="A349" s="316"/>
      <c r="B349" s="558"/>
      <c r="C349" s="406"/>
      <c r="D349" s="316"/>
      <c r="E349" s="572"/>
      <c r="F349" s="572"/>
      <c r="G349" s="572"/>
      <c r="H349" s="620"/>
      <c r="J349" s="406"/>
      <c r="K349" s="316"/>
      <c r="L349" s="620"/>
    </row>
    <row r="350" spans="1:12" ht="38.25" x14ac:dyDescent="0.2">
      <c r="A350" s="316" t="s">
        <v>1452</v>
      </c>
      <c r="B350" s="558" t="s">
        <v>1453</v>
      </c>
      <c r="C350" s="406"/>
      <c r="D350" s="562" t="s">
        <v>30</v>
      </c>
      <c r="E350" s="572">
        <v>153.52000000000001</v>
      </c>
      <c r="F350" s="572">
        <v>153.52000000000001</v>
      </c>
      <c r="G350" s="572">
        <v>153.52000000000001</v>
      </c>
      <c r="H350" s="324">
        <f>'Series 500 Design'!$H350</f>
        <v>0</v>
      </c>
      <c r="J350" s="406"/>
      <c r="K350" s="562" t="s">
        <v>30</v>
      </c>
      <c r="L350" s="324">
        <f>'Series 500 Final'!$H350</f>
        <v>0</v>
      </c>
    </row>
    <row r="351" spans="1:12" x14ac:dyDescent="0.2">
      <c r="A351" s="316"/>
      <c r="B351" s="558"/>
      <c r="C351" s="406"/>
      <c r="D351" s="316"/>
      <c r="E351" s="572"/>
      <c r="F351" s="572"/>
      <c r="G351" s="572"/>
      <c r="H351" s="620"/>
      <c r="J351" s="406"/>
      <c r="K351" s="316"/>
      <c r="L351" s="620"/>
    </row>
    <row r="352" spans="1:12" ht="38.25" x14ac:dyDescent="0.2">
      <c r="A352" s="316" t="s">
        <v>1454</v>
      </c>
      <c r="B352" s="558" t="s">
        <v>1455</v>
      </c>
      <c r="C352" s="406"/>
      <c r="D352" s="562" t="s">
        <v>30</v>
      </c>
      <c r="E352" s="572">
        <v>78.36</v>
      </c>
      <c r="F352" s="572">
        <v>78.36</v>
      </c>
      <c r="G352" s="572">
        <v>78.36</v>
      </c>
      <c r="H352" s="324">
        <f>'Series 500 Design'!$H352</f>
        <v>0</v>
      </c>
      <c r="J352" s="406"/>
      <c r="K352" s="562" t="s">
        <v>30</v>
      </c>
      <c r="L352" s="324">
        <f>'Series 500 Final'!$H352</f>
        <v>0</v>
      </c>
    </row>
    <row r="353" spans="1:12" x14ac:dyDescent="0.2">
      <c r="A353" s="316"/>
      <c r="B353" s="558"/>
      <c r="C353" s="406"/>
      <c r="D353" s="316"/>
      <c r="E353" s="572"/>
      <c r="F353" s="572"/>
      <c r="G353" s="572"/>
      <c r="H353" s="620"/>
      <c r="J353" s="406"/>
      <c r="K353" s="316"/>
      <c r="L353" s="620"/>
    </row>
    <row r="354" spans="1:12" ht="38.25" x14ac:dyDescent="0.2">
      <c r="A354" s="316" t="s">
        <v>1456</v>
      </c>
      <c r="B354" s="558" t="s">
        <v>1457</v>
      </c>
      <c r="C354" s="406"/>
      <c r="D354" s="562" t="s">
        <v>30</v>
      </c>
      <c r="E354" s="572">
        <v>108.85</v>
      </c>
      <c r="F354" s="572">
        <v>108.85</v>
      </c>
      <c r="G354" s="572">
        <v>108.85</v>
      </c>
      <c r="H354" s="324">
        <f>'Series 500 Design'!$H354</f>
        <v>0</v>
      </c>
      <c r="J354" s="406"/>
      <c r="K354" s="562" t="s">
        <v>30</v>
      </c>
      <c r="L354" s="324">
        <f>'Series 500 Final'!$H354</f>
        <v>0</v>
      </c>
    </row>
    <row r="355" spans="1:12" x14ac:dyDescent="0.2">
      <c r="A355" s="316"/>
      <c r="B355" s="558"/>
      <c r="C355" s="406"/>
      <c r="D355" s="316"/>
      <c r="E355" s="572"/>
      <c r="F355" s="572"/>
      <c r="G355" s="572"/>
      <c r="H355" s="620"/>
      <c r="J355" s="406"/>
      <c r="K355" s="316"/>
      <c r="L355" s="620"/>
    </row>
    <row r="356" spans="1:12" ht="38.25" x14ac:dyDescent="0.2">
      <c r="A356" s="316" t="s">
        <v>1458</v>
      </c>
      <c r="B356" s="558" t="s">
        <v>1459</v>
      </c>
      <c r="C356" s="406"/>
      <c r="D356" s="562" t="s">
        <v>30</v>
      </c>
      <c r="E356" s="572">
        <v>108.85</v>
      </c>
      <c r="F356" s="572">
        <v>108.85</v>
      </c>
      <c r="G356" s="572">
        <v>108.85</v>
      </c>
      <c r="H356" s="324">
        <f>'Series 500 Design'!$H356</f>
        <v>0</v>
      </c>
      <c r="J356" s="406"/>
      <c r="K356" s="562" t="s">
        <v>30</v>
      </c>
      <c r="L356" s="324">
        <f>'Series 500 Final'!$H356</f>
        <v>0</v>
      </c>
    </row>
    <row r="357" spans="1:12" x14ac:dyDescent="0.2">
      <c r="A357" s="316"/>
      <c r="B357" s="558"/>
      <c r="C357" s="406"/>
      <c r="D357" s="316"/>
      <c r="E357" s="572"/>
      <c r="F357" s="572"/>
      <c r="G357" s="572"/>
      <c r="H357" s="620"/>
      <c r="J357" s="406"/>
      <c r="K357" s="316"/>
      <c r="L357" s="620"/>
    </row>
    <row r="358" spans="1:12" ht="38.25" x14ac:dyDescent="0.2">
      <c r="A358" s="316" t="s">
        <v>1460</v>
      </c>
      <c r="B358" s="558" t="s">
        <v>1461</v>
      </c>
      <c r="C358" s="406"/>
      <c r="D358" s="562" t="s">
        <v>30</v>
      </c>
      <c r="E358" s="572">
        <v>153.52000000000001</v>
      </c>
      <c r="F358" s="572">
        <v>153.52000000000001</v>
      </c>
      <c r="G358" s="572">
        <v>153.52000000000001</v>
      </c>
      <c r="H358" s="324">
        <f>'Series 500 Design'!$H358</f>
        <v>0</v>
      </c>
      <c r="J358" s="406"/>
      <c r="K358" s="562" t="s">
        <v>30</v>
      </c>
      <c r="L358" s="324">
        <f>'Series 500 Final'!$H358</f>
        <v>0</v>
      </c>
    </row>
    <row r="359" spans="1:12" x14ac:dyDescent="0.2">
      <c r="A359" s="316"/>
      <c r="B359" s="558"/>
      <c r="C359" s="406"/>
      <c r="D359" s="316"/>
      <c r="E359" s="572"/>
      <c r="F359" s="572"/>
      <c r="G359" s="572"/>
      <c r="H359" s="620"/>
      <c r="J359" s="406"/>
      <c r="K359" s="316"/>
      <c r="L359" s="620"/>
    </row>
    <row r="360" spans="1:12" ht="38.25" x14ac:dyDescent="0.2">
      <c r="A360" s="316" t="s">
        <v>1462</v>
      </c>
      <c r="B360" s="558" t="s">
        <v>1463</v>
      </c>
      <c r="C360" s="406"/>
      <c r="D360" s="562" t="s">
        <v>30</v>
      </c>
      <c r="E360" s="572">
        <v>108.85</v>
      </c>
      <c r="F360" s="572">
        <v>108.85</v>
      </c>
      <c r="G360" s="572">
        <v>108.85</v>
      </c>
      <c r="H360" s="324">
        <f>'Series 500 Design'!$H360</f>
        <v>0</v>
      </c>
      <c r="J360" s="406"/>
      <c r="K360" s="562" t="s">
        <v>30</v>
      </c>
      <c r="L360" s="324">
        <f>'Series 500 Final'!$H360</f>
        <v>0</v>
      </c>
    </row>
    <row r="361" spans="1:12" x14ac:dyDescent="0.2">
      <c r="A361" s="316"/>
      <c r="B361" s="558"/>
      <c r="C361" s="406"/>
      <c r="D361" s="316"/>
      <c r="E361" s="572"/>
      <c r="F361" s="572"/>
      <c r="G361" s="572"/>
      <c r="H361" s="620"/>
      <c r="J361" s="406"/>
      <c r="K361" s="316"/>
      <c r="L361" s="620"/>
    </row>
    <row r="362" spans="1:12" ht="38.25" x14ac:dyDescent="0.2">
      <c r="A362" s="316" t="s">
        <v>1464</v>
      </c>
      <c r="B362" s="558" t="s">
        <v>1465</v>
      </c>
      <c r="C362" s="406"/>
      <c r="D362" s="562" t="s">
        <v>30</v>
      </c>
      <c r="E362" s="572">
        <v>153.52000000000001</v>
      </c>
      <c r="F362" s="572">
        <v>153.52000000000001</v>
      </c>
      <c r="G362" s="572">
        <v>153.52000000000001</v>
      </c>
      <c r="H362" s="324">
        <f>'Series 500 Design'!$H362</f>
        <v>0</v>
      </c>
      <c r="J362" s="406"/>
      <c r="K362" s="562" t="s">
        <v>30</v>
      </c>
      <c r="L362" s="324">
        <f>'Series 500 Final'!$H362</f>
        <v>0</v>
      </c>
    </row>
    <row r="363" spans="1:12" x14ac:dyDescent="0.2">
      <c r="A363" s="316"/>
      <c r="B363" s="558"/>
      <c r="C363" s="406"/>
      <c r="D363" s="562"/>
      <c r="E363" s="572"/>
      <c r="F363" s="572"/>
      <c r="G363" s="572"/>
      <c r="H363" s="569"/>
      <c r="J363" s="406"/>
      <c r="K363" s="562"/>
      <c r="L363" s="569"/>
    </row>
    <row r="364" spans="1:12" x14ac:dyDescent="0.2">
      <c r="A364" s="331"/>
      <c r="B364" s="586" t="s">
        <v>1466</v>
      </c>
      <c r="C364" s="484"/>
      <c r="D364" s="587"/>
      <c r="E364" s="588" t="s">
        <v>803</v>
      </c>
      <c r="F364" s="588" t="s">
        <v>1428</v>
      </c>
      <c r="G364" s="588" t="s">
        <v>1429</v>
      </c>
      <c r="H364" s="587"/>
      <c r="J364" s="484"/>
      <c r="K364" s="587"/>
      <c r="L364" s="587"/>
    </row>
    <row r="365" spans="1:12" x14ac:dyDescent="0.2">
      <c r="A365" s="316"/>
      <c r="B365" s="558"/>
      <c r="C365" s="406"/>
      <c r="D365" s="562"/>
      <c r="E365" s="572"/>
      <c r="F365" s="572"/>
      <c r="G365" s="572"/>
      <c r="H365" s="569"/>
      <c r="J365" s="406"/>
      <c r="K365" s="562"/>
      <c r="L365" s="569"/>
    </row>
    <row r="366" spans="1:12" ht="33" customHeight="1" x14ac:dyDescent="0.2">
      <c r="A366" s="316" t="s">
        <v>1467</v>
      </c>
      <c r="B366" s="558" t="s">
        <v>1468</v>
      </c>
      <c r="C366" s="406"/>
      <c r="D366" s="562" t="s">
        <v>30</v>
      </c>
      <c r="E366" s="572">
        <v>108.85</v>
      </c>
      <c r="F366" s="572">
        <v>108.85</v>
      </c>
      <c r="G366" s="572">
        <v>108.85</v>
      </c>
      <c r="H366" s="324">
        <f>'Series 500 Design'!$H366</f>
        <v>0</v>
      </c>
      <c r="J366" s="406"/>
      <c r="K366" s="562" t="s">
        <v>30</v>
      </c>
      <c r="L366" s="324">
        <f>'Series 500 Final'!$H366</f>
        <v>0</v>
      </c>
    </row>
    <row r="367" spans="1:12" x14ac:dyDescent="0.2">
      <c r="A367" s="316"/>
      <c r="B367" s="558"/>
      <c r="C367" s="406"/>
      <c r="D367" s="562"/>
      <c r="E367" s="572"/>
      <c r="F367" s="572"/>
      <c r="G367" s="572"/>
      <c r="H367" s="569"/>
      <c r="J367" s="406"/>
      <c r="K367" s="562"/>
      <c r="L367" s="569"/>
    </row>
    <row r="368" spans="1:12" ht="38.25" x14ac:dyDescent="0.2">
      <c r="A368" s="316" t="s">
        <v>1469</v>
      </c>
      <c r="B368" s="558" t="s">
        <v>1470</v>
      </c>
      <c r="C368" s="406"/>
      <c r="D368" s="562" t="s">
        <v>30</v>
      </c>
      <c r="E368" s="572">
        <v>153.52000000000001</v>
      </c>
      <c r="F368" s="572">
        <v>153.52000000000001</v>
      </c>
      <c r="G368" s="572">
        <v>153.52000000000001</v>
      </c>
      <c r="H368" s="324">
        <f>'Series 500 Design'!$H368</f>
        <v>0</v>
      </c>
      <c r="J368" s="406"/>
      <c r="K368" s="562" t="s">
        <v>30</v>
      </c>
      <c r="L368" s="324">
        <f>'Series 500 Final'!$H368</f>
        <v>0</v>
      </c>
    </row>
    <row r="369" spans="1:12" x14ac:dyDescent="0.2">
      <c r="A369" s="316"/>
      <c r="B369" s="558"/>
      <c r="C369" s="406"/>
      <c r="D369" s="562"/>
      <c r="E369" s="572"/>
      <c r="F369" s="572"/>
      <c r="G369" s="572"/>
      <c r="H369" s="569"/>
      <c r="J369" s="406"/>
      <c r="K369" s="562"/>
      <c r="L369" s="569"/>
    </row>
    <row r="370" spans="1:12" ht="30.75" customHeight="1" x14ac:dyDescent="0.2">
      <c r="A370" s="316" t="s">
        <v>1471</v>
      </c>
      <c r="B370" s="558" t="s">
        <v>1472</v>
      </c>
      <c r="C370" s="406"/>
      <c r="D370" s="562" t="s">
        <v>30</v>
      </c>
      <c r="E370" s="572">
        <v>108.85</v>
      </c>
      <c r="F370" s="572">
        <v>108.85</v>
      </c>
      <c r="G370" s="572">
        <v>108.85</v>
      </c>
      <c r="H370" s="324">
        <f>'Series 500 Design'!$H370</f>
        <v>0</v>
      </c>
      <c r="J370" s="406"/>
      <c r="K370" s="562" t="s">
        <v>30</v>
      </c>
      <c r="L370" s="324">
        <f>'Series 500 Final'!$H370</f>
        <v>0</v>
      </c>
    </row>
    <row r="371" spans="1:12" x14ac:dyDescent="0.2">
      <c r="A371" s="316"/>
      <c r="B371" s="558"/>
      <c r="C371" s="406"/>
      <c r="D371" s="562"/>
      <c r="E371" s="572"/>
      <c r="F371" s="572"/>
      <c r="G371" s="572"/>
      <c r="H371" s="569"/>
      <c r="J371" s="406"/>
      <c r="K371" s="562"/>
      <c r="L371" s="569"/>
    </row>
    <row r="372" spans="1:12" ht="39.75" customHeight="1" x14ac:dyDescent="0.2">
      <c r="A372" s="316" t="s">
        <v>1473</v>
      </c>
      <c r="B372" s="558" t="s">
        <v>1474</v>
      </c>
      <c r="C372" s="406"/>
      <c r="D372" s="562" t="s">
        <v>30</v>
      </c>
      <c r="E372" s="572">
        <v>153.52000000000001</v>
      </c>
      <c r="F372" s="572">
        <v>153.52000000000001</v>
      </c>
      <c r="G372" s="572">
        <v>153.52000000000001</v>
      </c>
      <c r="H372" s="324">
        <f>'Series 500 Design'!$H372</f>
        <v>0</v>
      </c>
      <c r="J372" s="406"/>
      <c r="K372" s="562" t="s">
        <v>30</v>
      </c>
      <c r="L372" s="324">
        <f>'Series 500 Final'!$H372</f>
        <v>0</v>
      </c>
    </row>
    <row r="373" spans="1:12" x14ac:dyDescent="0.2">
      <c r="A373" s="316"/>
      <c r="B373" s="558"/>
      <c r="C373" s="406"/>
      <c r="D373" s="562"/>
      <c r="E373" s="572"/>
      <c r="F373" s="572"/>
      <c r="G373" s="572"/>
      <c r="H373" s="569"/>
      <c r="J373" s="406"/>
      <c r="K373" s="562"/>
      <c r="L373" s="569"/>
    </row>
    <row r="374" spans="1:12" ht="39" customHeight="1" x14ac:dyDescent="0.2">
      <c r="A374" s="316" t="s">
        <v>1475</v>
      </c>
      <c r="B374" s="558" t="s">
        <v>1476</v>
      </c>
      <c r="C374" s="406"/>
      <c r="D374" s="562" t="s">
        <v>30</v>
      </c>
      <c r="E374" s="572">
        <v>108.85</v>
      </c>
      <c r="F374" s="572">
        <v>108.85</v>
      </c>
      <c r="G374" s="572">
        <v>108.85</v>
      </c>
      <c r="H374" s="324">
        <f>'Series 500 Design'!$H374</f>
        <v>0</v>
      </c>
      <c r="J374" s="406"/>
      <c r="K374" s="562" t="s">
        <v>30</v>
      </c>
      <c r="L374" s="324">
        <f>'Series 500 Final'!$H374</f>
        <v>0</v>
      </c>
    </row>
    <row r="375" spans="1:12" x14ac:dyDescent="0.2">
      <c r="A375" s="316"/>
      <c r="B375" s="558"/>
      <c r="C375" s="406"/>
      <c r="D375" s="562"/>
      <c r="E375" s="572"/>
      <c r="F375" s="572"/>
      <c r="G375" s="572"/>
      <c r="H375" s="569"/>
      <c r="J375" s="406"/>
      <c r="K375" s="562"/>
      <c r="L375" s="569"/>
    </row>
    <row r="376" spans="1:12" ht="39.75" customHeight="1" x14ac:dyDescent="0.2">
      <c r="A376" s="316" t="s">
        <v>1477</v>
      </c>
      <c r="B376" s="558" t="s">
        <v>1478</v>
      </c>
      <c r="C376" s="406"/>
      <c r="D376" s="562" t="s">
        <v>30</v>
      </c>
      <c r="E376" s="572">
        <v>153.52000000000001</v>
      </c>
      <c r="F376" s="572">
        <v>153.52000000000001</v>
      </c>
      <c r="G376" s="572">
        <v>153.52000000000001</v>
      </c>
      <c r="H376" s="324">
        <f>'Series 500 Design'!$H376</f>
        <v>0</v>
      </c>
      <c r="J376" s="406"/>
      <c r="K376" s="562" t="s">
        <v>30</v>
      </c>
      <c r="L376" s="324">
        <f>'Series 500 Final'!$H376</f>
        <v>0</v>
      </c>
    </row>
    <row r="377" spans="1:12" x14ac:dyDescent="0.2">
      <c r="A377" s="316"/>
      <c r="B377" s="558"/>
      <c r="C377" s="406"/>
      <c r="D377" s="562"/>
      <c r="E377" s="572"/>
      <c r="F377" s="572"/>
      <c r="G377" s="572"/>
      <c r="H377" s="569"/>
      <c r="J377" s="406"/>
      <c r="K377" s="562"/>
      <c r="L377" s="569"/>
    </row>
    <row r="378" spans="1:12" ht="39" customHeight="1" x14ac:dyDescent="0.2">
      <c r="A378" s="316" t="s">
        <v>1479</v>
      </c>
      <c r="B378" s="558" t="s">
        <v>1480</v>
      </c>
      <c r="C378" s="406"/>
      <c r="D378" s="562" t="s">
        <v>30</v>
      </c>
      <c r="E378" s="572">
        <v>108.85</v>
      </c>
      <c r="F378" s="572">
        <v>108.85</v>
      </c>
      <c r="G378" s="572">
        <v>108.85</v>
      </c>
      <c r="H378" s="324">
        <f>'Series 500 Design'!$H378</f>
        <v>0</v>
      </c>
      <c r="J378" s="406"/>
      <c r="K378" s="562" t="s">
        <v>30</v>
      </c>
      <c r="L378" s="324">
        <f>'Series 500 Final'!$H378</f>
        <v>0</v>
      </c>
    </row>
    <row r="379" spans="1:12" x14ac:dyDescent="0.2">
      <c r="A379" s="316"/>
      <c r="B379" s="558"/>
      <c r="C379" s="406"/>
      <c r="D379" s="562"/>
      <c r="E379" s="572"/>
      <c r="F379" s="572"/>
      <c r="G379" s="572"/>
      <c r="H379" s="569"/>
      <c r="J379" s="406"/>
      <c r="K379" s="562"/>
      <c r="L379" s="569"/>
    </row>
    <row r="380" spans="1:12" ht="40.5" customHeight="1" x14ac:dyDescent="0.2">
      <c r="A380" s="316" t="s">
        <v>1481</v>
      </c>
      <c r="B380" s="558" t="s">
        <v>1482</v>
      </c>
      <c r="C380" s="406"/>
      <c r="D380" s="562" t="s">
        <v>30</v>
      </c>
      <c r="E380" s="572">
        <v>153.52000000000001</v>
      </c>
      <c r="F380" s="572">
        <v>153.52000000000001</v>
      </c>
      <c r="G380" s="572">
        <v>153.52000000000001</v>
      </c>
      <c r="H380" s="324">
        <f>'Series 500 Design'!$H380</f>
        <v>0</v>
      </c>
      <c r="J380" s="406"/>
      <c r="K380" s="562" t="s">
        <v>30</v>
      </c>
      <c r="L380" s="324">
        <f>'Series 500 Final'!$H380</f>
        <v>0</v>
      </c>
    </row>
    <row r="381" spans="1:12" x14ac:dyDescent="0.2">
      <c r="A381" s="316"/>
      <c r="B381" s="558"/>
      <c r="C381" s="406"/>
      <c r="D381" s="562"/>
      <c r="E381" s="572"/>
      <c r="F381" s="572"/>
      <c r="G381" s="572"/>
      <c r="H381" s="569"/>
      <c r="J381" s="406"/>
      <c r="K381" s="562"/>
      <c r="L381" s="569"/>
    </row>
    <row r="382" spans="1:12" ht="39.75" customHeight="1" x14ac:dyDescent="0.2">
      <c r="A382" s="316" t="s">
        <v>1483</v>
      </c>
      <c r="B382" s="558" t="s">
        <v>1484</v>
      </c>
      <c r="C382" s="406"/>
      <c r="D382" s="562" t="s">
        <v>30</v>
      </c>
      <c r="E382" s="572">
        <v>108.85</v>
      </c>
      <c r="F382" s="572">
        <v>108.85</v>
      </c>
      <c r="G382" s="572">
        <v>108.85</v>
      </c>
      <c r="H382" s="324">
        <f>'Series 500 Design'!$H382</f>
        <v>0</v>
      </c>
      <c r="J382" s="406"/>
      <c r="K382" s="562" t="s">
        <v>30</v>
      </c>
      <c r="L382" s="324">
        <f>'Series 500 Final'!$H382</f>
        <v>0</v>
      </c>
    </row>
    <row r="383" spans="1:12" x14ac:dyDescent="0.2">
      <c r="A383" s="316"/>
      <c r="B383" s="629"/>
      <c r="C383" s="406"/>
      <c r="D383" s="562"/>
      <c r="E383" s="572"/>
      <c r="F383" s="572"/>
      <c r="G383" s="572"/>
      <c r="H383" s="569"/>
      <c r="J383" s="406"/>
      <c r="K383" s="562"/>
      <c r="L383" s="569"/>
    </row>
    <row r="384" spans="1:12" ht="38.25" customHeight="1" x14ac:dyDescent="0.2">
      <c r="A384" s="316" t="s">
        <v>1485</v>
      </c>
      <c r="B384" s="558" t="s">
        <v>1486</v>
      </c>
      <c r="C384" s="406"/>
      <c r="D384" s="562" t="s">
        <v>30</v>
      </c>
      <c r="E384" s="572">
        <v>153.52000000000001</v>
      </c>
      <c r="F384" s="572">
        <v>153.52000000000001</v>
      </c>
      <c r="G384" s="572">
        <v>153.52000000000001</v>
      </c>
      <c r="H384" s="324">
        <f>'Series 500 Design'!$H384</f>
        <v>0</v>
      </c>
      <c r="J384" s="406"/>
      <c r="K384" s="562" t="s">
        <v>30</v>
      </c>
      <c r="L384" s="324">
        <f>'Series 500 Final'!$H384</f>
        <v>0</v>
      </c>
    </row>
    <row r="385" spans="1:12" x14ac:dyDescent="0.2">
      <c r="A385" s="316"/>
      <c r="B385" s="558"/>
      <c r="C385" s="406"/>
      <c r="D385" s="562"/>
      <c r="E385" s="572"/>
      <c r="F385" s="572"/>
      <c r="G385" s="572"/>
      <c r="H385" s="569"/>
      <c r="J385" s="406"/>
      <c r="K385" s="562"/>
      <c r="L385" s="569"/>
    </row>
    <row r="386" spans="1:12" ht="41.25" customHeight="1" x14ac:dyDescent="0.2">
      <c r="A386" s="316" t="s">
        <v>1487</v>
      </c>
      <c r="B386" s="558" t="s">
        <v>1488</v>
      </c>
      <c r="C386" s="406"/>
      <c r="D386" s="562" t="s">
        <v>30</v>
      </c>
      <c r="E386" s="572">
        <v>108.85</v>
      </c>
      <c r="F386" s="572">
        <v>108.85</v>
      </c>
      <c r="G386" s="572">
        <v>108.85</v>
      </c>
      <c r="H386" s="324">
        <f>'Series 500 Design'!$H386</f>
        <v>0</v>
      </c>
      <c r="J386" s="406"/>
      <c r="K386" s="562" t="s">
        <v>30</v>
      </c>
      <c r="L386" s="324">
        <f>'Series 500 Final'!$H386</f>
        <v>0</v>
      </c>
    </row>
    <row r="387" spans="1:12" x14ac:dyDescent="0.2">
      <c r="A387" s="316"/>
      <c r="B387" s="558"/>
      <c r="C387" s="406"/>
      <c r="D387" s="562"/>
      <c r="E387" s="572"/>
      <c r="F387" s="572"/>
      <c r="G387" s="572"/>
      <c r="H387" s="569"/>
      <c r="J387" s="406"/>
      <c r="K387" s="562"/>
      <c r="L387" s="569"/>
    </row>
    <row r="388" spans="1:12" ht="38.25" customHeight="1" x14ac:dyDescent="0.2">
      <c r="A388" s="316" t="s">
        <v>1489</v>
      </c>
      <c r="B388" s="558" t="s">
        <v>1490</v>
      </c>
      <c r="C388" s="406"/>
      <c r="D388" s="562" t="s">
        <v>30</v>
      </c>
      <c r="E388" s="572">
        <v>153.52000000000001</v>
      </c>
      <c r="F388" s="572">
        <v>153.52000000000001</v>
      </c>
      <c r="G388" s="572">
        <v>153.52000000000001</v>
      </c>
      <c r="H388" s="324">
        <f>'Series 500 Design'!$H388</f>
        <v>0</v>
      </c>
      <c r="J388" s="406"/>
      <c r="K388" s="562" t="s">
        <v>30</v>
      </c>
      <c r="L388" s="324">
        <f>'Series 500 Final'!$H388</f>
        <v>0</v>
      </c>
    </row>
    <row r="389" spans="1:12" x14ac:dyDescent="0.2">
      <c r="A389" s="316"/>
      <c r="B389" s="558"/>
      <c r="C389" s="406"/>
      <c r="D389" s="562"/>
      <c r="E389" s="572"/>
      <c r="F389" s="572"/>
      <c r="G389" s="572"/>
      <c r="H389" s="569"/>
      <c r="J389" s="406"/>
      <c r="K389" s="562"/>
      <c r="L389" s="569"/>
    </row>
    <row r="390" spans="1:12" ht="38.25" x14ac:dyDescent="0.2">
      <c r="A390" s="316" t="s">
        <v>1491</v>
      </c>
      <c r="B390" s="558" t="s">
        <v>1492</v>
      </c>
      <c r="C390" s="406"/>
      <c r="D390" s="562" t="s">
        <v>30</v>
      </c>
      <c r="E390" s="572">
        <v>78.36</v>
      </c>
      <c r="F390" s="572">
        <v>78.36</v>
      </c>
      <c r="G390" s="572">
        <v>78.36</v>
      </c>
      <c r="H390" s="324">
        <f>'Series 500 Design'!$H390</f>
        <v>0</v>
      </c>
      <c r="J390" s="406"/>
      <c r="K390" s="562" t="s">
        <v>30</v>
      </c>
      <c r="L390" s="324">
        <f>'Series 500 Final'!$H390</f>
        <v>0</v>
      </c>
    </row>
    <row r="391" spans="1:12" x14ac:dyDescent="0.2">
      <c r="A391" s="316"/>
      <c r="B391" s="558"/>
      <c r="C391" s="406"/>
      <c r="D391" s="562"/>
      <c r="E391" s="572"/>
      <c r="F391" s="572"/>
      <c r="G391" s="572"/>
      <c r="H391" s="569"/>
      <c r="J391" s="406"/>
      <c r="K391" s="562"/>
      <c r="L391" s="569"/>
    </row>
    <row r="392" spans="1:12" ht="51" x14ac:dyDescent="0.2">
      <c r="A392" s="316" t="s">
        <v>1493</v>
      </c>
      <c r="B392" s="558" t="s">
        <v>1494</v>
      </c>
      <c r="C392" s="406"/>
      <c r="D392" s="562" t="s">
        <v>30</v>
      </c>
      <c r="E392" s="572">
        <v>108.85</v>
      </c>
      <c r="F392" s="572">
        <v>108.85</v>
      </c>
      <c r="G392" s="572">
        <v>108.85</v>
      </c>
      <c r="H392" s="324">
        <f>'Series 500 Design'!$H392</f>
        <v>0</v>
      </c>
      <c r="J392" s="406"/>
      <c r="K392" s="562" t="s">
        <v>30</v>
      </c>
      <c r="L392" s="324">
        <f>'Series 500 Final'!$H392</f>
        <v>0</v>
      </c>
    </row>
    <row r="393" spans="1:12" x14ac:dyDescent="0.2">
      <c r="A393" s="316"/>
      <c r="B393" s="558"/>
      <c r="C393" s="406"/>
      <c r="D393" s="562"/>
      <c r="E393" s="572"/>
      <c r="F393" s="572"/>
      <c r="G393" s="572"/>
      <c r="H393" s="569"/>
      <c r="J393" s="406"/>
      <c r="K393" s="562"/>
      <c r="L393" s="569"/>
    </row>
    <row r="394" spans="1:12" ht="38.25" x14ac:dyDescent="0.2">
      <c r="A394" s="316" t="s">
        <v>1495</v>
      </c>
      <c r="B394" s="558" t="s">
        <v>1496</v>
      </c>
      <c r="C394" s="406"/>
      <c r="D394" s="562" t="s">
        <v>30</v>
      </c>
      <c r="E394" s="572">
        <v>108.85</v>
      </c>
      <c r="F394" s="572">
        <v>108.85</v>
      </c>
      <c r="G394" s="572">
        <v>108.85</v>
      </c>
      <c r="H394" s="324">
        <f>'Series 500 Design'!$H394</f>
        <v>0</v>
      </c>
      <c r="J394" s="406"/>
      <c r="K394" s="562" t="s">
        <v>30</v>
      </c>
      <c r="L394" s="324">
        <f>'Series 500 Final'!$H394</f>
        <v>0</v>
      </c>
    </row>
    <row r="395" spans="1:12" x14ac:dyDescent="0.2">
      <c r="A395" s="316"/>
      <c r="B395" s="558"/>
      <c r="C395" s="406"/>
      <c r="D395" s="562"/>
      <c r="E395" s="572"/>
      <c r="F395" s="572"/>
      <c r="G395" s="572"/>
      <c r="H395" s="569"/>
      <c r="J395" s="406"/>
      <c r="K395" s="562"/>
      <c r="L395" s="569"/>
    </row>
    <row r="396" spans="1:12" ht="51" x14ac:dyDescent="0.2">
      <c r="A396" s="316" t="s">
        <v>1497</v>
      </c>
      <c r="B396" s="558" t="s">
        <v>1498</v>
      </c>
      <c r="C396" s="406"/>
      <c r="D396" s="562" t="s">
        <v>30</v>
      </c>
      <c r="E396" s="572">
        <v>153.52000000000001</v>
      </c>
      <c r="F396" s="572">
        <v>153.52000000000001</v>
      </c>
      <c r="G396" s="572">
        <v>153.52000000000001</v>
      </c>
      <c r="H396" s="324">
        <f>'Series 500 Design'!$H396</f>
        <v>0</v>
      </c>
      <c r="J396" s="406"/>
      <c r="K396" s="562" t="s">
        <v>30</v>
      </c>
      <c r="L396" s="324">
        <f>'Series 500 Final'!$H396</f>
        <v>0</v>
      </c>
    </row>
    <row r="397" spans="1:12" x14ac:dyDescent="0.2">
      <c r="A397" s="316"/>
      <c r="B397" s="558"/>
      <c r="C397" s="406"/>
      <c r="D397" s="562"/>
      <c r="E397" s="572"/>
      <c r="F397" s="572"/>
      <c r="G397" s="572"/>
      <c r="H397" s="569"/>
      <c r="J397" s="406"/>
      <c r="K397" s="562"/>
      <c r="L397" s="569"/>
    </row>
    <row r="398" spans="1:12" ht="38.25" x14ac:dyDescent="0.2">
      <c r="A398" s="316" t="s">
        <v>1499</v>
      </c>
      <c r="B398" s="558" t="s">
        <v>1500</v>
      </c>
      <c r="C398" s="406"/>
      <c r="D398" s="562" t="s">
        <v>30</v>
      </c>
      <c r="E398" s="572">
        <v>108.85</v>
      </c>
      <c r="F398" s="572">
        <v>108.85</v>
      </c>
      <c r="G398" s="572">
        <v>108.85</v>
      </c>
      <c r="H398" s="324">
        <f>'Series 500 Design'!$H398</f>
        <v>0</v>
      </c>
      <c r="J398" s="406"/>
      <c r="K398" s="562" t="s">
        <v>30</v>
      </c>
      <c r="L398" s="324">
        <f>'Series 500 Final'!$H398</f>
        <v>0</v>
      </c>
    </row>
    <row r="399" spans="1:12" x14ac:dyDescent="0.2">
      <c r="A399" s="316"/>
      <c r="B399" s="558"/>
      <c r="C399" s="406"/>
      <c r="D399" s="562"/>
      <c r="E399" s="572"/>
      <c r="F399" s="572"/>
      <c r="G399" s="572"/>
      <c r="H399" s="569"/>
      <c r="J399" s="406"/>
      <c r="K399" s="562"/>
      <c r="L399" s="569"/>
    </row>
    <row r="400" spans="1:12" ht="51" x14ac:dyDescent="0.2">
      <c r="A400" s="316" t="s">
        <v>1501</v>
      </c>
      <c r="B400" s="558" t="s">
        <v>1502</v>
      </c>
      <c r="C400" s="406"/>
      <c r="D400" s="562" t="s">
        <v>30</v>
      </c>
      <c r="E400" s="572">
        <v>153.52000000000001</v>
      </c>
      <c r="F400" s="572">
        <v>153.52000000000001</v>
      </c>
      <c r="G400" s="572">
        <v>153.52000000000001</v>
      </c>
      <c r="H400" s="324">
        <f>'Series 500 Design'!$H400</f>
        <v>0</v>
      </c>
      <c r="J400" s="406"/>
      <c r="K400" s="562" t="s">
        <v>30</v>
      </c>
      <c r="L400" s="324">
        <f>'Series 500 Final'!$H400</f>
        <v>0</v>
      </c>
    </row>
    <row r="401" spans="1:12" x14ac:dyDescent="0.2">
      <c r="A401" s="316"/>
      <c r="B401" s="558"/>
      <c r="C401" s="406"/>
      <c r="D401" s="562"/>
      <c r="E401" s="572"/>
      <c r="F401" s="572"/>
      <c r="G401" s="572"/>
      <c r="H401" s="569"/>
      <c r="J401" s="406"/>
      <c r="K401" s="562"/>
      <c r="L401" s="569"/>
    </row>
    <row r="402" spans="1:12" x14ac:dyDescent="0.2">
      <c r="A402" s="331"/>
      <c r="B402" s="586" t="s">
        <v>1503</v>
      </c>
      <c r="C402" s="484"/>
      <c r="D402" s="587"/>
      <c r="E402" s="588" t="s">
        <v>803</v>
      </c>
      <c r="F402" s="588" t="s">
        <v>1428</v>
      </c>
      <c r="G402" s="588" t="s">
        <v>1429</v>
      </c>
      <c r="H402" s="587"/>
      <c r="J402" s="484"/>
      <c r="K402" s="587"/>
      <c r="L402" s="587"/>
    </row>
    <row r="403" spans="1:12" x14ac:dyDescent="0.2">
      <c r="A403" s="316"/>
      <c r="B403" s="596"/>
      <c r="C403" s="406"/>
      <c r="D403" s="562"/>
      <c r="E403" s="572"/>
      <c r="F403" s="572"/>
      <c r="G403" s="572"/>
      <c r="H403" s="569"/>
      <c r="J403" s="406"/>
      <c r="K403" s="562"/>
      <c r="L403" s="569"/>
    </row>
    <row r="404" spans="1:12" ht="25.5" x14ac:dyDescent="0.2">
      <c r="A404" s="316" t="s">
        <v>1504</v>
      </c>
      <c r="B404" s="558" t="s">
        <v>1505</v>
      </c>
      <c r="C404" s="406"/>
      <c r="D404" s="346" t="s">
        <v>30</v>
      </c>
      <c r="E404" s="572">
        <v>284.3</v>
      </c>
      <c r="F404" s="572">
        <v>284.3</v>
      </c>
      <c r="G404" s="572">
        <v>284.3</v>
      </c>
      <c r="H404" s="324">
        <f>'Series 500 Design'!$H404</f>
        <v>0</v>
      </c>
      <c r="J404" s="406"/>
      <c r="K404" s="346" t="s">
        <v>30</v>
      </c>
      <c r="L404" s="324">
        <f>'Series 500 Final'!$H404</f>
        <v>0</v>
      </c>
    </row>
    <row r="405" spans="1:12" x14ac:dyDescent="0.2">
      <c r="A405" s="316"/>
      <c r="B405" s="558"/>
      <c r="C405" s="406"/>
      <c r="D405" s="562"/>
      <c r="E405" s="572"/>
      <c r="F405" s="572"/>
      <c r="G405" s="572"/>
      <c r="H405" s="569"/>
      <c r="J405" s="406"/>
      <c r="K405" s="562"/>
      <c r="L405" s="569"/>
    </row>
    <row r="406" spans="1:12" ht="25.5" x14ac:dyDescent="0.2">
      <c r="A406" s="316" t="s">
        <v>1506</v>
      </c>
      <c r="B406" s="558" t="s">
        <v>1507</v>
      </c>
      <c r="C406" s="406"/>
      <c r="D406" s="346" t="s">
        <v>30</v>
      </c>
      <c r="E406" s="572">
        <v>229.45</v>
      </c>
      <c r="F406" s="572">
        <v>229.45</v>
      </c>
      <c r="G406" s="572">
        <v>229.45</v>
      </c>
      <c r="H406" s="324">
        <f>'Series 500 Design'!$H406</f>
        <v>0</v>
      </c>
      <c r="J406" s="406"/>
      <c r="K406" s="346" t="s">
        <v>30</v>
      </c>
      <c r="L406" s="324">
        <f>'Series 500 Final'!$H406</f>
        <v>0</v>
      </c>
    </row>
    <row r="407" spans="1:12" x14ac:dyDescent="0.2">
      <c r="A407" s="316"/>
      <c r="B407" s="558"/>
      <c r="C407" s="406"/>
      <c r="D407" s="562"/>
      <c r="E407" s="572"/>
      <c r="F407" s="572"/>
      <c r="G407" s="572"/>
      <c r="H407" s="569"/>
      <c r="J407" s="406"/>
      <c r="K407" s="562"/>
      <c r="L407" s="569"/>
    </row>
    <row r="408" spans="1:12" ht="25.5" x14ac:dyDescent="0.2">
      <c r="A408" s="316" t="s">
        <v>1508</v>
      </c>
      <c r="B408" s="558" t="s">
        <v>1509</v>
      </c>
      <c r="C408" s="406"/>
      <c r="D408" s="346" t="s">
        <v>30</v>
      </c>
      <c r="E408" s="572">
        <v>284.3</v>
      </c>
      <c r="F408" s="572">
        <v>284.3</v>
      </c>
      <c r="G408" s="572">
        <v>284.3</v>
      </c>
      <c r="H408" s="324">
        <f>'Series 500 Design'!$H408</f>
        <v>0</v>
      </c>
      <c r="J408" s="406"/>
      <c r="K408" s="346" t="s">
        <v>30</v>
      </c>
      <c r="L408" s="324">
        <f>'Series 500 Final'!$H408</f>
        <v>0</v>
      </c>
    </row>
    <row r="409" spans="1:12" x14ac:dyDescent="0.2">
      <c r="A409" s="316"/>
      <c r="B409" s="558"/>
      <c r="C409" s="406"/>
      <c r="D409" s="562"/>
      <c r="E409" s="572"/>
      <c r="F409" s="572"/>
      <c r="G409" s="572"/>
      <c r="H409" s="569"/>
      <c r="J409" s="406"/>
      <c r="K409" s="562"/>
      <c r="L409" s="569"/>
    </row>
    <row r="410" spans="1:12" ht="25.5" x14ac:dyDescent="0.2">
      <c r="A410" s="316" t="s">
        <v>1510</v>
      </c>
      <c r="B410" s="558" t="s">
        <v>1511</v>
      </c>
      <c r="C410" s="406"/>
      <c r="D410" s="346" t="s">
        <v>30</v>
      </c>
      <c r="E410" s="572">
        <v>229.45</v>
      </c>
      <c r="F410" s="572">
        <v>229.45</v>
      </c>
      <c r="G410" s="572">
        <v>229.45</v>
      </c>
      <c r="H410" s="324">
        <f>'Series 500 Design'!$H410</f>
        <v>0</v>
      </c>
      <c r="J410" s="406"/>
      <c r="K410" s="346" t="s">
        <v>30</v>
      </c>
      <c r="L410" s="324">
        <f>'Series 500 Final'!$H410</f>
        <v>0</v>
      </c>
    </row>
    <row r="411" spans="1:12" x14ac:dyDescent="0.2">
      <c r="A411" s="316"/>
      <c r="B411" s="558"/>
      <c r="C411" s="406"/>
      <c r="D411" s="562"/>
      <c r="E411" s="572"/>
      <c r="F411" s="572"/>
      <c r="G411" s="572"/>
      <c r="H411" s="569"/>
      <c r="J411" s="406"/>
      <c r="K411" s="562"/>
      <c r="L411" s="569"/>
    </row>
    <row r="412" spans="1:12" ht="25.5" x14ac:dyDescent="0.2">
      <c r="A412" s="316" t="s">
        <v>1512</v>
      </c>
      <c r="B412" s="558" t="s">
        <v>1513</v>
      </c>
      <c r="C412" s="406"/>
      <c r="D412" s="346" t="s">
        <v>30</v>
      </c>
      <c r="E412" s="572">
        <v>284.3</v>
      </c>
      <c r="F412" s="572">
        <v>284.3</v>
      </c>
      <c r="G412" s="572">
        <v>284.3</v>
      </c>
      <c r="H412" s="324">
        <f>'Series 500 Design'!$H412</f>
        <v>0</v>
      </c>
      <c r="J412" s="406"/>
      <c r="K412" s="346" t="s">
        <v>30</v>
      </c>
      <c r="L412" s="324">
        <f>'Series 500 Final'!$H412</f>
        <v>0</v>
      </c>
    </row>
    <row r="413" spans="1:12" x14ac:dyDescent="0.2">
      <c r="A413" s="316"/>
      <c r="B413" s="558"/>
      <c r="C413" s="406"/>
      <c r="D413" s="562"/>
      <c r="E413" s="572"/>
      <c r="F413" s="572"/>
      <c r="G413" s="572"/>
      <c r="H413" s="569"/>
      <c r="J413" s="406"/>
      <c r="K413" s="562"/>
      <c r="L413" s="569"/>
    </row>
    <row r="414" spans="1:12" ht="25.5" x14ac:dyDescent="0.2">
      <c r="A414" s="316" t="s">
        <v>1514</v>
      </c>
      <c r="B414" s="558" t="s">
        <v>1515</v>
      </c>
      <c r="C414" s="406"/>
      <c r="D414" s="346" t="s">
        <v>30</v>
      </c>
      <c r="E414" s="572">
        <v>229.45</v>
      </c>
      <c r="F414" s="572">
        <v>229.45</v>
      </c>
      <c r="G414" s="572">
        <v>229.45</v>
      </c>
      <c r="H414" s="324">
        <f>'Series 500 Design'!$H414</f>
        <v>0</v>
      </c>
      <c r="J414" s="406"/>
      <c r="K414" s="346" t="s">
        <v>30</v>
      </c>
      <c r="L414" s="324">
        <f>'Series 500 Final'!$H414</f>
        <v>0</v>
      </c>
    </row>
    <row r="415" spans="1:12" x14ac:dyDescent="0.2">
      <c r="A415" s="316"/>
      <c r="B415" s="558"/>
      <c r="C415" s="406"/>
      <c r="D415" s="562"/>
      <c r="E415" s="572"/>
      <c r="F415" s="572"/>
      <c r="G415" s="572"/>
      <c r="H415" s="569"/>
      <c r="J415" s="406"/>
      <c r="K415" s="562"/>
      <c r="L415" s="569"/>
    </row>
    <row r="416" spans="1:12" ht="38.25" x14ac:dyDescent="0.2">
      <c r="A416" s="316" t="s">
        <v>1516</v>
      </c>
      <c r="B416" s="558" t="s">
        <v>1517</v>
      </c>
      <c r="C416" s="406"/>
      <c r="D416" s="346" t="s">
        <v>30</v>
      </c>
      <c r="E416" s="572">
        <v>229.45</v>
      </c>
      <c r="F416" s="572">
        <v>229.45</v>
      </c>
      <c r="G416" s="572">
        <v>229.45</v>
      </c>
      <c r="H416" s="324">
        <f>'Series 500 Design'!$H416</f>
        <v>0</v>
      </c>
      <c r="J416" s="406"/>
      <c r="K416" s="346" t="s">
        <v>30</v>
      </c>
      <c r="L416" s="324">
        <f>'Series 500 Final'!$H416</f>
        <v>0</v>
      </c>
    </row>
    <row r="417" spans="1:12" x14ac:dyDescent="0.2">
      <c r="A417" s="316"/>
      <c r="B417" s="558"/>
      <c r="C417" s="406"/>
      <c r="D417" s="562"/>
      <c r="E417" s="572"/>
      <c r="F417" s="572"/>
      <c r="G417" s="572"/>
      <c r="H417" s="569"/>
      <c r="J417" s="406"/>
      <c r="K417" s="562"/>
      <c r="L417" s="569"/>
    </row>
    <row r="418" spans="1:12" ht="38.25" x14ac:dyDescent="0.2">
      <c r="A418" s="316" t="s">
        <v>1518</v>
      </c>
      <c r="B418" s="558" t="s">
        <v>1519</v>
      </c>
      <c r="C418" s="406"/>
      <c r="D418" s="346" t="s">
        <v>30</v>
      </c>
      <c r="E418" s="572">
        <v>229.45</v>
      </c>
      <c r="F418" s="572">
        <v>229.45</v>
      </c>
      <c r="G418" s="572">
        <v>229.45</v>
      </c>
      <c r="H418" s="324">
        <f>'Series 500 Design'!$H418</f>
        <v>0</v>
      </c>
      <c r="J418" s="406"/>
      <c r="K418" s="346" t="s">
        <v>30</v>
      </c>
      <c r="L418" s="324">
        <f>'Series 500 Final'!$H418</f>
        <v>0</v>
      </c>
    </row>
    <row r="419" spans="1:12" x14ac:dyDescent="0.2">
      <c r="A419" s="316"/>
      <c r="B419" s="558"/>
      <c r="C419" s="406"/>
      <c r="D419" s="562"/>
      <c r="E419" s="572"/>
      <c r="F419" s="572"/>
      <c r="G419" s="572"/>
      <c r="H419" s="569"/>
      <c r="J419" s="406"/>
      <c r="K419" s="562"/>
      <c r="L419" s="569"/>
    </row>
    <row r="420" spans="1:12" ht="38.25" x14ac:dyDescent="0.2">
      <c r="A420" s="316" t="s">
        <v>1520</v>
      </c>
      <c r="B420" s="558" t="s">
        <v>1521</v>
      </c>
      <c r="C420" s="406"/>
      <c r="D420" s="346" t="s">
        <v>30</v>
      </c>
      <c r="E420" s="572">
        <v>229.45</v>
      </c>
      <c r="F420" s="572">
        <v>229.45</v>
      </c>
      <c r="G420" s="572">
        <v>229.45</v>
      </c>
      <c r="H420" s="324">
        <f>'Series 500 Design'!$H420</f>
        <v>0</v>
      </c>
      <c r="J420" s="406"/>
      <c r="K420" s="346" t="s">
        <v>30</v>
      </c>
      <c r="L420" s="324">
        <f>'Series 500 Final'!$H420</f>
        <v>0</v>
      </c>
    </row>
    <row r="421" spans="1:12" x14ac:dyDescent="0.2">
      <c r="A421" s="316"/>
      <c r="B421" s="558"/>
      <c r="C421" s="406"/>
      <c r="D421" s="562"/>
      <c r="E421" s="572"/>
      <c r="F421" s="572"/>
      <c r="G421" s="572"/>
      <c r="H421" s="569"/>
      <c r="J421" s="406"/>
      <c r="K421" s="562"/>
      <c r="L421" s="569"/>
    </row>
    <row r="422" spans="1:12" ht="39" customHeight="1" x14ac:dyDescent="0.2">
      <c r="A422" s="316" t="s">
        <v>1522</v>
      </c>
      <c r="B422" s="558" t="s">
        <v>1523</v>
      </c>
      <c r="C422" s="406"/>
      <c r="D422" s="346" t="s">
        <v>30</v>
      </c>
      <c r="E422" s="572">
        <v>278.39999999999998</v>
      </c>
      <c r="F422" s="572">
        <v>278.39999999999998</v>
      </c>
      <c r="G422" s="572">
        <v>278.39999999999998</v>
      </c>
      <c r="H422" s="324">
        <f>'Series 500 Design'!$H422</f>
        <v>0</v>
      </c>
      <c r="J422" s="406"/>
      <c r="K422" s="346" t="s">
        <v>30</v>
      </c>
      <c r="L422" s="324">
        <f>'Series 500 Final'!$H422</f>
        <v>0</v>
      </c>
    </row>
    <row r="423" spans="1:12" x14ac:dyDescent="0.2">
      <c r="A423" s="316"/>
      <c r="B423" s="558"/>
      <c r="C423" s="406"/>
      <c r="D423" s="562"/>
      <c r="E423" s="572"/>
      <c r="F423" s="572"/>
      <c r="G423" s="572"/>
      <c r="H423" s="569"/>
      <c r="J423" s="406"/>
      <c r="K423" s="562"/>
      <c r="L423" s="569"/>
    </row>
    <row r="424" spans="1:12" ht="39" customHeight="1" x14ac:dyDescent="0.2">
      <c r="A424" s="316" t="s">
        <v>1524</v>
      </c>
      <c r="B424" s="558" t="s">
        <v>1525</v>
      </c>
      <c r="C424" s="406"/>
      <c r="D424" s="346" t="s">
        <v>30</v>
      </c>
      <c r="E424" s="572">
        <v>294.70999999999998</v>
      </c>
      <c r="F424" s="572">
        <v>294.70999999999998</v>
      </c>
      <c r="G424" s="572">
        <v>294.70999999999998</v>
      </c>
      <c r="H424" s="324">
        <f>'Series 500 Design'!$H424</f>
        <v>0</v>
      </c>
      <c r="J424" s="406"/>
      <c r="K424" s="346" t="s">
        <v>30</v>
      </c>
      <c r="L424" s="324">
        <f>'Series 500 Final'!$H424</f>
        <v>0</v>
      </c>
    </row>
    <row r="425" spans="1:12" x14ac:dyDescent="0.2">
      <c r="A425" s="316"/>
      <c r="B425" s="597"/>
      <c r="C425" s="406"/>
      <c r="D425" s="562"/>
      <c r="E425" s="572"/>
      <c r="F425" s="572"/>
      <c r="G425" s="572"/>
      <c r="H425" s="569"/>
      <c r="J425" s="406"/>
      <c r="K425" s="562"/>
      <c r="L425" s="569"/>
    </row>
    <row r="426" spans="1:12" ht="39" customHeight="1" x14ac:dyDescent="0.2">
      <c r="A426" s="316" t="s">
        <v>1526</v>
      </c>
      <c r="B426" s="558" t="s">
        <v>1527</v>
      </c>
      <c r="C426" s="406"/>
      <c r="D426" s="346" t="s">
        <v>30</v>
      </c>
      <c r="E426" s="572">
        <v>294.70999999999998</v>
      </c>
      <c r="F426" s="572">
        <v>294.70999999999998</v>
      </c>
      <c r="G426" s="572">
        <v>294.70999999999998</v>
      </c>
      <c r="H426" s="324">
        <f>'Series 500 Design'!$H426</f>
        <v>0</v>
      </c>
      <c r="J426" s="406"/>
      <c r="K426" s="346" t="s">
        <v>30</v>
      </c>
      <c r="L426" s="324">
        <f>'Series 500 Final'!$H426</f>
        <v>0</v>
      </c>
    </row>
    <row r="427" spans="1:12" x14ac:dyDescent="0.2">
      <c r="A427" s="316"/>
      <c r="B427" s="558"/>
      <c r="C427" s="406"/>
      <c r="D427" s="562"/>
      <c r="E427" s="572"/>
      <c r="F427" s="572"/>
      <c r="G427" s="572"/>
      <c r="H427" s="569"/>
      <c r="J427" s="406"/>
      <c r="K427" s="562"/>
      <c r="L427" s="569"/>
    </row>
    <row r="428" spans="1:12" ht="39.75" customHeight="1" x14ac:dyDescent="0.2">
      <c r="A428" s="316" t="s">
        <v>1528</v>
      </c>
      <c r="B428" s="558" t="s">
        <v>1529</v>
      </c>
      <c r="C428" s="406"/>
      <c r="D428" s="346" t="s">
        <v>30</v>
      </c>
      <c r="E428" s="572">
        <v>294.70999999999998</v>
      </c>
      <c r="F428" s="572">
        <v>294.70999999999998</v>
      </c>
      <c r="G428" s="572">
        <v>294.70999999999998</v>
      </c>
      <c r="H428" s="324">
        <f>'Series 500 Design'!$H428</f>
        <v>0</v>
      </c>
      <c r="J428" s="406"/>
      <c r="K428" s="346" t="s">
        <v>30</v>
      </c>
      <c r="L428" s="324">
        <f>'Series 500 Final'!$H428</f>
        <v>0</v>
      </c>
    </row>
    <row r="429" spans="1:12" x14ac:dyDescent="0.2">
      <c r="A429" s="316"/>
      <c r="B429" s="558"/>
      <c r="C429" s="406"/>
      <c r="D429" s="562"/>
      <c r="E429" s="572"/>
      <c r="F429" s="572"/>
      <c r="G429" s="572"/>
      <c r="H429" s="569"/>
      <c r="J429" s="406"/>
      <c r="K429" s="562"/>
      <c r="L429" s="569"/>
    </row>
    <row r="430" spans="1:12" ht="40.5" customHeight="1" x14ac:dyDescent="0.2">
      <c r="A430" s="316" t="s">
        <v>1530</v>
      </c>
      <c r="B430" s="558" t="s">
        <v>1531</v>
      </c>
      <c r="C430" s="406"/>
      <c r="D430" s="346" t="s">
        <v>30</v>
      </c>
      <c r="E430" s="572">
        <v>278.39999999999998</v>
      </c>
      <c r="F430" s="572">
        <v>278.39999999999998</v>
      </c>
      <c r="G430" s="572">
        <v>278.39999999999998</v>
      </c>
      <c r="H430" s="324">
        <f>'Series 500 Design'!$H430</f>
        <v>0</v>
      </c>
      <c r="J430" s="406"/>
      <c r="K430" s="346" t="s">
        <v>30</v>
      </c>
      <c r="L430" s="324">
        <f>'Series 500 Final'!$H430</f>
        <v>0</v>
      </c>
    </row>
    <row r="431" spans="1:12" x14ac:dyDescent="0.2">
      <c r="A431" s="316"/>
      <c r="B431" s="558"/>
      <c r="C431" s="406"/>
      <c r="D431" s="562"/>
      <c r="E431" s="572"/>
      <c r="F431" s="572"/>
      <c r="G431" s="572"/>
      <c r="H431" s="569"/>
      <c r="J431" s="406"/>
      <c r="K431" s="562"/>
      <c r="L431" s="569"/>
    </row>
    <row r="432" spans="1:12" ht="37.5" customHeight="1" x14ac:dyDescent="0.2">
      <c r="A432" s="316" t="s">
        <v>1532</v>
      </c>
      <c r="B432" s="558" t="s">
        <v>1533</v>
      </c>
      <c r="C432" s="406"/>
      <c r="D432" s="346" t="s">
        <v>30</v>
      </c>
      <c r="E432" s="572">
        <v>294.70999999999998</v>
      </c>
      <c r="F432" s="572">
        <v>294.70999999999998</v>
      </c>
      <c r="G432" s="572">
        <v>294.70999999999998</v>
      </c>
      <c r="H432" s="324">
        <f>'Series 500 Design'!$H432</f>
        <v>0</v>
      </c>
      <c r="J432" s="406"/>
      <c r="K432" s="346" t="s">
        <v>30</v>
      </c>
      <c r="L432" s="324">
        <f>'Series 500 Final'!$H432</f>
        <v>0</v>
      </c>
    </row>
    <row r="433" spans="1:12" x14ac:dyDescent="0.2">
      <c r="A433" s="316"/>
      <c r="B433" s="558"/>
      <c r="C433" s="406"/>
      <c r="D433" s="562"/>
      <c r="E433" s="572"/>
      <c r="F433" s="572"/>
      <c r="G433" s="572"/>
      <c r="H433" s="569"/>
      <c r="J433" s="406"/>
      <c r="K433" s="562"/>
      <c r="L433" s="569"/>
    </row>
    <row r="434" spans="1:12" ht="39" customHeight="1" x14ac:dyDescent="0.2">
      <c r="A434" s="316" t="s">
        <v>1534</v>
      </c>
      <c r="B434" s="558" t="s">
        <v>1535</v>
      </c>
      <c r="C434" s="406"/>
      <c r="D434" s="346" t="s">
        <v>30</v>
      </c>
      <c r="E434" s="572">
        <v>294.70999999999998</v>
      </c>
      <c r="F434" s="572">
        <v>294.70999999999998</v>
      </c>
      <c r="G434" s="572">
        <v>294.70999999999998</v>
      </c>
      <c r="H434" s="324">
        <f>'Series 500 Design'!$H434</f>
        <v>0</v>
      </c>
      <c r="J434" s="406"/>
      <c r="K434" s="346" t="s">
        <v>30</v>
      </c>
      <c r="L434" s="324">
        <f>'Series 500 Final'!$H434</f>
        <v>0</v>
      </c>
    </row>
    <row r="435" spans="1:12" x14ac:dyDescent="0.2">
      <c r="A435" s="316"/>
      <c r="B435" s="558"/>
      <c r="C435" s="406"/>
      <c r="D435" s="562"/>
      <c r="E435" s="572"/>
      <c r="F435" s="572"/>
      <c r="G435" s="572"/>
      <c r="H435" s="569"/>
      <c r="J435" s="406"/>
      <c r="K435" s="562"/>
      <c r="L435" s="569"/>
    </row>
    <row r="436" spans="1:12" ht="38.25" customHeight="1" x14ac:dyDescent="0.2">
      <c r="A436" s="316" t="s">
        <v>1536</v>
      </c>
      <c r="B436" s="558" t="s">
        <v>1537</v>
      </c>
      <c r="C436" s="406"/>
      <c r="D436" s="346" t="s">
        <v>30</v>
      </c>
      <c r="E436" s="572">
        <v>294.70999999999998</v>
      </c>
      <c r="F436" s="572">
        <v>294.70999999999998</v>
      </c>
      <c r="G436" s="572">
        <v>294.70999999999998</v>
      </c>
      <c r="H436" s="324">
        <f>'Series 500 Design'!$H436</f>
        <v>0</v>
      </c>
      <c r="J436" s="406"/>
      <c r="K436" s="346" t="s">
        <v>30</v>
      </c>
      <c r="L436" s="324">
        <f>'Series 500 Final'!$H436</f>
        <v>0</v>
      </c>
    </row>
    <row r="437" spans="1:12" x14ac:dyDescent="0.2">
      <c r="A437" s="316"/>
      <c r="B437" s="558"/>
      <c r="C437" s="406"/>
      <c r="D437" s="562"/>
      <c r="E437" s="572"/>
      <c r="F437" s="572"/>
      <c r="G437" s="572"/>
      <c r="H437" s="569"/>
      <c r="J437" s="406"/>
      <c r="K437" s="562"/>
      <c r="L437" s="569"/>
    </row>
    <row r="438" spans="1:12" x14ac:dyDescent="0.2">
      <c r="A438" s="331"/>
      <c r="B438" s="586" t="s">
        <v>1538</v>
      </c>
      <c r="C438" s="484"/>
      <c r="D438" s="587"/>
      <c r="E438" s="588" t="s">
        <v>803</v>
      </c>
      <c r="F438" s="588" t="s">
        <v>1428</v>
      </c>
      <c r="G438" s="588" t="s">
        <v>1429</v>
      </c>
      <c r="H438" s="587"/>
      <c r="J438" s="484"/>
      <c r="K438" s="587"/>
      <c r="L438" s="587"/>
    </row>
    <row r="439" spans="1:12" x14ac:dyDescent="0.2">
      <c r="A439" s="316"/>
      <c r="B439" s="558"/>
      <c r="C439" s="406"/>
      <c r="D439" s="562"/>
      <c r="E439" s="572"/>
      <c r="F439" s="572"/>
      <c r="G439" s="572"/>
      <c r="H439" s="569"/>
      <c r="J439" s="406"/>
      <c r="K439" s="562"/>
      <c r="L439" s="569"/>
    </row>
    <row r="440" spans="1:12" ht="26.25" customHeight="1" x14ac:dyDescent="0.2">
      <c r="A440" s="316" t="s">
        <v>1539</v>
      </c>
      <c r="B440" s="558" t="s">
        <v>1540</v>
      </c>
      <c r="C440" s="406"/>
      <c r="D440" s="562" t="s">
        <v>30</v>
      </c>
      <c r="E440" s="572">
        <v>108.85</v>
      </c>
      <c r="F440" s="572">
        <v>108.85</v>
      </c>
      <c r="G440" s="572">
        <v>108.85</v>
      </c>
      <c r="H440" s="324">
        <f>'Series 500 Design'!$H440</f>
        <v>0</v>
      </c>
      <c r="J440" s="406"/>
      <c r="K440" s="562" t="s">
        <v>30</v>
      </c>
      <c r="L440" s="324">
        <f>'Series 500 Final'!$H440</f>
        <v>0</v>
      </c>
    </row>
    <row r="441" spans="1:12" x14ac:dyDescent="0.2">
      <c r="A441" s="316"/>
      <c r="B441" s="558"/>
      <c r="C441" s="406"/>
      <c r="D441" s="562"/>
      <c r="E441" s="572"/>
      <c r="F441" s="572"/>
      <c r="G441" s="572"/>
      <c r="H441" s="569"/>
      <c r="J441" s="406"/>
      <c r="K441" s="562"/>
      <c r="L441" s="569"/>
    </row>
    <row r="442" spans="1:12" ht="39.75" customHeight="1" x14ac:dyDescent="0.2">
      <c r="A442" s="316" t="s">
        <v>1541</v>
      </c>
      <c r="B442" s="558" t="s">
        <v>1542</v>
      </c>
      <c r="C442" s="406"/>
      <c r="D442" s="562" t="s">
        <v>30</v>
      </c>
      <c r="E442" s="572">
        <v>108.85</v>
      </c>
      <c r="F442" s="572">
        <v>108.85</v>
      </c>
      <c r="G442" s="572">
        <v>108.85</v>
      </c>
      <c r="H442" s="324">
        <f>'Series 500 Design'!$H442</f>
        <v>0</v>
      </c>
      <c r="J442" s="406"/>
      <c r="K442" s="562" t="s">
        <v>30</v>
      </c>
      <c r="L442" s="324">
        <f>'Series 500 Final'!$H442</f>
        <v>0</v>
      </c>
    </row>
    <row r="443" spans="1:12" x14ac:dyDescent="0.2">
      <c r="A443" s="316"/>
      <c r="B443" s="558"/>
      <c r="C443" s="406"/>
      <c r="D443" s="562"/>
      <c r="E443" s="572"/>
      <c r="F443" s="572"/>
      <c r="G443" s="572"/>
      <c r="H443" s="569"/>
      <c r="J443" s="406"/>
      <c r="K443" s="562"/>
      <c r="L443" s="569"/>
    </row>
    <row r="444" spans="1:12" ht="27.75" customHeight="1" x14ac:dyDescent="0.2">
      <c r="A444" s="316" t="s">
        <v>1543</v>
      </c>
      <c r="B444" s="558" t="s">
        <v>1544</v>
      </c>
      <c r="C444" s="406"/>
      <c r="D444" s="562" t="s">
        <v>30</v>
      </c>
      <c r="E444" s="572">
        <v>108.85</v>
      </c>
      <c r="F444" s="572">
        <v>108.85</v>
      </c>
      <c r="G444" s="572">
        <v>108.85</v>
      </c>
      <c r="H444" s="324">
        <f>'Series 500 Design'!$H444</f>
        <v>0</v>
      </c>
      <c r="J444" s="406"/>
      <c r="K444" s="562" t="s">
        <v>30</v>
      </c>
      <c r="L444" s="324">
        <f>'Series 500 Final'!$H444</f>
        <v>0</v>
      </c>
    </row>
    <row r="445" spans="1:12" x14ac:dyDescent="0.2">
      <c r="A445" s="316"/>
      <c r="B445" s="558"/>
      <c r="C445" s="406"/>
      <c r="D445" s="562"/>
      <c r="E445" s="572"/>
      <c r="F445" s="572"/>
      <c r="G445" s="572"/>
      <c r="H445" s="569"/>
      <c r="J445" s="406"/>
      <c r="K445" s="562"/>
      <c r="L445" s="569"/>
    </row>
    <row r="446" spans="1:12" ht="39" customHeight="1" x14ac:dyDescent="0.2">
      <c r="A446" s="316" t="s">
        <v>1545</v>
      </c>
      <c r="B446" s="558" t="s">
        <v>1546</v>
      </c>
      <c r="C446" s="406"/>
      <c r="D446" s="562" t="s">
        <v>30</v>
      </c>
      <c r="E446" s="572">
        <v>108.85</v>
      </c>
      <c r="F446" s="572">
        <v>108.85</v>
      </c>
      <c r="G446" s="572">
        <v>108.85</v>
      </c>
      <c r="H446" s="324">
        <f>'Series 500 Design'!$H446</f>
        <v>0</v>
      </c>
      <c r="J446" s="406"/>
      <c r="K446" s="562" t="s">
        <v>30</v>
      </c>
      <c r="L446" s="324">
        <f>'Series 500 Final'!$H446</f>
        <v>0</v>
      </c>
    </row>
    <row r="447" spans="1:12" x14ac:dyDescent="0.2">
      <c r="A447" s="316"/>
      <c r="B447" s="558"/>
      <c r="C447" s="406"/>
      <c r="D447" s="562"/>
      <c r="E447" s="572"/>
      <c r="F447" s="572"/>
      <c r="G447" s="572"/>
      <c r="H447" s="569"/>
      <c r="J447" s="406"/>
      <c r="K447" s="562"/>
      <c r="L447" s="569"/>
    </row>
    <row r="448" spans="1:12" ht="25.5" x14ac:dyDescent="0.2">
      <c r="A448" s="316" t="s">
        <v>1547</v>
      </c>
      <c r="B448" s="558" t="s">
        <v>1548</v>
      </c>
      <c r="C448" s="406"/>
      <c r="D448" s="562" t="s">
        <v>30</v>
      </c>
      <c r="E448" s="572">
        <v>108.85</v>
      </c>
      <c r="F448" s="572">
        <v>108.85</v>
      </c>
      <c r="G448" s="572">
        <v>108.85</v>
      </c>
      <c r="H448" s="324">
        <f>'Series 500 Design'!$H448</f>
        <v>0</v>
      </c>
      <c r="J448" s="406"/>
      <c r="K448" s="562" t="s">
        <v>30</v>
      </c>
      <c r="L448" s="324">
        <f>'Series 500 Final'!$H448</f>
        <v>0</v>
      </c>
    </row>
    <row r="449" spans="1:12" x14ac:dyDescent="0.2">
      <c r="A449" s="316"/>
      <c r="B449" s="558"/>
      <c r="C449" s="406"/>
      <c r="D449" s="562"/>
      <c r="E449" s="572"/>
      <c r="F449" s="572"/>
      <c r="G449" s="572"/>
      <c r="H449" s="569"/>
      <c r="J449" s="406"/>
      <c r="K449" s="562"/>
      <c r="L449" s="569"/>
    </row>
    <row r="450" spans="1:12" ht="38.25" x14ac:dyDescent="0.2">
      <c r="A450" s="316" t="s">
        <v>1549</v>
      </c>
      <c r="B450" s="558" t="s">
        <v>1550</v>
      </c>
      <c r="C450" s="406"/>
      <c r="D450" s="562" t="s">
        <v>30</v>
      </c>
      <c r="E450" s="572">
        <v>108.85</v>
      </c>
      <c r="F450" s="572">
        <v>108.85</v>
      </c>
      <c r="G450" s="572">
        <v>108.85</v>
      </c>
      <c r="H450" s="324">
        <f>'Series 500 Design'!$H450</f>
        <v>0</v>
      </c>
      <c r="J450" s="406"/>
      <c r="K450" s="562" t="s">
        <v>30</v>
      </c>
      <c r="L450" s="324">
        <f>'Series 500 Final'!$H450</f>
        <v>0</v>
      </c>
    </row>
    <row r="451" spans="1:12" x14ac:dyDescent="0.2">
      <c r="A451" s="316"/>
      <c r="B451" s="558"/>
      <c r="C451" s="406"/>
      <c r="D451" s="562"/>
      <c r="E451" s="572"/>
      <c r="F451" s="572"/>
      <c r="G451" s="572"/>
      <c r="H451" s="569"/>
      <c r="J451" s="406"/>
      <c r="K451" s="562"/>
      <c r="L451" s="569"/>
    </row>
    <row r="452" spans="1:12" x14ac:dyDescent="0.2">
      <c r="A452" s="331"/>
      <c r="B452" s="586" t="s">
        <v>1551</v>
      </c>
      <c r="C452" s="484"/>
      <c r="D452" s="587"/>
      <c r="E452" s="588" t="s">
        <v>803</v>
      </c>
      <c r="F452" s="588" t="s">
        <v>1428</v>
      </c>
      <c r="G452" s="588" t="s">
        <v>1429</v>
      </c>
      <c r="H452" s="587"/>
      <c r="J452" s="484"/>
      <c r="K452" s="587"/>
      <c r="L452" s="587"/>
    </row>
    <row r="453" spans="1:12" x14ac:dyDescent="0.2">
      <c r="A453" s="316"/>
      <c r="B453" s="558"/>
      <c r="C453" s="406"/>
      <c r="D453" s="562"/>
      <c r="E453" s="572"/>
      <c r="F453" s="572"/>
      <c r="G453" s="572"/>
      <c r="H453" s="569"/>
      <c r="J453" s="406"/>
      <c r="K453" s="562"/>
      <c r="L453" s="569"/>
    </row>
    <row r="454" spans="1:12" ht="27" customHeight="1" x14ac:dyDescent="0.2">
      <c r="A454" s="316" t="s">
        <v>1552</v>
      </c>
      <c r="B454" s="558" t="s">
        <v>1553</v>
      </c>
      <c r="C454" s="406"/>
      <c r="D454" s="562" t="s">
        <v>30</v>
      </c>
      <c r="E454" s="572">
        <v>108.85</v>
      </c>
      <c r="F454" s="572">
        <v>108.85</v>
      </c>
      <c r="G454" s="572">
        <v>108.85</v>
      </c>
      <c r="H454" s="324">
        <f>'Series 500 Design'!$H454</f>
        <v>0</v>
      </c>
      <c r="J454" s="406"/>
      <c r="K454" s="562" t="s">
        <v>30</v>
      </c>
      <c r="L454" s="324">
        <f>'Series 500 Final'!$H454</f>
        <v>0</v>
      </c>
    </row>
    <row r="455" spans="1:12" x14ac:dyDescent="0.2">
      <c r="A455" s="316"/>
      <c r="B455" s="558"/>
      <c r="C455" s="406"/>
      <c r="D455" s="562"/>
      <c r="E455" s="572"/>
      <c r="F455" s="572"/>
      <c r="G455" s="572"/>
      <c r="H455" s="569"/>
      <c r="J455" s="406"/>
      <c r="K455" s="562"/>
      <c r="L455" s="569"/>
    </row>
    <row r="456" spans="1:12" ht="39" customHeight="1" x14ac:dyDescent="0.2">
      <c r="A456" s="316" t="s">
        <v>1554</v>
      </c>
      <c r="B456" s="558" t="s">
        <v>1555</v>
      </c>
      <c r="C456" s="406"/>
      <c r="D456" s="562" t="s">
        <v>30</v>
      </c>
      <c r="E456" s="572">
        <v>108.85</v>
      </c>
      <c r="F456" s="572">
        <v>108.85</v>
      </c>
      <c r="G456" s="572">
        <v>108.85</v>
      </c>
      <c r="H456" s="324">
        <f>'Series 500 Design'!$H456</f>
        <v>0</v>
      </c>
      <c r="J456" s="406"/>
      <c r="K456" s="562" t="s">
        <v>30</v>
      </c>
      <c r="L456" s="324">
        <f>'Series 500 Final'!$H456</f>
        <v>0</v>
      </c>
    </row>
    <row r="457" spans="1:12" x14ac:dyDescent="0.2">
      <c r="A457" s="316"/>
      <c r="B457" s="558"/>
      <c r="C457" s="406"/>
      <c r="D457" s="562"/>
      <c r="E457" s="572"/>
      <c r="F457" s="572"/>
      <c r="G457" s="572"/>
      <c r="H457" s="569"/>
      <c r="J457" s="406"/>
      <c r="K457" s="562"/>
      <c r="L457" s="569"/>
    </row>
    <row r="458" spans="1:12" ht="25.5" customHeight="1" x14ac:dyDescent="0.2">
      <c r="A458" s="316" t="s">
        <v>1556</v>
      </c>
      <c r="B458" s="558" t="s">
        <v>1557</v>
      </c>
      <c r="C458" s="406"/>
      <c r="D458" s="562" t="s">
        <v>30</v>
      </c>
      <c r="E458" s="572">
        <v>108.85</v>
      </c>
      <c r="F458" s="572">
        <v>108.85</v>
      </c>
      <c r="G458" s="572">
        <v>108.85</v>
      </c>
      <c r="H458" s="324">
        <f>'Series 500 Design'!$H458</f>
        <v>0</v>
      </c>
      <c r="J458" s="406"/>
      <c r="K458" s="562" t="s">
        <v>30</v>
      </c>
      <c r="L458" s="324">
        <f>'Series 500 Final'!$H458</f>
        <v>0</v>
      </c>
    </row>
    <row r="459" spans="1:12" x14ac:dyDescent="0.2">
      <c r="A459" s="316"/>
      <c r="B459" s="558"/>
      <c r="C459" s="406"/>
      <c r="D459" s="562"/>
      <c r="E459" s="572"/>
      <c r="F459" s="572"/>
      <c r="G459" s="572"/>
      <c r="H459" s="569"/>
      <c r="J459" s="406"/>
      <c r="K459" s="562"/>
      <c r="L459" s="569"/>
    </row>
    <row r="460" spans="1:12" ht="39.75" customHeight="1" x14ac:dyDescent="0.2">
      <c r="A460" s="316" t="s">
        <v>1558</v>
      </c>
      <c r="B460" s="558" t="s">
        <v>1559</v>
      </c>
      <c r="C460" s="406"/>
      <c r="D460" s="562" t="s">
        <v>30</v>
      </c>
      <c r="E460" s="572">
        <v>108.85</v>
      </c>
      <c r="F460" s="572">
        <v>108.85299999999999</v>
      </c>
      <c r="G460" s="572">
        <v>108.85</v>
      </c>
      <c r="H460" s="324">
        <f>'Series 500 Design'!$H460</f>
        <v>0</v>
      </c>
      <c r="J460" s="406"/>
      <c r="K460" s="562" t="s">
        <v>30</v>
      </c>
      <c r="L460" s="324">
        <f>'Series 500 Final'!$H460</f>
        <v>0</v>
      </c>
    </row>
    <row r="461" spans="1:12" x14ac:dyDescent="0.2">
      <c r="A461" s="316"/>
      <c r="B461" s="558"/>
      <c r="C461" s="406"/>
      <c r="D461" s="562"/>
      <c r="E461" s="572"/>
      <c r="F461" s="572"/>
      <c r="G461" s="572"/>
      <c r="H461" s="569"/>
      <c r="J461" s="406"/>
      <c r="K461" s="562"/>
      <c r="L461" s="569"/>
    </row>
    <row r="462" spans="1:12" ht="30.75" customHeight="1" x14ac:dyDescent="0.2">
      <c r="A462" s="316" t="s">
        <v>1560</v>
      </c>
      <c r="B462" s="558" t="s">
        <v>1561</v>
      </c>
      <c r="C462" s="406"/>
      <c r="D462" s="562" t="s">
        <v>30</v>
      </c>
      <c r="E462" s="630">
        <v>108.85</v>
      </c>
      <c r="F462" s="631" t="s">
        <v>1562</v>
      </c>
      <c r="G462" s="630">
        <v>108.85</v>
      </c>
      <c r="H462" s="324">
        <f>'Series 500 Design'!$H462</f>
        <v>0</v>
      </c>
      <c r="J462" s="406"/>
      <c r="K462" s="562" t="s">
        <v>30</v>
      </c>
      <c r="L462" s="324">
        <f>'Series 500 Final'!$H462</f>
        <v>0</v>
      </c>
    </row>
    <row r="463" spans="1:12" x14ac:dyDescent="0.2">
      <c r="A463" s="316"/>
      <c r="B463" s="558"/>
      <c r="C463" s="406"/>
      <c r="D463" s="562"/>
      <c r="E463" s="572"/>
      <c r="F463" s="572"/>
      <c r="G463" s="572"/>
      <c r="H463" s="569"/>
      <c r="J463" s="406"/>
      <c r="K463" s="562"/>
      <c r="L463" s="569"/>
    </row>
    <row r="464" spans="1:12" ht="39.75" customHeight="1" x14ac:dyDescent="0.2">
      <c r="A464" s="316" t="s">
        <v>1563</v>
      </c>
      <c r="B464" s="558" t="s">
        <v>1564</v>
      </c>
      <c r="C464" s="406"/>
      <c r="D464" s="562" t="s">
        <v>30</v>
      </c>
      <c r="E464" s="572">
        <v>108.85</v>
      </c>
      <c r="F464" s="572">
        <v>108.85</v>
      </c>
      <c r="G464" s="572">
        <v>108.85</v>
      </c>
      <c r="H464" s="324">
        <f>'Series 500 Design'!$H464</f>
        <v>0</v>
      </c>
      <c r="J464" s="406"/>
      <c r="K464" s="562" t="s">
        <v>30</v>
      </c>
      <c r="L464" s="324">
        <f>'Series 500 Final'!$H464</f>
        <v>0</v>
      </c>
    </row>
    <row r="465" spans="1:12" x14ac:dyDescent="0.2">
      <c r="A465" s="316"/>
      <c r="B465" s="558"/>
      <c r="C465" s="406"/>
      <c r="D465" s="316"/>
      <c r="E465" s="599"/>
      <c r="F465" s="599"/>
      <c r="G465" s="599"/>
      <c r="H465" s="620"/>
      <c r="J465" s="406"/>
      <c r="K465" s="316"/>
      <c r="L465" s="620"/>
    </row>
    <row r="466" spans="1:12" x14ac:dyDescent="0.2">
      <c r="A466" s="331"/>
      <c r="B466" s="586" t="s">
        <v>1565</v>
      </c>
      <c r="C466" s="484"/>
      <c r="D466" s="587"/>
      <c r="E466" s="588" t="s">
        <v>803</v>
      </c>
      <c r="F466" s="588" t="s">
        <v>1428</v>
      </c>
      <c r="G466" s="588" t="s">
        <v>1429</v>
      </c>
      <c r="H466" s="587"/>
      <c r="J466" s="484"/>
      <c r="K466" s="587"/>
      <c r="L466" s="587"/>
    </row>
    <row r="467" spans="1:12" x14ac:dyDescent="0.2">
      <c r="A467" s="316"/>
      <c r="B467" s="558"/>
      <c r="C467" s="406"/>
      <c r="D467" s="562"/>
      <c r="E467" s="572"/>
      <c r="F467" s="572"/>
      <c r="G467" s="572"/>
      <c r="H467" s="569"/>
      <c r="J467" s="406"/>
      <c r="K467" s="562"/>
      <c r="L467" s="569"/>
    </row>
    <row r="468" spans="1:12" ht="25.5" x14ac:dyDescent="0.2">
      <c r="A468" s="316" t="s">
        <v>1566</v>
      </c>
      <c r="B468" s="558" t="s">
        <v>1567</v>
      </c>
      <c r="C468" s="406"/>
      <c r="D468" s="562" t="s">
        <v>30</v>
      </c>
      <c r="E468" s="572">
        <v>211.96</v>
      </c>
      <c r="F468" s="572">
        <v>211.96</v>
      </c>
      <c r="G468" s="572">
        <v>211.96</v>
      </c>
      <c r="H468" s="324">
        <f>'Series 500 Design'!$H468</f>
        <v>0</v>
      </c>
      <c r="J468" s="406"/>
      <c r="K468" s="562" t="s">
        <v>30</v>
      </c>
      <c r="L468" s="324">
        <f>'Series 500 Final'!$H468</f>
        <v>0</v>
      </c>
    </row>
    <row r="469" spans="1:12" x14ac:dyDescent="0.2">
      <c r="A469" s="316"/>
      <c r="B469" s="558"/>
      <c r="C469" s="406"/>
      <c r="D469" s="562"/>
      <c r="E469" s="572"/>
      <c r="F469" s="572"/>
      <c r="G469" s="572"/>
      <c r="H469" s="569"/>
      <c r="J469" s="406"/>
      <c r="K469" s="562"/>
      <c r="L469" s="569"/>
    </row>
    <row r="470" spans="1:12" ht="25.5" x14ac:dyDescent="0.2">
      <c r="A470" s="316" t="s">
        <v>1568</v>
      </c>
      <c r="B470" s="558" t="s">
        <v>1569</v>
      </c>
      <c r="C470" s="406"/>
      <c r="D470" s="562" t="s">
        <v>30</v>
      </c>
      <c r="E470" s="572">
        <v>199.6</v>
      </c>
      <c r="F470" s="572">
        <v>199.6</v>
      </c>
      <c r="G470" s="572">
        <v>199.6</v>
      </c>
      <c r="H470" s="324">
        <f>'Series 500 Design'!$H470</f>
        <v>0</v>
      </c>
      <c r="J470" s="406"/>
      <c r="K470" s="562" t="s">
        <v>30</v>
      </c>
      <c r="L470" s="324">
        <f>'Series 500 Final'!$H470</f>
        <v>0</v>
      </c>
    </row>
    <row r="471" spans="1:12" x14ac:dyDescent="0.2">
      <c r="A471" s="316"/>
      <c r="B471" s="558"/>
      <c r="C471" s="406"/>
      <c r="D471" s="562"/>
      <c r="E471" s="572"/>
      <c r="F471" s="572"/>
      <c r="G471" s="572"/>
      <c r="H471" s="569"/>
      <c r="J471" s="406"/>
      <c r="K471" s="562"/>
      <c r="L471" s="569"/>
    </row>
    <row r="472" spans="1:12" ht="25.5" x14ac:dyDescent="0.2">
      <c r="A472" s="316" t="s">
        <v>1570</v>
      </c>
      <c r="B472" s="558" t="s">
        <v>1571</v>
      </c>
      <c r="C472" s="406">
        <v>14</v>
      </c>
      <c r="D472" s="562" t="s">
        <v>30</v>
      </c>
      <c r="E472" s="572">
        <v>228.77</v>
      </c>
      <c r="F472" s="572">
        <v>228.77</v>
      </c>
      <c r="G472" s="572">
        <v>228.77</v>
      </c>
      <c r="H472" s="324">
        <f>'Series 500 Design'!$H472</f>
        <v>3202.78</v>
      </c>
      <c r="J472" s="406"/>
      <c r="K472" s="562" t="s">
        <v>30</v>
      </c>
      <c r="L472" s="324">
        <f>'Series 500 Final'!$H472</f>
        <v>0</v>
      </c>
    </row>
    <row r="473" spans="1:12" x14ac:dyDescent="0.2">
      <c r="A473" s="316"/>
      <c r="B473" s="558"/>
      <c r="C473" s="406"/>
      <c r="D473" s="562"/>
      <c r="E473" s="572"/>
      <c r="F473" s="572"/>
      <c r="G473" s="572"/>
      <c r="H473" s="569"/>
      <c r="J473" s="406"/>
      <c r="K473" s="562"/>
      <c r="L473" s="569"/>
    </row>
    <row r="474" spans="1:12" ht="25.5" x14ac:dyDescent="0.2">
      <c r="A474" s="316" t="s">
        <v>1572</v>
      </c>
      <c r="B474" s="558" t="s">
        <v>1573</v>
      </c>
      <c r="C474" s="406"/>
      <c r="D474" s="562" t="s">
        <v>30</v>
      </c>
      <c r="E474" s="572">
        <v>211.96</v>
      </c>
      <c r="F474" s="572">
        <v>211.96</v>
      </c>
      <c r="G474" s="572">
        <v>211.96</v>
      </c>
      <c r="H474" s="324">
        <f>'Series 500 Design'!$H474</f>
        <v>0</v>
      </c>
      <c r="J474" s="406"/>
      <c r="K474" s="562" t="s">
        <v>30</v>
      </c>
      <c r="L474" s="324">
        <f>'Series 500 Final'!$H474</f>
        <v>0</v>
      </c>
    </row>
    <row r="475" spans="1:12" x14ac:dyDescent="0.2">
      <c r="A475" s="316"/>
      <c r="B475" s="558"/>
      <c r="C475" s="406"/>
      <c r="D475" s="562"/>
      <c r="E475" s="572"/>
      <c r="F475" s="572"/>
      <c r="G475" s="572"/>
      <c r="H475" s="569"/>
      <c r="J475" s="406"/>
      <c r="K475" s="562"/>
      <c r="L475" s="569"/>
    </row>
    <row r="476" spans="1:12" ht="25.5" x14ac:dyDescent="0.2">
      <c r="A476" s="316" t="s">
        <v>1574</v>
      </c>
      <c r="B476" s="558" t="s">
        <v>1575</v>
      </c>
      <c r="C476" s="406"/>
      <c r="D476" s="562" t="s">
        <v>30</v>
      </c>
      <c r="E476" s="630">
        <v>211.96</v>
      </c>
      <c r="F476" s="631" t="s">
        <v>1576</v>
      </c>
      <c r="G476" s="630">
        <v>211.96</v>
      </c>
      <c r="H476" s="324">
        <f>'Series 500 Design'!$H476</f>
        <v>0</v>
      </c>
      <c r="J476" s="406"/>
      <c r="K476" s="562" t="s">
        <v>30</v>
      </c>
      <c r="L476" s="324">
        <f>'Series 500 Final'!$H476</f>
        <v>0</v>
      </c>
    </row>
    <row r="477" spans="1:12" x14ac:dyDescent="0.2">
      <c r="A477" s="316"/>
      <c r="B477" s="558"/>
      <c r="C477" s="406"/>
      <c r="D477" s="562"/>
      <c r="E477" s="572"/>
      <c r="F477" s="572"/>
      <c r="G477" s="572"/>
      <c r="H477" s="569"/>
      <c r="J477" s="406"/>
      <c r="K477" s="562"/>
      <c r="L477" s="569"/>
    </row>
    <row r="478" spans="1:12" x14ac:dyDescent="0.2">
      <c r="A478" s="311"/>
      <c r="B478" s="563" t="s">
        <v>1577</v>
      </c>
      <c r="C478" s="487"/>
      <c r="D478" s="311"/>
      <c r="E478" s="615"/>
      <c r="F478" s="565"/>
      <c r="G478" s="615"/>
      <c r="H478" s="311"/>
      <c r="J478" s="487"/>
      <c r="K478" s="311"/>
      <c r="L478" s="311"/>
    </row>
    <row r="479" spans="1:12" x14ac:dyDescent="0.2">
      <c r="A479" s="316"/>
      <c r="B479" s="558"/>
      <c r="C479" s="406"/>
      <c r="D479" s="316"/>
      <c r="E479" s="591"/>
      <c r="F479" s="591"/>
      <c r="G479" s="591"/>
      <c r="H479" s="620"/>
      <c r="J479" s="406"/>
      <c r="K479" s="316"/>
      <c r="L479" s="620"/>
    </row>
    <row r="480" spans="1:12" x14ac:dyDescent="0.2">
      <c r="A480" s="331"/>
      <c r="B480" s="586" t="s">
        <v>1578</v>
      </c>
      <c r="C480" s="484"/>
      <c r="D480" s="331"/>
      <c r="E480" s="634" t="s">
        <v>803</v>
      </c>
      <c r="F480" s="588" t="s">
        <v>1428</v>
      </c>
      <c r="G480" s="634" t="s">
        <v>1429</v>
      </c>
      <c r="H480" s="331"/>
      <c r="J480" s="484"/>
      <c r="K480" s="331"/>
      <c r="L480" s="331"/>
    </row>
    <row r="481" spans="1:12" x14ac:dyDescent="0.2">
      <c r="A481" s="316"/>
      <c r="B481" s="558"/>
      <c r="C481" s="406"/>
      <c r="D481" s="316"/>
      <c r="E481" s="591"/>
      <c r="F481" s="591"/>
      <c r="G481" s="591"/>
      <c r="H481" s="620"/>
      <c r="J481" s="406"/>
      <c r="K481" s="316"/>
      <c r="L481" s="620"/>
    </row>
    <row r="482" spans="1:12" x14ac:dyDescent="0.2">
      <c r="A482" s="316" t="s">
        <v>1579</v>
      </c>
      <c r="B482" s="558" t="s">
        <v>1580</v>
      </c>
      <c r="C482" s="406">
        <v>14</v>
      </c>
      <c r="D482" s="562" t="s">
        <v>30</v>
      </c>
      <c r="E482" s="572">
        <v>42.17</v>
      </c>
      <c r="F482" s="572">
        <v>42.17</v>
      </c>
      <c r="G482" s="572">
        <v>42.17</v>
      </c>
      <c r="H482" s="324">
        <f>'Series 500 Design'!$H482</f>
        <v>590.38</v>
      </c>
      <c r="J482" s="406"/>
      <c r="K482" s="562" t="s">
        <v>30</v>
      </c>
      <c r="L482" s="324">
        <f>'Series 500 Final'!$H482</f>
        <v>0</v>
      </c>
    </row>
    <row r="483" spans="1:12" x14ac:dyDescent="0.2">
      <c r="A483" s="316"/>
      <c r="B483" s="558"/>
      <c r="C483" s="406"/>
      <c r="D483" s="316"/>
      <c r="E483" s="572"/>
      <c r="F483" s="572"/>
      <c r="G483" s="572"/>
      <c r="H483" s="569"/>
      <c r="J483" s="406"/>
      <c r="K483" s="316"/>
      <c r="L483" s="569"/>
    </row>
    <row r="484" spans="1:12" ht="25.5" x14ac:dyDescent="0.2">
      <c r="A484" s="316" t="s">
        <v>1581</v>
      </c>
      <c r="B484" s="558" t="s">
        <v>1582</v>
      </c>
      <c r="C484" s="406"/>
      <c r="D484" s="562" t="s">
        <v>30</v>
      </c>
      <c r="E484" s="572">
        <v>67.48</v>
      </c>
      <c r="F484" s="572">
        <v>67.48</v>
      </c>
      <c r="G484" s="572">
        <v>67.48</v>
      </c>
      <c r="H484" s="324">
        <f>'Series 500 Design'!$H484</f>
        <v>0</v>
      </c>
      <c r="J484" s="406"/>
      <c r="K484" s="562" t="s">
        <v>30</v>
      </c>
      <c r="L484" s="324">
        <f>'Series 500 Final'!$H484</f>
        <v>0</v>
      </c>
    </row>
    <row r="485" spans="1:12" x14ac:dyDescent="0.2">
      <c r="A485" s="316"/>
      <c r="B485" s="558"/>
      <c r="C485" s="406"/>
      <c r="D485" s="316"/>
      <c r="E485" s="572"/>
      <c r="F485" s="572"/>
      <c r="G485" s="572"/>
      <c r="H485" s="569"/>
      <c r="J485" s="406"/>
      <c r="K485" s="316"/>
      <c r="L485" s="569"/>
    </row>
    <row r="486" spans="1:12" ht="25.5" x14ac:dyDescent="0.2">
      <c r="A486" s="316" t="s">
        <v>1583</v>
      </c>
      <c r="B486" s="558" t="s">
        <v>1584</v>
      </c>
      <c r="C486" s="406"/>
      <c r="D486" s="562" t="s">
        <v>30</v>
      </c>
      <c r="E486" s="572">
        <v>84.35</v>
      </c>
      <c r="F486" s="572">
        <v>84.35</v>
      </c>
      <c r="G486" s="572">
        <v>84.35</v>
      </c>
      <c r="H486" s="324">
        <f>'Series 500 Design'!$H486</f>
        <v>0</v>
      </c>
      <c r="J486" s="406"/>
      <c r="K486" s="562" t="s">
        <v>30</v>
      </c>
      <c r="L486" s="324">
        <f>'Series 500 Final'!$H486</f>
        <v>0</v>
      </c>
    </row>
    <row r="487" spans="1:12" x14ac:dyDescent="0.2">
      <c r="A487" s="316"/>
      <c r="B487" s="558"/>
      <c r="C487" s="406"/>
      <c r="D487" s="316"/>
      <c r="E487" s="572"/>
      <c r="F487" s="572"/>
      <c r="G487" s="572"/>
      <c r="H487" s="569"/>
      <c r="J487" s="406"/>
      <c r="K487" s="316"/>
      <c r="L487" s="569"/>
    </row>
    <row r="488" spans="1:12" ht="25.5" x14ac:dyDescent="0.2">
      <c r="A488" s="316" t="s">
        <v>1585</v>
      </c>
      <c r="B488" s="558" t="s">
        <v>1586</v>
      </c>
      <c r="C488" s="406"/>
      <c r="D488" s="562" t="s">
        <v>30</v>
      </c>
      <c r="E488" s="572">
        <v>67.48</v>
      </c>
      <c r="F488" s="572">
        <v>67.48</v>
      </c>
      <c r="G488" s="572">
        <v>67.48</v>
      </c>
      <c r="H488" s="324">
        <f>'Series 500 Design'!$H488</f>
        <v>0</v>
      </c>
      <c r="J488" s="406"/>
      <c r="K488" s="562" t="s">
        <v>30</v>
      </c>
      <c r="L488" s="324">
        <f>'Series 500 Final'!$H488</f>
        <v>0</v>
      </c>
    </row>
    <row r="489" spans="1:12" x14ac:dyDescent="0.2">
      <c r="A489" s="316"/>
      <c r="B489" s="558"/>
      <c r="C489" s="406"/>
      <c r="D489" s="316"/>
      <c r="E489" s="572"/>
      <c r="F489" s="572"/>
      <c r="G489" s="572"/>
      <c r="H489" s="620"/>
      <c r="J489" s="406"/>
      <c r="K489" s="316"/>
      <c r="L489" s="620"/>
    </row>
    <row r="490" spans="1:12" ht="25.5" x14ac:dyDescent="0.2">
      <c r="A490" s="316" t="s">
        <v>1587</v>
      </c>
      <c r="B490" s="558" t="s">
        <v>1588</v>
      </c>
      <c r="C490" s="406"/>
      <c r="D490" s="562" t="s">
        <v>30</v>
      </c>
      <c r="E490" s="572">
        <v>84.35</v>
      </c>
      <c r="F490" s="572">
        <v>84.35</v>
      </c>
      <c r="G490" s="572">
        <v>84.35</v>
      </c>
      <c r="H490" s="324">
        <f>'Series 500 Design'!$H490</f>
        <v>0</v>
      </c>
      <c r="J490" s="406"/>
      <c r="K490" s="562" t="s">
        <v>30</v>
      </c>
      <c r="L490" s="324">
        <f>'Series 500 Final'!$H490</f>
        <v>0</v>
      </c>
    </row>
    <row r="491" spans="1:12" x14ac:dyDescent="0.2">
      <c r="A491" s="316"/>
      <c r="B491" s="558"/>
      <c r="C491" s="406"/>
      <c r="D491" s="562"/>
      <c r="E491" s="572"/>
      <c r="F491" s="572"/>
      <c r="G491" s="572"/>
      <c r="H491" s="620"/>
      <c r="J491" s="406"/>
      <c r="K491" s="562"/>
      <c r="L491" s="620"/>
    </row>
    <row r="492" spans="1:12" ht="25.5" x14ac:dyDescent="0.2">
      <c r="A492" s="316" t="s">
        <v>1589</v>
      </c>
      <c r="B492" s="558" t="s">
        <v>1590</v>
      </c>
      <c r="C492" s="406"/>
      <c r="D492" s="562" t="s">
        <v>30</v>
      </c>
      <c r="E492" s="572">
        <v>42.17</v>
      </c>
      <c r="F492" s="572">
        <v>42.17</v>
      </c>
      <c r="G492" s="572">
        <v>42.17</v>
      </c>
      <c r="H492" s="324">
        <f>'Series 500 Design'!$H492</f>
        <v>0</v>
      </c>
      <c r="J492" s="406"/>
      <c r="K492" s="562" t="s">
        <v>30</v>
      </c>
      <c r="L492" s="324">
        <f>'Series 500 Final'!$H492</f>
        <v>0</v>
      </c>
    </row>
    <row r="493" spans="1:12" x14ac:dyDescent="0.2">
      <c r="A493" s="316"/>
      <c r="B493" s="558"/>
      <c r="C493" s="406"/>
      <c r="D493" s="562"/>
      <c r="E493" s="572"/>
      <c r="F493" s="572"/>
      <c r="G493" s="572"/>
      <c r="H493" s="620"/>
      <c r="J493" s="406"/>
      <c r="K493" s="562"/>
      <c r="L493" s="620"/>
    </row>
    <row r="494" spans="1:12" ht="25.5" x14ac:dyDescent="0.2">
      <c r="A494" s="316" t="s">
        <v>1591</v>
      </c>
      <c r="B494" s="558" t="s">
        <v>1592</v>
      </c>
      <c r="C494" s="406"/>
      <c r="D494" s="562" t="s">
        <v>30</v>
      </c>
      <c r="E494" s="572">
        <v>42.17</v>
      </c>
      <c r="F494" s="572">
        <v>42.17</v>
      </c>
      <c r="G494" s="572">
        <v>42.17</v>
      </c>
      <c r="H494" s="324">
        <f>'Series 500 Design'!$H494</f>
        <v>0</v>
      </c>
      <c r="J494" s="406"/>
      <c r="K494" s="562" t="s">
        <v>30</v>
      </c>
      <c r="L494" s="324">
        <f>'Series 500 Final'!$H494</f>
        <v>0</v>
      </c>
    </row>
    <row r="495" spans="1:12" x14ac:dyDescent="0.2">
      <c r="A495" s="316"/>
      <c r="B495" s="558"/>
      <c r="C495" s="406"/>
      <c r="D495" s="562"/>
      <c r="E495" s="572"/>
      <c r="F495" s="572"/>
      <c r="G495" s="572"/>
      <c r="H495" s="569"/>
      <c r="J495" s="406"/>
      <c r="K495" s="562"/>
      <c r="L495" s="569"/>
    </row>
    <row r="496" spans="1:12" x14ac:dyDescent="0.2">
      <c r="A496" s="331"/>
      <c r="B496" s="586" t="s">
        <v>1593</v>
      </c>
      <c r="C496" s="484"/>
      <c r="D496" s="334"/>
      <c r="E496" s="634" t="s">
        <v>1594</v>
      </c>
      <c r="F496" s="634" t="s">
        <v>1595</v>
      </c>
      <c r="G496" s="634" t="s">
        <v>1596</v>
      </c>
      <c r="H496" s="334"/>
      <c r="J496" s="484"/>
      <c r="K496" s="334"/>
      <c r="L496" s="334"/>
    </row>
    <row r="497" spans="1:12" x14ac:dyDescent="0.2">
      <c r="A497" s="316"/>
      <c r="B497" s="558"/>
      <c r="C497" s="406"/>
      <c r="D497" s="318"/>
      <c r="E497" s="630"/>
      <c r="F497" s="630"/>
      <c r="G497" s="630"/>
      <c r="H497" s="319"/>
      <c r="J497" s="406"/>
      <c r="K497" s="318"/>
      <c r="L497" s="319"/>
    </row>
    <row r="498" spans="1:12" x14ac:dyDescent="0.2">
      <c r="A498" s="316" t="s">
        <v>1597</v>
      </c>
      <c r="B498" s="558" t="s">
        <v>1598</v>
      </c>
      <c r="C498" s="406"/>
      <c r="D498" s="562" t="s">
        <v>451</v>
      </c>
      <c r="E498" s="572">
        <v>24.46</v>
      </c>
      <c r="F498" s="572">
        <v>11.48</v>
      </c>
      <c r="G498" s="572">
        <v>10.24</v>
      </c>
      <c r="H498" s="324">
        <f>'Series 500 Design'!$H498</f>
        <v>0</v>
      </c>
      <c r="J498" s="406"/>
      <c r="K498" s="562" t="s">
        <v>451</v>
      </c>
      <c r="L498" s="324">
        <f>'Series 500 Final'!$H498</f>
        <v>0</v>
      </c>
    </row>
    <row r="499" spans="1:12" x14ac:dyDescent="0.2">
      <c r="A499" s="316"/>
      <c r="B499" s="558"/>
      <c r="C499" s="406"/>
      <c r="D499" s="562"/>
      <c r="E499" s="572"/>
      <c r="F499" s="572"/>
      <c r="G499" s="572"/>
      <c r="H499" s="620"/>
      <c r="J499" s="406"/>
      <c r="K499" s="562"/>
      <c r="L499" s="620"/>
    </row>
    <row r="500" spans="1:12" ht="25.5" customHeight="1" x14ac:dyDescent="0.2">
      <c r="A500" s="316" t="s">
        <v>1599</v>
      </c>
      <c r="B500" s="558" t="s">
        <v>1600</v>
      </c>
      <c r="C500" s="406"/>
      <c r="D500" s="562" t="s">
        <v>451</v>
      </c>
      <c r="E500" s="572">
        <v>24.46</v>
      </c>
      <c r="F500" s="572">
        <v>11.48</v>
      </c>
      <c r="G500" s="572">
        <v>10.24</v>
      </c>
      <c r="H500" s="324">
        <f>'Series 500 Design'!$H500</f>
        <v>0</v>
      </c>
      <c r="J500" s="406"/>
      <c r="K500" s="562" t="s">
        <v>451</v>
      </c>
      <c r="L500" s="324">
        <f>'Series 500 Final'!$H500</f>
        <v>0</v>
      </c>
    </row>
    <row r="501" spans="1:12" x14ac:dyDescent="0.2">
      <c r="A501" s="316"/>
      <c r="B501" s="558"/>
      <c r="C501" s="406"/>
      <c r="D501" s="562"/>
      <c r="E501" s="572"/>
      <c r="F501" s="572"/>
      <c r="G501" s="572"/>
      <c r="H501" s="620"/>
      <c r="J501" s="406"/>
      <c r="K501" s="562"/>
      <c r="L501" s="620"/>
    </row>
    <row r="502" spans="1:12" ht="27" customHeight="1" x14ac:dyDescent="0.2">
      <c r="A502" s="316" t="s">
        <v>1601</v>
      </c>
      <c r="B502" s="558" t="s">
        <v>1602</v>
      </c>
      <c r="C502" s="406"/>
      <c r="D502" s="562" t="s">
        <v>451</v>
      </c>
      <c r="E502" s="572">
        <v>36.700000000000003</v>
      </c>
      <c r="F502" s="572">
        <v>17.22</v>
      </c>
      <c r="G502" s="572">
        <v>13.64</v>
      </c>
      <c r="H502" s="324">
        <f>'Series 500 Design'!$H502</f>
        <v>0</v>
      </c>
      <c r="J502" s="406"/>
      <c r="K502" s="562" t="s">
        <v>451</v>
      </c>
      <c r="L502" s="324">
        <f>'Series 500 Final'!$H502</f>
        <v>0</v>
      </c>
    </row>
    <row r="503" spans="1:12" x14ac:dyDescent="0.2">
      <c r="A503" s="316"/>
      <c r="B503" s="558"/>
      <c r="C503" s="406"/>
      <c r="D503" s="562"/>
      <c r="E503" s="572"/>
      <c r="F503" s="572"/>
      <c r="G503" s="572"/>
      <c r="H503" s="620"/>
      <c r="J503" s="406"/>
      <c r="K503" s="562"/>
      <c r="L503" s="620"/>
    </row>
    <row r="504" spans="1:12" ht="41.25" customHeight="1" x14ac:dyDescent="0.2">
      <c r="A504" s="316" t="s">
        <v>1603</v>
      </c>
      <c r="B504" s="558" t="s">
        <v>1604</v>
      </c>
      <c r="C504" s="406"/>
      <c r="D504" s="562" t="s">
        <v>451</v>
      </c>
      <c r="E504" s="572">
        <v>48.93</v>
      </c>
      <c r="F504" s="572">
        <v>22.97</v>
      </c>
      <c r="G504" s="572">
        <v>17.05</v>
      </c>
      <c r="H504" s="324">
        <f>'Series 500 Design'!$H504</f>
        <v>0</v>
      </c>
      <c r="J504" s="406"/>
      <c r="K504" s="562" t="s">
        <v>451</v>
      </c>
      <c r="L504" s="324">
        <f>'Series 500 Final'!$H504</f>
        <v>0</v>
      </c>
    </row>
    <row r="505" spans="1:12" ht="12.75" customHeight="1" x14ac:dyDescent="0.2">
      <c r="A505" s="316"/>
      <c r="B505" s="558"/>
      <c r="C505" s="406"/>
      <c r="D505" s="562"/>
      <c r="E505" s="572"/>
      <c r="F505" s="572"/>
      <c r="G505" s="572"/>
      <c r="H505" s="569"/>
      <c r="J505" s="406"/>
      <c r="K505" s="562"/>
      <c r="L505" s="569"/>
    </row>
    <row r="506" spans="1:12" ht="24" customHeight="1" x14ac:dyDescent="0.2">
      <c r="A506" s="638"/>
      <c r="B506" s="639" t="s">
        <v>1605</v>
      </c>
      <c r="C506" s="660"/>
      <c r="D506" s="640"/>
      <c r="E506" s="641" t="s">
        <v>1606</v>
      </c>
      <c r="F506" s="641" t="s">
        <v>1607</v>
      </c>
      <c r="G506" s="641" t="s">
        <v>1607</v>
      </c>
      <c r="H506" s="640"/>
      <c r="J506" s="660"/>
      <c r="K506" s="640"/>
      <c r="L506" s="640"/>
    </row>
    <row r="507" spans="1:12" ht="12" customHeight="1" x14ac:dyDescent="0.2">
      <c r="A507" s="316"/>
      <c r="B507" s="596"/>
      <c r="C507" s="406"/>
      <c r="D507" s="562"/>
      <c r="E507" s="574"/>
      <c r="F507" s="572"/>
      <c r="G507" s="572"/>
      <c r="H507" s="569"/>
      <c r="J507" s="406"/>
      <c r="K507" s="562"/>
      <c r="L507" s="569"/>
    </row>
    <row r="508" spans="1:12" ht="25.5" x14ac:dyDescent="0.2">
      <c r="A508" s="316" t="s">
        <v>1608</v>
      </c>
      <c r="B508" s="645" t="s">
        <v>1609</v>
      </c>
      <c r="C508" s="406"/>
      <c r="D508" s="346" t="s">
        <v>1610</v>
      </c>
      <c r="E508" s="572">
        <v>491.18</v>
      </c>
      <c r="F508" s="572"/>
      <c r="G508" s="572"/>
      <c r="H508" s="324">
        <f>'Series 500 Design'!$H508</f>
        <v>0</v>
      </c>
      <c r="J508" s="406"/>
      <c r="K508" s="346" t="s">
        <v>1610</v>
      </c>
      <c r="L508" s="324">
        <f>'Series 500 Final'!$H508</f>
        <v>0</v>
      </c>
    </row>
    <row r="509" spans="1:12" ht="12.75" customHeight="1" x14ac:dyDescent="0.2">
      <c r="A509" s="316"/>
      <c r="B509" s="645"/>
      <c r="C509" s="406"/>
      <c r="D509" s="562"/>
      <c r="E509" s="572"/>
      <c r="F509" s="572"/>
      <c r="G509" s="572"/>
      <c r="H509" s="572"/>
      <c r="J509" s="406"/>
      <c r="K509" s="562"/>
      <c r="L509" s="572"/>
    </row>
    <row r="510" spans="1:12" ht="25.5" x14ac:dyDescent="0.2">
      <c r="A510" s="316" t="s">
        <v>1611</v>
      </c>
      <c r="B510" s="645" t="s">
        <v>1612</v>
      </c>
      <c r="C510" s="406"/>
      <c r="D510" s="346" t="s">
        <v>1610</v>
      </c>
      <c r="E510" s="572">
        <v>279.43</v>
      </c>
      <c r="F510" s="572"/>
      <c r="G510" s="572"/>
      <c r="H510" s="324">
        <f>'Series 500 Design'!$H510</f>
        <v>0</v>
      </c>
      <c r="J510" s="406"/>
      <c r="K510" s="346" t="s">
        <v>1610</v>
      </c>
      <c r="L510" s="324">
        <f>'Series 500 Final'!$H510</f>
        <v>0</v>
      </c>
    </row>
    <row r="511" spans="1:12" x14ac:dyDescent="0.2">
      <c r="A511" s="316"/>
      <c r="B511" s="645"/>
      <c r="C511" s="406"/>
      <c r="D511" s="562"/>
      <c r="E511" s="572"/>
      <c r="F511" s="572"/>
      <c r="G511" s="572"/>
      <c r="H511" s="572"/>
      <c r="J511" s="406"/>
      <c r="K511" s="562"/>
      <c r="L511" s="572"/>
    </row>
    <row r="512" spans="1:12" ht="42.75" customHeight="1" x14ac:dyDescent="0.2">
      <c r="A512" s="316" t="s">
        <v>1613</v>
      </c>
      <c r="B512" s="645" t="s">
        <v>1614</v>
      </c>
      <c r="C512" s="406"/>
      <c r="D512" s="346" t="s">
        <v>1610</v>
      </c>
      <c r="E512" s="572">
        <v>491.18</v>
      </c>
      <c r="F512" s="572"/>
      <c r="G512" s="572"/>
      <c r="H512" s="324">
        <f>'Series 500 Design'!$H512</f>
        <v>0</v>
      </c>
      <c r="J512" s="406"/>
      <c r="K512" s="346" t="s">
        <v>1610</v>
      </c>
      <c r="L512" s="324">
        <f>'Series 500 Final'!$H512</f>
        <v>0</v>
      </c>
    </row>
    <row r="513" spans="1:12" x14ac:dyDescent="0.2">
      <c r="A513" s="316"/>
      <c r="B513" s="645"/>
      <c r="C513" s="406"/>
      <c r="D513" s="562"/>
      <c r="E513" s="572"/>
      <c r="F513" s="572"/>
      <c r="G513" s="572"/>
      <c r="H513" s="572"/>
      <c r="J513" s="406"/>
      <c r="K513" s="562"/>
      <c r="L513" s="572"/>
    </row>
    <row r="514" spans="1:12" ht="41.25" customHeight="1" x14ac:dyDescent="0.2">
      <c r="A514" s="316" t="s">
        <v>1615</v>
      </c>
      <c r="B514" s="645" t="s">
        <v>1616</v>
      </c>
      <c r="C514" s="406"/>
      <c r="D514" s="346" t="s">
        <v>1617</v>
      </c>
      <c r="E514" s="574">
        <v>2235.4</v>
      </c>
      <c r="F514" s="572"/>
      <c r="G514" s="572"/>
      <c r="H514" s="324">
        <f>'Series 500 Design'!$H514</f>
        <v>0</v>
      </c>
      <c r="J514" s="406"/>
      <c r="K514" s="346" t="s">
        <v>1617</v>
      </c>
      <c r="L514" s="324">
        <f>'Series 500 Final'!$H514</f>
        <v>0</v>
      </c>
    </row>
    <row r="515" spans="1:12" ht="13.5" customHeight="1" x14ac:dyDescent="0.2">
      <c r="A515" s="316"/>
      <c r="B515" s="645"/>
      <c r="C515" s="406"/>
      <c r="D515" s="346"/>
      <c r="E515" s="572"/>
      <c r="F515" s="572"/>
      <c r="G515" s="572"/>
      <c r="H515" s="572"/>
      <c r="J515" s="406"/>
      <c r="K515" s="346"/>
      <c r="L515" s="572"/>
    </row>
    <row r="516" spans="1:12" ht="41.25" customHeight="1" x14ac:dyDescent="0.2">
      <c r="A516" s="316" t="s">
        <v>1618</v>
      </c>
      <c r="B516" s="645" t="s">
        <v>1619</v>
      </c>
      <c r="C516" s="406"/>
      <c r="D516" s="346" t="s">
        <v>1617</v>
      </c>
      <c r="E516" s="572">
        <v>2235.4</v>
      </c>
      <c r="F516" s="572"/>
      <c r="G516" s="572"/>
      <c r="H516" s="324">
        <f>'Series 500 Design'!$H516</f>
        <v>0</v>
      </c>
      <c r="J516" s="406"/>
      <c r="K516" s="346" t="s">
        <v>1617</v>
      </c>
      <c r="L516" s="324">
        <f>'Series 500 Final'!$H516</f>
        <v>0</v>
      </c>
    </row>
    <row r="517" spans="1:12" ht="13.5" customHeight="1" x14ac:dyDescent="0.2">
      <c r="A517" s="316"/>
      <c r="B517" s="645"/>
      <c r="C517" s="406"/>
      <c r="D517" s="562"/>
      <c r="E517" s="572"/>
      <c r="F517" s="572"/>
      <c r="G517" s="572"/>
      <c r="H517" s="572"/>
      <c r="J517" s="406"/>
      <c r="K517" s="562"/>
      <c r="L517" s="572"/>
    </row>
    <row r="518" spans="1:12" ht="30" customHeight="1" x14ac:dyDescent="0.2">
      <c r="A518" s="316" t="s">
        <v>1620</v>
      </c>
      <c r="B518" s="645" t="s">
        <v>1621</v>
      </c>
      <c r="C518" s="406"/>
      <c r="D518" s="346" t="s">
        <v>1622</v>
      </c>
      <c r="E518" s="572">
        <v>185.35</v>
      </c>
      <c r="F518" s="572"/>
      <c r="G518" s="572"/>
      <c r="H518" s="324">
        <f>'Series 500 Design'!$H518</f>
        <v>0</v>
      </c>
      <c r="J518" s="406"/>
      <c r="K518" s="346" t="s">
        <v>1622</v>
      </c>
      <c r="L518" s="324">
        <f>'Series 500 Final'!$H518</f>
        <v>0</v>
      </c>
    </row>
    <row r="519" spans="1:12" ht="14.25" customHeight="1" x14ac:dyDescent="0.2">
      <c r="A519" s="316"/>
      <c r="B519" s="645"/>
      <c r="C519" s="406"/>
      <c r="D519" s="346"/>
      <c r="E519" s="572"/>
      <c r="F519" s="572"/>
      <c r="G519" s="572"/>
      <c r="H519" s="572"/>
      <c r="J519" s="406"/>
      <c r="K519" s="346"/>
      <c r="L519" s="572"/>
    </row>
    <row r="520" spans="1:12" ht="45.75" customHeight="1" x14ac:dyDescent="0.2">
      <c r="A520" s="316" t="s">
        <v>1623</v>
      </c>
      <c r="B520" s="645" t="s">
        <v>1624</v>
      </c>
      <c r="C520" s="406"/>
      <c r="D520" s="346" t="s">
        <v>1610</v>
      </c>
      <c r="E520" s="572">
        <v>251.51</v>
      </c>
      <c r="F520" s="572"/>
      <c r="G520" s="572"/>
      <c r="H520" s="324">
        <f>'Series 500 Design'!$H520</f>
        <v>0</v>
      </c>
      <c r="J520" s="406"/>
      <c r="K520" s="346" t="s">
        <v>1610</v>
      </c>
      <c r="L520" s="324">
        <f>'Series 500 Final'!$H520</f>
        <v>0</v>
      </c>
    </row>
    <row r="521" spans="1:12" ht="12.75" customHeight="1" x14ac:dyDescent="0.2">
      <c r="A521" s="316"/>
      <c r="B521" s="645"/>
      <c r="C521" s="406"/>
      <c r="D521" s="562"/>
      <c r="E521" s="572"/>
      <c r="F521" s="572"/>
      <c r="G521" s="572"/>
      <c r="H521" s="572"/>
      <c r="J521" s="406"/>
      <c r="K521" s="562"/>
      <c r="L521" s="572"/>
    </row>
    <row r="522" spans="1:12" ht="41.25" customHeight="1" x14ac:dyDescent="0.2">
      <c r="A522" s="316" t="s">
        <v>1625</v>
      </c>
      <c r="B522" s="645" t="s">
        <v>1626</v>
      </c>
      <c r="C522" s="406"/>
      <c r="D522" s="346" t="s">
        <v>1627</v>
      </c>
      <c r="E522" s="572">
        <v>1751.06</v>
      </c>
      <c r="F522" s="572"/>
      <c r="G522" s="572"/>
      <c r="H522" s="324">
        <f>'Series 500 Design'!$H522</f>
        <v>0</v>
      </c>
      <c r="J522" s="406"/>
      <c r="K522" s="346" t="s">
        <v>1627</v>
      </c>
      <c r="L522" s="324">
        <f>'Series 500 Final'!$H522</f>
        <v>0</v>
      </c>
    </row>
    <row r="523" spans="1:12" ht="12.75" customHeight="1" x14ac:dyDescent="0.2">
      <c r="A523" s="316"/>
      <c r="B523" s="558"/>
      <c r="C523" s="318"/>
      <c r="D523" s="562"/>
      <c r="E523" s="562"/>
      <c r="F523" s="562"/>
      <c r="G523" s="562"/>
      <c r="H523" s="562"/>
      <c r="J523" s="318"/>
      <c r="K523" s="562"/>
      <c r="L523" s="562"/>
    </row>
    <row r="524" spans="1:12" ht="17.25" customHeight="1" x14ac:dyDescent="0.2">
      <c r="A524" s="568"/>
      <c r="B524" s="656" t="s">
        <v>1628</v>
      </c>
      <c r="C524" s="354"/>
      <c r="D524" s="355"/>
      <c r="E524" s="355"/>
      <c r="F524" s="355"/>
      <c r="G524" s="355"/>
      <c r="H524" s="355"/>
      <c r="J524" s="354"/>
      <c r="K524" s="355"/>
      <c r="L524" s="355"/>
    </row>
    <row r="525" spans="1:12" x14ac:dyDescent="0.2">
      <c r="A525" s="357"/>
      <c r="B525" s="358" t="s">
        <v>1629</v>
      </c>
      <c r="C525" s="359"/>
      <c r="D525" s="360"/>
      <c r="E525" s="360"/>
      <c r="F525" s="360"/>
      <c r="G525" s="658"/>
      <c r="H525" s="472">
        <f>'Series 500 Design'!$H525</f>
        <v>568.38662579999993</v>
      </c>
      <c r="J525" s="359"/>
      <c r="K525" s="360"/>
      <c r="L525" s="472">
        <f>'Series 500 Final'!$H525</f>
        <v>0</v>
      </c>
    </row>
    <row r="526" spans="1:12" x14ac:dyDescent="0.2">
      <c r="A526" s="363"/>
      <c r="B526" s="364" t="s">
        <v>1630</v>
      </c>
      <c r="C526" s="365"/>
      <c r="D526" s="366"/>
      <c r="E526" s="366"/>
      <c r="F526" s="366"/>
      <c r="G526" s="583"/>
      <c r="H526" s="473">
        <f>'Series 500 Design'!$H526</f>
        <v>4555.1099999999997</v>
      </c>
      <c r="J526" s="365"/>
      <c r="K526" s="366"/>
      <c r="L526" s="473">
        <f>'Series 500 Final'!$H526</f>
        <v>0</v>
      </c>
    </row>
    <row r="527" spans="1:12" x14ac:dyDescent="0.2">
      <c r="A527" s="474"/>
      <c r="B527" s="475" t="s">
        <v>4063</v>
      </c>
      <c r="C527" s="476"/>
      <c r="D527" s="476"/>
      <c r="E527" s="476"/>
      <c r="F527" s="476"/>
      <c r="G527" s="370"/>
      <c r="H527" s="661">
        <f>'Series 500 Design'!$H527</f>
        <v>3899.7583333333332</v>
      </c>
      <c r="J527" s="476"/>
      <c r="K527" s="476"/>
      <c r="L527" s="661">
        <f>'Series 500 Final'!$H527</f>
        <v>0</v>
      </c>
    </row>
    <row r="528" spans="1:12" x14ac:dyDescent="0.2">
      <c r="A528" s="474"/>
      <c r="B528" s="475" t="s">
        <v>4049</v>
      </c>
      <c r="C528" s="476"/>
      <c r="D528" s="476"/>
      <c r="E528" s="476"/>
      <c r="F528" s="476"/>
      <c r="G528" s="370"/>
      <c r="H528" s="478">
        <f>'Series 500 Design'!$H528</f>
        <v>6</v>
      </c>
      <c r="J528" s="476"/>
      <c r="K528" s="476"/>
      <c r="L528" s="478">
        <f>'Series 500 Final'!$H528</f>
        <v>6</v>
      </c>
    </row>
  </sheetData>
  <sheetProtection algorithmName="SHA-512" hashValue="HthIapa5zj/xgR7PuI3q7+vK8k84cGaxwJ1zKdIBPb6qJyt6y5SnEk1mDOdSo/x4yX/EzpuI9Q/Kw/BofdLgLA==" saltValue="H8+Rotj7VBVFbWzXyAzDkQ=="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950C-4FDE-4A61-B56F-C6465D7D7998}">
  <sheetPr codeName="Sheet6">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7"/>
      <c r="Z2" s="1077"/>
      <c r="AA2" s="1077"/>
      <c r="AB2" s="1077"/>
    </row>
    <row r="3" spans="1:28" s="651" customFormat="1" ht="26.25" customHeight="1" x14ac:dyDescent="0.2">
      <c r="A3" s="556" t="s">
        <v>1</v>
      </c>
      <c r="B3" s="464" t="s">
        <v>2</v>
      </c>
      <c r="C3" s="454" t="s">
        <v>3</v>
      </c>
      <c r="D3" s="454" t="s">
        <v>4</v>
      </c>
      <c r="E3" s="1063" t="s">
        <v>5</v>
      </c>
      <c r="F3" s="1064"/>
      <c r="G3" s="1064"/>
      <c r="H3" s="1065"/>
      <c r="I3" s="1060" t="s">
        <v>6</v>
      </c>
      <c r="J3" s="1061"/>
      <c r="K3" s="1061"/>
      <c r="L3" s="1062"/>
      <c r="M3" s="1063" t="s">
        <v>7</v>
      </c>
      <c r="N3" s="1064"/>
      <c r="O3" s="1064"/>
      <c r="P3" s="1065"/>
      <c r="Q3" s="1060" t="s">
        <v>381</v>
      </c>
      <c r="R3" s="1061"/>
      <c r="S3" s="1061"/>
      <c r="T3" s="1062"/>
      <c r="U3" s="1063" t="s">
        <v>9</v>
      </c>
      <c r="V3" s="1064"/>
      <c r="W3" s="1064"/>
      <c r="X3" s="1065"/>
      <c r="Y3" s="1060" t="s">
        <v>10</v>
      </c>
      <c r="Z3" s="1061"/>
      <c r="AA3" s="1061"/>
      <c r="AB3" s="1062"/>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Input'!C10</f>
        <v>0</v>
      </c>
      <c r="D10" s="326" t="s">
        <v>1636</v>
      </c>
      <c r="E10" s="412">
        <v>23.63</v>
      </c>
      <c r="F10" s="412">
        <v>15.75</v>
      </c>
      <c r="G10" s="412">
        <v>15.75</v>
      </c>
      <c r="H10" s="324">
        <f t="shared" ref="H10" si="0">IFERROR(IF($C10&lt;20,$C10*E10,IF(AND(20&lt;=$C10,$C10&lt;=100),$C10*F10,IF($C10&gt;100,$C10*G10,"No Offer"))),"No Offer")</f>
        <v>0</v>
      </c>
      <c r="I10" s="681">
        <v>20</v>
      </c>
      <c r="J10" s="681">
        <v>20</v>
      </c>
      <c r="K10" s="681">
        <v>20</v>
      </c>
      <c r="L10" s="326">
        <f t="shared" ref="L10" si="1">IFERROR(IF($C10&lt;20,$C10*I10,IF(AND(20&lt;=$C10,$C10&lt;=100),$C10*J10,IF($C10&gt;100,$C10*K10,"No Offer"))),"No Offer")</f>
        <v>0</v>
      </c>
      <c r="M10" s="412">
        <v>31.16</v>
      </c>
      <c r="N10" s="412">
        <v>31.16</v>
      </c>
      <c r="O10" s="683">
        <v>31.16</v>
      </c>
      <c r="P10" s="324">
        <f t="shared" ref="P10" si="2">IFERROR(IF($C10&lt;20,$C10*M10,IF(AND(20&lt;=$C10,$C10&lt;=100),$C10*N10,IF($C10&gt;100,$C10*O10,"No Offer"))),"No Offer")</f>
        <v>0</v>
      </c>
      <c r="Q10" s="414">
        <v>18</v>
      </c>
      <c r="R10" s="414">
        <v>15</v>
      </c>
      <c r="S10" s="684">
        <v>12</v>
      </c>
      <c r="T10" s="326">
        <f t="shared" ref="T10" si="3">IFERROR(IF($C10&lt;20,$C10*Q10,IF(AND(20&lt;=$C10,$C10&lt;=100),$C10*R10,IF($C10&gt;100,$C10*S10,"No Offer"))),"No Offer")</f>
        <v>0</v>
      </c>
      <c r="U10" s="682">
        <v>21.5</v>
      </c>
      <c r="V10" s="682">
        <v>14.33</v>
      </c>
      <c r="W10" s="682">
        <v>12.9</v>
      </c>
      <c r="X10" s="324">
        <f t="shared" ref="X10" si="4">IFERROR(IF($C10&lt;20,$C10*U10,IF(AND(20&lt;=$C10,$C10&lt;=100),$C10*V10,IF($C10&gt;100,$C10*W10,"No Offer"))),"No Offer")</f>
        <v>0</v>
      </c>
      <c r="Y10" s="681">
        <v>12</v>
      </c>
      <c r="Z10" s="681">
        <v>12</v>
      </c>
      <c r="AA10" s="681">
        <v>12</v>
      </c>
      <c r="AB10" s="326">
        <f t="shared" ref="AB10" si="5">IFERROR(IF($C10&lt;20,$C10*Y10,IF(AND(20&lt;=$C10,$C10&lt;=100),$C10*Z10,IF($C10&gt;100,$C10*AA10,"No Offer"))),"No Offer")</f>
        <v>0</v>
      </c>
    </row>
    <row r="11" spans="1:28" x14ac:dyDescent="0.2">
      <c r="A11" s="316"/>
      <c r="B11" s="596"/>
      <c r="C11" s="318">
        <f>'Series 600 Input'!C11</f>
        <v>0</v>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Input'!C12</f>
        <v>0</v>
      </c>
      <c r="D12" s="326" t="s">
        <v>1636</v>
      </c>
      <c r="E12" s="412">
        <v>23.63</v>
      </c>
      <c r="F12" s="412">
        <v>15.75</v>
      </c>
      <c r="G12" s="412">
        <v>15.75</v>
      </c>
      <c r="H12" s="324">
        <f t="shared" ref="H12" si="6">IFERROR(IF($C12&lt;20,$C12*E12,IF(AND(20&lt;=$C12,$C12&lt;=100),$C12*F12,IF($C12&gt;100,$C12*G12,"No Offer"))),"No Offer")</f>
        <v>0</v>
      </c>
      <c r="I12" s="681">
        <v>20</v>
      </c>
      <c r="J12" s="681">
        <v>20</v>
      </c>
      <c r="K12" s="681">
        <v>20</v>
      </c>
      <c r="L12" s="326">
        <f t="shared" ref="L12" si="7">IFERROR(IF($C12&lt;20,$C12*I12,IF(AND(20&lt;=$C12,$C12&lt;=100),$C12*J12,IF($C12&gt;100,$C12*K12,"No Offer"))),"No Offer")</f>
        <v>0</v>
      </c>
      <c r="M12" s="412">
        <v>31.16</v>
      </c>
      <c r="N12" s="412">
        <v>31.16</v>
      </c>
      <c r="O12" s="683">
        <v>31.16</v>
      </c>
      <c r="P12" s="324">
        <f t="shared" ref="P12" si="8">IFERROR(IF($C12&lt;20,$C12*M12,IF(AND(20&lt;=$C12,$C12&lt;=100),$C12*N12,IF($C12&gt;100,$C12*O12,"No Offer"))),"No Offer")</f>
        <v>0</v>
      </c>
      <c r="Q12" s="414">
        <v>18</v>
      </c>
      <c r="R12" s="414">
        <v>15</v>
      </c>
      <c r="S12" s="684">
        <v>12</v>
      </c>
      <c r="T12" s="326">
        <f t="shared" ref="T12" si="9">IFERROR(IF($C12&lt;20,$C12*Q12,IF(AND(20&lt;=$C12,$C12&lt;=100),$C12*R12,IF($C12&gt;100,$C12*S12,"No Offer"))),"No Offer")</f>
        <v>0</v>
      </c>
      <c r="U12" s="682">
        <v>21.5</v>
      </c>
      <c r="V12" s="682">
        <v>14.33</v>
      </c>
      <c r="W12" s="682">
        <v>12.9</v>
      </c>
      <c r="X12" s="324">
        <f t="shared" ref="X12" si="10">IFERROR(IF($C12&lt;20,$C12*U12,IF(AND(20&lt;=$C12,$C12&lt;=100),$C12*V12,IF($C12&gt;100,$C12*W12,"No Offer"))),"No Offer")</f>
        <v>0</v>
      </c>
      <c r="Y12" s="681">
        <v>16</v>
      </c>
      <c r="Z12" s="681">
        <v>16</v>
      </c>
      <c r="AA12" s="681">
        <v>16</v>
      </c>
      <c r="AB12" s="326">
        <f t="shared" ref="AB12" si="11">IFERROR(IF($C12&lt;20,$C12*Y12,IF(AND(20&lt;=$C12,$C12&lt;=100),$C12*Z12,IF($C12&gt;100,$C12*AA12,"No Offer"))),"No Offer")</f>
        <v>0</v>
      </c>
    </row>
    <row r="13" spans="1:28" x14ac:dyDescent="0.2">
      <c r="A13" s="316"/>
      <c r="B13" s="558"/>
      <c r="C13" s="318">
        <f>'Series 600 Input'!C13</f>
        <v>0</v>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Input'!C14</f>
        <v>0</v>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v>0</v>
      </c>
      <c r="M14" s="412">
        <v>31.16</v>
      </c>
      <c r="N14" s="412">
        <v>31.16</v>
      </c>
      <c r="O14" s="683">
        <v>31.16</v>
      </c>
      <c r="P14" s="324">
        <f t="shared" ref="P14" si="13">IFERROR(IF($C14&lt;20,$C14*M14,IF(AND(20&lt;=$C14,$C14&lt;=100),$C14*N14,IF($C14&gt;100,$C14*O14,"No Offer"))),"No Offer")</f>
        <v>0</v>
      </c>
      <c r="Q14" s="414">
        <v>18</v>
      </c>
      <c r="R14" s="414">
        <v>15</v>
      </c>
      <c r="S14" s="684">
        <v>12</v>
      </c>
      <c r="T14" s="326">
        <f t="shared" ref="T14" si="14">IFERROR(IF($C14&lt;20,$C14*Q14,IF(AND(20&lt;=$C14,$C14&lt;=100),$C14*R14,IF($C14&gt;100,$C14*S14,"No Offer"))),"No Offer")</f>
        <v>0</v>
      </c>
      <c r="U14" s="682">
        <v>28.66</v>
      </c>
      <c r="V14" s="682">
        <v>17.91</v>
      </c>
      <c r="W14" s="682">
        <v>15</v>
      </c>
      <c r="X14" s="324">
        <f t="shared" ref="X14" si="15">IFERROR(IF($C14&lt;20,$C14*U14,IF(AND(20&lt;=$C14,$C14&lt;=100),$C14*V14,IF($C14&gt;100,$C14*W14,"No Offer"))),"No Offer")</f>
        <v>0</v>
      </c>
      <c r="Y14" s="681">
        <v>18</v>
      </c>
      <c r="Z14" s="681">
        <v>18</v>
      </c>
      <c r="AA14" s="681">
        <v>18</v>
      </c>
      <c r="AB14" s="326">
        <f t="shared" ref="AB14" si="16">IFERROR(IF($C14&lt;20,$C14*Y14,IF(AND(20&lt;=$C14,$C14&lt;=100),$C14*Z14,IF($C14&gt;100,$C14*AA14,"No Offer"))),"No Offer")</f>
        <v>0</v>
      </c>
    </row>
    <row r="15" spans="1:28" x14ac:dyDescent="0.2">
      <c r="A15" s="316"/>
      <c r="B15" s="558"/>
      <c r="C15" s="318">
        <f>'Series 600 Input'!C15</f>
        <v>0</v>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Input'!C16</f>
        <v>0</v>
      </c>
      <c r="D16" s="326" t="s">
        <v>1636</v>
      </c>
      <c r="E16" s="412">
        <v>23.63</v>
      </c>
      <c r="F16" s="412">
        <v>15.75</v>
      </c>
      <c r="G16" s="412">
        <v>15.75</v>
      </c>
      <c r="H16" s="324">
        <f t="shared" ref="H16" si="17">IFERROR(IF($C16&lt;20,$C16*E16,IF(AND(20&lt;=$C16,$C16&lt;=100),$C16*F16,IF($C16&gt;100,$C16*G16,"No Offer"))),"No Offer")</f>
        <v>0</v>
      </c>
      <c r="I16" s="681">
        <v>20</v>
      </c>
      <c r="J16" s="681">
        <v>20</v>
      </c>
      <c r="K16" s="681">
        <v>20</v>
      </c>
      <c r="L16" s="326">
        <f t="shared" ref="L16" si="18">IFERROR(IF($C16&lt;20,$C16*I16,IF(AND(20&lt;=$C16,$C16&lt;=100),$C16*J16,IF($C16&gt;100,$C16*K16,"No Offer"))),"No Offer")</f>
        <v>0</v>
      </c>
      <c r="M16" s="412">
        <v>31.16</v>
      </c>
      <c r="N16" s="412">
        <v>31.16</v>
      </c>
      <c r="O16" s="683">
        <v>31.16</v>
      </c>
      <c r="P16" s="324">
        <f t="shared" ref="P16" si="19">IFERROR(IF($C16&lt;20,$C16*M16,IF(AND(20&lt;=$C16,$C16&lt;=100),$C16*N16,IF($C16&gt;100,$C16*O16,"No Offer"))),"No Offer")</f>
        <v>0</v>
      </c>
      <c r="Q16" s="414">
        <v>18</v>
      </c>
      <c r="R16" s="414">
        <v>15</v>
      </c>
      <c r="S16" s="684">
        <v>12</v>
      </c>
      <c r="T16" s="326">
        <f t="shared" ref="T16" si="20">IFERROR(IF($C16&lt;20,$C16*Q16,IF(AND(20&lt;=$C16,$C16&lt;=100),$C16*R16,IF($C16&gt;100,$C16*S16,"No Offer"))),"No Offer")</f>
        <v>0</v>
      </c>
      <c r="U16" s="682">
        <v>28.66</v>
      </c>
      <c r="V16" s="682">
        <v>17.91</v>
      </c>
      <c r="W16" s="682">
        <v>15</v>
      </c>
      <c r="X16" s="324">
        <f t="shared" ref="X16" si="21">IFERROR(IF($C16&lt;20,$C16*U16,IF(AND(20&lt;=$C16,$C16&lt;=100),$C16*V16,IF($C16&gt;100,$C16*W16,"No Offer"))),"No Offer")</f>
        <v>0</v>
      </c>
      <c r="Y16" s="681">
        <v>16</v>
      </c>
      <c r="Z16" s="681">
        <v>16</v>
      </c>
      <c r="AA16" s="681">
        <v>16</v>
      </c>
      <c r="AB16" s="326">
        <f t="shared" ref="AB16" si="22">IFERROR(IF($C16&lt;20,$C16*Y16,IF(AND(20&lt;=$C16,$C16&lt;=100),$C16*Z16,IF($C16&gt;100,$C16*AA16,"No Offer"))),"No Offer")</f>
        <v>0</v>
      </c>
    </row>
    <row r="17" spans="1:28" x14ac:dyDescent="0.2">
      <c r="A17" s="316"/>
      <c r="B17" s="558"/>
      <c r="C17" s="318">
        <f>'Series 600 Input'!C17</f>
        <v>0</v>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Input'!C18</f>
        <v>0</v>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v>0</v>
      </c>
      <c r="M18" s="412">
        <v>31.16</v>
      </c>
      <c r="N18" s="412">
        <v>31.16</v>
      </c>
      <c r="O18" s="683">
        <v>31.16</v>
      </c>
      <c r="P18" s="324">
        <f t="shared" ref="P18" si="24">IFERROR(IF($C18&lt;20,$C18*M18,IF(AND(20&lt;=$C18,$C18&lt;=100),$C18*N18,IF($C18&gt;100,$C18*O18,"No Offer"))),"No Offer")</f>
        <v>0</v>
      </c>
      <c r="Q18" s="414">
        <v>18</v>
      </c>
      <c r="R18" s="414">
        <v>15</v>
      </c>
      <c r="S18" s="684">
        <v>12</v>
      </c>
      <c r="T18" s="326">
        <f t="shared" ref="T18" si="25">IFERROR(IF($C18&lt;20,$C18*Q18,IF(AND(20&lt;=$C18,$C18&lt;=100),$C18*R18,IF($C18&gt;100,$C18*S18,"No Offer"))),"No Offer")</f>
        <v>0</v>
      </c>
      <c r="U18" s="682">
        <v>35.83</v>
      </c>
      <c r="V18" s="682">
        <v>21.5</v>
      </c>
      <c r="W18" s="682">
        <v>15</v>
      </c>
      <c r="X18" s="324">
        <f t="shared" ref="X18" si="26">IFERROR(IF($C18&lt;20,$C18*U18,IF(AND(20&lt;=$C18,$C18&lt;=100),$C18*V18,IF($C18&gt;100,$C18*W18,"No Offer"))),"No Offer")</f>
        <v>0</v>
      </c>
      <c r="Y18" s="681">
        <v>18</v>
      </c>
      <c r="Z18" s="681">
        <v>18</v>
      </c>
      <c r="AA18" s="681">
        <v>18</v>
      </c>
      <c r="AB18" s="326">
        <f t="shared" ref="AB18" si="27">IFERROR(IF($C18&lt;20,$C18*Y18,IF(AND(20&lt;=$C18,$C18&lt;=100),$C18*Z18,IF($C18&gt;100,$C18*AA18,"No Offer"))),"No Offer")</f>
        <v>0</v>
      </c>
    </row>
    <row r="19" spans="1:28" x14ac:dyDescent="0.2">
      <c r="A19" s="316"/>
      <c r="B19" s="558"/>
      <c r="C19" s="318">
        <f>'Series 600 Input'!C19</f>
        <v>0</v>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Input'!C20</f>
        <v>0</v>
      </c>
      <c r="D20" s="326" t="s">
        <v>1636</v>
      </c>
      <c r="E20" s="412">
        <v>23.63</v>
      </c>
      <c r="F20" s="412">
        <v>15.75</v>
      </c>
      <c r="G20" s="412">
        <v>15.75</v>
      </c>
      <c r="H20" s="324">
        <f t="shared" ref="H20" si="28">IFERROR(IF($C20&lt;20,$C20*E20,IF(AND(20&lt;=$C20,$C20&lt;=100),$C20*F20,IF($C20&gt;100,$C20*G20,"No Offer"))),"No Offer")</f>
        <v>0</v>
      </c>
      <c r="I20" s="681">
        <v>20</v>
      </c>
      <c r="J20" s="681">
        <v>20</v>
      </c>
      <c r="K20" s="681">
        <v>20</v>
      </c>
      <c r="L20" s="326">
        <f t="shared" ref="L20" si="29">IFERROR(IF($C20&lt;20,$C20*I20,IF(AND(20&lt;=$C20,$C20&lt;=100),$C20*J20,IF($C20&gt;100,$C20*K20,"No Offer"))),"No Offer")</f>
        <v>0</v>
      </c>
      <c r="M20" s="412">
        <v>31.16</v>
      </c>
      <c r="N20" s="412">
        <v>31.16</v>
      </c>
      <c r="O20" s="683">
        <v>31.16</v>
      </c>
      <c r="P20" s="324">
        <f t="shared" ref="P20" si="30">IFERROR(IF($C20&lt;20,$C20*M20,IF(AND(20&lt;=$C20,$C20&lt;=100),$C20*N20,IF($C20&gt;100,$C20*O20,"No Offer"))),"No Offer")</f>
        <v>0</v>
      </c>
      <c r="Q20" s="414">
        <v>18</v>
      </c>
      <c r="R20" s="414">
        <v>15</v>
      </c>
      <c r="S20" s="684">
        <v>12</v>
      </c>
      <c r="T20" s="326">
        <f t="shared" ref="T20" si="31">IFERROR(IF($C20&lt;20,$C20*Q20,IF(AND(20&lt;=$C20,$C20&lt;=100),$C20*R20,IF($C20&gt;100,$C20*S20,"No Offer"))),"No Offer")</f>
        <v>0</v>
      </c>
      <c r="U20" s="682">
        <v>28.66</v>
      </c>
      <c r="V20" s="682">
        <v>17.91</v>
      </c>
      <c r="W20" s="682">
        <v>15</v>
      </c>
      <c r="X20" s="324">
        <f t="shared" ref="X20" si="32">IFERROR(IF($C20&lt;20,$C20*U20,IF(AND(20&lt;=$C20,$C20&lt;=100),$C20*V20,IF($C20&gt;100,$C20*W20,"No Offer"))),"No Offer")</f>
        <v>0</v>
      </c>
      <c r="Y20" s="681">
        <v>16</v>
      </c>
      <c r="Z20" s="681">
        <v>16</v>
      </c>
      <c r="AA20" s="681">
        <v>16</v>
      </c>
      <c r="AB20" s="326">
        <f t="shared" ref="AB20" si="33">IFERROR(IF($C20&lt;20,$C20*Y20,IF(AND(20&lt;=$C20,$C20&lt;=100),$C20*Z20,IF($C20&gt;100,$C20*AA20,"No Offer"))),"No Offer")</f>
        <v>0</v>
      </c>
    </row>
    <row r="21" spans="1:28" x14ac:dyDescent="0.2">
      <c r="A21" s="316"/>
      <c r="B21" s="558"/>
      <c r="C21" s="318">
        <f>'Series 600 Input'!C21</f>
        <v>0</v>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Input'!C22</f>
        <v>0</v>
      </c>
      <c r="D22" s="326" t="s">
        <v>1636</v>
      </c>
      <c r="E22" s="412">
        <v>32.49</v>
      </c>
      <c r="F22" s="412">
        <v>32.49</v>
      </c>
      <c r="G22" s="412">
        <v>32.49</v>
      </c>
      <c r="H22" s="324">
        <f t="shared" ref="H22" si="34">IFERROR(IF($C22&lt;20,$C22*E22,IF(AND(20&lt;=$C22,$C22&lt;=100),$C22*F22,IF($C22&gt;100,$C22*G22,"No Offer"))),"No Offer")</f>
        <v>0</v>
      </c>
      <c r="I22" s="681">
        <v>20</v>
      </c>
      <c r="J22" s="681">
        <v>20</v>
      </c>
      <c r="K22" s="681">
        <v>20</v>
      </c>
      <c r="L22" s="326">
        <f t="shared" ref="L22" si="35">IFERROR(IF($C22&lt;20,$C22*I22,IF(AND(20&lt;=$C22,$C22&lt;=100),$C22*J22,IF($C22&gt;100,$C22*K22,"No Offer"))),"No Offer")</f>
        <v>0</v>
      </c>
      <c r="M22" s="412">
        <v>34.04</v>
      </c>
      <c r="N22" s="412">
        <v>34.04</v>
      </c>
      <c r="O22" s="683">
        <v>34.04</v>
      </c>
      <c r="P22" s="324">
        <f t="shared" ref="P22" si="36">IFERROR(IF($C22&lt;20,$C22*M22,IF(AND(20&lt;=$C22,$C22&lt;=100),$C22*N22,IF($C22&gt;100,$C22*O22,"No Offer"))),"No Offer")</f>
        <v>0</v>
      </c>
      <c r="Q22" s="414">
        <v>25</v>
      </c>
      <c r="R22" s="414">
        <v>25</v>
      </c>
      <c r="S22" s="414">
        <v>25</v>
      </c>
      <c r="T22" s="326">
        <f t="shared" ref="T22" si="37">IFERROR(IF($C22&lt;20,$C22*Q22,IF(AND(20&lt;=$C22,$C22&lt;=100),$C22*R22,IF($C22&gt;100,$C22*S22,"No Offer"))),"No Offer")</f>
        <v>0</v>
      </c>
      <c r="U22" s="682">
        <v>28.66</v>
      </c>
      <c r="V22" s="682">
        <v>25</v>
      </c>
      <c r="W22" s="682">
        <v>20</v>
      </c>
      <c r="X22" s="324">
        <f t="shared" ref="X22" si="38">IFERROR(IF($C22&lt;20,$C22*U22,IF(AND(20&lt;=$C22,$C22&lt;=100),$C22*V22,IF($C22&gt;100,$C22*W22,"No Offer"))),"No Offer")</f>
        <v>0</v>
      </c>
      <c r="Y22" s="681">
        <v>18</v>
      </c>
      <c r="Z22" s="681">
        <v>18</v>
      </c>
      <c r="AA22" s="681">
        <v>18</v>
      </c>
      <c r="AB22" s="326">
        <f t="shared" ref="AB22" si="39">IFERROR(IF($C22&lt;20,$C22*Y22,IF(AND(20&lt;=$C22,$C22&lt;=100),$C22*Z22,IF($C22&gt;100,$C22*AA22,"No Offer"))),"No Offer")</f>
        <v>0</v>
      </c>
    </row>
    <row r="23" spans="1:28" x14ac:dyDescent="0.2">
      <c r="A23" s="316"/>
      <c r="B23" s="558"/>
      <c r="C23" s="318">
        <f>'Series 600 Input'!C23</f>
        <v>0</v>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Input'!C24</f>
        <v>0</v>
      </c>
      <c r="D24" s="318" t="s">
        <v>451</v>
      </c>
      <c r="E24" s="412">
        <v>11.82</v>
      </c>
      <c r="F24" s="412">
        <v>3.94</v>
      </c>
      <c r="G24" s="412">
        <v>3.94</v>
      </c>
      <c r="H24" s="324">
        <f t="shared" ref="H24" si="40">IFERROR(IF($C24&lt;20,$C24*E24,IF(AND(20&lt;=$C24,$C24&lt;=100),$C24*F24,IF($C24&gt;100,$C24*G24,"No Offer"))),"No Offer")</f>
        <v>0</v>
      </c>
      <c r="I24" s="681">
        <v>20</v>
      </c>
      <c r="J24" s="681">
        <v>20</v>
      </c>
      <c r="K24" s="681">
        <v>20</v>
      </c>
      <c r="L24" s="326">
        <f t="shared" ref="L24" si="41">IFERROR(IF($C24&lt;20,$C24*I24,IF(AND(20&lt;=$C24,$C24&lt;=100),$C24*J24,IF($C24&gt;100,$C24*K24,"No Offer"))),"No Offer")</f>
        <v>0</v>
      </c>
      <c r="M24" s="412">
        <v>31.16</v>
      </c>
      <c r="N24" s="412">
        <v>31.16</v>
      </c>
      <c r="O24" s="412">
        <v>31.16</v>
      </c>
      <c r="P24" s="324">
        <f t="shared" ref="P24" si="42">IFERROR(IF($C24&lt;20,$C24*M24,IF(AND(20&lt;=$C24,$C24&lt;=100),$C24*N24,IF($C24&gt;100,$C24*O24,"No Offer"))),"No Offer")</f>
        <v>0</v>
      </c>
      <c r="Q24" s="414">
        <v>5</v>
      </c>
      <c r="R24" s="414">
        <v>4</v>
      </c>
      <c r="S24" s="414">
        <v>3</v>
      </c>
      <c r="T24" s="326">
        <f t="shared" ref="T24" si="43">IFERROR(IF($C24&lt;20,$C24*Q24,IF(AND(20&lt;=$C24,$C24&lt;=100),$C24*R24,IF($C24&gt;100,$C24*S24,"No Offer"))),"No Offer")</f>
        <v>0</v>
      </c>
      <c r="U24" s="682">
        <v>25</v>
      </c>
      <c r="V24" s="682">
        <v>10</v>
      </c>
      <c r="W24" s="682">
        <v>6</v>
      </c>
      <c r="X24" s="324">
        <f t="shared" ref="X24" si="44">IFERROR(IF($C24&lt;20,$C24*U24,IF(AND(20&lt;=$C24,$C24&lt;=100),$C24*V24,IF($C24&gt;100,$C24*W24,"No Offer"))),"No Offer")</f>
        <v>0</v>
      </c>
      <c r="Y24" s="681" t="s">
        <v>403</v>
      </c>
      <c r="Z24" s="681" t="s">
        <v>403</v>
      </c>
      <c r="AA24" s="681" t="s">
        <v>403</v>
      </c>
      <c r="AB24" s="326" t="str">
        <f>IF((0=$C24),"",IFERROR(IF($C24&lt;20,$C24*Y24,IF(AND(20&lt;=$C24,$C24&lt;=100),$C24*Z24,IF($C24&gt;100,$C24*AA24,"No Offer"))),"No Offer"))</f>
        <v/>
      </c>
    </row>
    <row r="25" spans="1:28" x14ac:dyDescent="0.2">
      <c r="A25" s="316"/>
      <c r="B25" s="558"/>
      <c r="C25" s="318">
        <f>'Series 600 Input'!C25</f>
        <v>0</v>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Input'!C26</f>
        <v>0</v>
      </c>
      <c r="D26" s="318" t="s">
        <v>451</v>
      </c>
      <c r="E26" s="412">
        <v>11.82</v>
      </c>
      <c r="F26" s="412">
        <v>3.94</v>
      </c>
      <c r="G26" s="412">
        <v>3.94</v>
      </c>
      <c r="H26" s="324">
        <f>IFERROR(IF($C26&lt;20,$C26*E26,IF(AND(20&lt;=$C26,$C26&lt;=100),$C26*F26,IF($C26&gt;100,$C26*G26,"No Offer"))),"No Offer")</f>
        <v>0</v>
      </c>
      <c r="I26" s="681">
        <v>20</v>
      </c>
      <c r="J26" s="681">
        <v>20</v>
      </c>
      <c r="K26" s="681">
        <v>20</v>
      </c>
      <c r="L26" s="326">
        <f>IFERROR(IF($C26&lt;20,$C26*I26,IF(AND(20&lt;=$C26,$C26&lt;=100),$C26*J26,IF($C26&gt;100,$C26*K26,"No Offer"))),"No Offer")</f>
        <v>0</v>
      </c>
      <c r="M26" s="412">
        <v>31.16</v>
      </c>
      <c r="N26" s="412">
        <v>31.16</v>
      </c>
      <c r="O26" s="412">
        <v>31.16</v>
      </c>
      <c r="P26" s="324">
        <f>IFERROR(IF($C26&lt;20,$C26*M26,IF(AND(20&lt;=$C26,$C26&lt;=100),$C26*N26,IF($C26&gt;100,$C26*O26,"No Offer"))),"No Offer")</f>
        <v>0</v>
      </c>
      <c r="Q26" s="414">
        <v>5</v>
      </c>
      <c r="R26" s="414">
        <v>4</v>
      </c>
      <c r="S26" s="414">
        <v>3</v>
      </c>
      <c r="T26" s="326">
        <f>IFERROR(IF($C26&lt;20,$C26*Q26,IF(AND(20&lt;=$C26,$C26&lt;=100),$C26*R26,IF($C26&gt;100,$C26*S26,"No Offer"))),"No Offer")</f>
        <v>0</v>
      </c>
      <c r="U26" s="682">
        <v>25</v>
      </c>
      <c r="V26" s="682">
        <v>12</v>
      </c>
      <c r="W26" s="682">
        <v>7.5</v>
      </c>
      <c r="X26" s="324">
        <f>IFERROR(IF($C26&lt;20,$C26*U26,IF(AND(20&lt;=$C26,$C26&lt;=100),$C26*V26,IF($C26&gt;100,$C26*W26,"No Offer"))),"No Offer")</f>
        <v>0</v>
      </c>
      <c r="Y26" s="681" t="s">
        <v>403</v>
      </c>
      <c r="Z26" s="681" t="s">
        <v>403</v>
      </c>
      <c r="AA26" s="681" t="s">
        <v>402</v>
      </c>
      <c r="AB26" s="326" t="str">
        <f>IF((0=$C26),"",IFERROR(IF($C26&lt;20,$C26*Y26,IF(AND(20&lt;=$C26,$C26&lt;=100),$C26*Z26,IF($C26&gt;100,$C26*AA26,"No Offer"))),"No Offer"))</f>
        <v/>
      </c>
    </row>
    <row r="27" spans="1:28" x14ac:dyDescent="0.2">
      <c r="A27" s="316"/>
      <c r="B27" s="558"/>
      <c r="C27" s="318">
        <f>'Series 600 Input'!C27</f>
        <v>0</v>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Input'!C28</f>
        <v>0</v>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Input'!C29</f>
        <v>0</v>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Input'!C30</f>
        <v>0</v>
      </c>
      <c r="D30" s="326" t="s">
        <v>1636</v>
      </c>
      <c r="E30" s="412">
        <v>27.55</v>
      </c>
      <c r="F30" s="412">
        <v>27.55</v>
      </c>
      <c r="G30" s="412">
        <v>27.55</v>
      </c>
      <c r="H30" s="324">
        <f>IFERROR(IF($C30&lt;5,$C30*E30,IF(AND(5&lt;=$C30,$C30&lt;=20),$C30*F30,IF($C30&gt;20,$C30*G30,"No Offer"))),"No Offer")</f>
        <v>0</v>
      </c>
      <c r="I30" s="681">
        <v>50</v>
      </c>
      <c r="J30" s="681">
        <v>50</v>
      </c>
      <c r="K30" s="681">
        <v>50</v>
      </c>
      <c r="L30" s="326">
        <f>IFERROR(IF($C30&lt;5,$C30*I30,IF(AND(5&lt;=$C30,$C30&lt;=20),$C30*J30,IF($C30&gt;20,$C30*K30,"No Offer"))),"No Offer")</f>
        <v>0</v>
      </c>
      <c r="M30" s="412">
        <v>29.96</v>
      </c>
      <c r="N30" s="412">
        <v>29.96</v>
      </c>
      <c r="O30" s="683">
        <v>29.96</v>
      </c>
      <c r="P30" s="324">
        <f>IFERROR(IF($C30&lt;5,$C30*M30,IF(AND(5&lt;=$C30,$C30&lt;=20),$C30*N30,IF($C30&gt;20,$C30*O30,"No Offer"))),"No Offer")</f>
        <v>0</v>
      </c>
      <c r="Q30" s="414">
        <v>20</v>
      </c>
      <c r="R30" s="414">
        <v>20</v>
      </c>
      <c r="S30" s="414">
        <v>20</v>
      </c>
      <c r="T30" s="326">
        <f>IFERROR(IF($C30&lt;5,$C30*Q30,IF(AND(5&lt;=$C30,$C30&lt;=20),$C30*R30,IF($C30&gt;20,$C30*S30,"No Offer"))),"No Offer")</f>
        <v>0</v>
      </c>
      <c r="U30" s="682">
        <v>42.99</v>
      </c>
      <c r="V30" s="682">
        <v>35.83</v>
      </c>
      <c r="W30" s="682">
        <v>32.24</v>
      </c>
      <c r="X30" s="324">
        <f>IFERROR(IF($C30&lt;5,$C30*U30,IF(AND(5&lt;=$C30,$C30&lt;=20),$C30*V30,IF($C30&gt;20,$C30*W30,"No Offer"))),"No Offer")</f>
        <v>0</v>
      </c>
      <c r="Y30" s="681">
        <v>80</v>
      </c>
      <c r="Z30" s="681">
        <v>80</v>
      </c>
      <c r="AA30" s="681">
        <v>80</v>
      </c>
      <c r="AB30" s="326">
        <f>IFERROR(IF($C30&lt;5,$C30*Y30,IF(AND(5&lt;=$C30,$C30&lt;=20),$C30*Z30,IF($C30&gt;20,$C30*AA30,"No Offer"))),"No Offer")</f>
        <v>0</v>
      </c>
    </row>
    <row r="31" spans="1:28" x14ac:dyDescent="0.2">
      <c r="A31" s="316"/>
      <c r="B31" s="558"/>
      <c r="C31" s="318">
        <f>'Series 600 Input'!C31</f>
        <v>0</v>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Input'!C32</f>
        <v>0</v>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Input'!C33</f>
        <v>0</v>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Input'!C34</f>
        <v>0</v>
      </c>
      <c r="D34" s="326" t="s">
        <v>1636</v>
      </c>
      <c r="E34" s="412">
        <v>23.63</v>
      </c>
      <c r="F34" s="412">
        <v>23.63</v>
      </c>
      <c r="G34" s="683">
        <v>23.63</v>
      </c>
      <c r="H34" s="324">
        <f>IFERROR(IF($C34&lt;5,$C34*E34,IF(AND(5&lt;=$C34,$C34&lt;=20),$C34*F34,IF($C34&gt;20,$C34*G34,"No Offer"))),"No Offer")</f>
        <v>0</v>
      </c>
      <c r="I34" s="681">
        <v>20</v>
      </c>
      <c r="J34" s="681">
        <v>20</v>
      </c>
      <c r="K34" s="681">
        <v>20</v>
      </c>
      <c r="L34" s="326">
        <f t="shared" ref="L34" si="45">IFERROR(IF($C34&lt;20,$C34*I34,IF(AND(20&lt;=$C34,$C34&lt;=100),$C34*J34,IF($C34&gt;100,$C34*K34,"No Offer"))),"No Offer")</f>
        <v>0</v>
      </c>
      <c r="M34" s="412">
        <v>31.16</v>
      </c>
      <c r="N34" s="412">
        <v>31.16</v>
      </c>
      <c r="O34" s="683">
        <v>31.16</v>
      </c>
      <c r="P34" s="324">
        <f>IFERROR(IF($C34&lt;5,$C34*M34,IF(AND(5&lt;=$C34,$C34&lt;=20),$C34*N34,IF($C34&gt;20,$C34*O34,"No Offer"))),"No Offer")</f>
        <v>0</v>
      </c>
      <c r="Q34" s="414">
        <v>8</v>
      </c>
      <c r="R34" s="414">
        <v>6</v>
      </c>
      <c r="S34" s="684">
        <v>4</v>
      </c>
      <c r="T34" s="326">
        <f t="shared" ref="T34" si="46">IFERROR(IF($C34&lt;20,$C34*Q34,IF(AND(20&lt;=$C34,$C34&lt;=100),$C34*R34,IF($C34&gt;100,$C34*S34,"No Offer"))),"No Offer")</f>
        <v>0</v>
      </c>
      <c r="U34" s="682">
        <v>17.91</v>
      </c>
      <c r="V34" s="682">
        <v>14.33</v>
      </c>
      <c r="W34" s="682">
        <v>12.9</v>
      </c>
      <c r="X34" s="324">
        <f>IFERROR(IF($C34&lt;5,$C34*U34,IF(AND(5&lt;=$C34,$C34&lt;=20),$C34*V34,IF($C34&gt;20,$C34*W34,"No Offer"))),"No Offer")</f>
        <v>0</v>
      </c>
      <c r="Y34" s="681">
        <v>12</v>
      </c>
      <c r="Z34" s="681">
        <v>12</v>
      </c>
      <c r="AA34" s="681">
        <v>12</v>
      </c>
      <c r="AB34" s="326">
        <f t="shared" ref="AB34" si="47">IFERROR(IF($C34&lt;20,$C34*Y34,IF(AND(20&lt;=$C34,$C34&lt;=100),$C34*Z34,IF($C34&gt;100,$C34*AA34,"No Offer"))),"No Offer")</f>
        <v>0</v>
      </c>
    </row>
    <row r="35" spans="1:28" x14ac:dyDescent="0.2">
      <c r="A35" s="316"/>
      <c r="B35" s="558"/>
      <c r="C35" s="318">
        <f>'Series 600 Input'!C35</f>
        <v>0</v>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Input'!C36</f>
        <v>0</v>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Input'!C37</f>
        <v>0</v>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Input'!C38</f>
        <v>0</v>
      </c>
      <c r="D38" s="326" t="s">
        <v>1636</v>
      </c>
      <c r="E38" s="412">
        <v>27.04</v>
      </c>
      <c r="F38" s="412">
        <v>27.04</v>
      </c>
      <c r="G38" s="412">
        <v>27.04</v>
      </c>
      <c r="H38" s="324">
        <f t="shared" ref="H38:H66" si="48">IFERROR(IF($C38&lt;20,$C38*E38,IF(AND(20&lt;=$C38,$C38&lt;=100),$C38*F38,IF($C38&gt;100,$C38*G38,"No Offer"))),"No Offer")</f>
        <v>0</v>
      </c>
      <c r="I38" s="681">
        <v>40</v>
      </c>
      <c r="J38" s="681">
        <v>40</v>
      </c>
      <c r="K38" s="681">
        <v>40</v>
      </c>
      <c r="L38" s="326">
        <f t="shared" ref="L38:L46" si="49">IFERROR(IF($C38&lt;20,$C38*I38,IF(AND(20&lt;=$C38,$C38&lt;=100),$C38*J38,IF($C38&gt;100,$C38*K38,"No Offer"))),"No Offer")</f>
        <v>0</v>
      </c>
      <c r="M38" s="412">
        <v>49.18</v>
      </c>
      <c r="N38" s="412">
        <v>49.18</v>
      </c>
      <c r="O38" s="683">
        <v>49.18</v>
      </c>
      <c r="P38" s="324">
        <f t="shared" ref="P38:P66" si="50">IFERROR(IF($C38&lt;20,$C38*M38,IF(AND(20&lt;=$C38,$C38&lt;=100),$C38*N38,IF($C38&gt;100,$C38*O38,"No Offer"))),"No Offer")</f>
        <v>0</v>
      </c>
      <c r="Q38" s="414">
        <v>20</v>
      </c>
      <c r="R38" s="414">
        <v>18</v>
      </c>
      <c r="S38" s="684">
        <v>18</v>
      </c>
      <c r="T38" s="326">
        <f t="shared" ref="T38:T46" si="51">IFERROR(IF($C38&lt;20,$C38*Q38,IF(AND(20&lt;=$C38,$C38&lt;=100),$C38*R38,IF($C38&gt;100,$C38*S38,"No Offer"))),"No Offer")</f>
        <v>0</v>
      </c>
      <c r="U38" s="682">
        <v>50</v>
      </c>
      <c r="V38" s="682">
        <v>40</v>
      </c>
      <c r="W38" s="682">
        <v>35</v>
      </c>
      <c r="X38" s="324">
        <f t="shared" ref="X38:X66" si="52">IFERROR(IF($C38&lt;20,$C38*U38,IF(AND(20&lt;=$C38,$C38&lt;=100),$C38*V38,IF($C38&gt;100,$C38*W38,"No Offer"))),"No Offer")</f>
        <v>0</v>
      </c>
      <c r="Y38" s="681">
        <v>25</v>
      </c>
      <c r="Z38" s="681">
        <v>20</v>
      </c>
      <c r="AA38" s="681">
        <v>20</v>
      </c>
      <c r="AB38" s="326">
        <f t="shared" ref="AB38:AB46" si="53">IFERROR(IF($C38&lt;20,$C38*Y38,IF(AND(20&lt;=$C38,$C38&lt;=100),$C38*Z38,IF($C38&gt;100,$C38*AA38,"No Offer"))),"No Offer")</f>
        <v>0</v>
      </c>
    </row>
    <row r="39" spans="1:28" x14ac:dyDescent="0.2">
      <c r="A39" s="316"/>
      <c r="B39" s="558"/>
      <c r="C39" s="318">
        <f>'Series 600 Input'!C39</f>
        <v>0</v>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Input'!C40</f>
        <v>0</v>
      </c>
      <c r="D40" s="326" t="s">
        <v>1636</v>
      </c>
      <c r="E40" s="412">
        <v>27.04</v>
      </c>
      <c r="F40" s="412">
        <v>27.04</v>
      </c>
      <c r="G40" s="412">
        <v>27.04</v>
      </c>
      <c r="H40" s="324">
        <f t="shared" si="48"/>
        <v>0</v>
      </c>
      <c r="I40" s="681">
        <v>40</v>
      </c>
      <c r="J40" s="681">
        <v>40</v>
      </c>
      <c r="K40" s="681">
        <v>40</v>
      </c>
      <c r="L40" s="326">
        <f t="shared" si="49"/>
        <v>0</v>
      </c>
      <c r="M40" s="412">
        <v>49.18</v>
      </c>
      <c r="N40" s="412">
        <v>49.18</v>
      </c>
      <c r="O40" s="683">
        <v>49.18</v>
      </c>
      <c r="P40" s="324">
        <f t="shared" si="50"/>
        <v>0</v>
      </c>
      <c r="Q40" s="414">
        <v>20</v>
      </c>
      <c r="R40" s="414">
        <v>18</v>
      </c>
      <c r="S40" s="684">
        <v>18</v>
      </c>
      <c r="T40" s="326">
        <f t="shared" si="51"/>
        <v>0</v>
      </c>
      <c r="U40" s="682">
        <v>50</v>
      </c>
      <c r="V40" s="682">
        <v>40</v>
      </c>
      <c r="W40" s="682">
        <v>35</v>
      </c>
      <c r="X40" s="324">
        <f t="shared" si="52"/>
        <v>0</v>
      </c>
      <c r="Y40" s="681">
        <v>25</v>
      </c>
      <c r="Z40" s="681">
        <v>20</v>
      </c>
      <c r="AA40" s="681">
        <v>20</v>
      </c>
      <c r="AB40" s="326">
        <f t="shared" si="53"/>
        <v>0</v>
      </c>
    </row>
    <row r="41" spans="1:28" x14ac:dyDescent="0.2">
      <c r="A41" s="316"/>
      <c r="B41" s="558"/>
      <c r="C41" s="318">
        <f>'Series 600 Input'!C41</f>
        <v>0</v>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Input'!C42</f>
        <v>0</v>
      </c>
      <c r="D42" s="326" t="s">
        <v>1636</v>
      </c>
      <c r="E42" s="412">
        <v>27.04</v>
      </c>
      <c r="F42" s="412">
        <v>27.04</v>
      </c>
      <c r="G42" s="412">
        <v>27.04</v>
      </c>
      <c r="H42" s="324">
        <f t="shared" si="48"/>
        <v>0</v>
      </c>
      <c r="I42" s="681">
        <v>40</v>
      </c>
      <c r="J42" s="681">
        <v>40</v>
      </c>
      <c r="K42" s="681">
        <v>40</v>
      </c>
      <c r="L42" s="326">
        <f t="shared" si="49"/>
        <v>0</v>
      </c>
      <c r="M42" s="412">
        <v>49.18</v>
      </c>
      <c r="N42" s="412">
        <v>49.18</v>
      </c>
      <c r="O42" s="683">
        <v>49.18</v>
      </c>
      <c r="P42" s="324">
        <f t="shared" si="50"/>
        <v>0</v>
      </c>
      <c r="Q42" s="414">
        <v>20</v>
      </c>
      <c r="R42" s="414">
        <v>18</v>
      </c>
      <c r="S42" s="684">
        <v>18</v>
      </c>
      <c r="T42" s="326">
        <f t="shared" si="51"/>
        <v>0</v>
      </c>
      <c r="U42" s="682">
        <v>50</v>
      </c>
      <c r="V42" s="682">
        <v>42.5</v>
      </c>
      <c r="W42" s="682">
        <v>38</v>
      </c>
      <c r="X42" s="324">
        <f t="shared" si="52"/>
        <v>0</v>
      </c>
      <c r="Y42" s="681">
        <v>25</v>
      </c>
      <c r="Z42" s="681">
        <v>20</v>
      </c>
      <c r="AA42" s="681">
        <v>20</v>
      </c>
      <c r="AB42" s="326">
        <f t="shared" si="53"/>
        <v>0</v>
      </c>
    </row>
    <row r="43" spans="1:28" x14ac:dyDescent="0.2">
      <c r="A43" s="316"/>
      <c r="B43" s="558"/>
      <c r="C43" s="318">
        <f>'Series 600 Input'!C43</f>
        <v>0</v>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Input'!C44</f>
        <v>0</v>
      </c>
      <c r="D44" s="326" t="s">
        <v>1636</v>
      </c>
      <c r="E44" s="412">
        <v>27.04</v>
      </c>
      <c r="F44" s="412">
        <v>27.04</v>
      </c>
      <c r="G44" s="412">
        <v>27.04</v>
      </c>
      <c r="H44" s="324">
        <f t="shared" si="48"/>
        <v>0</v>
      </c>
      <c r="I44" s="681">
        <v>40</v>
      </c>
      <c r="J44" s="681">
        <v>40</v>
      </c>
      <c r="K44" s="681">
        <v>40</v>
      </c>
      <c r="L44" s="326">
        <f t="shared" si="49"/>
        <v>0</v>
      </c>
      <c r="M44" s="412">
        <v>49.18</v>
      </c>
      <c r="N44" s="412">
        <v>49.18</v>
      </c>
      <c r="O44" s="683">
        <v>49.18</v>
      </c>
      <c r="P44" s="324">
        <f t="shared" si="50"/>
        <v>0</v>
      </c>
      <c r="Q44" s="414">
        <v>20</v>
      </c>
      <c r="R44" s="414">
        <v>18</v>
      </c>
      <c r="S44" s="684">
        <v>18</v>
      </c>
      <c r="T44" s="326">
        <f t="shared" si="51"/>
        <v>0</v>
      </c>
      <c r="U44" s="682">
        <v>50</v>
      </c>
      <c r="V44" s="682">
        <v>42.5</v>
      </c>
      <c r="W44" s="682">
        <v>38</v>
      </c>
      <c r="X44" s="324">
        <f t="shared" si="52"/>
        <v>0</v>
      </c>
      <c r="Y44" s="681">
        <v>25</v>
      </c>
      <c r="Z44" s="681">
        <v>20</v>
      </c>
      <c r="AA44" s="681">
        <v>20</v>
      </c>
      <c r="AB44" s="326">
        <f t="shared" si="53"/>
        <v>0</v>
      </c>
    </row>
    <row r="45" spans="1:28" x14ac:dyDescent="0.2">
      <c r="A45" s="316"/>
      <c r="B45" s="558"/>
      <c r="C45" s="318">
        <f>'Series 600 Input'!C45</f>
        <v>0</v>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Input'!C46</f>
        <v>0</v>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v>0</v>
      </c>
      <c r="M46" s="412">
        <v>392.81</v>
      </c>
      <c r="N46" s="412">
        <v>392.81</v>
      </c>
      <c r="O46" s="683">
        <v>392.81</v>
      </c>
      <c r="P46" s="324">
        <f t="shared" si="50"/>
        <v>0</v>
      </c>
      <c r="Q46" s="414">
        <v>330</v>
      </c>
      <c r="R46" s="414">
        <v>330</v>
      </c>
      <c r="S46" s="414">
        <v>330</v>
      </c>
      <c r="T46" s="326">
        <f t="shared" si="51"/>
        <v>0</v>
      </c>
      <c r="U46" s="682">
        <v>500</v>
      </c>
      <c r="V46" s="682">
        <v>425</v>
      </c>
      <c r="W46" s="682">
        <v>375</v>
      </c>
      <c r="X46" s="324">
        <f t="shared" si="52"/>
        <v>0</v>
      </c>
      <c r="Y46" s="681">
        <v>500</v>
      </c>
      <c r="Z46" s="681">
        <v>500</v>
      </c>
      <c r="AA46" s="681">
        <v>500</v>
      </c>
      <c r="AB46" s="326">
        <f t="shared" si="53"/>
        <v>0</v>
      </c>
    </row>
    <row r="47" spans="1:28" x14ac:dyDescent="0.2">
      <c r="A47" s="316"/>
      <c r="B47" s="558"/>
      <c r="C47" s="318">
        <f>'Series 600 Input'!C47</f>
        <v>0</v>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Input'!C48</f>
        <v>0</v>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Input'!C49</f>
        <v>0</v>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Input'!C50</f>
        <v>0</v>
      </c>
      <c r="D50" s="326" t="s">
        <v>1636</v>
      </c>
      <c r="E50" s="412">
        <v>27.49</v>
      </c>
      <c r="F50" s="412">
        <v>27.49</v>
      </c>
      <c r="G50" s="412">
        <v>27.49</v>
      </c>
      <c r="H50" s="324">
        <f t="shared" si="48"/>
        <v>0</v>
      </c>
      <c r="I50" s="681">
        <v>40</v>
      </c>
      <c r="J50" s="681">
        <v>40</v>
      </c>
      <c r="K50" s="681">
        <v>40</v>
      </c>
      <c r="L50" s="326">
        <f t="shared" ref="L50:L62" si="54">IFERROR(IF($C50&lt;20,$C50*I50,IF(AND(20&lt;=$C50,$C50&lt;=100),$C50*J50,IF($C50&gt;100,$C50*K50,"No Offer"))),"No Offer")</f>
        <v>0</v>
      </c>
      <c r="M50" s="412">
        <v>65.66</v>
      </c>
      <c r="N50" s="412">
        <v>65.66</v>
      </c>
      <c r="O50" s="683">
        <v>65.66</v>
      </c>
      <c r="P50" s="324">
        <f t="shared" si="50"/>
        <v>0</v>
      </c>
      <c r="Q50" s="414">
        <v>30</v>
      </c>
      <c r="R50" s="414">
        <v>28</v>
      </c>
      <c r="S50" s="684">
        <v>25</v>
      </c>
      <c r="T50" s="326">
        <f t="shared" ref="T50:T62" si="55">IFERROR(IF($C50&lt;20,$C50*Q50,IF(AND(20&lt;=$C50,$C50&lt;=100),$C50*R50,IF($C50&gt;100,$C50*S50,"No Offer"))),"No Offer")</f>
        <v>0</v>
      </c>
      <c r="U50" s="682">
        <v>65</v>
      </c>
      <c r="V50" s="682">
        <v>60.5</v>
      </c>
      <c r="W50" s="682">
        <v>60.5</v>
      </c>
      <c r="X50" s="324">
        <f t="shared" si="52"/>
        <v>0</v>
      </c>
      <c r="Y50" s="681">
        <v>50</v>
      </c>
      <c r="Z50" s="681">
        <v>50</v>
      </c>
      <c r="AA50" s="681">
        <v>50</v>
      </c>
      <c r="AB50" s="326">
        <f t="shared" ref="AB50:AB62" si="56">IFERROR(IF($C50&lt;20,$C50*Y50,IF(AND(20&lt;=$C50,$C50&lt;=100),$C50*Z50,IF($C50&gt;100,$C50*AA50,"No Offer"))),"No Offer")</f>
        <v>0</v>
      </c>
    </row>
    <row r="51" spans="1:28" x14ac:dyDescent="0.2">
      <c r="A51" s="316"/>
      <c r="B51" s="558"/>
      <c r="C51" s="318">
        <f>'Series 600 Input'!C51</f>
        <v>0</v>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Input'!C52</f>
        <v>0</v>
      </c>
      <c r="D52" s="326" t="s">
        <v>1636</v>
      </c>
      <c r="E52" s="412">
        <v>27.49</v>
      </c>
      <c r="F52" s="412">
        <v>27.49</v>
      </c>
      <c r="G52" s="412">
        <v>27.49</v>
      </c>
      <c r="H52" s="324">
        <f t="shared" si="48"/>
        <v>0</v>
      </c>
      <c r="I52" s="681">
        <v>40</v>
      </c>
      <c r="J52" s="681">
        <v>40</v>
      </c>
      <c r="K52" s="681">
        <v>40</v>
      </c>
      <c r="L52" s="326">
        <f t="shared" si="54"/>
        <v>0</v>
      </c>
      <c r="M52" s="412">
        <v>65.66</v>
      </c>
      <c r="N52" s="412">
        <v>65.66</v>
      </c>
      <c r="O52" s="683">
        <v>65.66</v>
      </c>
      <c r="P52" s="324">
        <f t="shared" si="50"/>
        <v>0</v>
      </c>
      <c r="Q52" s="414">
        <v>30</v>
      </c>
      <c r="R52" s="414">
        <v>28</v>
      </c>
      <c r="S52" s="684">
        <v>25</v>
      </c>
      <c r="T52" s="326">
        <f t="shared" si="55"/>
        <v>0</v>
      </c>
      <c r="U52" s="682">
        <v>72.5</v>
      </c>
      <c r="V52" s="682">
        <v>68.239999999999995</v>
      </c>
      <c r="W52" s="682">
        <v>68.239999999999995</v>
      </c>
      <c r="X52" s="324">
        <f t="shared" si="52"/>
        <v>0</v>
      </c>
      <c r="Y52" s="681">
        <v>50</v>
      </c>
      <c r="Z52" s="681">
        <v>50</v>
      </c>
      <c r="AA52" s="681">
        <v>50</v>
      </c>
      <c r="AB52" s="326">
        <f t="shared" si="56"/>
        <v>0</v>
      </c>
    </row>
    <row r="53" spans="1:28" x14ac:dyDescent="0.2">
      <c r="A53" s="316"/>
      <c r="B53" s="558"/>
      <c r="C53" s="318">
        <f>'Series 600 Input'!C53</f>
        <v>0</v>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Input'!C54</f>
        <v>0</v>
      </c>
      <c r="D54" s="326" t="s">
        <v>1636</v>
      </c>
      <c r="E54" s="412">
        <v>27.49</v>
      </c>
      <c r="F54" s="412">
        <v>27.49</v>
      </c>
      <c r="G54" s="412">
        <v>27.49</v>
      </c>
      <c r="H54" s="324">
        <f t="shared" si="48"/>
        <v>0</v>
      </c>
      <c r="I54" s="681">
        <v>40</v>
      </c>
      <c r="J54" s="681">
        <v>40</v>
      </c>
      <c r="K54" s="681">
        <v>40</v>
      </c>
      <c r="L54" s="326">
        <f t="shared" si="54"/>
        <v>0</v>
      </c>
      <c r="M54" s="412">
        <v>65.66</v>
      </c>
      <c r="N54" s="412">
        <v>65.66</v>
      </c>
      <c r="O54" s="683">
        <v>65.66</v>
      </c>
      <c r="P54" s="324">
        <f t="shared" si="50"/>
        <v>0</v>
      </c>
      <c r="Q54" s="414">
        <v>30</v>
      </c>
      <c r="R54" s="414">
        <v>28</v>
      </c>
      <c r="S54" s="684">
        <v>25</v>
      </c>
      <c r="T54" s="326">
        <f t="shared" si="55"/>
        <v>0</v>
      </c>
      <c r="U54" s="682">
        <v>73.5</v>
      </c>
      <c r="V54" s="682">
        <v>69.33</v>
      </c>
      <c r="W54" s="682">
        <v>69.33</v>
      </c>
      <c r="X54" s="324">
        <f t="shared" si="52"/>
        <v>0</v>
      </c>
      <c r="Y54" s="681">
        <v>50</v>
      </c>
      <c r="Z54" s="681">
        <v>50</v>
      </c>
      <c r="AA54" s="681">
        <v>50</v>
      </c>
      <c r="AB54" s="326">
        <f t="shared" si="56"/>
        <v>0</v>
      </c>
    </row>
    <row r="55" spans="1:28" x14ac:dyDescent="0.2">
      <c r="A55" s="316"/>
      <c r="B55" s="558"/>
      <c r="C55" s="318">
        <f>'Series 600 Input'!C55</f>
        <v>0</v>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Input'!C56</f>
        <v>0</v>
      </c>
      <c r="D56" s="326" t="s">
        <v>1636</v>
      </c>
      <c r="E56" s="412">
        <v>35.19</v>
      </c>
      <c r="F56" s="412">
        <v>35.19</v>
      </c>
      <c r="G56" s="412">
        <v>35.19</v>
      </c>
      <c r="H56" s="324">
        <f t="shared" si="48"/>
        <v>0</v>
      </c>
      <c r="I56" s="681">
        <v>40</v>
      </c>
      <c r="J56" s="681">
        <v>40</v>
      </c>
      <c r="K56" s="681">
        <v>40</v>
      </c>
      <c r="L56" s="326">
        <f t="shared" si="54"/>
        <v>0</v>
      </c>
      <c r="M56" s="412">
        <v>65.66</v>
      </c>
      <c r="N56" s="412">
        <v>65.66</v>
      </c>
      <c r="O56" s="683">
        <v>65.66</v>
      </c>
      <c r="P56" s="324">
        <f t="shared" si="50"/>
        <v>0</v>
      </c>
      <c r="Q56" s="414">
        <v>35</v>
      </c>
      <c r="R56" s="414">
        <v>30</v>
      </c>
      <c r="S56" s="684">
        <v>28</v>
      </c>
      <c r="T56" s="326">
        <f t="shared" si="55"/>
        <v>0</v>
      </c>
      <c r="U56" s="682">
        <v>67</v>
      </c>
      <c r="V56" s="682">
        <v>62.43</v>
      </c>
      <c r="W56" s="682">
        <v>62.43</v>
      </c>
      <c r="X56" s="324">
        <f t="shared" si="52"/>
        <v>0</v>
      </c>
      <c r="Y56" s="681">
        <v>50</v>
      </c>
      <c r="Z56" s="681">
        <v>50</v>
      </c>
      <c r="AA56" s="681">
        <v>50</v>
      </c>
      <c r="AB56" s="326">
        <f t="shared" si="56"/>
        <v>0</v>
      </c>
    </row>
    <row r="57" spans="1:28" x14ac:dyDescent="0.2">
      <c r="A57" s="316"/>
      <c r="B57" s="558"/>
      <c r="C57" s="318">
        <f>'Series 600 Input'!C57</f>
        <v>0</v>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Input'!C58</f>
        <v>0</v>
      </c>
      <c r="D58" s="326" t="s">
        <v>1636</v>
      </c>
      <c r="E58" s="412">
        <v>28.24</v>
      </c>
      <c r="F58" s="412">
        <v>28.24</v>
      </c>
      <c r="G58" s="412">
        <v>28.24</v>
      </c>
      <c r="H58" s="324">
        <f t="shared" si="48"/>
        <v>0</v>
      </c>
      <c r="I58" s="681">
        <v>40</v>
      </c>
      <c r="J58" s="681">
        <v>40</v>
      </c>
      <c r="K58" s="681">
        <v>40</v>
      </c>
      <c r="L58" s="326">
        <f t="shared" si="54"/>
        <v>0</v>
      </c>
      <c r="M58" s="412">
        <v>100.16</v>
      </c>
      <c r="N58" s="412">
        <v>100.16</v>
      </c>
      <c r="O58" s="683">
        <v>100.16</v>
      </c>
      <c r="P58" s="324">
        <f t="shared" si="50"/>
        <v>0</v>
      </c>
      <c r="Q58" s="414">
        <v>45</v>
      </c>
      <c r="R58" s="414">
        <v>45</v>
      </c>
      <c r="S58" s="414">
        <v>45</v>
      </c>
      <c r="T58" s="326">
        <f t="shared" si="55"/>
        <v>0</v>
      </c>
      <c r="U58" s="682">
        <v>55</v>
      </c>
      <c r="V58" s="682">
        <v>50</v>
      </c>
      <c r="W58" s="682">
        <v>48.5</v>
      </c>
      <c r="X58" s="324">
        <f t="shared" si="52"/>
        <v>0</v>
      </c>
      <c r="Y58" s="681">
        <v>45</v>
      </c>
      <c r="Z58" s="681">
        <v>45</v>
      </c>
      <c r="AA58" s="681">
        <v>45</v>
      </c>
      <c r="AB58" s="326">
        <f t="shared" si="56"/>
        <v>0</v>
      </c>
    </row>
    <row r="59" spans="1:28" x14ac:dyDescent="0.2">
      <c r="A59" s="316"/>
      <c r="B59" s="597"/>
      <c r="C59" s="318">
        <f>'Series 600 Input'!C59</f>
        <v>0</v>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Input'!C60</f>
        <v>0</v>
      </c>
      <c r="D60" s="326" t="s">
        <v>1636</v>
      </c>
      <c r="E60" s="412">
        <v>10.81</v>
      </c>
      <c r="F60" s="412">
        <v>10.81</v>
      </c>
      <c r="G60" s="412">
        <v>10.81</v>
      </c>
      <c r="H60" s="324">
        <f t="shared" si="48"/>
        <v>0</v>
      </c>
      <c r="I60" s="681">
        <v>10</v>
      </c>
      <c r="J60" s="681">
        <v>10</v>
      </c>
      <c r="K60" s="681">
        <v>10</v>
      </c>
      <c r="L60" s="326">
        <f t="shared" si="54"/>
        <v>0</v>
      </c>
      <c r="M60" s="412">
        <v>31.16</v>
      </c>
      <c r="N60" s="412">
        <v>31.16</v>
      </c>
      <c r="O60" s="683">
        <v>31.16</v>
      </c>
      <c r="P60" s="324">
        <f t="shared" si="50"/>
        <v>0</v>
      </c>
      <c r="Q60" s="414">
        <v>3</v>
      </c>
      <c r="R60" s="414">
        <v>3</v>
      </c>
      <c r="S60" s="684">
        <v>3</v>
      </c>
      <c r="T60" s="326">
        <f t="shared" si="55"/>
        <v>0</v>
      </c>
      <c r="U60" s="682">
        <v>6.45</v>
      </c>
      <c r="V60" s="682">
        <v>6.09</v>
      </c>
      <c r="W60" s="682">
        <v>5.73</v>
      </c>
      <c r="X60" s="324">
        <f t="shared" si="52"/>
        <v>0</v>
      </c>
      <c r="Y60" s="681">
        <v>6</v>
      </c>
      <c r="Z60" s="681">
        <v>6</v>
      </c>
      <c r="AA60" s="681">
        <v>6</v>
      </c>
      <c r="AB60" s="326">
        <f t="shared" si="56"/>
        <v>0</v>
      </c>
    </row>
    <row r="61" spans="1:28" ht="15.75" customHeight="1" x14ac:dyDescent="0.2">
      <c r="A61" s="316"/>
      <c r="B61" s="558"/>
      <c r="C61" s="318">
        <f>'Series 600 Input'!C61</f>
        <v>0</v>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Input'!C62</f>
        <v>0</v>
      </c>
      <c r="D62" s="326" t="s">
        <v>1636</v>
      </c>
      <c r="E62" s="412">
        <v>6.49</v>
      </c>
      <c r="F62" s="412">
        <v>6.49</v>
      </c>
      <c r="G62" s="412">
        <v>6.49</v>
      </c>
      <c r="H62" s="324">
        <f t="shared" si="48"/>
        <v>0</v>
      </c>
      <c r="I62" s="681">
        <v>10</v>
      </c>
      <c r="J62" s="681">
        <v>10</v>
      </c>
      <c r="K62" s="681">
        <v>10</v>
      </c>
      <c r="L62" s="326">
        <f t="shared" si="54"/>
        <v>0</v>
      </c>
      <c r="M62" s="412">
        <v>31.16</v>
      </c>
      <c r="N62" s="412">
        <v>31.16</v>
      </c>
      <c r="O62" s="683">
        <v>31.16</v>
      </c>
      <c r="P62" s="324">
        <f t="shared" si="50"/>
        <v>0</v>
      </c>
      <c r="Q62" s="414">
        <v>3</v>
      </c>
      <c r="R62" s="414">
        <v>3</v>
      </c>
      <c r="S62" s="684">
        <v>3</v>
      </c>
      <c r="T62" s="326">
        <f t="shared" si="55"/>
        <v>0</v>
      </c>
      <c r="U62" s="682">
        <v>6.45</v>
      </c>
      <c r="V62" s="682">
        <v>6.09</v>
      </c>
      <c r="W62" s="682">
        <v>5.73</v>
      </c>
      <c r="X62" s="324">
        <f t="shared" si="52"/>
        <v>0</v>
      </c>
      <c r="Y62" s="681">
        <v>6</v>
      </c>
      <c r="Z62" s="681">
        <v>6</v>
      </c>
      <c r="AA62" s="681">
        <v>6</v>
      </c>
      <c r="AB62" s="326">
        <f t="shared" si="56"/>
        <v>0</v>
      </c>
    </row>
    <row r="63" spans="1:28" ht="16.5" customHeight="1" x14ac:dyDescent="0.2">
      <c r="A63" s="316"/>
      <c r="B63" s="596"/>
      <c r="C63" s="318">
        <f>'Series 600 Input'!C63</f>
        <v>0</v>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Input'!C64</f>
        <v>0</v>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Input'!C65</f>
        <v>0</v>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Input'!C66</f>
        <v>0</v>
      </c>
      <c r="D66" s="688" t="s">
        <v>768</v>
      </c>
      <c r="E66" s="412">
        <v>22.29</v>
      </c>
      <c r="F66" s="412">
        <v>4.8600000000000003</v>
      </c>
      <c r="G66" s="412">
        <v>4.8600000000000003</v>
      </c>
      <c r="H66" s="324">
        <f t="shared" si="48"/>
        <v>0</v>
      </c>
      <c r="I66" s="689">
        <v>6</v>
      </c>
      <c r="J66" s="689">
        <v>6</v>
      </c>
      <c r="K66" s="689">
        <v>6</v>
      </c>
      <c r="L66" s="326">
        <f t="shared" ref="L66" si="57">IFERROR(IF($C66&lt;20,$C66*I66,IF(AND(20&lt;=$C66,$C66&lt;=100),$C66*J66,IF($C66&gt;100,$C66*K66,"No Offer"))),"No Offer")</f>
        <v>0</v>
      </c>
      <c r="M66" s="412">
        <v>6.16</v>
      </c>
      <c r="N66" s="412">
        <v>6.16</v>
      </c>
      <c r="O66" s="683">
        <v>6.16</v>
      </c>
      <c r="P66" s="324">
        <f t="shared" si="50"/>
        <v>0</v>
      </c>
      <c r="Q66" s="690">
        <v>3</v>
      </c>
      <c r="R66" s="690">
        <v>3</v>
      </c>
      <c r="S66" s="691">
        <v>3</v>
      </c>
      <c r="T66" s="326">
        <f t="shared" ref="T66" si="58">IFERROR(IF($C66&lt;20,$C66*Q66,IF(AND(20&lt;=$C66,$C66&lt;=100),$C66*R66,IF($C66&gt;100,$C66*S66,"No Offer"))),"No Offer")</f>
        <v>0</v>
      </c>
      <c r="U66" s="682">
        <v>5</v>
      </c>
      <c r="V66" s="682">
        <v>3.5</v>
      </c>
      <c r="W66" s="682">
        <v>2.5</v>
      </c>
      <c r="X66" s="324">
        <f t="shared" si="52"/>
        <v>0</v>
      </c>
      <c r="Y66" s="689">
        <v>7</v>
      </c>
      <c r="Z66" s="689">
        <v>7</v>
      </c>
      <c r="AA66" s="689">
        <v>7</v>
      </c>
      <c r="AB66" s="326">
        <f t="shared" ref="AB66" si="59">IFERROR(IF($C66&lt;20,$C66*Y66,IF(AND(20&lt;=$C66,$C66&lt;=100),$C66*Z66,IF($C66&gt;100,$C66*AA66,"No Offer"))),"No Offer")</f>
        <v>0</v>
      </c>
    </row>
    <row r="67" spans="1:28" x14ac:dyDescent="0.2">
      <c r="A67" s="316"/>
      <c r="B67" s="558"/>
      <c r="C67" s="318">
        <f>'Series 600 Input'!C67</f>
        <v>0</v>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Input'!C68</f>
        <v>0</v>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Input'!C69</f>
        <v>0</v>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Input'!C70</f>
        <v>0</v>
      </c>
      <c r="D70" s="326" t="s">
        <v>1636</v>
      </c>
      <c r="E70" s="412">
        <v>44.67</v>
      </c>
      <c r="F70" s="412">
        <v>22.34</v>
      </c>
      <c r="G70" s="412">
        <v>22.34</v>
      </c>
      <c r="H70" s="324">
        <f>IFERROR(IF($C70&lt;5,$C70*E70,IF(AND(5&lt;=$C70,$C70&lt;=20),$C70*F70,IF($C70&gt;20,$C70*G70,"No Offer"))),"No Offer")</f>
        <v>0</v>
      </c>
      <c r="I70" s="681">
        <v>20</v>
      </c>
      <c r="J70" s="681">
        <v>20</v>
      </c>
      <c r="K70" s="681">
        <v>20</v>
      </c>
      <c r="L70" s="326">
        <f>IFERROR(IF($C70&lt;5,$C70*I70,IF(AND(5&lt;=$C70,$C70&lt;=20),$C70*J70,IF($C70&gt;20,$C70*K70,"No Offer"))),"No Offer")</f>
        <v>0</v>
      </c>
      <c r="M70" s="412">
        <v>31.16</v>
      </c>
      <c r="N70" s="412">
        <v>31.16</v>
      </c>
      <c r="O70" s="683">
        <v>31.16</v>
      </c>
      <c r="P70" s="324">
        <f>IFERROR(IF($C70&lt;5,$C70*M70,IF(AND(5&lt;=$C70,$C70&lt;=20),$C70*N70,IF($C70&gt;20,$C70*O70,"No Offer"))),"No Offer")</f>
        <v>0</v>
      </c>
      <c r="Q70" s="414">
        <v>38</v>
      </c>
      <c r="R70" s="414">
        <v>33</v>
      </c>
      <c r="S70" s="684">
        <v>30</v>
      </c>
      <c r="T70" s="326">
        <f>IFERROR(IF($C70&lt;5,$C70*Q70,IF(AND(5&lt;=$C70,$C70&lt;=20),$C70*R70,IF($C70&gt;20,$C70*S70,"No Offer"))),"No Offer")</f>
        <v>0</v>
      </c>
      <c r="U70" s="682">
        <v>50.16</v>
      </c>
      <c r="V70" s="682">
        <v>39.409999999999997</v>
      </c>
      <c r="W70" s="682">
        <v>35.83</v>
      </c>
      <c r="X70" s="324">
        <f>IFERROR(IF($C70&lt;5,$C70*U70,IF(AND(5&lt;=$C70,$C70&lt;=20),$C70*V70,IF($C70&gt;20,$C70*W70,"No Offer"))),"No Offer")</f>
        <v>0</v>
      </c>
      <c r="Y70" s="681">
        <v>18</v>
      </c>
      <c r="Z70" s="681">
        <v>18</v>
      </c>
      <c r="AA70" s="681">
        <v>18</v>
      </c>
      <c r="AB70" s="326">
        <f>IFERROR(IF($C70&lt;5,$C70*Y70,IF(AND(5&lt;=$C70,$C70&lt;=20),$C70*Z70,IF($C70&gt;20,$C70*AA70,"No Offer"))),"No Offer")</f>
        <v>0</v>
      </c>
    </row>
    <row r="71" spans="1:28" ht="15.75" customHeight="1" x14ac:dyDescent="0.2">
      <c r="A71" s="316"/>
      <c r="B71" s="558"/>
      <c r="C71" s="318">
        <f>'Series 600 Input'!C71</f>
        <v>0</v>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Input'!C72</f>
        <v>0</v>
      </c>
      <c r="D72" s="326" t="s">
        <v>1636</v>
      </c>
      <c r="E72" s="412">
        <v>44.67</v>
      </c>
      <c r="F72" s="412">
        <v>22.34</v>
      </c>
      <c r="G72" s="412">
        <v>22.34</v>
      </c>
      <c r="H72" s="324">
        <f t="shared" ref="H72" si="60">IFERROR(IF($C72&lt;5,$C72*E72,IF(AND(5&lt;=$C72,$C72&lt;=20),$C72*F72,IF($C72&gt;20,$C72*G72,"No Offer"))),"No Offer")</f>
        <v>0</v>
      </c>
      <c r="I72" s="681">
        <v>20</v>
      </c>
      <c r="J72" s="681">
        <v>20</v>
      </c>
      <c r="K72" s="681">
        <v>20</v>
      </c>
      <c r="L72" s="326">
        <f t="shared" ref="L72" si="61">IFERROR(IF($C72&lt;5,$C72*I72,IF(AND(5&lt;=$C72,$C72&lt;=20),$C72*J72,IF($C72&gt;20,$C72*K72,"No Offer"))),"No Offer")</f>
        <v>0</v>
      </c>
      <c r="M72" s="412">
        <v>31.16</v>
      </c>
      <c r="N72" s="412">
        <v>31.16</v>
      </c>
      <c r="O72" s="683">
        <v>31.16</v>
      </c>
      <c r="P72" s="324">
        <f t="shared" ref="P72" si="62">IFERROR(IF($C72&lt;5,$C72*M72,IF(AND(5&lt;=$C72,$C72&lt;=20),$C72*N72,IF($C72&gt;20,$C72*O72,"No Offer"))),"No Offer")</f>
        <v>0</v>
      </c>
      <c r="Q72" s="414">
        <v>38</v>
      </c>
      <c r="R72" s="414">
        <v>33</v>
      </c>
      <c r="S72" s="684">
        <v>30</v>
      </c>
      <c r="T72" s="326">
        <f t="shared" ref="T72" si="63">IFERROR(IF($C72&lt;5,$C72*Q72,IF(AND(5&lt;=$C72,$C72&lt;=20),$C72*R72,IF($C72&gt;20,$C72*S72,"No Offer"))),"No Offer")</f>
        <v>0</v>
      </c>
      <c r="U72" s="682">
        <v>60.9</v>
      </c>
      <c r="V72" s="682">
        <v>50.16</v>
      </c>
      <c r="W72" s="682">
        <v>46.57</v>
      </c>
      <c r="X72" s="324">
        <f t="shared" ref="X72" si="64">IFERROR(IF($C72&lt;5,$C72*U72,IF(AND(5&lt;=$C72,$C72&lt;=20),$C72*V72,IF($C72&gt;20,$C72*W72,"No Offer"))),"No Offer")</f>
        <v>0</v>
      </c>
      <c r="Y72" s="681">
        <v>18</v>
      </c>
      <c r="Z72" s="681">
        <v>18</v>
      </c>
      <c r="AA72" s="681">
        <v>18</v>
      </c>
      <c r="AB72" s="326">
        <f t="shared" ref="AB72" si="65">IFERROR(IF($C72&lt;5,$C72*Y72,IF(AND(5&lt;=$C72,$C72&lt;=20),$C72*Z72,IF($C72&gt;20,$C72*AA72,"No Offer"))),"No Offer")</f>
        <v>0</v>
      </c>
    </row>
    <row r="73" spans="1:28" x14ac:dyDescent="0.2">
      <c r="A73" s="316"/>
      <c r="B73" s="558"/>
      <c r="C73" s="318">
        <f>'Series 600 Input'!C73</f>
        <v>0</v>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Input'!C74</f>
        <v>0</v>
      </c>
      <c r="D74" s="326" t="s">
        <v>1636</v>
      </c>
      <c r="E74" s="412">
        <v>61.89</v>
      </c>
      <c r="F74" s="412">
        <v>61.89</v>
      </c>
      <c r="G74" s="412">
        <v>61.89</v>
      </c>
      <c r="H74" s="324">
        <f t="shared" ref="H74" si="66">IFERROR(IF($C74&lt;5,$C74*E74,IF(AND(5&lt;=$C74,$C74&lt;=20),$C74*F74,IF($C74&gt;20,$C74*G74,"No Offer"))),"No Offer")</f>
        <v>0</v>
      </c>
      <c r="I74" s="681">
        <v>50</v>
      </c>
      <c r="J74" s="681">
        <v>50</v>
      </c>
      <c r="K74" s="681">
        <v>50</v>
      </c>
      <c r="L74" s="326">
        <f t="shared" ref="L74" si="67">IFERROR(IF($C74&lt;5,$C74*I74,IF(AND(5&lt;=$C74,$C74&lt;=20),$C74*J74,IF($C74&gt;20,$C74*K74,"No Offer"))),"No Offer")</f>
        <v>0</v>
      </c>
      <c r="M74" s="412">
        <v>65.66</v>
      </c>
      <c r="N74" s="412">
        <v>65.66</v>
      </c>
      <c r="O74" s="683">
        <v>65.66</v>
      </c>
      <c r="P74" s="324">
        <f t="shared" ref="P74" si="68">IFERROR(IF($C74&lt;5,$C74*M74,IF(AND(5&lt;=$C74,$C74&lt;=20),$C74*N74,IF($C74&gt;20,$C74*O74,"No Offer"))),"No Offer")</f>
        <v>0</v>
      </c>
      <c r="Q74" s="414">
        <v>15</v>
      </c>
      <c r="R74" s="414">
        <v>15</v>
      </c>
      <c r="S74" s="414">
        <v>15</v>
      </c>
      <c r="T74" s="326">
        <f t="shared" ref="T74" si="69">IFERROR(IF($C74&lt;5,$C74*Q74,IF(AND(5&lt;=$C74,$C74&lt;=20),$C74*R74,IF($C74&gt;20,$C74*S74,"No Offer"))),"No Offer")</f>
        <v>0</v>
      </c>
      <c r="U74" s="682">
        <v>87.5</v>
      </c>
      <c r="V74" s="682">
        <v>74.38</v>
      </c>
      <c r="W74" s="682">
        <v>67.83</v>
      </c>
      <c r="X74" s="324">
        <f t="shared" ref="X74" si="70">IFERROR(IF($C74&lt;5,$C74*U74,IF(AND(5&lt;=$C74,$C74&lt;=20),$C74*V74,IF($C74&gt;20,$C74*W74,"No Offer"))),"No Offer")</f>
        <v>0</v>
      </c>
      <c r="Y74" s="681">
        <v>45</v>
      </c>
      <c r="Z74" s="681">
        <v>45</v>
      </c>
      <c r="AA74" s="681">
        <v>45</v>
      </c>
      <c r="AB74" s="326">
        <f t="shared" ref="AB74" si="71">IFERROR(IF($C74&lt;5,$C74*Y74,IF(AND(5&lt;=$C74,$C74&lt;=20),$C74*Z74,IF($C74&gt;20,$C74*AA74,"No Offer"))),"No Offer")</f>
        <v>0</v>
      </c>
    </row>
    <row r="75" spans="1:28" ht="19.5" customHeight="1" x14ac:dyDescent="0.2">
      <c r="A75" s="316"/>
      <c r="B75" s="558"/>
      <c r="C75" s="318">
        <f>'Series 600 Input'!C75</f>
        <v>0</v>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Input'!C76</f>
        <v>0</v>
      </c>
      <c r="D76" s="326" t="s">
        <v>1636</v>
      </c>
      <c r="E76" s="412">
        <v>112.51</v>
      </c>
      <c r="F76" s="412">
        <v>112.51</v>
      </c>
      <c r="G76" s="412">
        <v>112.51</v>
      </c>
      <c r="H76" s="324">
        <f t="shared" ref="H76" si="72">IFERROR(IF($C76&lt;5,$C76*E76,IF(AND(5&lt;=$C76,$C76&lt;=20),$C76*F76,IF($C76&gt;20,$C76*G76,"No Offer"))),"No Offer")</f>
        <v>0</v>
      </c>
      <c r="I76" s="681">
        <v>50</v>
      </c>
      <c r="J76" s="681">
        <v>50</v>
      </c>
      <c r="K76" s="681">
        <v>50</v>
      </c>
      <c r="L76" s="326">
        <f t="shared" ref="L76" si="73">IFERROR(IF($C76&lt;5,$C76*I76,IF(AND(5&lt;=$C76,$C76&lt;=20),$C76*J76,IF($C76&gt;20,$C76*K76,"No Offer"))),"No Offer")</f>
        <v>0</v>
      </c>
      <c r="M76" s="412">
        <v>65.66</v>
      </c>
      <c r="N76" s="412">
        <v>65.66</v>
      </c>
      <c r="O76" s="683">
        <v>65.66</v>
      </c>
      <c r="P76" s="324">
        <f t="shared" ref="P76" si="74">IFERROR(IF($C76&lt;5,$C76*M76,IF(AND(5&lt;=$C76,$C76&lt;=20),$C76*N76,IF($C76&gt;20,$C76*O76,"No Offer"))),"No Offer")</f>
        <v>0</v>
      </c>
      <c r="Q76" s="414">
        <v>15</v>
      </c>
      <c r="R76" s="414">
        <v>15</v>
      </c>
      <c r="S76" s="414">
        <v>15</v>
      </c>
      <c r="T76" s="326">
        <f t="shared" ref="T76" si="75">IFERROR(IF($C76&lt;5,$C76*Q76,IF(AND(5&lt;=$C76,$C76&lt;=20),$C76*R76,IF($C76&gt;20,$C76*S76,"No Offer"))),"No Offer")</f>
        <v>0</v>
      </c>
      <c r="U76" s="682">
        <v>96.25</v>
      </c>
      <c r="V76" s="682">
        <v>83.13</v>
      </c>
      <c r="W76" s="682">
        <v>76.58</v>
      </c>
      <c r="X76" s="324">
        <f t="shared" ref="X76" si="76">IFERROR(IF($C76&lt;5,$C76*U76,IF(AND(5&lt;=$C76,$C76&lt;=20),$C76*V76,IF($C76&gt;20,$C76*W76,"No Offer"))),"No Offer")</f>
        <v>0</v>
      </c>
      <c r="Y76" s="681">
        <v>45</v>
      </c>
      <c r="Z76" s="681">
        <v>45</v>
      </c>
      <c r="AA76" s="681">
        <v>45</v>
      </c>
      <c r="AB76" s="326">
        <f t="shared" ref="AB76" si="77">IFERROR(IF($C76&lt;5,$C76*Y76,IF(AND(5&lt;=$C76,$C76&lt;=20),$C76*Z76,IF($C76&gt;20,$C76*AA76,"No Offer"))),"No Offer")</f>
        <v>0</v>
      </c>
    </row>
    <row r="77" spans="1:28" ht="19.5" customHeight="1" x14ac:dyDescent="0.2">
      <c r="A77" s="316"/>
      <c r="B77" s="558"/>
      <c r="C77" s="318">
        <f>'Series 600 Input'!C77</f>
        <v>0</v>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Input'!C78</f>
        <v>0</v>
      </c>
      <c r="D78" s="326" t="s">
        <v>1636</v>
      </c>
      <c r="E78" s="412">
        <v>472.6</v>
      </c>
      <c r="F78" s="412">
        <v>403.9</v>
      </c>
      <c r="G78" s="412">
        <v>403.9</v>
      </c>
      <c r="H78" s="324">
        <f t="shared" ref="H78" si="78">IFERROR(IF($C78&lt;5,$C78*E78,IF(AND(5&lt;=$C78,$C78&lt;=20),$C78*F78,IF($C78&gt;20,$C78*G78,"No Offer"))),"No Offer")</f>
        <v>0</v>
      </c>
      <c r="I78" s="681">
        <v>50</v>
      </c>
      <c r="J78" s="681">
        <v>50</v>
      </c>
      <c r="K78" s="681">
        <v>50</v>
      </c>
      <c r="L78" s="326">
        <f t="shared" ref="L78" si="79">IFERROR(IF($C78&lt;5,$C78*I78,IF(AND(5&lt;=$C78,$C78&lt;=20),$C78*J78,IF($C78&gt;20,$C78*K78,"No Offer"))),"No Offer")</f>
        <v>0</v>
      </c>
      <c r="M78" s="412">
        <v>65.66</v>
      </c>
      <c r="N78" s="412">
        <v>65.66</v>
      </c>
      <c r="O78" s="683">
        <v>65.66</v>
      </c>
      <c r="P78" s="324">
        <f t="shared" ref="P78" si="80">IFERROR(IF($C78&lt;5,$C78*M78,IF(AND(5&lt;=$C78,$C78&lt;=20),$C78*N78,IF($C78&gt;20,$C78*O78,"No Offer"))),"No Offer")</f>
        <v>0</v>
      </c>
      <c r="Q78" s="414">
        <v>15</v>
      </c>
      <c r="R78" s="414">
        <v>15</v>
      </c>
      <c r="S78" s="414">
        <v>15</v>
      </c>
      <c r="T78" s="326">
        <f t="shared" ref="T78" si="81">IFERROR(IF($C78&lt;5,$C78*Q78,IF(AND(5&lt;=$C78,$C78&lt;=20),$C78*R78,IF($C78&gt;20,$C78*S78,"No Offer"))),"No Offer")</f>
        <v>0</v>
      </c>
      <c r="U78" s="682">
        <v>131.25</v>
      </c>
      <c r="V78" s="682">
        <v>126.88</v>
      </c>
      <c r="W78" s="682">
        <v>118.13</v>
      </c>
      <c r="X78" s="324">
        <f t="shared" ref="X78" si="82">IFERROR(IF($C78&lt;5,$C78*U78,IF(AND(5&lt;=$C78,$C78&lt;=20),$C78*V78,IF($C78&gt;20,$C78*W78,"No Offer"))),"No Offer")</f>
        <v>0</v>
      </c>
      <c r="Y78" s="681">
        <v>45</v>
      </c>
      <c r="Z78" s="681">
        <v>45</v>
      </c>
      <c r="AA78" s="681">
        <v>45</v>
      </c>
      <c r="AB78" s="326">
        <f t="shared" ref="AB78" si="83">IFERROR(IF($C78&lt;5,$C78*Y78,IF(AND(5&lt;=$C78,$C78&lt;=20),$C78*Z78,IF($C78&gt;20,$C78*AA78,"No Offer"))),"No Offer")</f>
        <v>0</v>
      </c>
    </row>
    <row r="79" spans="1:28" x14ac:dyDescent="0.2">
      <c r="A79" s="316"/>
      <c r="B79" s="558"/>
      <c r="C79" s="318">
        <f>'Series 600 Input'!C79</f>
        <v>0</v>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Input'!C80</f>
        <v>0</v>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Input'!C81</f>
        <v>0</v>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Input'!C82</f>
        <v>0</v>
      </c>
      <c r="D82" s="685" t="s">
        <v>451</v>
      </c>
      <c r="E82" s="412">
        <v>81.08</v>
      </c>
      <c r="F82" s="412">
        <v>81.08</v>
      </c>
      <c r="G82" s="683">
        <v>40.54</v>
      </c>
      <c r="H82" s="324">
        <f>IFERROR(IF($C82&lt;5,$C82*E82,IF(AND(5&lt;=$C82,$C82&lt;=20),$C82*F82,IF($C82&gt;20,$C82*G82,"No Offer"))),"No Offer")</f>
        <v>0</v>
      </c>
      <c r="I82" s="681">
        <v>1</v>
      </c>
      <c r="J82" s="681">
        <v>1</v>
      </c>
      <c r="K82" s="681">
        <v>1</v>
      </c>
      <c r="L82" s="326">
        <f t="shared" ref="L82:L122" si="84">IFERROR(IF($C82&lt;5,$C82*I82,IF(AND(5&lt;=$C82,$C82&lt;=20),$C82*J82,IF($C82&gt;20,$C82*K82,"No Offer"))),"No Offer")</f>
        <v>0</v>
      </c>
      <c r="M82" s="412">
        <v>36.880000000000003</v>
      </c>
      <c r="N82" s="412">
        <v>36.880000000000003</v>
      </c>
      <c r="O82" s="683">
        <v>36.880000000000003</v>
      </c>
      <c r="P82" s="324">
        <f>IFERROR(IF($C82&lt;5,$C82*M82,IF(AND(5&lt;=$C82,$C82&lt;=20),$C82*N82,IF($C82&gt;20,$C82*O82,"No Offer"))),"No Offer")</f>
        <v>0</v>
      </c>
      <c r="Q82" s="414">
        <v>10</v>
      </c>
      <c r="R82" s="414">
        <v>10</v>
      </c>
      <c r="S82" s="684">
        <v>8</v>
      </c>
      <c r="T82" s="326">
        <f t="shared" ref="T82:T122" si="85">IFERROR(IF($C82&lt;5,$C82*Q82,IF(AND(5&lt;=$C82,$C82&lt;=20),$C82*R82,IF($C82&gt;20,$C82*S82,"No Offer"))),"No Offer")</f>
        <v>0</v>
      </c>
      <c r="U82" s="682">
        <v>35</v>
      </c>
      <c r="V82" s="682">
        <v>30</v>
      </c>
      <c r="W82" s="682">
        <v>20</v>
      </c>
      <c r="X82" s="324">
        <f>IFERROR(IF($C82&lt;5,$C82*U82,IF(AND(5&lt;=$C82,$C82&lt;=20),$C82*V82,IF($C82&gt;20,$C82*W82,"No Offer"))),"No Offer")</f>
        <v>0</v>
      </c>
      <c r="Y82" s="409" t="s">
        <v>402</v>
      </c>
      <c r="Z82" s="409" t="s">
        <v>402</v>
      </c>
      <c r="AA82" s="409" t="s">
        <v>403</v>
      </c>
      <c r="AB82" s="326" t="str">
        <f>IF((0=$C82),"",IFERROR(IF($C82&lt;5,$C82*Y82,IF(AND(5&lt;=$C82,$C82&lt;=20),$C82*Z82,IF($C82&gt;20,$C82*AA82,"No Offer"))),"No Offer"))</f>
        <v/>
      </c>
    </row>
    <row r="83" spans="1:28" x14ac:dyDescent="0.2">
      <c r="A83" s="316"/>
      <c r="B83" s="558"/>
      <c r="C83" s="318">
        <f>'Series 600 Input'!C83</f>
        <v>0</v>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Input'!C84</f>
        <v>0</v>
      </c>
      <c r="D84" s="685" t="s">
        <v>451</v>
      </c>
      <c r="E84" s="412">
        <v>81.08</v>
      </c>
      <c r="F84" s="412">
        <v>81.08</v>
      </c>
      <c r="G84" s="683">
        <v>40.54</v>
      </c>
      <c r="H84" s="324">
        <f t="shared" ref="H84" si="86">IFERROR(IF($C84&lt;5,$C84*E84,IF(AND(5&lt;=$C84,$C84&lt;=20),$C84*F84,IF($C84&gt;20,$C84*G84,"No Offer"))),"No Offer")</f>
        <v>0</v>
      </c>
      <c r="I84" s="681">
        <v>1</v>
      </c>
      <c r="J84" s="681">
        <v>1</v>
      </c>
      <c r="K84" s="681">
        <v>1</v>
      </c>
      <c r="L84" s="326">
        <f t="shared" si="84"/>
        <v>0</v>
      </c>
      <c r="M84" s="412">
        <v>36.880000000000003</v>
      </c>
      <c r="N84" s="412">
        <v>36.880000000000003</v>
      </c>
      <c r="O84" s="683">
        <v>36.880000000000003</v>
      </c>
      <c r="P84" s="324">
        <f t="shared" ref="P84" si="87">IFERROR(IF($C84&lt;5,$C84*M84,IF(AND(5&lt;=$C84,$C84&lt;=20),$C84*N84,IF($C84&gt;20,$C84*O84,"No Offer"))),"No Offer")</f>
        <v>0</v>
      </c>
      <c r="Q84" s="414">
        <v>10</v>
      </c>
      <c r="R84" s="414">
        <v>10</v>
      </c>
      <c r="S84" s="684">
        <v>8</v>
      </c>
      <c r="T84" s="326">
        <f t="shared" si="85"/>
        <v>0</v>
      </c>
      <c r="U84" s="682">
        <v>35</v>
      </c>
      <c r="V84" s="682">
        <v>30</v>
      </c>
      <c r="W84" s="682">
        <v>20</v>
      </c>
      <c r="X84" s="324">
        <f t="shared" ref="X84" si="88">IFERROR(IF($C84&lt;5,$C84*U84,IF(AND(5&lt;=$C84,$C84&lt;=20),$C84*V84,IF($C84&gt;20,$C84*W84,"No Offer"))),"No Offer")</f>
        <v>0</v>
      </c>
      <c r="Y84" s="409" t="s">
        <v>402</v>
      </c>
      <c r="Z84" s="409" t="s">
        <v>402</v>
      </c>
      <c r="AA84" s="409" t="s">
        <v>403</v>
      </c>
      <c r="AB84" s="326" t="str">
        <f>IF((0=$C84),"",IFERROR(IF($C84&lt;5,$C84*Y84,IF(AND(5&lt;=$C84,$C84&lt;=20),$C84*Z84,IF($C84&gt;20,$C84*AA84,"No Offer"))),"No Offer"))</f>
        <v/>
      </c>
    </row>
    <row r="85" spans="1:28" x14ac:dyDescent="0.2">
      <c r="A85" s="316"/>
      <c r="B85" s="558"/>
      <c r="C85" s="318">
        <f>'Series 600 Input'!C85</f>
        <v>0</v>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Input'!C86</f>
        <v>0</v>
      </c>
      <c r="D86" s="685" t="s">
        <v>451</v>
      </c>
      <c r="E86" s="412">
        <v>81.08</v>
      </c>
      <c r="F86" s="412">
        <v>81.08</v>
      </c>
      <c r="G86" s="683">
        <v>44.77</v>
      </c>
      <c r="H86" s="324">
        <f t="shared" ref="H86" si="89">IFERROR(IF($C86&lt;5,$C86*E86,IF(AND(5&lt;=$C86,$C86&lt;=20),$C86*F86,IF($C86&gt;20,$C86*G86,"No Offer"))),"No Offer")</f>
        <v>0</v>
      </c>
      <c r="I86" s="681">
        <v>1</v>
      </c>
      <c r="J86" s="681">
        <v>1</v>
      </c>
      <c r="K86" s="681">
        <v>1</v>
      </c>
      <c r="L86" s="326">
        <f t="shared" si="84"/>
        <v>0</v>
      </c>
      <c r="M86" s="412">
        <v>46.09</v>
      </c>
      <c r="N86" s="412">
        <v>46.09</v>
      </c>
      <c r="O86" s="683">
        <v>46.09</v>
      </c>
      <c r="P86" s="324">
        <f t="shared" ref="P86" si="90">IFERROR(IF($C86&lt;5,$C86*M86,IF(AND(5&lt;=$C86,$C86&lt;=20),$C86*N86,IF($C86&gt;20,$C86*O86,"No Offer"))),"No Offer")</f>
        <v>0</v>
      </c>
      <c r="Q86" s="414">
        <v>15</v>
      </c>
      <c r="R86" s="414">
        <v>15</v>
      </c>
      <c r="S86" s="684">
        <v>12</v>
      </c>
      <c r="T86" s="326">
        <f t="shared" si="85"/>
        <v>0</v>
      </c>
      <c r="U86" s="682">
        <v>40</v>
      </c>
      <c r="V86" s="682">
        <v>35</v>
      </c>
      <c r="W86" s="682">
        <v>25</v>
      </c>
      <c r="X86" s="324">
        <f t="shared" ref="X86" si="91">IFERROR(IF($C86&lt;5,$C86*U86,IF(AND(5&lt;=$C86,$C86&lt;=20),$C86*V86,IF($C86&gt;20,$C86*W86,"No Offer"))),"No Offer")</f>
        <v>0</v>
      </c>
      <c r="Y86" s="409" t="s">
        <v>402</v>
      </c>
      <c r="Z86" s="409" t="s">
        <v>402</v>
      </c>
      <c r="AA86" s="409" t="s">
        <v>403</v>
      </c>
      <c r="AB86" s="326" t="str">
        <f>IF((0=$C86),"",IFERROR(IF($C86&lt;5,$C86*Y86,IF(AND(5&lt;=$C86,$C86&lt;=20),$C86*Z86,IF($C86&gt;20,$C86*AA86,"No Offer"))),"No Offer"))</f>
        <v/>
      </c>
    </row>
    <row r="87" spans="1:28" x14ac:dyDescent="0.2">
      <c r="A87" s="316"/>
      <c r="B87" s="558"/>
      <c r="C87" s="318">
        <f>'Series 600 Input'!C87</f>
        <v>0</v>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Input'!C88</f>
        <v>0</v>
      </c>
      <c r="D88" s="685" t="s">
        <v>451</v>
      </c>
      <c r="E88" s="412">
        <v>81.08</v>
      </c>
      <c r="F88" s="412">
        <v>81.08</v>
      </c>
      <c r="G88" s="683">
        <v>44.77</v>
      </c>
      <c r="H88" s="324">
        <f t="shared" ref="H88" si="92">IFERROR(IF($C88&lt;5,$C88*E88,IF(AND(5&lt;=$C88,$C88&lt;=20),$C88*F88,IF($C88&gt;20,$C88*G88,"No Offer"))),"No Offer")</f>
        <v>0</v>
      </c>
      <c r="I88" s="681">
        <v>1</v>
      </c>
      <c r="J88" s="681">
        <v>1</v>
      </c>
      <c r="K88" s="681">
        <v>1</v>
      </c>
      <c r="L88" s="326">
        <f t="shared" si="84"/>
        <v>0</v>
      </c>
      <c r="M88" s="412">
        <v>46.09</v>
      </c>
      <c r="N88" s="412">
        <v>46.09</v>
      </c>
      <c r="O88" s="683">
        <v>46.09</v>
      </c>
      <c r="P88" s="324">
        <f t="shared" ref="P88" si="93">IFERROR(IF($C88&lt;5,$C88*M88,IF(AND(5&lt;=$C88,$C88&lt;=20),$C88*N88,IF($C88&gt;20,$C88*O88,"No Offer"))),"No Offer")</f>
        <v>0</v>
      </c>
      <c r="Q88" s="414">
        <v>15</v>
      </c>
      <c r="R88" s="414">
        <v>15</v>
      </c>
      <c r="S88" s="684">
        <v>12</v>
      </c>
      <c r="T88" s="326">
        <f t="shared" si="85"/>
        <v>0</v>
      </c>
      <c r="U88" s="682">
        <v>50</v>
      </c>
      <c r="V88" s="682">
        <v>45</v>
      </c>
      <c r="W88" s="682">
        <v>30</v>
      </c>
      <c r="X88" s="324">
        <f t="shared" ref="X88" si="94">IFERROR(IF($C88&lt;5,$C88*U88,IF(AND(5&lt;=$C88,$C88&lt;=20),$C88*V88,IF($C88&gt;20,$C88*W88,"No Offer"))),"No Offer")</f>
        <v>0</v>
      </c>
      <c r="Y88" s="409" t="s">
        <v>402</v>
      </c>
      <c r="Z88" s="409" t="s">
        <v>402</v>
      </c>
      <c r="AA88" s="409" t="s">
        <v>403</v>
      </c>
      <c r="AB88" s="326" t="str">
        <f>IF((0=$C88),"",IFERROR(IF($C88&lt;5,$C88*Y88,IF(AND(5&lt;=$C88,$C88&lt;=20),$C88*Z88,IF($C88&gt;20,$C88*AA88,"No Offer"))),"No Offer"))</f>
        <v/>
      </c>
    </row>
    <row r="89" spans="1:28" x14ac:dyDescent="0.2">
      <c r="A89" s="316"/>
      <c r="B89" s="558"/>
      <c r="C89" s="318">
        <f>'Series 600 Input'!C89</f>
        <v>0</v>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Input'!C90</f>
        <v>0</v>
      </c>
      <c r="D90" s="685" t="s">
        <v>451</v>
      </c>
      <c r="E90" s="412">
        <v>81.08</v>
      </c>
      <c r="F90" s="412">
        <v>81.08</v>
      </c>
      <c r="G90" s="683">
        <v>44.77</v>
      </c>
      <c r="H90" s="324">
        <f t="shared" ref="H90:H122" si="95">IFERROR(IF($C90&lt;5,$C90*E90,IF(AND(5&lt;=$C90,$C90&lt;=20),$C90*F90,IF($C90&gt;20,$C90*G90,"No Offer"))),"No Offer")</f>
        <v>0</v>
      </c>
      <c r="I90" s="681">
        <v>1</v>
      </c>
      <c r="J90" s="681">
        <v>1</v>
      </c>
      <c r="K90" s="681">
        <v>1</v>
      </c>
      <c r="L90" s="326">
        <f t="shared" si="84"/>
        <v>0</v>
      </c>
      <c r="M90" s="412">
        <v>36.880000000000003</v>
      </c>
      <c r="N90" s="412">
        <v>36.880000000000003</v>
      </c>
      <c r="O90" s="683">
        <v>36.880000000000003</v>
      </c>
      <c r="P90" s="324">
        <f t="shared" ref="P90:P122" si="96">IFERROR(IF($C90&lt;5,$C90*M90,IF(AND(5&lt;=$C90,$C90&lt;=20),$C90*N90,IF($C90&gt;20,$C90*O90,"No Offer"))),"No Offer")</f>
        <v>0</v>
      </c>
      <c r="Q90" s="414">
        <v>10</v>
      </c>
      <c r="R90" s="414">
        <v>10</v>
      </c>
      <c r="S90" s="684">
        <v>8</v>
      </c>
      <c r="T90" s="326">
        <f t="shared" si="85"/>
        <v>0</v>
      </c>
      <c r="U90" s="682">
        <v>35</v>
      </c>
      <c r="V90" s="682">
        <v>30</v>
      </c>
      <c r="W90" s="682">
        <v>20</v>
      </c>
      <c r="X90" s="324">
        <f t="shared" ref="X90:X122" si="97">IFERROR(IF($C90&lt;5,$C90*U90,IF(AND(5&lt;=$C90,$C90&lt;=20),$C90*V90,IF($C90&gt;20,$C90*W90,"No Offer"))),"No Offer")</f>
        <v>0</v>
      </c>
      <c r="Y90" s="409" t="s">
        <v>402</v>
      </c>
      <c r="Z90" s="409" t="s">
        <v>402</v>
      </c>
      <c r="AA90" s="409" t="s">
        <v>403</v>
      </c>
      <c r="AB90" s="326" t="str">
        <f>IF((0=$C90),"",IFERROR(IF($C90&lt;5,$C90*Y90,IF(AND(5&lt;=$C90,$C90&lt;=20),$C90*Z90,IF($C90&gt;20,$C90*AA90,"No Offer"))),"No Offer"))</f>
        <v/>
      </c>
    </row>
    <row r="91" spans="1:28" x14ac:dyDescent="0.2">
      <c r="A91" s="316"/>
      <c r="B91" s="558"/>
      <c r="C91" s="318">
        <f>'Series 600 Input'!C91</f>
        <v>0</v>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Input'!C92</f>
        <v>0</v>
      </c>
      <c r="D92" s="326" t="s">
        <v>1636</v>
      </c>
      <c r="E92" s="412">
        <v>69.44</v>
      </c>
      <c r="F92" s="412">
        <v>69.44</v>
      </c>
      <c r="G92" s="683">
        <v>47.71</v>
      </c>
      <c r="H92" s="324">
        <f t="shared" si="95"/>
        <v>0</v>
      </c>
      <c r="I92" s="681">
        <v>40</v>
      </c>
      <c r="J92" s="681">
        <v>40</v>
      </c>
      <c r="K92" s="681">
        <v>40</v>
      </c>
      <c r="L92" s="326">
        <f t="shared" si="84"/>
        <v>0</v>
      </c>
      <c r="M92" s="412">
        <v>65.66</v>
      </c>
      <c r="N92" s="412">
        <v>65.66</v>
      </c>
      <c r="O92" s="683">
        <v>65.66</v>
      </c>
      <c r="P92" s="324">
        <f t="shared" si="96"/>
        <v>0</v>
      </c>
      <c r="Q92" s="414">
        <v>30</v>
      </c>
      <c r="R92" s="414">
        <v>30</v>
      </c>
      <c r="S92" s="414">
        <v>30</v>
      </c>
      <c r="T92" s="326">
        <f t="shared" si="85"/>
        <v>0</v>
      </c>
      <c r="U92" s="682">
        <v>67</v>
      </c>
      <c r="V92" s="682">
        <v>62.43</v>
      </c>
      <c r="W92" s="682">
        <v>62.43</v>
      </c>
      <c r="X92" s="324">
        <f t="shared" si="97"/>
        <v>0</v>
      </c>
      <c r="Y92" s="409" t="s">
        <v>402</v>
      </c>
      <c r="Z92" s="409" t="s">
        <v>402</v>
      </c>
      <c r="AA92" s="409" t="s">
        <v>403</v>
      </c>
      <c r="AB92" s="326" t="str">
        <f>IF((0=$C92),"",IFERROR(IF($C92&lt;5,$C92*Y92,IF(AND(5&lt;=$C92,$C92&lt;=20),$C92*Z92,IF($C92&gt;20,$C92*AA92,"No Offer"))),"No Offer"))</f>
        <v/>
      </c>
    </row>
    <row r="93" spans="1:28" x14ac:dyDescent="0.2">
      <c r="A93" s="316"/>
      <c r="B93" s="558"/>
      <c r="C93" s="318">
        <f>'Series 600 Input'!C93</f>
        <v>0</v>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Input'!C94</f>
        <v>0</v>
      </c>
      <c r="D94" s="326" t="s">
        <v>1636</v>
      </c>
      <c r="E94" s="412">
        <v>69.44</v>
      </c>
      <c r="F94" s="412">
        <v>69.44</v>
      </c>
      <c r="G94" s="683">
        <v>47.71</v>
      </c>
      <c r="H94" s="324">
        <f t="shared" si="95"/>
        <v>0</v>
      </c>
      <c r="I94" s="681">
        <v>40</v>
      </c>
      <c r="J94" s="681">
        <v>40</v>
      </c>
      <c r="K94" s="681">
        <v>40</v>
      </c>
      <c r="L94" s="326">
        <f t="shared" si="84"/>
        <v>0</v>
      </c>
      <c r="M94" s="412">
        <v>65.66</v>
      </c>
      <c r="N94" s="412">
        <v>65.66</v>
      </c>
      <c r="O94" s="683">
        <v>65.66</v>
      </c>
      <c r="P94" s="324">
        <f t="shared" si="96"/>
        <v>0</v>
      </c>
      <c r="Q94" s="414">
        <v>30</v>
      </c>
      <c r="R94" s="414">
        <v>30</v>
      </c>
      <c r="S94" s="414">
        <v>30</v>
      </c>
      <c r="T94" s="326">
        <f t="shared" si="85"/>
        <v>0</v>
      </c>
      <c r="U94" s="682">
        <v>67</v>
      </c>
      <c r="V94" s="682">
        <v>62.43</v>
      </c>
      <c r="W94" s="682">
        <v>62.43</v>
      </c>
      <c r="X94" s="324">
        <f t="shared" si="97"/>
        <v>0</v>
      </c>
      <c r="Y94" s="409" t="s">
        <v>402</v>
      </c>
      <c r="Z94" s="409" t="s">
        <v>402</v>
      </c>
      <c r="AA94" s="409" t="s">
        <v>403</v>
      </c>
      <c r="AB94" s="326" t="str">
        <f>IF((0=$C94),"",IFERROR(IF($C94&lt;5,$C94*Y94,IF(AND(5&lt;=$C94,$C94&lt;=20),$C94*Z94,IF($C94&gt;20,$C94*AA94,"No Offer"))),"No Offer"))</f>
        <v/>
      </c>
    </row>
    <row r="95" spans="1:28" x14ac:dyDescent="0.2">
      <c r="A95" s="316"/>
      <c r="B95" s="558"/>
      <c r="C95" s="318">
        <f>'Series 600 Input'!C95</f>
        <v>0</v>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Input'!C96</f>
        <v>0</v>
      </c>
      <c r="D96" s="326" t="s">
        <v>1636</v>
      </c>
      <c r="E96" s="412">
        <v>69.44</v>
      </c>
      <c r="F96" s="412">
        <v>69.44</v>
      </c>
      <c r="G96" s="683">
        <v>47.71</v>
      </c>
      <c r="H96" s="324">
        <f t="shared" si="95"/>
        <v>0</v>
      </c>
      <c r="I96" s="681">
        <v>40</v>
      </c>
      <c r="J96" s="681">
        <v>40</v>
      </c>
      <c r="K96" s="681">
        <v>40</v>
      </c>
      <c r="L96" s="326">
        <f t="shared" si="84"/>
        <v>0</v>
      </c>
      <c r="M96" s="412">
        <v>65.66</v>
      </c>
      <c r="N96" s="412">
        <v>65.66</v>
      </c>
      <c r="O96" s="683">
        <v>65.66</v>
      </c>
      <c r="P96" s="324">
        <f t="shared" si="96"/>
        <v>0</v>
      </c>
      <c r="Q96" s="414">
        <v>30</v>
      </c>
      <c r="R96" s="414">
        <v>30</v>
      </c>
      <c r="S96" s="414">
        <v>30</v>
      </c>
      <c r="T96" s="326">
        <f t="shared" si="85"/>
        <v>0</v>
      </c>
      <c r="U96" s="682">
        <v>67</v>
      </c>
      <c r="V96" s="682">
        <v>62.43</v>
      </c>
      <c r="W96" s="682">
        <v>62.43</v>
      </c>
      <c r="X96" s="324">
        <f t="shared" si="97"/>
        <v>0</v>
      </c>
      <c r="Y96" s="409" t="s">
        <v>402</v>
      </c>
      <c r="Z96" s="409" t="s">
        <v>402</v>
      </c>
      <c r="AA96" s="409" t="s">
        <v>403</v>
      </c>
      <c r="AB96" s="326" t="str">
        <f>IF((0=$C96),"",IFERROR(IF($C96&lt;5,$C96*Y96,IF(AND(5&lt;=$C96,$C96&lt;=20),$C96*Z96,IF($C96&gt;20,$C96*AA96,"No Offer"))),"No Offer"))</f>
        <v/>
      </c>
    </row>
    <row r="97" spans="1:28" x14ac:dyDescent="0.2">
      <c r="A97" s="316"/>
      <c r="B97" s="558"/>
      <c r="C97" s="318">
        <f>'Series 600 Input'!C97</f>
        <v>0</v>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Input'!C98</f>
        <v>0</v>
      </c>
      <c r="D98" s="326" t="s">
        <v>1636</v>
      </c>
      <c r="E98" s="412">
        <v>69.44</v>
      </c>
      <c r="F98" s="412">
        <v>69.44</v>
      </c>
      <c r="G98" s="683">
        <v>47.71</v>
      </c>
      <c r="H98" s="324">
        <f t="shared" si="95"/>
        <v>0</v>
      </c>
      <c r="I98" s="681">
        <v>40</v>
      </c>
      <c r="J98" s="681">
        <v>40</v>
      </c>
      <c r="K98" s="681">
        <v>40</v>
      </c>
      <c r="L98" s="326">
        <f t="shared" si="84"/>
        <v>0</v>
      </c>
      <c r="M98" s="412">
        <v>65.66</v>
      </c>
      <c r="N98" s="412">
        <v>65.66</v>
      </c>
      <c r="O98" s="683">
        <v>65.66</v>
      </c>
      <c r="P98" s="324">
        <f t="shared" si="96"/>
        <v>0</v>
      </c>
      <c r="Q98" s="414">
        <v>30</v>
      </c>
      <c r="R98" s="414">
        <v>30</v>
      </c>
      <c r="S98" s="414">
        <v>30</v>
      </c>
      <c r="T98" s="326">
        <f t="shared" si="85"/>
        <v>0</v>
      </c>
      <c r="U98" s="682">
        <v>67</v>
      </c>
      <c r="V98" s="682">
        <v>62.43</v>
      </c>
      <c r="W98" s="682">
        <v>62.43</v>
      </c>
      <c r="X98" s="324">
        <f t="shared" si="97"/>
        <v>0</v>
      </c>
      <c r="Y98" s="409" t="s">
        <v>402</v>
      </c>
      <c r="Z98" s="409" t="s">
        <v>402</v>
      </c>
      <c r="AA98" s="409" t="s">
        <v>403</v>
      </c>
      <c r="AB98" s="326" t="str">
        <f>IF((0=$C98),"",IFERROR(IF($C98&lt;5,$C98*Y98,IF(AND(5&lt;=$C98,$C98&lt;=20),$C98*Z98,IF($C98&gt;20,$C98*AA98,"No Offer"))),"No Offer"))</f>
        <v/>
      </c>
    </row>
    <row r="99" spans="1:28" x14ac:dyDescent="0.2">
      <c r="A99" s="316"/>
      <c r="B99" s="558"/>
      <c r="C99" s="318">
        <f>'Series 600 Input'!C99</f>
        <v>0</v>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Input'!C100</f>
        <v>0</v>
      </c>
      <c r="D100" s="326" t="s">
        <v>1636</v>
      </c>
      <c r="E100" s="412">
        <v>69.44</v>
      </c>
      <c r="F100" s="412">
        <v>69.44</v>
      </c>
      <c r="G100" s="683">
        <v>47.71</v>
      </c>
      <c r="H100" s="324">
        <f t="shared" si="95"/>
        <v>0</v>
      </c>
      <c r="I100" s="681">
        <v>40</v>
      </c>
      <c r="J100" s="681">
        <v>40</v>
      </c>
      <c r="K100" s="681">
        <v>40</v>
      </c>
      <c r="L100" s="326">
        <f t="shared" si="84"/>
        <v>0</v>
      </c>
      <c r="M100" s="412">
        <v>65.66</v>
      </c>
      <c r="N100" s="412">
        <v>65.66</v>
      </c>
      <c r="O100" s="683">
        <v>65.66</v>
      </c>
      <c r="P100" s="324">
        <f t="shared" si="96"/>
        <v>0</v>
      </c>
      <c r="Q100" s="414">
        <v>30</v>
      </c>
      <c r="R100" s="414">
        <v>30</v>
      </c>
      <c r="S100" s="414">
        <v>30</v>
      </c>
      <c r="T100" s="326">
        <f t="shared" si="85"/>
        <v>0</v>
      </c>
      <c r="U100" s="682">
        <v>67</v>
      </c>
      <c r="V100" s="682">
        <v>62.43</v>
      </c>
      <c r="W100" s="682">
        <v>62.43</v>
      </c>
      <c r="X100" s="324">
        <f t="shared" si="97"/>
        <v>0</v>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Input'!C101</f>
        <v>0</v>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Input'!C102</f>
        <v>0</v>
      </c>
      <c r="D102" s="326" t="s">
        <v>1636</v>
      </c>
      <c r="E102" s="412">
        <v>69.44</v>
      </c>
      <c r="F102" s="412">
        <v>69.44</v>
      </c>
      <c r="G102" s="683">
        <v>47.71</v>
      </c>
      <c r="H102" s="324">
        <f t="shared" si="95"/>
        <v>0</v>
      </c>
      <c r="I102" s="681">
        <v>40</v>
      </c>
      <c r="J102" s="681">
        <v>40</v>
      </c>
      <c r="K102" s="681">
        <v>40</v>
      </c>
      <c r="L102" s="326">
        <f t="shared" si="84"/>
        <v>0</v>
      </c>
      <c r="M102" s="412">
        <v>65.66</v>
      </c>
      <c r="N102" s="412">
        <v>65.66</v>
      </c>
      <c r="O102" s="683">
        <v>65.66</v>
      </c>
      <c r="P102" s="324">
        <f t="shared" si="96"/>
        <v>0</v>
      </c>
      <c r="Q102" s="414">
        <v>30</v>
      </c>
      <c r="R102" s="414">
        <v>30</v>
      </c>
      <c r="S102" s="414">
        <v>30</v>
      </c>
      <c r="T102" s="326">
        <f t="shared" si="85"/>
        <v>0</v>
      </c>
      <c r="U102" s="682">
        <v>67</v>
      </c>
      <c r="V102" s="682">
        <v>62.43</v>
      </c>
      <c r="W102" s="682">
        <v>62.43</v>
      </c>
      <c r="X102" s="324">
        <f t="shared" si="97"/>
        <v>0</v>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Input'!C103</f>
        <v>0</v>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Input'!C104</f>
        <v>0</v>
      </c>
      <c r="D104" s="326" t="s">
        <v>1636</v>
      </c>
      <c r="E104" s="412">
        <v>268.26</v>
      </c>
      <c r="F104" s="412">
        <v>214.04</v>
      </c>
      <c r="G104" s="683">
        <v>47.71</v>
      </c>
      <c r="H104" s="324">
        <f t="shared" si="95"/>
        <v>0</v>
      </c>
      <c r="I104" s="681">
        <v>120</v>
      </c>
      <c r="J104" s="681">
        <v>120</v>
      </c>
      <c r="K104" s="681">
        <v>120</v>
      </c>
      <c r="L104" s="326">
        <f t="shared" si="84"/>
        <v>0</v>
      </c>
      <c r="M104" s="412">
        <v>169.16</v>
      </c>
      <c r="N104" s="412">
        <v>169.16</v>
      </c>
      <c r="O104" s="683">
        <v>169.16</v>
      </c>
      <c r="P104" s="324">
        <f t="shared" si="96"/>
        <v>0</v>
      </c>
      <c r="Q104" s="414">
        <v>120</v>
      </c>
      <c r="R104" s="414">
        <v>120</v>
      </c>
      <c r="S104" s="414">
        <v>120</v>
      </c>
      <c r="T104" s="326">
        <f t="shared" si="85"/>
        <v>0</v>
      </c>
      <c r="U104" s="682">
        <v>220</v>
      </c>
      <c r="V104" s="682">
        <v>200</v>
      </c>
      <c r="W104" s="682">
        <v>190</v>
      </c>
      <c r="X104" s="324">
        <f t="shared" si="97"/>
        <v>0</v>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Input'!C105</f>
        <v>0</v>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Input'!C106</f>
        <v>0</v>
      </c>
      <c r="D106" s="326" t="s">
        <v>1636</v>
      </c>
      <c r="E106" s="412">
        <v>268.26</v>
      </c>
      <c r="F106" s="412">
        <v>192.34</v>
      </c>
      <c r="G106" s="683">
        <v>192.34</v>
      </c>
      <c r="H106" s="324">
        <f t="shared" si="95"/>
        <v>0</v>
      </c>
      <c r="I106" s="681">
        <v>120</v>
      </c>
      <c r="J106" s="681">
        <v>120</v>
      </c>
      <c r="K106" s="681">
        <v>120</v>
      </c>
      <c r="L106" s="326">
        <f t="shared" si="84"/>
        <v>0</v>
      </c>
      <c r="M106" s="412">
        <v>169.16</v>
      </c>
      <c r="N106" s="412">
        <v>169.16</v>
      </c>
      <c r="O106" s="683">
        <v>169.16</v>
      </c>
      <c r="P106" s="324">
        <f t="shared" si="96"/>
        <v>0</v>
      </c>
      <c r="Q106" s="414">
        <v>120</v>
      </c>
      <c r="R106" s="414">
        <v>120</v>
      </c>
      <c r="S106" s="414">
        <v>120</v>
      </c>
      <c r="T106" s="326">
        <f t="shared" si="85"/>
        <v>0</v>
      </c>
      <c r="U106" s="682">
        <v>220</v>
      </c>
      <c r="V106" s="682">
        <v>200</v>
      </c>
      <c r="W106" s="682">
        <v>190</v>
      </c>
      <c r="X106" s="324">
        <f t="shared" si="97"/>
        <v>0</v>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Input'!C107</f>
        <v>0</v>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Input'!C108</f>
        <v>0</v>
      </c>
      <c r="D108" s="326" t="s">
        <v>1636</v>
      </c>
      <c r="E108" s="412">
        <v>268.26</v>
      </c>
      <c r="F108" s="412">
        <v>192.34</v>
      </c>
      <c r="G108" s="683">
        <v>192.34</v>
      </c>
      <c r="H108" s="324">
        <f t="shared" si="95"/>
        <v>0</v>
      </c>
      <c r="I108" s="681">
        <v>120</v>
      </c>
      <c r="J108" s="681">
        <v>120</v>
      </c>
      <c r="K108" s="681">
        <v>120</v>
      </c>
      <c r="L108" s="326">
        <f t="shared" si="84"/>
        <v>0</v>
      </c>
      <c r="M108" s="412">
        <v>169.16</v>
      </c>
      <c r="N108" s="412">
        <v>169.16</v>
      </c>
      <c r="O108" s="683">
        <v>169.16</v>
      </c>
      <c r="P108" s="324">
        <f t="shared" si="96"/>
        <v>0</v>
      </c>
      <c r="Q108" s="414">
        <v>120</v>
      </c>
      <c r="R108" s="414">
        <v>120</v>
      </c>
      <c r="S108" s="414">
        <v>120</v>
      </c>
      <c r="T108" s="326">
        <f t="shared" si="85"/>
        <v>0</v>
      </c>
      <c r="U108" s="682">
        <v>220</v>
      </c>
      <c r="V108" s="682">
        <v>200</v>
      </c>
      <c r="W108" s="682">
        <v>190</v>
      </c>
      <c r="X108" s="324">
        <f t="shared" si="97"/>
        <v>0</v>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Input'!C109</f>
        <v>0</v>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Input'!C110</f>
        <v>0</v>
      </c>
      <c r="D110" s="326" t="s">
        <v>1636</v>
      </c>
      <c r="E110" s="412">
        <v>268.26</v>
      </c>
      <c r="F110" s="412">
        <v>192.34</v>
      </c>
      <c r="G110" s="683">
        <v>192.34</v>
      </c>
      <c r="H110" s="324">
        <f t="shared" si="95"/>
        <v>0</v>
      </c>
      <c r="I110" s="681">
        <v>1</v>
      </c>
      <c r="J110" s="681">
        <v>1</v>
      </c>
      <c r="K110" s="681">
        <v>1</v>
      </c>
      <c r="L110" s="326">
        <f t="shared" si="84"/>
        <v>0</v>
      </c>
      <c r="M110" s="412">
        <v>169.16</v>
      </c>
      <c r="N110" s="412">
        <v>169.16</v>
      </c>
      <c r="O110" s="683">
        <v>169.16</v>
      </c>
      <c r="P110" s="324">
        <f t="shared" si="96"/>
        <v>0</v>
      </c>
      <c r="Q110" s="414">
        <v>120</v>
      </c>
      <c r="R110" s="414">
        <v>120</v>
      </c>
      <c r="S110" s="414">
        <v>120</v>
      </c>
      <c r="T110" s="326">
        <f t="shared" si="85"/>
        <v>0</v>
      </c>
      <c r="U110" s="682">
        <v>220</v>
      </c>
      <c r="V110" s="682">
        <v>200</v>
      </c>
      <c r="W110" s="682">
        <v>190</v>
      </c>
      <c r="X110" s="324">
        <f t="shared" si="97"/>
        <v>0</v>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Input'!C111</f>
        <v>0</v>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Input'!C112</f>
        <v>0</v>
      </c>
      <c r="D112" s="326" t="s">
        <v>1636</v>
      </c>
      <c r="E112" s="412">
        <v>268.26</v>
      </c>
      <c r="F112" s="412">
        <v>192.34</v>
      </c>
      <c r="G112" s="683">
        <v>192.34</v>
      </c>
      <c r="H112" s="324">
        <f t="shared" si="95"/>
        <v>0</v>
      </c>
      <c r="I112" s="681">
        <v>1</v>
      </c>
      <c r="J112" s="681">
        <v>1</v>
      </c>
      <c r="K112" s="681">
        <v>1</v>
      </c>
      <c r="L112" s="326">
        <f t="shared" si="84"/>
        <v>0</v>
      </c>
      <c r="M112" s="412">
        <v>169.16</v>
      </c>
      <c r="N112" s="412">
        <v>169.16</v>
      </c>
      <c r="O112" s="683">
        <v>169.16</v>
      </c>
      <c r="P112" s="324">
        <f t="shared" si="96"/>
        <v>0</v>
      </c>
      <c r="Q112" s="414">
        <v>120</v>
      </c>
      <c r="R112" s="414">
        <v>120</v>
      </c>
      <c r="S112" s="414">
        <v>120</v>
      </c>
      <c r="T112" s="326">
        <f t="shared" si="85"/>
        <v>0</v>
      </c>
      <c r="U112" s="682">
        <v>220</v>
      </c>
      <c r="V112" s="682">
        <v>200</v>
      </c>
      <c r="W112" s="682">
        <v>190</v>
      </c>
      <c r="X112" s="324">
        <f t="shared" si="97"/>
        <v>0</v>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Input'!C113</f>
        <v>0</v>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Input'!C114</f>
        <v>0</v>
      </c>
      <c r="D114" s="326" t="s">
        <v>1636</v>
      </c>
      <c r="E114" s="412">
        <v>268.26</v>
      </c>
      <c r="F114" s="412">
        <v>192.34</v>
      </c>
      <c r="G114" s="683">
        <v>192.34</v>
      </c>
      <c r="H114" s="324">
        <f t="shared" si="95"/>
        <v>0</v>
      </c>
      <c r="I114" s="681">
        <v>120</v>
      </c>
      <c r="J114" s="681">
        <v>120</v>
      </c>
      <c r="K114" s="681">
        <v>120</v>
      </c>
      <c r="L114" s="326">
        <f t="shared" si="84"/>
        <v>0</v>
      </c>
      <c r="M114" s="412">
        <v>169.16</v>
      </c>
      <c r="N114" s="412">
        <v>169.16</v>
      </c>
      <c r="O114" s="683">
        <v>169.16</v>
      </c>
      <c r="P114" s="324">
        <f t="shared" si="96"/>
        <v>0</v>
      </c>
      <c r="Q114" s="414">
        <v>120</v>
      </c>
      <c r="R114" s="414">
        <v>120</v>
      </c>
      <c r="S114" s="414">
        <v>120</v>
      </c>
      <c r="T114" s="326">
        <f t="shared" si="85"/>
        <v>0</v>
      </c>
      <c r="U114" s="682">
        <v>220</v>
      </c>
      <c r="V114" s="682">
        <v>200</v>
      </c>
      <c r="W114" s="682">
        <v>190</v>
      </c>
      <c r="X114" s="324">
        <f t="shared" si="97"/>
        <v>0</v>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Input'!C115</f>
        <v>0</v>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Input'!C116</f>
        <v>0</v>
      </c>
      <c r="D116" s="326" t="s">
        <v>1636</v>
      </c>
      <c r="E116" s="412">
        <v>69.44</v>
      </c>
      <c r="F116" s="412">
        <v>69.44</v>
      </c>
      <c r="G116" s="683">
        <v>69.44</v>
      </c>
      <c r="H116" s="324">
        <f t="shared" si="95"/>
        <v>0</v>
      </c>
      <c r="I116" s="681">
        <v>40</v>
      </c>
      <c r="J116" s="681">
        <v>40</v>
      </c>
      <c r="K116" s="681">
        <v>40</v>
      </c>
      <c r="L116" s="326">
        <f t="shared" si="84"/>
        <v>0</v>
      </c>
      <c r="M116" s="412">
        <v>65.66</v>
      </c>
      <c r="N116" s="412">
        <v>65.66</v>
      </c>
      <c r="O116" s="683">
        <v>65.66</v>
      </c>
      <c r="P116" s="324">
        <f t="shared" si="96"/>
        <v>0</v>
      </c>
      <c r="Q116" s="414">
        <v>35</v>
      </c>
      <c r="R116" s="414">
        <v>35</v>
      </c>
      <c r="S116" s="414">
        <v>35</v>
      </c>
      <c r="T116" s="326">
        <f t="shared" si="85"/>
        <v>0</v>
      </c>
      <c r="U116" s="682">
        <v>67</v>
      </c>
      <c r="V116" s="682">
        <v>62.43</v>
      </c>
      <c r="W116" s="682">
        <v>62.43</v>
      </c>
      <c r="X116" s="324">
        <f t="shared" si="97"/>
        <v>0</v>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Input'!C117</f>
        <v>0</v>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Input'!C118</f>
        <v>0</v>
      </c>
      <c r="D118" s="326" t="s">
        <v>1636</v>
      </c>
      <c r="E118" s="412">
        <v>268.26</v>
      </c>
      <c r="F118" s="412">
        <v>192.34</v>
      </c>
      <c r="G118" s="683">
        <v>192.34</v>
      </c>
      <c r="H118" s="324">
        <f t="shared" si="95"/>
        <v>0</v>
      </c>
      <c r="I118" s="681">
        <v>120</v>
      </c>
      <c r="J118" s="681">
        <v>120</v>
      </c>
      <c r="K118" s="681">
        <v>120</v>
      </c>
      <c r="L118" s="326">
        <f t="shared" si="84"/>
        <v>0</v>
      </c>
      <c r="M118" s="412">
        <v>169.16</v>
      </c>
      <c r="N118" s="412">
        <v>169.16</v>
      </c>
      <c r="O118" s="683">
        <v>169.16</v>
      </c>
      <c r="P118" s="324">
        <f t="shared" si="96"/>
        <v>0</v>
      </c>
      <c r="Q118" s="414">
        <v>120</v>
      </c>
      <c r="R118" s="414">
        <v>120</v>
      </c>
      <c r="S118" s="414">
        <v>120</v>
      </c>
      <c r="T118" s="326">
        <f t="shared" si="85"/>
        <v>0</v>
      </c>
      <c r="U118" s="682">
        <v>220</v>
      </c>
      <c r="V118" s="682">
        <v>200</v>
      </c>
      <c r="W118" s="682">
        <v>190</v>
      </c>
      <c r="X118" s="324">
        <f t="shared" si="97"/>
        <v>0</v>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Input'!C119</f>
        <v>0</v>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Input'!C120</f>
        <v>0</v>
      </c>
      <c r="D120" s="685" t="s">
        <v>51</v>
      </c>
      <c r="E120" s="412">
        <v>123.75</v>
      </c>
      <c r="F120" s="412">
        <v>69.44</v>
      </c>
      <c r="G120" s="683">
        <v>69.44</v>
      </c>
      <c r="H120" s="324">
        <f t="shared" si="95"/>
        <v>0</v>
      </c>
      <c r="I120" s="681">
        <v>40</v>
      </c>
      <c r="J120" s="681">
        <v>40</v>
      </c>
      <c r="K120" s="681">
        <v>40</v>
      </c>
      <c r="L120" s="326">
        <f t="shared" si="84"/>
        <v>0</v>
      </c>
      <c r="M120" s="412">
        <v>80.84</v>
      </c>
      <c r="N120" s="412">
        <v>80.84</v>
      </c>
      <c r="O120" s="683">
        <v>80.84</v>
      </c>
      <c r="P120" s="324">
        <f t="shared" si="96"/>
        <v>0</v>
      </c>
      <c r="Q120" s="414">
        <v>25</v>
      </c>
      <c r="R120" s="414">
        <v>25</v>
      </c>
      <c r="S120" s="414">
        <v>25</v>
      </c>
      <c r="T120" s="326">
        <f t="shared" si="85"/>
        <v>0</v>
      </c>
      <c r="U120" s="682">
        <v>67</v>
      </c>
      <c r="V120" s="682">
        <v>62.43</v>
      </c>
      <c r="W120" s="682">
        <v>62.43</v>
      </c>
      <c r="X120" s="324">
        <f t="shared" si="97"/>
        <v>0</v>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Input'!C121</f>
        <v>0</v>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Input'!C122</f>
        <v>0</v>
      </c>
      <c r="D122" s="685" t="s">
        <v>51</v>
      </c>
      <c r="E122" s="412">
        <v>268.26</v>
      </c>
      <c r="F122" s="412">
        <v>214.04</v>
      </c>
      <c r="G122" s="683">
        <v>214.04</v>
      </c>
      <c r="H122" s="324">
        <f t="shared" si="95"/>
        <v>0</v>
      </c>
      <c r="I122" s="681">
        <v>1</v>
      </c>
      <c r="J122" s="681">
        <v>1</v>
      </c>
      <c r="K122" s="681">
        <v>1</v>
      </c>
      <c r="L122" s="326">
        <f t="shared" si="84"/>
        <v>0</v>
      </c>
      <c r="M122" s="412">
        <v>229.88</v>
      </c>
      <c r="N122" s="412">
        <v>229.88</v>
      </c>
      <c r="O122" s="683">
        <v>229.88</v>
      </c>
      <c r="P122" s="324">
        <f t="shared" si="96"/>
        <v>0</v>
      </c>
      <c r="Q122" s="414">
        <v>40</v>
      </c>
      <c r="R122" s="414">
        <v>40</v>
      </c>
      <c r="S122" s="414">
        <v>40</v>
      </c>
      <c r="T122" s="326">
        <f t="shared" si="85"/>
        <v>0</v>
      </c>
      <c r="U122" s="682">
        <v>220</v>
      </c>
      <c r="V122" s="682">
        <v>200</v>
      </c>
      <c r="W122" s="682">
        <v>190</v>
      </c>
      <c r="X122" s="324">
        <f t="shared" si="97"/>
        <v>0</v>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Input'!C123</f>
        <v>0</v>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Input'!C124</f>
        <v>0</v>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Input'!C125</f>
        <v>0</v>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Input'!C126</f>
        <v>0</v>
      </c>
      <c r="D126" s="326" t="s">
        <v>768</v>
      </c>
      <c r="E126" s="412">
        <v>16.59</v>
      </c>
      <c r="F126" s="412">
        <v>5.25</v>
      </c>
      <c r="G126" s="683">
        <v>5.25</v>
      </c>
      <c r="H126" s="324">
        <f t="shared" ref="H126:H132" si="98">IFERROR(IF($C126&lt;20,$C126*E126,IF(AND(20&lt;=$C126,$C126&lt;=100),$C126*F126,IF($C126&gt;100,$C126*G126,"No Offer"))),"No Offer")</f>
        <v>0</v>
      </c>
      <c r="I126" s="681">
        <v>10</v>
      </c>
      <c r="J126" s="681">
        <v>10</v>
      </c>
      <c r="K126" s="681">
        <v>10</v>
      </c>
      <c r="L126" s="326">
        <f t="shared" ref="L126:L132" si="99">IFERROR(IF($C126&lt;20,$C126*I126,IF(AND(20&lt;=$C126,$C126&lt;=100),$C126*J126,IF($C126&gt;100,$C126*K126,"No Offer"))),"No Offer")</f>
        <v>0</v>
      </c>
      <c r="M126" s="412">
        <v>89.43</v>
      </c>
      <c r="N126" s="412">
        <v>89.43</v>
      </c>
      <c r="O126" s="683">
        <v>89.43</v>
      </c>
      <c r="P126" s="324">
        <f t="shared" ref="P126:P132" si="100">IFERROR(IF($C126&lt;20,$C126*M126,IF(AND(20&lt;=$C126,$C126&lt;=100),$C126*N126,IF($C126&gt;100,$C126*O126,"No Offer"))),"No Offer")</f>
        <v>0</v>
      </c>
      <c r="Q126" s="414">
        <v>5</v>
      </c>
      <c r="R126" s="414">
        <v>4</v>
      </c>
      <c r="S126" s="414">
        <v>3</v>
      </c>
      <c r="T126" s="326">
        <f t="shared" ref="T126:T132" si="101">IFERROR(IF($C126&lt;20,$C126*Q126,IF(AND(20&lt;=$C126,$C126&lt;=100),$C126*R126,IF($C126&gt;100,$C126*S126,"No Offer"))),"No Offer")</f>
        <v>0</v>
      </c>
      <c r="U126" s="682">
        <v>5.16</v>
      </c>
      <c r="V126" s="682">
        <v>3.22</v>
      </c>
      <c r="W126" s="682">
        <v>2.15</v>
      </c>
      <c r="X126" s="324">
        <f t="shared" ref="X126:X132" si="102">IFERROR(IF($C126&lt;20,$C126*U126,IF(AND(20&lt;=$C126,$C126&lt;=100),$C126*V126,IF($C126&gt;100,$C126*W126,"No Offer"))),"No Offer")</f>
        <v>0</v>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Input'!C127</f>
        <v>0</v>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Input'!C128</f>
        <v>0</v>
      </c>
      <c r="D128" s="326" t="s">
        <v>768</v>
      </c>
      <c r="E128" s="412">
        <v>17.8</v>
      </c>
      <c r="F128" s="412">
        <v>7.18</v>
      </c>
      <c r="G128" s="412">
        <v>7.18</v>
      </c>
      <c r="H128" s="324">
        <f t="shared" si="98"/>
        <v>0</v>
      </c>
      <c r="I128" s="681">
        <v>10</v>
      </c>
      <c r="J128" s="681">
        <v>10</v>
      </c>
      <c r="K128" s="681">
        <v>10</v>
      </c>
      <c r="L128" s="326">
        <f t="shared" si="99"/>
        <v>0</v>
      </c>
      <c r="M128" s="412">
        <v>93.4</v>
      </c>
      <c r="N128" s="412">
        <v>93.4</v>
      </c>
      <c r="O128" s="412">
        <v>93.4</v>
      </c>
      <c r="P128" s="324">
        <f t="shared" si="100"/>
        <v>0</v>
      </c>
      <c r="Q128" s="414">
        <v>5</v>
      </c>
      <c r="R128" s="414">
        <v>4</v>
      </c>
      <c r="S128" s="414">
        <v>3</v>
      </c>
      <c r="T128" s="326">
        <f t="shared" si="101"/>
        <v>0</v>
      </c>
      <c r="U128" s="682">
        <v>5.75</v>
      </c>
      <c r="V128" s="682">
        <v>3.65</v>
      </c>
      <c r="W128" s="682">
        <v>2.58</v>
      </c>
      <c r="X128" s="324">
        <f t="shared" si="102"/>
        <v>0</v>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Input'!C129</f>
        <v>0</v>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Input'!C130</f>
        <v>0</v>
      </c>
      <c r="D130" s="326" t="s">
        <v>768</v>
      </c>
      <c r="E130" s="412">
        <v>16.59</v>
      </c>
      <c r="F130" s="412">
        <v>9.5</v>
      </c>
      <c r="G130" s="683">
        <v>9.5</v>
      </c>
      <c r="H130" s="324">
        <f t="shared" si="98"/>
        <v>0</v>
      </c>
      <c r="I130" s="681">
        <v>10</v>
      </c>
      <c r="J130" s="681">
        <v>10</v>
      </c>
      <c r="K130" s="681">
        <v>10</v>
      </c>
      <c r="L130" s="326">
        <f t="shared" si="99"/>
        <v>0</v>
      </c>
      <c r="M130" s="412">
        <v>89.43</v>
      </c>
      <c r="N130" s="412">
        <v>89.43</v>
      </c>
      <c r="O130" s="683">
        <v>89.43</v>
      </c>
      <c r="P130" s="324">
        <f t="shared" si="100"/>
        <v>0</v>
      </c>
      <c r="Q130" s="414">
        <v>5</v>
      </c>
      <c r="R130" s="414">
        <v>4</v>
      </c>
      <c r="S130" s="414">
        <v>3</v>
      </c>
      <c r="T130" s="326">
        <f t="shared" si="101"/>
        <v>0</v>
      </c>
      <c r="U130" s="682">
        <v>5.73</v>
      </c>
      <c r="V130" s="682">
        <v>3.58</v>
      </c>
      <c r="W130" s="682">
        <v>2.5099999999999998</v>
      </c>
      <c r="X130" s="324">
        <f t="shared" si="102"/>
        <v>0</v>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Input'!C131</f>
        <v>0</v>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Input'!C132</f>
        <v>0</v>
      </c>
      <c r="D132" s="326" t="s">
        <v>768</v>
      </c>
      <c r="E132" s="412">
        <v>17.8</v>
      </c>
      <c r="F132" s="412">
        <v>10.71</v>
      </c>
      <c r="G132" s="412">
        <v>10.71</v>
      </c>
      <c r="H132" s="324">
        <f t="shared" si="98"/>
        <v>0</v>
      </c>
      <c r="I132" s="681">
        <v>10</v>
      </c>
      <c r="J132" s="681">
        <v>10</v>
      </c>
      <c r="K132" s="681">
        <v>10</v>
      </c>
      <c r="L132" s="326">
        <f t="shared" si="99"/>
        <v>0</v>
      </c>
      <c r="M132" s="412">
        <v>93.4</v>
      </c>
      <c r="N132" s="412">
        <v>93.4</v>
      </c>
      <c r="O132" s="412">
        <v>93.4</v>
      </c>
      <c r="P132" s="324">
        <f t="shared" si="100"/>
        <v>0</v>
      </c>
      <c r="Q132" s="414">
        <v>5</v>
      </c>
      <c r="R132" s="414">
        <v>4</v>
      </c>
      <c r="S132" s="414">
        <v>3</v>
      </c>
      <c r="T132" s="326">
        <f t="shared" si="101"/>
        <v>0</v>
      </c>
      <c r="U132" s="682">
        <v>6.45</v>
      </c>
      <c r="V132" s="682">
        <v>4.3</v>
      </c>
      <c r="W132" s="682">
        <v>3.23</v>
      </c>
      <c r="X132" s="324">
        <f t="shared" si="102"/>
        <v>0</v>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Input'!C133</f>
        <v>0</v>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Input'!C134</f>
        <v>0</v>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Input'!C135</f>
        <v>0</v>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Input'!C136</f>
        <v>0</v>
      </c>
      <c r="D136" s="326" t="s">
        <v>1752</v>
      </c>
      <c r="E136" s="412">
        <v>1.43</v>
      </c>
      <c r="F136" s="412">
        <v>0.71</v>
      </c>
      <c r="G136" s="683">
        <v>0.71</v>
      </c>
      <c r="H136" s="324">
        <f>IFERROR(IF($C136&lt;50,$C136*E136,IF(AND(50&lt;=$C136,$C136&lt;=500),$C136*F136,IF($C136&gt;500,$C136*G136,"No Offer"))),"No Offer")</f>
        <v>0</v>
      </c>
      <c r="I136" s="681">
        <v>2</v>
      </c>
      <c r="J136" s="681">
        <v>2</v>
      </c>
      <c r="K136" s="681">
        <v>2</v>
      </c>
      <c r="L136" s="326">
        <f>IFERROR(IF($C136&lt;50,$C136*I136,IF(AND(50&lt;=$C136,$C136&lt;=500),$C136*J136,IF($C136&gt;500,$C136*K136,"No Offer"))),"No Offer")</f>
        <v>0</v>
      </c>
      <c r="M136" s="412">
        <v>0.65</v>
      </c>
      <c r="N136" s="412">
        <v>0.65</v>
      </c>
      <c r="O136" s="683">
        <v>0.65</v>
      </c>
      <c r="P136" s="324">
        <f>IFERROR(IF($C136&lt;50,$C136*M136,IF(AND(50&lt;=$C136,$C136&lt;=500),$C136*N136,IF($C136&gt;500,$C136*O136,"No Offer"))),"No Offer")</f>
        <v>0</v>
      </c>
      <c r="Q136" s="414">
        <v>1</v>
      </c>
      <c r="R136" s="414">
        <v>1</v>
      </c>
      <c r="S136" s="684">
        <v>1</v>
      </c>
      <c r="T136" s="326">
        <f>IFERROR(IF($C136&lt;50,$C136*Q136,IF(AND(50&lt;=$C136,$C136&lt;=500),$C136*R136,IF($C136&gt;500,$C136*S136,"No Offer"))),"No Offer")</f>
        <v>0</v>
      </c>
      <c r="U136" s="682">
        <v>0.64</v>
      </c>
      <c r="V136" s="682">
        <v>0.64</v>
      </c>
      <c r="W136" s="682">
        <v>0.56999999999999995</v>
      </c>
      <c r="X136" s="324">
        <f>IFERROR(IF($C136&lt;50,$C136*U136,IF(AND(50&lt;=$C136,$C136&lt;=500),$C136*V136,IF($C136&gt;500,$C136*W136,"No Offer"))),"No Offer")</f>
        <v>0</v>
      </c>
      <c r="Y136" s="681">
        <v>1</v>
      </c>
      <c r="Z136" s="681">
        <v>1</v>
      </c>
      <c r="AA136" s="681">
        <v>1</v>
      </c>
      <c r="AB136" s="326">
        <f>IFERROR(IF($C136&lt;50,$C136*Y136,IF(AND(50&lt;=$C136,$C136&lt;=500),$C136*Z136,IF($C136&gt;500,$C136*AA136,"No Offer"))),"No Offer")</f>
        <v>0</v>
      </c>
    </row>
    <row r="137" spans="1:28" ht="25.5" customHeight="1" x14ac:dyDescent="0.2">
      <c r="A137" s="316"/>
      <c r="B137" s="697"/>
      <c r="C137" s="318">
        <f>'Series 600 Input'!C137</f>
        <v>0</v>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Input'!C138</f>
        <v>0</v>
      </c>
      <c r="D138" s="326" t="s">
        <v>1752</v>
      </c>
      <c r="E138" s="412">
        <v>1.43</v>
      </c>
      <c r="F138" s="412">
        <v>0.71</v>
      </c>
      <c r="G138" s="683">
        <v>0.71</v>
      </c>
      <c r="H138" s="324">
        <f>IFERROR(IF($C138&lt;50,$C138*E138,IF(AND(50&lt;=$C138,$C138&lt;=500),$C138*F138,IF($C138&gt;500,$C138*G138,"No Offer"))),"No Offer")</f>
        <v>0</v>
      </c>
      <c r="I138" s="681">
        <v>2</v>
      </c>
      <c r="J138" s="681">
        <v>2</v>
      </c>
      <c r="K138" s="681">
        <v>2</v>
      </c>
      <c r="L138" s="326">
        <f>IFERROR(IF($C138&lt;50,$C138*I138,IF(AND(50&lt;=$C138,$C138&lt;=500),$C138*J138,IF($C138&gt;500,$C138*K138,"No Offer"))),"No Offer")</f>
        <v>0</v>
      </c>
      <c r="M138" s="412">
        <v>0.65</v>
      </c>
      <c r="N138" s="412">
        <v>0.65</v>
      </c>
      <c r="O138" s="683">
        <v>0.65</v>
      </c>
      <c r="P138" s="324">
        <f>IFERROR(IF($C138&lt;50,$C138*M138,IF(AND(50&lt;=$C138,$C138&lt;=500),$C138*N138,IF($C138&gt;500,$C138*O138,"No Offer"))),"No Offer")</f>
        <v>0</v>
      </c>
      <c r="Q138" s="414">
        <v>1</v>
      </c>
      <c r="R138" s="414">
        <v>1</v>
      </c>
      <c r="S138" s="684">
        <v>1</v>
      </c>
      <c r="T138" s="326">
        <f>IFERROR(IF($C138&lt;50,$C138*Q138,IF(AND(50&lt;=$C138,$C138&lt;=500),$C138*R138,IF($C138&gt;500,$C138*S138,"No Offer"))),"No Offer")</f>
        <v>0</v>
      </c>
      <c r="U138" s="682">
        <v>0.64</v>
      </c>
      <c r="V138" s="682">
        <v>0.64</v>
      </c>
      <c r="W138" s="682">
        <v>0.56999999999999995</v>
      </c>
      <c r="X138" s="324">
        <f>IFERROR(IF($C138&lt;50,$C138*U138,IF(AND(50&lt;=$C138,$C138&lt;=500),$C138*V138,IF($C138&gt;500,$C138*W138,"No Offer"))),"No Offer")</f>
        <v>0</v>
      </c>
      <c r="Y138" s="681">
        <v>1</v>
      </c>
      <c r="Z138" s="681">
        <v>1</v>
      </c>
      <c r="AA138" s="681">
        <v>1</v>
      </c>
      <c r="AB138" s="326">
        <f>IFERROR(IF($C138&lt;50,$C138*Y138,IF(AND(50&lt;=$C138,$C138&lt;=500),$C138*Z138,IF($C138&gt;500,$C138*AA138,"No Offer"))),"No Offer")</f>
        <v>0</v>
      </c>
    </row>
    <row r="139" spans="1:28" x14ac:dyDescent="0.2">
      <c r="A139" s="316"/>
      <c r="B139" s="697"/>
      <c r="C139" s="318">
        <f>'Series 600 Input'!C139</f>
        <v>0</v>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Input'!C140</f>
        <v>0</v>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Input'!C141</f>
        <v>0</v>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Input'!C142</f>
        <v>0</v>
      </c>
      <c r="D142" s="326" t="s">
        <v>451</v>
      </c>
      <c r="E142" s="412">
        <v>6.74</v>
      </c>
      <c r="F142" s="412">
        <v>2.25</v>
      </c>
      <c r="G142" s="683">
        <v>2.25</v>
      </c>
      <c r="H142" s="324">
        <f t="shared" ref="H142" si="103">IFERROR(IF($C142&lt;20,$C142*E142,IF(AND(20&lt;=$C142,$C142&lt;=100),$C142*F142,IF($C142&gt;100,$C142*G142,"No Offer"))),"No Offer")</f>
        <v>0</v>
      </c>
      <c r="I142" s="681">
        <v>20</v>
      </c>
      <c r="J142" s="681">
        <v>20</v>
      </c>
      <c r="K142" s="681">
        <v>20</v>
      </c>
      <c r="L142" s="326">
        <f t="shared" ref="L142" si="104">IFERROR(IF($C142&lt;20,$C142*I142,IF(AND(20&lt;=$C142,$C142&lt;=100),$C142*J142,IF($C142&gt;100,$C142*K142,"No Offer"))),"No Offer")</f>
        <v>0</v>
      </c>
      <c r="M142" s="412">
        <v>30.2</v>
      </c>
      <c r="N142" s="412">
        <v>30.2</v>
      </c>
      <c r="O142" s="683">
        <v>30.2</v>
      </c>
      <c r="P142" s="324">
        <f t="shared" ref="P142" si="105">IFERROR(IF($C142&lt;20,$C142*M142,IF(AND(20&lt;=$C142,$C142&lt;=100),$C142*N142,IF($C142&gt;100,$C142*O142,"No Offer"))),"No Offer")</f>
        <v>0</v>
      </c>
      <c r="Q142" s="414">
        <v>5</v>
      </c>
      <c r="R142" s="414">
        <v>5</v>
      </c>
      <c r="S142" s="684">
        <v>5</v>
      </c>
      <c r="T142" s="326">
        <f t="shared" ref="T142" si="106">IFERROR(IF($C142&lt;20,$C142*Q142,IF(AND(20&lt;=$C142,$C142&lt;=100),$C142*R142,IF($C142&gt;100,$C142*S142,"No Offer"))),"No Offer")</f>
        <v>0</v>
      </c>
      <c r="U142" s="682">
        <v>25.08</v>
      </c>
      <c r="V142" s="682">
        <v>23.64</v>
      </c>
      <c r="W142" s="682">
        <v>21.5</v>
      </c>
      <c r="X142" s="324">
        <f t="shared" ref="X142" si="107">IFERROR(IF($C142&lt;20,$C142*U142,IF(AND(20&lt;=$C142,$C142&lt;=100),$C142*V142,IF($C142&gt;100,$C142*W142,"No Offer"))),"No Offer")</f>
        <v>0</v>
      </c>
      <c r="Y142" s="681">
        <v>35</v>
      </c>
      <c r="Z142" s="681">
        <v>30</v>
      </c>
      <c r="AA142" s="681">
        <v>29</v>
      </c>
      <c r="AB142" s="326">
        <f t="shared" ref="AB142" si="108">IFERROR(IF($C142&lt;20,$C142*Y142,IF(AND(20&lt;=$C142,$C142&lt;=100),$C142*Z142,IF($C142&gt;100,$C142*AA142,"No Offer"))),"No Offer")</f>
        <v>0</v>
      </c>
    </row>
    <row r="143" spans="1:28" ht="15.75" customHeight="1" x14ac:dyDescent="0.2">
      <c r="A143" s="316"/>
      <c r="B143" s="697"/>
      <c r="C143" s="318">
        <f>'Series 600 Input'!C143</f>
        <v>0</v>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Input'!C144</f>
        <v>0</v>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Input'!C145</f>
        <v>0</v>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Input'!C146</f>
        <v>0</v>
      </c>
      <c r="D146" s="699" t="s">
        <v>1636</v>
      </c>
      <c r="E146" s="412">
        <v>338.29</v>
      </c>
      <c r="F146" s="412">
        <v>296.83</v>
      </c>
      <c r="G146" s="683">
        <v>255.36</v>
      </c>
      <c r="H146" s="324">
        <f t="shared" ref="H146" si="109">IFERROR(IF($C146&lt;20,$C146*E146,IF(AND(20&lt;=$C146,$C146&lt;=100),$C146*F146,IF($C146&gt;100,$C146*G146,"No Offer"))),"No Offer")</f>
        <v>0</v>
      </c>
      <c r="I146" s="681">
        <v>200</v>
      </c>
      <c r="J146" s="681">
        <v>200</v>
      </c>
      <c r="K146" s="681">
        <v>200</v>
      </c>
      <c r="L146" s="326">
        <f t="shared" ref="L146" si="110">IFERROR(IF($C146&lt;20,$C146*I146,IF(AND(20&lt;=$C146,$C146&lt;=100),$C146*J146,IF($C146&gt;100,$C146*K146,"No Offer"))),"No Offer")</f>
        <v>0</v>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v>0</v>
      </c>
      <c r="U146" s="682">
        <v>310</v>
      </c>
      <c r="V146" s="682">
        <v>285</v>
      </c>
      <c r="W146" s="682">
        <v>250</v>
      </c>
      <c r="X146" s="324">
        <f t="shared" ref="X146" si="112">IFERROR(IF($C146&lt;20,$C146*U146,IF(AND(20&lt;=$C146,$C146&lt;=100),$C146*V146,IF($C146&gt;100,$C146*W146,"No Offer"))),"No Offer")</f>
        <v>0</v>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Input'!C147</f>
        <v>0</v>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Input'!C148</f>
        <v>0</v>
      </c>
      <c r="D148" s="699" t="s">
        <v>1636</v>
      </c>
      <c r="E148" s="412">
        <v>296.52999999999997</v>
      </c>
      <c r="F148" s="412">
        <v>269.68</v>
      </c>
      <c r="G148" s="683">
        <v>269.68</v>
      </c>
      <c r="H148" s="324">
        <f t="shared" ref="H148" si="113">IFERROR(IF($C148&lt;20,$C148*E148,IF(AND(20&lt;=$C148,$C148&lt;=100),$C148*F148,IF($C148&gt;100,$C148*G148,"No Offer"))),"No Offer")</f>
        <v>0</v>
      </c>
      <c r="I148" s="681">
        <v>200</v>
      </c>
      <c r="J148" s="681">
        <v>200</v>
      </c>
      <c r="K148" s="681">
        <v>200</v>
      </c>
      <c r="L148" s="326">
        <f t="shared" ref="L148" si="114">IFERROR(IF($C148&lt;20,$C148*I148,IF(AND(20&lt;=$C148,$C148&lt;=100),$C148*J148,IF($C148&gt;100,$C148*K148,"No Offer"))),"No Offer")</f>
        <v>0</v>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v>0</v>
      </c>
      <c r="U148" s="682">
        <v>310</v>
      </c>
      <c r="V148" s="682">
        <v>285</v>
      </c>
      <c r="W148" s="682">
        <v>250</v>
      </c>
      <c r="X148" s="324">
        <f t="shared" ref="X148" si="116">IFERROR(IF($C148&lt;20,$C148*U148,IF(AND(20&lt;=$C148,$C148&lt;=100),$C148*V148,IF($C148&gt;100,$C148*W148,"No Offer"))),"No Offer")</f>
        <v>0</v>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Input'!C149</f>
        <v>0</v>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Input'!C150</f>
        <v>0</v>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Input'!C151</f>
        <v>0</v>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Input'!C152</f>
        <v>0</v>
      </c>
      <c r="D152" s="699" t="s">
        <v>1636</v>
      </c>
      <c r="E152" s="683">
        <v>112.92</v>
      </c>
      <c r="F152" s="683">
        <v>75.27</v>
      </c>
      <c r="G152" s="683">
        <v>75.27</v>
      </c>
      <c r="H152" s="324">
        <f>IFERROR(IF($C152&lt;1,$C152*E152,IF(AND(1&lt;=$C152,$C152&lt;=5),$C152*F152,IF($C152&gt;5,$C152*G152,"No Offer"))),"No Offer")</f>
        <v>0</v>
      </c>
      <c r="I152" s="689">
        <v>50</v>
      </c>
      <c r="J152" s="689">
        <v>50</v>
      </c>
      <c r="K152" s="689">
        <v>50</v>
      </c>
      <c r="L152" s="326">
        <f>IFERROR(IF($C152&lt;1,$C152*I152,IF(AND(1&lt;=$C152,$C152&lt;=5),$C152*J152,IF($C152&gt;5,$C152*K152,"No Offer"))),"No Offer")</f>
        <v>0</v>
      </c>
      <c r="M152" s="683">
        <v>93.49</v>
      </c>
      <c r="N152" s="683">
        <v>93.49</v>
      </c>
      <c r="O152" s="683">
        <v>93.49</v>
      </c>
      <c r="P152" s="324">
        <f>IFERROR(IF($C152&lt;1,$C152*M152,IF(AND(1&lt;=$C152,$C152&lt;=5),$C152*N152,IF($C152&gt;5,$C152*O152,"No Offer"))),"No Offer")</f>
        <v>0</v>
      </c>
      <c r="Q152" s="691">
        <v>75</v>
      </c>
      <c r="R152" s="691">
        <v>75</v>
      </c>
      <c r="S152" s="691">
        <v>75</v>
      </c>
      <c r="T152" s="326">
        <f>IFERROR(IF($C152&lt;1,$C152*Q152,IF(AND(1&lt;=$C152,$C152&lt;=5),$C152*R152,IF($C152&gt;5,$C152*S152,"No Offer"))),"No Offer")</f>
        <v>0</v>
      </c>
      <c r="U152" s="682">
        <v>143.30000000000001</v>
      </c>
      <c r="V152" s="682">
        <v>136.13999999999999</v>
      </c>
      <c r="W152" s="682">
        <v>114.64</v>
      </c>
      <c r="X152" s="324">
        <f>IFERROR(IF($C152&lt;1,$C152*U152,IF(AND(1&lt;=$C152,$C152&lt;=5),$C152*V152,IF($C152&gt;5,$C152*W152,"No Offer"))),"No Offer")</f>
        <v>0</v>
      </c>
      <c r="Y152" s="689">
        <v>125</v>
      </c>
      <c r="Z152" s="689">
        <v>100</v>
      </c>
      <c r="AA152" s="689">
        <v>100</v>
      </c>
      <c r="AB152" s="326">
        <f>IFERROR(IF($C152&lt;1,$C152*Y152,IF(AND(1&lt;=$C152,$C152&lt;=5),$C152*Z152,IF($C152&gt;5,$C152*AA152,"No Offer"))),"No Offer")</f>
        <v>0</v>
      </c>
    </row>
    <row r="153" spans="1:28" x14ac:dyDescent="0.2">
      <c r="A153" s="316"/>
      <c r="B153" s="697"/>
      <c r="C153" s="318">
        <f>'Series 600 Input'!C153</f>
        <v>0</v>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Input'!C154</f>
        <v>0</v>
      </c>
      <c r="D154" s="685" t="s">
        <v>1636</v>
      </c>
      <c r="E154" s="683">
        <v>302.5</v>
      </c>
      <c r="F154" s="683">
        <v>242</v>
      </c>
      <c r="G154" s="683">
        <v>242</v>
      </c>
      <c r="H154" s="324">
        <f>IFERROR(IF($C154&lt;1,$C154*E154,IF(AND(1&lt;=$C154,$C154&lt;=5),$C154*F154,IF($C154&gt;5,$C154*G154,"No Offer"))),"No Offer")</f>
        <v>0</v>
      </c>
      <c r="I154" s="681">
        <v>50</v>
      </c>
      <c r="J154" s="681">
        <v>50</v>
      </c>
      <c r="K154" s="681">
        <v>50</v>
      </c>
      <c r="L154" s="326">
        <f>IFERROR(IF($C154&lt;1,$C154*I154,IF(AND(1&lt;=$C154,$C154&lt;=5),$C154*J154,IF($C154&gt;5,$C154*K154,"No Offer"))),"No Offer")</f>
        <v>0</v>
      </c>
      <c r="M154" s="683">
        <v>62.32</v>
      </c>
      <c r="N154" s="683">
        <v>62.32</v>
      </c>
      <c r="O154" s="683">
        <v>62.32</v>
      </c>
      <c r="P154" s="324">
        <f>IFERROR(IF($C154&lt;1,$C154*M154,IF(AND(1&lt;=$C154,$C154&lt;=5),$C154*N154,IF($C154&gt;5,$C154*O154,"No Offer"))),"No Offer")</f>
        <v>0</v>
      </c>
      <c r="Q154" s="684">
        <v>75</v>
      </c>
      <c r="R154" s="684">
        <v>75</v>
      </c>
      <c r="S154" s="684">
        <v>75</v>
      </c>
      <c r="T154" s="326">
        <f>IFERROR(IF($C154&lt;1,$C154*Q154,IF(AND(1&lt;=$C154,$C154&lt;=5),$C154*R154,IF($C154&gt;5,$C154*S154,"No Offer"))),"No Offer")</f>
        <v>0</v>
      </c>
      <c r="U154" s="682">
        <v>193.46</v>
      </c>
      <c r="V154" s="682">
        <v>186.29</v>
      </c>
      <c r="W154" s="682">
        <v>164.8</v>
      </c>
      <c r="X154" s="324">
        <f>IFERROR(IF($C154&lt;1,$C154*U154,IF(AND(1&lt;=$C154,$C154&lt;=5),$C154*V154,IF($C154&gt;5,$C154*W154,"No Offer"))),"No Offer")</f>
        <v>0</v>
      </c>
      <c r="Y154" s="681">
        <v>225</v>
      </c>
      <c r="Z154" s="681">
        <v>200</v>
      </c>
      <c r="AA154" s="681">
        <v>200</v>
      </c>
      <c r="AB154" s="326">
        <f>IFERROR(IF($C154&lt;1,$C154*Y154,IF(AND(1&lt;=$C154,$C154&lt;=5),$C154*Z154,IF($C154&gt;5,$C154*AA154,"No Offer"))),"No Offer")</f>
        <v>0</v>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Design'!$E27)</f>
        <v>0</v>
      </c>
      <c r="I158" s="360"/>
      <c r="J158" s="360"/>
      <c r="K158" s="360"/>
      <c r="L158" s="706">
        <f>L159*'Summary Design'!$E27</f>
        <v>0</v>
      </c>
      <c r="M158" s="360"/>
      <c r="N158" s="360"/>
      <c r="O158" s="360"/>
      <c r="P158" s="706">
        <f>P159*'Summary Design'!$E27</f>
        <v>0</v>
      </c>
      <c r="Q158" s="360"/>
      <c r="R158" s="360"/>
      <c r="S158" s="360"/>
      <c r="T158" s="706">
        <f>T159*'Summary Design'!$E27</f>
        <v>0</v>
      </c>
      <c r="U158" s="360"/>
      <c r="V158" s="360"/>
      <c r="W158" s="360"/>
      <c r="X158" s="706">
        <f>X159*'Summary Design'!$E27</f>
        <v>0</v>
      </c>
      <c r="Y158" s="360"/>
      <c r="Z158" s="360"/>
      <c r="AA158" s="658"/>
      <c r="AB158" s="472">
        <f>SUM(AB9:AB154)*'Summary Design'!$E27</f>
        <v>0</v>
      </c>
    </row>
    <row r="159" spans="1:28" x14ac:dyDescent="0.2">
      <c r="A159" s="363"/>
      <c r="B159" s="364" t="s">
        <v>1773</v>
      </c>
      <c r="C159" s="365"/>
      <c r="D159" s="366"/>
      <c r="E159" s="366"/>
      <c r="F159" s="366"/>
      <c r="G159" s="366"/>
      <c r="H159" s="368">
        <f>IF(COUNTIF(H10:H154,"No offer")&gt;0,"No Offer",SUM(H10:H154))</f>
        <v>0</v>
      </c>
      <c r="I159" s="366"/>
      <c r="J159" s="366"/>
      <c r="K159" s="366"/>
      <c r="L159" s="368">
        <f>IF(COUNTIF(L10:L154,"No offer")&gt;0,"No Offer",SUM(L10:L154))</f>
        <v>0</v>
      </c>
      <c r="M159" s="366"/>
      <c r="N159" s="366"/>
      <c r="O159" s="366"/>
      <c r="P159" s="368">
        <f>IF(COUNTIF(P10:P154,"No offer")&gt;0,"No Offer",SUM(P10:P154))</f>
        <v>0</v>
      </c>
      <c r="Q159" s="366"/>
      <c r="R159" s="366"/>
      <c r="S159" s="366"/>
      <c r="T159" s="368">
        <f>IF(COUNTIF(T10:T154,"No offer")&gt;0,"No Offer",SUM(T10:T154))</f>
        <v>0</v>
      </c>
      <c r="U159" s="366"/>
      <c r="V159" s="366"/>
      <c r="W159" s="366"/>
      <c r="X159" s="368">
        <f>IF(COUNTIF(X10:X154,"No offer")&gt;0,"No Offer",SUM(X10:X154))</f>
        <v>0</v>
      </c>
      <c r="Y159" s="366"/>
      <c r="Z159" s="366"/>
      <c r="AA159" s="583"/>
      <c r="AB159" s="368">
        <f>IF(COUNTIF(AB10:AB154,"No offer")&gt;0,"No Offer",SUM(AB10:AB154))</f>
        <v>0</v>
      </c>
    </row>
    <row r="160" spans="1:28" x14ac:dyDescent="0.2">
      <c r="A160" s="474"/>
      <c r="B160" s="475" t="s">
        <v>4048</v>
      </c>
      <c r="C160" s="707"/>
      <c r="D160" s="708"/>
      <c r="E160" s="708"/>
      <c r="F160" s="708"/>
      <c r="G160" s="709"/>
      <c r="H160" s="370">
        <f>SUM(H159:AB159)/H161</f>
        <v>0</v>
      </c>
    </row>
    <row r="161" spans="1:8" x14ac:dyDescent="0.2">
      <c r="A161" s="474"/>
      <c r="B161" s="475" t="s">
        <v>4049</v>
      </c>
      <c r="C161" s="707"/>
      <c r="D161" s="708"/>
      <c r="E161" s="708"/>
      <c r="F161" s="708"/>
      <c r="G161" s="709"/>
      <c r="H161" s="478">
        <f>6-COUNTIF(H159:AB159,"No offer")</f>
        <v>6</v>
      </c>
    </row>
  </sheetData>
  <sheetProtection algorithmName="SHA-512" hashValue="cuyVwmx/hTL9fTDozCgHk0UHWQ4RxgMbKPe2HyPhxIEErIxKbNrpZsENEKOv9XV+WGGgWoSXn2BjcNqYND5Nuw==" saltValue="Acrkl4zR0vPN3Cxjhp9sRg==" spinCount="100000" sheet="1" objects="1" scenarios="1"/>
  <mergeCells count="7">
    <mergeCell ref="I3:L3"/>
    <mergeCell ref="E3:H3"/>
    <mergeCell ref="Y2:AB2"/>
    <mergeCell ref="Y3:AB3"/>
    <mergeCell ref="U3:X3"/>
    <mergeCell ref="Q3:T3"/>
    <mergeCell ref="M3:P3"/>
  </mergeCells>
  <phoneticPr fontId="7" type="noConversion"/>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5BDA-B3D9-4661-A6ED-0C221B086A84}">
  <sheetPr codeName="Sheet28">
    <tabColor rgb="FF7030A0"/>
    <pageSetUpPr fitToPage="1"/>
  </sheetPr>
  <dimension ref="A1:AB161"/>
  <sheetViews>
    <sheetView zoomScale="80" zoomScaleNormal="80" zoomScaleSheetLayoutView="85" workbookViewId="0">
      <pane xSplit="2" ySplit="4" topLeftCell="C5" activePane="bottomRight" state="frozen"/>
      <selection activeCell="A5" sqref="A1:XFD1048576"/>
      <selection pane="topRight" activeCell="A5" sqref="A1:XFD1048576"/>
      <selection pane="bottomLeft" activeCell="A5" sqref="A1:XFD1048576"/>
      <selection pane="bottomRight"/>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11" width="9.140625" style="557"/>
    <col min="12" max="12" width="12" style="557" customWidth="1"/>
    <col min="13" max="15" width="9.140625" style="557"/>
    <col min="16" max="16" width="11.85546875" style="557" customWidth="1"/>
    <col min="17" max="19" width="9.140625" style="557"/>
    <col min="20" max="20" width="12.140625" style="557" customWidth="1"/>
    <col min="21" max="23" width="9.140625" style="557"/>
    <col min="24" max="24" width="11" style="557" customWidth="1"/>
    <col min="25" max="27" width="9.7109375" style="710" customWidth="1"/>
    <col min="28" max="28" width="13.42578125" style="710" customWidth="1"/>
    <col min="29" max="16384" width="9.140625" style="557"/>
  </cols>
  <sheetData>
    <row r="1" spans="1:28" s="295" customFormat="1" ht="15.75" x14ac:dyDescent="0.25">
      <c r="A1" s="294" t="s">
        <v>1631</v>
      </c>
      <c r="C1" s="296"/>
      <c r="Y1" s="662"/>
      <c r="Z1" s="662"/>
      <c r="AA1" s="662"/>
      <c r="AB1" s="662"/>
    </row>
    <row r="2" spans="1:28" s="651" customFormat="1" ht="19.5" customHeight="1" x14ac:dyDescent="0.25">
      <c r="A2" s="663"/>
      <c r="B2" s="295"/>
      <c r="C2" s="296"/>
      <c r="Y2" s="1077"/>
      <c r="Z2" s="1077"/>
      <c r="AA2" s="1077"/>
      <c r="AB2" s="1077"/>
    </row>
    <row r="3" spans="1:28" s="651" customFormat="1" ht="26.25" customHeight="1" x14ac:dyDescent="0.2">
      <c r="A3" s="556" t="s">
        <v>1</v>
      </c>
      <c r="B3" s="464" t="s">
        <v>2</v>
      </c>
      <c r="C3" s="454" t="s">
        <v>3</v>
      </c>
      <c r="D3" s="454" t="s">
        <v>4</v>
      </c>
      <c r="E3" s="1063" t="s">
        <v>5</v>
      </c>
      <c r="F3" s="1064"/>
      <c r="G3" s="1064"/>
      <c r="H3" s="1065"/>
      <c r="I3" s="1060" t="s">
        <v>6</v>
      </c>
      <c r="J3" s="1061"/>
      <c r="K3" s="1061"/>
      <c r="L3" s="1062"/>
      <c r="M3" s="1063" t="s">
        <v>7</v>
      </c>
      <c r="N3" s="1064"/>
      <c r="O3" s="1064"/>
      <c r="P3" s="1065"/>
      <c r="Q3" s="1060" t="s">
        <v>381</v>
      </c>
      <c r="R3" s="1061"/>
      <c r="S3" s="1061"/>
      <c r="T3" s="1062"/>
      <c r="U3" s="1063" t="s">
        <v>9</v>
      </c>
      <c r="V3" s="1064"/>
      <c r="W3" s="1064"/>
      <c r="X3" s="1065"/>
      <c r="Y3" s="1060" t="s">
        <v>10</v>
      </c>
      <c r="Z3" s="1061"/>
      <c r="AA3" s="1061"/>
      <c r="AB3" s="1062"/>
    </row>
    <row r="4" spans="1:28" s="651" customFormat="1" ht="15" x14ac:dyDescent="0.2">
      <c r="A4" s="556"/>
      <c r="B4" s="464"/>
      <c r="C4" s="454"/>
      <c r="D4" s="454"/>
      <c r="E4" s="495" t="s">
        <v>382</v>
      </c>
      <c r="F4" s="495" t="s">
        <v>383</v>
      </c>
      <c r="G4" s="495" t="s">
        <v>384</v>
      </c>
      <c r="H4" s="495" t="s">
        <v>1099</v>
      </c>
      <c r="I4" s="454" t="s">
        <v>382</v>
      </c>
      <c r="J4" s="454" t="s">
        <v>383</v>
      </c>
      <c r="K4" s="454" t="s">
        <v>384</v>
      </c>
      <c r="L4" s="454" t="s">
        <v>1099</v>
      </c>
      <c r="M4" s="495" t="s">
        <v>382</v>
      </c>
      <c r="N4" s="495" t="s">
        <v>383</v>
      </c>
      <c r="O4" s="495" t="s">
        <v>384</v>
      </c>
      <c r="P4" s="495" t="s">
        <v>1099</v>
      </c>
      <c r="Q4" s="454" t="s">
        <v>382</v>
      </c>
      <c r="R4" s="454" t="s">
        <v>383</v>
      </c>
      <c r="S4" s="454" t="s">
        <v>384</v>
      </c>
      <c r="T4" s="454" t="s">
        <v>1099</v>
      </c>
      <c r="U4" s="495" t="s">
        <v>382</v>
      </c>
      <c r="V4" s="495" t="s">
        <v>383</v>
      </c>
      <c r="W4" s="495" t="s">
        <v>384</v>
      </c>
      <c r="X4" s="495" t="s">
        <v>1099</v>
      </c>
      <c r="Y4" s="454" t="s">
        <v>382</v>
      </c>
      <c r="Z4" s="454" t="s">
        <v>383</v>
      </c>
      <c r="AA4" s="454" t="s">
        <v>384</v>
      </c>
      <c r="AB4" s="664" t="s">
        <v>1099</v>
      </c>
    </row>
    <row r="5" spans="1:28" x14ac:dyDescent="0.2">
      <c r="A5" s="562"/>
      <c r="B5" s="665" t="s">
        <v>1631</v>
      </c>
      <c r="C5" s="562"/>
      <c r="D5" s="629"/>
      <c r="E5" s="652"/>
      <c r="F5" s="652"/>
      <c r="G5" s="652"/>
      <c r="H5" s="652"/>
      <c r="I5" s="629"/>
      <c r="J5" s="629"/>
      <c r="K5" s="629"/>
      <c r="L5" s="629"/>
      <c r="M5" s="652"/>
      <c r="N5" s="652"/>
      <c r="O5" s="652"/>
      <c r="P5" s="652"/>
      <c r="Q5" s="629"/>
      <c r="R5" s="629"/>
      <c r="S5" s="629"/>
      <c r="T5" s="629"/>
      <c r="U5" s="652"/>
      <c r="V5" s="652"/>
      <c r="W5" s="652"/>
      <c r="X5" s="652"/>
      <c r="Y5" s="326"/>
      <c r="Z5" s="326"/>
      <c r="AA5" s="326"/>
      <c r="AB5" s="326"/>
    </row>
    <row r="6" spans="1:28" x14ac:dyDescent="0.2">
      <c r="A6" s="562"/>
      <c r="B6" s="665"/>
      <c r="C6" s="562"/>
      <c r="D6" s="629"/>
      <c r="E6" s="652"/>
      <c r="F6" s="652"/>
      <c r="G6" s="652"/>
      <c r="H6" s="652"/>
      <c r="I6" s="629"/>
      <c r="J6" s="629"/>
      <c r="K6" s="629"/>
      <c r="L6" s="629"/>
      <c r="M6" s="652"/>
      <c r="N6" s="652"/>
      <c r="O6" s="652"/>
      <c r="P6" s="652"/>
      <c r="Q6" s="629"/>
      <c r="R6" s="629"/>
      <c r="S6" s="629"/>
      <c r="T6" s="629"/>
      <c r="U6" s="652"/>
      <c r="V6" s="652"/>
      <c r="W6" s="652"/>
      <c r="X6" s="652"/>
      <c r="Y6" s="326"/>
      <c r="Z6" s="326"/>
      <c r="AA6" s="326"/>
      <c r="AB6" s="326"/>
    </row>
    <row r="7" spans="1:28" x14ac:dyDescent="0.2">
      <c r="A7" s="568"/>
      <c r="B7" s="563" t="s">
        <v>1632</v>
      </c>
      <c r="C7" s="568"/>
      <c r="D7" s="666"/>
      <c r="E7" s="667" t="s">
        <v>1633</v>
      </c>
      <c r="F7" s="668" t="s">
        <v>1595</v>
      </c>
      <c r="G7" s="667" t="s">
        <v>1596</v>
      </c>
      <c r="H7" s="667"/>
      <c r="I7" s="667" t="s">
        <v>1633</v>
      </c>
      <c r="J7" s="668" t="s">
        <v>1595</v>
      </c>
      <c r="K7" s="667" t="s">
        <v>1596</v>
      </c>
      <c r="L7" s="667"/>
      <c r="M7" s="669" t="s">
        <v>1633</v>
      </c>
      <c r="N7" s="670" t="s">
        <v>1595</v>
      </c>
      <c r="O7" s="669" t="s">
        <v>1596</v>
      </c>
      <c r="P7" s="669"/>
      <c r="Q7" s="669" t="s">
        <v>1633</v>
      </c>
      <c r="R7" s="670" t="s">
        <v>1595</v>
      </c>
      <c r="S7" s="669" t="s">
        <v>1596</v>
      </c>
      <c r="T7" s="669"/>
      <c r="U7" s="667" t="s">
        <v>1633</v>
      </c>
      <c r="V7" s="668" t="s">
        <v>1595</v>
      </c>
      <c r="W7" s="667" t="s">
        <v>1596</v>
      </c>
      <c r="X7" s="667"/>
      <c r="Y7" s="667" t="s">
        <v>1633</v>
      </c>
      <c r="Z7" s="668" t="s">
        <v>1595</v>
      </c>
      <c r="AA7" s="667" t="s">
        <v>1596</v>
      </c>
      <c r="AB7" s="671"/>
    </row>
    <row r="8" spans="1:28" x14ac:dyDescent="0.2">
      <c r="A8" s="562"/>
      <c r="B8" s="597"/>
      <c r="C8" s="562"/>
      <c r="D8" s="629"/>
      <c r="E8" s="652"/>
      <c r="F8" s="652"/>
      <c r="G8" s="652"/>
      <c r="H8" s="652"/>
      <c r="I8" s="672"/>
      <c r="J8" s="673"/>
      <c r="K8" s="672"/>
      <c r="L8" s="672"/>
      <c r="M8" s="674"/>
      <c r="N8" s="675"/>
      <c r="O8" s="674"/>
      <c r="P8" s="674"/>
      <c r="Q8" s="676"/>
      <c r="R8" s="677"/>
      <c r="S8" s="676"/>
      <c r="T8" s="676"/>
      <c r="U8" s="678"/>
      <c r="V8" s="679"/>
      <c r="W8" s="678"/>
      <c r="X8" s="678"/>
      <c r="Y8" s="672"/>
      <c r="Z8" s="673"/>
      <c r="AA8" s="672"/>
      <c r="AB8" s="680"/>
    </row>
    <row r="9" spans="1:28" x14ac:dyDescent="0.2">
      <c r="A9" s="562"/>
      <c r="B9" s="597"/>
      <c r="C9" s="562"/>
      <c r="D9" s="629"/>
      <c r="E9" s="652"/>
      <c r="F9" s="652"/>
      <c r="G9" s="652"/>
      <c r="H9" s="652"/>
      <c r="I9" s="681"/>
      <c r="J9" s="681"/>
      <c r="K9" s="681"/>
      <c r="L9" s="681"/>
      <c r="M9" s="412"/>
      <c r="N9" s="412"/>
      <c r="O9" s="412"/>
      <c r="P9" s="412"/>
      <c r="Q9" s="414"/>
      <c r="R9" s="414"/>
      <c r="S9" s="414"/>
      <c r="T9" s="414"/>
      <c r="U9" s="682"/>
      <c r="V9" s="682"/>
      <c r="W9" s="682"/>
      <c r="X9" s="682"/>
      <c r="Y9" s="681"/>
      <c r="Z9" s="681"/>
      <c r="AA9" s="681"/>
      <c r="AB9" s="326"/>
    </row>
    <row r="10" spans="1:28" x14ac:dyDescent="0.2">
      <c r="A10" s="316" t="s">
        <v>1634</v>
      </c>
      <c r="B10" s="558" t="s">
        <v>1635</v>
      </c>
      <c r="C10" s="318">
        <f>'Series 600 Input'!J10</f>
        <v>0</v>
      </c>
      <c r="D10" s="326" t="s">
        <v>1636</v>
      </c>
      <c r="E10" s="412">
        <v>23.63</v>
      </c>
      <c r="F10" s="412">
        <v>15.75</v>
      </c>
      <c r="G10" s="412">
        <v>15.75</v>
      </c>
      <c r="H10" s="324">
        <f t="shared" ref="H10" si="0">IFERROR(IF($C10&lt;20,$C10*E10,IF(AND(20&lt;=$C10,$C10&lt;=100),$C10*F10,IF($C10&gt;100,$C10*G10,"No Offer"))),"No Offer")</f>
        <v>0</v>
      </c>
      <c r="I10" s="681">
        <v>20</v>
      </c>
      <c r="J10" s="681">
        <v>20</v>
      </c>
      <c r="K10" s="681">
        <v>20</v>
      </c>
      <c r="L10" s="326">
        <f t="shared" ref="L10" si="1">IFERROR(IF($C10&lt;20,$C10*I10,IF(AND(20&lt;=$C10,$C10&lt;=100),$C10*J10,IF($C10&gt;100,$C10*K10,"No Offer"))),"No Offer")</f>
        <v>0</v>
      </c>
      <c r="M10" s="412">
        <v>31.16</v>
      </c>
      <c r="N10" s="412">
        <v>31.16</v>
      </c>
      <c r="O10" s="683">
        <v>31.16</v>
      </c>
      <c r="P10" s="324">
        <f t="shared" ref="P10" si="2">IFERROR(IF($C10&lt;20,$C10*M10,IF(AND(20&lt;=$C10,$C10&lt;=100),$C10*N10,IF($C10&gt;100,$C10*O10,"No Offer"))),"No Offer")</f>
        <v>0</v>
      </c>
      <c r="Q10" s="414">
        <v>18</v>
      </c>
      <c r="R10" s="414">
        <v>15</v>
      </c>
      <c r="S10" s="684">
        <v>12</v>
      </c>
      <c r="T10" s="326">
        <f t="shared" ref="T10" si="3">IFERROR(IF($C10&lt;20,$C10*Q10,IF(AND(20&lt;=$C10,$C10&lt;=100),$C10*R10,IF($C10&gt;100,$C10*S10,"No Offer"))),"No Offer")</f>
        <v>0</v>
      </c>
      <c r="U10" s="682">
        <v>21.5</v>
      </c>
      <c r="V10" s="682">
        <v>14.33</v>
      </c>
      <c r="W10" s="682">
        <v>12.9</v>
      </c>
      <c r="X10" s="324">
        <f t="shared" ref="X10" si="4">IFERROR(IF($C10&lt;20,$C10*U10,IF(AND(20&lt;=$C10,$C10&lt;=100),$C10*V10,IF($C10&gt;100,$C10*W10,"No Offer"))),"No Offer")</f>
        <v>0</v>
      </c>
      <c r="Y10" s="681">
        <v>12</v>
      </c>
      <c r="Z10" s="681">
        <v>12</v>
      </c>
      <c r="AA10" s="681">
        <v>12</v>
      </c>
      <c r="AB10" s="326">
        <f t="shared" ref="AB10" si="5">IFERROR(IF($C10&lt;20,$C10*Y10,IF(AND(20&lt;=$C10,$C10&lt;=100),$C10*Z10,IF($C10&gt;100,$C10*AA10,"No Offer"))),"No Offer")</f>
        <v>0</v>
      </c>
    </row>
    <row r="11" spans="1:28" x14ac:dyDescent="0.2">
      <c r="A11" s="316"/>
      <c r="B11" s="596"/>
      <c r="C11" s="318">
        <f>'Series 600 Input'!J11</f>
        <v>0</v>
      </c>
      <c r="D11" s="326"/>
      <c r="E11" s="412"/>
      <c r="F11" s="412"/>
      <c r="G11" s="683"/>
      <c r="H11" s="324"/>
      <c r="I11" s="681"/>
      <c r="J11" s="681"/>
      <c r="K11" s="681"/>
      <c r="L11" s="326"/>
      <c r="M11" s="412"/>
      <c r="N11" s="412"/>
      <c r="O11" s="683"/>
      <c r="P11" s="324"/>
      <c r="Q11" s="414"/>
      <c r="R11" s="414"/>
      <c r="S11" s="684"/>
      <c r="T11" s="326"/>
      <c r="U11" s="682"/>
      <c r="V11" s="682"/>
      <c r="W11" s="682"/>
      <c r="X11" s="324"/>
      <c r="Y11" s="681"/>
      <c r="Z11" s="681"/>
      <c r="AA11" s="681"/>
      <c r="AB11" s="326"/>
    </row>
    <row r="12" spans="1:28" ht="25.5" x14ac:dyDescent="0.2">
      <c r="A12" s="316" t="s">
        <v>1637</v>
      </c>
      <c r="B12" s="558" t="s">
        <v>1638</v>
      </c>
      <c r="C12" s="318">
        <f>'Series 600 Input'!J12</f>
        <v>0</v>
      </c>
      <c r="D12" s="326" t="s">
        <v>1636</v>
      </c>
      <c r="E12" s="412">
        <v>23.63</v>
      </c>
      <c r="F12" s="412">
        <v>15.75</v>
      </c>
      <c r="G12" s="412">
        <v>15.75</v>
      </c>
      <c r="H12" s="324">
        <f t="shared" ref="H12" si="6">IFERROR(IF($C12&lt;20,$C12*E12,IF(AND(20&lt;=$C12,$C12&lt;=100),$C12*F12,IF($C12&gt;100,$C12*G12,"No Offer"))),"No Offer")</f>
        <v>0</v>
      </c>
      <c r="I12" s="681">
        <v>20</v>
      </c>
      <c r="J12" s="681">
        <v>20</v>
      </c>
      <c r="K12" s="681">
        <v>20</v>
      </c>
      <c r="L12" s="326">
        <f t="shared" ref="L12" si="7">IFERROR(IF($C12&lt;20,$C12*I12,IF(AND(20&lt;=$C12,$C12&lt;=100),$C12*J12,IF($C12&gt;100,$C12*K12,"No Offer"))),"No Offer")</f>
        <v>0</v>
      </c>
      <c r="M12" s="412">
        <v>31.16</v>
      </c>
      <c r="N12" s="412">
        <v>31.16</v>
      </c>
      <c r="O12" s="683">
        <v>31.16</v>
      </c>
      <c r="P12" s="324">
        <f t="shared" ref="P12" si="8">IFERROR(IF($C12&lt;20,$C12*M12,IF(AND(20&lt;=$C12,$C12&lt;=100),$C12*N12,IF($C12&gt;100,$C12*O12,"No Offer"))),"No Offer")</f>
        <v>0</v>
      </c>
      <c r="Q12" s="414">
        <v>18</v>
      </c>
      <c r="R12" s="414">
        <v>15</v>
      </c>
      <c r="S12" s="684">
        <v>12</v>
      </c>
      <c r="T12" s="326">
        <f t="shared" ref="T12" si="9">IFERROR(IF($C12&lt;20,$C12*Q12,IF(AND(20&lt;=$C12,$C12&lt;=100),$C12*R12,IF($C12&gt;100,$C12*S12,"No Offer"))),"No Offer")</f>
        <v>0</v>
      </c>
      <c r="U12" s="682">
        <v>21.5</v>
      </c>
      <c r="V12" s="682">
        <v>14.33</v>
      </c>
      <c r="W12" s="682">
        <v>12.9</v>
      </c>
      <c r="X12" s="324">
        <f t="shared" ref="X12" si="10">IFERROR(IF($C12&lt;20,$C12*U12,IF(AND(20&lt;=$C12,$C12&lt;=100),$C12*V12,IF($C12&gt;100,$C12*W12,"No Offer"))),"No Offer")</f>
        <v>0</v>
      </c>
      <c r="Y12" s="681">
        <v>16</v>
      </c>
      <c r="Z12" s="681">
        <v>16</v>
      </c>
      <c r="AA12" s="681">
        <v>16</v>
      </c>
      <c r="AB12" s="326">
        <f t="shared" ref="AB12" si="11">IFERROR(IF($C12&lt;20,$C12*Y12,IF(AND(20&lt;=$C12,$C12&lt;=100),$C12*Z12,IF($C12&gt;100,$C12*AA12,"No Offer"))),"No Offer")</f>
        <v>0</v>
      </c>
    </row>
    <row r="13" spans="1:28" x14ac:dyDescent="0.2">
      <c r="A13" s="316"/>
      <c r="B13" s="558"/>
      <c r="C13" s="318">
        <f>'Series 600 Input'!J13</f>
        <v>0</v>
      </c>
      <c r="D13" s="326"/>
      <c r="E13" s="412"/>
      <c r="F13" s="412"/>
      <c r="G13" s="683"/>
      <c r="H13" s="324"/>
      <c r="I13" s="681"/>
      <c r="J13" s="681"/>
      <c r="K13" s="681"/>
      <c r="L13" s="326"/>
      <c r="M13" s="412"/>
      <c r="N13" s="412"/>
      <c r="O13" s="683"/>
      <c r="P13" s="324"/>
      <c r="Q13" s="414"/>
      <c r="R13" s="414"/>
      <c r="S13" s="684"/>
      <c r="T13" s="326"/>
      <c r="U13" s="682"/>
      <c r="V13" s="682"/>
      <c r="W13" s="682"/>
      <c r="X13" s="324"/>
      <c r="Y13" s="681"/>
      <c r="Z13" s="681"/>
      <c r="AA13" s="681"/>
      <c r="AB13" s="326"/>
    </row>
    <row r="14" spans="1:28" ht="25.5" x14ac:dyDescent="0.2">
      <c r="A14" s="316" t="s">
        <v>1639</v>
      </c>
      <c r="B14" s="558" t="s">
        <v>1640</v>
      </c>
      <c r="C14" s="318">
        <f>'Series 600 Input'!J14</f>
        <v>0</v>
      </c>
      <c r="D14" s="326" t="s">
        <v>1636</v>
      </c>
      <c r="E14" s="412" t="s">
        <v>402</v>
      </c>
      <c r="F14" s="412" t="s">
        <v>402</v>
      </c>
      <c r="G14" s="412" t="s">
        <v>402</v>
      </c>
      <c r="H14" s="324" t="str">
        <f>IF((0=$C14),"",IFERROR(IF($C14&lt;20,$C14*E14,IF(AND(20&lt;=$C14,$C14&lt;=100),$C14*F14,IF($C14&gt;100,$C14*G14,"No Offer"))),"No Offer"))</f>
        <v/>
      </c>
      <c r="I14" s="681">
        <v>20</v>
      </c>
      <c r="J14" s="681">
        <v>20</v>
      </c>
      <c r="K14" s="681">
        <v>20</v>
      </c>
      <c r="L14" s="326">
        <f t="shared" ref="L14" si="12">IFERROR(IF($C14&lt;20,$C14*I14,IF(AND(20&lt;=$C14,$C14&lt;=100),$C14*J14,IF($C14&gt;100,$C14*K14,"No Offer"))),"No Offer")</f>
        <v>0</v>
      </c>
      <c r="M14" s="412">
        <v>31.16</v>
      </c>
      <c r="N14" s="412">
        <v>31.16</v>
      </c>
      <c r="O14" s="683">
        <v>31.16</v>
      </c>
      <c r="P14" s="324">
        <f t="shared" ref="P14" si="13">IFERROR(IF($C14&lt;20,$C14*M14,IF(AND(20&lt;=$C14,$C14&lt;=100),$C14*N14,IF($C14&gt;100,$C14*O14,"No Offer"))),"No Offer")</f>
        <v>0</v>
      </c>
      <c r="Q14" s="414">
        <v>18</v>
      </c>
      <c r="R14" s="414">
        <v>15</v>
      </c>
      <c r="S14" s="684">
        <v>12</v>
      </c>
      <c r="T14" s="326">
        <f t="shared" ref="T14" si="14">IFERROR(IF($C14&lt;20,$C14*Q14,IF(AND(20&lt;=$C14,$C14&lt;=100),$C14*R14,IF($C14&gt;100,$C14*S14,"No Offer"))),"No Offer")</f>
        <v>0</v>
      </c>
      <c r="U14" s="682">
        <v>28.66</v>
      </c>
      <c r="V14" s="682">
        <v>17.91</v>
      </c>
      <c r="W14" s="682">
        <v>15</v>
      </c>
      <c r="X14" s="324">
        <f t="shared" ref="X14" si="15">IFERROR(IF($C14&lt;20,$C14*U14,IF(AND(20&lt;=$C14,$C14&lt;=100),$C14*V14,IF($C14&gt;100,$C14*W14,"No Offer"))),"No Offer")</f>
        <v>0</v>
      </c>
      <c r="Y14" s="681">
        <v>18</v>
      </c>
      <c r="Z14" s="681">
        <v>18</v>
      </c>
      <c r="AA14" s="681">
        <v>18</v>
      </c>
      <c r="AB14" s="326">
        <f t="shared" ref="AB14" si="16">IFERROR(IF($C14&lt;20,$C14*Y14,IF(AND(20&lt;=$C14,$C14&lt;=100),$C14*Z14,IF($C14&gt;100,$C14*AA14,"No Offer"))),"No Offer")</f>
        <v>0</v>
      </c>
    </row>
    <row r="15" spans="1:28" x14ac:dyDescent="0.2">
      <c r="A15" s="316"/>
      <c r="B15" s="558"/>
      <c r="C15" s="318">
        <f>'Series 600 Input'!J15</f>
        <v>0</v>
      </c>
      <c r="D15" s="326"/>
      <c r="E15" s="412"/>
      <c r="F15" s="412"/>
      <c r="G15" s="683"/>
      <c r="H15" s="324"/>
      <c r="I15" s="681"/>
      <c r="J15" s="681"/>
      <c r="K15" s="681"/>
      <c r="L15" s="326"/>
      <c r="M15" s="412"/>
      <c r="N15" s="412"/>
      <c r="O15" s="683"/>
      <c r="P15" s="324"/>
      <c r="Q15" s="414"/>
      <c r="R15" s="414"/>
      <c r="S15" s="684"/>
      <c r="T15" s="326"/>
      <c r="U15" s="682"/>
      <c r="V15" s="682"/>
      <c r="W15" s="682"/>
      <c r="X15" s="324"/>
      <c r="Y15" s="681"/>
      <c r="Z15" s="681"/>
      <c r="AA15" s="681"/>
      <c r="AB15" s="326"/>
    </row>
    <row r="16" spans="1:28" ht="25.5" x14ac:dyDescent="0.2">
      <c r="A16" s="316" t="s">
        <v>1641</v>
      </c>
      <c r="B16" s="558" t="s">
        <v>1642</v>
      </c>
      <c r="C16" s="318">
        <f>'Series 600 Input'!J16</f>
        <v>0</v>
      </c>
      <c r="D16" s="326" t="s">
        <v>1636</v>
      </c>
      <c r="E16" s="412">
        <v>23.63</v>
      </c>
      <c r="F16" s="412">
        <v>15.75</v>
      </c>
      <c r="G16" s="412">
        <v>15.75</v>
      </c>
      <c r="H16" s="324">
        <f t="shared" ref="H16" si="17">IFERROR(IF($C16&lt;20,$C16*E16,IF(AND(20&lt;=$C16,$C16&lt;=100),$C16*F16,IF($C16&gt;100,$C16*G16,"No Offer"))),"No Offer")</f>
        <v>0</v>
      </c>
      <c r="I16" s="681">
        <v>20</v>
      </c>
      <c r="J16" s="681">
        <v>20</v>
      </c>
      <c r="K16" s="681">
        <v>20</v>
      </c>
      <c r="L16" s="326">
        <f t="shared" ref="L16" si="18">IFERROR(IF($C16&lt;20,$C16*I16,IF(AND(20&lt;=$C16,$C16&lt;=100),$C16*J16,IF($C16&gt;100,$C16*K16,"No Offer"))),"No Offer")</f>
        <v>0</v>
      </c>
      <c r="M16" s="412">
        <v>31.16</v>
      </c>
      <c r="N16" s="412">
        <v>31.16</v>
      </c>
      <c r="O16" s="683">
        <v>31.16</v>
      </c>
      <c r="P16" s="324">
        <f t="shared" ref="P16" si="19">IFERROR(IF($C16&lt;20,$C16*M16,IF(AND(20&lt;=$C16,$C16&lt;=100),$C16*N16,IF($C16&gt;100,$C16*O16,"No Offer"))),"No Offer")</f>
        <v>0</v>
      </c>
      <c r="Q16" s="414">
        <v>18</v>
      </c>
      <c r="R16" s="414">
        <v>15</v>
      </c>
      <c r="S16" s="684">
        <v>12</v>
      </c>
      <c r="T16" s="326">
        <f t="shared" ref="T16" si="20">IFERROR(IF($C16&lt;20,$C16*Q16,IF(AND(20&lt;=$C16,$C16&lt;=100),$C16*R16,IF($C16&gt;100,$C16*S16,"No Offer"))),"No Offer")</f>
        <v>0</v>
      </c>
      <c r="U16" s="682">
        <v>28.66</v>
      </c>
      <c r="V16" s="682">
        <v>17.91</v>
      </c>
      <c r="W16" s="682">
        <v>15</v>
      </c>
      <c r="X16" s="324">
        <f t="shared" ref="X16" si="21">IFERROR(IF($C16&lt;20,$C16*U16,IF(AND(20&lt;=$C16,$C16&lt;=100),$C16*V16,IF($C16&gt;100,$C16*W16,"No Offer"))),"No Offer")</f>
        <v>0</v>
      </c>
      <c r="Y16" s="681">
        <v>16</v>
      </c>
      <c r="Z16" s="681">
        <v>16</v>
      </c>
      <c r="AA16" s="681">
        <v>16</v>
      </c>
      <c r="AB16" s="326">
        <f t="shared" ref="AB16" si="22">IFERROR(IF($C16&lt;20,$C16*Y16,IF(AND(20&lt;=$C16,$C16&lt;=100),$C16*Z16,IF($C16&gt;100,$C16*AA16,"No Offer"))),"No Offer")</f>
        <v>0</v>
      </c>
    </row>
    <row r="17" spans="1:28" x14ac:dyDescent="0.2">
      <c r="A17" s="316"/>
      <c r="B17" s="558"/>
      <c r="C17" s="318">
        <f>'Series 600 Input'!J17</f>
        <v>0</v>
      </c>
      <c r="D17" s="326"/>
      <c r="E17" s="412"/>
      <c r="F17" s="412"/>
      <c r="G17" s="683"/>
      <c r="H17" s="324"/>
      <c r="I17" s="681"/>
      <c r="J17" s="681"/>
      <c r="K17" s="681"/>
      <c r="L17" s="326"/>
      <c r="M17" s="412"/>
      <c r="N17" s="412"/>
      <c r="O17" s="683"/>
      <c r="P17" s="324"/>
      <c r="Q17" s="414"/>
      <c r="R17" s="414"/>
      <c r="S17" s="684"/>
      <c r="T17" s="326"/>
      <c r="U17" s="682"/>
      <c r="V17" s="682"/>
      <c r="W17" s="682"/>
      <c r="X17" s="324"/>
      <c r="Y17" s="681"/>
      <c r="Z17" s="681"/>
      <c r="AA17" s="681"/>
      <c r="AB17" s="326"/>
    </row>
    <row r="18" spans="1:28" ht="25.5" x14ac:dyDescent="0.2">
      <c r="A18" s="316" t="s">
        <v>1643</v>
      </c>
      <c r="B18" s="558" t="s">
        <v>1644</v>
      </c>
      <c r="C18" s="318">
        <f>'Series 600 Input'!J18</f>
        <v>0</v>
      </c>
      <c r="D18" s="326" t="s">
        <v>1636</v>
      </c>
      <c r="E18" s="412" t="s">
        <v>402</v>
      </c>
      <c r="F18" s="412" t="s">
        <v>402</v>
      </c>
      <c r="G18" s="412" t="s">
        <v>402</v>
      </c>
      <c r="H18" s="324" t="str">
        <f>IF((0=$C18),"",IFERROR(IF($C18&lt;20,$C18*E18,IF(AND(20&lt;=$C18,$C18&lt;=100),$C18*F18,IF($C18&gt;100,$C18*G18,"No Offer"))),"No Offer"))</f>
        <v/>
      </c>
      <c r="I18" s="681">
        <v>20</v>
      </c>
      <c r="J18" s="681">
        <v>20</v>
      </c>
      <c r="K18" s="681">
        <v>20</v>
      </c>
      <c r="L18" s="326">
        <f t="shared" ref="L18" si="23">IFERROR(IF($C18&lt;20,$C18*I18,IF(AND(20&lt;=$C18,$C18&lt;=100),$C18*J18,IF($C18&gt;100,$C18*K18,"No Offer"))),"No Offer")</f>
        <v>0</v>
      </c>
      <c r="M18" s="412">
        <v>31.16</v>
      </c>
      <c r="N18" s="412">
        <v>31.16</v>
      </c>
      <c r="O18" s="683">
        <v>31.16</v>
      </c>
      <c r="P18" s="324">
        <f t="shared" ref="P18" si="24">IFERROR(IF($C18&lt;20,$C18*M18,IF(AND(20&lt;=$C18,$C18&lt;=100),$C18*N18,IF($C18&gt;100,$C18*O18,"No Offer"))),"No Offer")</f>
        <v>0</v>
      </c>
      <c r="Q18" s="414">
        <v>18</v>
      </c>
      <c r="R18" s="414">
        <v>15</v>
      </c>
      <c r="S18" s="684">
        <v>12</v>
      </c>
      <c r="T18" s="326">
        <f t="shared" ref="T18" si="25">IFERROR(IF($C18&lt;20,$C18*Q18,IF(AND(20&lt;=$C18,$C18&lt;=100),$C18*R18,IF($C18&gt;100,$C18*S18,"No Offer"))),"No Offer")</f>
        <v>0</v>
      </c>
      <c r="U18" s="682">
        <v>35.83</v>
      </c>
      <c r="V18" s="682">
        <v>21.5</v>
      </c>
      <c r="W18" s="682">
        <v>15</v>
      </c>
      <c r="X18" s="324">
        <f t="shared" ref="X18" si="26">IFERROR(IF($C18&lt;20,$C18*U18,IF(AND(20&lt;=$C18,$C18&lt;=100),$C18*V18,IF($C18&gt;100,$C18*W18,"No Offer"))),"No Offer")</f>
        <v>0</v>
      </c>
      <c r="Y18" s="681">
        <v>18</v>
      </c>
      <c r="Z18" s="681">
        <v>18</v>
      </c>
      <c r="AA18" s="681">
        <v>18</v>
      </c>
      <c r="AB18" s="326">
        <f t="shared" ref="AB18" si="27">IFERROR(IF($C18&lt;20,$C18*Y18,IF(AND(20&lt;=$C18,$C18&lt;=100),$C18*Z18,IF($C18&gt;100,$C18*AA18,"No Offer"))),"No Offer")</f>
        <v>0</v>
      </c>
    </row>
    <row r="19" spans="1:28" x14ac:dyDescent="0.2">
      <c r="A19" s="316"/>
      <c r="B19" s="558"/>
      <c r="C19" s="318">
        <f>'Series 600 Input'!J19</f>
        <v>0</v>
      </c>
      <c r="D19" s="326"/>
      <c r="E19" s="412"/>
      <c r="F19" s="412"/>
      <c r="G19" s="683"/>
      <c r="H19" s="324"/>
      <c r="I19" s="681"/>
      <c r="J19" s="681"/>
      <c r="K19" s="681"/>
      <c r="L19" s="326"/>
      <c r="M19" s="412"/>
      <c r="N19" s="412"/>
      <c r="O19" s="683"/>
      <c r="P19" s="324"/>
      <c r="Q19" s="414"/>
      <c r="R19" s="414"/>
      <c r="S19" s="684"/>
      <c r="T19" s="326"/>
      <c r="U19" s="682"/>
      <c r="V19" s="682"/>
      <c r="W19" s="682"/>
      <c r="X19" s="324"/>
      <c r="Y19" s="681"/>
      <c r="Z19" s="681"/>
      <c r="AA19" s="681"/>
      <c r="AB19" s="326"/>
    </row>
    <row r="20" spans="1:28" ht="25.5" x14ac:dyDescent="0.2">
      <c r="A20" s="316" t="s">
        <v>1645</v>
      </c>
      <c r="B20" s="558" t="s">
        <v>1646</v>
      </c>
      <c r="C20" s="318">
        <f>'Series 600 Input'!J20</f>
        <v>0</v>
      </c>
      <c r="D20" s="326" t="s">
        <v>1636</v>
      </c>
      <c r="E20" s="412">
        <v>23.63</v>
      </c>
      <c r="F20" s="412">
        <v>15.75</v>
      </c>
      <c r="G20" s="412">
        <v>15.75</v>
      </c>
      <c r="H20" s="324">
        <f t="shared" ref="H20" si="28">IFERROR(IF($C20&lt;20,$C20*E20,IF(AND(20&lt;=$C20,$C20&lt;=100),$C20*F20,IF($C20&gt;100,$C20*G20,"No Offer"))),"No Offer")</f>
        <v>0</v>
      </c>
      <c r="I20" s="681">
        <v>20</v>
      </c>
      <c r="J20" s="681">
        <v>20</v>
      </c>
      <c r="K20" s="681">
        <v>20</v>
      </c>
      <c r="L20" s="326">
        <f t="shared" ref="L20" si="29">IFERROR(IF($C20&lt;20,$C20*I20,IF(AND(20&lt;=$C20,$C20&lt;=100),$C20*J20,IF($C20&gt;100,$C20*K20,"No Offer"))),"No Offer")</f>
        <v>0</v>
      </c>
      <c r="M20" s="412">
        <v>31.16</v>
      </c>
      <c r="N20" s="412">
        <v>31.16</v>
      </c>
      <c r="O20" s="683">
        <v>31.16</v>
      </c>
      <c r="P20" s="324">
        <f t="shared" ref="P20" si="30">IFERROR(IF($C20&lt;20,$C20*M20,IF(AND(20&lt;=$C20,$C20&lt;=100),$C20*N20,IF($C20&gt;100,$C20*O20,"No Offer"))),"No Offer")</f>
        <v>0</v>
      </c>
      <c r="Q20" s="414">
        <v>18</v>
      </c>
      <c r="R20" s="414">
        <v>15</v>
      </c>
      <c r="S20" s="684">
        <v>12</v>
      </c>
      <c r="T20" s="326">
        <f t="shared" ref="T20" si="31">IFERROR(IF($C20&lt;20,$C20*Q20,IF(AND(20&lt;=$C20,$C20&lt;=100),$C20*R20,IF($C20&gt;100,$C20*S20,"No Offer"))),"No Offer")</f>
        <v>0</v>
      </c>
      <c r="U20" s="682">
        <v>28.66</v>
      </c>
      <c r="V20" s="682">
        <v>17.91</v>
      </c>
      <c r="W20" s="682">
        <v>15</v>
      </c>
      <c r="X20" s="324">
        <f t="shared" ref="X20" si="32">IFERROR(IF($C20&lt;20,$C20*U20,IF(AND(20&lt;=$C20,$C20&lt;=100),$C20*V20,IF($C20&gt;100,$C20*W20,"No Offer"))),"No Offer")</f>
        <v>0</v>
      </c>
      <c r="Y20" s="681">
        <v>16</v>
      </c>
      <c r="Z20" s="681">
        <v>16</v>
      </c>
      <c r="AA20" s="681">
        <v>16</v>
      </c>
      <c r="AB20" s="326">
        <f t="shared" ref="AB20" si="33">IFERROR(IF($C20&lt;20,$C20*Y20,IF(AND(20&lt;=$C20,$C20&lt;=100),$C20*Z20,IF($C20&gt;100,$C20*AA20,"No Offer"))),"No Offer")</f>
        <v>0</v>
      </c>
    </row>
    <row r="21" spans="1:28" x14ac:dyDescent="0.2">
      <c r="A21" s="316"/>
      <c r="B21" s="558"/>
      <c r="C21" s="318">
        <f>'Series 600 Input'!J21</f>
        <v>0</v>
      </c>
      <c r="D21" s="318"/>
      <c r="E21" s="412"/>
      <c r="F21" s="412"/>
      <c r="G21" s="412"/>
      <c r="H21" s="324"/>
      <c r="I21" s="681"/>
      <c r="J21" s="681"/>
      <c r="K21" s="681"/>
      <c r="L21" s="326"/>
      <c r="M21" s="412"/>
      <c r="N21" s="412"/>
      <c r="O21" s="412"/>
      <c r="P21" s="324"/>
      <c r="Q21" s="414"/>
      <c r="R21" s="414"/>
      <c r="S21" s="414"/>
      <c r="T21" s="326"/>
      <c r="U21" s="682"/>
      <c r="V21" s="682"/>
      <c r="W21" s="682"/>
      <c r="X21" s="324"/>
      <c r="Y21" s="681"/>
      <c r="Z21" s="681"/>
      <c r="AA21" s="681"/>
      <c r="AB21" s="326"/>
    </row>
    <row r="22" spans="1:28" ht="38.25" x14ac:dyDescent="0.2">
      <c r="A22" s="316" t="s">
        <v>1645</v>
      </c>
      <c r="B22" s="558" t="s">
        <v>1647</v>
      </c>
      <c r="C22" s="318">
        <f>'Series 600 Input'!J22</f>
        <v>0</v>
      </c>
      <c r="D22" s="326" t="s">
        <v>1636</v>
      </c>
      <c r="E22" s="412">
        <v>32.49</v>
      </c>
      <c r="F22" s="412">
        <v>32.49</v>
      </c>
      <c r="G22" s="412">
        <v>32.49</v>
      </c>
      <c r="H22" s="324">
        <f t="shared" ref="H22" si="34">IFERROR(IF($C22&lt;20,$C22*E22,IF(AND(20&lt;=$C22,$C22&lt;=100),$C22*F22,IF($C22&gt;100,$C22*G22,"No Offer"))),"No Offer")</f>
        <v>0</v>
      </c>
      <c r="I22" s="681">
        <v>20</v>
      </c>
      <c r="J22" s="681">
        <v>20</v>
      </c>
      <c r="K22" s="681">
        <v>20</v>
      </c>
      <c r="L22" s="326">
        <f t="shared" ref="L22" si="35">IFERROR(IF($C22&lt;20,$C22*I22,IF(AND(20&lt;=$C22,$C22&lt;=100),$C22*J22,IF($C22&gt;100,$C22*K22,"No Offer"))),"No Offer")</f>
        <v>0</v>
      </c>
      <c r="M22" s="412">
        <v>34.04</v>
      </c>
      <c r="N22" s="412">
        <v>34.04</v>
      </c>
      <c r="O22" s="683">
        <v>34.04</v>
      </c>
      <c r="P22" s="324">
        <f t="shared" ref="P22" si="36">IFERROR(IF($C22&lt;20,$C22*M22,IF(AND(20&lt;=$C22,$C22&lt;=100),$C22*N22,IF($C22&gt;100,$C22*O22,"No Offer"))),"No Offer")</f>
        <v>0</v>
      </c>
      <c r="Q22" s="414">
        <v>25</v>
      </c>
      <c r="R22" s="414">
        <v>25</v>
      </c>
      <c r="S22" s="414">
        <v>25</v>
      </c>
      <c r="T22" s="326">
        <f t="shared" ref="T22" si="37">IFERROR(IF($C22&lt;20,$C22*Q22,IF(AND(20&lt;=$C22,$C22&lt;=100),$C22*R22,IF($C22&gt;100,$C22*S22,"No Offer"))),"No Offer")</f>
        <v>0</v>
      </c>
      <c r="U22" s="682">
        <v>28.66</v>
      </c>
      <c r="V22" s="682">
        <v>25</v>
      </c>
      <c r="W22" s="682">
        <v>20</v>
      </c>
      <c r="X22" s="324">
        <f t="shared" ref="X22" si="38">IFERROR(IF($C22&lt;20,$C22*U22,IF(AND(20&lt;=$C22,$C22&lt;=100),$C22*V22,IF($C22&gt;100,$C22*W22,"No Offer"))),"No Offer")</f>
        <v>0</v>
      </c>
      <c r="Y22" s="681">
        <v>18</v>
      </c>
      <c r="Z22" s="681">
        <v>18</v>
      </c>
      <c r="AA22" s="681">
        <v>18</v>
      </c>
      <c r="AB22" s="326">
        <f t="shared" ref="AB22" si="39">IFERROR(IF($C22&lt;20,$C22*Y22,IF(AND(20&lt;=$C22,$C22&lt;=100),$C22*Z22,IF($C22&gt;100,$C22*AA22,"No Offer"))),"No Offer")</f>
        <v>0</v>
      </c>
    </row>
    <row r="23" spans="1:28" x14ac:dyDescent="0.2">
      <c r="A23" s="316"/>
      <c r="B23" s="558"/>
      <c r="C23" s="318">
        <f>'Series 600 Input'!J23</f>
        <v>0</v>
      </c>
      <c r="D23" s="318"/>
      <c r="E23" s="412"/>
      <c r="F23" s="412"/>
      <c r="G23" s="412"/>
      <c r="H23" s="324"/>
      <c r="I23" s="681"/>
      <c r="J23" s="681"/>
      <c r="K23" s="681"/>
      <c r="L23" s="326"/>
      <c r="M23" s="412"/>
      <c r="N23" s="412"/>
      <c r="O23" s="412"/>
      <c r="P23" s="324"/>
      <c r="Q23" s="414"/>
      <c r="R23" s="414"/>
      <c r="S23" s="414"/>
      <c r="T23" s="326"/>
      <c r="U23" s="682"/>
      <c r="V23" s="682"/>
      <c r="W23" s="682"/>
      <c r="X23" s="324"/>
      <c r="Y23" s="681"/>
      <c r="Z23" s="681"/>
      <c r="AA23" s="681"/>
      <c r="AB23" s="326"/>
    </row>
    <row r="24" spans="1:28" ht="38.25" x14ac:dyDescent="0.2">
      <c r="A24" s="316" t="s">
        <v>1648</v>
      </c>
      <c r="B24" s="558" t="s">
        <v>1649</v>
      </c>
      <c r="C24" s="318">
        <f>'Series 600 Input'!J24</f>
        <v>0</v>
      </c>
      <c r="D24" s="318" t="s">
        <v>451</v>
      </c>
      <c r="E24" s="412">
        <v>11.82</v>
      </c>
      <c r="F24" s="412">
        <v>3.94</v>
      </c>
      <c r="G24" s="412">
        <v>3.94</v>
      </c>
      <c r="H24" s="324">
        <f t="shared" ref="H24" si="40">IFERROR(IF($C24&lt;20,$C24*E24,IF(AND(20&lt;=$C24,$C24&lt;=100),$C24*F24,IF($C24&gt;100,$C24*G24,"No Offer"))),"No Offer")</f>
        <v>0</v>
      </c>
      <c r="I24" s="681">
        <v>20</v>
      </c>
      <c r="J24" s="681">
        <v>20</v>
      </c>
      <c r="K24" s="681">
        <v>20</v>
      </c>
      <c r="L24" s="326">
        <f t="shared" ref="L24" si="41">IFERROR(IF($C24&lt;20,$C24*I24,IF(AND(20&lt;=$C24,$C24&lt;=100),$C24*J24,IF($C24&gt;100,$C24*K24,"No Offer"))),"No Offer")</f>
        <v>0</v>
      </c>
      <c r="M24" s="412">
        <v>31.16</v>
      </c>
      <c r="N24" s="412">
        <v>31.16</v>
      </c>
      <c r="O24" s="412">
        <v>31.16</v>
      </c>
      <c r="P24" s="324">
        <f t="shared" ref="P24" si="42">IFERROR(IF($C24&lt;20,$C24*M24,IF(AND(20&lt;=$C24,$C24&lt;=100),$C24*N24,IF($C24&gt;100,$C24*O24,"No Offer"))),"No Offer")</f>
        <v>0</v>
      </c>
      <c r="Q24" s="414">
        <v>5</v>
      </c>
      <c r="R24" s="414">
        <v>4</v>
      </c>
      <c r="S24" s="414">
        <v>3</v>
      </c>
      <c r="T24" s="326">
        <f t="shared" ref="T24" si="43">IFERROR(IF($C24&lt;20,$C24*Q24,IF(AND(20&lt;=$C24,$C24&lt;=100),$C24*R24,IF($C24&gt;100,$C24*S24,"No Offer"))),"No Offer")</f>
        <v>0</v>
      </c>
      <c r="U24" s="682">
        <v>25</v>
      </c>
      <c r="V24" s="682">
        <v>10</v>
      </c>
      <c r="W24" s="682">
        <v>6</v>
      </c>
      <c r="X24" s="324">
        <f t="shared" ref="X24" si="44">IFERROR(IF($C24&lt;20,$C24*U24,IF(AND(20&lt;=$C24,$C24&lt;=100),$C24*V24,IF($C24&gt;100,$C24*W24,"No Offer"))),"No Offer")</f>
        <v>0</v>
      </c>
      <c r="Y24" s="681" t="s">
        <v>403</v>
      </c>
      <c r="Z24" s="681" t="s">
        <v>403</v>
      </c>
      <c r="AA24" s="681" t="s">
        <v>403</v>
      </c>
      <c r="AB24" s="326" t="str">
        <f>IF((0=$C24),"",IFERROR(IF($C24&lt;20,$C24*Y24,IF(AND(20&lt;=$C24,$C24&lt;=100),$C24*Z24,IF($C24&gt;100,$C24*AA24,"No Offer"))),"No Offer"))</f>
        <v/>
      </c>
    </row>
    <row r="25" spans="1:28" x14ac:dyDescent="0.2">
      <c r="A25" s="316"/>
      <c r="B25" s="558"/>
      <c r="C25" s="318">
        <f>'Series 600 Input'!J25</f>
        <v>0</v>
      </c>
      <c r="D25" s="318"/>
      <c r="E25" s="412"/>
      <c r="F25" s="412"/>
      <c r="G25" s="412"/>
      <c r="H25" s="324"/>
      <c r="I25" s="681"/>
      <c r="J25" s="681"/>
      <c r="K25" s="681"/>
      <c r="L25" s="326"/>
      <c r="M25" s="412"/>
      <c r="N25" s="412"/>
      <c r="O25" s="412"/>
      <c r="P25" s="324"/>
      <c r="Q25" s="414"/>
      <c r="R25" s="414"/>
      <c r="S25" s="414"/>
      <c r="T25" s="326"/>
      <c r="U25" s="682"/>
      <c r="V25" s="682"/>
      <c r="W25" s="682"/>
      <c r="X25" s="324"/>
      <c r="Y25" s="681"/>
      <c r="Z25" s="681"/>
      <c r="AA25" s="681"/>
      <c r="AB25" s="326"/>
    </row>
    <row r="26" spans="1:28" ht="38.25" x14ac:dyDescent="0.2">
      <c r="A26" s="316" t="s">
        <v>1650</v>
      </c>
      <c r="B26" s="558" t="s">
        <v>1651</v>
      </c>
      <c r="C26" s="318">
        <f>'Series 600 Input'!J26</f>
        <v>0</v>
      </c>
      <c r="D26" s="318" t="s">
        <v>451</v>
      </c>
      <c r="E26" s="412">
        <v>11.82</v>
      </c>
      <c r="F26" s="412">
        <v>3.94</v>
      </c>
      <c r="G26" s="412">
        <v>3.94</v>
      </c>
      <c r="H26" s="324">
        <f>IFERROR(IF($C26&lt;20,$C26*E26,IF(AND(20&lt;=$C26,$C26&lt;=100),$C26*F26,IF($C26&gt;100,$C26*G26,"No Offer"))),"No Offer")</f>
        <v>0</v>
      </c>
      <c r="I26" s="681">
        <v>20</v>
      </c>
      <c r="J26" s="681">
        <v>20</v>
      </c>
      <c r="K26" s="681">
        <v>20</v>
      </c>
      <c r="L26" s="326">
        <f>IFERROR(IF($C26&lt;20,$C26*I26,IF(AND(20&lt;=$C26,$C26&lt;=100),$C26*J26,IF($C26&gt;100,$C26*K26,"No Offer"))),"No Offer")</f>
        <v>0</v>
      </c>
      <c r="M26" s="412">
        <v>31.16</v>
      </c>
      <c r="N26" s="412">
        <v>31.16</v>
      </c>
      <c r="O26" s="412">
        <v>31.16</v>
      </c>
      <c r="P26" s="324">
        <f>IFERROR(IF($C26&lt;20,$C26*M26,IF(AND(20&lt;=$C26,$C26&lt;=100),$C26*N26,IF($C26&gt;100,$C26*O26,"No Offer"))),"No Offer")</f>
        <v>0</v>
      </c>
      <c r="Q26" s="414">
        <v>5</v>
      </c>
      <c r="R26" s="414">
        <v>4</v>
      </c>
      <c r="S26" s="414">
        <v>3</v>
      </c>
      <c r="T26" s="326">
        <f>IFERROR(IF($C26&lt;20,$C26*Q26,IF(AND(20&lt;=$C26,$C26&lt;=100),$C26*R26,IF($C26&gt;100,$C26*S26,"No Offer"))),"No Offer")</f>
        <v>0</v>
      </c>
      <c r="U26" s="682">
        <v>25</v>
      </c>
      <c r="V26" s="682">
        <v>12</v>
      </c>
      <c r="W26" s="682">
        <v>7.5</v>
      </c>
      <c r="X26" s="324">
        <f>IFERROR(IF($C26&lt;20,$C26*U26,IF(AND(20&lt;=$C26,$C26&lt;=100),$C26*V26,IF($C26&gt;100,$C26*W26,"No Offer"))),"No Offer")</f>
        <v>0</v>
      </c>
      <c r="Y26" s="681" t="s">
        <v>403</v>
      </c>
      <c r="Z26" s="681" t="s">
        <v>403</v>
      </c>
      <c r="AA26" s="681" t="s">
        <v>402</v>
      </c>
      <c r="AB26" s="326" t="str">
        <f>IF((0=$C26),"",IFERROR(IF($C26&lt;20,$C26*Y26,IF(AND(20&lt;=$C26,$C26&lt;=100),$C26*Z26,IF($C26&gt;100,$C26*AA26,"No Offer"))),"No Offer"))</f>
        <v/>
      </c>
    </row>
    <row r="27" spans="1:28" x14ac:dyDescent="0.2">
      <c r="A27" s="316"/>
      <c r="B27" s="558"/>
      <c r="C27" s="318">
        <f>'Series 600 Input'!J27</f>
        <v>0</v>
      </c>
      <c r="D27" s="318"/>
      <c r="E27" s="412"/>
      <c r="F27" s="412"/>
      <c r="G27" s="412"/>
      <c r="H27" s="412"/>
      <c r="I27" s="681"/>
      <c r="J27" s="681"/>
      <c r="K27" s="681"/>
      <c r="L27" s="685"/>
      <c r="M27" s="412"/>
      <c r="N27" s="412"/>
      <c r="O27" s="412"/>
      <c r="P27" s="412"/>
      <c r="Q27" s="414"/>
      <c r="R27" s="414"/>
      <c r="S27" s="414"/>
      <c r="T27" s="685"/>
      <c r="U27" s="682"/>
      <c r="V27" s="682"/>
      <c r="W27" s="682"/>
      <c r="X27" s="412"/>
      <c r="Y27" s="681"/>
      <c r="Z27" s="681"/>
      <c r="AA27" s="681"/>
      <c r="AB27" s="685"/>
    </row>
    <row r="28" spans="1:28" x14ac:dyDescent="0.2">
      <c r="A28" s="311"/>
      <c r="B28" s="563" t="s">
        <v>1090</v>
      </c>
      <c r="C28" s="318">
        <f>'Series 600 Input'!J28</f>
        <v>0</v>
      </c>
      <c r="D28" s="314"/>
      <c r="E28" s="669" t="s">
        <v>386</v>
      </c>
      <c r="F28" s="670" t="s">
        <v>1091</v>
      </c>
      <c r="G28" s="669" t="s">
        <v>388</v>
      </c>
      <c r="H28" s="669"/>
      <c r="I28" s="667" t="s">
        <v>386</v>
      </c>
      <c r="J28" s="668" t="s">
        <v>1091</v>
      </c>
      <c r="K28" s="667" t="s">
        <v>388</v>
      </c>
      <c r="L28" s="671"/>
      <c r="M28" s="669" t="s">
        <v>386</v>
      </c>
      <c r="N28" s="670" t="s">
        <v>1091</v>
      </c>
      <c r="O28" s="669" t="s">
        <v>388</v>
      </c>
      <c r="P28" s="669"/>
      <c r="Q28" s="669" t="s">
        <v>386</v>
      </c>
      <c r="R28" s="670" t="s">
        <v>1091</v>
      </c>
      <c r="S28" s="669" t="s">
        <v>388</v>
      </c>
      <c r="T28" s="671"/>
      <c r="U28" s="667" t="s">
        <v>386</v>
      </c>
      <c r="V28" s="668" t="s">
        <v>1091</v>
      </c>
      <c r="W28" s="667" t="s">
        <v>388</v>
      </c>
      <c r="X28" s="669"/>
      <c r="Y28" s="667" t="s">
        <v>386</v>
      </c>
      <c r="Z28" s="668" t="s">
        <v>1091</v>
      </c>
      <c r="AA28" s="667" t="s">
        <v>388</v>
      </c>
      <c r="AB28" s="671"/>
    </row>
    <row r="29" spans="1:28" x14ac:dyDescent="0.2">
      <c r="A29" s="316"/>
      <c r="B29" s="558"/>
      <c r="C29" s="318">
        <f>'Series 600 Input'!J29</f>
        <v>0</v>
      </c>
      <c r="D29" s="318"/>
      <c r="E29" s="412"/>
      <c r="F29" s="412"/>
      <c r="G29" s="412"/>
      <c r="H29" s="412"/>
      <c r="I29" s="681"/>
      <c r="J29" s="681"/>
      <c r="K29" s="681"/>
      <c r="L29" s="685"/>
      <c r="M29" s="412"/>
      <c r="N29" s="412"/>
      <c r="O29" s="412"/>
      <c r="P29" s="412"/>
      <c r="Q29" s="414"/>
      <c r="R29" s="414"/>
      <c r="S29" s="414"/>
      <c r="T29" s="685"/>
      <c r="U29" s="682"/>
      <c r="V29" s="682"/>
      <c r="W29" s="682"/>
      <c r="X29" s="412"/>
      <c r="Y29" s="681"/>
      <c r="Z29" s="681"/>
      <c r="AA29" s="681"/>
      <c r="AB29" s="685"/>
    </row>
    <row r="30" spans="1:28" ht="25.5" x14ac:dyDescent="0.2">
      <c r="A30" s="316" t="s">
        <v>1652</v>
      </c>
      <c r="B30" s="558" t="s">
        <v>1653</v>
      </c>
      <c r="C30" s="318">
        <f>'Series 600 Input'!J30</f>
        <v>0</v>
      </c>
      <c r="D30" s="326" t="s">
        <v>1636</v>
      </c>
      <c r="E30" s="412">
        <v>27.55</v>
      </c>
      <c r="F30" s="412">
        <v>27.55</v>
      </c>
      <c r="G30" s="412">
        <v>27.55</v>
      </c>
      <c r="H30" s="324">
        <f>IFERROR(IF($C30&lt;5,$C30*E30,IF(AND(5&lt;=$C30,$C30&lt;=20),$C30*F30,IF($C30&gt;20,$C30*G30,"No Offer"))),"No Offer")</f>
        <v>0</v>
      </c>
      <c r="I30" s="681">
        <v>50</v>
      </c>
      <c r="J30" s="681">
        <v>50</v>
      </c>
      <c r="K30" s="681">
        <v>50</v>
      </c>
      <c r="L30" s="326">
        <f>IFERROR(IF($C30&lt;5,$C30*I30,IF(AND(5&lt;=$C30,$C30&lt;=20),$C30*J30,IF($C30&gt;20,$C30*K30,"No Offer"))),"No Offer")</f>
        <v>0</v>
      </c>
      <c r="M30" s="412">
        <v>29.96</v>
      </c>
      <c r="N30" s="412">
        <v>29.96</v>
      </c>
      <c r="O30" s="683">
        <v>29.96</v>
      </c>
      <c r="P30" s="324">
        <f>IFERROR(IF($C30&lt;5,$C30*M30,IF(AND(5&lt;=$C30,$C30&lt;=20),$C30*N30,IF($C30&gt;20,$C30*O30,"No Offer"))),"No Offer")</f>
        <v>0</v>
      </c>
      <c r="Q30" s="414">
        <v>20</v>
      </c>
      <c r="R30" s="414">
        <v>20</v>
      </c>
      <c r="S30" s="414">
        <v>20</v>
      </c>
      <c r="T30" s="326">
        <f>IFERROR(IF($C30&lt;5,$C30*Q30,IF(AND(5&lt;=$C30,$C30&lt;=20),$C30*R30,IF($C30&gt;20,$C30*S30,"No Offer"))),"No Offer")</f>
        <v>0</v>
      </c>
      <c r="U30" s="682">
        <v>42.99</v>
      </c>
      <c r="V30" s="682">
        <v>35.83</v>
      </c>
      <c r="W30" s="682">
        <v>32.24</v>
      </c>
      <c r="X30" s="324">
        <f>IFERROR(IF($C30&lt;5,$C30*U30,IF(AND(5&lt;=$C30,$C30&lt;=20),$C30*V30,IF($C30&gt;20,$C30*W30,"No Offer"))),"No Offer")</f>
        <v>0</v>
      </c>
      <c r="Y30" s="681">
        <v>80</v>
      </c>
      <c r="Z30" s="681">
        <v>80</v>
      </c>
      <c r="AA30" s="681">
        <v>80</v>
      </c>
      <c r="AB30" s="326">
        <f>IFERROR(IF($C30&lt;5,$C30*Y30,IF(AND(5&lt;=$C30,$C30&lt;=20),$C30*Z30,IF($C30&gt;20,$C30*AA30,"No Offer"))),"No Offer")</f>
        <v>0</v>
      </c>
    </row>
    <row r="31" spans="1:28" x14ac:dyDescent="0.2">
      <c r="A31" s="316"/>
      <c r="B31" s="558"/>
      <c r="C31" s="318">
        <f>'Series 600 Input'!J31</f>
        <v>0</v>
      </c>
      <c r="D31" s="318"/>
      <c r="E31" s="412"/>
      <c r="F31" s="412"/>
      <c r="G31" s="412"/>
      <c r="H31" s="412"/>
      <c r="I31" s="681"/>
      <c r="J31" s="681"/>
      <c r="K31" s="681"/>
      <c r="L31" s="685"/>
      <c r="M31" s="412"/>
      <c r="N31" s="412"/>
      <c r="O31" s="412"/>
      <c r="P31" s="412"/>
      <c r="Q31" s="414"/>
      <c r="R31" s="414"/>
      <c r="S31" s="414"/>
      <c r="T31" s="685"/>
      <c r="U31" s="682"/>
      <c r="V31" s="682"/>
      <c r="W31" s="682"/>
      <c r="X31" s="412"/>
      <c r="Y31" s="681"/>
      <c r="Z31" s="681"/>
      <c r="AA31" s="681"/>
      <c r="AB31" s="685"/>
    </row>
    <row r="32" spans="1:28" x14ac:dyDescent="0.2">
      <c r="A32" s="311"/>
      <c r="B32" s="563" t="s">
        <v>1654</v>
      </c>
      <c r="C32" s="318">
        <f>'Series 600 Input'!J32</f>
        <v>0</v>
      </c>
      <c r="D32" s="314"/>
      <c r="E32" s="669" t="s">
        <v>1633</v>
      </c>
      <c r="F32" s="670" t="s">
        <v>1595</v>
      </c>
      <c r="G32" s="669" t="s">
        <v>1596</v>
      </c>
      <c r="H32" s="669"/>
      <c r="I32" s="667" t="s">
        <v>1633</v>
      </c>
      <c r="J32" s="668" t="s">
        <v>1595</v>
      </c>
      <c r="K32" s="667" t="s">
        <v>1596</v>
      </c>
      <c r="L32" s="671"/>
      <c r="M32" s="669" t="s">
        <v>1633</v>
      </c>
      <c r="N32" s="670" t="s">
        <v>1595</v>
      </c>
      <c r="O32" s="669" t="s">
        <v>1596</v>
      </c>
      <c r="P32" s="669"/>
      <c r="Q32" s="669" t="s">
        <v>1633</v>
      </c>
      <c r="R32" s="670" t="s">
        <v>1595</v>
      </c>
      <c r="S32" s="669" t="s">
        <v>1596</v>
      </c>
      <c r="T32" s="671"/>
      <c r="U32" s="667" t="s">
        <v>1633</v>
      </c>
      <c r="V32" s="668" t="s">
        <v>1595</v>
      </c>
      <c r="W32" s="667" t="s">
        <v>1596</v>
      </c>
      <c r="X32" s="669"/>
      <c r="Y32" s="667" t="s">
        <v>1633</v>
      </c>
      <c r="Z32" s="668" t="s">
        <v>1595</v>
      </c>
      <c r="AA32" s="667" t="s">
        <v>1596</v>
      </c>
      <c r="AB32" s="671"/>
    </row>
    <row r="33" spans="1:28" x14ac:dyDescent="0.2">
      <c r="A33" s="316"/>
      <c r="B33" s="558"/>
      <c r="C33" s="318">
        <f>'Series 600 Input'!J33</f>
        <v>0</v>
      </c>
      <c r="D33" s="318"/>
      <c r="E33" s="412"/>
      <c r="F33" s="412"/>
      <c r="G33" s="412"/>
      <c r="H33" s="412"/>
      <c r="I33" s="681"/>
      <c r="J33" s="681"/>
      <c r="K33" s="681"/>
      <c r="L33" s="685"/>
      <c r="M33" s="412"/>
      <c r="N33" s="412"/>
      <c r="O33" s="412"/>
      <c r="P33" s="412"/>
      <c r="Q33" s="414"/>
      <c r="R33" s="414"/>
      <c r="S33" s="414"/>
      <c r="T33" s="685"/>
      <c r="U33" s="682"/>
      <c r="V33" s="682"/>
      <c r="W33" s="682"/>
      <c r="X33" s="412"/>
      <c r="Y33" s="681"/>
      <c r="Z33" s="681"/>
      <c r="AA33" s="681"/>
      <c r="AB33" s="685"/>
    </row>
    <row r="34" spans="1:28" ht="25.5" x14ac:dyDescent="0.2">
      <c r="A34" s="316" t="s">
        <v>1655</v>
      </c>
      <c r="B34" s="558" t="s">
        <v>1656</v>
      </c>
      <c r="C34" s="318">
        <f>'Series 600 Input'!J34</f>
        <v>0</v>
      </c>
      <c r="D34" s="326" t="s">
        <v>1636</v>
      </c>
      <c r="E34" s="412">
        <v>23.63</v>
      </c>
      <c r="F34" s="412">
        <v>23.63</v>
      </c>
      <c r="G34" s="683">
        <v>23.63</v>
      </c>
      <c r="H34" s="324">
        <f>IFERROR(IF($C34&lt;5,$C34*E34,IF(AND(5&lt;=$C34,$C34&lt;=20),$C34*F34,IF($C34&gt;20,$C34*G34,"No Offer"))),"No Offer")</f>
        <v>0</v>
      </c>
      <c r="I34" s="681">
        <v>20</v>
      </c>
      <c r="J34" s="681">
        <v>20</v>
      </c>
      <c r="K34" s="681">
        <v>20</v>
      </c>
      <c r="L34" s="326">
        <f t="shared" ref="L34" si="45">IFERROR(IF($C34&lt;20,$C34*I34,IF(AND(20&lt;=$C34,$C34&lt;=100),$C34*J34,IF($C34&gt;100,$C34*K34,"No Offer"))),"No Offer")</f>
        <v>0</v>
      </c>
      <c r="M34" s="412">
        <v>31.16</v>
      </c>
      <c r="N34" s="412">
        <v>31.16</v>
      </c>
      <c r="O34" s="683">
        <v>31.16</v>
      </c>
      <c r="P34" s="324">
        <f>IFERROR(IF($C34&lt;5,$C34*M34,IF(AND(5&lt;=$C34,$C34&lt;=20),$C34*N34,IF($C34&gt;20,$C34*O34,"No Offer"))),"No Offer")</f>
        <v>0</v>
      </c>
      <c r="Q34" s="414">
        <v>8</v>
      </c>
      <c r="R34" s="414">
        <v>6</v>
      </c>
      <c r="S34" s="684">
        <v>4</v>
      </c>
      <c r="T34" s="326">
        <f t="shared" ref="T34" si="46">IFERROR(IF($C34&lt;20,$C34*Q34,IF(AND(20&lt;=$C34,$C34&lt;=100),$C34*R34,IF($C34&gt;100,$C34*S34,"No Offer"))),"No Offer")</f>
        <v>0</v>
      </c>
      <c r="U34" s="682">
        <v>17.91</v>
      </c>
      <c r="V34" s="682">
        <v>14.33</v>
      </c>
      <c r="W34" s="682">
        <v>12.9</v>
      </c>
      <c r="X34" s="324">
        <f>IFERROR(IF($C34&lt;5,$C34*U34,IF(AND(5&lt;=$C34,$C34&lt;=20),$C34*V34,IF($C34&gt;20,$C34*W34,"No Offer"))),"No Offer")</f>
        <v>0</v>
      </c>
      <c r="Y34" s="681">
        <v>12</v>
      </c>
      <c r="Z34" s="681">
        <v>12</v>
      </c>
      <c r="AA34" s="681">
        <v>12</v>
      </c>
      <c r="AB34" s="326">
        <f t="shared" ref="AB34" si="47">IFERROR(IF($C34&lt;20,$C34*Y34,IF(AND(20&lt;=$C34,$C34&lt;=100),$C34*Z34,IF($C34&gt;100,$C34*AA34,"No Offer"))),"No Offer")</f>
        <v>0</v>
      </c>
    </row>
    <row r="35" spans="1:28" x14ac:dyDescent="0.2">
      <c r="A35" s="316"/>
      <c r="B35" s="558"/>
      <c r="C35" s="318">
        <f>'Series 600 Input'!J35</f>
        <v>0</v>
      </c>
      <c r="D35" s="326"/>
      <c r="E35" s="412"/>
      <c r="F35" s="412"/>
      <c r="G35" s="683"/>
      <c r="H35" s="683"/>
      <c r="I35" s="681"/>
      <c r="J35" s="681"/>
      <c r="K35" s="681"/>
      <c r="L35" s="326"/>
      <c r="M35" s="412"/>
      <c r="N35" s="412"/>
      <c r="O35" s="683"/>
      <c r="P35" s="683"/>
      <c r="Q35" s="414"/>
      <c r="R35" s="414"/>
      <c r="S35" s="684"/>
      <c r="T35" s="326"/>
      <c r="U35" s="682"/>
      <c r="V35" s="682"/>
      <c r="W35" s="682"/>
      <c r="X35" s="683"/>
      <c r="Y35" s="681"/>
      <c r="Z35" s="681"/>
      <c r="AA35" s="681"/>
      <c r="AB35" s="326"/>
    </row>
    <row r="36" spans="1:28" x14ac:dyDescent="0.2">
      <c r="A36" s="311"/>
      <c r="B36" s="563" t="s">
        <v>1657</v>
      </c>
      <c r="C36" s="318">
        <f>'Series 600 Input'!J36</f>
        <v>0</v>
      </c>
      <c r="D36" s="577"/>
      <c r="E36" s="669" t="s">
        <v>1633</v>
      </c>
      <c r="F36" s="670" t="s">
        <v>1595</v>
      </c>
      <c r="G36" s="669" t="s">
        <v>1596</v>
      </c>
      <c r="H36" s="669"/>
      <c r="I36" s="667" t="s">
        <v>1633</v>
      </c>
      <c r="J36" s="668" t="s">
        <v>1595</v>
      </c>
      <c r="K36" s="667" t="s">
        <v>1596</v>
      </c>
      <c r="L36" s="577"/>
      <c r="M36" s="669" t="s">
        <v>1633</v>
      </c>
      <c r="N36" s="670" t="s">
        <v>1595</v>
      </c>
      <c r="O36" s="669" t="s">
        <v>1596</v>
      </c>
      <c r="P36" s="669"/>
      <c r="Q36" s="669" t="s">
        <v>1633</v>
      </c>
      <c r="R36" s="670" t="s">
        <v>1595</v>
      </c>
      <c r="S36" s="669" t="s">
        <v>1596</v>
      </c>
      <c r="T36" s="577"/>
      <c r="U36" s="667" t="s">
        <v>1633</v>
      </c>
      <c r="V36" s="668" t="s">
        <v>1595</v>
      </c>
      <c r="W36" s="667" t="s">
        <v>1596</v>
      </c>
      <c r="X36" s="669"/>
      <c r="Y36" s="667" t="s">
        <v>1633</v>
      </c>
      <c r="Z36" s="668" t="s">
        <v>1595</v>
      </c>
      <c r="AA36" s="667" t="s">
        <v>1596</v>
      </c>
      <c r="AB36" s="577"/>
    </row>
    <row r="37" spans="1:28" x14ac:dyDescent="0.2">
      <c r="A37" s="316"/>
      <c r="B37" s="596"/>
      <c r="C37" s="318">
        <f>'Series 600 Input'!J37</f>
        <v>0</v>
      </c>
      <c r="D37" s="326"/>
      <c r="E37" s="412"/>
      <c r="F37" s="412"/>
      <c r="G37" s="683"/>
      <c r="H37" s="683"/>
      <c r="I37" s="681"/>
      <c r="J37" s="681"/>
      <c r="K37" s="681"/>
      <c r="L37" s="326"/>
      <c r="M37" s="412"/>
      <c r="N37" s="412"/>
      <c r="O37" s="683"/>
      <c r="P37" s="683"/>
      <c r="Q37" s="414"/>
      <c r="R37" s="414"/>
      <c r="S37" s="684"/>
      <c r="T37" s="326"/>
      <c r="U37" s="682"/>
      <c r="V37" s="682"/>
      <c r="W37" s="682"/>
      <c r="X37" s="683"/>
      <c r="Y37" s="681"/>
      <c r="Z37" s="681"/>
      <c r="AA37" s="681"/>
      <c r="AB37" s="326"/>
    </row>
    <row r="38" spans="1:28" x14ac:dyDescent="0.2">
      <c r="A38" s="316" t="s">
        <v>1658</v>
      </c>
      <c r="B38" s="558" t="s">
        <v>1659</v>
      </c>
      <c r="C38" s="318">
        <f>'Series 600 Input'!J38</f>
        <v>0</v>
      </c>
      <c r="D38" s="326" t="s">
        <v>1636</v>
      </c>
      <c r="E38" s="412">
        <v>27.04</v>
      </c>
      <c r="F38" s="412">
        <v>27.04</v>
      </c>
      <c r="G38" s="412">
        <v>27.04</v>
      </c>
      <c r="H38" s="324">
        <f t="shared" ref="H38:H66" si="48">IFERROR(IF($C38&lt;20,$C38*E38,IF(AND(20&lt;=$C38,$C38&lt;=100),$C38*F38,IF($C38&gt;100,$C38*G38,"No Offer"))),"No Offer")</f>
        <v>0</v>
      </c>
      <c r="I38" s="681">
        <v>40</v>
      </c>
      <c r="J38" s="681">
        <v>40</v>
      </c>
      <c r="K38" s="681">
        <v>40</v>
      </c>
      <c r="L38" s="326">
        <f t="shared" ref="L38:L46" si="49">IFERROR(IF($C38&lt;20,$C38*I38,IF(AND(20&lt;=$C38,$C38&lt;=100),$C38*J38,IF($C38&gt;100,$C38*K38,"No Offer"))),"No Offer")</f>
        <v>0</v>
      </c>
      <c r="M38" s="412">
        <v>49.18</v>
      </c>
      <c r="N38" s="412">
        <v>49.18</v>
      </c>
      <c r="O38" s="683">
        <v>49.18</v>
      </c>
      <c r="P38" s="324">
        <f t="shared" ref="P38:P66" si="50">IFERROR(IF($C38&lt;20,$C38*M38,IF(AND(20&lt;=$C38,$C38&lt;=100),$C38*N38,IF($C38&gt;100,$C38*O38,"No Offer"))),"No Offer")</f>
        <v>0</v>
      </c>
      <c r="Q38" s="414">
        <v>20</v>
      </c>
      <c r="R38" s="414">
        <v>18</v>
      </c>
      <c r="S38" s="684">
        <v>18</v>
      </c>
      <c r="T38" s="326">
        <f t="shared" ref="T38:T46" si="51">IFERROR(IF($C38&lt;20,$C38*Q38,IF(AND(20&lt;=$C38,$C38&lt;=100),$C38*R38,IF($C38&gt;100,$C38*S38,"No Offer"))),"No Offer")</f>
        <v>0</v>
      </c>
      <c r="U38" s="682">
        <v>50</v>
      </c>
      <c r="V38" s="682">
        <v>40</v>
      </c>
      <c r="W38" s="682">
        <v>35</v>
      </c>
      <c r="X38" s="324">
        <f t="shared" ref="X38:X66" si="52">IFERROR(IF($C38&lt;20,$C38*U38,IF(AND(20&lt;=$C38,$C38&lt;=100),$C38*V38,IF($C38&gt;100,$C38*W38,"No Offer"))),"No Offer")</f>
        <v>0</v>
      </c>
      <c r="Y38" s="681">
        <v>25</v>
      </c>
      <c r="Z38" s="681">
        <v>20</v>
      </c>
      <c r="AA38" s="681">
        <v>20</v>
      </c>
      <c r="AB38" s="326">
        <f t="shared" ref="AB38:AB46" si="53">IFERROR(IF($C38&lt;20,$C38*Y38,IF(AND(20&lt;=$C38,$C38&lt;=100),$C38*Z38,IF($C38&gt;100,$C38*AA38,"No Offer"))),"No Offer")</f>
        <v>0</v>
      </c>
    </row>
    <row r="39" spans="1:28" x14ac:dyDescent="0.2">
      <c r="A39" s="316"/>
      <c r="B39" s="558"/>
      <c r="C39" s="318">
        <f>'Series 600 Input'!J39</f>
        <v>0</v>
      </c>
      <c r="D39" s="326"/>
      <c r="E39" s="412"/>
      <c r="F39" s="412"/>
      <c r="G39" s="683"/>
      <c r="H39" s="683"/>
      <c r="I39" s="681"/>
      <c r="J39" s="681"/>
      <c r="K39" s="681"/>
      <c r="L39" s="326"/>
      <c r="M39" s="412"/>
      <c r="N39" s="412"/>
      <c r="O39" s="683"/>
      <c r="P39" s="683"/>
      <c r="Q39" s="414"/>
      <c r="R39" s="414"/>
      <c r="S39" s="684"/>
      <c r="T39" s="326"/>
      <c r="U39" s="682"/>
      <c r="V39" s="682"/>
      <c r="W39" s="682"/>
      <c r="X39" s="683"/>
      <c r="Y39" s="681"/>
      <c r="Z39" s="681"/>
      <c r="AA39" s="681"/>
      <c r="AB39" s="326"/>
    </row>
    <row r="40" spans="1:28" x14ac:dyDescent="0.2">
      <c r="A40" s="316" t="s">
        <v>1660</v>
      </c>
      <c r="B40" s="558" t="s">
        <v>1661</v>
      </c>
      <c r="C40" s="318">
        <f>'Series 600 Input'!J40</f>
        <v>0</v>
      </c>
      <c r="D40" s="326" t="s">
        <v>1636</v>
      </c>
      <c r="E40" s="412">
        <v>27.04</v>
      </c>
      <c r="F40" s="412">
        <v>27.04</v>
      </c>
      <c r="G40" s="412">
        <v>27.04</v>
      </c>
      <c r="H40" s="324">
        <f t="shared" si="48"/>
        <v>0</v>
      </c>
      <c r="I40" s="681">
        <v>40</v>
      </c>
      <c r="J40" s="681">
        <v>40</v>
      </c>
      <c r="K40" s="681">
        <v>40</v>
      </c>
      <c r="L40" s="326">
        <f t="shared" si="49"/>
        <v>0</v>
      </c>
      <c r="M40" s="412">
        <v>49.18</v>
      </c>
      <c r="N40" s="412">
        <v>49.18</v>
      </c>
      <c r="O40" s="683">
        <v>49.18</v>
      </c>
      <c r="P40" s="324">
        <f t="shared" si="50"/>
        <v>0</v>
      </c>
      <c r="Q40" s="414">
        <v>20</v>
      </c>
      <c r="R40" s="414">
        <v>18</v>
      </c>
      <c r="S40" s="684">
        <v>18</v>
      </c>
      <c r="T40" s="326">
        <f t="shared" si="51"/>
        <v>0</v>
      </c>
      <c r="U40" s="682">
        <v>50</v>
      </c>
      <c r="V40" s="682">
        <v>40</v>
      </c>
      <c r="W40" s="682">
        <v>35</v>
      </c>
      <c r="X40" s="324">
        <f t="shared" si="52"/>
        <v>0</v>
      </c>
      <c r="Y40" s="681">
        <v>25</v>
      </c>
      <c r="Z40" s="681">
        <v>20</v>
      </c>
      <c r="AA40" s="681">
        <v>20</v>
      </c>
      <c r="AB40" s="326">
        <f t="shared" si="53"/>
        <v>0</v>
      </c>
    </row>
    <row r="41" spans="1:28" x14ac:dyDescent="0.2">
      <c r="A41" s="316"/>
      <c r="B41" s="558"/>
      <c r="C41" s="318">
        <f>'Series 600 Input'!J41</f>
        <v>0</v>
      </c>
      <c r="D41" s="326"/>
      <c r="E41" s="412"/>
      <c r="F41" s="412"/>
      <c r="G41" s="683"/>
      <c r="H41" s="683"/>
      <c r="I41" s="681"/>
      <c r="J41" s="681"/>
      <c r="K41" s="681"/>
      <c r="L41" s="326"/>
      <c r="M41" s="412"/>
      <c r="N41" s="412"/>
      <c r="O41" s="683"/>
      <c r="P41" s="683"/>
      <c r="Q41" s="414"/>
      <c r="R41" s="414"/>
      <c r="S41" s="684"/>
      <c r="T41" s="326"/>
      <c r="U41" s="682"/>
      <c r="V41" s="682"/>
      <c r="W41" s="682"/>
      <c r="X41" s="683"/>
      <c r="Y41" s="681"/>
      <c r="Z41" s="681"/>
      <c r="AA41" s="681"/>
      <c r="AB41" s="326"/>
    </row>
    <row r="42" spans="1:28" x14ac:dyDescent="0.2">
      <c r="A42" s="316" t="s">
        <v>1662</v>
      </c>
      <c r="B42" s="558" t="s">
        <v>1663</v>
      </c>
      <c r="C42" s="318">
        <f>'Series 600 Input'!J42</f>
        <v>0</v>
      </c>
      <c r="D42" s="326" t="s">
        <v>1636</v>
      </c>
      <c r="E42" s="412">
        <v>27.04</v>
      </c>
      <c r="F42" s="412">
        <v>27.04</v>
      </c>
      <c r="G42" s="412">
        <v>27.04</v>
      </c>
      <c r="H42" s="324">
        <f t="shared" si="48"/>
        <v>0</v>
      </c>
      <c r="I42" s="681">
        <v>40</v>
      </c>
      <c r="J42" s="681">
        <v>40</v>
      </c>
      <c r="K42" s="681">
        <v>40</v>
      </c>
      <c r="L42" s="326">
        <f t="shared" si="49"/>
        <v>0</v>
      </c>
      <c r="M42" s="412">
        <v>49.18</v>
      </c>
      <c r="N42" s="412">
        <v>49.18</v>
      </c>
      <c r="O42" s="683">
        <v>49.18</v>
      </c>
      <c r="P42" s="324">
        <f t="shared" si="50"/>
        <v>0</v>
      </c>
      <c r="Q42" s="414">
        <v>20</v>
      </c>
      <c r="R42" s="414">
        <v>18</v>
      </c>
      <c r="S42" s="684">
        <v>18</v>
      </c>
      <c r="T42" s="326">
        <f t="shared" si="51"/>
        <v>0</v>
      </c>
      <c r="U42" s="682">
        <v>50</v>
      </c>
      <c r="V42" s="682">
        <v>42.5</v>
      </c>
      <c r="W42" s="682">
        <v>38</v>
      </c>
      <c r="X42" s="324">
        <f t="shared" si="52"/>
        <v>0</v>
      </c>
      <c r="Y42" s="681">
        <v>25</v>
      </c>
      <c r="Z42" s="681">
        <v>20</v>
      </c>
      <c r="AA42" s="681">
        <v>20</v>
      </c>
      <c r="AB42" s="326">
        <f t="shared" si="53"/>
        <v>0</v>
      </c>
    </row>
    <row r="43" spans="1:28" x14ac:dyDescent="0.2">
      <c r="A43" s="316"/>
      <c r="B43" s="558"/>
      <c r="C43" s="318">
        <f>'Series 600 Input'!J43</f>
        <v>0</v>
      </c>
      <c r="D43" s="326"/>
      <c r="E43" s="412"/>
      <c r="F43" s="412"/>
      <c r="G43" s="683"/>
      <c r="H43" s="683"/>
      <c r="I43" s="681"/>
      <c r="J43" s="681"/>
      <c r="K43" s="681"/>
      <c r="L43" s="326"/>
      <c r="M43" s="412"/>
      <c r="N43" s="412"/>
      <c r="O43" s="683"/>
      <c r="P43" s="683"/>
      <c r="Q43" s="414"/>
      <c r="R43" s="414"/>
      <c r="S43" s="684"/>
      <c r="T43" s="326"/>
      <c r="U43" s="682"/>
      <c r="V43" s="682"/>
      <c r="W43" s="682"/>
      <c r="X43" s="683"/>
      <c r="Y43" s="681"/>
      <c r="Z43" s="681"/>
      <c r="AA43" s="681"/>
      <c r="AB43" s="326"/>
    </row>
    <row r="44" spans="1:28" x14ac:dyDescent="0.2">
      <c r="A44" s="316" t="s">
        <v>1664</v>
      </c>
      <c r="B44" s="558" t="s">
        <v>1665</v>
      </c>
      <c r="C44" s="318">
        <f>'Series 600 Input'!J44</f>
        <v>0</v>
      </c>
      <c r="D44" s="326" t="s">
        <v>1636</v>
      </c>
      <c r="E44" s="412">
        <v>27.04</v>
      </c>
      <c r="F44" s="412">
        <v>27.04</v>
      </c>
      <c r="G44" s="412">
        <v>27.04</v>
      </c>
      <c r="H44" s="324">
        <f t="shared" si="48"/>
        <v>0</v>
      </c>
      <c r="I44" s="681">
        <v>40</v>
      </c>
      <c r="J44" s="681">
        <v>40</v>
      </c>
      <c r="K44" s="681">
        <v>40</v>
      </c>
      <c r="L44" s="326">
        <f t="shared" si="49"/>
        <v>0</v>
      </c>
      <c r="M44" s="412">
        <v>49.18</v>
      </c>
      <c r="N44" s="412">
        <v>49.18</v>
      </c>
      <c r="O44" s="683">
        <v>49.18</v>
      </c>
      <c r="P44" s="324">
        <f t="shared" si="50"/>
        <v>0</v>
      </c>
      <c r="Q44" s="414">
        <v>20</v>
      </c>
      <c r="R44" s="414">
        <v>18</v>
      </c>
      <c r="S44" s="684">
        <v>18</v>
      </c>
      <c r="T44" s="326">
        <f t="shared" si="51"/>
        <v>0</v>
      </c>
      <c r="U44" s="682">
        <v>50</v>
      </c>
      <c r="V44" s="682">
        <v>42.5</v>
      </c>
      <c r="W44" s="682">
        <v>38</v>
      </c>
      <c r="X44" s="324">
        <f t="shared" si="52"/>
        <v>0</v>
      </c>
      <c r="Y44" s="681">
        <v>25</v>
      </c>
      <c r="Z44" s="681">
        <v>20</v>
      </c>
      <c r="AA44" s="681">
        <v>20</v>
      </c>
      <c r="AB44" s="326">
        <f t="shared" si="53"/>
        <v>0</v>
      </c>
    </row>
    <row r="45" spans="1:28" x14ac:dyDescent="0.2">
      <c r="A45" s="316"/>
      <c r="B45" s="558"/>
      <c r="C45" s="318">
        <f>'Series 600 Input'!J45</f>
        <v>0</v>
      </c>
      <c r="D45" s="326"/>
      <c r="E45" s="412"/>
      <c r="F45" s="412"/>
      <c r="G45" s="683"/>
      <c r="H45" s="683"/>
      <c r="I45" s="681"/>
      <c r="J45" s="681"/>
      <c r="K45" s="681"/>
      <c r="L45" s="326"/>
      <c r="M45" s="412"/>
      <c r="N45" s="412"/>
      <c r="O45" s="683"/>
      <c r="P45" s="683"/>
      <c r="Q45" s="414"/>
      <c r="R45" s="414"/>
      <c r="S45" s="684"/>
      <c r="T45" s="326"/>
      <c r="U45" s="682"/>
      <c r="V45" s="682"/>
      <c r="W45" s="682"/>
      <c r="X45" s="683"/>
      <c r="Y45" s="681"/>
      <c r="Z45" s="681"/>
      <c r="AA45" s="681"/>
      <c r="AB45" s="326"/>
    </row>
    <row r="46" spans="1:28" ht="25.5" x14ac:dyDescent="0.2">
      <c r="A46" s="316" t="s">
        <v>1645</v>
      </c>
      <c r="B46" s="558" t="s">
        <v>1666</v>
      </c>
      <c r="C46" s="318">
        <f>'Series 600 Input'!J46</f>
        <v>0</v>
      </c>
      <c r="D46" s="326" t="s">
        <v>1636</v>
      </c>
      <c r="E46" s="683" t="s">
        <v>402</v>
      </c>
      <c r="F46" s="683" t="s">
        <v>402</v>
      </c>
      <c r="G46" s="683" t="s">
        <v>402</v>
      </c>
      <c r="H46" s="324" t="str">
        <f>IF((0=$C46),"",IFERROR(IF($C46&lt;20,$C46*E46,IF(AND(20&lt;=$C46,$C46&lt;=100),$C46*F46,IF($C46&gt;100,$C46*G46,"No Offer"))),"No Offer"))</f>
        <v/>
      </c>
      <c r="I46" s="681">
        <v>618</v>
      </c>
      <c r="J46" s="681">
        <v>618</v>
      </c>
      <c r="K46" s="681">
        <v>618</v>
      </c>
      <c r="L46" s="326">
        <f t="shared" si="49"/>
        <v>0</v>
      </c>
      <c r="M46" s="412">
        <v>392.81</v>
      </c>
      <c r="N46" s="412">
        <v>392.81</v>
      </c>
      <c r="O46" s="683">
        <v>392.81</v>
      </c>
      <c r="P46" s="324">
        <f t="shared" si="50"/>
        <v>0</v>
      </c>
      <c r="Q46" s="414">
        <v>330</v>
      </c>
      <c r="R46" s="414">
        <v>330</v>
      </c>
      <c r="S46" s="414">
        <v>330</v>
      </c>
      <c r="T46" s="326">
        <f t="shared" si="51"/>
        <v>0</v>
      </c>
      <c r="U46" s="682">
        <v>500</v>
      </c>
      <c r="V46" s="682">
        <v>425</v>
      </c>
      <c r="W46" s="682">
        <v>375</v>
      </c>
      <c r="X46" s="324">
        <f t="shared" si="52"/>
        <v>0</v>
      </c>
      <c r="Y46" s="681">
        <v>500</v>
      </c>
      <c r="Z46" s="681">
        <v>500</v>
      </c>
      <c r="AA46" s="681">
        <v>500</v>
      </c>
      <c r="AB46" s="326">
        <f t="shared" si="53"/>
        <v>0</v>
      </c>
    </row>
    <row r="47" spans="1:28" x14ac:dyDescent="0.2">
      <c r="A47" s="316"/>
      <c r="B47" s="558"/>
      <c r="C47" s="318">
        <f>'Series 600 Input'!J47</f>
        <v>0</v>
      </c>
      <c r="D47" s="326"/>
      <c r="E47" s="412"/>
      <c r="F47" s="412"/>
      <c r="G47" s="683"/>
      <c r="H47" s="683"/>
      <c r="I47" s="681"/>
      <c r="J47" s="681"/>
      <c r="K47" s="681"/>
      <c r="L47" s="326"/>
      <c r="M47" s="412"/>
      <c r="N47" s="412"/>
      <c r="O47" s="683"/>
      <c r="P47" s="683"/>
      <c r="Q47" s="414"/>
      <c r="R47" s="414"/>
      <c r="S47" s="684"/>
      <c r="T47" s="326"/>
      <c r="U47" s="682"/>
      <c r="V47" s="682"/>
      <c r="W47" s="682"/>
      <c r="X47" s="683"/>
      <c r="Y47" s="681"/>
      <c r="Z47" s="681"/>
      <c r="AA47" s="681"/>
      <c r="AB47" s="326"/>
    </row>
    <row r="48" spans="1:28" x14ac:dyDescent="0.2">
      <c r="A48" s="311"/>
      <c r="B48" s="563" t="s">
        <v>1667</v>
      </c>
      <c r="C48" s="318">
        <f>'Series 600 Input'!J48</f>
        <v>0</v>
      </c>
      <c r="D48" s="577"/>
      <c r="E48" s="669" t="s">
        <v>1633</v>
      </c>
      <c r="F48" s="670" t="s">
        <v>1595</v>
      </c>
      <c r="G48" s="669" t="s">
        <v>1596</v>
      </c>
      <c r="H48" s="577"/>
      <c r="I48" s="667" t="s">
        <v>1633</v>
      </c>
      <c r="J48" s="668" t="s">
        <v>1595</v>
      </c>
      <c r="K48" s="667" t="s">
        <v>1596</v>
      </c>
      <c r="L48" s="577"/>
      <c r="M48" s="669" t="s">
        <v>1633</v>
      </c>
      <c r="N48" s="670" t="s">
        <v>1595</v>
      </c>
      <c r="O48" s="669" t="s">
        <v>1596</v>
      </c>
      <c r="P48" s="577"/>
      <c r="Q48" s="669" t="s">
        <v>1633</v>
      </c>
      <c r="R48" s="670" t="s">
        <v>1595</v>
      </c>
      <c r="S48" s="669" t="s">
        <v>1596</v>
      </c>
      <c r="T48" s="577"/>
      <c r="U48" s="667" t="s">
        <v>1633</v>
      </c>
      <c r="V48" s="668" t="s">
        <v>1595</v>
      </c>
      <c r="W48" s="667" t="s">
        <v>1596</v>
      </c>
      <c r="X48" s="577"/>
      <c r="Y48" s="667" t="s">
        <v>1633</v>
      </c>
      <c r="Z48" s="668" t="s">
        <v>1595</v>
      </c>
      <c r="AA48" s="667" t="s">
        <v>1596</v>
      </c>
      <c r="AB48" s="577"/>
    </row>
    <row r="49" spans="1:28" x14ac:dyDescent="0.2">
      <c r="A49" s="316"/>
      <c r="B49" s="558"/>
      <c r="C49" s="318">
        <f>'Series 600 Input'!J49</f>
        <v>0</v>
      </c>
      <c r="D49" s="326"/>
      <c r="E49" s="412"/>
      <c r="F49" s="412"/>
      <c r="G49" s="683"/>
      <c r="H49" s="683"/>
      <c r="I49" s="681"/>
      <c r="J49" s="681"/>
      <c r="K49" s="681"/>
      <c r="L49" s="326"/>
      <c r="M49" s="412"/>
      <c r="N49" s="412"/>
      <c r="O49" s="683"/>
      <c r="P49" s="683"/>
      <c r="Q49" s="414"/>
      <c r="R49" s="414"/>
      <c r="S49" s="684"/>
      <c r="T49" s="326"/>
      <c r="U49" s="682"/>
      <c r="V49" s="682"/>
      <c r="W49" s="682"/>
      <c r="X49" s="683"/>
      <c r="Y49" s="681"/>
      <c r="Z49" s="681"/>
      <c r="AA49" s="681"/>
      <c r="AB49" s="326"/>
    </row>
    <row r="50" spans="1:28" ht="25.5" x14ac:dyDescent="0.2">
      <c r="A50" s="316" t="s">
        <v>1668</v>
      </c>
      <c r="B50" s="558" t="s">
        <v>1669</v>
      </c>
      <c r="C50" s="318">
        <f>'Series 600 Input'!J50</f>
        <v>0</v>
      </c>
      <c r="D50" s="326" t="s">
        <v>1636</v>
      </c>
      <c r="E50" s="412">
        <v>27.49</v>
      </c>
      <c r="F50" s="412">
        <v>27.49</v>
      </c>
      <c r="G50" s="412">
        <v>27.49</v>
      </c>
      <c r="H50" s="324">
        <f t="shared" si="48"/>
        <v>0</v>
      </c>
      <c r="I50" s="681">
        <v>40</v>
      </c>
      <c r="J50" s="681">
        <v>40</v>
      </c>
      <c r="K50" s="681">
        <v>40</v>
      </c>
      <c r="L50" s="326">
        <f t="shared" ref="L50:L62" si="54">IFERROR(IF($C50&lt;20,$C50*I50,IF(AND(20&lt;=$C50,$C50&lt;=100),$C50*J50,IF($C50&gt;100,$C50*K50,"No Offer"))),"No Offer")</f>
        <v>0</v>
      </c>
      <c r="M50" s="412">
        <v>65.66</v>
      </c>
      <c r="N50" s="412">
        <v>65.66</v>
      </c>
      <c r="O50" s="683">
        <v>65.66</v>
      </c>
      <c r="P50" s="324">
        <f t="shared" si="50"/>
        <v>0</v>
      </c>
      <c r="Q50" s="414">
        <v>30</v>
      </c>
      <c r="R50" s="414">
        <v>28</v>
      </c>
      <c r="S50" s="684">
        <v>25</v>
      </c>
      <c r="T50" s="326">
        <f t="shared" ref="T50:T62" si="55">IFERROR(IF($C50&lt;20,$C50*Q50,IF(AND(20&lt;=$C50,$C50&lt;=100),$C50*R50,IF($C50&gt;100,$C50*S50,"No Offer"))),"No Offer")</f>
        <v>0</v>
      </c>
      <c r="U50" s="682">
        <v>65</v>
      </c>
      <c r="V50" s="682">
        <v>60.5</v>
      </c>
      <c r="W50" s="682">
        <v>60.5</v>
      </c>
      <c r="X50" s="324">
        <f t="shared" si="52"/>
        <v>0</v>
      </c>
      <c r="Y50" s="681">
        <v>50</v>
      </c>
      <c r="Z50" s="681">
        <v>50</v>
      </c>
      <c r="AA50" s="681">
        <v>50</v>
      </c>
      <c r="AB50" s="326">
        <f t="shared" ref="AB50:AB62" si="56">IFERROR(IF($C50&lt;20,$C50*Y50,IF(AND(20&lt;=$C50,$C50&lt;=100),$C50*Z50,IF($C50&gt;100,$C50*AA50,"No Offer"))),"No Offer")</f>
        <v>0</v>
      </c>
    </row>
    <row r="51" spans="1:28" x14ac:dyDescent="0.2">
      <c r="A51" s="316"/>
      <c r="B51" s="558"/>
      <c r="C51" s="318">
        <f>'Series 600 Input'!J51</f>
        <v>0</v>
      </c>
      <c r="D51" s="326"/>
      <c r="E51" s="412"/>
      <c r="F51" s="412"/>
      <c r="G51" s="683"/>
      <c r="H51" s="683"/>
      <c r="I51" s="681"/>
      <c r="J51" s="681"/>
      <c r="K51" s="681"/>
      <c r="L51" s="326"/>
      <c r="M51" s="412"/>
      <c r="N51" s="412"/>
      <c r="O51" s="683"/>
      <c r="P51" s="683"/>
      <c r="Q51" s="414"/>
      <c r="R51" s="414"/>
      <c r="S51" s="684"/>
      <c r="T51" s="326"/>
      <c r="U51" s="682"/>
      <c r="V51" s="682"/>
      <c r="W51" s="682"/>
      <c r="X51" s="683"/>
      <c r="Y51" s="681"/>
      <c r="Z51" s="681"/>
      <c r="AA51" s="681"/>
      <c r="AB51" s="326"/>
    </row>
    <row r="52" spans="1:28" ht="25.5" x14ac:dyDescent="0.2">
      <c r="A52" s="316" t="s">
        <v>1670</v>
      </c>
      <c r="B52" s="558" t="s">
        <v>1671</v>
      </c>
      <c r="C52" s="318">
        <f>'Series 600 Input'!J52</f>
        <v>0</v>
      </c>
      <c r="D52" s="326" t="s">
        <v>1636</v>
      </c>
      <c r="E52" s="412">
        <v>27.49</v>
      </c>
      <c r="F52" s="412">
        <v>27.49</v>
      </c>
      <c r="G52" s="412">
        <v>27.49</v>
      </c>
      <c r="H52" s="324">
        <f t="shared" si="48"/>
        <v>0</v>
      </c>
      <c r="I52" s="681">
        <v>40</v>
      </c>
      <c r="J52" s="681">
        <v>40</v>
      </c>
      <c r="K52" s="681">
        <v>40</v>
      </c>
      <c r="L52" s="326">
        <f t="shared" si="54"/>
        <v>0</v>
      </c>
      <c r="M52" s="412">
        <v>65.66</v>
      </c>
      <c r="N52" s="412">
        <v>65.66</v>
      </c>
      <c r="O52" s="683">
        <v>65.66</v>
      </c>
      <c r="P52" s="324">
        <f t="shared" si="50"/>
        <v>0</v>
      </c>
      <c r="Q52" s="414">
        <v>30</v>
      </c>
      <c r="R52" s="414">
        <v>28</v>
      </c>
      <c r="S52" s="684">
        <v>25</v>
      </c>
      <c r="T52" s="326">
        <f t="shared" si="55"/>
        <v>0</v>
      </c>
      <c r="U52" s="682">
        <v>72.5</v>
      </c>
      <c r="V52" s="682">
        <v>68.239999999999995</v>
      </c>
      <c r="W52" s="682">
        <v>68.239999999999995</v>
      </c>
      <c r="X52" s="324">
        <f t="shared" si="52"/>
        <v>0</v>
      </c>
      <c r="Y52" s="681">
        <v>50</v>
      </c>
      <c r="Z52" s="681">
        <v>50</v>
      </c>
      <c r="AA52" s="681">
        <v>50</v>
      </c>
      <c r="AB52" s="326">
        <f t="shared" si="56"/>
        <v>0</v>
      </c>
    </row>
    <row r="53" spans="1:28" x14ac:dyDescent="0.2">
      <c r="A53" s="316"/>
      <c r="B53" s="558"/>
      <c r="C53" s="318">
        <f>'Series 600 Input'!J53</f>
        <v>0</v>
      </c>
      <c r="D53" s="326"/>
      <c r="E53" s="412"/>
      <c r="F53" s="412"/>
      <c r="G53" s="683"/>
      <c r="H53" s="683"/>
      <c r="I53" s="681"/>
      <c r="J53" s="681"/>
      <c r="K53" s="681"/>
      <c r="L53" s="326"/>
      <c r="M53" s="412"/>
      <c r="N53" s="412"/>
      <c r="O53" s="683"/>
      <c r="P53" s="683"/>
      <c r="Q53" s="414"/>
      <c r="R53" s="414"/>
      <c r="S53" s="684"/>
      <c r="T53" s="326"/>
      <c r="U53" s="682"/>
      <c r="V53" s="682"/>
      <c r="W53" s="682"/>
      <c r="X53" s="683"/>
      <c r="Y53" s="681"/>
      <c r="Z53" s="681"/>
      <c r="AA53" s="681"/>
      <c r="AB53" s="326"/>
    </row>
    <row r="54" spans="1:28" ht="25.5" x14ac:dyDescent="0.2">
      <c r="A54" s="316" t="s">
        <v>1672</v>
      </c>
      <c r="B54" s="558" t="s">
        <v>1673</v>
      </c>
      <c r="C54" s="318">
        <f>'Series 600 Input'!J54</f>
        <v>0</v>
      </c>
      <c r="D54" s="326" t="s">
        <v>1636</v>
      </c>
      <c r="E54" s="412">
        <v>27.49</v>
      </c>
      <c r="F54" s="412">
        <v>27.49</v>
      </c>
      <c r="G54" s="412">
        <v>27.49</v>
      </c>
      <c r="H54" s="324">
        <f t="shared" si="48"/>
        <v>0</v>
      </c>
      <c r="I54" s="681">
        <v>40</v>
      </c>
      <c r="J54" s="681">
        <v>40</v>
      </c>
      <c r="K54" s="681">
        <v>40</v>
      </c>
      <c r="L54" s="326">
        <f t="shared" si="54"/>
        <v>0</v>
      </c>
      <c r="M54" s="412">
        <v>65.66</v>
      </c>
      <c r="N54" s="412">
        <v>65.66</v>
      </c>
      <c r="O54" s="683">
        <v>65.66</v>
      </c>
      <c r="P54" s="324">
        <f t="shared" si="50"/>
        <v>0</v>
      </c>
      <c r="Q54" s="414">
        <v>30</v>
      </c>
      <c r="R54" s="414">
        <v>28</v>
      </c>
      <c r="S54" s="684">
        <v>25</v>
      </c>
      <c r="T54" s="326">
        <f t="shared" si="55"/>
        <v>0</v>
      </c>
      <c r="U54" s="682">
        <v>73.5</v>
      </c>
      <c r="V54" s="682">
        <v>69.33</v>
      </c>
      <c r="W54" s="682">
        <v>69.33</v>
      </c>
      <c r="X54" s="324">
        <f t="shared" si="52"/>
        <v>0</v>
      </c>
      <c r="Y54" s="681">
        <v>50</v>
      </c>
      <c r="Z54" s="681">
        <v>50</v>
      </c>
      <c r="AA54" s="681">
        <v>50</v>
      </c>
      <c r="AB54" s="326">
        <f t="shared" si="56"/>
        <v>0</v>
      </c>
    </row>
    <row r="55" spans="1:28" x14ac:dyDescent="0.2">
      <c r="A55" s="316"/>
      <c r="B55" s="558"/>
      <c r="C55" s="318">
        <f>'Series 600 Input'!J55</f>
        <v>0</v>
      </c>
      <c r="D55" s="326"/>
      <c r="E55" s="412"/>
      <c r="F55" s="412"/>
      <c r="G55" s="683"/>
      <c r="H55" s="683"/>
      <c r="I55" s="681"/>
      <c r="J55" s="681"/>
      <c r="K55" s="681"/>
      <c r="L55" s="326"/>
      <c r="M55" s="412"/>
      <c r="N55" s="412"/>
      <c r="O55" s="683"/>
      <c r="P55" s="683"/>
      <c r="Q55" s="414"/>
      <c r="R55" s="414"/>
      <c r="S55" s="684"/>
      <c r="T55" s="326"/>
      <c r="U55" s="682"/>
      <c r="V55" s="682"/>
      <c r="W55" s="682"/>
      <c r="X55" s="683"/>
      <c r="Y55" s="681"/>
      <c r="Z55" s="681"/>
      <c r="AA55" s="681"/>
      <c r="AB55" s="326"/>
    </row>
    <row r="56" spans="1:28" ht="25.5" x14ac:dyDescent="0.2">
      <c r="A56" s="316" t="s">
        <v>1674</v>
      </c>
      <c r="B56" s="558" t="s">
        <v>1675</v>
      </c>
      <c r="C56" s="318">
        <f>'Series 600 Input'!J56</f>
        <v>0</v>
      </c>
      <c r="D56" s="326" t="s">
        <v>1636</v>
      </c>
      <c r="E56" s="412">
        <v>35.19</v>
      </c>
      <c r="F56" s="412">
        <v>35.19</v>
      </c>
      <c r="G56" s="412">
        <v>35.19</v>
      </c>
      <c r="H56" s="324">
        <f t="shared" si="48"/>
        <v>0</v>
      </c>
      <c r="I56" s="681">
        <v>40</v>
      </c>
      <c r="J56" s="681">
        <v>40</v>
      </c>
      <c r="K56" s="681">
        <v>40</v>
      </c>
      <c r="L56" s="326">
        <f t="shared" si="54"/>
        <v>0</v>
      </c>
      <c r="M56" s="412">
        <v>65.66</v>
      </c>
      <c r="N56" s="412">
        <v>65.66</v>
      </c>
      <c r="O56" s="683">
        <v>65.66</v>
      </c>
      <c r="P56" s="324">
        <f t="shared" si="50"/>
        <v>0</v>
      </c>
      <c r="Q56" s="414">
        <v>35</v>
      </c>
      <c r="R56" s="414">
        <v>30</v>
      </c>
      <c r="S56" s="684">
        <v>28</v>
      </c>
      <c r="T56" s="326">
        <f t="shared" si="55"/>
        <v>0</v>
      </c>
      <c r="U56" s="682">
        <v>67</v>
      </c>
      <c r="V56" s="682">
        <v>62.43</v>
      </c>
      <c r="W56" s="682">
        <v>62.43</v>
      </c>
      <c r="X56" s="324">
        <f t="shared" si="52"/>
        <v>0</v>
      </c>
      <c r="Y56" s="681">
        <v>50</v>
      </c>
      <c r="Z56" s="681">
        <v>50</v>
      </c>
      <c r="AA56" s="681">
        <v>50</v>
      </c>
      <c r="AB56" s="326">
        <f t="shared" si="56"/>
        <v>0</v>
      </c>
    </row>
    <row r="57" spans="1:28" x14ac:dyDescent="0.2">
      <c r="A57" s="316"/>
      <c r="B57" s="558"/>
      <c r="C57" s="318">
        <f>'Series 600 Input'!J57</f>
        <v>0</v>
      </c>
      <c r="D57" s="326"/>
      <c r="E57" s="412"/>
      <c r="F57" s="412"/>
      <c r="G57" s="683"/>
      <c r="H57" s="683"/>
      <c r="I57" s="681"/>
      <c r="J57" s="681"/>
      <c r="K57" s="681"/>
      <c r="L57" s="326"/>
      <c r="M57" s="412"/>
      <c r="N57" s="412"/>
      <c r="O57" s="683"/>
      <c r="P57" s="683"/>
      <c r="Q57" s="414"/>
      <c r="R57" s="414"/>
      <c r="S57" s="684"/>
      <c r="T57" s="326"/>
      <c r="U57" s="682"/>
      <c r="V57" s="682"/>
      <c r="W57" s="682"/>
      <c r="X57" s="683"/>
      <c r="Y57" s="681"/>
      <c r="Z57" s="681"/>
      <c r="AA57" s="681"/>
      <c r="AB57" s="326"/>
    </row>
    <row r="58" spans="1:28" x14ac:dyDescent="0.2">
      <c r="A58" s="316" t="s">
        <v>1676</v>
      </c>
      <c r="B58" s="558" t="s">
        <v>1677</v>
      </c>
      <c r="C58" s="318">
        <f>'Series 600 Input'!J58</f>
        <v>0</v>
      </c>
      <c r="D58" s="326" t="s">
        <v>1636</v>
      </c>
      <c r="E58" s="412">
        <v>28.24</v>
      </c>
      <c r="F58" s="412">
        <v>28.24</v>
      </c>
      <c r="G58" s="412">
        <v>28.24</v>
      </c>
      <c r="H58" s="324">
        <f t="shared" si="48"/>
        <v>0</v>
      </c>
      <c r="I58" s="681">
        <v>40</v>
      </c>
      <c r="J58" s="681">
        <v>40</v>
      </c>
      <c r="K58" s="681">
        <v>40</v>
      </c>
      <c r="L58" s="326">
        <f t="shared" si="54"/>
        <v>0</v>
      </c>
      <c r="M58" s="412">
        <v>100.16</v>
      </c>
      <c r="N58" s="412">
        <v>100.16</v>
      </c>
      <c r="O58" s="683">
        <v>100.16</v>
      </c>
      <c r="P58" s="324">
        <f t="shared" si="50"/>
        <v>0</v>
      </c>
      <c r="Q58" s="414">
        <v>45</v>
      </c>
      <c r="R58" s="414">
        <v>45</v>
      </c>
      <c r="S58" s="414">
        <v>45</v>
      </c>
      <c r="T58" s="326">
        <f t="shared" si="55"/>
        <v>0</v>
      </c>
      <c r="U58" s="682">
        <v>55</v>
      </c>
      <c r="V58" s="682">
        <v>50</v>
      </c>
      <c r="W58" s="682">
        <v>48.5</v>
      </c>
      <c r="X58" s="324">
        <f t="shared" si="52"/>
        <v>0</v>
      </c>
      <c r="Y58" s="681">
        <v>45</v>
      </c>
      <c r="Z58" s="681">
        <v>45</v>
      </c>
      <c r="AA58" s="681">
        <v>45</v>
      </c>
      <c r="AB58" s="326">
        <f t="shared" si="56"/>
        <v>0</v>
      </c>
    </row>
    <row r="59" spans="1:28" x14ac:dyDescent="0.2">
      <c r="A59" s="316"/>
      <c r="B59" s="597"/>
      <c r="C59" s="318">
        <f>'Series 600 Input'!J59</f>
        <v>0</v>
      </c>
      <c r="D59" s="326"/>
      <c r="E59" s="412"/>
      <c r="F59" s="412"/>
      <c r="G59" s="683"/>
      <c r="H59" s="683"/>
      <c r="I59" s="681"/>
      <c r="J59" s="681"/>
      <c r="K59" s="681"/>
      <c r="L59" s="326"/>
      <c r="M59" s="412"/>
      <c r="N59" s="412"/>
      <c r="O59" s="683"/>
      <c r="P59" s="683"/>
      <c r="Q59" s="414"/>
      <c r="R59" s="414"/>
      <c r="S59" s="684"/>
      <c r="T59" s="326"/>
      <c r="U59" s="682"/>
      <c r="V59" s="682"/>
      <c r="W59" s="682"/>
      <c r="X59" s="683"/>
      <c r="Y59" s="681"/>
      <c r="Z59" s="681"/>
      <c r="AA59" s="681"/>
      <c r="AB59" s="326"/>
    </row>
    <row r="60" spans="1:28" ht="25.5" x14ac:dyDescent="0.2">
      <c r="A60" s="316" t="s">
        <v>1678</v>
      </c>
      <c r="B60" s="558" t="s">
        <v>1679</v>
      </c>
      <c r="C60" s="318">
        <f>'Series 600 Input'!J60</f>
        <v>0</v>
      </c>
      <c r="D60" s="326" t="s">
        <v>1636</v>
      </c>
      <c r="E60" s="412">
        <v>10.81</v>
      </c>
      <c r="F60" s="412">
        <v>10.81</v>
      </c>
      <c r="G60" s="412">
        <v>10.81</v>
      </c>
      <c r="H60" s="324">
        <f t="shared" si="48"/>
        <v>0</v>
      </c>
      <c r="I60" s="681">
        <v>10</v>
      </c>
      <c r="J60" s="681">
        <v>10</v>
      </c>
      <c r="K60" s="681">
        <v>10</v>
      </c>
      <c r="L60" s="326">
        <f t="shared" si="54"/>
        <v>0</v>
      </c>
      <c r="M60" s="412">
        <v>31.16</v>
      </c>
      <c r="N60" s="412">
        <v>31.16</v>
      </c>
      <c r="O60" s="683">
        <v>31.16</v>
      </c>
      <c r="P60" s="324">
        <f t="shared" si="50"/>
        <v>0</v>
      </c>
      <c r="Q60" s="414">
        <v>3</v>
      </c>
      <c r="R60" s="414">
        <v>3</v>
      </c>
      <c r="S60" s="684">
        <v>3</v>
      </c>
      <c r="T60" s="326">
        <f t="shared" si="55"/>
        <v>0</v>
      </c>
      <c r="U60" s="682">
        <v>6.45</v>
      </c>
      <c r="V60" s="682">
        <v>6.09</v>
      </c>
      <c r="W60" s="682">
        <v>5.73</v>
      </c>
      <c r="X60" s="324">
        <f t="shared" si="52"/>
        <v>0</v>
      </c>
      <c r="Y60" s="681">
        <v>6</v>
      </c>
      <c r="Z60" s="681">
        <v>6</v>
      </c>
      <c r="AA60" s="681">
        <v>6</v>
      </c>
      <c r="AB60" s="326">
        <f t="shared" si="56"/>
        <v>0</v>
      </c>
    </row>
    <row r="61" spans="1:28" ht="15.75" customHeight="1" x14ac:dyDescent="0.2">
      <c r="A61" s="316"/>
      <c r="B61" s="558"/>
      <c r="C61" s="318">
        <f>'Series 600 Input'!J61</f>
        <v>0</v>
      </c>
      <c r="D61" s="326"/>
      <c r="E61" s="412"/>
      <c r="F61" s="412"/>
      <c r="G61" s="683"/>
      <c r="H61" s="683"/>
      <c r="I61" s="681"/>
      <c r="J61" s="681"/>
      <c r="K61" s="681"/>
      <c r="L61" s="326"/>
      <c r="M61" s="412"/>
      <c r="N61" s="412"/>
      <c r="O61" s="683"/>
      <c r="P61" s="683"/>
      <c r="Q61" s="414"/>
      <c r="R61" s="414"/>
      <c r="S61" s="684"/>
      <c r="T61" s="326"/>
      <c r="U61" s="682"/>
      <c r="V61" s="682"/>
      <c r="W61" s="682"/>
      <c r="X61" s="683"/>
      <c r="Y61" s="681"/>
      <c r="Z61" s="681"/>
      <c r="AA61" s="681"/>
      <c r="AB61" s="326"/>
    </row>
    <row r="62" spans="1:28" ht="25.5" x14ac:dyDescent="0.2">
      <c r="A62" s="316" t="s">
        <v>1680</v>
      </c>
      <c r="B62" s="558" t="s">
        <v>1681</v>
      </c>
      <c r="C62" s="318">
        <f>'Series 600 Input'!J62</f>
        <v>0</v>
      </c>
      <c r="D62" s="326" t="s">
        <v>1636</v>
      </c>
      <c r="E62" s="412">
        <v>6.49</v>
      </c>
      <c r="F62" s="412">
        <v>6.49</v>
      </c>
      <c r="G62" s="412">
        <v>6.49</v>
      </c>
      <c r="H62" s="324">
        <f t="shared" si="48"/>
        <v>0</v>
      </c>
      <c r="I62" s="681">
        <v>10</v>
      </c>
      <c r="J62" s="681">
        <v>10</v>
      </c>
      <c r="K62" s="681">
        <v>10</v>
      </c>
      <c r="L62" s="326">
        <f t="shared" si="54"/>
        <v>0</v>
      </c>
      <c r="M62" s="412">
        <v>31.16</v>
      </c>
      <c r="N62" s="412">
        <v>31.16</v>
      </c>
      <c r="O62" s="683">
        <v>31.16</v>
      </c>
      <c r="P62" s="324">
        <f t="shared" si="50"/>
        <v>0</v>
      </c>
      <c r="Q62" s="414">
        <v>3</v>
      </c>
      <c r="R62" s="414">
        <v>3</v>
      </c>
      <c r="S62" s="684">
        <v>3</v>
      </c>
      <c r="T62" s="326">
        <f t="shared" si="55"/>
        <v>0</v>
      </c>
      <c r="U62" s="682">
        <v>6.45</v>
      </c>
      <c r="V62" s="682">
        <v>6.09</v>
      </c>
      <c r="W62" s="682">
        <v>5.73</v>
      </c>
      <c r="X62" s="324">
        <f t="shared" si="52"/>
        <v>0</v>
      </c>
      <c r="Y62" s="681">
        <v>6</v>
      </c>
      <c r="Z62" s="681">
        <v>6</v>
      </c>
      <c r="AA62" s="681">
        <v>6</v>
      </c>
      <c r="AB62" s="326">
        <f t="shared" si="56"/>
        <v>0</v>
      </c>
    </row>
    <row r="63" spans="1:28" ht="16.5" customHeight="1" x14ac:dyDescent="0.2">
      <c r="A63" s="316"/>
      <c r="B63" s="596"/>
      <c r="C63" s="318">
        <f>'Series 600 Input'!J63</f>
        <v>0</v>
      </c>
      <c r="D63" s="326"/>
      <c r="E63" s="412"/>
      <c r="F63" s="412"/>
      <c r="G63" s="683"/>
      <c r="H63" s="683"/>
      <c r="I63" s="681"/>
      <c r="J63" s="681"/>
      <c r="K63" s="681"/>
      <c r="L63" s="326"/>
      <c r="M63" s="412"/>
      <c r="N63" s="412"/>
      <c r="O63" s="683"/>
      <c r="P63" s="683"/>
      <c r="Q63" s="414"/>
      <c r="R63" s="414"/>
      <c r="S63" s="684"/>
      <c r="T63" s="326"/>
      <c r="U63" s="682"/>
      <c r="V63" s="682"/>
      <c r="W63" s="682"/>
      <c r="X63" s="683"/>
      <c r="Y63" s="681"/>
      <c r="Z63" s="681"/>
      <c r="AA63" s="681"/>
      <c r="AB63" s="326"/>
    </row>
    <row r="64" spans="1:28" ht="19.5" customHeight="1" x14ac:dyDescent="0.2">
      <c r="A64" s="311"/>
      <c r="B64" s="563" t="s">
        <v>1682</v>
      </c>
      <c r="C64" s="318">
        <f>'Series 600 Input'!J64</f>
        <v>0</v>
      </c>
      <c r="D64" s="577"/>
      <c r="E64" s="669">
        <v>22.29</v>
      </c>
      <c r="F64" s="670" t="s">
        <v>1595</v>
      </c>
      <c r="G64" s="669" t="s">
        <v>1596</v>
      </c>
      <c r="H64" s="577"/>
      <c r="I64" s="667" t="s">
        <v>1633</v>
      </c>
      <c r="J64" s="668" t="s">
        <v>1595</v>
      </c>
      <c r="K64" s="667" t="s">
        <v>1596</v>
      </c>
      <c r="L64" s="577"/>
      <c r="M64" s="669" t="s">
        <v>1633</v>
      </c>
      <c r="N64" s="670" t="s">
        <v>1595</v>
      </c>
      <c r="O64" s="669" t="s">
        <v>1596</v>
      </c>
      <c r="P64" s="577"/>
      <c r="Q64" s="669" t="s">
        <v>1633</v>
      </c>
      <c r="R64" s="670" t="s">
        <v>1595</v>
      </c>
      <c r="S64" s="669" t="s">
        <v>1596</v>
      </c>
      <c r="T64" s="577"/>
      <c r="U64" s="667" t="s">
        <v>1633</v>
      </c>
      <c r="V64" s="668" t="s">
        <v>1595</v>
      </c>
      <c r="W64" s="667" t="s">
        <v>1596</v>
      </c>
      <c r="X64" s="577"/>
      <c r="Y64" s="667" t="s">
        <v>1633</v>
      </c>
      <c r="Z64" s="668" t="s">
        <v>1595</v>
      </c>
      <c r="AA64" s="667" t="s">
        <v>1596</v>
      </c>
      <c r="AB64" s="577"/>
    </row>
    <row r="65" spans="1:28" ht="12.75" customHeight="1" x14ac:dyDescent="0.2">
      <c r="A65" s="316"/>
      <c r="B65" s="596"/>
      <c r="C65" s="318">
        <f>'Series 600 Input'!J65</f>
        <v>0</v>
      </c>
      <c r="D65" s="326"/>
      <c r="E65" s="412"/>
      <c r="F65" s="412"/>
      <c r="G65" s="683"/>
      <c r="H65" s="683"/>
      <c r="I65" s="681"/>
      <c r="J65" s="681"/>
      <c r="K65" s="681"/>
      <c r="L65" s="326"/>
      <c r="M65" s="412"/>
      <c r="N65" s="412"/>
      <c r="O65" s="683"/>
      <c r="P65" s="683"/>
      <c r="Q65" s="414"/>
      <c r="R65" s="414"/>
      <c r="S65" s="684"/>
      <c r="T65" s="326"/>
      <c r="U65" s="682"/>
      <c r="V65" s="682"/>
      <c r="W65" s="682"/>
      <c r="X65" s="683"/>
      <c r="Y65" s="681"/>
      <c r="Z65" s="681"/>
      <c r="AA65" s="681"/>
      <c r="AB65" s="326"/>
    </row>
    <row r="66" spans="1:28" s="692" customFormat="1" ht="14.25" x14ac:dyDescent="0.2">
      <c r="A66" s="686" t="s">
        <v>1683</v>
      </c>
      <c r="B66" s="687" t="s">
        <v>1684</v>
      </c>
      <c r="C66" s="318">
        <f>'Series 600 Input'!J66</f>
        <v>0</v>
      </c>
      <c r="D66" s="688" t="s">
        <v>768</v>
      </c>
      <c r="E66" s="412">
        <v>22.29</v>
      </c>
      <c r="F66" s="412">
        <v>4.8600000000000003</v>
      </c>
      <c r="G66" s="412">
        <v>4.8600000000000003</v>
      </c>
      <c r="H66" s="324">
        <f t="shared" si="48"/>
        <v>0</v>
      </c>
      <c r="I66" s="689">
        <v>6</v>
      </c>
      <c r="J66" s="689">
        <v>6</v>
      </c>
      <c r="K66" s="689">
        <v>6</v>
      </c>
      <c r="L66" s="326">
        <f t="shared" ref="L66" si="57">IFERROR(IF($C66&lt;20,$C66*I66,IF(AND(20&lt;=$C66,$C66&lt;=100),$C66*J66,IF($C66&gt;100,$C66*K66,"No Offer"))),"No Offer")</f>
        <v>0</v>
      </c>
      <c r="M66" s="412">
        <v>6.16</v>
      </c>
      <c r="N66" s="412">
        <v>6.16</v>
      </c>
      <c r="O66" s="683">
        <v>6.16</v>
      </c>
      <c r="P66" s="324">
        <f t="shared" si="50"/>
        <v>0</v>
      </c>
      <c r="Q66" s="690">
        <v>3</v>
      </c>
      <c r="R66" s="690">
        <v>3</v>
      </c>
      <c r="S66" s="691">
        <v>3</v>
      </c>
      <c r="T66" s="326">
        <f t="shared" ref="T66" si="58">IFERROR(IF($C66&lt;20,$C66*Q66,IF(AND(20&lt;=$C66,$C66&lt;=100),$C66*R66,IF($C66&gt;100,$C66*S66,"No Offer"))),"No Offer")</f>
        <v>0</v>
      </c>
      <c r="U66" s="682">
        <v>5</v>
      </c>
      <c r="V66" s="682">
        <v>3.5</v>
      </c>
      <c r="W66" s="682">
        <v>2.5</v>
      </c>
      <c r="X66" s="324">
        <f t="shared" si="52"/>
        <v>0</v>
      </c>
      <c r="Y66" s="689">
        <v>7</v>
      </c>
      <c r="Z66" s="689">
        <v>7</v>
      </c>
      <c r="AA66" s="689">
        <v>7</v>
      </c>
      <c r="AB66" s="326">
        <f t="shared" ref="AB66" si="59">IFERROR(IF($C66&lt;20,$C66*Y66,IF(AND(20&lt;=$C66,$C66&lt;=100),$C66*Z66,IF($C66&gt;100,$C66*AA66,"No Offer"))),"No Offer")</f>
        <v>0</v>
      </c>
    </row>
    <row r="67" spans="1:28" x14ac:dyDescent="0.2">
      <c r="A67" s="316"/>
      <c r="B67" s="558"/>
      <c r="C67" s="318">
        <f>'Series 600 Input'!J67</f>
        <v>0</v>
      </c>
      <c r="D67" s="318"/>
      <c r="E67" s="412"/>
      <c r="F67" s="412"/>
      <c r="G67" s="412"/>
      <c r="H67" s="412"/>
      <c r="I67" s="681"/>
      <c r="J67" s="681"/>
      <c r="K67" s="681"/>
      <c r="L67" s="685"/>
      <c r="M67" s="412"/>
      <c r="N67" s="412"/>
      <c r="O67" s="412"/>
      <c r="P67" s="412"/>
      <c r="Q67" s="414"/>
      <c r="R67" s="414"/>
      <c r="S67" s="414"/>
      <c r="T67" s="685"/>
      <c r="U67" s="682"/>
      <c r="V67" s="682"/>
      <c r="W67" s="682"/>
      <c r="X67" s="412"/>
      <c r="Y67" s="681"/>
      <c r="Z67" s="681"/>
      <c r="AA67" s="681"/>
      <c r="AB67" s="685"/>
    </row>
    <row r="68" spans="1:28" x14ac:dyDescent="0.2">
      <c r="A68" s="311"/>
      <c r="B68" s="563" t="s">
        <v>1418</v>
      </c>
      <c r="C68" s="318">
        <f>'Series 600 Input'!J68</f>
        <v>0</v>
      </c>
      <c r="D68" s="314"/>
      <c r="E68" s="669" t="s">
        <v>386</v>
      </c>
      <c r="F68" s="670" t="s">
        <v>1091</v>
      </c>
      <c r="G68" s="669" t="s">
        <v>388</v>
      </c>
      <c r="H68" s="669"/>
      <c r="I68" s="667" t="s">
        <v>386</v>
      </c>
      <c r="J68" s="668" t="s">
        <v>1091</v>
      </c>
      <c r="K68" s="667" t="s">
        <v>388</v>
      </c>
      <c r="L68" s="671"/>
      <c r="M68" s="669" t="s">
        <v>386</v>
      </c>
      <c r="N68" s="670" t="s">
        <v>1091</v>
      </c>
      <c r="O68" s="669" t="s">
        <v>388</v>
      </c>
      <c r="P68" s="669"/>
      <c r="Q68" s="669" t="s">
        <v>386</v>
      </c>
      <c r="R68" s="670" t="s">
        <v>1091</v>
      </c>
      <c r="S68" s="669" t="s">
        <v>388</v>
      </c>
      <c r="T68" s="671"/>
      <c r="U68" s="667" t="s">
        <v>386</v>
      </c>
      <c r="V68" s="668" t="s">
        <v>1091</v>
      </c>
      <c r="W68" s="667" t="s">
        <v>388</v>
      </c>
      <c r="X68" s="669"/>
      <c r="Y68" s="667" t="s">
        <v>386</v>
      </c>
      <c r="Z68" s="668" t="s">
        <v>1091</v>
      </c>
      <c r="AA68" s="667" t="s">
        <v>388</v>
      </c>
      <c r="AB68" s="671"/>
    </row>
    <row r="69" spans="1:28" x14ac:dyDescent="0.2">
      <c r="A69" s="316"/>
      <c r="B69" s="596"/>
      <c r="C69" s="318">
        <f>'Series 600 Input'!J69</f>
        <v>0</v>
      </c>
      <c r="D69" s="318"/>
      <c r="E69" s="412"/>
      <c r="F69" s="412"/>
      <c r="G69" s="412"/>
      <c r="H69" s="412"/>
      <c r="I69" s="681"/>
      <c r="J69" s="681"/>
      <c r="K69" s="681"/>
      <c r="L69" s="685"/>
      <c r="M69" s="412"/>
      <c r="N69" s="412"/>
      <c r="O69" s="412"/>
      <c r="P69" s="412"/>
      <c r="Q69" s="414"/>
      <c r="R69" s="414"/>
      <c r="S69" s="414"/>
      <c r="T69" s="685"/>
      <c r="U69" s="682"/>
      <c r="V69" s="682"/>
      <c r="W69" s="682"/>
      <c r="X69" s="412"/>
      <c r="Y69" s="681"/>
      <c r="Z69" s="681"/>
      <c r="AA69" s="681"/>
      <c r="AB69" s="685"/>
    </row>
    <row r="70" spans="1:28" ht="25.5" x14ac:dyDescent="0.2">
      <c r="A70" s="316" t="s">
        <v>1685</v>
      </c>
      <c r="B70" s="558" t="s">
        <v>1686</v>
      </c>
      <c r="C70" s="318">
        <f>'Series 600 Input'!J70</f>
        <v>0</v>
      </c>
      <c r="D70" s="326" t="s">
        <v>1636</v>
      </c>
      <c r="E70" s="412">
        <v>44.67</v>
      </c>
      <c r="F70" s="412">
        <v>22.34</v>
      </c>
      <c r="G70" s="412">
        <v>22.34</v>
      </c>
      <c r="H70" s="324">
        <f>IFERROR(IF($C70&lt;5,$C70*E70,IF(AND(5&lt;=$C70,$C70&lt;=20),$C70*F70,IF($C70&gt;20,$C70*G70,"No Offer"))),"No Offer")</f>
        <v>0</v>
      </c>
      <c r="I70" s="681">
        <v>20</v>
      </c>
      <c r="J70" s="681">
        <v>20</v>
      </c>
      <c r="K70" s="681">
        <v>20</v>
      </c>
      <c r="L70" s="326">
        <f>IFERROR(IF($C70&lt;5,$C70*I70,IF(AND(5&lt;=$C70,$C70&lt;=20),$C70*J70,IF($C70&gt;20,$C70*K70,"No Offer"))),"No Offer")</f>
        <v>0</v>
      </c>
      <c r="M70" s="412">
        <v>31.16</v>
      </c>
      <c r="N70" s="412">
        <v>31.16</v>
      </c>
      <c r="O70" s="683">
        <v>31.16</v>
      </c>
      <c r="P70" s="324">
        <f>IFERROR(IF($C70&lt;5,$C70*M70,IF(AND(5&lt;=$C70,$C70&lt;=20),$C70*N70,IF($C70&gt;20,$C70*O70,"No Offer"))),"No Offer")</f>
        <v>0</v>
      </c>
      <c r="Q70" s="414">
        <v>38</v>
      </c>
      <c r="R70" s="414">
        <v>33</v>
      </c>
      <c r="S70" s="684">
        <v>30</v>
      </c>
      <c r="T70" s="326">
        <f>IFERROR(IF($C70&lt;5,$C70*Q70,IF(AND(5&lt;=$C70,$C70&lt;=20),$C70*R70,IF($C70&gt;20,$C70*S70,"No Offer"))),"No Offer")</f>
        <v>0</v>
      </c>
      <c r="U70" s="682">
        <v>50.16</v>
      </c>
      <c r="V70" s="682">
        <v>39.409999999999997</v>
      </c>
      <c r="W70" s="682">
        <v>35.83</v>
      </c>
      <c r="X70" s="324">
        <f>IFERROR(IF($C70&lt;5,$C70*U70,IF(AND(5&lt;=$C70,$C70&lt;=20),$C70*V70,IF($C70&gt;20,$C70*W70,"No Offer"))),"No Offer")</f>
        <v>0</v>
      </c>
      <c r="Y70" s="681">
        <v>18</v>
      </c>
      <c r="Z70" s="681">
        <v>18</v>
      </c>
      <c r="AA70" s="681">
        <v>18</v>
      </c>
      <c r="AB70" s="326">
        <f>IFERROR(IF($C70&lt;5,$C70*Y70,IF(AND(5&lt;=$C70,$C70&lt;=20),$C70*Z70,IF($C70&gt;20,$C70*AA70,"No Offer"))),"No Offer")</f>
        <v>0</v>
      </c>
    </row>
    <row r="71" spans="1:28" ht="15.75" customHeight="1" x14ac:dyDescent="0.2">
      <c r="A71" s="316"/>
      <c r="B71" s="558"/>
      <c r="C71" s="318">
        <f>'Series 600 Input'!J71</f>
        <v>0</v>
      </c>
      <c r="D71" s="326"/>
      <c r="E71" s="412"/>
      <c r="F71" s="412"/>
      <c r="G71" s="683"/>
      <c r="H71" s="683"/>
      <c r="I71" s="681"/>
      <c r="J71" s="681"/>
      <c r="K71" s="681"/>
      <c r="L71" s="326"/>
      <c r="M71" s="412"/>
      <c r="N71" s="412"/>
      <c r="O71" s="683"/>
      <c r="P71" s="683"/>
      <c r="Q71" s="414"/>
      <c r="R71" s="414"/>
      <c r="S71" s="684"/>
      <c r="T71" s="326"/>
      <c r="U71" s="682"/>
      <c r="V71" s="682"/>
      <c r="W71" s="682"/>
      <c r="X71" s="683"/>
      <c r="Y71" s="681"/>
      <c r="Z71" s="681"/>
      <c r="AA71" s="681"/>
      <c r="AB71" s="326"/>
    </row>
    <row r="72" spans="1:28" ht="25.5" x14ac:dyDescent="0.2">
      <c r="A72" s="316" t="s">
        <v>1687</v>
      </c>
      <c r="B72" s="558" t="s">
        <v>1686</v>
      </c>
      <c r="C72" s="318">
        <f>'Series 600 Input'!J72</f>
        <v>0</v>
      </c>
      <c r="D72" s="326" t="s">
        <v>1636</v>
      </c>
      <c r="E72" s="412">
        <v>44.67</v>
      </c>
      <c r="F72" s="412">
        <v>22.34</v>
      </c>
      <c r="G72" s="412">
        <v>22.34</v>
      </c>
      <c r="H72" s="324">
        <f t="shared" ref="H72" si="60">IFERROR(IF($C72&lt;5,$C72*E72,IF(AND(5&lt;=$C72,$C72&lt;=20),$C72*F72,IF($C72&gt;20,$C72*G72,"No Offer"))),"No Offer")</f>
        <v>0</v>
      </c>
      <c r="I72" s="681">
        <v>20</v>
      </c>
      <c r="J72" s="681">
        <v>20</v>
      </c>
      <c r="K72" s="681">
        <v>20</v>
      </c>
      <c r="L72" s="326">
        <f t="shared" ref="L72" si="61">IFERROR(IF($C72&lt;5,$C72*I72,IF(AND(5&lt;=$C72,$C72&lt;=20),$C72*J72,IF($C72&gt;20,$C72*K72,"No Offer"))),"No Offer")</f>
        <v>0</v>
      </c>
      <c r="M72" s="412">
        <v>31.16</v>
      </c>
      <c r="N72" s="412">
        <v>31.16</v>
      </c>
      <c r="O72" s="683">
        <v>31.16</v>
      </c>
      <c r="P72" s="324">
        <f t="shared" ref="P72" si="62">IFERROR(IF($C72&lt;5,$C72*M72,IF(AND(5&lt;=$C72,$C72&lt;=20),$C72*N72,IF($C72&gt;20,$C72*O72,"No Offer"))),"No Offer")</f>
        <v>0</v>
      </c>
      <c r="Q72" s="414">
        <v>38</v>
      </c>
      <c r="R72" s="414">
        <v>33</v>
      </c>
      <c r="S72" s="684">
        <v>30</v>
      </c>
      <c r="T72" s="326">
        <f t="shared" ref="T72" si="63">IFERROR(IF($C72&lt;5,$C72*Q72,IF(AND(5&lt;=$C72,$C72&lt;=20),$C72*R72,IF($C72&gt;20,$C72*S72,"No Offer"))),"No Offer")</f>
        <v>0</v>
      </c>
      <c r="U72" s="682">
        <v>60.9</v>
      </c>
      <c r="V72" s="682">
        <v>50.16</v>
      </c>
      <c r="W72" s="682">
        <v>46.57</v>
      </c>
      <c r="X72" s="324">
        <f t="shared" ref="X72" si="64">IFERROR(IF($C72&lt;5,$C72*U72,IF(AND(5&lt;=$C72,$C72&lt;=20),$C72*V72,IF($C72&gt;20,$C72*W72,"No Offer"))),"No Offer")</f>
        <v>0</v>
      </c>
      <c r="Y72" s="681">
        <v>18</v>
      </c>
      <c r="Z72" s="681">
        <v>18</v>
      </c>
      <c r="AA72" s="681">
        <v>18</v>
      </c>
      <c r="AB72" s="326">
        <f t="shared" ref="AB72" si="65">IFERROR(IF($C72&lt;5,$C72*Y72,IF(AND(5&lt;=$C72,$C72&lt;=20),$C72*Z72,IF($C72&gt;20,$C72*AA72,"No Offer"))),"No Offer")</f>
        <v>0</v>
      </c>
    </row>
    <row r="73" spans="1:28" x14ac:dyDescent="0.2">
      <c r="A73" s="316"/>
      <c r="B73" s="558"/>
      <c r="C73" s="318">
        <f>'Series 600 Input'!J73</f>
        <v>0</v>
      </c>
      <c r="D73" s="326"/>
      <c r="E73" s="412"/>
      <c r="F73" s="412"/>
      <c r="G73" s="683"/>
      <c r="H73" s="683"/>
      <c r="I73" s="681"/>
      <c r="J73" s="681"/>
      <c r="K73" s="681"/>
      <c r="L73" s="326"/>
      <c r="M73" s="412"/>
      <c r="N73" s="412"/>
      <c r="O73" s="683"/>
      <c r="P73" s="683"/>
      <c r="Q73" s="414"/>
      <c r="R73" s="414"/>
      <c r="S73" s="684"/>
      <c r="T73" s="326"/>
      <c r="U73" s="682"/>
      <c r="V73" s="682"/>
      <c r="W73" s="682"/>
      <c r="X73" s="683"/>
      <c r="Y73" s="681"/>
      <c r="Z73" s="681"/>
      <c r="AA73" s="681"/>
      <c r="AB73" s="326"/>
    </row>
    <row r="74" spans="1:28" ht="25.5" x14ac:dyDescent="0.2">
      <c r="A74" s="316" t="s">
        <v>1688</v>
      </c>
      <c r="B74" s="558" t="s">
        <v>1689</v>
      </c>
      <c r="C74" s="318">
        <f>'Series 600 Input'!J74</f>
        <v>0</v>
      </c>
      <c r="D74" s="326" t="s">
        <v>1636</v>
      </c>
      <c r="E74" s="412">
        <v>61.89</v>
      </c>
      <c r="F74" s="412">
        <v>61.89</v>
      </c>
      <c r="G74" s="412">
        <v>61.89</v>
      </c>
      <c r="H74" s="324">
        <f t="shared" ref="H74" si="66">IFERROR(IF($C74&lt;5,$C74*E74,IF(AND(5&lt;=$C74,$C74&lt;=20),$C74*F74,IF($C74&gt;20,$C74*G74,"No Offer"))),"No Offer")</f>
        <v>0</v>
      </c>
      <c r="I74" s="681">
        <v>50</v>
      </c>
      <c r="J74" s="681">
        <v>50</v>
      </c>
      <c r="K74" s="681">
        <v>50</v>
      </c>
      <c r="L74" s="326">
        <f t="shared" ref="L74" si="67">IFERROR(IF($C74&lt;5,$C74*I74,IF(AND(5&lt;=$C74,$C74&lt;=20),$C74*J74,IF($C74&gt;20,$C74*K74,"No Offer"))),"No Offer")</f>
        <v>0</v>
      </c>
      <c r="M74" s="412">
        <v>65.66</v>
      </c>
      <c r="N74" s="412">
        <v>65.66</v>
      </c>
      <c r="O74" s="683">
        <v>65.66</v>
      </c>
      <c r="P74" s="324">
        <f t="shared" ref="P74" si="68">IFERROR(IF($C74&lt;5,$C74*M74,IF(AND(5&lt;=$C74,$C74&lt;=20),$C74*N74,IF($C74&gt;20,$C74*O74,"No Offer"))),"No Offer")</f>
        <v>0</v>
      </c>
      <c r="Q74" s="414">
        <v>15</v>
      </c>
      <c r="R74" s="414">
        <v>15</v>
      </c>
      <c r="S74" s="414">
        <v>15</v>
      </c>
      <c r="T74" s="326">
        <f t="shared" ref="T74" si="69">IFERROR(IF($C74&lt;5,$C74*Q74,IF(AND(5&lt;=$C74,$C74&lt;=20),$C74*R74,IF($C74&gt;20,$C74*S74,"No Offer"))),"No Offer")</f>
        <v>0</v>
      </c>
      <c r="U74" s="682">
        <v>87.5</v>
      </c>
      <c r="V74" s="682">
        <v>74.38</v>
      </c>
      <c r="W74" s="682">
        <v>67.83</v>
      </c>
      <c r="X74" s="324">
        <f t="shared" ref="X74" si="70">IFERROR(IF($C74&lt;5,$C74*U74,IF(AND(5&lt;=$C74,$C74&lt;=20),$C74*V74,IF($C74&gt;20,$C74*W74,"No Offer"))),"No Offer")</f>
        <v>0</v>
      </c>
      <c r="Y74" s="681">
        <v>45</v>
      </c>
      <c r="Z74" s="681">
        <v>45</v>
      </c>
      <c r="AA74" s="681">
        <v>45</v>
      </c>
      <c r="AB74" s="326">
        <f t="shared" ref="AB74" si="71">IFERROR(IF($C74&lt;5,$C74*Y74,IF(AND(5&lt;=$C74,$C74&lt;=20),$C74*Z74,IF($C74&gt;20,$C74*AA74,"No Offer"))),"No Offer")</f>
        <v>0</v>
      </c>
    </row>
    <row r="75" spans="1:28" ht="19.5" customHeight="1" x14ac:dyDescent="0.2">
      <c r="A75" s="316"/>
      <c r="B75" s="558"/>
      <c r="C75" s="318">
        <f>'Series 600 Input'!J75</f>
        <v>0</v>
      </c>
      <c r="D75" s="326"/>
      <c r="E75" s="412"/>
      <c r="F75" s="412"/>
      <c r="G75" s="683"/>
      <c r="H75" s="683"/>
      <c r="I75" s="681"/>
      <c r="J75" s="681"/>
      <c r="K75" s="681"/>
      <c r="L75" s="326"/>
      <c r="M75" s="412"/>
      <c r="N75" s="412"/>
      <c r="O75" s="683"/>
      <c r="P75" s="683"/>
      <c r="Q75" s="414"/>
      <c r="R75" s="414"/>
      <c r="S75" s="684"/>
      <c r="T75" s="326"/>
      <c r="U75" s="682"/>
      <c r="V75" s="682"/>
      <c r="W75" s="682"/>
      <c r="X75" s="683"/>
      <c r="Y75" s="681"/>
      <c r="Z75" s="681"/>
      <c r="AA75" s="681"/>
      <c r="AB75" s="326"/>
    </row>
    <row r="76" spans="1:28" ht="25.5" x14ac:dyDescent="0.2">
      <c r="A76" s="316" t="s">
        <v>1690</v>
      </c>
      <c r="B76" s="558" t="s">
        <v>1691</v>
      </c>
      <c r="C76" s="318">
        <f>'Series 600 Input'!J76</f>
        <v>0</v>
      </c>
      <c r="D76" s="326" t="s">
        <v>1636</v>
      </c>
      <c r="E76" s="412">
        <v>112.51</v>
      </c>
      <c r="F76" s="412">
        <v>112.51</v>
      </c>
      <c r="G76" s="412">
        <v>112.51</v>
      </c>
      <c r="H76" s="324">
        <f t="shared" ref="H76" si="72">IFERROR(IF($C76&lt;5,$C76*E76,IF(AND(5&lt;=$C76,$C76&lt;=20),$C76*F76,IF($C76&gt;20,$C76*G76,"No Offer"))),"No Offer")</f>
        <v>0</v>
      </c>
      <c r="I76" s="681">
        <v>50</v>
      </c>
      <c r="J76" s="681">
        <v>50</v>
      </c>
      <c r="K76" s="681">
        <v>50</v>
      </c>
      <c r="L76" s="326">
        <f t="shared" ref="L76" si="73">IFERROR(IF($C76&lt;5,$C76*I76,IF(AND(5&lt;=$C76,$C76&lt;=20),$C76*J76,IF($C76&gt;20,$C76*K76,"No Offer"))),"No Offer")</f>
        <v>0</v>
      </c>
      <c r="M76" s="412">
        <v>65.66</v>
      </c>
      <c r="N76" s="412">
        <v>65.66</v>
      </c>
      <c r="O76" s="683">
        <v>65.66</v>
      </c>
      <c r="P76" s="324">
        <f t="shared" ref="P76" si="74">IFERROR(IF($C76&lt;5,$C76*M76,IF(AND(5&lt;=$C76,$C76&lt;=20),$C76*N76,IF($C76&gt;20,$C76*O76,"No Offer"))),"No Offer")</f>
        <v>0</v>
      </c>
      <c r="Q76" s="414">
        <v>15</v>
      </c>
      <c r="R76" s="414">
        <v>15</v>
      </c>
      <c r="S76" s="414">
        <v>15</v>
      </c>
      <c r="T76" s="326">
        <f t="shared" ref="T76" si="75">IFERROR(IF($C76&lt;5,$C76*Q76,IF(AND(5&lt;=$C76,$C76&lt;=20),$C76*R76,IF($C76&gt;20,$C76*S76,"No Offer"))),"No Offer")</f>
        <v>0</v>
      </c>
      <c r="U76" s="682">
        <v>96.25</v>
      </c>
      <c r="V76" s="682">
        <v>83.13</v>
      </c>
      <c r="W76" s="682">
        <v>76.58</v>
      </c>
      <c r="X76" s="324">
        <f t="shared" ref="X76" si="76">IFERROR(IF($C76&lt;5,$C76*U76,IF(AND(5&lt;=$C76,$C76&lt;=20),$C76*V76,IF($C76&gt;20,$C76*W76,"No Offer"))),"No Offer")</f>
        <v>0</v>
      </c>
      <c r="Y76" s="681">
        <v>45</v>
      </c>
      <c r="Z76" s="681">
        <v>45</v>
      </c>
      <c r="AA76" s="681">
        <v>45</v>
      </c>
      <c r="AB76" s="326">
        <f t="shared" ref="AB76" si="77">IFERROR(IF($C76&lt;5,$C76*Y76,IF(AND(5&lt;=$C76,$C76&lt;=20),$C76*Z76,IF($C76&gt;20,$C76*AA76,"No Offer"))),"No Offer")</f>
        <v>0</v>
      </c>
    </row>
    <row r="77" spans="1:28" ht="19.5" customHeight="1" x14ac:dyDescent="0.2">
      <c r="A77" s="316"/>
      <c r="B77" s="558"/>
      <c r="C77" s="318">
        <f>'Series 600 Input'!J77</f>
        <v>0</v>
      </c>
      <c r="D77" s="326"/>
      <c r="E77" s="412"/>
      <c r="F77" s="412"/>
      <c r="G77" s="683"/>
      <c r="H77" s="683"/>
      <c r="I77" s="681"/>
      <c r="J77" s="681"/>
      <c r="K77" s="681"/>
      <c r="L77" s="326"/>
      <c r="M77" s="412"/>
      <c r="N77" s="412"/>
      <c r="O77" s="683"/>
      <c r="P77" s="683"/>
      <c r="Q77" s="414"/>
      <c r="R77" s="414"/>
      <c r="S77" s="684"/>
      <c r="T77" s="326"/>
      <c r="U77" s="682"/>
      <c r="V77" s="682"/>
      <c r="W77" s="682"/>
      <c r="X77" s="683"/>
      <c r="Y77" s="681"/>
      <c r="Z77" s="681"/>
      <c r="AA77" s="681"/>
      <c r="AB77" s="326"/>
    </row>
    <row r="78" spans="1:28" ht="38.25" x14ac:dyDescent="0.2">
      <c r="A78" s="316" t="s">
        <v>1692</v>
      </c>
      <c r="B78" s="558" t="s">
        <v>1693</v>
      </c>
      <c r="C78" s="318">
        <f>'Series 600 Input'!J78</f>
        <v>0</v>
      </c>
      <c r="D78" s="326" t="s">
        <v>1636</v>
      </c>
      <c r="E78" s="412">
        <v>472.6</v>
      </c>
      <c r="F78" s="412">
        <v>403.9</v>
      </c>
      <c r="G78" s="412">
        <v>403.9</v>
      </c>
      <c r="H78" s="324">
        <f t="shared" ref="H78" si="78">IFERROR(IF($C78&lt;5,$C78*E78,IF(AND(5&lt;=$C78,$C78&lt;=20),$C78*F78,IF($C78&gt;20,$C78*G78,"No Offer"))),"No Offer")</f>
        <v>0</v>
      </c>
      <c r="I78" s="681">
        <v>50</v>
      </c>
      <c r="J78" s="681">
        <v>50</v>
      </c>
      <c r="K78" s="681">
        <v>50</v>
      </c>
      <c r="L78" s="326">
        <f t="shared" ref="L78" si="79">IFERROR(IF($C78&lt;5,$C78*I78,IF(AND(5&lt;=$C78,$C78&lt;=20),$C78*J78,IF($C78&gt;20,$C78*K78,"No Offer"))),"No Offer")</f>
        <v>0</v>
      </c>
      <c r="M78" s="412">
        <v>65.66</v>
      </c>
      <c r="N78" s="412">
        <v>65.66</v>
      </c>
      <c r="O78" s="683">
        <v>65.66</v>
      </c>
      <c r="P78" s="324">
        <f t="shared" ref="P78" si="80">IFERROR(IF($C78&lt;5,$C78*M78,IF(AND(5&lt;=$C78,$C78&lt;=20),$C78*N78,IF($C78&gt;20,$C78*O78,"No Offer"))),"No Offer")</f>
        <v>0</v>
      </c>
      <c r="Q78" s="414">
        <v>15</v>
      </c>
      <c r="R78" s="414">
        <v>15</v>
      </c>
      <c r="S78" s="414">
        <v>15</v>
      </c>
      <c r="T78" s="326">
        <f t="shared" ref="T78" si="81">IFERROR(IF($C78&lt;5,$C78*Q78,IF(AND(5&lt;=$C78,$C78&lt;=20),$C78*R78,IF($C78&gt;20,$C78*S78,"No Offer"))),"No Offer")</f>
        <v>0</v>
      </c>
      <c r="U78" s="682">
        <v>131.25</v>
      </c>
      <c r="V78" s="682">
        <v>126.88</v>
      </c>
      <c r="W78" s="682">
        <v>118.13</v>
      </c>
      <c r="X78" s="324">
        <f t="shared" ref="X78" si="82">IFERROR(IF($C78&lt;5,$C78*U78,IF(AND(5&lt;=$C78,$C78&lt;=20),$C78*V78,IF($C78&gt;20,$C78*W78,"No Offer"))),"No Offer")</f>
        <v>0</v>
      </c>
      <c r="Y78" s="681">
        <v>45</v>
      </c>
      <c r="Z78" s="681">
        <v>45</v>
      </c>
      <c r="AA78" s="681">
        <v>45</v>
      </c>
      <c r="AB78" s="326">
        <f t="shared" ref="AB78" si="83">IFERROR(IF($C78&lt;5,$C78*Y78,IF(AND(5&lt;=$C78,$C78&lt;=20),$C78*Z78,IF($C78&gt;20,$C78*AA78,"No Offer"))),"No Offer")</f>
        <v>0</v>
      </c>
    </row>
    <row r="79" spans="1:28" x14ac:dyDescent="0.2">
      <c r="A79" s="316"/>
      <c r="B79" s="558"/>
      <c r="C79" s="318">
        <f>'Series 600 Input'!J79</f>
        <v>0</v>
      </c>
      <c r="D79" s="326"/>
      <c r="E79" s="412"/>
      <c r="F79" s="412"/>
      <c r="G79" s="683"/>
      <c r="H79" s="683"/>
      <c r="I79" s="681"/>
      <c r="J79" s="681"/>
      <c r="K79" s="681"/>
      <c r="L79" s="326"/>
      <c r="M79" s="412"/>
      <c r="N79" s="412"/>
      <c r="O79" s="683"/>
      <c r="P79" s="683"/>
      <c r="Q79" s="414"/>
      <c r="R79" s="414"/>
      <c r="S79" s="684"/>
      <c r="T79" s="326"/>
      <c r="U79" s="682"/>
      <c r="V79" s="682"/>
      <c r="W79" s="682"/>
      <c r="X79" s="683"/>
      <c r="Y79" s="681"/>
      <c r="Z79" s="681"/>
      <c r="AA79" s="681"/>
      <c r="AB79" s="326"/>
    </row>
    <row r="80" spans="1:28" ht="51" x14ac:dyDescent="0.2">
      <c r="A80" s="311"/>
      <c r="B80" s="563" t="s">
        <v>1694</v>
      </c>
      <c r="C80" s="318">
        <f>'Series 600 Input'!J80</f>
        <v>0</v>
      </c>
      <c r="D80" s="577"/>
      <c r="E80" s="669" t="s">
        <v>386</v>
      </c>
      <c r="F80" s="670" t="s">
        <v>1091</v>
      </c>
      <c r="G80" s="669" t="s">
        <v>388</v>
      </c>
      <c r="H80" s="669"/>
      <c r="I80" s="667" t="s">
        <v>386</v>
      </c>
      <c r="J80" s="668" t="s">
        <v>1091</v>
      </c>
      <c r="K80" s="667" t="s">
        <v>388</v>
      </c>
      <c r="L80" s="577"/>
      <c r="M80" s="669" t="s">
        <v>386</v>
      </c>
      <c r="N80" s="670" t="s">
        <v>1091</v>
      </c>
      <c r="O80" s="669" t="s">
        <v>388</v>
      </c>
      <c r="P80" s="669"/>
      <c r="Q80" s="669" t="s">
        <v>386</v>
      </c>
      <c r="R80" s="670" t="s">
        <v>1091</v>
      </c>
      <c r="S80" s="669" t="s">
        <v>388</v>
      </c>
      <c r="T80" s="577"/>
      <c r="U80" s="667" t="s">
        <v>386</v>
      </c>
      <c r="V80" s="668" t="s">
        <v>1091</v>
      </c>
      <c r="W80" s="667" t="s">
        <v>388</v>
      </c>
      <c r="X80" s="669"/>
      <c r="Y80" s="667" t="s">
        <v>386</v>
      </c>
      <c r="Z80" s="668" t="s">
        <v>1091</v>
      </c>
      <c r="AA80" s="667" t="s">
        <v>388</v>
      </c>
      <c r="AB80" s="577"/>
    </row>
    <row r="81" spans="1:28" x14ac:dyDescent="0.2">
      <c r="A81" s="316"/>
      <c r="B81" s="558"/>
      <c r="C81" s="318">
        <f>'Series 600 Input'!J81</f>
        <v>0</v>
      </c>
      <c r="D81" s="326"/>
      <c r="E81" s="674"/>
      <c r="F81" s="675"/>
      <c r="G81" s="674"/>
      <c r="H81" s="674"/>
      <c r="I81" s="672"/>
      <c r="J81" s="673"/>
      <c r="K81" s="672"/>
      <c r="L81" s="326"/>
      <c r="M81" s="674"/>
      <c r="N81" s="675"/>
      <c r="O81" s="674"/>
      <c r="P81" s="674"/>
      <c r="Q81" s="676"/>
      <c r="R81" s="677"/>
      <c r="S81" s="676"/>
      <c r="T81" s="326"/>
      <c r="U81" s="678"/>
      <c r="V81" s="679"/>
      <c r="W81" s="678"/>
      <c r="X81" s="674"/>
      <c r="Y81" s="672"/>
      <c r="Z81" s="673"/>
      <c r="AA81" s="672"/>
      <c r="AB81" s="326"/>
    </row>
    <row r="82" spans="1:28" ht="25.5" x14ac:dyDescent="0.2">
      <c r="A82" s="316" t="s">
        <v>1695</v>
      </c>
      <c r="B82" s="558" t="s">
        <v>1696</v>
      </c>
      <c r="C82" s="318">
        <f>'Series 600 Input'!J82</f>
        <v>0</v>
      </c>
      <c r="D82" s="685" t="s">
        <v>451</v>
      </c>
      <c r="E82" s="412">
        <v>81.08</v>
      </c>
      <c r="F82" s="412">
        <v>81.08</v>
      </c>
      <c r="G82" s="683">
        <v>40.54</v>
      </c>
      <c r="H82" s="324">
        <f>IFERROR(IF($C82&lt;5,$C82*E82,IF(AND(5&lt;=$C82,$C82&lt;=20),$C82*F82,IF($C82&gt;20,$C82*G82,"No Offer"))),"No Offer")</f>
        <v>0</v>
      </c>
      <c r="I82" s="681">
        <v>1</v>
      </c>
      <c r="J82" s="681">
        <v>1</v>
      </c>
      <c r="K82" s="681">
        <v>1</v>
      </c>
      <c r="L82" s="326">
        <f t="shared" ref="L82:L122" si="84">IFERROR(IF($C82&lt;5,$C82*I82,IF(AND(5&lt;=$C82,$C82&lt;=20),$C82*J82,IF($C82&gt;20,$C82*K82,"No Offer"))),"No Offer")</f>
        <v>0</v>
      </c>
      <c r="M82" s="412">
        <v>36.880000000000003</v>
      </c>
      <c r="N82" s="412">
        <v>36.880000000000003</v>
      </c>
      <c r="O82" s="683">
        <v>36.880000000000003</v>
      </c>
      <c r="P82" s="324">
        <f>IFERROR(IF($C82&lt;5,$C82*M82,IF(AND(5&lt;=$C82,$C82&lt;=20),$C82*N82,IF($C82&gt;20,$C82*O82,"No Offer"))),"No Offer")</f>
        <v>0</v>
      </c>
      <c r="Q82" s="414">
        <v>10</v>
      </c>
      <c r="R82" s="414">
        <v>10</v>
      </c>
      <c r="S82" s="684">
        <v>8</v>
      </c>
      <c r="T82" s="326">
        <f t="shared" ref="T82:T122" si="85">IFERROR(IF($C82&lt;5,$C82*Q82,IF(AND(5&lt;=$C82,$C82&lt;=20),$C82*R82,IF($C82&gt;20,$C82*S82,"No Offer"))),"No Offer")</f>
        <v>0</v>
      </c>
      <c r="U82" s="682">
        <v>35</v>
      </c>
      <c r="V82" s="682">
        <v>30</v>
      </c>
      <c r="W82" s="682">
        <v>20</v>
      </c>
      <c r="X82" s="324">
        <f>IFERROR(IF($C82&lt;5,$C82*U82,IF(AND(5&lt;=$C82,$C82&lt;=20),$C82*V82,IF($C82&gt;20,$C82*W82,"No Offer"))),"No Offer")</f>
        <v>0</v>
      </c>
      <c r="Y82" s="409" t="s">
        <v>402</v>
      </c>
      <c r="Z82" s="409" t="s">
        <v>402</v>
      </c>
      <c r="AA82" s="409" t="s">
        <v>403</v>
      </c>
      <c r="AB82" s="326" t="str">
        <f>IF((0=$C82),"",IFERROR(IF($C82&lt;5,$C82*Y82,IF(AND(5&lt;=$C82,$C82&lt;=20),$C82*Z82,IF($C82&gt;20,$C82*AA82,"No Offer"))),"No Offer"))</f>
        <v/>
      </c>
    </row>
    <row r="83" spans="1:28" x14ac:dyDescent="0.2">
      <c r="A83" s="316"/>
      <c r="B83" s="558"/>
      <c r="C83" s="318">
        <f>'Series 600 Input'!J83</f>
        <v>0</v>
      </c>
      <c r="D83" s="326"/>
      <c r="E83" s="412"/>
      <c r="F83" s="412"/>
      <c r="G83" s="683"/>
      <c r="H83" s="683"/>
      <c r="I83" s="681"/>
      <c r="J83" s="681"/>
      <c r="K83" s="681"/>
      <c r="L83" s="326"/>
      <c r="M83" s="412"/>
      <c r="N83" s="412"/>
      <c r="O83" s="683"/>
      <c r="P83" s="683"/>
      <c r="Q83" s="414"/>
      <c r="R83" s="414"/>
      <c r="S83" s="684"/>
      <c r="T83" s="326"/>
      <c r="U83" s="682"/>
      <c r="V83" s="682"/>
      <c r="W83" s="682"/>
      <c r="X83" s="683"/>
      <c r="Y83" s="681"/>
      <c r="Z83" s="681"/>
      <c r="AA83" s="681"/>
      <c r="AB83" s="685"/>
    </row>
    <row r="84" spans="1:28" ht="25.5" x14ac:dyDescent="0.2">
      <c r="A84" s="316" t="s">
        <v>1697</v>
      </c>
      <c r="B84" s="558" t="s">
        <v>1698</v>
      </c>
      <c r="C84" s="318">
        <f>'Series 600 Input'!J84</f>
        <v>0</v>
      </c>
      <c r="D84" s="685" t="s">
        <v>451</v>
      </c>
      <c r="E84" s="412">
        <v>81.08</v>
      </c>
      <c r="F84" s="412">
        <v>81.08</v>
      </c>
      <c r="G84" s="683">
        <v>40.54</v>
      </c>
      <c r="H84" s="324">
        <f t="shared" ref="H84" si="86">IFERROR(IF($C84&lt;5,$C84*E84,IF(AND(5&lt;=$C84,$C84&lt;=20),$C84*F84,IF($C84&gt;20,$C84*G84,"No Offer"))),"No Offer")</f>
        <v>0</v>
      </c>
      <c r="I84" s="681">
        <v>1</v>
      </c>
      <c r="J84" s="681">
        <v>1</v>
      </c>
      <c r="K84" s="681">
        <v>1</v>
      </c>
      <c r="L84" s="326">
        <f t="shared" si="84"/>
        <v>0</v>
      </c>
      <c r="M84" s="412">
        <v>36.880000000000003</v>
      </c>
      <c r="N84" s="412">
        <v>36.880000000000003</v>
      </c>
      <c r="O84" s="683">
        <v>36.880000000000003</v>
      </c>
      <c r="P84" s="324">
        <f t="shared" ref="P84" si="87">IFERROR(IF($C84&lt;5,$C84*M84,IF(AND(5&lt;=$C84,$C84&lt;=20),$C84*N84,IF($C84&gt;20,$C84*O84,"No Offer"))),"No Offer")</f>
        <v>0</v>
      </c>
      <c r="Q84" s="414">
        <v>10</v>
      </c>
      <c r="R84" s="414">
        <v>10</v>
      </c>
      <c r="S84" s="684">
        <v>8</v>
      </c>
      <c r="T84" s="326">
        <f t="shared" si="85"/>
        <v>0</v>
      </c>
      <c r="U84" s="682">
        <v>35</v>
      </c>
      <c r="V84" s="682">
        <v>30</v>
      </c>
      <c r="W84" s="682">
        <v>20</v>
      </c>
      <c r="X84" s="324">
        <f t="shared" ref="X84" si="88">IFERROR(IF($C84&lt;5,$C84*U84,IF(AND(5&lt;=$C84,$C84&lt;=20),$C84*V84,IF($C84&gt;20,$C84*W84,"No Offer"))),"No Offer")</f>
        <v>0</v>
      </c>
      <c r="Y84" s="409" t="s">
        <v>402</v>
      </c>
      <c r="Z84" s="409" t="s">
        <v>402</v>
      </c>
      <c r="AA84" s="409" t="s">
        <v>403</v>
      </c>
      <c r="AB84" s="326" t="str">
        <f>IF((0=$C84),"",IFERROR(IF($C84&lt;5,$C84*Y84,IF(AND(5&lt;=$C84,$C84&lt;=20),$C84*Z84,IF($C84&gt;20,$C84*AA84,"No Offer"))),"No Offer"))</f>
        <v/>
      </c>
    </row>
    <row r="85" spans="1:28" x14ac:dyDescent="0.2">
      <c r="A85" s="316"/>
      <c r="B85" s="558"/>
      <c r="C85" s="318">
        <f>'Series 600 Input'!J85</f>
        <v>0</v>
      </c>
      <c r="D85" s="326"/>
      <c r="E85" s="412"/>
      <c r="F85" s="412"/>
      <c r="G85" s="683"/>
      <c r="H85" s="683"/>
      <c r="I85" s="681"/>
      <c r="J85" s="681"/>
      <c r="K85" s="681"/>
      <c r="L85" s="326"/>
      <c r="M85" s="412"/>
      <c r="N85" s="412"/>
      <c r="O85" s="683"/>
      <c r="P85" s="683"/>
      <c r="Q85" s="414"/>
      <c r="R85" s="414"/>
      <c r="S85" s="684"/>
      <c r="T85" s="326"/>
      <c r="U85" s="682"/>
      <c r="V85" s="682"/>
      <c r="W85" s="682"/>
      <c r="X85" s="683"/>
      <c r="Y85" s="681"/>
      <c r="Z85" s="681"/>
      <c r="AA85" s="681"/>
      <c r="AB85" s="685"/>
    </row>
    <row r="86" spans="1:28" ht="25.5" x14ac:dyDescent="0.2">
      <c r="A86" s="316" t="s">
        <v>1699</v>
      </c>
      <c r="B86" s="558" t="s">
        <v>1700</v>
      </c>
      <c r="C86" s="318">
        <f>'Series 600 Input'!J86</f>
        <v>0</v>
      </c>
      <c r="D86" s="685" t="s">
        <v>451</v>
      </c>
      <c r="E86" s="412">
        <v>81.08</v>
      </c>
      <c r="F86" s="412">
        <v>81.08</v>
      </c>
      <c r="G86" s="683">
        <v>44.77</v>
      </c>
      <c r="H86" s="324">
        <f t="shared" ref="H86" si="89">IFERROR(IF($C86&lt;5,$C86*E86,IF(AND(5&lt;=$C86,$C86&lt;=20),$C86*F86,IF($C86&gt;20,$C86*G86,"No Offer"))),"No Offer")</f>
        <v>0</v>
      </c>
      <c r="I86" s="681">
        <v>1</v>
      </c>
      <c r="J86" s="681">
        <v>1</v>
      </c>
      <c r="K86" s="681">
        <v>1</v>
      </c>
      <c r="L86" s="326">
        <f t="shared" si="84"/>
        <v>0</v>
      </c>
      <c r="M86" s="412">
        <v>46.09</v>
      </c>
      <c r="N86" s="412">
        <v>46.09</v>
      </c>
      <c r="O86" s="683">
        <v>46.09</v>
      </c>
      <c r="P86" s="324">
        <f t="shared" ref="P86" si="90">IFERROR(IF($C86&lt;5,$C86*M86,IF(AND(5&lt;=$C86,$C86&lt;=20),$C86*N86,IF($C86&gt;20,$C86*O86,"No Offer"))),"No Offer")</f>
        <v>0</v>
      </c>
      <c r="Q86" s="414">
        <v>15</v>
      </c>
      <c r="R86" s="414">
        <v>15</v>
      </c>
      <c r="S86" s="684">
        <v>12</v>
      </c>
      <c r="T86" s="326">
        <f t="shared" si="85"/>
        <v>0</v>
      </c>
      <c r="U86" s="682">
        <v>40</v>
      </c>
      <c r="V86" s="682">
        <v>35</v>
      </c>
      <c r="W86" s="682">
        <v>25</v>
      </c>
      <c r="X86" s="324">
        <f t="shared" ref="X86" si="91">IFERROR(IF($C86&lt;5,$C86*U86,IF(AND(5&lt;=$C86,$C86&lt;=20),$C86*V86,IF($C86&gt;20,$C86*W86,"No Offer"))),"No Offer")</f>
        <v>0</v>
      </c>
      <c r="Y86" s="409" t="s">
        <v>402</v>
      </c>
      <c r="Z86" s="409" t="s">
        <v>402</v>
      </c>
      <c r="AA86" s="409" t="s">
        <v>403</v>
      </c>
      <c r="AB86" s="326" t="str">
        <f>IF((0=$C86),"",IFERROR(IF($C86&lt;5,$C86*Y86,IF(AND(5&lt;=$C86,$C86&lt;=20),$C86*Z86,IF($C86&gt;20,$C86*AA86,"No Offer"))),"No Offer"))</f>
        <v/>
      </c>
    </row>
    <row r="87" spans="1:28" x14ac:dyDescent="0.2">
      <c r="A87" s="316"/>
      <c r="B87" s="558"/>
      <c r="C87" s="318">
        <f>'Series 600 Input'!J87</f>
        <v>0</v>
      </c>
      <c r="D87" s="326"/>
      <c r="E87" s="412"/>
      <c r="F87" s="412"/>
      <c r="G87" s="683"/>
      <c r="H87" s="683"/>
      <c r="I87" s="681"/>
      <c r="J87" s="681"/>
      <c r="K87" s="681"/>
      <c r="L87" s="326"/>
      <c r="M87" s="412"/>
      <c r="N87" s="412"/>
      <c r="O87" s="683"/>
      <c r="P87" s="683"/>
      <c r="Q87" s="414"/>
      <c r="R87" s="414"/>
      <c r="S87" s="684"/>
      <c r="T87" s="326"/>
      <c r="U87" s="682"/>
      <c r="V87" s="682"/>
      <c r="W87" s="682"/>
      <c r="X87" s="683"/>
      <c r="Y87" s="681"/>
      <c r="Z87" s="681"/>
      <c r="AA87" s="681"/>
      <c r="AB87" s="685"/>
    </row>
    <row r="88" spans="1:28" ht="25.5" x14ac:dyDescent="0.2">
      <c r="A88" s="316" t="s">
        <v>1701</v>
      </c>
      <c r="B88" s="558" t="s">
        <v>1702</v>
      </c>
      <c r="C88" s="318">
        <f>'Series 600 Input'!J88</f>
        <v>0</v>
      </c>
      <c r="D88" s="685" t="s">
        <v>451</v>
      </c>
      <c r="E88" s="412">
        <v>81.08</v>
      </c>
      <c r="F88" s="412">
        <v>81.08</v>
      </c>
      <c r="G88" s="683">
        <v>44.77</v>
      </c>
      <c r="H88" s="324">
        <f t="shared" ref="H88" si="92">IFERROR(IF($C88&lt;5,$C88*E88,IF(AND(5&lt;=$C88,$C88&lt;=20),$C88*F88,IF($C88&gt;20,$C88*G88,"No Offer"))),"No Offer")</f>
        <v>0</v>
      </c>
      <c r="I88" s="681">
        <v>1</v>
      </c>
      <c r="J88" s="681">
        <v>1</v>
      </c>
      <c r="K88" s="681">
        <v>1</v>
      </c>
      <c r="L88" s="326">
        <f t="shared" si="84"/>
        <v>0</v>
      </c>
      <c r="M88" s="412">
        <v>46.09</v>
      </c>
      <c r="N88" s="412">
        <v>46.09</v>
      </c>
      <c r="O88" s="683">
        <v>46.09</v>
      </c>
      <c r="P88" s="324">
        <f t="shared" ref="P88" si="93">IFERROR(IF($C88&lt;5,$C88*M88,IF(AND(5&lt;=$C88,$C88&lt;=20),$C88*N88,IF($C88&gt;20,$C88*O88,"No Offer"))),"No Offer")</f>
        <v>0</v>
      </c>
      <c r="Q88" s="414">
        <v>15</v>
      </c>
      <c r="R88" s="414">
        <v>15</v>
      </c>
      <c r="S88" s="684">
        <v>12</v>
      </c>
      <c r="T88" s="326">
        <f t="shared" si="85"/>
        <v>0</v>
      </c>
      <c r="U88" s="682">
        <v>50</v>
      </c>
      <c r="V88" s="682">
        <v>45</v>
      </c>
      <c r="W88" s="682">
        <v>30</v>
      </c>
      <c r="X88" s="324">
        <f t="shared" ref="X88" si="94">IFERROR(IF($C88&lt;5,$C88*U88,IF(AND(5&lt;=$C88,$C88&lt;=20),$C88*V88,IF($C88&gt;20,$C88*W88,"No Offer"))),"No Offer")</f>
        <v>0</v>
      </c>
      <c r="Y88" s="409" t="s">
        <v>402</v>
      </c>
      <c r="Z88" s="409" t="s">
        <v>402</v>
      </c>
      <c r="AA88" s="409" t="s">
        <v>403</v>
      </c>
      <c r="AB88" s="326" t="str">
        <f>IF((0=$C88),"",IFERROR(IF($C88&lt;5,$C88*Y88,IF(AND(5&lt;=$C88,$C88&lt;=20),$C88*Z88,IF($C88&gt;20,$C88*AA88,"No Offer"))),"No Offer"))</f>
        <v/>
      </c>
    </row>
    <row r="89" spans="1:28" x14ac:dyDescent="0.2">
      <c r="A89" s="316"/>
      <c r="B89" s="558"/>
      <c r="C89" s="318">
        <f>'Series 600 Input'!J89</f>
        <v>0</v>
      </c>
      <c r="D89" s="326"/>
      <c r="E89" s="412"/>
      <c r="F89" s="412"/>
      <c r="G89" s="683"/>
      <c r="H89" s="683"/>
      <c r="I89" s="681"/>
      <c r="J89" s="681"/>
      <c r="K89" s="681"/>
      <c r="L89" s="326"/>
      <c r="M89" s="412"/>
      <c r="N89" s="412"/>
      <c r="O89" s="683"/>
      <c r="P89" s="683"/>
      <c r="Q89" s="414"/>
      <c r="R89" s="414"/>
      <c r="S89" s="684"/>
      <c r="T89" s="326"/>
      <c r="U89" s="682"/>
      <c r="V89" s="682"/>
      <c r="W89" s="682"/>
      <c r="X89" s="683"/>
      <c r="Y89" s="681"/>
      <c r="Z89" s="681"/>
      <c r="AA89" s="681"/>
      <c r="AB89" s="685"/>
    </row>
    <row r="90" spans="1:28" ht="25.5" x14ac:dyDescent="0.2">
      <c r="A90" s="316" t="s">
        <v>1703</v>
      </c>
      <c r="B90" s="558" t="s">
        <v>1704</v>
      </c>
      <c r="C90" s="318">
        <f>'Series 600 Input'!J90</f>
        <v>0</v>
      </c>
      <c r="D90" s="685" t="s">
        <v>451</v>
      </c>
      <c r="E90" s="412">
        <v>81.08</v>
      </c>
      <c r="F90" s="412">
        <v>81.08</v>
      </c>
      <c r="G90" s="683">
        <v>44.77</v>
      </c>
      <c r="H90" s="324">
        <f t="shared" ref="H90:H122" si="95">IFERROR(IF($C90&lt;5,$C90*E90,IF(AND(5&lt;=$C90,$C90&lt;=20),$C90*F90,IF($C90&gt;20,$C90*G90,"No Offer"))),"No Offer")</f>
        <v>0</v>
      </c>
      <c r="I90" s="681">
        <v>1</v>
      </c>
      <c r="J90" s="681">
        <v>1</v>
      </c>
      <c r="K90" s="681">
        <v>1</v>
      </c>
      <c r="L90" s="326">
        <f t="shared" si="84"/>
        <v>0</v>
      </c>
      <c r="M90" s="412">
        <v>36.880000000000003</v>
      </c>
      <c r="N90" s="412">
        <v>36.880000000000003</v>
      </c>
      <c r="O90" s="683">
        <v>36.880000000000003</v>
      </c>
      <c r="P90" s="324">
        <f t="shared" ref="P90:P122" si="96">IFERROR(IF($C90&lt;5,$C90*M90,IF(AND(5&lt;=$C90,$C90&lt;=20),$C90*N90,IF($C90&gt;20,$C90*O90,"No Offer"))),"No Offer")</f>
        <v>0</v>
      </c>
      <c r="Q90" s="414">
        <v>10</v>
      </c>
      <c r="R90" s="414">
        <v>10</v>
      </c>
      <c r="S90" s="684">
        <v>8</v>
      </c>
      <c r="T90" s="326">
        <f t="shared" si="85"/>
        <v>0</v>
      </c>
      <c r="U90" s="682">
        <v>35</v>
      </c>
      <c r="V90" s="682">
        <v>30</v>
      </c>
      <c r="W90" s="682">
        <v>20</v>
      </c>
      <c r="X90" s="324">
        <f t="shared" ref="X90:X122" si="97">IFERROR(IF($C90&lt;5,$C90*U90,IF(AND(5&lt;=$C90,$C90&lt;=20),$C90*V90,IF($C90&gt;20,$C90*W90,"No Offer"))),"No Offer")</f>
        <v>0</v>
      </c>
      <c r="Y90" s="409" t="s">
        <v>402</v>
      </c>
      <c r="Z90" s="409" t="s">
        <v>402</v>
      </c>
      <c r="AA90" s="409" t="s">
        <v>403</v>
      </c>
      <c r="AB90" s="326" t="str">
        <f>IF((0=$C90),"",IFERROR(IF($C90&lt;5,$C90*Y90,IF(AND(5&lt;=$C90,$C90&lt;=20),$C90*Z90,IF($C90&gt;20,$C90*AA90,"No Offer"))),"No Offer"))</f>
        <v/>
      </c>
    </row>
    <row r="91" spans="1:28" x14ac:dyDescent="0.2">
      <c r="A91" s="316"/>
      <c r="B91" s="558"/>
      <c r="C91" s="318">
        <f>'Series 600 Input'!J91</f>
        <v>0</v>
      </c>
      <c r="D91" s="326"/>
      <c r="E91" s="412"/>
      <c r="F91" s="412"/>
      <c r="G91" s="683"/>
      <c r="H91" s="683"/>
      <c r="I91" s="681"/>
      <c r="J91" s="681"/>
      <c r="K91" s="681"/>
      <c r="L91" s="326"/>
      <c r="M91" s="412"/>
      <c r="N91" s="412"/>
      <c r="O91" s="683"/>
      <c r="P91" s="683"/>
      <c r="Q91" s="414"/>
      <c r="R91" s="414"/>
      <c r="S91" s="684"/>
      <c r="T91" s="326"/>
      <c r="U91" s="682"/>
      <c r="V91" s="682"/>
      <c r="W91" s="682"/>
      <c r="X91" s="683"/>
      <c r="Y91" s="681"/>
      <c r="Z91" s="681"/>
      <c r="AA91" s="681"/>
      <c r="AB91" s="685"/>
    </row>
    <row r="92" spans="1:28" ht="38.25" x14ac:dyDescent="0.2">
      <c r="A92" s="316" t="s">
        <v>1705</v>
      </c>
      <c r="B92" s="558" t="s">
        <v>1706</v>
      </c>
      <c r="C92" s="318">
        <f>'Series 600 Input'!J92</f>
        <v>0</v>
      </c>
      <c r="D92" s="326" t="s">
        <v>1636</v>
      </c>
      <c r="E92" s="412">
        <v>69.44</v>
      </c>
      <c r="F92" s="412">
        <v>69.44</v>
      </c>
      <c r="G92" s="683">
        <v>47.71</v>
      </c>
      <c r="H92" s="324">
        <f t="shared" si="95"/>
        <v>0</v>
      </c>
      <c r="I92" s="681">
        <v>40</v>
      </c>
      <c r="J92" s="681">
        <v>40</v>
      </c>
      <c r="K92" s="681">
        <v>40</v>
      </c>
      <c r="L92" s="326">
        <f t="shared" si="84"/>
        <v>0</v>
      </c>
      <c r="M92" s="412">
        <v>65.66</v>
      </c>
      <c r="N92" s="412">
        <v>65.66</v>
      </c>
      <c r="O92" s="683">
        <v>65.66</v>
      </c>
      <c r="P92" s="324">
        <f t="shared" si="96"/>
        <v>0</v>
      </c>
      <c r="Q92" s="414">
        <v>30</v>
      </c>
      <c r="R92" s="414">
        <v>30</v>
      </c>
      <c r="S92" s="414">
        <v>30</v>
      </c>
      <c r="T92" s="326">
        <f t="shared" si="85"/>
        <v>0</v>
      </c>
      <c r="U92" s="682">
        <v>67</v>
      </c>
      <c r="V92" s="682">
        <v>62.43</v>
      </c>
      <c r="W92" s="682">
        <v>62.43</v>
      </c>
      <c r="X92" s="324">
        <f t="shared" si="97"/>
        <v>0</v>
      </c>
      <c r="Y92" s="409" t="s">
        <v>402</v>
      </c>
      <c r="Z92" s="409" t="s">
        <v>402</v>
      </c>
      <c r="AA92" s="409" t="s">
        <v>403</v>
      </c>
      <c r="AB92" s="326" t="str">
        <f>IF((0=$C92),"",IFERROR(IF($C92&lt;5,$C92*Y92,IF(AND(5&lt;=$C92,$C92&lt;=20),$C92*Z92,IF($C92&gt;20,$C92*AA92,"No Offer"))),"No Offer"))</f>
        <v/>
      </c>
    </row>
    <row r="93" spans="1:28" x14ac:dyDescent="0.2">
      <c r="A93" s="316"/>
      <c r="B93" s="558"/>
      <c r="C93" s="318">
        <f>'Series 600 Input'!J93</f>
        <v>0</v>
      </c>
      <c r="D93" s="326"/>
      <c r="E93" s="412"/>
      <c r="F93" s="412"/>
      <c r="G93" s="683"/>
      <c r="H93" s="683"/>
      <c r="I93" s="681"/>
      <c r="J93" s="681"/>
      <c r="K93" s="681"/>
      <c r="L93" s="326"/>
      <c r="M93" s="412"/>
      <c r="N93" s="412"/>
      <c r="O93" s="683"/>
      <c r="P93" s="683"/>
      <c r="Q93" s="414"/>
      <c r="R93" s="414"/>
      <c r="S93" s="414"/>
      <c r="T93" s="326"/>
      <c r="U93" s="682"/>
      <c r="V93" s="682"/>
      <c r="W93" s="682"/>
      <c r="X93" s="683"/>
      <c r="Y93" s="681"/>
      <c r="Z93" s="681"/>
      <c r="AA93" s="681"/>
      <c r="AB93" s="685"/>
    </row>
    <row r="94" spans="1:28" ht="38.25" x14ac:dyDescent="0.2">
      <c r="A94" s="316" t="s">
        <v>1707</v>
      </c>
      <c r="B94" s="558" t="s">
        <v>1708</v>
      </c>
      <c r="C94" s="318">
        <f>'Series 600 Input'!J94</f>
        <v>0</v>
      </c>
      <c r="D94" s="326" t="s">
        <v>1636</v>
      </c>
      <c r="E94" s="412">
        <v>69.44</v>
      </c>
      <c r="F94" s="412">
        <v>69.44</v>
      </c>
      <c r="G94" s="683">
        <v>47.71</v>
      </c>
      <c r="H94" s="324">
        <f t="shared" si="95"/>
        <v>0</v>
      </c>
      <c r="I94" s="681">
        <v>40</v>
      </c>
      <c r="J94" s="681">
        <v>40</v>
      </c>
      <c r="K94" s="681">
        <v>40</v>
      </c>
      <c r="L94" s="326">
        <f t="shared" si="84"/>
        <v>0</v>
      </c>
      <c r="M94" s="412">
        <v>65.66</v>
      </c>
      <c r="N94" s="412">
        <v>65.66</v>
      </c>
      <c r="O94" s="683">
        <v>65.66</v>
      </c>
      <c r="P94" s="324">
        <f t="shared" si="96"/>
        <v>0</v>
      </c>
      <c r="Q94" s="414">
        <v>30</v>
      </c>
      <c r="R94" s="414">
        <v>30</v>
      </c>
      <c r="S94" s="414">
        <v>30</v>
      </c>
      <c r="T94" s="326">
        <f t="shared" si="85"/>
        <v>0</v>
      </c>
      <c r="U94" s="682">
        <v>67</v>
      </c>
      <c r="V94" s="682">
        <v>62.43</v>
      </c>
      <c r="W94" s="682">
        <v>62.43</v>
      </c>
      <c r="X94" s="324">
        <f t="shared" si="97"/>
        <v>0</v>
      </c>
      <c r="Y94" s="409" t="s">
        <v>402</v>
      </c>
      <c r="Z94" s="409" t="s">
        <v>402</v>
      </c>
      <c r="AA94" s="409" t="s">
        <v>403</v>
      </c>
      <c r="AB94" s="326" t="str">
        <f>IF((0=$C94),"",IFERROR(IF($C94&lt;5,$C94*Y94,IF(AND(5&lt;=$C94,$C94&lt;=20),$C94*Z94,IF($C94&gt;20,$C94*AA94,"No Offer"))),"No Offer"))</f>
        <v/>
      </c>
    </row>
    <row r="95" spans="1:28" x14ac:dyDescent="0.2">
      <c r="A95" s="316"/>
      <c r="B95" s="558"/>
      <c r="C95" s="318">
        <f>'Series 600 Input'!J95</f>
        <v>0</v>
      </c>
      <c r="D95" s="326"/>
      <c r="E95" s="412"/>
      <c r="F95" s="412"/>
      <c r="G95" s="683"/>
      <c r="H95" s="683"/>
      <c r="I95" s="681"/>
      <c r="J95" s="681"/>
      <c r="K95" s="681"/>
      <c r="L95" s="326"/>
      <c r="M95" s="412"/>
      <c r="N95" s="412"/>
      <c r="O95" s="683"/>
      <c r="P95" s="683"/>
      <c r="Q95" s="414"/>
      <c r="R95" s="414"/>
      <c r="S95" s="414"/>
      <c r="T95" s="326"/>
      <c r="U95" s="682"/>
      <c r="V95" s="682"/>
      <c r="W95" s="682"/>
      <c r="X95" s="683"/>
      <c r="Y95" s="681"/>
      <c r="Z95" s="681"/>
      <c r="AA95" s="681"/>
      <c r="AB95" s="685"/>
    </row>
    <row r="96" spans="1:28" ht="38.25" x14ac:dyDescent="0.2">
      <c r="A96" s="316" t="s">
        <v>1709</v>
      </c>
      <c r="B96" s="558" t="s">
        <v>1710</v>
      </c>
      <c r="C96" s="318">
        <f>'Series 600 Input'!J96</f>
        <v>0</v>
      </c>
      <c r="D96" s="326" t="s">
        <v>1636</v>
      </c>
      <c r="E96" s="412">
        <v>69.44</v>
      </c>
      <c r="F96" s="412">
        <v>69.44</v>
      </c>
      <c r="G96" s="683">
        <v>47.71</v>
      </c>
      <c r="H96" s="324">
        <f t="shared" si="95"/>
        <v>0</v>
      </c>
      <c r="I96" s="681">
        <v>40</v>
      </c>
      <c r="J96" s="681">
        <v>40</v>
      </c>
      <c r="K96" s="681">
        <v>40</v>
      </c>
      <c r="L96" s="326">
        <f t="shared" si="84"/>
        <v>0</v>
      </c>
      <c r="M96" s="412">
        <v>65.66</v>
      </c>
      <c r="N96" s="412">
        <v>65.66</v>
      </c>
      <c r="O96" s="683">
        <v>65.66</v>
      </c>
      <c r="P96" s="324">
        <f t="shared" si="96"/>
        <v>0</v>
      </c>
      <c r="Q96" s="414">
        <v>30</v>
      </c>
      <c r="R96" s="414">
        <v>30</v>
      </c>
      <c r="S96" s="414">
        <v>30</v>
      </c>
      <c r="T96" s="326">
        <f t="shared" si="85"/>
        <v>0</v>
      </c>
      <c r="U96" s="682">
        <v>67</v>
      </c>
      <c r="V96" s="682">
        <v>62.43</v>
      </c>
      <c r="W96" s="682">
        <v>62.43</v>
      </c>
      <c r="X96" s="324">
        <f t="shared" si="97"/>
        <v>0</v>
      </c>
      <c r="Y96" s="409" t="s">
        <v>402</v>
      </c>
      <c r="Z96" s="409" t="s">
        <v>402</v>
      </c>
      <c r="AA96" s="409" t="s">
        <v>403</v>
      </c>
      <c r="AB96" s="326" t="str">
        <f>IF((0=$C96),"",IFERROR(IF($C96&lt;5,$C96*Y96,IF(AND(5&lt;=$C96,$C96&lt;=20),$C96*Z96,IF($C96&gt;20,$C96*AA96,"No Offer"))),"No Offer"))</f>
        <v/>
      </c>
    </row>
    <row r="97" spans="1:28" x14ac:dyDescent="0.2">
      <c r="A97" s="316"/>
      <c r="B97" s="558"/>
      <c r="C97" s="318">
        <f>'Series 600 Input'!J97</f>
        <v>0</v>
      </c>
      <c r="D97" s="326"/>
      <c r="E97" s="412"/>
      <c r="F97" s="412"/>
      <c r="G97" s="683"/>
      <c r="H97" s="683"/>
      <c r="I97" s="681"/>
      <c r="J97" s="681"/>
      <c r="K97" s="681"/>
      <c r="L97" s="326"/>
      <c r="M97" s="412"/>
      <c r="N97" s="412"/>
      <c r="O97" s="683"/>
      <c r="P97" s="683"/>
      <c r="Q97" s="414"/>
      <c r="R97" s="414"/>
      <c r="S97" s="414"/>
      <c r="T97" s="326"/>
      <c r="U97" s="682"/>
      <c r="V97" s="682"/>
      <c r="W97" s="682"/>
      <c r="X97" s="683"/>
      <c r="Y97" s="681"/>
      <c r="Z97" s="681"/>
      <c r="AA97" s="681"/>
      <c r="AB97" s="685"/>
    </row>
    <row r="98" spans="1:28" ht="38.25" x14ac:dyDescent="0.2">
      <c r="A98" s="316" t="s">
        <v>1711</v>
      </c>
      <c r="B98" s="558" t="s">
        <v>1712</v>
      </c>
      <c r="C98" s="318">
        <f>'Series 600 Input'!J98</f>
        <v>0</v>
      </c>
      <c r="D98" s="326" t="s">
        <v>1636</v>
      </c>
      <c r="E98" s="412">
        <v>69.44</v>
      </c>
      <c r="F98" s="412">
        <v>69.44</v>
      </c>
      <c r="G98" s="683">
        <v>47.71</v>
      </c>
      <c r="H98" s="324">
        <f t="shared" si="95"/>
        <v>0</v>
      </c>
      <c r="I98" s="681">
        <v>40</v>
      </c>
      <c r="J98" s="681">
        <v>40</v>
      </c>
      <c r="K98" s="681">
        <v>40</v>
      </c>
      <c r="L98" s="326">
        <f t="shared" si="84"/>
        <v>0</v>
      </c>
      <c r="M98" s="412">
        <v>65.66</v>
      </c>
      <c r="N98" s="412">
        <v>65.66</v>
      </c>
      <c r="O98" s="683">
        <v>65.66</v>
      </c>
      <c r="P98" s="324">
        <f t="shared" si="96"/>
        <v>0</v>
      </c>
      <c r="Q98" s="414">
        <v>30</v>
      </c>
      <c r="R98" s="414">
        <v>30</v>
      </c>
      <c r="S98" s="414">
        <v>30</v>
      </c>
      <c r="T98" s="326">
        <f t="shared" si="85"/>
        <v>0</v>
      </c>
      <c r="U98" s="682">
        <v>67</v>
      </c>
      <c r="V98" s="682">
        <v>62.43</v>
      </c>
      <c r="W98" s="682">
        <v>62.43</v>
      </c>
      <c r="X98" s="324">
        <f t="shared" si="97"/>
        <v>0</v>
      </c>
      <c r="Y98" s="409" t="s">
        <v>402</v>
      </c>
      <c r="Z98" s="409" t="s">
        <v>402</v>
      </c>
      <c r="AA98" s="409" t="s">
        <v>403</v>
      </c>
      <c r="AB98" s="326" t="str">
        <f>IF((0=$C98),"",IFERROR(IF($C98&lt;5,$C98*Y98,IF(AND(5&lt;=$C98,$C98&lt;=20),$C98*Z98,IF($C98&gt;20,$C98*AA98,"No Offer"))),"No Offer"))</f>
        <v/>
      </c>
    </row>
    <row r="99" spans="1:28" x14ac:dyDescent="0.2">
      <c r="A99" s="316"/>
      <c r="B99" s="558"/>
      <c r="C99" s="318">
        <f>'Series 600 Input'!J99</f>
        <v>0</v>
      </c>
      <c r="D99" s="326"/>
      <c r="E99" s="412"/>
      <c r="F99" s="412"/>
      <c r="G99" s="683"/>
      <c r="H99" s="683"/>
      <c r="I99" s="681"/>
      <c r="J99" s="681"/>
      <c r="K99" s="681"/>
      <c r="L99" s="326"/>
      <c r="M99" s="412"/>
      <c r="N99" s="412"/>
      <c r="O99" s="683"/>
      <c r="P99" s="683"/>
      <c r="Q99" s="414"/>
      <c r="R99" s="414"/>
      <c r="S99" s="414"/>
      <c r="T99" s="326"/>
      <c r="U99" s="682"/>
      <c r="V99" s="682"/>
      <c r="W99" s="682"/>
      <c r="X99" s="683"/>
      <c r="Y99" s="681"/>
      <c r="Z99" s="681"/>
      <c r="AA99" s="681"/>
      <c r="AB99" s="685"/>
    </row>
    <row r="100" spans="1:28" ht="38.25" x14ac:dyDescent="0.2">
      <c r="A100" s="316" t="s">
        <v>1713</v>
      </c>
      <c r="B100" s="558" t="s">
        <v>1714</v>
      </c>
      <c r="C100" s="318">
        <f>'Series 600 Input'!J100</f>
        <v>0</v>
      </c>
      <c r="D100" s="326" t="s">
        <v>1636</v>
      </c>
      <c r="E100" s="412">
        <v>69.44</v>
      </c>
      <c r="F100" s="412">
        <v>69.44</v>
      </c>
      <c r="G100" s="683">
        <v>47.71</v>
      </c>
      <c r="H100" s="324">
        <f t="shared" si="95"/>
        <v>0</v>
      </c>
      <c r="I100" s="681">
        <v>40</v>
      </c>
      <c r="J100" s="681">
        <v>40</v>
      </c>
      <c r="K100" s="681">
        <v>40</v>
      </c>
      <c r="L100" s="326">
        <f t="shared" si="84"/>
        <v>0</v>
      </c>
      <c r="M100" s="412">
        <v>65.66</v>
      </c>
      <c r="N100" s="412">
        <v>65.66</v>
      </c>
      <c r="O100" s="683">
        <v>65.66</v>
      </c>
      <c r="P100" s="324">
        <f t="shared" si="96"/>
        <v>0</v>
      </c>
      <c r="Q100" s="414">
        <v>30</v>
      </c>
      <c r="R100" s="414">
        <v>30</v>
      </c>
      <c r="S100" s="414">
        <v>30</v>
      </c>
      <c r="T100" s="326">
        <f t="shared" si="85"/>
        <v>0</v>
      </c>
      <c r="U100" s="682">
        <v>67</v>
      </c>
      <c r="V100" s="682">
        <v>62.43</v>
      </c>
      <c r="W100" s="682">
        <v>62.43</v>
      </c>
      <c r="X100" s="324">
        <f t="shared" si="97"/>
        <v>0</v>
      </c>
      <c r="Y100" s="409" t="s">
        <v>402</v>
      </c>
      <c r="Z100" s="409" t="s">
        <v>402</v>
      </c>
      <c r="AA100" s="409" t="s">
        <v>403</v>
      </c>
      <c r="AB100" s="326" t="str">
        <f>IF((0=$C100),"",IFERROR(IF($C100&lt;5,$C100*Y100,IF(AND(5&lt;=$C100,$C100&lt;=20),$C100*Z100,IF($C100&gt;20,$C100*AA100,"No Offer"))),"No Offer"))</f>
        <v/>
      </c>
    </row>
    <row r="101" spans="1:28" x14ac:dyDescent="0.2">
      <c r="A101" s="316"/>
      <c r="B101" s="558"/>
      <c r="C101" s="318">
        <f>'Series 600 Input'!J101</f>
        <v>0</v>
      </c>
      <c r="D101" s="326"/>
      <c r="E101" s="412"/>
      <c r="F101" s="412"/>
      <c r="G101" s="683"/>
      <c r="H101" s="683"/>
      <c r="I101" s="681"/>
      <c r="J101" s="681"/>
      <c r="K101" s="681"/>
      <c r="L101" s="326"/>
      <c r="M101" s="412"/>
      <c r="N101" s="412"/>
      <c r="O101" s="683"/>
      <c r="P101" s="683"/>
      <c r="Q101" s="414"/>
      <c r="R101" s="414"/>
      <c r="S101" s="414"/>
      <c r="T101" s="326"/>
      <c r="U101" s="682"/>
      <c r="V101" s="682"/>
      <c r="W101" s="682"/>
      <c r="X101" s="683"/>
      <c r="Y101" s="681"/>
      <c r="Z101" s="681"/>
      <c r="AA101" s="681"/>
      <c r="AB101" s="685"/>
    </row>
    <row r="102" spans="1:28" ht="38.25" x14ac:dyDescent="0.2">
      <c r="A102" s="316" t="s">
        <v>1715</v>
      </c>
      <c r="B102" s="558" t="s">
        <v>1716</v>
      </c>
      <c r="C102" s="318">
        <f>'Series 600 Input'!J102</f>
        <v>0</v>
      </c>
      <c r="D102" s="326" t="s">
        <v>1636</v>
      </c>
      <c r="E102" s="412">
        <v>69.44</v>
      </c>
      <c r="F102" s="412">
        <v>69.44</v>
      </c>
      <c r="G102" s="683">
        <v>47.71</v>
      </c>
      <c r="H102" s="324">
        <f t="shared" si="95"/>
        <v>0</v>
      </c>
      <c r="I102" s="681">
        <v>40</v>
      </c>
      <c r="J102" s="681">
        <v>40</v>
      </c>
      <c r="K102" s="681">
        <v>40</v>
      </c>
      <c r="L102" s="326">
        <f t="shared" si="84"/>
        <v>0</v>
      </c>
      <c r="M102" s="412">
        <v>65.66</v>
      </c>
      <c r="N102" s="412">
        <v>65.66</v>
      </c>
      <c r="O102" s="683">
        <v>65.66</v>
      </c>
      <c r="P102" s="324">
        <f t="shared" si="96"/>
        <v>0</v>
      </c>
      <c r="Q102" s="414">
        <v>30</v>
      </c>
      <c r="R102" s="414">
        <v>30</v>
      </c>
      <c r="S102" s="414">
        <v>30</v>
      </c>
      <c r="T102" s="326">
        <f t="shared" si="85"/>
        <v>0</v>
      </c>
      <c r="U102" s="682">
        <v>67</v>
      </c>
      <c r="V102" s="682">
        <v>62.43</v>
      </c>
      <c r="W102" s="682">
        <v>62.43</v>
      </c>
      <c r="X102" s="324">
        <f t="shared" si="97"/>
        <v>0</v>
      </c>
      <c r="Y102" s="409" t="s">
        <v>402</v>
      </c>
      <c r="Z102" s="409" t="s">
        <v>402</v>
      </c>
      <c r="AA102" s="409" t="s">
        <v>403</v>
      </c>
      <c r="AB102" s="326" t="str">
        <f>IF((0=$C102),"",IFERROR(IF($C102&lt;5,$C102*Y102,IF(AND(5&lt;=$C102,$C102&lt;=20),$C102*Z102,IF($C102&gt;20,$C102*AA102,"No Offer"))),"No Offer"))</f>
        <v/>
      </c>
    </row>
    <row r="103" spans="1:28" x14ac:dyDescent="0.2">
      <c r="A103" s="316"/>
      <c r="B103" s="558"/>
      <c r="C103" s="318">
        <f>'Series 600 Input'!J103</f>
        <v>0</v>
      </c>
      <c r="D103" s="326"/>
      <c r="E103" s="412"/>
      <c r="F103" s="412"/>
      <c r="G103" s="683"/>
      <c r="H103" s="683"/>
      <c r="I103" s="681"/>
      <c r="J103" s="681"/>
      <c r="K103" s="681"/>
      <c r="L103" s="326"/>
      <c r="M103" s="412"/>
      <c r="N103" s="412"/>
      <c r="O103" s="683"/>
      <c r="P103" s="683"/>
      <c r="Q103" s="414"/>
      <c r="R103" s="414"/>
      <c r="S103" s="684"/>
      <c r="T103" s="326"/>
      <c r="U103" s="682"/>
      <c r="V103" s="682"/>
      <c r="W103" s="682"/>
      <c r="X103" s="683"/>
      <c r="Y103" s="681"/>
      <c r="Z103" s="681"/>
      <c r="AA103" s="681"/>
      <c r="AB103" s="685"/>
    </row>
    <row r="104" spans="1:28" ht="38.25" x14ac:dyDescent="0.2">
      <c r="A104" s="316" t="s">
        <v>1717</v>
      </c>
      <c r="B104" s="558" t="s">
        <v>1718</v>
      </c>
      <c r="C104" s="318">
        <f>'Series 600 Input'!J104</f>
        <v>0</v>
      </c>
      <c r="D104" s="326" t="s">
        <v>1636</v>
      </c>
      <c r="E104" s="412">
        <v>268.26</v>
      </c>
      <c r="F104" s="412">
        <v>214.04</v>
      </c>
      <c r="G104" s="683">
        <v>47.71</v>
      </c>
      <c r="H104" s="324">
        <f t="shared" si="95"/>
        <v>0</v>
      </c>
      <c r="I104" s="681">
        <v>120</v>
      </c>
      <c r="J104" s="681">
        <v>120</v>
      </c>
      <c r="K104" s="681">
        <v>120</v>
      </c>
      <c r="L104" s="326">
        <f t="shared" si="84"/>
        <v>0</v>
      </c>
      <c r="M104" s="412">
        <v>169.16</v>
      </c>
      <c r="N104" s="412">
        <v>169.16</v>
      </c>
      <c r="O104" s="683">
        <v>169.16</v>
      </c>
      <c r="P104" s="324">
        <f t="shared" si="96"/>
        <v>0</v>
      </c>
      <c r="Q104" s="414">
        <v>120</v>
      </c>
      <c r="R104" s="414">
        <v>120</v>
      </c>
      <c r="S104" s="414">
        <v>120</v>
      </c>
      <c r="T104" s="326">
        <f t="shared" si="85"/>
        <v>0</v>
      </c>
      <c r="U104" s="682">
        <v>220</v>
      </c>
      <c r="V104" s="682">
        <v>200</v>
      </c>
      <c r="W104" s="682">
        <v>190</v>
      </c>
      <c r="X104" s="324">
        <f t="shared" si="97"/>
        <v>0</v>
      </c>
      <c r="Y104" s="409" t="s">
        <v>402</v>
      </c>
      <c r="Z104" s="409" t="s">
        <v>402</v>
      </c>
      <c r="AA104" s="409" t="s">
        <v>403</v>
      </c>
      <c r="AB104" s="326" t="str">
        <f>IF((0=$C104),"",IFERROR(IF($C104&lt;5,$C104*Y104,IF(AND(5&lt;=$C104,$C104&lt;=20),$C104*Z104,IF($C104&gt;20,$C104*AA104,"No Offer"))),"No Offer"))</f>
        <v/>
      </c>
    </row>
    <row r="105" spans="1:28" x14ac:dyDescent="0.2">
      <c r="A105" s="316"/>
      <c r="B105" s="558"/>
      <c r="C105" s="318">
        <f>'Series 600 Input'!J105</f>
        <v>0</v>
      </c>
      <c r="D105" s="326"/>
      <c r="E105" s="412"/>
      <c r="F105" s="412"/>
      <c r="G105" s="683"/>
      <c r="H105" s="683"/>
      <c r="I105" s="681"/>
      <c r="J105" s="681"/>
      <c r="K105" s="681"/>
      <c r="L105" s="326"/>
      <c r="M105" s="412"/>
      <c r="N105" s="412"/>
      <c r="O105" s="683"/>
      <c r="P105" s="683"/>
      <c r="Q105" s="414"/>
      <c r="R105" s="414"/>
      <c r="S105" s="414"/>
      <c r="T105" s="326"/>
      <c r="U105" s="682"/>
      <c r="V105" s="682"/>
      <c r="W105" s="682"/>
      <c r="X105" s="683"/>
      <c r="Y105" s="681"/>
      <c r="Z105" s="681"/>
      <c r="AA105" s="681"/>
      <c r="AB105" s="685"/>
    </row>
    <row r="106" spans="1:28" ht="38.25" x14ac:dyDescent="0.2">
      <c r="A106" s="316" t="s">
        <v>1719</v>
      </c>
      <c r="B106" s="558" t="s">
        <v>1720</v>
      </c>
      <c r="C106" s="318">
        <f>'Series 600 Input'!J106</f>
        <v>0</v>
      </c>
      <c r="D106" s="326" t="s">
        <v>1636</v>
      </c>
      <c r="E106" s="412">
        <v>268.26</v>
      </c>
      <c r="F106" s="412">
        <v>192.34</v>
      </c>
      <c r="G106" s="683">
        <v>192.34</v>
      </c>
      <c r="H106" s="324">
        <f t="shared" si="95"/>
        <v>0</v>
      </c>
      <c r="I106" s="681">
        <v>120</v>
      </c>
      <c r="J106" s="681">
        <v>120</v>
      </c>
      <c r="K106" s="681">
        <v>120</v>
      </c>
      <c r="L106" s="326">
        <f t="shared" si="84"/>
        <v>0</v>
      </c>
      <c r="M106" s="412">
        <v>169.16</v>
      </c>
      <c r="N106" s="412">
        <v>169.16</v>
      </c>
      <c r="O106" s="683">
        <v>169.16</v>
      </c>
      <c r="P106" s="324">
        <f t="shared" si="96"/>
        <v>0</v>
      </c>
      <c r="Q106" s="414">
        <v>120</v>
      </c>
      <c r="R106" s="414">
        <v>120</v>
      </c>
      <c r="S106" s="414">
        <v>120</v>
      </c>
      <c r="T106" s="326">
        <f t="shared" si="85"/>
        <v>0</v>
      </c>
      <c r="U106" s="682">
        <v>220</v>
      </c>
      <c r="V106" s="682">
        <v>200</v>
      </c>
      <c r="W106" s="682">
        <v>190</v>
      </c>
      <c r="X106" s="324">
        <f t="shared" si="97"/>
        <v>0</v>
      </c>
      <c r="Y106" s="409" t="s">
        <v>402</v>
      </c>
      <c r="Z106" s="409" t="s">
        <v>402</v>
      </c>
      <c r="AA106" s="409" t="s">
        <v>403</v>
      </c>
      <c r="AB106" s="326" t="str">
        <f>IF((0=$C106),"",IFERROR(IF($C106&lt;5,$C106*Y106,IF(AND(5&lt;=$C106,$C106&lt;=20),$C106*Z106,IF($C106&gt;20,$C106*AA106,"No Offer"))),"No Offer"))</f>
        <v/>
      </c>
    </row>
    <row r="107" spans="1:28" x14ac:dyDescent="0.2">
      <c r="A107" s="316"/>
      <c r="B107" s="558"/>
      <c r="C107" s="318">
        <f>'Series 600 Input'!J107</f>
        <v>0</v>
      </c>
      <c r="D107" s="326"/>
      <c r="E107" s="412"/>
      <c r="F107" s="412"/>
      <c r="G107" s="683"/>
      <c r="H107" s="683"/>
      <c r="I107" s="681"/>
      <c r="J107" s="681"/>
      <c r="K107" s="681"/>
      <c r="L107" s="326"/>
      <c r="M107" s="412"/>
      <c r="N107" s="412"/>
      <c r="O107" s="683"/>
      <c r="P107" s="683"/>
      <c r="Q107" s="414"/>
      <c r="R107" s="414"/>
      <c r="S107" s="414"/>
      <c r="T107" s="326"/>
      <c r="U107" s="682"/>
      <c r="V107" s="682"/>
      <c r="W107" s="682"/>
      <c r="X107" s="683"/>
      <c r="Y107" s="681"/>
      <c r="Z107" s="681"/>
      <c r="AA107" s="681"/>
      <c r="AB107" s="685"/>
    </row>
    <row r="108" spans="1:28" ht="38.25" x14ac:dyDescent="0.2">
      <c r="A108" s="316" t="s">
        <v>1721</v>
      </c>
      <c r="B108" s="558" t="s">
        <v>1722</v>
      </c>
      <c r="C108" s="318">
        <f>'Series 600 Input'!J108</f>
        <v>0</v>
      </c>
      <c r="D108" s="326" t="s">
        <v>1636</v>
      </c>
      <c r="E108" s="412">
        <v>268.26</v>
      </c>
      <c r="F108" s="412">
        <v>192.34</v>
      </c>
      <c r="G108" s="683">
        <v>192.34</v>
      </c>
      <c r="H108" s="324">
        <f t="shared" si="95"/>
        <v>0</v>
      </c>
      <c r="I108" s="681">
        <v>120</v>
      </c>
      <c r="J108" s="681">
        <v>120</v>
      </c>
      <c r="K108" s="681">
        <v>120</v>
      </c>
      <c r="L108" s="326">
        <f t="shared" si="84"/>
        <v>0</v>
      </c>
      <c r="M108" s="412">
        <v>169.16</v>
      </c>
      <c r="N108" s="412">
        <v>169.16</v>
      </c>
      <c r="O108" s="683">
        <v>169.16</v>
      </c>
      <c r="P108" s="324">
        <f t="shared" si="96"/>
        <v>0</v>
      </c>
      <c r="Q108" s="414">
        <v>120</v>
      </c>
      <c r="R108" s="414">
        <v>120</v>
      </c>
      <c r="S108" s="414">
        <v>120</v>
      </c>
      <c r="T108" s="326">
        <f t="shared" si="85"/>
        <v>0</v>
      </c>
      <c r="U108" s="682">
        <v>220</v>
      </c>
      <c r="V108" s="682">
        <v>200</v>
      </c>
      <c r="W108" s="682">
        <v>190</v>
      </c>
      <c r="X108" s="324">
        <f t="shared" si="97"/>
        <v>0</v>
      </c>
      <c r="Y108" s="409" t="s">
        <v>402</v>
      </c>
      <c r="Z108" s="409" t="s">
        <v>402</v>
      </c>
      <c r="AA108" s="409" t="s">
        <v>403</v>
      </c>
      <c r="AB108" s="326" t="str">
        <f>IF((0=$C108),"",IFERROR(IF($C108&lt;5,$C108*Y108,IF(AND(5&lt;=$C108,$C108&lt;=20),$C108*Z108,IF($C108&gt;20,$C108*AA108,"No Offer"))),"No Offer"))</f>
        <v/>
      </c>
    </row>
    <row r="109" spans="1:28" x14ac:dyDescent="0.2">
      <c r="A109" s="316"/>
      <c r="B109" s="558"/>
      <c r="C109" s="318">
        <f>'Series 600 Input'!J109</f>
        <v>0</v>
      </c>
      <c r="D109" s="326"/>
      <c r="E109" s="412"/>
      <c r="F109" s="412"/>
      <c r="G109" s="683"/>
      <c r="H109" s="683"/>
      <c r="I109" s="681"/>
      <c r="J109" s="681"/>
      <c r="K109" s="681"/>
      <c r="L109" s="326"/>
      <c r="M109" s="412"/>
      <c r="N109" s="412"/>
      <c r="O109" s="683"/>
      <c r="P109" s="683"/>
      <c r="Q109" s="414"/>
      <c r="R109" s="414"/>
      <c r="S109" s="414"/>
      <c r="T109" s="326"/>
      <c r="U109" s="682"/>
      <c r="V109" s="682"/>
      <c r="W109" s="682"/>
      <c r="X109" s="683"/>
      <c r="Y109" s="681"/>
      <c r="Z109" s="681"/>
      <c r="AA109" s="681"/>
      <c r="AB109" s="685"/>
    </row>
    <row r="110" spans="1:28" ht="38.25" x14ac:dyDescent="0.2">
      <c r="A110" s="316" t="s">
        <v>1723</v>
      </c>
      <c r="B110" s="558" t="s">
        <v>1724</v>
      </c>
      <c r="C110" s="318">
        <f>'Series 600 Input'!J110</f>
        <v>0</v>
      </c>
      <c r="D110" s="326" t="s">
        <v>1636</v>
      </c>
      <c r="E110" s="412">
        <v>268.26</v>
      </c>
      <c r="F110" s="412">
        <v>192.34</v>
      </c>
      <c r="G110" s="683">
        <v>192.34</v>
      </c>
      <c r="H110" s="324">
        <f t="shared" si="95"/>
        <v>0</v>
      </c>
      <c r="I110" s="681">
        <v>1</v>
      </c>
      <c r="J110" s="681">
        <v>1</v>
      </c>
      <c r="K110" s="681">
        <v>1</v>
      </c>
      <c r="L110" s="326">
        <f t="shared" si="84"/>
        <v>0</v>
      </c>
      <c r="M110" s="412">
        <v>169.16</v>
      </c>
      <c r="N110" s="412">
        <v>169.16</v>
      </c>
      <c r="O110" s="683">
        <v>169.16</v>
      </c>
      <c r="P110" s="324">
        <f t="shared" si="96"/>
        <v>0</v>
      </c>
      <c r="Q110" s="414">
        <v>120</v>
      </c>
      <c r="R110" s="414">
        <v>120</v>
      </c>
      <c r="S110" s="414">
        <v>120</v>
      </c>
      <c r="T110" s="326">
        <f t="shared" si="85"/>
        <v>0</v>
      </c>
      <c r="U110" s="682">
        <v>220</v>
      </c>
      <c r="V110" s="682">
        <v>200</v>
      </c>
      <c r="W110" s="682">
        <v>190</v>
      </c>
      <c r="X110" s="324">
        <f t="shared" si="97"/>
        <v>0</v>
      </c>
      <c r="Y110" s="409" t="s">
        <v>402</v>
      </c>
      <c r="Z110" s="409" t="s">
        <v>402</v>
      </c>
      <c r="AA110" s="409" t="s">
        <v>403</v>
      </c>
      <c r="AB110" s="326" t="str">
        <f>IF((0=$C110),"",IFERROR(IF($C110&lt;5,$C110*Y110,IF(AND(5&lt;=$C110,$C110&lt;=20),$C110*Z110,IF($C110&gt;20,$C110*AA110,"No Offer"))),"No Offer"))</f>
        <v/>
      </c>
    </row>
    <row r="111" spans="1:28" x14ac:dyDescent="0.2">
      <c r="A111" s="316"/>
      <c r="B111" s="558"/>
      <c r="C111" s="318">
        <f>'Series 600 Input'!J111</f>
        <v>0</v>
      </c>
      <c r="D111" s="326"/>
      <c r="E111" s="412"/>
      <c r="F111" s="412"/>
      <c r="G111" s="683"/>
      <c r="H111" s="683"/>
      <c r="I111" s="681"/>
      <c r="J111" s="681"/>
      <c r="K111" s="681"/>
      <c r="L111" s="326"/>
      <c r="M111" s="412"/>
      <c r="N111" s="412"/>
      <c r="O111" s="683"/>
      <c r="P111" s="683"/>
      <c r="Q111" s="414"/>
      <c r="R111" s="414"/>
      <c r="S111" s="414"/>
      <c r="T111" s="326"/>
      <c r="U111" s="682"/>
      <c r="V111" s="682"/>
      <c r="W111" s="682"/>
      <c r="X111" s="683"/>
      <c r="Y111" s="681"/>
      <c r="Z111" s="681"/>
      <c r="AA111" s="681"/>
      <c r="AB111" s="685"/>
    </row>
    <row r="112" spans="1:28" ht="38.25" x14ac:dyDescent="0.2">
      <c r="A112" s="316" t="s">
        <v>1725</v>
      </c>
      <c r="B112" s="558" t="s">
        <v>1726</v>
      </c>
      <c r="C112" s="318">
        <f>'Series 600 Input'!J112</f>
        <v>0</v>
      </c>
      <c r="D112" s="326" t="s">
        <v>1636</v>
      </c>
      <c r="E112" s="412">
        <v>268.26</v>
      </c>
      <c r="F112" s="412">
        <v>192.34</v>
      </c>
      <c r="G112" s="683">
        <v>192.34</v>
      </c>
      <c r="H112" s="324">
        <f t="shared" si="95"/>
        <v>0</v>
      </c>
      <c r="I112" s="681">
        <v>1</v>
      </c>
      <c r="J112" s="681">
        <v>1</v>
      </c>
      <c r="K112" s="681">
        <v>1</v>
      </c>
      <c r="L112" s="326">
        <f t="shared" si="84"/>
        <v>0</v>
      </c>
      <c r="M112" s="412">
        <v>169.16</v>
      </c>
      <c r="N112" s="412">
        <v>169.16</v>
      </c>
      <c r="O112" s="683">
        <v>169.16</v>
      </c>
      <c r="P112" s="324">
        <f t="shared" si="96"/>
        <v>0</v>
      </c>
      <c r="Q112" s="414">
        <v>120</v>
      </c>
      <c r="R112" s="414">
        <v>120</v>
      </c>
      <c r="S112" s="414">
        <v>120</v>
      </c>
      <c r="T112" s="326">
        <f t="shared" si="85"/>
        <v>0</v>
      </c>
      <c r="U112" s="682">
        <v>220</v>
      </c>
      <c r="V112" s="682">
        <v>200</v>
      </c>
      <c r="W112" s="682">
        <v>190</v>
      </c>
      <c r="X112" s="324">
        <f t="shared" si="97"/>
        <v>0</v>
      </c>
      <c r="Y112" s="409" t="s">
        <v>402</v>
      </c>
      <c r="Z112" s="409" t="s">
        <v>402</v>
      </c>
      <c r="AA112" s="409" t="s">
        <v>403</v>
      </c>
      <c r="AB112" s="326" t="str">
        <f>IF((0=$C112),"",IFERROR(IF($C112&lt;5,$C112*Y112,IF(AND(5&lt;=$C112,$C112&lt;=20),$C112*Z112,IF($C112&gt;20,$C112*AA112,"No Offer"))),"No Offer"))</f>
        <v/>
      </c>
    </row>
    <row r="113" spans="1:28" x14ac:dyDescent="0.2">
      <c r="A113" s="316"/>
      <c r="B113" s="558"/>
      <c r="C113" s="318">
        <f>'Series 600 Input'!J113</f>
        <v>0</v>
      </c>
      <c r="D113" s="326"/>
      <c r="E113" s="412"/>
      <c r="F113" s="412"/>
      <c r="G113" s="683"/>
      <c r="H113" s="683"/>
      <c r="I113" s="681"/>
      <c r="J113" s="681"/>
      <c r="K113" s="681"/>
      <c r="L113" s="326"/>
      <c r="M113" s="412"/>
      <c r="N113" s="412"/>
      <c r="O113" s="683"/>
      <c r="P113" s="683"/>
      <c r="Q113" s="414"/>
      <c r="R113" s="414"/>
      <c r="S113" s="414"/>
      <c r="T113" s="326"/>
      <c r="U113" s="682"/>
      <c r="V113" s="682"/>
      <c r="W113" s="682"/>
      <c r="X113" s="683"/>
      <c r="Y113" s="681"/>
      <c r="Z113" s="681"/>
      <c r="AA113" s="681"/>
      <c r="AB113" s="685"/>
    </row>
    <row r="114" spans="1:28" ht="38.25" x14ac:dyDescent="0.2">
      <c r="A114" s="316" t="s">
        <v>1727</v>
      </c>
      <c r="B114" s="558" t="s">
        <v>1728</v>
      </c>
      <c r="C114" s="318">
        <f>'Series 600 Input'!J114</f>
        <v>0</v>
      </c>
      <c r="D114" s="326" t="s">
        <v>1636</v>
      </c>
      <c r="E114" s="412">
        <v>268.26</v>
      </c>
      <c r="F114" s="412">
        <v>192.34</v>
      </c>
      <c r="G114" s="683">
        <v>192.34</v>
      </c>
      <c r="H114" s="324">
        <f t="shared" si="95"/>
        <v>0</v>
      </c>
      <c r="I114" s="681">
        <v>120</v>
      </c>
      <c r="J114" s="681">
        <v>120</v>
      </c>
      <c r="K114" s="681">
        <v>120</v>
      </c>
      <c r="L114" s="326">
        <f t="shared" si="84"/>
        <v>0</v>
      </c>
      <c r="M114" s="412">
        <v>169.16</v>
      </c>
      <c r="N114" s="412">
        <v>169.16</v>
      </c>
      <c r="O114" s="683">
        <v>169.16</v>
      </c>
      <c r="P114" s="324">
        <f t="shared" si="96"/>
        <v>0</v>
      </c>
      <c r="Q114" s="414">
        <v>120</v>
      </c>
      <c r="R114" s="414">
        <v>120</v>
      </c>
      <c r="S114" s="414">
        <v>120</v>
      </c>
      <c r="T114" s="326">
        <f t="shared" si="85"/>
        <v>0</v>
      </c>
      <c r="U114" s="682">
        <v>220</v>
      </c>
      <c r="V114" s="682">
        <v>200</v>
      </c>
      <c r="W114" s="682">
        <v>190</v>
      </c>
      <c r="X114" s="324">
        <f t="shared" si="97"/>
        <v>0</v>
      </c>
      <c r="Y114" s="409" t="s">
        <v>402</v>
      </c>
      <c r="Z114" s="409" t="s">
        <v>402</v>
      </c>
      <c r="AA114" s="409" t="s">
        <v>403</v>
      </c>
      <c r="AB114" s="326" t="str">
        <f>IF((0=$C114),"",IFERROR(IF($C114&lt;5,$C114*Y114,IF(AND(5&lt;=$C114,$C114&lt;=20),$C114*Z114,IF($C114&gt;20,$C114*AA114,"No Offer"))),"No Offer"))</f>
        <v/>
      </c>
    </row>
    <row r="115" spans="1:28" x14ac:dyDescent="0.2">
      <c r="A115" s="316"/>
      <c r="B115" s="558"/>
      <c r="C115" s="318">
        <f>'Series 600 Input'!J115</f>
        <v>0</v>
      </c>
      <c r="D115" s="326"/>
      <c r="E115" s="412"/>
      <c r="F115" s="412"/>
      <c r="G115" s="683"/>
      <c r="H115" s="683"/>
      <c r="I115" s="681"/>
      <c r="J115" s="681"/>
      <c r="K115" s="681"/>
      <c r="L115" s="326"/>
      <c r="M115" s="412"/>
      <c r="N115" s="412"/>
      <c r="O115" s="683"/>
      <c r="P115" s="683"/>
      <c r="Q115" s="414"/>
      <c r="R115" s="414"/>
      <c r="S115" s="684"/>
      <c r="T115" s="326"/>
      <c r="U115" s="682"/>
      <c r="V115" s="682"/>
      <c r="W115" s="682"/>
      <c r="X115" s="683"/>
      <c r="Y115" s="681"/>
      <c r="Z115" s="681"/>
      <c r="AA115" s="681"/>
      <c r="AB115" s="685"/>
    </row>
    <row r="116" spans="1:28" ht="25.5" x14ac:dyDescent="0.2">
      <c r="A116" s="316" t="s">
        <v>1729</v>
      </c>
      <c r="B116" s="558" t="s">
        <v>1730</v>
      </c>
      <c r="C116" s="318">
        <f>'Series 600 Input'!J116</f>
        <v>0</v>
      </c>
      <c r="D116" s="326" t="s">
        <v>1636</v>
      </c>
      <c r="E116" s="412">
        <v>69.44</v>
      </c>
      <c r="F116" s="412">
        <v>69.44</v>
      </c>
      <c r="G116" s="683">
        <v>69.44</v>
      </c>
      <c r="H116" s="324">
        <f t="shared" si="95"/>
        <v>0</v>
      </c>
      <c r="I116" s="681">
        <v>40</v>
      </c>
      <c r="J116" s="681">
        <v>40</v>
      </c>
      <c r="K116" s="681">
        <v>40</v>
      </c>
      <c r="L116" s="326">
        <f t="shared" si="84"/>
        <v>0</v>
      </c>
      <c r="M116" s="412">
        <v>65.66</v>
      </c>
      <c r="N116" s="412">
        <v>65.66</v>
      </c>
      <c r="O116" s="683">
        <v>65.66</v>
      </c>
      <c r="P116" s="324">
        <f t="shared" si="96"/>
        <v>0</v>
      </c>
      <c r="Q116" s="414">
        <v>35</v>
      </c>
      <c r="R116" s="414">
        <v>35</v>
      </c>
      <c r="S116" s="414">
        <v>35</v>
      </c>
      <c r="T116" s="326">
        <f t="shared" si="85"/>
        <v>0</v>
      </c>
      <c r="U116" s="682">
        <v>67</v>
      </c>
      <c r="V116" s="682">
        <v>62.43</v>
      </c>
      <c r="W116" s="682">
        <v>62.43</v>
      </c>
      <c r="X116" s="324">
        <f t="shared" si="97"/>
        <v>0</v>
      </c>
      <c r="Y116" s="409" t="s">
        <v>402</v>
      </c>
      <c r="Z116" s="409" t="s">
        <v>402</v>
      </c>
      <c r="AA116" s="409" t="s">
        <v>403</v>
      </c>
      <c r="AB116" s="326" t="str">
        <f>IF((0=$C116),"",IFERROR(IF($C116&lt;5,$C116*Y116,IF(AND(5&lt;=$C116,$C116&lt;=20),$C116*Z116,IF($C116&gt;20,$C116*AA116,"No Offer"))),"No Offer"))</f>
        <v/>
      </c>
    </row>
    <row r="117" spans="1:28" x14ac:dyDescent="0.2">
      <c r="A117" s="316"/>
      <c r="B117" s="558"/>
      <c r="C117" s="318">
        <f>'Series 600 Input'!J117</f>
        <v>0</v>
      </c>
      <c r="D117" s="326"/>
      <c r="E117" s="412"/>
      <c r="F117" s="412"/>
      <c r="G117" s="683"/>
      <c r="H117" s="683"/>
      <c r="I117" s="681"/>
      <c r="J117" s="681"/>
      <c r="K117" s="681"/>
      <c r="L117" s="326"/>
      <c r="M117" s="412"/>
      <c r="N117" s="412"/>
      <c r="O117" s="683"/>
      <c r="P117" s="683"/>
      <c r="Q117" s="414"/>
      <c r="R117" s="414"/>
      <c r="S117" s="684"/>
      <c r="T117" s="326"/>
      <c r="U117" s="682"/>
      <c r="V117" s="682"/>
      <c r="W117" s="682"/>
      <c r="X117" s="683"/>
      <c r="Y117" s="681"/>
      <c r="Z117" s="681"/>
      <c r="AA117" s="681"/>
      <c r="AB117" s="685"/>
    </row>
    <row r="118" spans="1:28" ht="25.5" x14ac:dyDescent="0.2">
      <c r="A118" s="316" t="s">
        <v>1731</v>
      </c>
      <c r="B118" s="558" t="s">
        <v>1732</v>
      </c>
      <c r="C118" s="318">
        <f>'Series 600 Input'!J118</f>
        <v>0</v>
      </c>
      <c r="D118" s="326" t="s">
        <v>1636</v>
      </c>
      <c r="E118" s="412">
        <v>268.26</v>
      </c>
      <c r="F118" s="412">
        <v>192.34</v>
      </c>
      <c r="G118" s="683">
        <v>192.34</v>
      </c>
      <c r="H118" s="324">
        <f t="shared" si="95"/>
        <v>0</v>
      </c>
      <c r="I118" s="681">
        <v>120</v>
      </c>
      <c r="J118" s="681">
        <v>120</v>
      </c>
      <c r="K118" s="681">
        <v>120</v>
      </c>
      <c r="L118" s="326">
        <f t="shared" si="84"/>
        <v>0</v>
      </c>
      <c r="M118" s="412">
        <v>169.16</v>
      </c>
      <c r="N118" s="412">
        <v>169.16</v>
      </c>
      <c r="O118" s="683">
        <v>169.16</v>
      </c>
      <c r="P118" s="324">
        <f t="shared" si="96"/>
        <v>0</v>
      </c>
      <c r="Q118" s="414">
        <v>120</v>
      </c>
      <c r="R118" s="414">
        <v>120</v>
      </c>
      <c r="S118" s="414">
        <v>120</v>
      </c>
      <c r="T118" s="326">
        <f t="shared" si="85"/>
        <v>0</v>
      </c>
      <c r="U118" s="682">
        <v>220</v>
      </c>
      <c r="V118" s="682">
        <v>200</v>
      </c>
      <c r="W118" s="682">
        <v>190</v>
      </c>
      <c r="X118" s="324">
        <f t="shared" si="97"/>
        <v>0</v>
      </c>
      <c r="Y118" s="409" t="s">
        <v>402</v>
      </c>
      <c r="Z118" s="409" t="s">
        <v>402</v>
      </c>
      <c r="AA118" s="409" t="s">
        <v>403</v>
      </c>
      <c r="AB118" s="326" t="str">
        <f>IF((0=$C118),"",IFERROR(IF($C118&lt;5,$C118*Y118,IF(AND(5&lt;=$C118,$C118&lt;=20),$C118*Z118,IF($C118&gt;20,$C118*AA118,"No Offer"))),"No Offer"))</f>
        <v/>
      </c>
    </row>
    <row r="119" spans="1:28" x14ac:dyDescent="0.2">
      <c r="A119" s="316"/>
      <c r="B119" s="558"/>
      <c r="C119" s="318">
        <f>'Series 600 Input'!J119</f>
        <v>0</v>
      </c>
      <c r="D119" s="326"/>
      <c r="E119" s="412"/>
      <c r="F119" s="412"/>
      <c r="G119" s="683"/>
      <c r="H119" s="683"/>
      <c r="I119" s="681"/>
      <c r="J119" s="681"/>
      <c r="K119" s="681"/>
      <c r="L119" s="326"/>
      <c r="M119" s="412"/>
      <c r="N119" s="412"/>
      <c r="O119" s="683"/>
      <c r="P119" s="683"/>
      <c r="Q119" s="414"/>
      <c r="R119" s="414"/>
      <c r="S119" s="684"/>
      <c r="T119" s="326"/>
      <c r="U119" s="682"/>
      <c r="V119" s="682"/>
      <c r="W119" s="682"/>
      <c r="X119" s="683"/>
      <c r="Y119" s="681"/>
      <c r="Z119" s="681"/>
      <c r="AA119" s="681"/>
      <c r="AB119" s="685"/>
    </row>
    <row r="120" spans="1:28" ht="25.5" x14ac:dyDescent="0.2">
      <c r="A120" s="316" t="s">
        <v>1733</v>
      </c>
      <c r="B120" s="558" t="s">
        <v>1734</v>
      </c>
      <c r="C120" s="318">
        <f>'Series 600 Input'!J120</f>
        <v>0</v>
      </c>
      <c r="D120" s="685" t="s">
        <v>51</v>
      </c>
      <c r="E120" s="412">
        <v>123.75</v>
      </c>
      <c r="F120" s="412">
        <v>69.44</v>
      </c>
      <c r="G120" s="683">
        <v>69.44</v>
      </c>
      <c r="H120" s="324">
        <f t="shared" si="95"/>
        <v>0</v>
      </c>
      <c r="I120" s="681">
        <v>40</v>
      </c>
      <c r="J120" s="681">
        <v>40</v>
      </c>
      <c r="K120" s="681">
        <v>40</v>
      </c>
      <c r="L120" s="326">
        <f t="shared" si="84"/>
        <v>0</v>
      </c>
      <c r="M120" s="412">
        <v>80.84</v>
      </c>
      <c r="N120" s="412">
        <v>80.84</v>
      </c>
      <c r="O120" s="683">
        <v>80.84</v>
      </c>
      <c r="P120" s="324">
        <f t="shared" si="96"/>
        <v>0</v>
      </c>
      <c r="Q120" s="414">
        <v>25</v>
      </c>
      <c r="R120" s="414">
        <v>25</v>
      </c>
      <c r="S120" s="414">
        <v>25</v>
      </c>
      <c r="T120" s="326">
        <f t="shared" si="85"/>
        <v>0</v>
      </c>
      <c r="U120" s="682">
        <v>67</v>
      </c>
      <c r="V120" s="682">
        <v>62.43</v>
      </c>
      <c r="W120" s="682">
        <v>62.43</v>
      </c>
      <c r="X120" s="324">
        <f t="shared" si="97"/>
        <v>0</v>
      </c>
      <c r="Y120" s="409" t="s">
        <v>402</v>
      </c>
      <c r="Z120" s="409" t="s">
        <v>402</v>
      </c>
      <c r="AA120" s="409" t="s">
        <v>403</v>
      </c>
      <c r="AB120" s="326" t="str">
        <f>IF((0=$C120),"",IFERROR(IF($C120&lt;5,$C120*Y120,IF(AND(5&lt;=$C120,$C120&lt;=20),$C120*Z120,IF($C120&gt;20,$C120*AA120,"No Offer"))),"No Offer"))</f>
        <v/>
      </c>
    </row>
    <row r="121" spans="1:28" x14ac:dyDescent="0.2">
      <c r="A121" s="316"/>
      <c r="B121" s="558"/>
      <c r="C121" s="318">
        <f>'Series 600 Input'!J121</f>
        <v>0</v>
      </c>
      <c r="D121" s="326"/>
      <c r="E121" s="412"/>
      <c r="F121" s="412"/>
      <c r="G121" s="683"/>
      <c r="H121" s="683"/>
      <c r="I121" s="681"/>
      <c r="J121" s="681"/>
      <c r="K121" s="681"/>
      <c r="L121" s="326"/>
      <c r="M121" s="412"/>
      <c r="N121" s="412"/>
      <c r="O121" s="683"/>
      <c r="P121" s="683"/>
      <c r="Q121" s="414"/>
      <c r="R121" s="414"/>
      <c r="S121" s="414"/>
      <c r="T121" s="326"/>
      <c r="U121" s="682"/>
      <c r="V121" s="682"/>
      <c r="W121" s="682"/>
      <c r="X121" s="683"/>
      <c r="Y121" s="681"/>
      <c r="Z121" s="681"/>
      <c r="AA121" s="681"/>
      <c r="AB121" s="685"/>
    </row>
    <row r="122" spans="1:28" ht="25.5" x14ac:dyDescent="0.2">
      <c r="A122" s="316" t="s">
        <v>1735</v>
      </c>
      <c r="B122" s="558" t="s">
        <v>1736</v>
      </c>
      <c r="C122" s="318">
        <f>'Series 600 Input'!J122</f>
        <v>0</v>
      </c>
      <c r="D122" s="685" t="s">
        <v>51</v>
      </c>
      <c r="E122" s="412">
        <v>268.26</v>
      </c>
      <c r="F122" s="412">
        <v>214.04</v>
      </c>
      <c r="G122" s="683">
        <v>214.04</v>
      </c>
      <c r="H122" s="324">
        <f t="shared" si="95"/>
        <v>0</v>
      </c>
      <c r="I122" s="681">
        <v>1</v>
      </c>
      <c r="J122" s="681">
        <v>1</v>
      </c>
      <c r="K122" s="681">
        <v>1</v>
      </c>
      <c r="L122" s="326">
        <f t="shared" si="84"/>
        <v>0</v>
      </c>
      <c r="M122" s="412">
        <v>229.88</v>
      </c>
      <c r="N122" s="412">
        <v>229.88</v>
      </c>
      <c r="O122" s="683">
        <v>229.88</v>
      </c>
      <c r="P122" s="324">
        <f t="shared" si="96"/>
        <v>0</v>
      </c>
      <c r="Q122" s="414">
        <v>40</v>
      </c>
      <c r="R122" s="414">
        <v>40</v>
      </c>
      <c r="S122" s="414">
        <v>40</v>
      </c>
      <c r="T122" s="326">
        <f t="shared" si="85"/>
        <v>0</v>
      </c>
      <c r="U122" s="682">
        <v>220</v>
      </c>
      <c r="V122" s="682">
        <v>200</v>
      </c>
      <c r="W122" s="682">
        <v>190</v>
      </c>
      <c r="X122" s="324">
        <f t="shared" si="97"/>
        <v>0</v>
      </c>
      <c r="Y122" s="409" t="s">
        <v>402</v>
      </c>
      <c r="Z122" s="409" t="s">
        <v>402</v>
      </c>
      <c r="AA122" s="409" t="s">
        <v>403</v>
      </c>
      <c r="AB122" s="326" t="str">
        <f>IF((0=$C122),"",IFERROR(IF($C122&lt;5,$C122*Y122,IF(AND(5&lt;=$C122,$C122&lt;=20),$C122*Z122,IF($C122&gt;20,$C122*AA122,"No Offer"))),"No Offer"))</f>
        <v/>
      </c>
    </row>
    <row r="123" spans="1:28" ht="17.25" customHeight="1" x14ac:dyDescent="0.2">
      <c r="A123" s="316"/>
      <c r="B123" s="558"/>
      <c r="C123" s="318">
        <f>'Series 600 Input'!J123</f>
        <v>0</v>
      </c>
      <c r="D123" s="318"/>
      <c r="E123" s="412"/>
      <c r="F123" s="412"/>
      <c r="G123" s="412"/>
      <c r="H123" s="412"/>
      <c r="I123" s="681"/>
      <c r="J123" s="681"/>
      <c r="K123" s="681"/>
      <c r="L123" s="685"/>
      <c r="M123" s="412"/>
      <c r="N123" s="412"/>
      <c r="O123" s="412"/>
      <c r="P123" s="412"/>
      <c r="Q123" s="414"/>
      <c r="R123" s="414"/>
      <c r="S123" s="414"/>
      <c r="T123" s="685"/>
      <c r="U123" s="682"/>
      <c r="V123" s="682"/>
      <c r="W123" s="682"/>
      <c r="X123" s="412"/>
      <c r="Y123" s="681"/>
      <c r="Z123" s="681"/>
      <c r="AA123" s="681"/>
      <c r="AB123" s="685"/>
    </row>
    <row r="124" spans="1:28" x14ac:dyDescent="0.2">
      <c r="A124" s="311"/>
      <c r="B124" s="563" t="s">
        <v>1737</v>
      </c>
      <c r="C124" s="318">
        <f>'Series 600 Input'!J124</f>
        <v>0</v>
      </c>
      <c r="D124" s="314"/>
      <c r="E124" s="669" t="s">
        <v>1633</v>
      </c>
      <c r="F124" s="670" t="s">
        <v>1595</v>
      </c>
      <c r="G124" s="669" t="s">
        <v>1596</v>
      </c>
      <c r="H124" s="669"/>
      <c r="I124" s="667" t="s">
        <v>1633</v>
      </c>
      <c r="J124" s="668" t="s">
        <v>1595</v>
      </c>
      <c r="K124" s="667" t="s">
        <v>1596</v>
      </c>
      <c r="L124" s="671"/>
      <c r="M124" s="669" t="s">
        <v>1633</v>
      </c>
      <c r="N124" s="670" t="s">
        <v>1595</v>
      </c>
      <c r="O124" s="669" t="s">
        <v>1596</v>
      </c>
      <c r="P124" s="669"/>
      <c r="Q124" s="669" t="s">
        <v>1633</v>
      </c>
      <c r="R124" s="670" t="s">
        <v>1595</v>
      </c>
      <c r="S124" s="669" t="s">
        <v>1596</v>
      </c>
      <c r="T124" s="671"/>
      <c r="U124" s="667" t="s">
        <v>1633</v>
      </c>
      <c r="V124" s="668" t="s">
        <v>1595</v>
      </c>
      <c r="W124" s="667" t="s">
        <v>1596</v>
      </c>
      <c r="X124" s="669"/>
      <c r="Y124" s="667" t="s">
        <v>1633</v>
      </c>
      <c r="Z124" s="668" t="s">
        <v>1595</v>
      </c>
      <c r="AA124" s="667" t="s">
        <v>1596</v>
      </c>
      <c r="AB124" s="671"/>
    </row>
    <row r="125" spans="1:28" x14ac:dyDescent="0.2">
      <c r="A125" s="316"/>
      <c r="B125" s="558"/>
      <c r="C125" s="318">
        <f>'Series 600 Input'!J125</f>
        <v>0</v>
      </c>
      <c r="D125" s="318"/>
      <c r="E125" s="693"/>
      <c r="F125" s="693"/>
      <c r="G125" s="693"/>
      <c r="H125" s="693"/>
      <c r="I125" s="694"/>
      <c r="J125" s="694"/>
      <c r="K125" s="694"/>
      <c r="L125" s="685"/>
      <c r="M125" s="693"/>
      <c r="N125" s="693"/>
      <c r="O125" s="693"/>
      <c r="P125" s="693"/>
      <c r="Q125" s="695"/>
      <c r="R125" s="695"/>
      <c r="S125" s="695"/>
      <c r="T125" s="685"/>
      <c r="U125" s="696"/>
      <c r="V125" s="696"/>
      <c r="W125" s="696"/>
      <c r="X125" s="693"/>
      <c r="Y125" s="694"/>
      <c r="Z125" s="694"/>
      <c r="AA125" s="694"/>
      <c r="AB125" s="685"/>
    </row>
    <row r="126" spans="1:28" ht="25.5" x14ac:dyDescent="0.2">
      <c r="A126" s="316" t="s">
        <v>1738</v>
      </c>
      <c r="B126" s="558" t="s">
        <v>1739</v>
      </c>
      <c r="C126" s="318">
        <f>'Series 600 Input'!J126</f>
        <v>0</v>
      </c>
      <c r="D126" s="326" t="s">
        <v>768</v>
      </c>
      <c r="E126" s="412">
        <v>16.59</v>
      </c>
      <c r="F126" s="412">
        <v>5.25</v>
      </c>
      <c r="G126" s="683">
        <v>5.25</v>
      </c>
      <c r="H126" s="324">
        <f t="shared" ref="H126:H132" si="98">IFERROR(IF($C126&lt;20,$C126*E126,IF(AND(20&lt;=$C126,$C126&lt;=100),$C126*F126,IF($C126&gt;100,$C126*G126,"No Offer"))),"No Offer")</f>
        <v>0</v>
      </c>
      <c r="I126" s="681">
        <v>10</v>
      </c>
      <c r="J126" s="681">
        <v>10</v>
      </c>
      <c r="K126" s="681">
        <v>10</v>
      </c>
      <c r="L126" s="326">
        <f t="shared" ref="L126:L132" si="99">IFERROR(IF($C126&lt;20,$C126*I126,IF(AND(20&lt;=$C126,$C126&lt;=100),$C126*J126,IF($C126&gt;100,$C126*K126,"No Offer"))),"No Offer")</f>
        <v>0</v>
      </c>
      <c r="M126" s="412">
        <v>89.43</v>
      </c>
      <c r="N126" s="412">
        <v>89.43</v>
      </c>
      <c r="O126" s="683">
        <v>89.43</v>
      </c>
      <c r="P126" s="324">
        <f t="shared" ref="P126:P132" si="100">IFERROR(IF($C126&lt;20,$C126*M126,IF(AND(20&lt;=$C126,$C126&lt;=100),$C126*N126,IF($C126&gt;100,$C126*O126,"No Offer"))),"No Offer")</f>
        <v>0</v>
      </c>
      <c r="Q126" s="414">
        <v>5</v>
      </c>
      <c r="R126" s="414">
        <v>4</v>
      </c>
      <c r="S126" s="414">
        <v>3</v>
      </c>
      <c r="T126" s="326">
        <f t="shared" ref="T126:T132" si="101">IFERROR(IF($C126&lt;20,$C126*Q126,IF(AND(20&lt;=$C126,$C126&lt;=100),$C126*R126,IF($C126&gt;100,$C126*S126,"No Offer"))),"No Offer")</f>
        <v>0</v>
      </c>
      <c r="U126" s="682">
        <v>5.16</v>
      </c>
      <c r="V126" s="682">
        <v>3.22</v>
      </c>
      <c r="W126" s="682">
        <v>2.15</v>
      </c>
      <c r="X126" s="324">
        <f t="shared" ref="X126:X132" si="102">IFERROR(IF($C126&lt;20,$C126*U126,IF(AND(20&lt;=$C126,$C126&lt;=100),$C126*V126,IF($C126&gt;100,$C126*W126,"No Offer"))),"No Offer")</f>
        <v>0</v>
      </c>
      <c r="Y126" s="409" t="s">
        <v>402</v>
      </c>
      <c r="Z126" s="409" t="s">
        <v>402</v>
      </c>
      <c r="AA126" s="409" t="s">
        <v>403</v>
      </c>
      <c r="AB126" s="326" t="str">
        <f>IF((0=$C126),"",IFERROR(IF($C126&lt;20,$C126*Y126,IF(AND(20&lt;=$C126,$C126&lt;=100),$C126*Z126,IF($C126&gt;100,$C126*AA126,"No Offer"))),"No Offer"))</f>
        <v/>
      </c>
    </row>
    <row r="127" spans="1:28" ht="15" customHeight="1" x14ac:dyDescent="0.2">
      <c r="A127" s="316"/>
      <c r="B127" s="558"/>
      <c r="C127" s="318">
        <f>'Series 600 Input'!J127</f>
        <v>0</v>
      </c>
      <c r="D127" s="326"/>
      <c r="E127" s="412"/>
      <c r="F127" s="412"/>
      <c r="G127" s="683"/>
      <c r="H127" s="683"/>
      <c r="I127" s="681"/>
      <c r="J127" s="681"/>
      <c r="K127" s="681"/>
      <c r="L127" s="326"/>
      <c r="M127" s="412"/>
      <c r="N127" s="412"/>
      <c r="O127" s="683"/>
      <c r="P127" s="683"/>
      <c r="Q127" s="414"/>
      <c r="R127" s="414"/>
      <c r="S127" s="414"/>
      <c r="T127" s="326"/>
      <c r="U127" s="682"/>
      <c r="V127" s="682"/>
      <c r="W127" s="682"/>
      <c r="X127" s="683"/>
      <c r="Y127" s="681"/>
      <c r="Z127" s="681"/>
      <c r="AA127" s="681"/>
      <c r="AB127" s="685"/>
    </row>
    <row r="128" spans="1:28" ht="25.5" x14ac:dyDescent="0.2">
      <c r="A128" s="316" t="s">
        <v>1740</v>
      </c>
      <c r="B128" s="558" t="s">
        <v>1741</v>
      </c>
      <c r="C128" s="318">
        <f>'Series 600 Input'!J128</f>
        <v>0</v>
      </c>
      <c r="D128" s="326" t="s">
        <v>768</v>
      </c>
      <c r="E128" s="412">
        <v>17.8</v>
      </c>
      <c r="F128" s="412">
        <v>7.18</v>
      </c>
      <c r="G128" s="412">
        <v>7.18</v>
      </c>
      <c r="H128" s="324">
        <f t="shared" si="98"/>
        <v>0</v>
      </c>
      <c r="I128" s="681">
        <v>10</v>
      </c>
      <c r="J128" s="681">
        <v>10</v>
      </c>
      <c r="K128" s="681">
        <v>10</v>
      </c>
      <c r="L128" s="326">
        <f t="shared" si="99"/>
        <v>0</v>
      </c>
      <c r="M128" s="412">
        <v>93.4</v>
      </c>
      <c r="N128" s="412">
        <v>93.4</v>
      </c>
      <c r="O128" s="412">
        <v>93.4</v>
      </c>
      <c r="P128" s="324">
        <f t="shared" si="100"/>
        <v>0</v>
      </c>
      <c r="Q128" s="414">
        <v>5</v>
      </c>
      <c r="R128" s="414">
        <v>4</v>
      </c>
      <c r="S128" s="414">
        <v>3</v>
      </c>
      <c r="T128" s="326">
        <f t="shared" si="101"/>
        <v>0</v>
      </c>
      <c r="U128" s="682">
        <v>5.75</v>
      </c>
      <c r="V128" s="682">
        <v>3.65</v>
      </c>
      <c r="W128" s="682">
        <v>2.58</v>
      </c>
      <c r="X128" s="324">
        <f t="shared" si="102"/>
        <v>0</v>
      </c>
      <c r="Y128" s="409" t="s">
        <v>402</v>
      </c>
      <c r="Z128" s="409" t="s">
        <v>402</v>
      </c>
      <c r="AA128" s="409" t="s">
        <v>403</v>
      </c>
      <c r="AB128" s="326" t="str">
        <f>IF((0=$C128),"",IFERROR(IF($C128&lt;20,$C128*Y128,IF(AND(20&lt;=$C128,$C128&lt;=100),$C128*Z128,IF($C128&gt;100,$C128*AA128,"No Offer"))),"No Offer"))</f>
        <v/>
      </c>
    </row>
    <row r="129" spans="1:28" ht="17.25" customHeight="1" x14ac:dyDescent="0.2">
      <c r="A129" s="316"/>
      <c r="B129" s="558"/>
      <c r="C129" s="318">
        <f>'Series 600 Input'!J129</f>
        <v>0</v>
      </c>
      <c r="D129" s="326"/>
      <c r="E129" s="412"/>
      <c r="F129" s="412"/>
      <c r="G129" s="683"/>
      <c r="H129" s="683"/>
      <c r="I129" s="681"/>
      <c r="J129" s="681"/>
      <c r="K129" s="681"/>
      <c r="L129" s="326"/>
      <c r="M129" s="412"/>
      <c r="N129" s="412"/>
      <c r="O129" s="683"/>
      <c r="P129" s="683"/>
      <c r="Q129" s="414"/>
      <c r="R129" s="414"/>
      <c r="S129" s="414"/>
      <c r="T129" s="326"/>
      <c r="U129" s="682"/>
      <c r="V129" s="682"/>
      <c r="W129" s="682"/>
      <c r="X129" s="683"/>
      <c r="Y129" s="681"/>
      <c r="Z129" s="681"/>
      <c r="AA129" s="681"/>
      <c r="AB129" s="326"/>
    </row>
    <row r="130" spans="1:28" ht="25.5" x14ac:dyDescent="0.2">
      <c r="A130" s="316" t="s">
        <v>1742</v>
      </c>
      <c r="B130" s="558" t="s">
        <v>1743</v>
      </c>
      <c r="C130" s="318">
        <f>'Series 600 Input'!J130</f>
        <v>0</v>
      </c>
      <c r="D130" s="326" t="s">
        <v>768</v>
      </c>
      <c r="E130" s="412">
        <v>16.59</v>
      </c>
      <c r="F130" s="412">
        <v>9.5</v>
      </c>
      <c r="G130" s="683">
        <v>9.5</v>
      </c>
      <c r="H130" s="324">
        <f t="shared" si="98"/>
        <v>0</v>
      </c>
      <c r="I130" s="681">
        <v>10</v>
      </c>
      <c r="J130" s="681">
        <v>10</v>
      </c>
      <c r="K130" s="681">
        <v>10</v>
      </c>
      <c r="L130" s="326">
        <f t="shared" si="99"/>
        <v>0</v>
      </c>
      <c r="M130" s="412">
        <v>89.43</v>
      </c>
      <c r="N130" s="412">
        <v>89.43</v>
      </c>
      <c r="O130" s="683">
        <v>89.43</v>
      </c>
      <c r="P130" s="324">
        <f t="shared" si="100"/>
        <v>0</v>
      </c>
      <c r="Q130" s="414">
        <v>5</v>
      </c>
      <c r="R130" s="414">
        <v>4</v>
      </c>
      <c r="S130" s="414">
        <v>3</v>
      </c>
      <c r="T130" s="326">
        <f t="shared" si="101"/>
        <v>0</v>
      </c>
      <c r="U130" s="682">
        <v>5.73</v>
      </c>
      <c r="V130" s="682">
        <v>3.58</v>
      </c>
      <c r="W130" s="682">
        <v>2.5099999999999998</v>
      </c>
      <c r="X130" s="324">
        <f t="shared" si="102"/>
        <v>0</v>
      </c>
      <c r="Y130" s="409" t="s">
        <v>402</v>
      </c>
      <c r="Z130" s="409" t="s">
        <v>402</v>
      </c>
      <c r="AA130" s="409" t="s">
        <v>403</v>
      </c>
      <c r="AB130" s="326" t="str">
        <f>IF((0=$C130),"",IFERROR(IF($C130&lt;20,$C130*Y130,IF(AND(20&lt;=$C130,$C130&lt;=100),$C130*Z130,IF($C130&gt;100,$C130*AA130,"No Offer"))),"No Offer"))</f>
        <v/>
      </c>
    </row>
    <row r="131" spans="1:28" ht="16.5" customHeight="1" x14ac:dyDescent="0.2">
      <c r="A131" s="316"/>
      <c r="B131" s="558"/>
      <c r="C131" s="318">
        <f>'Series 600 Input'!J131</f>
        <v>0</v>
      </c>
      <c r="D131" s="326"/>
      <c r="E131" s="412"/>
      <c r="F131" s="412"/>
      <c r="G131" s="683"/>
      <c r="H131" s="683"/>
      <c r="I131" s="681"/>
      <c r="J131" s="681"/>
      <c r="K131" s="681"/>
      <c r="L131" s="326"/>
      <c r="M131" s="412"/>
      <c r="N131" s="412"/>
      <c r="O131" s="683"/>
      <c r="P131" s="683"/>
      <c r="Q131" s="414"/>
      <c r="R131" s="414"/>
      <c r="S131" s="414"/>
      <c r="T131" s="326"/>
      <c r="U131" s="682"/>
      <c r="V131" s="682"/>
      <c r="W131" s="682"/>
      <c r="X131" s="683"/>
      <c r="Y131" s="681"/>
      <c r="Z131" s="681"/>
      <c r="AA131" s="681"/>
      <c r="AB131" s="326"/>
    </row>
    <row r="132" spans="1:28" ht="25.5" x14ac:dyDescent="0.2">
      <c r="A132" s="316" t="s">
        <v>1744</v>
      </c>
      <c r="B132" s="558" t="s">
        <v>1745</v>
      </c>
      <c r="C132" s="318">
        <f>'Series 600 Input'!J132</f>
        <v>0</v>
      </c>
      <c r="D132" s="326" t="s">
        <v>768</v>
      </c>
      <c r="E132" s="412">
        <v>17.8</v>
      </c>
      <c r="F132" s="412">
        <v>10.71</v>
      </c>
      <c r="G132" s="412">
        <v>10.71</v>
      </c>
      <c r="H132" s="324">
        <f t="shared" si="98"/>
        <v>0</v>
      </c>
      <c r="I132" s="681">
        <v>10</v>
      </c>
      <c r="J132" s="681">
        <v>10</v>
      </c>
      <c r="K132" s="681">
        <v>10</v>
      </c>
      <c r="L132" s="326">
        <f t="shared" si="99"/>
        <v>0</v>
      </c>
      <c r="M132" s="412">
        <v>93.4</v>
      </c>
      <c r="N132" s="412">
        <v>93.4</v>
      </c>
      <c r="O132" s="412">
        <v>93.4</v>
      </c>
      <c r="P132" s="324">
        <f t="shared" si="100"/>
        <v>0</v>
      </c>
      <c r="Q132" s="414">
        <v>5</v>
      </c>
      <c r="R132" s="414">
        <v>4</v>
      </c>
      <c r="S132" s="414">
        <v>3</v>
      </c>
      <c r="T132" s="326">
        <f t="shared" si="101"/>
        <v>0</v>
      </c>
      <c r="U132" s="682">
        <v>6.45</v>
      </c>
      <c r="V132" s="682">
        <v>4.3</v>
      </c>
      <c r="W132" s="682">
        <v>3.23</v>
      </c>
      <c r="X132" s="324">
        <f t="shared" si="102"/>
        <v>0</v>
      </c>
      <c r="Y132" s="409" t="s">
        <v>402</v>
      </c>
      <c r="Z132" s="409" t="s">
        <v>402</v>
      </c>
      <c r="AA132" s="409" t="s">
        <v>403</v>
      </c>
      <c r="AB132" s="326" t="str">
        <f>IF((0=$C132),"",IFERROR(IF($C132&lt;20,$C132*Y132,IF(AND(20&lt;=$C132,$C132&lt;=100),$C132*Z132,IF($C132&gt;100,$C132*AA132,"No Offer"))),"No Offer"))</f>
        <v/>
      </c>
    </row>
    <row r="133" spans="1:28" ht="15.75" customHeight="1" x14ac:dyDescent="0.2">
      <c r="A133" s="562"/>
      <c r="B133" s="597"/>
      <c r="C133" s="318">
        <f>'Series 600 Input'!J133</f>
        <v>0</v>
      </c>
      <c r="D133" s="326"/>
      <c r="E133" s="412"/>
      <c r="F133" s="412"/>
      <c r="G133" s="683"/>
      <c r="H133" s="683"/>
      <c r="I133" s="681"/>
      <c r="J133" s="681"/>
      <c r="K133" s="681"/>
      <c r="L133" s="326"/>
      <c r="M133" s="412"/>
      <c r="N133" s="412"/>
      <c r="O133" s="683"/>
      <c r="P133" s="683"/>
      <c r="Q133" s="414"/>
      <c r="R133" s="414"/>
      <c r="S133" s="684"/>
      <c r="T133" s="326"/>
      <c r="U133" s="682"/>
      <c r="V133" s="682"/>
      <c r="W133" s="682"/>
      <c r="X133" s="683"/>
      <c r="Y133" s="681"/>
      <c r="Z133" s="681"/>
      <c r="AA133" s="681"/>
      <c r="AB133" s="326"/>
    </row>
    <row r="134" spans="1:28" x14ac:dyDescent="0.2">
      <c r="A134" s="311"/>
      <c r="B134" s="312" t="s">
        <v>1746</v>
      </c>
      <c r="C134" s="318">
        <f>'Series 600 Input'!J134</f>
        <v>0</v>
      </c>
      <c r="D134" s="577"/>
      <c r="E134" s="669" t="s">
        <v>1747</v>
      </c>
      <c r="F134" s="670" t="s">
        <v>1748</v>
      </c>
      <c r="G134" s="669" t="s">
        <v>1749</v>
      </c>
      <c r="H134" s="669"/>
      <c r="I134" s="667" t="s">
        <v>1747</v>
      </c>
      <c r="J134" s="668" t="s">
        <v>1748</v>
      </c>
      <c r="K134" s="667" t="s">
        <v>1749</v>
      </c>
      <c r="L134" s="577"/>
      <c r="M134" s="669" t="s">
        <v>1747</v>
      </c>
      <c r="N134" s="670" t="s">
        <v>1748</v>
      </c>
      <c r="O134" s="669" t="s">
        <v>1749</v>
      </c>
      <c r="P134" s="669"/>
      <c r="Q134" s="669" t="s">
        <v>1747</v>
      </c>
      <c r="R134" s="670" t="s">
        <v>1748</v>
      </c>
      <c r="S134" s="669" t="s">
        <v>1749</v>
      </c>
      <c r="T134" s="577"/>
      <c r="U134" s="667" t="s">
        <v>1747</v>
      </c>
      <c r="V134" s="668" t="s">
        <v>1748</v>
      </c>
      <c r="W134" s="667" t="s">
        <v>1749</v>
      </c>
      <c r="X134" s="669"/>
      <c r="Y134" s="667" t="s">
        <v>1747</v>
      </c>
      <c r="Z134" s="668" t="s">
        <v>1748</v>
      </c>
      <c r="AA134" s="667" t="s">
        <v>1749</v>
      </c>
      <c r="AB134" s="577"/>
    </row>
    <row r="135" spans="1:28" x14ac:dyDescent="0.2">
      <c r="A135" s="316"/>
      <c r="B135" s="329"/>
      <c r="C135" s="318">
        <f>'Series 600 Input'!J135</f>
        <v>0</v>
      </c>
      <c r="D135" s="326"/>
      <c r="E135" s="412"/>
      <c r="F135" s="412"/>
      <c r="G135" s="683"/>
      <c r="H135" s="683"/>
      <c r="I135" s="681"/>
      <c r="J135" s="681"/>
      <c r="K135" s="681"/>
      <c r="L135" s="326"/>
      <c r="M135" s="412"/>
      <c r="N135" s="412"/>
      <c r="O135" s="683"/>
      <c r="P135" s="683"/>
      <c r="Q135" s="414"/>
      <c r="R135" s="414"/>
      <c r="S135" s="684"/>
      <c r="T135" s="326"/>
      <c r="U135" s="682"/>
      <c r="V135" s="682"/>
      <c r="W135" s="682"/>
      <c r="X135" s="683"/>
      <c r="Y135" s="681"/>
      <c r="Z135" s="681"/>
      <c r="AA135" s="681"/>
      <c r="AB135" s="326"/>
    </row>
    <row r="136" spans="1:28" ht="25.5" x14ac:dyDescent="0.2">
      <c r="A136" s="316" t="s">
        <v>1750</v>
      </c>
      <c r="B136" s="697" t="s">
        <v>1751</v>
      </c>
      <c r="C136" s="318">
        <f>'Series 600 Input'!J136</f>
        <v>0</v>
      </c>
      <c r="D136" s="326" t="s">
        <v>1752</v>
      </c>
      <c r="E136" s="412">
        <v>1.43</v>
      </c>
      <c r="F136" s="412">
        <v>0.71</v>
      </c>
      <c r="G136" s="683">
        <v>0.71</v>
      </c>
      <c r="H136" s="324">
        <f>IFERROR(IF($C136&lt;50,$C136*E136,IF(AND(50&lt;=$C136,$C136&lt;=500),$C136*F136,IF($C136&gt;500,$C136*G136,"No Offer"))),"No Offer")</f>
        <v>0</v>
      </c>
      <c r="I136" s="681">
        <v>2</v>
      </c>
      <c r="J136" s="681">
        <v>2</v>
      </c>
      <c r="K136" s="681">
        <v>2</v>
      </c>
      <c r="L136" s="326">
        <f>IFERROR(IF($C136&lt;50,$C136*I136,IF(AND(50&lt;=$C136,$C136&lt;=500),$C136*J136,IF($C136&gt;500,$C136*K136,"No Offer"))),"No Offer")</f>
        <v>0</v>
      </c>
      <c r="M136" s="412">
        <v>0.65</v>
      </c>
      <c r="N136" s="412">
        <v>0.65</v>
      </c>
      <c r="O136" s="683">
        <v>0.65</v>
      </c>
      <c r="P136" s="324">
        <f>IFERROR(IF($C136&lt;50,$C136*M136,IF(AND(50&lt;=$C136,$C136&lt;=500),$C136*N136,IF($C136&gt;500,$C136*O136,"No Offer"))),"No Offer")</f>
        <v>0</v>
      </c>
      <c r="Q136" s="414">
        <v>1</v>
      </c>
      <c r="R136" s="414">
        <v>1</v>
      </c>
      <c r="S136" s="684">
        <v>1</v>
      </c>
      <c r="T136" s="326">
        <f>IFERROR(IF($C136&lt;50,$C136*Q136,IF(AND(50&lt;=$C136,$C136&lt;=500),$C136*R136,IF($C136&gt;500,$C136*S136,"No Offer"))),"No Offer")</f>
        <v>0</v>
      </c>
      <c r="U136" s="682">
        <v>0.64</v>
      </c>
      <c r="V136" s="682">
        <v>0.64</v>
      </c>
      <c r="W136" s="682">
        <v>0.56999999999999995</v>
      </c>
      <c r="X136" s="324">
        <f>IFERROR(IF($C136&lt;50,$C136*U136,IF(AND(50&lt;=$C136,$C136&lt;=500),$C136*V136,IF($C136&gt;500,$C136*W136,"No Offer"))),"No Offer")</f>
        <v>0</v>
      </c>
      <c r="Y136" s="681">
        <v>1</v>
      </c>
      <c r="Z136" s="681">
        <v>1</v>
      </c>
      <c r="AA136" s="681">
        <v>1</v>
      </c>
      <c r="AB136" s="326">
        <f>IFERROR(IF($C136&lt;50,$C136*Y136,IF(AND(50&lt;=$C136,$C136&lt;=500),$C136*Z136,IF($C136&gt;500,$C136*AA136,"No Offer"))),"No Offer")</f>
        <v>0</v>
      </c>
    </row>
    <row r="137" spans="1:28" ht="25.5" customHeight="1" x14ac:dyDescent="0.2">
      <c r="A137" s="316"/>
      <c r="B137" s="697"/>
      <c r="C137" s="318">
        <f>'Series 600 Input'!J137</f>
        <v>0</v>
      </c>
      <c r="D137" s="326"/>
      <c r="E137" s="412"/>
      <c r="F137" s="412"/>
      <c r="G137" s="683"/>
      <c r="H137" s="324"/>
      <c r="I137" s="681"/>
      <c r="J137" s="681"/>
      <c r="K137" s="681"/>
      <c r="L137" s="326"/>
      <c r="M137" s="412"/>
      <c r="N137" s="412"/>
      <c r="O137" s="683"/>
      <c r="P137" s="324"/>
      <c r="Q137" s="414"/>
      <c r="R137" s="414"/>
      <c r="S137" s="684"/>
      <c r="T137" s="326"/>
      <c r="U137" s="682"/>
      <c r="V137" s="682"/>
      <c r="W137" s="682"/>
      <c r="X137" s="324"/>
      <c r="Y137" s="681"/>
      <c r="Z137" s="681"/>
      <c r="AA137" s="681"/>
      <c r="AB137" s="326"/>
    </row>
    <row r="138" spans="1:28" x14ac:dyDescent="0.2">
      <c r="A138" s="316" t="s">
        <v>1753</v>
      </c>
      <c r="B138" s="697" t="s">
        <v>1754</v>
      </c>
      <c r="C138" s="318">
        <f>'Series 600 Input'!J138</f>
        <v>0</v>
      </c>
      <c r="D138" s="326" t="s">
        <v>1752</v>
      </c>
      <c r="E138" s="412">
        <v>1.43</v>
      </c>
      <c r="F138" s="412">
        <v>0.71</v>
      </c>
      <c r="G138" s="683">
        <v>0.71</v>
      </c>
      <c r="H138" s="324">
        <f>IFERROR(IF($C138&lt;50,$C138*E138,IF(AND(50&lt;=$C138,$C138&lt;=500),$C138*F138,IF($C138&gt;500,$C138*G138,"No Offer"))),"No Offer")</f>
        <v>0</v>
      </c>
      <c r="I138" s="681">
        <v>2</v>
      </c>
      <c r="J138" s="681">
        <v>2</v>
      </c>
      <c r="K138" s="681">
        <v>2</v>
      </c>
      <c r="L138" s="326">
        <f>IFERROR(IF($C138&lt;50,$C138*I138,IF(AND(50&lt;=$C138,$C138&lt;=500),$C138*J138,IF($C138&gt;500,$C138*K138,"No Offer"))),"No Offer")</f>
        <v>0</v>
      </c>
      <c r="M138" s="412">
        <v>0.65</v>
      </c>
      <c r="N138" s="412">
        <v>0.65</v>
      </c>
      <c r="O138" s="683">
        <v>0.65</v>
      </c>
      <c r="P138" s="324">
        <f>IFERROR(IF($C138&lt;50,$C138*M138,IF(AND(50&lt;=$C138,$C138&lt;=500),$C138*N138,IF($C138&gt;500,$C138*O138,"No Offer"))),"No Offer")</f>
        <v>0</v>
      </c>
      <c r="Q138" s="414">
        <v>1</v>
      </c>
      <c r="R138" s="414">
        <v>1</v>
      </c>
      <c r="S138" s="684">
        <v>1</v>
      </c>
      <c r="T138" s="326">
        <f>IFERROR(IF($C138&lt;50,$C138*Q138,IF(AND(50&lt;=$C138,$C138&lt;=500),$C138*R138,IF($C138&gt;500,$C138*S138,"No Offer"))),"No Offer")</f>
        <v>0</v>
      </c>
      <c r="U138" s="682">
        <v>0.64</v>
      </c>
      <c r="V138" s="682">
        <v>0.64</v>
      </c>
      <c r="W138" s="682">
        <v>0.56999999999999995</v>
      </c>
      <c r="X138" s="324">
        <f>IFERROR(IF($C138&lt;50,$C138*U138,IF(AND(50&lt;=$C138,$C138&lt;=500),$C138*V138,IF($C138&gt;500,$C138*W138,"No Offer"))),"No Offer")</f>
        <v>0</v>
      </c>
      <c r="Y138" s="681">
        <v>1</v>
      </c>
      <c r="Z138" s="681">
        <v>1</v>
      </c>
      <c r="AA138" s="681">
        <v>1</v>
      </c>
      <c r="AB138" s="326">
        <f>IFERROR(IF($C138&lt;50,$C138*Y138,IF(AND(50&lt;=$C138,$C138&lt;=500),$C138*Z138,IF($C138&gt;500,$C138*AA138,"No Offer"))),"No Offer")</f>
        <v>0</v>
      </c>
    </row>
    <row r="139" spans="1:28" x14ac:dyDescent="0.2">
      <c r="A139" s="316"/>
      <c r="B139" s="697"/>
      <c r="C139" s="318">
        <f>'Series 600 Input'!J139</f>
        <v>0</v>
      </c>
      <c r="D139" s="326"/>
      <c r="E139" s="412"/>
      <c r="F139" s="412"/>
      <c r="G139" s="683"/>
      <c r="H139" s="683"/>
      <c r="I139" s="681"/>
      <c r="J139" s="681"/>
      <c r="K139" s="681"/>
      <c r="L139" s="326"/>
      <c r="M139" s="412"/>
      <c r="N139" s="412"/>
      <c r="O139" s="683"/>
      <c r="P139" s="683"/>
      <c r="Q139" s="414"/>
      <c r="R139" s="414"/>
      <c r="S139" s="684"/>
      <c r="T139" s="326"/>
      <c r="U139" s="682"/>
      <c r="V139" s="682"/>
      <c r="W139" s="682"/>
      <c r="X139" s="683"/>
      <c r="Y139" s="681"/>
      <c r="Z139" s="681"/>
      <c r="AA139" s="681"/>
      <c r="AB139" s="326"/>
    </row>
    <row r="140" spans="1:28" x14ac:dyDescent="0.2">
      <c r="A140" s="311"/>
      <c r="B140" s="698" t="s">
        <v>1755</v>
      </c>
      <c r="C140" s="318">
        <f>'Series 600 Input'!J140</f>
        <v>0</v>
      </c>
      <c r="D140" s="577"/>
      <c r="E140" s="669" t="s">
        <v>1633</v>
      </c>
      <c r="F140" s="670" t="s">
        <v>1595</v>
      </c>
      <c r="G140" s="669" t="s">
        <v>1596</v>
      </c>
      <c r="H140" s="669"/>
      <c r="I140" s="667" t="s">
        <v>1633</v>
      </c>
      <c r="J140" s="668" t="s">
        <v>1595</v>
      </c>
      <c r="K140" s="667" t="s">
        <v>1596</v>
      </c>
      <c r="L140" s="577"/>
      <c r="M140" s="669" t="s">
        <v>1633</v>
      </c>
      <c r="N140" s="670" t="s">
        <v>1595</v>
      </c>
      <c r="O140" s="669" t="s">
        <v>1596</v>
      </c>
      <c r="P140" s="669"/>
      <c r="Q140" s="669" t="s">
        <v>1633</v>
      </c>
      <c r="R140" s="670" t="s">
        <v>1595</v>
      </c>
      <c r="S140" s="669" t="s">
        <v>1596</v>
      </c>
      <c r="T140" s="577"/>
      <c r="U140" s="667" t="s">
        <v>1633</v>
      </c>
      <c r="V140" s="668" t="s">
        <v>1595</v>
      </c>
      <c r="W140" s="667" t="s">
        <v>1596</v>
      </c>
      <c r="X140" s="669"/>
      <c r="Y140" s="667" t="s">
        <v>1633</v>
      </c>
      <c r="Z140" s="668" t="s">
        <v>1595</v>
      </c>
      <c r="AA140" s="667" t="s">
        <v>1596</v>
      </c>
      <c r="AB140" s="577"/>
    </row>
    <row r="141" spans="1:28" x14ac:dyDescent="0.2">
      <c r="A141" s="316"/>
      <c r="B141" s="697"/>
      <c r="C141" s="318">
        <f>'Series 600 Input'!J141</f>
        <v>0</v>
      </c>
      <c r="D141" s="326"/>
      <c r="E141" s="412"/>
      <c r="F141" s="412"/>
      <c r="G141" s="683"/>
      <c r="H141" s="683"/>
      <c r="I141" s="681"/>
      <c r="J141" s="681"/>
      <c r="K141" s="681"/>
      <c r="L141" s="326"/>
      <c r="M141" s="412"/>
      <c r="N141" s="412"/>
      <c r="O141" s="683"/>
      <c r="P141" s="683"/>
      <c r="Q141" s="414"/>
      <c r="R141" s="414"/>
      <c r="S141" s="684"/>
      <c r="T141" s="326"/>
      <c r="U141" s="682"/>
      <c r="V141" s="682"/>
      <c r="W141" s="682"/>
      <c r="X141" s="683"/>
      <c r="Y141" s="681"/>
      <c r="Z141" s="681"/>
      <c r="AA141" s="681"/>
      <c r="AB141" s="326"/>
    </row>
    <row r="142" spans="1:28" x14ac:dyDescent="0.2">
      <c r="A142" s="316" t="s">
        <v>1756</v>
      </c>
      <c r="B142" s="697" t="s">
        <v>1757</v>
      </c>
      <c r="C142" s="318">
        <f>'Series 600 Input'!J142</f>
        <v>0</v>
      </c>
      <c r="D142" s="326" t="s">
        <v>451</v>
      </c>
      <c r="E142" s="412">
        <v>6.74</v>
      </c>
      <c r="F142" s="412">
        <v>2.25</v>
      </c>
      <c r="G142" s="683">
        <v>2.25</v>
      </c>
      <c r="H142" s="324">
        <f t="shared" ref="H142" si="103">IFERROR(IF($C142&lt;20,$C142*E142,IF(AND(20&lt;=$C142,$C142&lt;=100),$C142*F142,IF($C142&gt;100,$C142*G142,"No Offer"))),"No Offer")</f>
        <v>0</v>
      </c>
      <c r="I142" s="681">
        <v>20</v>
      </c>
      <c r="J142" s="681">
        <v>20</v>
      </c>
      <c r="K142" s="681">
        <v>20</v>
      </c>
      <c r="L142" s="326">
        <f t="shared" ref="L142" si="104">IFERROR(IF($C142&lt;20,$C142*I142,IF(AND(20&lt;=$C142,$C142&lt;=100),$C142*J142,IF($C142&gt;100,$C142*K142,"No Offer"))),"No Offer")</f>
        <v>0</v>
      </c>
      <c r="M142" s="412">
        <v>30.2</v>
      </c>
      <c r="N142" s="412">
        <v>30.2</v>
      </c>
      <c r="O142" s="683">
        <v>30.2</v>
      </c>
      <c r="P142" s="324">
        <f t="shared" ref="P142" si="105">IFERROR(IF($C142&lt;20,$C142*M142,IF(AND(20&lt;=$C142,$C142&lt;=100),$C142*N142,IF($C142&gt;100,$C142*O142,"No Offer"))),"No Offer")</f>
        <v>0</v>
      </c>
      <c r="Q142" s="414">
        <v>5</v>
      </c>
      <c r="R142" s="414">
        <v>5</v>
      </c>
      <c r="S142" s="684">
        <v>5</v>
      </c>
      <c r="T142" s="326">
        <f t="shared" ref="T142" si="106">IFERROR(IF($C142&lt;20,$C142*Q142,IF(AND(20&lt;=$C142,$C142&lt;=100),$C142*R142,IF($C142&gt;100,$C142*S142,"No Offer"))),"No Offer")</f>
        <v>0</v>
      </c>
      <c r="U142" s="682">
        <v>25.08</v>
      </c>
      <c r="V142" s="682">
        <v>23.64</v>
      </c>
      <c r="W142" s="682">
        <v>21.5</v>
      </c>
      <c r="X142" s="324">
        <f t="shared" ref="X142" si="107">IFERROR(IF($C142&lt;20,$C142*U142,IF(AND(20&lt;=$C142,$C142&lt;=100),$C142*V142,IF($C142&gt;100,$C142*W142,"No Offer"))),"No Offer")</f>
        <v>0</v>
      </c>
      <c r="Y142" s="681">
        <v>35</v>
      </c>
      <c r="Z142" s="681">
        <v>30</v>
      </c>
      <c r="AA142" s="681">
        <v>29</v>
      </c>
      <c r="AB142" s="326">
        <f t="shared" ref="AB142" si="108">IFERROR(IF($C142&lt;20,$C142*Y142,IF(AND(20&lt;=$C142,$C142&lt;=100),$C142*Z142,IF($C142&gt;100,$C142*AA142,"No Offer"))),"No Offer")</f>
        <v>0</v>
      </c>
    </row>
    <row r="143" spans="1:28" ht="15.75" customHeight="1" x14ac:dyDescent="0.2">
      <c r="A143" s="316"/>
      <c r="B143" s="697"/>
      <c r="C143" s="318">
        <f>'Series 600 Input'!J143</f>
        <v>0</v>
      </c>
      <c r="D143" s="318"/>
      <c r="E143" s="412"/>
      <c r="F143" s="412"/>
      <c r="G143" s="412"/>
      <c r="H143" s="412"/>
      <c r="I143" s="681"/>
      <c r="J143" s="681"/>
      <c r="K143" s="681"/>
      <c r="L143" s="685"/>
      <c r="M143" s="412"/>
      <c r="N143" s="412"/>
      <c r="O143" s="412"/>
      <c r="P143" s="412"/>
      <c r="Q143" s="414"/>
      <c r="R143" s="414"/>
      <c r="S143" s="414"/>
      <c r="T143" s="685"/>
      <c r="U143" s="682"/>
      <c r="V143" s="682"/>
      <c r="W143" s="682"/>
      <c r="X143" s="412"/>
      <c r="Y143" s="681"/>
      <c r="Z143" s="681"/>
      <c r="AA143" s="681"/>
      <c r="AB143" s="685"/>
    </row>
    <row r="144" spans="1:28" ht="15.75" customHeight="1" x14ac:dyDescent="0.2">
      <c r="A144" s="311"/>
      <c r="B144" s="698" t="s">
        <v>1758</v>
      </c>
      <c r="C144" s="318">
        <f>'Series 600 Input'!J144</f>
        <v>0</v>
      </c>
      <c r="D144" s="577"/>
      <c r="E144" s="669" t="s">
        <v>1633</v>
      </c>
      <c r="F144" s="670" t="s">
        <v>1595</v>
      </c>
      <c r="G144" s="669" t="s">
        <v>1596</v>
      </c>
      <c r="H144" s="669"/>
      <c r="I144" s="667" t="s">
        <v>1633</v>
      </c>
      <c r="J144" s="668" t="s">
        <v>1595</v>
      </c>
      <c r="K144" s="667" t="s">
        <v>1596</v>
      </c>
      <c r="L144" s="577"/>
      <c r="M144" s="669" t="s">
        <v>1633</v>
      </c>
      <c r="N144" s="670" t="s">
        <v>1595</v>
      </c>
      <c r="O144" s="669" t="s">
        <v>1596</v>
      </c>
      <c r="P144" s="669"/>
      <c r="Q144" s="669" t="s">
        <v>1633</v>
      </c>
      <c r="R144" s="670" t="s">
        <v>1595</v>
      </c>
      <c r="S144" s="669" t="s">
        <v>1596</v>
      </c>
      <c r="T144" s="577"/>
      <c r="U144" s="667" t="s">
        <v>1633</v>
      </c>
      <c r="V144" s="668" t="s">
        <v>1595</v>
      </c>
      <c r="W144" s="667" t="s">
        <v>1596</v>
      </c>
      <c r="X144" s="669"/>
      <c r="Y144" s="667" t="s">
        <v>1633</v>
      </c>
      <c r="Z144" s="668" t="s">
        <v>1595</v>
      </c>
      <c r="AA144" s="667" t="s">
        <v>1596</v>
      </c>
      <c r="AB144" s="577"/>
    </row>
    <row r="145" spans="1:28" ht="15.75" customHeight="1" x14ac:dyDescent="0.2">
      <c r="A145" s="316"/>
      <c r="B145" s="697"/>
      <c r="C145" s="318">
        <f>'Series 600 Input'!J145</f>
        <v>0</v>
      </c>
      <c r="D145" s="326"/>
      <c r="E145" s="412"/>
      <c r="F145" s="412"/>
      <c r="G145" s="683"/>
      <c r="H145" s="683"/>
      <c r="I145" s="681"/>
      <c r="J145" s="681"/>
      <c r="K145" s="681"/>
      <c r="L145" s="326"/>
      <c r="M145" s="412"/>
      <c r="N145" s="412"/>
      <c r="O145" s="683"/>
      <c r="P145" s="683"/>
      <c r="Q145" s="414"/>
      <c r="R145" s="414"/>
      <c r="S145" s="684"/>
      <c r="T145" s="326"/>
      <c r="U145" s="682"/>
      <c r="V145" s="682"/>
      <c r="W145" s="682"/>
      <c r="X145" s="683"/>
      <c r="Y145" s="681"/>
      <c r="Z145" s="681"/>
      <c r="AA145" s="681"/>
      <c r="AB145" s="326"/>
    </row>
    <row r="146" spans="1:28" ht="39.75" customHeight="1" x14ac:dyDescent="0.2">
      <c r="A146" s="316" t="s">
        <v>1759</v>
      </c>
      <c r="B146" s="697" t="s">
        <v>1760</v>
      </c>
      <c r="C146" s="318">
        <f>'Series 600 Input'!J146</f>
        <v>0</v>
      </c>
      <c r="D146" s="699" t="s">
        <v>1636</v>
      </c>
      <c r="E146" s="412">
        <v>338.29</v>
      </c>
      <c r="F146" s="412">
        <v>296.83</v>
      </c>
      <c r="G146" s="683">
        <v>255.36</v>
      </c>
      <c r="H146" s="324">
        <f t="shared" ref="H146" si="109">IFERROR(IF($C146&lt;20,$C146*E146,IF(AND(20&lt;=$C146,$C146&lt;=100),$C146*F146,IF($C146&gt;100,$C146*G146,"No Offer"))),"No Offer")</f>
        <v>0</v>
      </c>
      <c r="I146" s="681">
        <v>200</v>
      </c>
      <c r="J146" s="681">
        <v>200</v>
      </c>
      <c r="K146" s="681">
        <v>200</v>
      </c>
      <c r="L146" s="326">
        <f t="shared" ref="L146" si="110">IFERROR(IF($C146&lt;20,$C146*I146,IF(AND(20&lt;=$C146,$C146&lt;=100),$C146*J146,IF($C146&gt;100,$C146*K146,"No Offer"))),"No Offer")</f>
        <v>0</v>
      </c>
      <c r="M146" s="412" t="s">
        <v>1034</v>
      </c>
      <c r="N146" s="412" t="s">
        <v>1034</v>
      </c>
      <c r="O146" s="683" t="s">
        <v>1034</v>
      </c>
      <c r="P146" s="324" t="str">
        <f>IF((0=$C146),"",IFERROR(IF($C146&lt;20,$C146*M146,IF(AND(20&lt;=$C146,$C146&lt;=100),$C146*N146,IF($C146&gt;100,$C146*O146,"No Offer"))),"No Offer"))</f>
        <v/>
      </c>
      <c r="Q146" s="414">
        <v>250</v>
      </c>
      <c r="R146" s="414">
        <v>250</v>
      </c>
      <c r="S146" s="414">
        <v>250</v>
      </c>
      <c r="T146" s="326">
        <f t="shared" ref="T146" si="111">IFERROR(IF($C146&lt;20,$C146*Q146,IF(AND(20&lt;=$C146,$C146&lt;=100),$C146*R146,IF($C146&gt;100,$C146*S146,"No Offer"))),"No Offer")</f>
        <v>0</v>
      </c>
      <c r="U146" s="682">
        <v>310</v>
      </c>
      <c r="V146" s="682">
        <v>285</v>
      </c>
      <c r="W146" s="682">
        <v>250</v>
      </c>
      <c r="X146" s="324">
        <f t="shared" ref="X146" si="112">IFERROR(IF($C146&lt;20,$C146*U146,IF(AND(20&lt;=$C146,$C146&lt;=100),$C146*V146,IF($C146&gt;100,$C146*W146,"No Offer"))),"No Offer")</f>
        <v>0</v>
      </c>
      <c r="Y146" s="409" t="s">
        <v>402</v>
      </c>
      <c r="Z146" s="409" t="s">
        <v>402</v>
      </c>
      <c r="AA146" s="409" t="s">
        <v>403</v>
      </c>
      <c r="AB146" s="326" t="str">
        <f>IF((0=$C146),"",IFERROR(IF($C146&lt;20,$C146*Y146,IF(AND(20&lt;=$C146,$C146&lt;=100),$C146*Z146,IF($C146&gt;100,$C146*AA146,"No Offer"))),"No Offer"))</f>
        <v/>
      </c>
    </row>
    <row r="147" spans="1:28" ht="15.75" customHeight="1" x14ac:dyDescent="0.2">
      <c r="A147" s="316"/>
      <c r="B147" s="697"/>
      <c r="C147" s="318">
        <f>'Series 600 Input'!J147</f>
        <v>0</v>
      </c>
      <c r="D147" s="318"/>
      <c r="E147" s="412"/>
      <c r="F147" s="412"/>
      <c r="G147" s="412"/>
      <c r="H147" s="700"/>
      <c r="I147" s="681"/>
      <c r="J147" s="681"/>
      <c r="K147" s="681"/>
      <c r="L147" s="685"/>
      <c r="M147" s="412"/>
      <c r="N147" s="412"/>
      <c r="O147" s="412"/>
      <c r="P147" s="700"/>
      <c r="Q147" s="414"/>
      <c r="R147" s="414"/>
      <c r="S147" s="414"/>
      <c r="T147" s="685"/>
      <c r="U147" s="682"/>
      <c r="V147" s="682"/>
      <c r="W147" s="682"/>
      <c r="X147" s="700"/>
      <c r="Y147" s="681"/>
      <c r="Z147" s="681"/>
      <c r="AA147" s="681"/>
      <c r="AB147" s="685"/>
    </row>
    <row r="148" spans="1:28" ht="39.75" customHeight="1" x14ac:dyDescent="0.2">
      <c r="A148" s="316" t="s">
        <v>1761</v>
      </c>
      <c r="B148" s="697" t="s">
        <v>1762</v>
      </c>
      <c r="C148" s="318">
        <f>'Series 600 Input'!J148</f>
        <v>0</v>
      </c>
      <c r="D148" s="699" t="s">
        <v>1636</v>
      </c>
      <c r="E148" s="412">
        <v>296.52999999999997</v>
      </c>
      <c r="F148" s="412">
        <v>269.68</v>
      </c>
      <c r="G148" s="683">
        <v>269.68</v>
      </c>
      <c r="H148" s="324">
        <f t="shared" ref="H148" si="113">IFERROR(IF($C148&lt;20,$C148*E148,IF(AND(20&lt;=$C148,$C148&lt;=100),$C148*F148,IF($C148&gt;100,$C148*G148,"No Offer"))),"No Offer")</f>
        <v>0</v>
      </c>
      <c r="I148" s="681">
        <v>200</v>
      </c>
      <c r="J148" s="681">
        <v>200</v>
      </c>
      <c r="K148" s="681">
        <v>200</v>
      </c>
      <c r="L148" s="326">
        <f t="shared" ref="L148" si="114">IFERROR(IF($C148&lt;20,$C148*I148,IF(AND(20&lt;=$C148,$C148&lt;=100),$C148*J148,IF($C148&gt;100,$C148*K148,"No Offer"))),"No Offer")</f>
        <v>0</v>
      </c>
      <c r="M148" s="412" t="s">
        <v>1034</v>
      </c>
      <c r="N148" s="412" t="s">
        <v>1034</v>
      </c>
      <c r="O148" s="683" t="s">
        <v>1034</v>
      </c>
      <c r="P148" s="324" t="str">
        <f>IF((0=$C148),"",IFERROR(IF($C148&lt;20,$C148*M148,IF(AND(20&lt;=$C148,$C148&lt;=100),$C148*N148,IF($C148&gt;100,$C148*O148,"No Offer"))),"No Offer"))</f>
        <v/>
      </c>
      <c r="Q148" s="414">
        <v>250</v>
      </c>
      <c r="R148" s="414">
        <v>250</v>
      </c>
      <c r="S148" s="414">
        <v>250</v>
      </c>
      <c r="T148" s="326">
        <f t="shared" ref="T148" si="115">IFERROR(IF($C148&lt;20,$C148*Q148,IF(AND(20&lt;=$C148,$C148&lt;=100),$C148*R148,IF($C148&gt;100,$C148*S148,"No Offer"))),"No Offer")</f>
        <v>0</v>
      </c>
      <c r="U148" s="682">
        <v>310</v>
      </c>
      <c r="V148" s="682">
        <v>285</v>
      </c>
      <c r="W148" s="682">
        <v>250</v>
      </c>
      <c r="X148" s="324">
        <f t="shared" ref="X148" si="116">IFERROR(IF($C148&lt;20,$C148*U148,IF(AND(20&lt;=$C148,$C148&lt;=100),$C148*V148,IF($C148&gt;100,$C148*W148,"No Offer"))),"No Offer")</f>
        <v>0</v>
      </c>
      <c r="Y148" s="409" t="s">
        <v>402</v>
      </c>
      <c r="Z148" s="409" t="s">
        <v>402</v>
      </c>
      <c r="AA148" s="409" t="s">
        <v>403</v>
      </c>
      <c r="AB148" s="326" t="str">
        <f>IF((0=$C148),"",IFERROR(IF($C148&lt;20,$C148*Y148,IF(AND(20&lt;=$C148,$C148&lt;=100),$C148*Z148,IF($C148&gt;100,$C148*AA148,"No Offer"))),"No Offer"))</f>
        <v/>
      </c>
    </row>
    <row r="149" spans="1:28" ht="15.75" customHeight="1" x14ac:dyDescent="0.2">
      <c r="A149" s="316"/>
      <c r="B149" s="697"/>
      <c r="C149" s="318">
        <f>'Series 600 Input'!J149</f>
        <v>0</v>
      </c>
      <c r="D149" s="318"/>
      <c r="E149" s="412"/>
      <c r="F149" s="412"/>
      <c r="G149" s="412"/>
      <c r="H149" s="412"/>
      <c r="I149" s="681"/>
      <c r="J149" s="681"/>
      <c r="K149" s="681"/>
      <c r="L149" s="685"/>
      <c r="M149" s="412"/>
      <c r="N149" s="412"/>
      <c r="O149" s="412"/>
      <c r="P149" s="412"/>
      <c r="Q149" s="414"/>
      <c r="R149" s="414"/>
      <c r="S149" s="414"/>
      <c r="T149" s="685"/>
      <c r="U149" s="682"/>
      <c r="V149" s="682"/>
      <c r="W149" s="682"/>
      <c r="X149" s="412"/>
      <c r="Y149" s="681"/>
      <c r="Z149" s="681"/>
      <c r="AA149" s="681"/>
      <c r="AB149" s="685"/>
    </row>
    <row r="150" spans="1:28" x14ac:dyDescent="0.2">
      <c r="A150" s="311"/>
      <c r="B150" s="312" t="s">
        <v>1763</v>
      </c>
      <c r="C150" s="318">
        <f>'Series 600 Input'!J150</f>
        <v>0</v>
      </c>
      <c r="D150" s="314"/>
      <c r="E150" s="669" t="s">
        <v>1764</v>
      </c>
      <c r="F150" s="670" t="s">
        <v>1765</v>
      </c>
      <c r="G150" s="669" t="s">
        <v>1766</v>
      </c>
      <c r="H150" s="669"/>
      <c r="I150" s="667" t="s">
        <v>1764</v>
      </c>
      <c r="J150" s="668" t="s">
        <v>1765</v>
      </c>
      <c r="K150" s="667" t="s">
        <v>1766</v>
      </c>
      <c r="L150" s="671"/>
      <c r="M150" s="669" t="s">
        <v>1764</v>
      </c>
      <c r="N150" s="670" t="s">
        <v>1765</v>
      </c>
      <c r="O150" s="669" t="s">
        <v>1766</v>
      </c>
      <c r="P150" s="669"/>
      <c r="Q150" s="669" t="s">
        <v>1764</v>
      </c>
      <c r="R150" s="670" t="s">
        <v>1765</v>
      </c>
      <c r="S150" s="669" t="s">
        <v>1766</v>
      </c>
      <c r="T150" s="671"/>
      <c r="U150" s="667" t="s">
        <v>1764</v>
      </c>
      <c r="V150" s="668" t="s">
        <v>1765</v>
      </c>
      <c r="W150" s="667" t="s">
        <v>1766</v>
      </c>
      <c r="X150" s="669"/>
      <c r="Y150" s="667" t="s">
        <v>1764</v>
      </c>
      <c r="Z150" s="668" t="s">
        <v>1765</v>
      </c>
      <c r="AA150" s="667" t="s">
        <v>1766</v>
      </c>
      <c r="AB150" s="671"/>
    </row>
    <row r="151" spans="1:28" x14ac:dyDescent="0.2">
      <c r="A151" s="316"/>
      <c r="B151" s="697"/>
      <c r="C151" s="318">
        <f>'Series 600 Input'!J151</f>
        <v>0</v>
      </c>
      <c r="D151" s="318"/>
      <c r="E151" s="412"/>
      <c r="F151" s="412"/>
      <c r="G151" s="412"/>
      <c r="H151" s="412"/>
      <c r="I151" s="681"/>
      <c r="J151" s="681"/>
      <c r="K151" s="681"/>
      <c r="L151" s="685"/>
      <c r="M151" s="412"/>
      <c r="N151" s="412"/>
      <c r="O151" s="412"/>
      <c r="P151" s="412"/>
      <c r="Q151" s="414"/>
      <c r="R151" s="414"/>
      <c r="S151" s="414"/>
      <c r="T151" s="685"/>
      <c r="U151" s="682"/>
      <c r="V151" s="682"/>
      <c r="W151" s="682"/>
      <c r="X151" s="412"/>
      <c r="Y151" s="681"/>
      <c r="Z151" s="681"/>
      <c r="AA151" s="681"/>
      <c r="AB151" s="685"/>
    </row>
    <row r="152" spans="1:28" s="692" customFormat="1" x14ac:dyDescent="0.2">
      <c r="A152" s="686" t="s">
        <v>1767</v>
      </c>
      <c r="B152" s="701" t="s">
        <v>1768</v>
      </c>
      <c r="C152" s="318">
        <f>'Series 600 Input'!J152</f>
        <v>0</v>
      </c>
      <c r="D152" s="699" t="s">
        <v>1636</v>
      </c>
      <c r="E152" s="683">
        <v>112.92</v>
      </c>
      <c r="F152" s="683">
        <v>75.27</v>
      </c>
      <c r="G152" s="683">
        <v>75.27</v>
      </c>
      <c r="H152" s="324">
        <f>IFERROR(IF($C152&lt;1,$C152*E152,IF(AND(1&lt;=$C152,$C152&lt;=5),$C152*F152,IF($C152&gt;5,$C152*G152,"No Offer"))),"No Offer")</f>
        <v>0</v>
      </c>
      <c r="I152" s="689">
        <v>50</v>
      </c>
      <c r="J152" s="689">
        <v>50</v>
      </c>
      <c r="K152" s="689">
        <v>50</v>
      </c>
      <c r="L152" s="326">
        <f>IFERROR(IF($C152&lt;1,$C152*I152,IF(AND(1&lt;=$C152,$C152&lt;=5),$C152*J152,IF($C152&gt;5,$C152*K152,"No Offer"))),"No Offer")</f>
        <v>0</v>
      </c>
      <c r="M152" s="683">
        <v>93.49</v>
      </c>
      <c r="N152" s="683">
        <v>93.49</v>
      </c>
      <c r="O152" s="683">
        <v>93.49</v>
      </c>
      <c r="P152" s="324">
        <f>IFERROR(IF($C152&lt;1,$C152*M152,IF(AND(1&lt;=$C152,$C152&lt;=5),$C152*N152,IF($C152&gt;5,$C152*O152,"No Offer"))),"No Offer")</f>
        <v>0</v>
      </c>
      <c r="Q152" s="691">
        <v>75</v>
      </c>
      <c r="R152" s="691">
        <v>75</v>
      </c>
      <c r="S152" s="691">
        <v>75</v>
      </c>
      <c r="T152" s="326">
        <f>IFERROR(IF($C152&lt;1,$C152*Q152,IF(AND(1&lt;=$C152,$C152&lt;=5),$C152*R152,IF($C152&gt;5,$C152*S152,"No Offer"))),"No Offer")</f>
        <v>0</v>
      </c>
      <c r="U152" s="682">
        <v>143.30000000000001</v>
      </c>
      <c r="V152" s="682">
        <v>136.13999999999999</v>
      </c>
      <c r="W152" s="682">
        <v>114.64</v>
      </c>
      <c r="X152" s="324">
        <f>IFERROR(IF($C152&lt;1,$C152*U152,IF(AND(1&lt;=$C152,$C152&lt;=5),$C152*V152,IF($C152&gt;5,$C152*W152,"No Offer"))),"No Offer")</f>
        <v>0</v>
      </c>
      <c r="Y152" s="689">
        <v>125</v>
      </c>
      <c r="Z152" s="689">
        <v>100</v>
      </c>
      <c r="AA152" s="689">
        <v>100</v>
      </c>
      <c r="AB152" s="326">
        <f>IFERROR(IF($C152&lt;1,$C152*Y152,IF(AND(1&lt;=$C152,$C152&lt;=5),$C152*Z152,IF($C152&gt;5,$C152*AA152,"No Offer"))),"No Offer")</f>
        <v>0</v>
      </c>
    </row>
    <row r="153" spans="1:28" x14ac:dyDescent="0.2">
      <c r="A153" s="316"/>
      <c r="B153" s="697"/>
      <c r="C153" s="318">
        <f>'Series 600 Input'!J153</f>
        <v>0</v>
      </c>
      <c r="D153" s="685"/>
      <c r="E153" s="683"/>
      <c r="F153" s="683"/>
      <c r="G153" s="683"/>
      <c r="H153" s="700"/>
      <c r="I153" s="681"/>
      <c r="J153" s="681"/>
      <c r="K153" s="681"/>
      <c r="L153" s="685"/>
      <c r="M153" s="683"/>
      <c r="N153" s="683"/>
      <c r="O153" s="683"/>
      <c r="P153" s="700"/>
      <c r="Q153" s="684"/>
      <c r="R153" s="684"/>
      <c r="S153" s="684"/>
      <c r="T153" s="685"/>
      <c r="U153" s="682"/>
      <c r="V153" s="682"/>
      <c r="W153" s="682"/>
      <c r="X153" s="700"/>
      <c r="Y153" s="681"/>
      <c r="Z153" s="681"/>
      <c r="AA153" s="681"/>
      <c r="AB153" s="685"/>
    </row>
    <row r="154" spans="1:28" x14ac:dyDescent="0.2">
      <c r="A154" s="686" t="s">
        <v>1769</v>
      </c>
      <c r="B154" s="697" t="s">
        <v>1770</v>
      </c>
      <c r="C154" s="318">
        <f>'Series 600 Input'!J154</f>
        <v>0</v>
      </c>
      <c r="D154" s="685" t="s">
        <v>1636</v>
      </c>
      <c r="E154" s="683">
        <v>302.5</v>
      </c>
      <c r="F154" s="683">
        <v>242</v>
      </c>
      <c r="G154" s="683">
        <v>242</v>
      </c>
      <c r="H154" s="324">
        <f>IFERROR(IF($C154&lt;1,$C154*E154,IF(AND(1&lt;=$C154,$C154&lt;=5),$C154*F154,IF($C154&gt;5,$C154*G154,"No Offer"))),"No Offer")</f>
        <v>0</v>
      </c>
      <c r="I154" s="681">
        <v>50</v>
      </c>
      <c r="J154" s="681">
        <v>50</v>
      </c>
      <c r="K154" s="681">
        <v>50</v>
      </c>
      <c r="L154" s="326">
        <f>IFERROR(IF($C154&lt;1,$C154*I154,IF(AND(1&lt;=$C154,$C154&lt;=5),$C154*J154,IF($C154&gt;5,$C154*K154,"No Offer"))),"No Offer")</f>
        <v>0</v>
      </c>
      <c r="M154" s="683">
        <v>62.32</v>
      </c>
      <c r="N154" s="683">
        <v>62.32</v>
      </c>
      <c r="O154" s="683">
        <v>62.32</v>
      </c>
      <c r="P154" s="324">
        <f>IFERROR(IF($C154&lt;1,$C154*M154,IF(AND(1&lt;=$C154,$C154&lt;=5),$C154*N154,IF($C154&gt;5,$C154*O154,"No Offer"))),"No Offer")</f>
        <v>0</v>
      </c>
      <c r="Q154" s="684">
        <v>75</v>
      </c>
      <c r="R154" s="684">
        <v>75</v>
      </c>
      <c r="S154" s="684">
        <v>75</v>
      </c>
      <c r="T154" s="326">
        <f>IFERROR(IF($C154&lt;1,$C154*Q154,IF(AND(1&lt;=$C154,$C154&lt;=5),$C154*R154,IF($C154&gt;5,$C154*S154,"No Offer"))),"No Offer")</f>
        <v>0</v>
      </c>
      <c r="U154" s="682">
        <v>193.46</v>
      </c>
      <c r="V154" s="682">
        <v>186.29</v>
      </c>
      <c r="W154" s="682">
        <v>164.8</v>
      </c>
      <c r="X154" s="324">
        <f>IFERROR(IF($C154&lt;1,$C154*U154,IF(AND(1&lt;=$C154,$C154&lt;=5),$C154*V154,IF($C154&gt;5,$C154*W154,"No Offer"))),"No Offer")</f>
        <v>0</v>
      </c>
      <c r="Y154" s="681">
        <v>225</v>
      </c>
      <c r="Z154" s="681">
        <v>200</v>
      </c>
      <c r="AA154" s="681">
        <v>200</v>
      </c>
      <c r="AB154" s="326">
        <f>IFERROR(IF($C154&lt;1,$C154*Y154,IF(AND(1&lt;=$C154,$C154&lt;=5),$C154*Z154,IF($C154&gt;5,$C154*AA154,"No Offer"))),"No Offer")</f>
        <v>0</v>
      </c>
    </row>
    <row r="155" spans="1:28" x14ac:dyDescent="0.2">
      <c r="A155" s="316"/>
      <c r="B155" s="697"/>
      <c r="C155" s="318"/>
      <c r="D155" s="685"/>
      <c r="E155" s="685"/>
      <c r="F155" s="685"/>
      <c r="G155" s="685"/>
      <c r="H155" s="685"/>
      <c r="I155" s="685"/>
      <c r="J155" s="685"/>
      <c r="K155" s="685"/>
      <c r="L155" s="685"/>
      <c r="M155" s="685"/>
      <c r="N155" s="685"/>
      <c r="O155" s="685"/>
      <c r="P155" s="685"/>
      <c r="Q155" s="685"/>
      <c r="R155" s="685"/>
      <c r="S155" s="685"/>
      <c r="T155" s="685"/>
      <c r="U155" s="685"/>
      <c r="V155" s="685"/>
      <c r="W155" s="685"/>
      <c r="X155" s="685"/>
      <c r="Y155" s="685"/>
      <c r="Z155" s="685"/>
      <c r="AA155" s="685"/>
      <c r="AB155" s="326"/>
    </row>
    <row r="156" spans="1:28" x14ac:dyDescent="0.2">
      <c r="A156" s="316"/>
      <c r="B156" s="697"/>
      <c r="C156" s="318"/>
      <c r="D156" s="685"/>
      <c r="E156" s="685"/>
      <c r="F156" s="685"/>
      <c r="G156" s="685"/>
      <c r="H156" s="685"/>
      <c r="I156" s="685"/>
      <c r="J156" s="685"/>
      <c r="K156" s="685"/>
      <c r="L156" s="685"/>
      <c r="M156" s="685"/>
      <c r="N156" s="685"/>
      <c r="O156" s="685"/>
      <c r="P156" s="685"/>
      <c r="Q156" s="685"/>
      <c r="R156" s="685"/>
      <c r="S156" s="685"/>
      <c r="T156" s="685"/>
      <c r="U156" s="685"/>
      <c r="V156" s="685"/>
      <c r="W156" s="685"/>
      <c r="X156" s="685"/>
      <c r="Y156" s="685"/>
      <c r="Z156" s="685"/>
      <c r="AA156" s="685"/>
      <c r="AB156" s="326"/>
    </row>
    <row r="157" spans="1:28" ht="16.5" customHeight="1" x14ac:dyDescent="0.2">
      <c r="A157" s="578"/>
      <c r="B157" s="702" t="s">
        <v>1771</v>
      </c>
      <c r="C157" s="703"/>
      <c r="D157" s="704"/>
      <c r="E157" s="704"/>
      <c r="F157" s="704"/>
      <c r="G157" s="704"/>
      <c r="H157" s="704"/>
      <c r="I157" s="704"/>
      <c r="J157" s="704"/>
      <c r="K157" s="704"/>
      <c r="L157" s="704"/>
      <c r="M157" s="704"/>
      <c r="N157" s="704"/>
      <c r="O157" s="704"/>
      <c r="P157" s="704"/>
      <c r="Q157" s="704"/>
      <c r="R157" s="704"/>
      <c r="S157" s="704"/>
      <c r="T157" s="704"/>
      <c r="U157" s="704"/>
      <c r="V157" s="704"/>
      <c r="W157" s="704"/>
      <c r="X157" s="704"/>
      <c r="Y157" s="704"/>
      <c r="Z157" s="704"/>
      <c r="AA157" s="705"/>
      <c r="AB157" s="471"/>
    </row>
    <row r="158" spans="1:28" x14ac:dyDescent="0.2">
      <c r="A158" s="357"/>
      <c r="B158" s="358" t="s">
        <v>1772</v>
      </c>
      <c r="C158" s="359"/>
      <c r="D158" s="360"/>
      <c r="E158" s="360"/>
      <c r="F158" s="360"/>
      <c r="G158" s="360"/>
      <c r="H158" s="706">
        <f>(H159*'Summary Final'!$E27)</f>
        <v>0</v>
      </c>
      <c r="I158" s="360"/>
      <c r="J158" s="360"/>
      <c r="K158" s="360"/>
      <c r="L158" s="706">
        <f>L159*'Summary Final'!$E27</f>
        <v>0</v>
      </c>
      <c r="M158" s="360"/>
      <c r="N158" s="360"/>
      <c r="O158" s="360"/>
      <c r="P158" s="706">
        <f>P159*'Summary Final'!$E27</f>
        <v>0</v>
      </c>
      <c r="Q158" s="360"/>
      <c r="R158" s="360"/>
      <c r="S158" s="360"/>
      <c r="T158" s="706">
        <f>T159*'Summary Final'!$E27</f>
        <v>0</v>
      </c>
      <c r="U158" s="360"/>
      <c r="V158" s="360"/>
      <c r="W158" s="360"/>
      <c r="X158" s="706">
        <f>X159*'Summary Final'!$E27</f>
        <v>0</v>
      </c>
      <c r="Y158" s="360"/>
      <c r="Z158" s="360"/>
      <c r="AA158" s="658"/>
      <c r="AB158" s="472">
        <f>SUM(AB9:AB154)*'Summary Final'!$E27</f>
        <v>0</v>
      </c>
    </row>
    <row r="159" spans="1:28" x14ac:dyDescent="0.2">
      <c r="A159" s="363"/>
      <c r="B159" s="364" t="s">
        <v>1773</v>
      </c>
      <c r="C159" s="365"/>
      <c r="D159" s="366"/>
      <c r="E159" s="366"/>
      <c r="F159" s="366"/>
      <c r="G159" s="366"/>
      <c r="H159" s="368">
        <f>IF(COUNTIF(H10:H154,"No offer")&gt;0,"No Offer",SUM(H10:H154))</f>
        <v>0</v>
      </c>
      <c r="I159" s="366"/>
      <c r="J159" s="366"/>
      <c r="K159" s="366"/>
      <c r="L159" s="368">
        <f>IF(COUNTIF(L10:L154,"No offer")&gt;0,"No Offer",SUM(L10:L154))</f>
        <v>0</v>
      </c>
      <c r="M159" s="366"/>
      <c r="N159" s="366"/>
      <c r="O159" s="366"/>
      <c r="P159" s="368">
        <f>IF(COUNTIF(P10:P154,"No offer")&gt;0,"No Offer",SUM(P10:P154))</f>
        <v>0</v>
      </c>
      <c r="Q159" s="366"/>
      <c r="R159" s="366"/>
      <c r="S159" s="366"/>
      <c r="T159" s="368">
        <f>IF(COUNTIF(T10:T154,"No offer")&gt;0,"No Offer",SUM(T10:T154))</f>
        <v>0</v>
      </c>
      <c r="U159" s="366"/>
      <c r="V159" s="366"/>
      <c r="W159" s="366"/>
      <c r="X159" s="368">
        <f>IF(COUNTIF(X10:X154,"No offer")&gt;0,"No Offer",SUM(X10:X154))</f>
        <v>0</v>
      </c>
      <c r="Y159" s="366"/>
      <c r="Z159" s="366"/>
      <c r="AA159" s="583"/>
      <c r="AB159" s="368">
        <f>IF(COUNTIF(AB10:AB154,"No offer")&gt;0,"No Offer",SUM(AB10:AB154))</f>
        <v>0</v>
      </c>
    </row>
    <row r="160" spans="1:28" x14ac:dyDescent="0.2">
      <c r="A160" s="474"/>
      <c r="B160" s="475" t="s">
        <v>4048</v>
      </c>
      <c r="C160" s="707"/>
      <c r="D160" s="708"/>
      <c r="E160" s="708"/>
      <c r="F160" s="708"/>
      <c r="G160" s="709"/>
      <c r="H160" s="370">
        <f>SUM(H159:AB159)/H161</f>
        <v>0</v>
      </c>
    </row>
    <row r="161" spans="1:8" x14ac:dyDescent="0.2">
      <c r="A161" s="474"/>
      <c r="B161" s="475" t="s">
        <v>4049</v>
      </c>
      <c r="C161" s="707"/>
      <c r="D161" s="708"/>
      <c r="E161" s="708"/>
      <c r="F161" s="708"/>
      <c r="G161" s="709"/>
      <c r="H161" s="478">
        <f>6-COUNTIF(H159:AB159,"No offer")</f>
        <v>6</v>
      </c>
    </row>
  </sheetData>
  <sheetProtection algorithmName="SHA-512" hashValue="wzO9uLZQyK63HK3eY/XTd54sZlC6yd/RQLsMWt5KBfRGBn4o0XP0vgbQbHCkf+TGq6NR3NkTQ7UOy8TTnKxyJw==" saltValue="xcvdMLIQLhj+neQTG4dtJQ==" spinCount="100000" sheet="1" objects="1" scenarios="1" selectLockedCells="1" selectUnlockedCells="1"/>
  <mergeCells count="7">
    <mergeCell ref="Y2:AB2"/>
    <mergeCell ref="E3:H3"/>
    <mergeCell ref="I3:L3"/>
    <mergeCell ref="M3:P3"/>
    <mergeCell ref="Q3:T3"/>
    <mergeCell ref="U3:X3"/>
    <mergeCell ref="Y3:AB3"/>
  </mergeCells>
  <pageMargins left="0.74803149606299213" right="0.74803149606299213" top="0.98425196850393704" bottom="0.98425196850393704" header="0.51181102362204722" footer="0.51181102362204722"/>
  <pageSetup paperSize="9" scale="28"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41F6-B3B3-4A9E-92B0-FED1D7AFC025}">
  <sheetPr codeName="Sheet29">
    <tabColor rgb="FF7030A0"/>
    <pageSetUpPr fitToPage="1"/>
  </sheetPr>
  <dimension ref="A1:N161"/>
  <sheetViews>
    <sheetView topLeftCell="A109" zoomScaleNormal="100" zoomScaleSheetLayoutView="85" workbookViewId="0">
      <selection activeCell="C24" sqref="C24"/>
    </sheetView>
  </sheetViews>
  <sheetFormatPr defaultColWidth="9.140625" defaultRowHeight="12.75" x14ac:dyDescent="0.2"/>
  <cols>
    <col min="1" max="1" width="9.140625" style="584"/>
    <col min="2" max="2" width="47.140625" style="585" customWidth="1"/>
    <col min="3" max="3" width="11" style="584" customWidth="1"/>
    <col min="4" max="7" width="9.140625" style="557"/>
    <col min="8" max="8" width="12" style="557" customWidth="1"/>
    <col min="9" max="9" width="9.140625" style="557"/>
    <col min="10" max="10" width="11" style="584" customWidth="1"/>
    <col min="11" max="11" width="9.140625" style="557"/>
    <col min="12" max="12" width="12" style="557" customWidth="1"/>
    <col min="13" max="16384" width="9.140625" style="557"/>
  </cols>
  <sheetData>
    <row r="1" spans="1:12" s="295" customFormat="1" ht="15.75" x14ac:dyDescent="0.25">
      <c r="A1" s="294" t="s">
        <v>1631</v>
      </c>
      <c r="C1" s="296"/>
      <c r="J1" s="296"/>
    </row>
    <row r="2" spans="1:12" s="651" customFormat="1" ht="19.5" customHeight="1" x14ac:dyDescent="0.25">
      <c r="A2" s="663"/>
      <c r="B2" s="295"/>
      <c r="C2" s="296"/>
      <c r="J2" s="296"/>
    </row>
    <row r="3" spans="1:12" s="651" customFormat="1" ht="26.25" customHeight="1" x14ac:dyDescent="0.2">
      <c r="C3" s="1053" t="s">
        <v>4050</v>
      </c>
      <c r="D3" s="1053"/>
      <c r="E3" s="1056" t="s">
        <v>5</v>
      </c>
      <c r="F3" s="1056"/>
      <c r="G3" s="1056"/>
      <c r="H3" s="1056"/>
      <c r="I3" s="389"/>
      <c r="J3" s="1053" t="s">
        <v>4051</v>
      </c>
      <c r="K3" s="1053"/>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A5" s="562"/>
      <c r="B5" s="665" t="s">
        <v>1631</v>
      </c>
      <c r="C5" s="562"/>
      <c r="D5" s="629"/>
      <c r="E5" s="652"/>
      <c r="F5" s="652"/>
      <c r="G5" s="652"/>
      <c r="H5" s="652"/>
      <c r="J5" s="562"/>
      <c r="K5" s="629"/>
      <c r="L5" s="652"/>
    </row>
    <row r="6" spans="1:12" x14ac:dyDescent="0.2">
      <c r="A6" s="562"/>
      <c r="B6" s="665"/>
      <c r="C6" s="562"/>
      <c r="D6" s="629"/>
      <c r="E6" s="652"/>
      <c r="F6" s="652"/>
      <c r="G6" s="652"/>
      <c r="H6" s="652"/>
      <c r="J6" s="562"/>
      <c r="K6" s="629"/>
      <c r="L6" s="652"/>
    </row>
    <row r="7" spans="1:12" x14ac:dyDescent="0.2">
      <c r="A7" s="568"/>
      <c r="B7" s="563" t="s">
        <v>1632</v>
      </c>
      <c r="C7" s="568"/>
      <c r="D7" s="666"/>
      <c r="E7" s="667" t="s">
        <v>1633</v>
      </c>
      <c r="F7" s="668" t="s">
        <v>1595</v>
      </c>
      <c r="G7" s="667" t="s">
        <v>1596</v>
      </c>
      <c r="H7" s="667"/>
      <c r="J7" s="568"/>
      <c r="K7" s="666"/>
      <c r="L7" s="667"/>
    </row>
    <row r="8" spans="1:12" x14ac:dyDescent="0.2">
      <c r="A8" s="562"/>
      <c r="B8" s="597"/>
      <c r="C8" s="562"/>
      <c r="D8" s="629"/>
      <c r="E8" s="652"/>
      <c r="F8" s="652"/>
      <c r="G8" s="652"/>
      <c r="H8" s="652"/>
      <c r="J8" s="562"/>
      <c r="K8" s="629"/>
      <c r="L8" s="652"/>
    </row>
    <row r="9" spans="1:12" x14ac:dyDescent="0.2">
      <c r="A9" s="562"/>
      <c r="B9" s="597"/>
      <c r="C9" s="562"/>
      <c r="D9" s="629"/>
      <c r="E9" s="652"/>
      <c r="F9" s="652"/>
      <c r="G9" s="652"/>
      <c r="H9" s="652"/>
      <c r="J9" s="562"/>
      <c r="K9" s="629"/>
      <c r="L9" s="652"/>
    </row>
    <row r="10" spans="1:12" x14ac:dyDescent="0.2">
      <c r="A10" s="316" t="s">
        <v>1634</v>
      </c>
      <c r="B10" s="558" t="s">
        <v>1635</v>
      </c>
      <c r="C10" s="406"/>
      <c r="D10" s="326" t="s">
        <v>1636</v>
      </c>
      <c r="E10" s="412">
        <v>23.63</v>
      </c>
      <c r="F10" s="412">
        <v>15.75</v>
      </c>
      <c r="G10" s="412">
        <v>15.75</v>
      </c>
      <c r="H10" s="324">
        <f>'Series 600 Design'!$H10</f>
        <v>0</v>
      </c>
      <c r="J10" s="406"/>
      <c r="K10" s="326" t="s">
        <v>1636</v>
      </c>
      <c r="L10" s="324">
        <f>'Series 600 Final'!$H10</f>
        <v>0</v>
      </c>
    </row>
    <row r="11" spans="1:12" x14ac:dyDescent="0.2">
      <c r="A11" s="316"/>
      <c r="B11" s="596"/>
      <c r="C11" s="406"/>
      <c r="D11" s="326"/>
      <c r="E11" s="412"/>
      <c r="F11" s="412"/>
      <c r="G11" s="683"/>
      <c r="H11" s="324"/>
      <c r="J11" s="406"/>
      <c r="K11" s="326"/>
      <c r="L11" s="324"/>
    </row>
    <row r="12" spans="1:12" ht="25.5" x14ac:dyDescent="0.2">
      <c r="A12" s="316" t="s">
        <v>1637</v>
      </c>
      <c r="B12" s="558" t="s">
        <v>1638</v>
      </c>
      <c r="C12" s="406"/>
      <c r="D12" s="326" t="s">
        <v>1636</v>
      </c>
      <c r="E12" s="412">
        <v>23.63</v>
      </c>
      <c r="F12" s="412">
        <v>15.75</v>
      </c>
      <c r="G12" s="412">
        <v>15.75</v>
      </c>
      <c r="H12" s="324">
        <f>'Series 600 Design'!$H12</f>
        <v>0</v>
      </c>
      <c r="J12" s="406"/>
      <c r="K12" s="326" t="s">
        <v>1636</v>
      </c>
      <c r="L12" s="324">
        <f>'Series 600 Final'!$H12</f>
        <v>0</v>
      </c>
    </row>
    <row r="13" spans="1:12" x14ac:dyDescent="0.2">
      <c r="A13" s="316"/>
      <c r="B13" s="558"/>
      <c r="C13" s="406"/>
      <c r="D13" s="326"/>
      <c r="E13" s="412"/>
      <c r="F13" s="412"/>
      <c r="G13" s="683"/>
      <c r="H13" s="324"/>
      <c r="J13" s="406"/>
      <c r="K13" s="326"/>
      <c r="L13" s="324"/>
    </row>
    <row r="14" spans="1:12" ht="25.5" x14ac:dyDescent="0.2">
      <c r="A14" s="316" t="s">
        <v>1639</v>
      </c>
      <c r="B14" s="558" t="s">
        <v>1640</v>
      </c>
      <c r="C14" s="406"/>
      <c r="D14" s="326" t="s">
        <v>1636</v>
      </c>
      <c r="E14" s="412" t="s">
        <v>402</v>
      </c>
      <c r="F14" s="412" t="s">
        <v>402</v>
      </c>
      <c r="G14" s="412" t="s">
        <v>402</v>
      </c>
      <c r="H14" s="324" t="str">
        <f>'Series 600 Design'!$H14</f>
        <v/>
      </c>
      <c r="J14" s="406"/>
      <c r="K14" s="326" t="s">
        <v>1636</v>
      </c>
      <c r="L14" s="324" t="str">
        <f>'Series 600 Final'!$H14</f>
        <v/>
      </c>
    </row>
    <row r="15" spans="1:12" x14ac:dyDescent="0.2">
      <c r="A15" s="316"/>
      <c r="B15" s="558"/>
      <c r="C15" s="406"/>
      <c r="D15" s="326"/>
      <c r="E15" s="412"/>
      <c r="F15" s="412"/>
      <c r="G15" s="683"/>
      <c r="H15" s="324"/>
      <c r="J15" s="406"/>
      <c r="K15" s="326"/>
      <c r="L15" s="324"/>
    </row>
    <row r="16" spans="1:12" ht="25.5" x14ac:dyDescent="0.2">
      <c r="A16" s="316" t="s">
        <v>1641</v>
      </c>
      <c r="B16" s="558" t="s">
        <v>1642</v>
      </c>
      <c r="C16" s="406"/>
      <c r="D16" s="326" t="s">
        <v>1636</v>
      </c>
      <c r="E16" s="412">
        <v>23.63</v>
      </c>
      <c r="F16" s="412">
        <v>15.75</v>
      </c>
      <c r="G16" s="412">
        <v>15.75</v>
      </c>
      <c r="H16" s="324">
        <f>'Series 600 Design'!$H16</f>
        <v>0</v>
      </c>
      <c r="J16" s="406"/>
      <c r="K16" s="326" t="s">
        <v>1636</v>
      </c>
      <c r="L16" s="324">
        <f>'Series 600 Final'!$H16</f>
        <v>0</v>
      </c>
    </row>
    <row r="17" spans="1:12" x14ac:dyDescent="0.2">
      <c r="A17" s="316"/>
      <c r="B17" s="558"/>
      <c r="C17" s="406"/>
      <c r="D17" s="326"/>
      <c r="E17" s="412"/>
      <c r="F17" s="412"/>
      <c r="G17" s="683"/>
      <c r="H17" s="324"/>
      <c r="J17" s="406"/>
      <c r="K17" s="326"/>
      <c r="L17" s="324"/>
    </row>
    <row r="18" spans="1:12" ht="25.5" x14ac:dyDescent="0.2">
      <c r="A18" s="316" t="s">
        <v>1643</v>
      </c>
      <c r="B18" s="558" t="s">
        <v>1644</v>
      </c>
      <c r="C18" s="406"/>
      <c r="D18" s="326" t="s">
        <v>1636</v>
      </c>
      <c r="E18" s="412" t="s">
        <v>402</v>
      </c>
      <c r="F18" s="412" t="s">
        <v>402</v>
      </c>
      <c r="G18" s="412" t="s">
        <v>402</v>
      </c>
      <c r="H18" s="324" t="str">
        <f>'Series 600 Design'!$H18</f>
        <v/>
      </c>
      <c r="J18" s="406"/>
      <c r="K18" s="326" t="s">
        <v>1636</v>
      </c>
      <c r="L18" s="324" t="str">
        <f>'Series 600 Final'!$H18</f>
        <v/>
      </c>
    </row>
    <row r="19" spans="1:12" x14ac:dyDescent="0.2">
      <c r="A19" s="316"/>
      <c r="B19" s="558"/>
      <c r="C19" s="406"/>
      <c r="D19" s="326"/>
      <c r="E19" s="412"/>
      <c r="F19" s="412"/>
      <c r="G19" s="683"/>
      <c r="H19" s="324"/>
      <c r="J19" s="406"/>
      <c r="K19" s="326"/>
      <c r="L19" s="324"/>
    </row>
    <row r="20" spans="1:12" ht="25.5" x14ac:dyDescent="0.2">
      <c r="A20" s="316" t="s">
        <v>1645</v>
      </c>
      <c r="B20" s="558" t="s">
        <v>1646</v>
      </c>
      <c r="C20" s="406"/>
      <c r="D20" s="326" t="s">
        <v>1636</v>
      </c>
      <c r="E20" s="412">
        <v>23.63</v>
      </c>
      <c r="F20" s="412">
        <v>15.75</v>
      </c>
      <c r="G20" s="412">
        <v>15.75</v>
      </c>
      <c r="H20" s="324">
        <f>'Series 600 Design'!$H20</f>
        <v>0</v>
      </c>
      <c r="J20" s="406"/>
      <c r="K20" s="326" t="s">
        <v>1636</v>
      </c>
      <c r="L20" s="324">
        <f>'Series 600 Final'!$H20</f>
        <v>0</v>
      </c>
    </row>
    <row r="21" spans="1:12" x14ac:dyDescent="0.2">
      <c r="A21" s="316"/>
      <c r="B21" s="558"/>
      <c r="C21" s="406"/>
      <c r="D21" s="318"/>
      <c r="E21" s="412"/>
      <c r="F21" s="412"/>
      <c r="G21" s="412"/>
      <c r="H21" s="324"/>
      <c r="J21" s="406"/>
      <c r="K21" s="318"/>
      <c r="L21" s="324"/>
    </row>
    <row r="22" spans="1:12" ht="38.25" x14ac:dyDescent="0.2">
      <c r="A22" s="316" t="s">
        <v>1645</v>
      </c>
      <c r="B22" s="558" t="s">
        <v>1647</v>
      </c>
      <c r="C22" s="406"/>
      <c r="D22" s="326" t="s">
        <v>1636</v>
      </c>
      <c r="E22" s="412">
        <v>32.49</v>
      </c>
      <c r="F22" s="412">
        <v>32.49</v>
      </c>
      <c r="G22" s="412">
        <v>32.49</v>
      </c>
      <c r="H22" s="324">
        <f>'Series 600 Design'!$H22</f>
        <v>0</v>
      </c>
      <c r="J22" s="406"/>
      <c r="K22" s="326" t="s">
        <v>1636</v>
      </c>
      <c r="L22" s="324">
        <f>'Series 600 Final'!$H22</f>
        <v>0</v>
      </c>
    </row>
    <row r="23" spans="1:12" x14ac:dyDescent="0.2">
      <c r="A23" s="316"/>
      <c r="B23" s="558"/>
      <c r="C23" s="406"/>
      <c r="D23" s="318"/>
      <c r="E23" s="412"/>
      <c r="F23" s="412"/>
      <c r="G23" s="412"/>
      <c r="H23" s="324"/>
      <c r="J23" s="406"/>
      <c r="K23" s="318"/>
      <c r="L23" s="324"/>
    </row>
    <row r="24" spans="1:12" ht="38.25" x14ac:dyDescent="0.2">
      <c r="A24" s="316" t="s">
        <v>1648</v>
      </c>
      <c r="B24" s="558" t="s">
        <v>1649</v>
      </c>
      <c r="C24" s="406"/>
      <c r="D24" s="318" t="s">
        <v>451</v>
      </c>
      <c r="E24" s="412">
        <v>11.82</v>
      </c>
      <c r="F24" s="412">
        <v>3.94</v>
      </c>
      <c r="G24" s="412">
        <v>3.94</v>
      </c>
      <c r="H24" s="324">
        <f>'Series 600 Design'!$H24</f>
        <v>0</v>
      </c>
      <c r="J24" s="406"/>
      <c r="K24" s="318" t="s">
        <v>451</v>
      </c>
      <c r="L24" s="324">
        <f>'Series 600 Final'!$H24</f>
        <v>0</v>
      </c>
    </row>
    <row r="25" spans="1:12" x14ac:dyDescent="0.2">
      <c r="A25" s="316"/>
      <c r="B25" s="558"/>
      <c r="C25" s="406"/>
      <c r="D25" s="318"/>
      <c r="E25" s="412"/>
      <c r="F25" s="412"/>
      <c r="G25" s="412"/>
      <c r="H25" s="324"/>
      <c r="J25" s="406"/>
      <c r="K25" s="318"/>
      <c r="L25" s="324"/>
    </row>
    <row r="26" spans="1:12" ht="38.25" x14ac:dyDescent="0.2">
      <c r="A26" s="316" t="s">
        <v>1650</v>
      </c>
      <c r="B26" s="558" t="s">
        <v>1651</v>
      </c>
      <c r="C26" s="406"/>
      <c r="D26" s="318" t="s">
        <v>451</v>
      </c>
      <c r="E26" s="412">
        <v>11.82</v>
      </c>
      <c r="F26" s="412">
        <v>3.94</v>
      </c>
      <c r="G26" s="412">
        <v>3.94</v>
      </c>
      <c r="H26" s="324">
        <f>'Series 600 Design'!$H26</f>
        <v>0</v>
      </c>
      <c r="J26" s="406"/>
      <c r="K26" s="318" t="s">
        <v>451</v>
      </c>
      <c r="L26" s="324">
        <f>'Series 600 Final'!$H26</f>
        <v>0</v>
      </c>
    </row>
    <row r="27" spans="1:12" x14ac:dyDescent="0.2">
      <c r="A27" s="316"/>
      <c r="B27" s="558"/>
      <c r="C27" s="406"/>
      <c r="D27" s="318"/>
      <c r="E27" s="412"/>
      <c r="F27" s="412"/>
      <c r="G27" s="412"/>
      <c r="H27" s="412"/>
      <c r="J27" s="406"/>
      <c r="K27" s="318"/>
      <c r="L27" s="412"/>
    </row>
    <row r="28" spans="1:12" x14ac:dyDescent="0.2">
      <c r="A28" s="311"/>
      <c r="B28" s="563" t="s">
        <v>1090</v>
      </c>
      <c r="C28" s="487"/>
      <c r="D28" s="314"/>
      <c r="E28" s="669" t="s">
        <v>386</v>
      </c>
      <c r="F28" s="670" t="s">
        <v>1091</v>
      </c>
      <c r="G28" s="669" t="s">
        <v>388</v>
      </c>
      <c r="H28" s="669"/>
      <c r="J28" s="487"/>
      <c r="K28" s="314"/>
      <c r="L28" s="669"/>
    </row>
    <row r="29" spans="1:12" x14ac:dyDescent="0.2">
      <c r="A29" s="316"/>
      <c r="B29" s="558"/>
      <c r="C29" s="406"/>
      <c r="D29" s="318"/>
      <c r="E29" s="412"/>
      <c r="F29" s="412"/>
      <c r="G29" s="412"/>
      <c r="H29" s="412"/>
      <c r="J29" s="406"/>
      <c r="K29" s="318"/>
      <c r="L29" s="412"/>
    </row>
    <row r="30" spans="1:12" ht="25.5" x14ac:dyDescent="0.2">
      <c r="A30" s="316" t="s">
        <v>1652</v>
      </c>
      <c r="B30" s="558" t="s">
        <v>1653</v>
      </c>
      <c r="C30" s="406"/>
      <c r="D30" s="326" t="s">
        <v>1636</v>
      </c>
      <c r="E30" s="412">
        <v>27.55</v>
      </c>
      <c r="F30" s="412">
        <v>27.55</v>
      </c>
      <c r="G30" s="412">
        <v>27.55</v>
      </c>
      <c r="H30" s="324">
        <f>'Series 600 Design'!$H30</f>
        <v>0</v>
      </c>
      <c r="J30" s="406"/>
      <c r="K30" s="326" t="s">
        <v>1636</v>
      </c>
      <c r="L30" s="324">
        <f>'Series 600 Final'!$H30</f>
        <v>0</v>
      </c>
    </row>
    <row r="31" spans="1:12" x14ac:dyDescent="0.2">
      <c r="A31" s="316"/>
      <c r="B31" s="558"/>
      <c r="C31" s="406"/>
      <c r="D31" s="318"/>
      <c r="E31" s="412"/>
      <c r="F31" s="412"/>
      <c r="G31" s="412"/>
      <c r="H31" s="412"/>
      <c r="J31" s="406"/>
      <c r="K31" s="318"/>
      <c r="L31" s="412"/>
    </row>
    <row r="32" spans="1:12" x14ac:dyDescent="0.2">
      <c r="A32" s="311"/>
      <c r="B32" s="563" t="s">
        <v>1654</v>
      </c>
      <c r="C32" s="487"/>
      <c r="D32" s="314"/>
      <c r="E32" s="669" t="s">
        <v>1633</v>
      </c>
      <c r="F32" s="670" t="s">
        <v>1595</v>
      </c>
      <c r="G32" s="669" t="s">
        <v>1596</v>
      </c>
      <c r="H32" s="669"/>
      <c r="J32" s="487"/>
      <c r="K32" s="314"/>
      <c r="L32" s="669"/>
    </row>
    <row r="33" spans="1:12" x14ac:dyDescent="0.2">
      <c r="A33" s="316"/>
      <c r="B33" s="558"/>
      <c r="C33" s="406"/>
      <c r="D33" s="318"/>
      <c r="E33" s="412"/>
      <c r="F33" s="412"/>
      <c r="G33" s="412"/>
      <c r="H33" s="412"/>
      <c r="J33" s="406"/>
      <c r="K33" s="318"/>
      <c r="L33" s="412"/>
    </row>
    <row r="34" spans="1:12" ht="25.5" x14ac:dyDescent="0.2">
      <c r="A34" s="316" t="s">
        <v>1655</v>
      </c>
      <c r="B34" s="558" t="s">
        <v>1656</v>
      </c>
      <c r="C34" s="406"/>
      <c r="D34" s="326" t="s">
        <v>1636</v>
      </c>
      <c r="E34" s="412">
        <v>23.63</v>
      </c>
      <c r="F34" s="412">
        <v>23.63</v>
      </c>
      <c r="G34" s="683">
        <v>23.63</v>
      </c>
      <c r="H34" s="324">
        <f>'Series 600 Design'!$H34</f>
        <v>0</v>
      </c>
      <c r="J34" s="406"/>
      <c r="K34" s="326" t="s">
        <v>1636</v>
      </c>
      <c r="L34" s="324">
        <f>'Series 600 Final'!$H34</f>
        <v>0</v>
      </c>
    </row>
    <row r="35" spans="1:12" x14ac:dyDescent="0.2">
      <c r="A35" s="316"/>
      <c r="B35" s="558"/>
      <c r="C35" s="406"/>
      <c r="D35" s="326"/>
      <c r="E35" s="412"/>
      <c r="F35" s="412"/>
      <c r="G35" s="683"/>
      <c r="H35" s="683"/>
      <c r="J35" s="406"/>
      <c r="K35" s="326"/>
      <c r="L35" s="683"/>
    </row>
    <row r="36" spans="1:12" x14ac:dyDescent="0.2">
      <c r="A36" s="311"/>
      <c r="B36" s="563" t="s">
        <v>1657</v>
      </c>
      <c r="C36" s="400"/>
      <c r="D36" s="577"/>
      <c r="E36" s="669" t="s">
        <v>1633</v>
      </c>
      <c r="F36" s="670" t="s">
        <v>1595</v>
      </c>
      <c r="G36" s="669" t="s">
        <v>1596</v>
      </c>
      <c r="H36" s="669"/>
      <c r="J36" s="400"/>
      <c r="K36" s="577"/>
      <c r="L36" s="669"/>
    </row>
    <row r="37" spans="1:12" x14ac:dyDescent="0.2">
      <c r="A37" s="316"/>
      <c r="B37" s="596"/>
      <c r="C37" s="406"/>
      <c r="D37" s="326"/>
      <c r="E37" s="412"/>
      <c r="F37" s="412"/>
      <c r="G37" s="683"/>
      <c r="H37" s="683"/>
      <c r="J37" s="406"/>
      <c r="K37" s="326"/>
      <c r="L37" s="683"/>
    </row>
    <row r="38" spans="1:12" x14ac:dyDescent="0.2">
      <c r="A38" s="316" t="s">
        <v>1658</v>
      </c>
      <c r="B38" s="558" t="s">
        <v>1659</v>
      </c>
      <c r="C38" s="406"/>
      <c r="D38" s="326" t="s">
        <v>1636</v>
      </c>
      <c r="E38" s="412">
        <v>27.04</v>
      </c>
      <c r="F38" s="412">
        <v>27.04</v>
      </c>
      <c r="G38" s="412">
        <v>27.04</v>
      </c>
      <c r="H38" s="324">
        <f>'Series 600 Design'!$H38</f>
        <v>0</v>
      </c>
      <c r="J38" s="406"/>
      <c r="K38" s="326" t="s">
        <v>1636</v>
      </c>
      <c r="L38" s="324">
        <f>'Series 600 Final'!$H38</f>
        <v>0</v>
      </c>
    </row>
    <row r="39" spans="1:12" x14ac:dyDescent="0.2">
      <c r="A39" s="316"/>
      <c r="B39" s="558"/>
      <c r="C39" s="406"/>
      <c r="D39" s="326"/>
      <c r="E39" s="412"/>
      <c r="F39" s="412"/>
      <c r="G39" s="683"/>
      <c r="H39" s="683"/>
      <c r="J39" s="406"/>
      <c r="K39" s="326"/>
      <c r="L39" s="683"/>
    </row>
    <row r="40" spans="1:12" x14ac:dyDescent="0.2">
      <c r="A40" s="316" t="s">
        <v>1660</v>
      </c>
      <c r="B40" s="558" t="s">
        <v>1661</v>
      </c>
      <c r="C40" s="406"/>
      <c r="D40" s="326" t="s">
        <v>1636</v>
      </c>
      <c r="E40" s="412">
        <v>27.04</v>
      </c>
      <c r="F40" s="412">
        <v>27.04</v>
      </c>
      <c r="G40" s="412">
        <v>27.04</v>
      </c>
      <c r="H40" s="324">
        <f>'Series 600 Design'!$H40</f>
        <v>0</v>
      </c>
      <c r="J40" s="406"/>
      <c r="K40" s="326" t="s">
        <v>1636</v>
      </c>
      <c r="L40" s="324">
        <f>'Series 600 Final'!$H40</f>
        <v>0</v>
      </c>
    </row>
    <row r="41" spans="1:12" x14ac:dyDescent="0.2">
      <c r="A41" s="316"/>
      <c r="B41" s="558"/>
      <c r="C41" s="406"/>
      <c r="D41" s="326"/>
      <c r="E41" s="412"/>
      <c r="F41" s="412"/>
      <c r="G41" s="683"/>
      <c r="H41" s="683"/>
      <c r="J41" s="406"/>
      <c r="K41" s="326"/>
      <c r="L41" s="683"/>
    </row>
    <row r="42" spans="1:12" x14ac:dyDescent="0.2">
      <c r="A42" s="316" t="s">
        <v>1662</v>
      </c>
      <c r="B42" s="558" t="s">
        <v>1663</v>
      </c>
      <c r="C42" s="406"/>
      <c r="D42" s="326" t="s">
        <v>1636</v>
      </c>
      <c r="E42" s="412">
        <v>27.04</v>
      </c>
      <c r="F42" s="412">
        <v>27.04</v>
      </c>
      <c r="G42" s="412">
        <v>27.04</v>
      </c>
      <c r="H42" s="324">
        <f>'Series 600 Design'!$H42</f>
        <v>0</v>
      </c>
      <c r="J42" s="406"/>
      <c r="K42" s="326" t="s">
        <v>1636</v>
      </c>
      <c r="L42" s="324">
        <f>'Series 600 Final'!$H42</f>
        <v>0</v>
      </c>
    </row>
    <row r="43" spans="1:12" x14ac:dyDescent="0.2">
      <c r="A43" s="316"/>
      <c r="B43" s="558"/>
      <c r="C43" s="406"/>
      <c r="D43" s="326"/>
      <c r="E43" s="412"/>
      <c r="F43" s="412"/>
      <c r="G43" s="683"/>
      <c r="H43" s="683"/>
      <c r="J43" s="406"/>
      <c r="K43" s="326"/>
      <c r="L43" s="683"/>
    </row>
    <row r="44" spans="1:12" x14ac:dyDescent="0.2">
      <c r="A44" s="316" t="s">
        <v>1664</v>
      </c>
      <c r="B44" s="558" t="s">
        <v>1665</v>
      </c>
      <c r="C44" s="406"/>
      <c r="D44" s="326" t="s">
        <v>1636</v>
      </c>
      <c r="E44" s="412">
        <v>27.04</v>
      </c>
      <c r="F44" s="412">
        <v>27.04</v>
      </c>
      <c r="G44" s="412">
        <v>27.04</v>
      </c>
      <c r="H44" s="324">
        <f>'Series 600 Design'!$H44</f>
        <v>0</v>
      </c>
      <c r="J44" s="406"/>
      <c r="K44" s="326" t="s">
        <v>1636</v>
      </c>
      <c r="L44" s="324">
        <f>'Series 600 Final'!$H44</f>
        <v>0</v>
      </c>
    </row>
    <row r="45" spans="1:12" x14ac:dyDescent="0.2">
      <c r="A45" s="316"/>
      <c r="B45" s="558"/>
      <c r="C45" s="406"/>
      <c r="D45" s="326"/>
      <c r="E45" s="412"/>
      <c r="F45" s="412"/>
      <c r="G45" s="683"/>
      <c r="H45" s="683"/>
      <c r="J45" s="406"/>
      <c r="K45" s="326"/>
      <c r="L45" s="683"/>
    </row>
    <row r="46" spans="1:12" ht="25.5" x14ac:dyDescent="0.2">
      <c r="A46" s="316" t="s">
        <v>1645</v>
      </c>
      <c r="B46" s="558" t="s">
        <v>1666</v>
      </c>
      <c r="C46" s="406"/>
      <c r="D46" s="326" t="s">
        <v>1636</v>
      </c>
      <c r="E46" s="683" t="s">
        <v>402</v>
      </c>
      <c r="F46" s="683" t="s">
        <v>402</v>
      </c>
      <c r="G46" s="683" t="s">
        <v>402</v>
      </c>
      <c r="H46" s="324" t="str">
        <f>'Series 600 Design'!$H46</f>
        <v/>
      </c>
      <c r="J46" s="406"/>
      <c r="K46" s="326" t="s">
        <v>1636</v>
      </c>
      <c r="L46" s="324" t="str">
        <f>'Series 600 Final'!$H46</f>
        <v/>
      </c>
    </row>
    <row r="47" spans="1:12" x14ac:dyDescent="0.2">
      <c r="A47" s="316"/>
      <c r="B47" s="558"/>
      <c r="C47" s="406"/>
      <c r="D47" s="326"/>
      <c r="E47" s="412"/>
      <c r="F47" s="412"/>
      <c r="G47" s="683"/>
      <c r="H47" s="683"/>
      <c r="J47" s="406"/>
      <c r="K47" s="326"/>
      <c r="L47" s="683"/>
    </row>
    <row r="48" spans="1:12" x14ac:dyDescent="0.2">
      <c r="A48" s="311"/>
      <c r="B48" s="563" t="s">
        <v>1667</v>
      </c>
      <c r="C48" s="400"/>
      <c r="D48" s="577"/>
      <c r="E48" s="669" t="s">
        <v>1633</v>
      </c>
      <c r="F48" s="670" t="s">
        <v>1595</v>
      </c>
      <c r="G48" s="669" t="s">
        <v>1596</v>
      </c>
      <c r="H48" s="577"/>
      <c r="J48" s="400"/>
      <c r="K48" s="577"/>
      <c r="L48" s="577"/>
    </row>
    <row r="49" spans="1:12" x14ac:dyDescent="0.2">
      <c r="A49" s="316"/>
      <c r="B49" s="558"/>
      <c r="C49" s="406"/>
      <c r="D49" s="326"/>
      <c r="E49" s="412"/>
      <c r="F49" s="412"/>
      <c r="G49" s="683"/>
      <c r="H49" s="683"/>
      <c r="J49" s="406"/>
      <c r="K49" s="326"/>
      <c r="L49" s="683"/>
    </row>
    <row r="50" spans="1:12" ht="25.5" x14ac:dyDescent="0.2">
      <c r="A50" s="316" t="s">
        <v>1668</v>
      </c>
      <c r="B50" s="558" t="s">
        <v>1669</v>
      </c>
      <c r="C50" s="406"/>
      <c r="D50" s="326" t="s">
        <v>1636</v>
      </c>
      <c r="E50" s="412">
        <v>27.49</v>
      </c>
      <c r="F50" s="412">
        <v>27.49</v>
      </c>
      <c r="G50" s="412">
        <v>27.49</v>
      </c>
      <c r="H50" s="324">
        <f>'Series 600 Design'!$H50</f>
        <v>0</v>
      </c>
      <c r="J50" s="406"/>
      <c r="K50" s="326" t="s">
        <v>1636</v>
      </c>
      <c r="L50" s="324">
        <f>'Series 600 Final'!$H50</f>
        <v>0</v>
      </c>
    </row>
    <row r="51" spans="1:12" x14ac:dyDescent="0.2">
      <c r="A51" s="316"/>
      <c r="B51" s="558"/>
      <c r="C51" s="406"/>
      <c r="D51" s="326"/>
      <c r="E51" s="412"/>
      <c r="F51" s="412"/>
      <c r="G51" s="683"/>
      <c r="H51" s="683"/>
      <c r="J51" s="406"/>
      <c r="K51" s="326"/>
      <c r="L51" s="683"/>
    </row>
    <row r="52" spans="1:12" ht="25.5" x14ac:dyDescent="0.2">
      <c r="A52" s="316" t="s">
        <v>1670</v>
      </c>
      <c r="B52" s="558" t="s">
        <v>1671</v>
      </c>
      <c r="C52" s="406"/>
      <c r="D52" s="326" t="s">
        <v>1636</v>
      </c>
      <c r="E52" s="412">
        <v>27.49</v>
      </c>
      <c r="F52" s="412">
        <v>27.49</v>
      </c>
      <c r="G52" s="412">
        <v>27.49</v>
      </c>
      <c r="H52" s="324">
        <f>'Series 600 Design'!$H52</f>
        <v>0</v>
      </c>
      <c r="J52" s="406"/>
      <c r="K52" s="326" t="s">
        <v>1636</v>
      </c>
      <c r="L52" s="324">
        <f>'Series 600 Final'!$H52</f>
        <v>0</v>
      </c>
    </row>
    <row r="53" spans="1:12" x14ac:dyDescent="0.2">
      <c r="A53" s="316"/>
      <c r="B53" s="558"/>
      <c r="C53" s="406"/>
      <c r="D53" s="326"/>
      <c r="E53" s="412"/>
      <c r="F53" s="412"/>
      <c r="G53" s="683"/>
      <c r="H53" s="683"/>
      <c r="J53" s="406"/>
      <c r="K53" s="326"/>
      <c r="L53" s="683"/>
    </row>
    <row r="54" spans="1:12" ht="25.5" x14ac:dyDescent="0.2">
      <c r="A54" s="316" t="s">
        <v>1672</v>
      </c>
      <c r="B54" s="558" t="s">
        <v>1673</v>
      </c>
      <c r="C54" s="406"/>
      <c r="D54" s="326" t="s">
        <v>1636</v>
      </c>
      <c r="E54" s="412">
        <v>27.49</v>
      </c>
      <c r="F54" s="412">
        <v>27.49</v>
      </c>
      <c r="G54" s="412">
        <v>27.49</v>
      </c>
      <c r="H54" s="324">
        <f>'Series 600 Design'!$H54</f>
        <v>0</v>
      </c>
      <c r="J54" s="406"/>
      <c r="K54" s="326" t="s">
        <v>1636</v>
      </c>
      <c r="L54" s="324">
        <f>'Series 600 Final'!$H54</f>
        <v>0</v>
      </c>
    </row>
    <row r="55" spans="1:12" x14ac:dyDescent="0.2">
      <c r="A55" s="316"/>
      <c r="B55" s="558"/>
      <c r="C55" s="406"/>
      <c r="D55" s="326"/>
      <c r="E55" s="412"/>
      <c r="F55" s="412"/>
      <c r="G55" s="683"/>
      <c r="H55" s="683"/>
      <c r="J55" s="406"/>
      <c r="K55" s="326"/>
      <c r="L55" s="683"/>
    </row>
    <row r="56" spans="1:12" ht="25.5" x14ac:dyDescent="0.2">
      <c r="A56" s="316" t="s">
        <v>1674</v>
      </c>
      <c r="B56" s="558" t="s">
        <v>1675</v>
      </c>
      <c r="C56" s="406"/>
      <c r="D56" s="326" t="s">
        <v>1636</v>
      </c>
      <c r="E56" s="412">
        <v>35.19</v>
      </c>
      <c r="F56" s="412">
        <v>35.19</v>
      </c>
      <c r="G56" s="412">
        <v>35.19</v>
      </c>
      <c r="H56" s="324">
        <f>'Series 600 Design'!$H56</f>
        <v>0</v>
      </c>
      <c r="J56" s="406"/>
      <c r="K56" s="326" t="s">
        <v>1636</v>
      </c>
      <c r="L56" s="324">
        <f>'Series 600 Final'!$H56</f>
        <v>0</v>
      </c>
    </row>
    <row r="57" spans="1:12" x14ac:dyDescent="0.2">
      <c r="A57" s="316"/>
      <c r="B57" s="558"/>
      <c r="C57" s="406"/>
      <c r="D57" s="326"/>
      <c r="E57" s="412"/>
      <c r="F57" s="412"/>
      <c r="G57" s="683"/>
      <c r="H57" s="683"/>
      <c r="J57" s="406"/>
      <c r="K57" s="326"/>
      <c r="L57" s="683"/>
    </row>
    <row r="58" spans="1:12" x14ac:dyDescent="0.2">
      <c r="A58" s="316" t="s">
        <v>1676</v>
      </c>
      <c r="B58" s="558" t="s">
        <v>1677</v>
      </c>
      <c r="C58" s="406"/>
      <c r="D58" s="326" t="s">
        <v>1636</v>
      </c>
      <c r="E58" s="412">
        <v>28.24</v>
      </c>
      <c r="F58" s="412">
        <v>28.24</v>
      </c>
      <c r="G58" s="412">
        <v>28.24</v>
      </c>
      <c r="H58" s="324">
        <f>'Series 600 Design'!$H58</f>
        <v>0</v>
      </c>
      <c r="J58" s="406"/>
      <c r="K58" s="326" t="s">
        <v>1636</v>
      </c>
      <c r="L58" s="324">
        <f>'Series 600 Final'!$H58</f>
        <v>0</v>
      </c>
    </row>
    <row r="59" spans="1:12" x14ac:dyDescent="0.2">
      <c r="A59" s="316"/>
      <c r="B59" s="597"/>
      <c r="C59" s="406"/>
      <c r="D59" s="326"/>
      <c r="E59" s="412"/>
      <c r="F59" s="412"/>
      <c r="G59" s="683"/>
      <c r="H59" s="683"/>
      <c r="J59" s="406"/>
      <c r="K59" s="326"/>
      <c r="L59" s="683"/>
    </row>
    <row r="60" spans="1:12" ht="25.5" x14ac:dyDescent="0.2">
      <c r="A60" s="316" t="s">
        <v>1678</v>
      </c>
      <c r="B60" s="558" t="s">
        <v>1679</v>
      </c>
      <c r="C60" s="406"/>
      <c r="D60" s="326" t="s">
        <v>1636</v>
      </c>
      <c r="E60" s="412">
        <v>10.81</v>
      </c>
      <c r="F60" s="412">
        <v>10.81</v>
      </c>
      <c r="G60" s="412">
        <v>10.81</v>
      </c>
      <c r="H60" s="324">
        <f>'Series 600 Design'!$H60</f>
        <v>0</v>
      </c>
      <c r="J60" s="406"/>
      <c r="K60" s="326" t="s">
        <v>1636</v>
      </c>
      <c r="L60" s="324">
        <f>'Series 600 Final'!$H60</f>
        <v>0</v>
      </c>
    </row>
    <row r="61" spans="1:12" ht="15.75" customHeight="1" x14ac:dyDescent="0.2">
      <c r="A61" s="316"/>
      <c r="B61" s="558"/>
      <c r="C61" s="406"/>
      <c r="D61" s="326"/>
      <c r="E61" s="412"/>
      <c r="F61" s="412"/>
      <c r="G61" s="683"/>
      <c r="H61" s="683"/>
      <c r="J61" s="406"/>
      <c r="K61" s="326"/>
      <c r="L61" s="683"/>
    </row>
    <row r="62" spans="1:12" ht="25.5" x14ac:dyDescent="0.2">
      <c r="A62" s="316" t="s">
        <v>1680</v>
      </c>
      <c r="B62" s="558" t="s">
        <v>1681</v>
      </c>
      <c r="C62" s="406"/>
      <c r="D62" s="326" t="s">
        <v>1636</v>
      </c>
      <c r="E62" s="412">
        <v>6.49</v>
      </c>
      <c r="F62" s="412">
        <v>6.49</v>
      </c>
      <c r="G62" s="412">
        <v>6.49</v>
      </c>
      <c r="H62" s="324">
        <f>'Series 600 Design'!$H62</f>
        <v>0</v>
      </c>
      <c r="J62" s="406"/>
      <c r="K62" s="326" t="s">
        <v>1636</v>
      </c>
      <c r="L62" s="324">
        <f>'Series 600 Final'!$H62</f>
        <v>0</v>
      </c>
    </row>
    <row r="63" spans="1:12" ht="16.5" customHeight="1" x14ac:dyDescent="0.2">
      <c r="A63" s="316"/>
      <c r="B63" s="596"/>
      <c r="C63" s="406"/>
      <c r="D63" s="326"/>
      <c r="E63" s="412"/>
      <c r="F63" s="412"/>
      <c r="G63" s="683"/>
      <c r="H63" s="683"/>
      <c r="J63" s="406"/>
      <c r="K63" s="326"/>
      <c r="L63" s="683"/>
    </row>
    <row r="64" spans="1:12" ht="19.5" customHeight="1" x14ac:dyDescent="0.2">
      <c r="A64" s="311"/>
      <c r="B64" s="563" t="s">
        <v>1682</v>
      </c>
      <c r="C64" s="400"/>
      <c r="D64" s="577"/>
      <c r="E64" s="669">
        <v>22.29</v>
      </c>
      <c r="F64" s="670" t="s">
        <v>1595</v>
      </c>
      <c r="G64" s="669" t="s">
        <v>1596</v>
      </c>
      <c r="H64" s="577"/>
      <c r="J64" s="400"/>
      <c r="K64" s="577"/>
      <c r="L64" s="577"/>
    </row>
    <row r="65" spans="1:14" ht="12.75" customHeight="1" x14ac:dyDescent="0.2">
      <c r="A65" s="316"/>
      <c r="B65" s="596"/>
      <c r="C65" s="406"/>
      <c r="D65" s="326"/>
      <c r="E65" s="412"/>
      <c r="F65" s="412"/>
      <c r="G65" s="683"/>
      <c r="H65" s="683"/>
      <c r="J65" s="406"/>
      <c r="K65" s="326"/>
      <c r="L65" s="683"/>
    </row>
    <row r="66" spans="1:14" s="692" customFormat="1" ht="14.25" x14ac:dyDescent="0.2">
      <c r="A66" s="686" t="s">
        <v>1683</v>
      </c>
      <c r="B66" s="687" t="s">
        <v>1684</v>
      </c>
      <c r="C66" s="826"/>
      <c r="D66" s="688" t="s">
        <v>768</v>
      </c>
      <c r="E66" s="412">
        <v>22.29</v>
      </c>
      <c r="F66" s="412">
        <v>4.8600000000000003</v>
      </c>
      <c r="G66" s="412">
        <v>4.8600000000000003</v>
      </c>
      <c r="H66" s="324"/>
      <c r="J66" s="826"/>
      <c r="K66" s="688" t="s">
        <v>768</v>
      </c>
      <c r="L66" s="324"/>
      <c r="N66" s="557"/>
    </row>
    <row r="67" spans="1:14" x14ac:dyDescent="0.2">
      <c r="A67" s="316"/>
      <c r="B67" s="558"/>
      <c r="C67" s="406"/>
      <c r="D67" s="318"/>
      <c r="E67" s="412"/>
      <c r="F67" s="412"/>
      <c r="G67" s="412"/>
      <c r="H67" s="412"/>
      <c r="J67" s="406"/>
      <c r="K67" s="318"/>
      <c r="L67" s="412"/>
    </row>
    <row r="68" spans="1:14" x14ac:dyDescent="0.2">
      <c r="A68" s="311"/>
      <c r="B68" s="563" t="s">
        <v>1418</v>
      </c>
      <c r="C68" s="487"/>
      <c r="D68" s="314"/>
      <c r="E68" s="669" t="s">
        <v>386</v>
      </c>
      <c r="F68" s="670" t="s">
        <v>1091</v>
      </c>
      <c r="G68" s="669" t="s">
        <v>388</v>
      </c>
      <c r="H68" s="669"/>
      <c r="J68" s="487"/>
      <c r="K68" s="314"/>
      <c r="L68" s="669"/>
    </row>
    <row r="69" spans="1:14" x14ac:dyDescent="0.2">
      <c r="A69" s="316"/>
      <c r="B69" s="596"/>
      <c r="C69" s="486"/>
      <c r="D69" s="318"/>
      <c r="E69" s="412"/>
      <c r="F69" s="412"/>
      <c r="G69" s="412"/>
      <c r="H69" s="412"/>
      <c r="J69" s="486"/>
      <c r="K69" s="318"/>
      <c r="L69" s="412"/>
    </row>
    <row r="70" spans="1:14" ht="25.5" x14ac:dyDescent="0.2">
      <c r="A70" s="316" t="s">
        <v>1685</v>
      </c>
      <c r="B70" s="558" t="s">
        <v>1686</v>
      </c>
      <c r="C70" s="406"/>
      <c r="D70" s="326" t="s">
        <v>1636</v>
      </c>
      <c r="E70" s="412">
        <v>44.67</v>
      </c>
      <c r="F70" s="412">
        <v>22.34</v>
      </c>
      <c r="G70" s="412">
        <v>22.34</v>
      </c>
      <c r="H70" s="324">
        <f>'Series 600 Design'!$H70</f>
        <v>0</v>
      </c>
      <c r="J70" s="406"/>
      <c r="K70" s="326" t="s">
        <v>1636</v>
      </c>
      <c r="L70" s="324">
        <f>'Series 600 Final'!$H70</f>
        <v>0</v>
      </c>
    </row>
    <row r="71" spans="1:14" ht="15.75" customHeight="1" x14ac:dyDescent="0.2">
      <c r="A71" s="316"/>
      <c r="B71" s="558"/>
      <c r="C71" s="406"/>
      <c r="D71" s="326"/>
      <c r="E71" s="412"/>
      <c r="F71" s="412"/>
      <c r="G71" s="683"/>
      <c r="H71" s="683"/>
      <c r="J71" s="406"/>
      <c r="K71" s="326"/>
      <c r="L71" s="683"/>
    </row>
    <row r="72" spans="1:14" ht="25.5" x14ac:dyDescent="0.2">
      <c r="A72" s="316" t="s">
        <v>1687</v>
      </c>
      <c r="B72" s="558" t="s">
        <v>1686</v>
      </c>
      <c r="C72" s="406"/>
      <c r="D72" s="326" t="s">
        <v>1636</v>
      </c>
      <c r="E72" s="412">
        <v>44.67</v>
      </c>
      <c r="F72" s="412">
        <v>22.34</v>
      </c>
      <c r="G72" s="412">
        <v>22.34</v>
      </c>
      <c r="H72" s="324">
        <f>'Series 600 Design'!$H72</f>
        <v>0</v>
      </c>
      <c r="J72" s="406"/>
      <c r="K72" s="326" t="s">
        <v>1636</v>
      </c>
      <c r="L72" s="324">
        <f>'Series 600 Final'!$H72</f>
        <v>0</v>
      </c>
    </row>
    <row r="73" spans="1:14" x14ac:dyDescent="0.2">
      <c r="A73" s="316"/>
      <c r="B73" s="558"/>
      <c r="C73" s="406"/>
      <c r="D73" s="326"/>
      <c r="E73" s="412"/>
      <c r="F73" s="412"/>
      <c r="G73" s="683"/>
      <c r="H73" s="683"/>
      <c r="J73" s="406"/>
      <c r="K73" s="326"/>
      <c r="L73" s="683"/>
    </row>
    <row r="74" spans="1:14" ht="25.5" x14ac:dyDescent="0.2">
      <c r="A74" s="316" t="s">
        <v>1688</v>
      </c>
      <c r="B74" s="558" t="s">
        <v>1689</v>
      </c>
      <c r="C74" s="406"/>
      <c r="D74" s="326" t="s">
        <v>1636</v>
      </c>
      <c r="E74" s="412">
        <v>61.89</v>
      </c>
      <c r="F74" s="412">
        <v>61.89</v>
      </c>
      <c r="G74" s="412">
        <v>61.89</v>
      </c>
      <c r="H74" s="324">
        <f>'Series 600 Design'!$H74</f>
        <v>0</v>
      </c>
      <c r="J74" s="406"/>
      <c r="K74" s="326" t="s">
        <v>1636</v>
      </c>
      <c r="L74" s="324">
        <f>'Series 600 Final'!$H74</f>
        <v>0</v>
      </c>
    </row>
    <row r="75" spans="1:14" ht="19.5" customHeight="1" x14ac:dyDescent="0.2">
      <c r="A75" s="316"/>
      <c r="B75" s="558"/>
      <c r="C75" s="406"/>
      <c r="D75" s="326"/>
      <c r="E75" s="412"/>
      <c r="F75" s="412"/>
      <c r="G75" s="683"/>
      <c r="H75" s="683"/>
      <c r="J75" s="406"/>
      <c r="K75" s="326"/>
      <c r="L75" s="683"/>
    </row>
    <row r="76" spans="1:14" ht="25.5" x14ac:dyDescent="0.2">
      <c r="A76" s="316" t="s">
        <v>1690</v>
      </c>
      <c r="B76" s="558" t="s">
        <v>1691</v>
      </c>
      <c r="C76" s="406"/>
      <c r="D76" s="326" t="s">
        <v>1636</v>
      </c>
      <c r="E76" s="412">
        <v>112.51</v>
      </c>
      <c r="F76" s="412">
        <v>112.51</v>
      </c>
      <c r="G76" s="412">
        <v>112.51</v>
      </c>
      <c r="H76" s="324">
        <f>'Series 600 Design'!$H76</f>
        <v>0</v>
      </c>
      <c r="J76" s="406"/>
      <c r="K76" s="326" t="s">
        <v>1636</v>
      </c>
      <c r="L76" s="324">
        <f>'Series 600 Final'!$H76</f>
        <v>0</v>
      </c>
    </row>
    <row r="77" spans="1:14" ht="19.5" customHeight="1" x14ac:dyDescent="0.2">
      <c r="A77" s="316"/>
      <c r="B77" s="558"/>
      <c r="C77" s="406"/>
      <c r="D77" s="326"/>
      <c r="E77" s="412"/>
      <c r="F77" s="412"/>
      <c r="G77" s="683"/>
      <c r="H77" s="683"/>
      <c r="J77" s="406"/>
      <c r="K77" s="326"/>
      <c r="L77" s="683"/>
    </row>
    <row r="78" spans="1:14" ht="38.25" x14ac:dyDescent="0.2">
      <c r="A78" s="316" t="s">
        <v>1692</v>
      </c>
      <c r="B78" s="558" t="s">
        <v>1693</v>
      </c>
      <c r="C78" s="406"/>
      <c r="D78" s="326" t="s">
        <v>1636</v>
      </c>
      <c r="E78" s="412">
        <v>472.6</v>
      </c>
      <c r="F78" s="412">
        <v>403.9</v>
      </c>
      <c r="G78" s="412">
        <v>403.9</v>
      </c>
      <c r="H78" s="324">
        <f>'Series 600 Design'!$H78</f>
        <v>0</v>
      </c>
      <c r="J78" s="406"/>
      <c r="K78" s="326" t="s">
        <v>1636</v>
      </c>
      <c r="L78" s="324">
        <f>'Series 600 Final'!$H78</f>
        <v>0</v>
      </c>
    </row>
    <row r="79" spans="1:14" x14ac:dyDescent="0.2">
      <c r="A79" s="316"/>
      <c r="B79" s="558"/>
      <c r="C79" s="406"/>
      <c r="D79" s="326"/>
      <c r="E79" s="412"/>
      <c r="F79" s="412"/>
      <c r="G79" s="683"/>
      <c r="H79" s="683"/>
      <c r="J79" s="406"/>
      <c r="K79" s="326"/>
      <c r="L79" s="683"/>
    </row>
    <row r="80" spans="1:14" ht="51" x14ac:dyDescent="0.2">
      <c r="A80" s="311"/>
      <c r="B80" s="563" t="s">
        <v>1694</v>
      </c>
      <c r="C80" s="400"/>
      <c r="D80" s="577"/>
      <c r="E80" s="669" t="s">
        <v>386</v>
      </c>
      <c r="F80" s="670" t="s">
        <v>1091</v>
      </c>
      <c r="G80" s="669" t="s">
        <v>388</v>
      </c>
      <c r="H80" s="669"/>
      <c r="J80" s="400"/>
      <c r="K80" s="577"/>
      <c r="L80" s="669"/>
    </row>
    <row r="81" spans="1:12" x14ac:dyDescent="0.2">
      <c r="A81" s="316"/>
      <c r="B81" s="558"/>
      <c r="C81" s="406"/>
      <c r="D81" s="326"/>
      <c r="E81" s="674"/>
      <c r="F81" s="675"/>
      <c r="G81" s="674"/>
      <c r="H81" s="674"/>
      <c r="J81" s="406"/>
      <c r="K81" s="326"/>
      <c r="L81" s="674"/>
    </row>
    <row r="82" spans="1:12" ht="25.5" x14ac:dyDescent="0.2">
      <c r="A82" s="316" t="s">
        <v>1695</v>
      </c>
      <c r="B82" s="558" t="s">
        <v>1696</v>
      </c>
      <c r="C82" s="406"/>
      <c r="D82" s="685" t="s">
        <v>451</v>
      </c>
      <c r="E82" s="412">
        <v>81.08</v>
      </c>
      <c r="F82" s="412">
        <v>81.08</v>
      </c>
      <c r="G82" s="683">
        <v>40.54</v>
      </c>
      <c r="H82" s="324">
        <f>'Series 600 Design'!$H82</f>
        <v>0</v>
      </c>
      <c r="J82" s="406"/>
      <c r="K82" s="685" t="s">
        <v>451</v>
      </c>
      <c r="L82" s="324">
        <f>'Series 600 Final'!$H82</f>
        <v>0</v>
      </c>
    </row>
    <row r="83" spans="1:12" x14ac:dyDescent="0.2">
      <c r="A83" s="316"/>
      <c r="B83" s="558"/>
      <c r="C83" s="406"/>
      <c r="D83" s="326"/>
      <c r="E83" s="412"/>
      <c r="F83" s="412"/>
      <c r="G83" s="683"/>
      <c r="H83" s="683"/>
      <c r="J83" s="406"/>
      <c r="K83" s="326"/>
      <c r="L83" s="683"/>
    </row>
    <row r="84" spans="1:12" ht="25.5" x14ac:dyDescent="0.2">
      <c r="A84" s="316" t="s">
        <v>1697</v>
      </c>
      <c r="B84" s="558" t="s">
        <v>1698</v>
      </c>
      <c r="C84" s="406"/>
      <c r="D84" s="685" t="s">
        <v>451</v>
      </c>
      <c r="E84" s="412">
        <v>81.08</v>
      </c>
      <c r="F84" s="412">
        <v>81.08</v>
      </c>
      <c r="G84" s="683">
        <v>40.54</v>
      </c>
      <c r="H84" s="324">
        <f>'Series 600 Design'!$H84</f>
        <v>0</v>
      </c>
      <c r="J84" s="406"/>
      <c r="K84" s="685" t="s">
        <v>451</v>
      </c>
      <c r="L84" s="324">
        <f>'Series 600 Final'!$H84</f>
        <v>0</v>
      </c>
    </row>
    <row r="85" spans="1:12" x14ac:dyDescent="0.2">
      <c r="A85" s="316"/>
      <c r="B85" s="558"/>
      <c r="C85" s="406"/>
      <c r="D85" s="326"/>
      <c r="E85" s="412"/>
      <c r="F85" s="412"/>
      <c r="G85" s="683"/>
      <c r="H85" s="683"/>
      <c r="J85" s="406"/>
      <c r="K85" s="326"/>
      <c r="L85" s="683"/>
    </row>
    <row r="86" spans="1:12" ht="25.5" x14ac:dyDescent="0.2">
      <c r="A86" s="316" t="s">
        <v>1699</v>
      </c>
      <c r="B86" s="558" t="s">
        <v>1700</v>
      </c>
      <c r="C86" s="406"/>
      <c r="D86" s="685" t="s">
        <v>451</v>
      </c>
      <c r="E86" s="412">
        <v>81.08</v>
      </c>
      <c r="F86" s="412">
        <v>81.08</v>
      </c>
      <c r="G86" s="683">
        <v>44.77</v>
      </c>
      <c r="H86" s="324">
        <f>'Series 600 Design'!$H86</f>
        <v>0</v>
      </c>
      <c r="J86" s="406"/>
      <c r="K86" s="685" t="s">
        <v>451</v>
      </c>
      <c r="L86" s="324">
        <f>'Series 600 Final'!$H86</f>
        <v>0</v>
      </c>
    </row>
    <row r="87" spans="1:12" x14ac:dyDescent="0.2">
      <c r="A87" s="316"/>
      <c r="B87" s="558"/>
      <c r="C87" s="406"/>
      <c r="D87" s="326"/>
      <c r="E87" s="412"/>
      <c r="F87" s="412"/>
      <c r="G87" s="683"/>
      <c r="H87" s="683"/>
      <c r="J87" s="406"/>
      <c r="K87" s="326"/>
      <c r="L87" s="683"/>
    </row>
    <row r="88" spans="1:12" ht="25.5" x14ac:dyDescent="0.2">
      <c r="A88" s="316" t="s">
        <v>1701</v>
      </c>
      <c r="B88" s="558" t="s">
        <v>1702</v>
      </c>
      <c r="C88" s="406"/>
      <c r="D88" s="685" t="s">
        <v>451</v>
      </c>
      <c r="E88" s="412">
        <v>81.08</v>
      </c>
      <c r="F88" s="412">
        <v>81.08</v>
      </c>
      <c r="G88" s="683">
        <v>44.77</v>
      </c>
      <c r="H88" s="324">
        <f>'Series 600 Design'!$H88</f>
        <v>0</v>
      </c>
      <c r="J88" s="406"/>
      <c r="K88" s="685" t="s">
        <v>451</v>
      </c>
      <c r="L88" s="324">
        <f>'Series 600 Final'!$H88</f>
        <v>0</v>
      </c>
    </row>
    <row r="89" spans="1:12" x14ac:dyDescent="0.2">
      <c r="A89" s="316"/>
      <c r="B89" s="558"/>
      <c r="C89" s="406"/>
      <c r="D89" s="326"/>
      <c r="E89" s="412"/>
      <c r="F89" s="412"/>
      <c r="G89" s="683"/>
      <c r="H89" s="683"/>
      <c r="J89" s="406"/>
      <c r="K89" s="326"/>
      <c r="L89" s="683"/>
    </row>
    <row r="90" spans="1:12" ht="25.5" x14ac:dyDescent="0.2">
      <c r="A90" s="316" t="s">
        <v>1703</v>
      </c>
      <c r="B90" s="558" t="s">
        <v>1704</v>
      </c>
      <c r="C90" s="406"/>
      <c r="D90" s="685" t="s">
        <v>451</v>
      </c>
      <c r="E90" s="412">
        <v>81.08</v>
      </c>
      <c r="F90" s="412">
        <v>81.08</v>
      </c>
      <c r="G90" s="683">
        <v>44.77</v>
      </c>
      <c r="H90" s="324">
        <f>'Series 600 Design'!$H90</f>
        <v>0</v>
      </c>
      <c r="J90" s="406"/>
      <c r="K90" s="685" t="s">
        <v>451</v>
      </c>
      <c r="L90" s="324">
        <f>'Series 600 Final'!$H90</f>
        <v>0</v>
      </c>
    </row>
    <row r="91" spans="1:12" x14ac:dyDescent="0.2">
      <c r="A91" s="316"/>
      <c r="B91" s="558"/>
      <c r="C91" s="406"/>
      <c r="D91" s="326"/>
      <c r="E91" s="412"/>
      <c r="F91" s="412"/>
      <c r="G91" s="683"/>
      <c r="H91" s="683"/>
      <c r="J91" s="406"/>
      <c r="K91" s="326"/>
      <c r="L91" s="683"/>
    </row>
    <row r="92" spans="1:12" ht="38.25" x14ac:dyDescent="0.2">
      <c r="A92" s="316" t="s">
        <v>1705</v>
      </c>
      <c r="B92" s="558" t="s">
        <v>1706</v>
      </c>
      <c r="C92" s="406"/>
      <c r="D92" s="326" t="s">
        <v>1636</v>
      </c>
      <c r="E92" s="412">
        <v>69.44</v>
      </c>
      <c r="F92" s="412">
        <v>69.44</v>
      </c>
      <c r="G92" s="683">
        <v>47.71</v>
      </c>
      <c r="H92" s="324">
        <f>'Series 600 Design'!$H92</f>
        <v>0</v>
      </c>
      <c r="J92" s="406"/>
      <c r="K92" s="326" t="s">
        <v>1636</v>
      </c>
      <c r="L92" s="324">
        <f>'Series 600 Final'!$H92</f>
        <v>0</v>
      </c>
    </row>
    <row r="93" spans="1:12" x14ac:dyDescent="0.2">
      <c r="A93" s="316"/>
      <c r="B93" s="558"/>
      <c r="C93" s="406"/>
      <c r="D93" s="326"/>
      <c r="E93" s="412"/>
      <c r="F93" s="412"/>
      <c r="G93" s="683"/>
      <c r="H93" s="683"/>
      <c r="J93" s="406"/>
      <c r="K93" s="326"/>
      <c r="L93" s="683"/>
    </row>
    <row r="94" spans="1:12" ht="38.25" x14ac:dyDescent="0.2">
      <c r="A94" s="316" t="s">
        <v>1707</v>
      </c>
      <c r="B94" s="558" t="s">
        <v>1708</v>
      </c>
      <c r="C94" s="406"/>
      <c r="D94" s="326" t="s">
        <v>1636</v>
      </c>
      <c r="E94" s="412">
        <v>69.44</v>
      </c>
      <c r="F94" s="412">
        <v>69.44</v>
      </c>
      <c r="G94" s="683">
        <v>47.71</v>
      </c>
      <c r="H94" s="324">
        <f>'Series 600 Design'!$H94</f>
        <v>0</v>
      </c>
      <c r="J94" s="406"/>
      <c r="K94" s="326" t="s">
        <v>1636</v>
      </c>
      <c r="L94" s="324">
        <f>'Series 600 Final'!$H94</f>
        <v>0</v>
      </c>
    </row>
    <row r="95" spans="1:12" x14ac:dyDescent="0.2">
      <c r="A95" s="316"/>
      <c r="B95" s="558"/>
      <c r="C95" s="406"/>
      <c r="D95" s="326"/>
      <c r="E95" s="412"/>
      <c r="F95" s="412"/>
      <c r="G95" s="683"/>
      <c r="H95" s="683"/>
      <c r="J95" s="406"/>
      <c r="K95" s="326"/>
      <c r="L95" s="683"/>
    </row>
    <row r="96" spans="1:12" ht="38.25" x14ac:dyDescent="0.2">
      <c r="A96" s="316" t="s">
        <v>1709</v>
      </c>
      <c r="B96" s="558" t="s">
        <v>1710</v>
      </c>
      <c r="C96" s="406"/>
      <c r="D96" s="326" t="s">
        <v>1636</v>
      </c>
      <c r="E96" s="412">
        <v>69.44</v>
      </c>
      <c r="F96" s="412">
        <v>69.44</v>
      </c>
      <c r="G96" s="683">
        <v>47.71</v>
      </c>
      <c r="H96" s="324">
        <f>'Series 600 Design'!$H96</f>
        <v>0</v>
      </c>
      <c r="J96" s="406"/>
      <c r="K96" s="326" t="s">
        <v>1636</v>
      </c>
      <c r="L96" s="324">
        <f>'Series 600 Final'!$H96</f>
        <v>0</v>
      </c>
    </row>
    <row r="97" spans="1:12" x14ac:dyDescent="0.2">
      <c r="A97" s="316"/>
      <c r="B97" s="558"/>
      <c r="C97" s="406"/>
      <c r="D97" s="326"/>
      <c r="E97" s="412"/>
      <c r="F97" s="412"/>
      <c r="G97" s="683"/>
      <c r="H97" s="683"/>
      <c r="J97" s="406"/>
      <c r="K97" s="326"/>
      <c r="L97" s="683"/>
    </row>
    <row r="98" spans="1:12" ht="38.25" x14ac:dyDescent="0.2">
      <c r="A98" s="316" t="s">
        <v>1711</v>
      </c>
      <c r="B98" s="558" t="s">
        <v>1712</v>
      </c>
      <c r="C98" s="406"/>
      <c r="D98" s="326" t="s">
        <v>1636</v>
      </c>
      <c r="E98" s="412">
        <v>69.44</v>
      </c>
      <c r="F98" s="412">
        <v>69.44</v>
      </c>
      <c r="G98" s="683">
        <v>47.71</v>
      </c>
      <c r="H98" s="324">
        <f>'Series 600 Design'!$H98</f>
        <v>0</v>
      </c>
      <c r="J98" s="406"/>
      <c r="K98" s="326" t="s">
        <v>1636</v>
      </c>
      <c r="L98" s="324">
        <f>'Series 600 Final'!$H98</f>
        <v>0</v>
      </c>
    </row>
    <row r="99" spans="1:12" x14ac:dyDescent="0.2">
      <c r="A99" s="316"/>
      <c r="B99" s="558"/>
      <c r="C99" s="406"/>
      <c r="D99" s="326"/>
      <c r="E99" s="412"/>
      <c r="F99" s="412"/>
      <c r="G99" s="683"/>
      <c r="H99" s="683"/>
      <c r="J99" s="406"/>
      <c r="K99" s="326"/>
      <c r="L99" s="683"/>
    </row>
    <row r="100" spans="1:12" ht="38.25" x14ac:dyDescent="0.2">
      <c r="A100" s="316" t="s">
        <v>1713</v>
      </c>
      <c r="B100" s="558" t="s">
        <v>1714</v>
      </c>
      <c r="C100" s="406"/>
      <c r="D100" s="326" t="s">
        <v>1636</v>
      </c>
      <c r="E100" s="412">
        <v>69.44</v>
      </c>
      <c r="F100" s="412">
        <v>69.44</v>
      </c>
      <c r="G100" s="683">
        <v>47.71</v>
      </c>
      <c r="H100" s="324">
        <f>'Series 600 Design'!$H100</f>
        <v>0</v>
      </c>
      <c r="J100" s="406"/>
      <c r="K100" s="326" t="s">
        <v>1636</v>
      </c>
      <c r="L100" s="324">
        <f>'Series 600 Final'!$H100</f>
        <v>0</v>
      </c>
    </row>
    <row r="101" spans="1:12" x14ac:dyDescent="0.2">
      <c r="A101" s="316"/>
      <c r="B101" s="558"/>
      <c r="C101" s="406"/>
      <c r="D101" s="326"/>
      <c r="E101" s="412"/>
      <c r="F101" s="412"/>
      <c r="G101" s="683"/>
      <c r="H101" s="683"/>
      <c r="J101" s="406"/>
      <c r="K101" s="326"/>
      <c r="L101" s="683"/>
    </row>
    <row r="102" spans="1:12" ht="38.25" x14ac:dyDescent="0.2">
      <c r="A102" s="316" t="s">
        <v>1715</v>
      </c>
      <c r="B102" s="558" t="s">
        <v>1716</v>
      </c>
      <c r="C102" s="406"/>
      <c r="D102" s="326" t="s">
        <v>1636</v>
      </c>
      <c r="E102" s="412">
        <v>69.44</v>
      </c>
      <c r="F102" s="412">
        <v>69.44</v>
      </c>
      <c r="G102" s="683">
        <v>47.71</v>
      </c>
      <c r="H102" s="324">
        <f>'Series 600 Design'!$H102</f>
        <v>0</v>
      </c>
      <c r="J102" s="406"/>
      <c r="K102" s="326" t="s">
        <v>1636</v>
      </c>
      <c r="L102" s="324">
        <f>'Series 600 Final'!$H102</f>
        <v>0</v>
      </c>
    </row>
    <row r="103" spans="1:12" x14ac:dyDescent="0.2">
      <c r="A103" s="316"/>
      <c r="B103" s="558"/>
      <c r="C103" s="406"/>
      <c r="D103" s="326"/>
      <c r="E103" s="412"/>
      <c r="F103" s="412"/>
      <c r="G103" s="683"/>
      <c r="H103" s="683"/>
      <c r="J103" s="406"/>
      <c r="K103" s="326"/>
      <c r="L103" s="683"/>
    </row>
    <row r="104" spans="1:12" ht="38.25" x14ac:dyDescent="0.2">
      <c r="A104" s="316" t="s">
        <v>1717</v>
      </c>
      <c r="B104" s="558" t="s">
        <v>1718</v>
      </c>
      <c r="C104" s="406"/>
      <c r="D104" s="326" t="s">
        <v>1636</v>
      </c>
      <c r="E104" s="412">
        <v>268.26</v>
      </c>
      <c r="F104" s="412">
        <v>214.04</v>
      </c>
      <c r="G104" s="683">
        <v>47.71</v>
      </c>
      <c r="H104" s="324">
        <f>'Series 600 Design'!$H104</f>
        <v>0</v>
      </c>
      <c r="J104" s="406"/>
      <c r="K104" s="326" t="s">
        <v>1636</v>
      </c>
      <c r="L104" s="324">
        <f>'Series 600 Final'!$H104</f>
        <v>0</v>
      </c>
    </row>
    <row r="105" spans="1:12" x14ac:dyDescent="0.2">
      <c r="A105" s="316"/>
      <c r="B105" s="558"/>
      <c r="C105" s="406"/>
      <c r="D105" s="326"/>
      <c r="E105" s="412"/>
      <c r="F105" s="412"/>
      <c r="G105" s="683"/>
      <c r="H105" s="683"/>
      <c r="J105" s="406"/>
      <c r="K105" s="326"/>
      <c r="L105" s="683"/>
    </row>
    <row r="106" spans="1:12" ht="38.25" x14ac:dyDescent="0.2">
      <c r="A106" s="316" t="s">
        <v>1719</v>
      </c>
      <c r="B106" s="558" t="s">
        <v>1720</v>
      </c>
      <c r="C106" s="406"/>
      <c r="D106" s="326" t="s">
        <v>1636</v>
      </c>
      <c r="E106" s="412">
        <v>268.26</v>
      </c>
      <c r="F106" s="412">
        <v>192.34</v>
      </c>
      <c r="G106" s="683">
        <v>192.34</v>
      </c>
      <c r="H106" s="324">
        <f>'Series 600 Design'!$H106</f>
        <v>0</v>
      </c>
      <c r="J106" s="406"/>
      <c r="K106" s="326" t="s">
        <v>1636</v>
      </c>
      <c r="L106" s="324">
        <f>'Series 600 Final'!$H106</f>
        <v>0</v>
      </c>
    </row>
    <row r="107" spans="1:12" x14ac:dyDescent="0.2">
      <c r="A107" s="316"/>
      <c r="B107" s="558"/>
      <c r="C107" s="406"/>
      <c r="D107" s="326"/>
      <c r="E107" s="412"/>
      <c r="F107" s="412"/>
      <c r="G107" s="683"/>
      <c r="H107" s="683"/>
      <c r="J107" s="406"/>
      <c r="K107" s="326"/>
      <c r="L107" s="683"/>
    </row>
    <row r="108" spans="1:12" ht="38.25" x14ac:dyDescent="0.2">
      <c r="A108" s="316" t="s">
        <v>1721</v>
      </c>
      <c r="B108" s="558" t="s">
        <v>1722</v>
      </c>
      <c r="C108" s="406"/>
      <c r="D108" s="326" t="s">
        <v>1636</v>
      </c>
      <c r="E108" s="412">
        <v>268.26</v>
      </c>
      <c r="F108" s="412">
        <v>192.34</v>
      </c>
      <c r="G108" s="683">
        <v>192.34</v>
      </c>
      <c r="H108" s="324">
        <f>'Series 600 Design'!$H108</f>
        <v>0</v>
      </c>
      <c r="J108" s="406"/>
      <c r="K108" s="326" t="s">
        <v>1636</v>
      </c>
      <c r="L108" s="324">
        <f>'Series 600 Final'!$H108</f>
        <v>0</v>
      </c>
    </row>
    <row r="109" spans="1:12" x14ac:dyDescent="0.2">
      <c r="A109" s="316"/>
      <c r="B109" s="558"/>
      <c r="C109" s="406"/>
      <c r="D109" s="326"/>
      <c r="E109" s="412"/>
      <c r="F109" s="412"/>
      <c r="G109" s="683"/>
      <c r="H109" s="683"/>
      <c r="J109" s="406"/>
      <c r="K109" s="326"/>
      <c r="L109" s="683"/>
    </row>
    <row r="110" spans="1:12" ht="38.25" x14ac:dyDescent="0.2">
      <c r="A110" s="316" t="s">
        <v>1723</v>
      </c>
      <c r="B110" s="558" t="s">
        <v>1724</v>
      </c>
      <c r="C110" s="406"/>
      <c r="D110" s="326" t="s">
        <v>1636</v>
      </c>
      <c r="E110" s="412">
        <v>268.26</v>
      </c>
      <c r="F110" s="412">
        <v>192.34</v>
      </c>
      <c r="G110" s="683">
        <v>192.34</v>
      </c>
      <c r="H110" s="324">
        <f>'Series 600 Design'!$H110</f>
        <v>0</v>
      </c>
      <c r="J110" s="406"/>
      <c r="K110" s="326" t="s">
        <v>1636</v>
      </c>
      <c r="L110" s="324">
        <f>'Series 600 Final'!$H110</f>
        <v>0</v>
      </c>
    </row>
    <row r="111" spans="1:12" x14ac:dyDescent="0.2">
      <c r="A111" s="316"/>
      <c r="B111" s="558"/>
      <c r="C111" s="406"/>
      <c r="D111" s="326"/>
      <c r="E111" s="412"/>
      <c r="F111" s="412"/>
      <c r="G111" s="683"/>
      <c r="H111" s="683"/>
      <c r="J111" s="406"/>
      <c r="K111" s="326"/>
      <c r="L111" s="683"/>
    </row>
    <row r="112" spans="1:12" ht="38.25" x14ac:dyDescent="0.2">
      <c r="A112" s="316" t="s">
        <v>1725</v>
      </c>
      <c r="B112" s="558" t="s">
        <v>1726</v>
      </c>
      <c r="C112" s="406"/>
      <c r="D112" s="326" t="s">
        <v>1636</v>
      </c>
      <c r="E112" s="412">
        <v>268.26</v>
      </c>
      <c r="F112" s="412">
        <v>192.34</v>
      </c>
      <c r="G112" s="683">
        <v>192.34</v>
      </c>
      <c r="H112" s="324">
        <f>'Series 600 Design'!$H112</f>
        <v>0</v>
      </c>
      <c r="J112" s="406"/>
      <c r="K112" s="326" t="s">
        <v>1636</v>
      </c>
      <c r="L112" s="324">
        <f>'Series 600 Final'!$H112</f>
        <v>0</v>
      </c>
    </row>
    <row r="113" spans="1:12" x14ac:dyDescent="0.2">
      <c r="A113" s="316"/>
      <c r="B113" s="558"/>
      <c r="C113" s="406"/>
      <c r="D113" s="326"/>
      <c r="E113" s="412"/>
      <c r="F113" s="412"/>
      <c r="G113" s="683"/>
      <c r="H113" s="683"/>
      <c r="J113" s="406"/>
      <c r="K113" s="326"/>
      <c r="L113" s="683"/>
    </row>
    <row r="114" spans="1:12" ht="38.25" x14ac:dyDescent="0.2">
      <c r="A114" s="316" t="s">
        <v>1727</v>
      </c>
      <c r="B114" s="558" t="s">
        <v>1728</v>
      </c>
      <c r="C114" s="406"/>
      <c r="D114" s="326" t="s">
        <v>1636</v>
      </c>
      <c r="E114" s="412">
        <v>268.26</v>
      </c>
      <c r="F114" s="412">
        <v>192.34</v>
      </c>
      <c r="G114" s="683">
        <v>192.34</v>
      </c>
      <c r="H114" s="324">
        <f>'Series 600 Design'!$H114</f>
        <v>0</v>
      </c>
      <c r="J114" s="406"/>
      <c r="K114" s="326" t="s">
        <v>1636</v>
      </c>
      <c r="L114" s="324">
        <f>'Series 600 Final'!$H114</f>
        <v>0</v>
      </c>
    </row>
    <row r="115" spans="1:12" x14ac:dyDescent="0.2">
      <c r="A115" s="316"/>
      <c r="B115" s="558"/>
      <c r="C115" s="406"/>
      <c r="D115" s="326"/>
      <c r="E115" s="412"/>
      <c r="F115" s="412"/>
      <c r="G115" s="683"/>
      <c r="H115" s="683"/>
      <c r="J115" s="406"/>
      <c r="K115" s="326"/>
      <c r="L115" s="683"/>
    </row>
    <row r="116" spans="1:12" ht="25.5" x14ac:dyDescent="0.2">
      <c r="A116" s="316" t="s">
        <v>1729</v>
      </c>
      <c r="B116" s="558" t="s">
        <v>1730</v>
      </c>
      <c r="C116" s="406"/>
      <c r="D116" s="326" t="s">
        <v>1636</v>
      </c>
      <c r="E116" s="412">
        <v>69.44</v>
      </c>
      <c r="F116" s="412">
        <v>69.44</v>
      </c>
      <c r="G116" s="683">
        <v>69.44</v>
      </c>
      <c r="H116" s="324">
        <f>'Series 600 Design'!$H116</f>
        <v>0</v>
      </c>
      <c r="J116" s="406"/>
      <c r="K116" s="326" t="s">
        <v>1636</v>
      </c>
      <c r="L116" s="324">
        <f>'Series 600 Final'!$H116</f>
        <v>0</v>
      </c>
    </row>
    <row r="117" spans="1:12" x14ac:dyDescent="0.2">
      <c r="A117" s="316"/>
      <c r="B117" s="558"/>
      <c r="C117" s="406"/>
      <c r="D117" s="326"/>
      <c r="E117" s="412"/>
      <c r="F117" s="412"/>
      <c r="G117" s="683"/>
      <c r="H117" s="683"/>
      <c r="J117" s="406"/>
      <c r="K117" s="326"/>
      <c r="L117" s="683"/>
    </row>
    <row r="118" spans="1:12" ht="25.5" x14ac:dyDescent="0.2">
      <c r="A118" s="316" t="s">
        <v>1731</v>
      </c>
      <c r="B118" s="558" t="s">
        <v>1732</v>
      </c>
      <c r="C118" s="406"/>
      <c r="D118" s="326" t="s">
        <v>1636</v>
      </c>
      <c r="E118" s="412">
        <v>268.26</v>
      </c>
      <c r="F118" s="412">
        <v>192.34</v>
      </c>
      <c r="G118" s="683">
        <v>192.34</v>
      </c>
      <c r="H118" s="324">
        <f>'Series 600 Design'!$H118</f>
        <v>0</v>
      </c>
      <c r="J118" s="406"/>
      <c r="K118" s="326" t="s">
        <v>1636</v>
      </c>
      <c r="L118" s="324">
        <f>'Series 600 Final'!$H118</f>
        <v>0</v>
      </c>
    </row>
    <row r="119" spans="1:12" x14ac:dyDescent="0.2">
      <c r="A119" s="316"/>
      <c r="B119" s="558"/>
      <c r="C119" s="406"/>
      <c r="D119" s="326"/>
      <c r="E119" s="412"/>
      <c r="F119" s="412"/>
      <c r="G119" s="683"/>
      <c r="H119" s="683"/>
      <c r="J119" s="406"/>
      <c r="K119" s="326"/>
      <c r="L119" s="683"/>
    </row>
    <row r="120" spans="1:12" ht="25.5" x14ac:dyDescent="0.2">
      <c r="A120" s="316" t="s">
        <v>1733</v>
      </c>
      <c r="B120" s="558" t="s">
        <v>1734</v>
      </c>
      <c r="C120" s="406"/>
      <c r="D120" s="685" t="s">
        <v>51</v>
      </c>
      <c r="E120" s="412">
        <v>123.75</v>
      </c>
      <c r="F120" s="412">
        <v>69.44</v>
      </c>
      <c r="G120" s="683">
        <v>69.44</v>
      </c>
      <c r="H120" s="324">
        <f>'Series 600 Design'!$H120</f>
        <v>0</v>
      </c>
      <c r="J120" s="406"/>
      <c r="K120" s="685" t="s">
        <v>51</v>
      </c>
      <c r="L120" s="324">
        <f>'Series 600 Final'!$H120</f>
        <v>0</v>
      </c>
    </row>
    <row r="121" spans="1:12" x14ac:dyDescent="0.2">
      <c r="A121" s="316"/>
      <c r="B121" s="558"/>
      <c r="C121" s="406"/>
      <c r="D121" s="326"/>
      <c r="E121" s="412"/>
      <c r="F121" s="412"/>
      <c r="G121" s="683"/>
      <c r="H121" s="683"/>
      <c r="J121" s="406"/>
      <c r="K121" s="326"/>
      <c r="L121" s="683"/>
    </row>
    <row r="122" spans="1:12" ht="25.5" x14ac:dyDescent="0.2">
      <c r="A122" s="316" t="s">
        <v>1735</v>
      </c>
      <c r="B122" s="558" t="s">
        <v>1736</v>
      </c>
      <c r="C122" s="406"/>
      <c r="D122" s="685" t="s">
        <v>51</v>
      </c>
      <c r="E122" s="412">
        <v>268.26</v>
      </c>
      <c r="F122" s="412">
        <v>214.04</v>
      </c>
      <c r="G122" s="683">
        <v>214.04</v>
      </c>
      <c r="H122" s="324">
        <f>'Series 600 Design'!$H122</f>
        <v>0</v>
      </c>
      <c r="J122" s="406"/>
      <c r="K122" s="685" t="s">
        <v>51</v>
      </c>
      <c r="L122" s="324">
        <f>'Series 600 Final'!$H122</f>
        <v>0</v>
      </c>
    </row>
    <row r="123" spans="1:12" ht="17.25" customHeight="1" x14ac:dyDescent="0.2">
      <c r="A123" s="316"/>
      <c r="B123" s="558"/>
      <c r="C123" s="406"/>
      <c r="D123" s="318"/>
      <c r="E123" s="412"/>
      <c r="F123" s="412"/>
      <c r="G123" s="412"/>
      <c r="H123" s="412"/>
      <c r="J123" s="406"/>
      <c r="K123" s="318"/>
      <c r="L123" s="412"/>
    </row>
    <row r="124" spans="1:12" x14ac:dyDescent="0.2">
      <c r="A124" s="311"/>
      <c r="B124" s="563" t="s">
        <v>1737</v>
      </c>
      <c r="C124" s="487"/>
      <c r="D124" s="314"/>
      <c r="E124" s="669" t="s">
        <v>1633</v>
      </c>
      <c r="F124" s="670" t="s">
        <v>1595</v>
      </c>
      <c r="G124" s="669" t="s">
        <v>1596</v>
      </c>
      <c r="H124" s="669"/>
      <c r="J124" s="487"/>
      <c r="K124" s="314"/>
      <c r="L124" s="669"/>
    </row>
    <row r="125" spans="1:12" x14ac:dyDescent="0.2">
      <c r="A125" s="316"/>
      <c r="B125" s="558"/>
      <c r="C125" s="406"/>
      <c r="D125" s="318"/>
      <c r="E125" s="693"/>
      <c r="F125" s="693"/>
      <c r="G125" s="693"/>
      <c r="H125" s="693"/>
      <c r="J125" s="406"/>
      <c r="K125" s="318"/>
      <c r="L125" s="693"/>
    </row>
    <row r="126" spans="1:12" ht="25.5" x14ac:dyDescent="0.2">
      <c r="A126" s="316" t="s">
        <v>1738</v>
      </c>
      <c r="B126" s="558" t="s">
        <v>1739</v>
      </c>
      <c r="C126" s="406"/>
      <c r="D126" s="326" t="s">
        <v>768</v>
      </c>
      <c r="E126" s="412">
        <v>16.59</v>
      </c>
      <c r="F126" s="412">
        <v>5.25</v>
      </c>
      <c r="G126" s="683">
        <v>5.25</v>
      </c>
      <c r="H126" s="324">
        <f>'Series 600 Design'!$H126</f>
        <v>0</v>
      </c>
      <c r="J126" s="406"/>
      <c r="K126" s="326" t="s">
        <v>768</v>
      </c>
      <c r="L126" s="324">
        <f>'Series 600 Final'!$H126</f>
        <v>0</v>
      </c>
    </row>
    <row r="127" spans="1:12" ht="15" customHeight="1" x14ac:dyDescent="0.2">
      <c r="A127" s="316"/>
      <c r="B127" s="558"/>
      <c r="C127" s="406"/>
      <c r="D127" s="326"/>
      <c r="E127" s="412"/>
      <c r="F127" s="412"/>
      <c r="G127" s="683"/>
      <c r="H127" s="683"/>
      <c r="J127" s="406"/>
      <c r="K127" s="326"/>
      <c r="L127" s="683"/>
    </row>
    <row r="128" spans="1:12" ht="25.5" x14ac:dyDescent="0.2">
      <c r="A128" s="316" t="s">
        <v>1740</v>
      </c>
      <c r="B128" s="558" t="s">
        <v>1741</v>
      </c>
      <c r="C128" s="406"/>
      <c r="D128" s="326" t="s">
        <v>768</v>
      </c>
      <c r="E128" s="412">
        <v>17.8</v>
      </c>
      <c r="F128" s="412">
        <v>7.18</v>
      </c>
      <c r="G128" s="412">
        <v>7.18</v>
      </c>
      <c r="H128" s="324">
        <f>'Series 600 Design'!$H128</f>
        <v>0</v>
      </c>
      <c r="J128" s="406"/>
      <c r="K128" s="326" t="s">
        <v>768</v>
      </c>
      <c r="L128" s="324">
        <f>'Series 600 Final'!$H128</f>
        <v>0</v>
      </c>
    </row>
    <row r="129" spans="1:12" ht="17.25" customHeight="1" x14ac:dyDescent="0.2">
      <c r="A129" s="316"/>
      <c r="B129" s="558"/>
      <c r="C129" s="406"/>
      <c r="D129" s="326"/>
      <c r="E129" s="412"/>
      <c r="F129" s="412"/>
      <c r="G129" s="683"/>
      <c r="H129" s="683"/>
      <c r="J129" s="406"/>
      <c r="K129" s="326"/>
      <c r="L129" s="683"/>
    </row>
    <row r="130" spans="1:12" ht="25.5" x14ac:dyDescent="0.2">
      <c r="A130" s="316" t="s">
        <v>1742</v>
      </c>
      <c r="B130" s="558" t="s">
        <v>1743</v>
      </c>
      <c r="C130" s="406"/>
      <c r="D130" s="326" t="s">
        <v>768</v>
      </c>
      <c r="E130" s="412">
        <v>16.59</v>
      </c>
      <c r="F130" s="412">
        <v>9.5</v>
      </c>
      <c r="G130" s="683">
        <v>9.5</v>
      </c>
      <c r="H130" s="324">
        <f>'Series 600 Design'!$H130</f>
        <v>0</v>
      </c>
      <c r="J130" s="406"/>
      <c r="K130" s="326" t="s">
        <v>768</v>
      </c>
      <c r="L130" s="324">
        <f>'Series 600 Final'!$H130</f>
        <v>0</v>
      </c>
    </row>
    <row r="131" spans="1:12" ht="16.5" customHeight="1" x14ac:dyDescent="0.2">
      <c r="A131" s="316"/>
      <c r="B131" s="558"/>
      <c r="C131" s="406"/>
      <c r="D131" s="326"/>
      <c r="E131" s="412"/>
      <c r="F131" s="412"/>
      <c r="G131" s="683"/>
      <c r="H131" s="683"/>
      <c r="J131" s="406"/>
      <c r="K131" s="326"/>
      <c r="L131" s="683"/>
    </row>
    <row r="132" spans="1:12" ht="25.5" x14ac:dyDescent="0.2">
      <c r="A132" s="316" t="s">
        <v>1744</v>
      </c>
      <c r="B132" s="558" t="s">
        <v>1745</v>
      </c>
      <c r="C132" s="406"/>
      <c r="D132" s="326" t="s">
        <v>768</v>
      </c>
      <c r="E132" s="412">
        <v>17.8</v>
      </c>
      <c r="F132" s="412">
        <v>10.71</v>
      </c>
      <c r="G132" s="412">
        <v>10.71</v>
      </c>
      <c r="H132" s="324">
        <f>'Series 600 Design'!$H132</f>
        <v>0</v>
      </c>
      <c r="J132" s="406"/>
      <c r="K132" s="326" t="s">
        <v>768</v>
      </c>
      <c r="L132" s="324">
        <f>'Series 600 Final'!$H132</f>
        <v>0</v>
      </c>
    </row>
    <row r="133" spans="1:12" ht="15.75" customHeight="1" x14ac:dyDescent="0.2">
      <c r="A133" s="562"/>
      <c r="B133" s="597"/>
      <c r="C133" s="406"/>
      <c r="D133" s="326"/>
      <c r="E133" s="412"/>
      <c r="F133" s="412"/>
      <c r="G133" s="683"/>
      <c r="H133" s="683"/>
      <c r="J133" s="406"/>
      <c r="K133" s="326"/>
      <c r="L133" s="683"/>
    </row>
    <row r="134" spans="1:12" x14ac:dyDescent="0.2">
      <c r="A134" s="311"/>
      <c r="B134" s="312" t="s">
        <v>1746</v>
      </c>
      <c r="C134" s="400"/>
      <c r="D134" s="577"/>
      <c r="E134" s="669" t="s">
        <v>1747</v>
      </c>
      <c r="F134" s="670" t="s">
        <v>1748</v>
      </c>
      <c r="G134" s="669" t="s">
        <v>1749</v>
      </c>
      <c r="H134" s="669"/>
      <c r="J134" s="400"/>
      <c r="K134" s="577"/>
      <c r="L134" s="669"/>
    </row>
    <row r="135" spans="1:12" x14ac:dyDescent="0.2">
      <c r="A135" s="316"/>
      <c r="B135" s="329"/>
      <c r="C135" s="406"/>
      <c r="D135" s="326"/>
      <c r="E135" s="412"/>
      <c r="F135" s="412"/>
      <c r="G135" s="683"/>
      <c r="H135" s="683"/>
      <c r="J135" s="406"/>
      <c r="K135" s="326"/>
      <c r="L135" s="683"/>
    </row>
    <row r="136" spans="1:12" ht="25.5" x14ac:dyDescent="0.2">
      <c r="A136" s="316" t="s">
        <v>1750</v>
      </c>
      <c r="B136" s="697" t="s">
        <v>1751</v>
      </c>
      <c r="C136" s="406"/>
      <c r="D136" s="326" t="s">
        <v>1752</v>
      </c>
      <c r="E136" s="412">
        <v>1.43</v>
      </c>
      <c r="F136" s="412">
        <v>0.71</v>
      </c>
      <c r="G136" s="683">
        <v>0.71</v>
      </c>
      <c r="H136" s="324">
        <f>'Series 600 Design'!$H136</f>
        <v>0</v>
      </c>
      <c r="J136" s="406"/>
      <c r="K136" s="326" t="s">
        <v>1752</v>
      </c>
      <c r="L136" s="324">
        <f>'Series 600 Final'!$H136</f>
        <v>0</v>
      </c>
    </row>
    <row r="137" spans="1:12" ht="25.5" customHeight="1" x14ac:dyDescent="0.2">
      <c r="A137" s="316"/>
      <c r="B137" s="697"/>
      <c r="C137" s="406"/>
      <c r="D137" s="326"/>
      <c r="E137" s="412"/>
      <c r="F137" s="412"/>
      <c r="G137" s="683"/>
      <c r="H137" s="324"/>
      <c r="J137" s="406"/>
      <c r="K137" s="326"/>
      <c r="L137" s="324"/>
    </row>
    <row r="138" spans="1:12" x14ac:dyDescent="0.2">
      <c r="A138" s="316" t="s">
        <v>1753</v>
      </c>
      <c r="B138" s="697" t="s">
        <v>1754</v>
      </c>
      <c r="C138" s="406"/>
      <c r="D138" s="326" t="s">
        <v>1752</v>
      </c>
      <c r="E138" s="412">
        <v>1.43</v>
      </c>
      <c r="F138" s="412">
        <v>0.71</v>
      </c>
      <c r="G138" s="683">
        <v>0.71</v>
      </c>
      <c r="H138" s="324">
        <f>'Series 600 Design'!$H138</f>
        <v>0</v>
      </c>
      <c r="J138" s="406"/>
      <c r="K138" s="326" t="s">
        <v>1752</v>
      </c>
      <c r="L138" s="324">
        <f>'Series 600 Final'!$H138</f>
        <v>0</v>
      </c>
    </row>
    <row r="139" spans="1:12" x14ac:dyDescent="0.2">
      <c r="A139" s="316"/>
      <c r="B139" s="697"/>
      <c r="C139" s="406"/>
      <c r="D139" s="326"/>
      <c r="E139" s="412"/>
      <c r="F139" s="412"/>
      <c r="G139" s="683"/>
      <c r="H139" s="683"/>
      <c r="J139" s="406"/>
      <c r="K139" s="326"/>
      <c r="L139" s="683"/>
    </row>
    <row r="140" spans="1:12" x14ac:dyDescent="0.2">
      <c r="A140" s="311"/>
      <c r="B140" s="698" t="s">
        <v>1755</v>
      </c>
      <c r="C140" s="400"/>
      <c r="D140" s="577"/>
      <c r="E140" s="669" t="s">
        <v>1633</v>
      </c>
      <c r="F140" s="670" t="s">
        <v>1595</v>
      </c>
      <c r="G140" s="669" t="s">
        <v>1596</v>
      </c>
      <c r="H140" s="669"/>
      <c r="J140" s="400"/>
      <c r="K140" s="577"/>
      <c r="L140" s="669"/>
    </row>
    <row r="141" spans="1:12" x14ac:dyDescent="0.2">
      <c r="A141" s="316"/>
      <c r="B141" s="697"/>
      <c r="C141" s="406"/>
      <c r="D141" s="326"/>
      <c r="E141" s="412"/>
      <c r="F141" s="412"/>
      <c r="G141" s="683"/>
      <c r="H141" s="683"/>
      <c r="J141" s="406"/>
      <c r="K141" s="326"/>
      <c r="L141" s="683"/>
    </row>
    <row r="142" spans="1:12" x14ac:dyDescent="0.2">
      <c r="A142" s="316" t="s">
        <v>1756</v>
      </c>
      <c r="B142" s="697" t="s">
        <v>1757</v>
      </c>
      <c r="C142" s="406"/>
      <c r="D142" s="326" t="s">
        <v>451</v>
      </c>
      <c r="E142" s="412">
        <v>6.74</v>
      </c>
      <c r="F142" s="412">
        <v>2.25</v>
      </c>
      <c r="G142" s="683">
        <v>2.25</v>
      </c>
      <c r="H142" s="324">
        <f>'Series 600 Design'!$H142</f>
        <v>0</v>
      </c>
      <c r="J142" s="406"/>
      <c r="K142" s="326" t="s">
        <v>451</v>
      </c>
      <c r="L142" s="324">
        <f>'Series 600 Final'!$H142</f>
        <v>0</v>
      </c>
    </row>
    <row r="143" spans="1:12" ht="15.75" customHeight="1" x14ac:dyDescent="0.2">
      <c r="A143" s="316"/>
      <c r="B143" s="697"/>
      <c r="C143" s="406"/>
      <c r="D143" s="318"/>
      <c r="E143" s="412"/>
      <c r="F143" s="412"/>
      <c r="G143" s="412"/>
      <c r="H143" s="412"/>
      <c r="J143" s="406"/>
      <c r="K143" s="318"/>
      <c r="L143" s="412"/>
    </row>
    <row r="144" spans="1:12" ht="15.75" customHeight="1" x14ac:dyDescent="0.2">
      <c r="A144" s="311"/>
      <c r="B144" s="698" t="s">
        <v>1758</v>
      </c>
      <c r="C144" s="400"/>
      <c r="D144" s="577"/>
      <c r="E144" s="669" t="s">
        <v>1633</v>
      </c>
      <c r="F144" s="670" t="s">
        <v>1595</v>
      </c>
      <c r="G144" s="669" t="s">
        <v>1596</v>
      </c>
      <c r="H144" s="669"/>
      <c r="J144" s="400"/>
      <c r="K144" s="577"/>
      <c r="L144" s="669"/>
    </row>
    <row r="145" spans="1:12" ht="15.75" customHeight="1" x14ac:dyDescent="0.2">
      <c r="A145" s="316"/>
      <c r="B145" s="697"/>
      <c r="C145" s="406"/>
      <c r="D145" s="326"/>
      <c r="E145" s="412"/>
      <c r="F145" s="412"/>
      <c r="G145" s="683"/>
      <c r="H145" s="683"/>
      <c r="J145" s="406"/>
      <c r="K145" s="326"/>
      <c r="L145" s="683"/>
    </row>
    <row r="146" spans="1:12" ht="39.75" customHeight="1" x14ac:dyDescent="0.2">
      <c r="A146" s="316" t="s">
        <v>1759</v>
      </c>
      <c r="B146" s="697" t="s">
        <v>1760</v>
      </c>
      <c r="C146" s="406"/>
      <c r="D146" s="699" t="s">
        <v>1636</v>
      </c>
      <c r="E146" s="412">
        <v>338.29</v>
      </c>
      <c r="F146" s="412">
        <v>296.83</v>
      </c>
      <c r="G146" s="683">
        <v>255.36</v>
      </c>
      <c r="H146" s="324">
        <f>'Series 600 Design'!$H146</f>
        <v>0</v>
      </c>
      <c r="J146" s="406"/>
      <c r="K146" s="699" t="s">
        <v>1636</v>
      </c>
      <c r="L146" s="324">
        <f>'Series 600 Final'!$H146</f>
        <v>0</v>
      </c>
    </row>
    <row r="147" spans="1:12" ht="15.75" customHeight="1" x14ac:dyDescent="0.2">
      <c r="A147" s="316"/>
      <c r="B147" s="697"/>
      <c r="C147" s="406"/>
      <c r="D147" s="318"/>
      <c r="E147" s="412"/>
      <c r="F147" s="412"/>
      <c r="G147" s="412"/>
      <c r="H147" s="700"/>
      <c r="J147" s="406"/>
      <c r="K147" s="318"/>
      <c r="L147" s="700"/>
    </row>
    <row r="148" spans="1:12" ht="39.75" customHeight="1" x14ac:dyDescent="0.2">
      <c r="A148" s="316" t="s">
        <v>1761</v>
      </c>
      <c r="B148" s="697" t="s">
        <v>1762</v>
      </c>
      <c r="C148" s="406"/>
      <c r="D148" s="699" t="s">
        <v>1636</v>
      </c>
      <c r="E148" s="412">
        <v>296.52999999999997</v>
      </c>
      <c r="F148" s="412">
        <v>269.68</v>
      </c>
      <c r="G148" s="683">
        <v>269.68</v>
      </c>
      <c r="H148" s="324">
        <f>'Series 600 Design'!$H148</f>
        <v>0</v>
      </c>
      <c r="J148" s="406"/>
      <c r="K148" s="699" t="s">
        <v>1636</v>
      </c>
      <c r="L148" s="324">
        <f>'Series 600 Final'!$H148</f>
        <v>0</v>
      </c>
    </row>
    <row r="149" spans="1:12" ht="15.75" customHeight="1" x14ac:dyDescent="0.2">
      <c r="A149" s="316"/>
      <c r="B149" s="697"/>
      <c r="C149" s="406"/>
      <c r="D149" s="318"/>
      <c r="E149" s="412"/>
      <c r="F149" s="412"/>
      <c r="G149" s="412"/>
      <c r="H149" s="412"/>
      <c r="J149" s="406"/>
      <c r="K149" s="318"/>
      <c r="L149" s="412"/>
    </row>
    <row r="150" spans="1:12" x14ac:dyDescent="0.2">
      <c r="A150" s="311"/>
      <c r="B150" s="312" t="s">
        <v>1763</v>
      </c>
      <c r="C150" s="487"/>
      <c r="D150" s="314"/>
      <c r="E150" s="669" t="s">
        <v>1764</v>
      </c>
      <c r="F150" s="670" t="s">
        <v>1765</v>
      </c>
      <c r="G150" s="669" t="s">
        <v>1766</v>
      </c>
      <c r="H150" s="669"/>
      <c r="J150" s="487"/>
      <c r="K150" s="314"/>
      <c r="L150" s="669"/>
    </row>
    <row r="151" spans="1:12" x14ac:dyDescent="0.2">
      <c r="A151" s="316"/>
      <c r="B151" s="697"/>
      <c r="C151" s="406"/>
      <c r="D151" s="318"/>
      <c r="E151" s="412"/>
      <c r="F151" s="412"/>
      <c r="G151" s="412"/>
      <c r="H151" s="412"/>
      <c r="J151" s="406"/>
      <c r="K151" s="318"/>
      <c r="L151" s="412"/>
    </row>
    <row r="152" spans="1:12" x14ac:dyDescent="0.2">
      <c r="A152" s="686" t="s">
        <v>1767</v>
      </c>
      <c r="B152" s="697" t="s">
        <v>1768</v>
      </c>
      <c r="C152" s="406"/>
      <c r="D152" s="685" t="s">
        <v>1636</v>
      </c>
      <c r="E152" s="683">
        <v>112.92</v>
      </c>
      <c r="F152" s="683">
        <v>75.27</v>
      </c>
      <c r="G152" s="683">
        <v>75.27</v>
      </c>
      <c r="H152" s="324">
        <f>'Series 600 Design'!$H152</f>
        <v>0</v>
      </c>
      <c r="J152" s="406"/>
      <c r="K152" s="685" t="s">
        <v>1636</v>
      </c>
      <c r="L152" s="324">
        <f>'Series 600 Final'!$H152</f>
        <v>0</v>
      </c>
    </row>
    <row r="153" spans="1:12" x14ac:dyDescent="0.2">
      <c r="A153" s="316"/>
      <c r="B153" s="697"/>
      <c r="C153" s="406"/>
      <c r="D153" s="685"/>
      <c r="E153" s="683"/>
      <c r="F153" s="683"/>
      <c r="G153" s="683"/>
      <c r="H153" s="700"/>
      <c r="J153" s="406"/>
      <c r="K153" s="685"/>
      <c r="L153" s="700"/>
    </row>
    <row r="154" spans="1:12" x14ac:dyDescent="0.2">
      <c r="A154" s="686" t="s">
        <v>1769</v>
      </c>
      <c r="B154" s="697" t="s">
        <v>1770</v>
      </c>
      <c r="C154" s="406"/>
      <c r="D154" s="685" t="s">
        <v>1636</v>
      </c>
      <c r="E154" s="683">
        <v>302.5</v>
      </c>
      <c r="F154" s="683">
        <v>242</v>
      </c>
      <c r="G154" s="683">
        <v>242</v>
      </c>
      <c r="H154" s="324">
        <f>'Series 600 Design'!$H154</f>
        <v>0</v>
      </c>
      <c r="J154" s="406"/>
      <c r="K154" s="685" t="s">
        <v>1636</v>
      </c>
      <c r="L154" s="324">
        <f>'Series 600 Final'!$H154</f>
        <v>0</v>
      </c>
    </row>
    <row r="155" spans="1:12" x14ac:dyDescent="0.2">
      <c r="A155" s="316"/>
      <c r="B155" s="697"/>
      <c r="C155" s="318"/>
      <c r="D155" s="685"/>
      <c r="E155" s="685"/>
      <c r="F155" s="685"/>
      <c r="G155" s="685"/>
      <c r="H155" s="685"/>
      <c r="J155" s="318"/>
      <c r="K155" s="685"/>
      <c r="L155" s="685"/>
    </row>
    <row r="156" spans="1:12" x14ac:dyDescent="0.2">
      <c r="A156" s="316"/>
      <c r="B156" s="697"/>
      <c r="C156" s="318"/>
      <c r="D156" s="685"/>
      <c r="E156" s="685"/>
      <c r="F156" s="685"/>
      <c r="G156" s="685"/>
      <c r="H156" s="685"/>
      <c r="J156" s="318"/>
      <c r="K156" s="685"/>
      <c r="L156" s="685"/>
    </row>
    <row r="157" spans="1:12" ht="16.5" customHeight="1" x14ac:dyDescent="0.2">
      <c r="A157" s="578"/>
      <c r="B157" s="702" t="s">
        <v>1771</v>
      </c>
      <c r="C157" s="703"/>
      <c r="D157" s="704"/>
      <c r="E157" s="704"/>
      <c r="F157" s="704"/>
      <c r="G157" s="704"/>
      <c r="H157" s="704"/>
      <c r="J157" s="703"/>
      <c r="K157" s="704"/>
      <c r="L157" s="704"/>
    </row>
    <row r="158" spans="1:12" x14ac:dyDescent="0.2">
      <c r="A158" s="357"/>
      <c r="B158" s="358" t="s">
        <v>1772</v>
      </c>
      <c r="C158" s="359"/>
      <c r="D158" s="360"/>
      <c r="E158" s="360"/>
      <c r="F158" s="360"/>
      <c r="G158" s="360"/>
      <c r="H158" s="706">
        <f>'Series 600 Design'!$H158</f>
        <v>0</v>
      </c>
      <c r="J158" s="359"/>
      <c r="K158" s="360"/>
      <c r="L158" s="706">
        <f>'Series 600 Final'!$H158</f>
        <v>0</v>
      </c>
    </row>
    <row r="159" spans="1:12" x14ac:dyDescent="0.2">
      <c r="A159" s="363"/>
      <c r="B159" s="364" t="s">
        <v>1773</v>
      </c>
      <c r="C159" s="365"/>
      <c r="D159" s="366"/>
      <c r="E159" s="366"/>
      <c r="F159" s="366"/>
      <c r="G159" s="366"/>
      <c r="H159" s="368">
        <f>'Series 600 Design'!$H159</f>
        <v>0</v>
      </c>
      <c r="J159" s="365"/>
      <c r="K159" s="366"/>
      <c r="L159" s="368">
        <f>'Series 600 Final'!$H159</f>
        <v>0</v>
      </c>
    </row>
    <row r="160" spans="1:12" x14ac:dyDescent="0.2">
      <c r="A160" s="474"/>
      <c r="B160" s="475" t="s">
        <v>4064</v>
      </c>
      <c r="C160" s="707"/>
      <c r="D160" s="708"/>
      <c r="E160" s="708"/>
      <c r="F160" s="708"/>
      <c r="G160" s="709"/>
      <c r="H160" s="370">
        <f>'Series 600 Design'!$H160</f>
        <v>0</v>
      </c>
      <c r="J160" s="707"/>
      <c r="K160" s="708"/>
      <c r="L160" s="370">
        <f>'Series 600 Final'!$H160</f>
        <v>0</v>
      </c>
    </row>
    <row r="161" spans="1:12" x14ac:dyDescent="0.2">
      <c r="A161" s="474"/>
      <c r="B161" s="475" t="s">
        <v>4049</v>
      </c>
      <c r="C161" s="707"/>
      <c r="D161" s="708"/>
      <c r="E161" s="708"/>
      <c r="F161" s="708"/>
      <c r="G161" s="709"/>
      <c r="H161" s="478">
        <f>'Series 600 Design'!$H161</f>
        <v>6</v>
      </c>
      <c r="J161" s="707"/>
      <c r="K161" s="708"/>
      <c r="L161" s="478">
        <f>'Series 600 Final'!$H161</f>
        <v>6</v>
      </c>
    </row>
  </sheetData>
  <sheetProtection algorithmName="SHA-512" hashValue="DKZDNUrQLMd1tXRVyDkx4AvhJYAUO+hGx9bDFMiy4nRObLSFNscMTxJya5kyrr+eEAghexCmTG8A4mxssNABUQ==" saltValue="UXUYxdO6dRyX9g/yzTnhrg=="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76"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A9A5-EFD3-4382-A002-61EABB56E8EA}">
  <sheetPr codeName="Sheet7">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50"/>
      <c r="Z2" s="1050"/>
      <c r="AA2" s="1050"/>
      <c r="AB2" s="379"/>
    </row>
    <row r="3" spans="1:29" s="299" customFormat="1" x14ac:dyDescent="0.2">
      <c r="A3" s="556" t="s">
        <v>1</v>
      </c>
      <c r="B3" s="464" t="s">
        <v>2</v>
      </c>
      <c r="C3" s="454" t="s">
        <v>3</v>
      </c>
      <c r="D3" s="454" t="s">
        <v>4</v>
      </c>
      <c r="E3" s="1057" t="s">
        <v>5</v>
      </c>
      <c r="F3" s="1058"/>
      <c r="G3" s="1058"/>
      <c r="H3" s="1059"/>
      <c r="I3" s="1078" t="s">
        <v>6</v>
      </c>
      <c r="J3" s="1078"/>
      <c r="K3" s="1078"/>
      <c r="L3" s="716"/>
      <c r="M3" s="1079" t="s">
        <v>7</v>
      </c>
      <c r="N3" s="1079"/>
      <c r="O3" s="1079"/>
      <c r="P3" s="717"/>
      <c r="Q3" s="1078" t="s">
        <v>381</v>
      </c>
      <c r="R3" s="1078"/>
      <c r="S3" s="1078"/>
      <c r="T3" s="716"/>
      <c r="U3" s="1079" t="s">
        <v>9</v>
      </c>
      <c r="V3" s="1079"/>
      <c r="W3" s="1079"/>
      <c r="X3" s="717"/>
      <c r="Y3" s="1078" t="s">
        <v>10</v>
      </c>
      <c r="Z3" s="1078"/>
      <c r="AA3" s="1078"/>
      <c r="AB3" s="1078"/>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v>0</v>
      </c>
      <c r="H7" s="723"/>
      <c r="I7" s="725"/>
      <c r="J7" s="726"/>
      <c r="K7" s="724">
        <f>SUM(L9:L15)</f>
        <v>0</v>
      </c>
      <c r="L7" s="725"/>
      <c r="M7" s="727"/>
      <c r="N7" s="728"/>
      <c r="O7" s="724">
        <f>SUM(P9:P15)</f>
        <v>0</v>
      </c>
      <c r="P7" s="727"/>
      <c r="Q7" s="727"/>
      <c r="R7" s="728"/>
      <c r="S7" s="724">
        <f>SUM(T9:T15)</f>
        <v>0</v>
      </c>
      <c r="T7" s="727"/>
      <c r="U7" s="725"/>
      <c r="V7" s="726"/>
      <c r="W7" s="724">
        <f>SUM(X9:X15)</f>
        <v>0</v>
      </c>
      <c r="X7" s="725"/>
      <c r="Y7" s="725"/>
      <c r="Z7" s="726"/>
      <c r="AA7" s="724">
        <f>SUM(AB9:AB15)</f>
        <v>0</v>
      </c>
      <c r="AB7" s="729"/>
    </row>
    <row r="8" spans="1:29" x14ac:dyDescent="0.2">
      <c r="A8" s="316"/>
      <c r="B8" s="558"/>
      <c r="C8" s="318">
        <f>'Series 700 Input'!C8</f>
        <v>0</v>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Input'!C9</f>
        <v>0</v>
      </c>
      <c r="D9" s="318" t="s">
        <v>1636</v>
      </c>
      <c r="E9" s="574">
        <v>55.45</v>
      </c>
      <c r="F9" s="574">
        <v>37.44</v>
      </c>
      <c r="G9" s="574">
        <v>37.44</v>
      </c>
      <c r="H9" s="324">
        <f>IFERROR(IF($C9&lt;50,$C9*E9,IF(AND(50&lt;=$C9,$C9&lt;=500),$C9*F9,IF($C9&gt;500,$C9*G9,"No Offer"))),"No Offer")</f>
        <v>0</v>
      </c>
      <c r="I9" s="573">
        <v>50</v>
      </c>
      <c r="J9" s="573">
        <v>50</v>
      </c>
      <c r="K9" s="573">
        <v>50</v>
      </c>
      <c r="L9" s="326">
        <f>IFERROR(IF($C9&lt;50,$C9*I9,IF(AND(50&lt;=$C9,$C9&lt;=500),$C9*J9,IF($C9&gt;500,$C9*K9,"No Offer"))),"No Offer")</f>
        <v>0</v>
      </c>
      <c r="M9" s="574">
        <v>65.66</v>
      </c>
      <c r="N9" s="574">
        <v>65.66</v>
      </c>
      <c r="O9" s="574">
        <v>65.66</v>
      </c>
      <c r="P9" s="324">
        <f>IFERROR(IF($C9&lt;50,$C9*M9,IF(AND(50&lt;=$C9,$C9&lt;=500),$C9*N9,IF($C9&gt;500,$C9*O9,"No Offer"))),"No Offer")</f>
        <v>0</v>
      </c>
      <c r="Q9" s="644">
        <v>35</v>
      </c>
      <c r="R9" s="644">
        <v>32</v>
      </c>
      <c r="S9" s="644">
        <v>32</v>
      </c>
      <c r="T9" s="326">
        <f>IFERROR(IF($C9&lt;50,$C9*Q9,IF(AND(50&lt;=$C9,$C9&lt;=500),$C9*R9,IF($C9&gt;500,$C9*S9,"No Offer"))),"No Offer")</f>
        <v>0</v>
      </c>
      <c r="U9" s="576">
        <v>70</v>
      </c>
      <c r="V9" s="576">
        <v>62.5</v>
      </c>
      <c r="W9" s="576">
        <v>60</v>
      </c>
      <c r="X9" s="324">
        <f>IFERROR(IF($C9&lt;50,$C9*U9,IF(AND(50&lt;=$C9,$C9&lt;=500),$C9*V9,IF($C9&gt;500,$C9*W9,"No Offer"))),"No Offer")</f>
        <v>0</v>
      </c>
      <c r="Y9" s="573">
        <v>80</v>
      </c>
      <c r="Z9" s="573">
        <v>75</v>
      </c>
      <c r="AA9" s="573">
        <v>70</v>
      </c>
      <c r="AB9" s="326">
        <f>IFERROR(IF($C9&lt;50,$C9*Y9,IF(AND(50&lt;=$C9,$C9&lt;=500),$C9*Z9,IF($C9&gt;500,$C9*AA9,"No Offer"))),"No Offer")</f>
        <v>0</v>
      </c>
      <c r="AC9" s="731">
        <f>AB9</f>
        <v>0</v>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Input'!C11</f>
        <v>0</v>
      </c>
      <c r="D11" s="318" t="s">
        <v>1636</v>
      </c>
      <c r="E11" s="574">
        <v>77.02</v>
      </c>
      <c r="F11" s="574">
        <v>46.72</v>
      </c>
      <c r="G11" s="574">
        <v>46.72</v>
      </c>
      <c r="H11" s="324">
        <f>IFERROR(IF($C11&lt;50,$C11*E11,IF(AND(50&lt;=$C11,$C11&lt;=500),$C11*F11,IF($C11&gt;500,$C11*G11,"No Offer"))),"No Offer")</f>
        <v>0</v>
      </c>
      <c r="I11" s="573">
        <v>50</v>
      </c>
      <c r="J11" s="573">
        <v>50</v>
      </c>
      <c r="K11" s="573">
        <v>50</v>
      </c>
      <c r="L11" s="326">
        <f>IFERROR(IF($C11&lt;50,$C11*I11,IF(AND(50&lt;=$C11,$C11&lt;=500),$C11*J11,IF($C11&gt;500,$C11*K11,"No Offer"))),"No Offer")</f>
        <v>0</v>
      </c>
      <c r="M11" s="574">
        <v>65.66</v>
      </c>
      <c r="N11" s="574">
        <v>65.66</v>
      </c>
      <c r="O11" s="574">
        <v>65.66</v>
      </c>
      <c r="P11" s="324">
        <f>IFERROR(IF($C11&lt;50,$C11*M11,IF(AND(50&lt;=$C11,$C11&lt;=500),$C11*N11,IF($C11&gt;500,$C11*O11,"No Offer"))),"No Offer")</f>
        <v>0</v>
      </c>
      <c r="Q11" s="644">
        <v>35</v>
      </c>
      <c r="R11" s="644">
        <v>32</v>
      </c>
      <c r="S11" s="644">
        <v>32</v>
      </c>
      <c r="T11" s="326">
        <f>IFERROR(IF($C11&lt;50,$C11*Q11,IF(AND(50&lt;=$C11,$C11&lt;=500),$C11*R11,IF($C11&gt;500,$C11*S11,"No Offer"))),"No Offer")</f>
        <v>0</v>
      </c>
      <c r="U11" s="576">
        <v>70</v>
      </c>
      <c r="V11" s="576">
        <v>62.5</v>
      </c>
      <c r="W11" s="576">
        <v>60</v>
      </c>
      <c r="X11" s="324">
        <f>IFERROR(IF($C11&lt;50,$C11*U11,IF(AND(50&lt;=$C11,$C11&lt;=500),$C11*V11,IF($C11&gt;500,$C11*W11,"No Offer"))),"No Offer")</f>
        <v>0</v>
      </c>
      <c r="Y11" s="573">
        <v>80</v>
      </c>
      <c r="Z11" s="573">
        <v>75</v>
      </c>
      <c r="AA11" s="573">
        <v>70</v>
      </c>
      <c r="AB11" s="326">
        <f>IFERROR(IF($C11&lt;50,$C11*Y11,IF(AND(50&lt;=$C11,$C11&lt;=500),$C11*Z11,IF($C11&gt;500,$C11*AA11,"No Offer"))),"No Offer")</f>
        <v>0</v>
      </c>
      <c r="AC11" s="731">
        <f>AB11</f>
        <v>0</v>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Input'!C13</f>
        <v>0</v>
      </c>
      <c r="D13" s="318" t="s">
        <v>1636</v>
      </c>
      <c r="E13" s="574">
        <v>52.45</v>
      </c>
      <c r="F13" s="574">
        <v>34.53</v>
      </c>
      <c r="G13" s="574">
        <v>34.53</v>
      </c>
      <c r="H13" s="324">
        <f>IFERROR(IF($C13&lt;50,$C13*E13,IF(AND(50&lt;=$C13,$C13&lt;=500),$C13*F13,IF($C13&gt;500,$C13*G13,"No Offer"))),"No Offer")</f>
        <v>0</v>
      </c>
      <c r="I13" s="573">
        <v>50</v>
      </c>
      <c r="J13" s="573">
        <v>50</v>
      </c>
      <c r="K13" s="573">
        <v>50</v>
      </c>
      <c r="L13" s="326">
        <f>IFERROR(IF($C13&lt;50,$C13*I13,IF(AND(50&lt;=$C13,$C13&lt;=500),$C13*J13,IF($C13&gt;500,$C13*K13,"No Offer"))),"No Offer")</f>
        <v>0</v>
      </c>
      <c r="M13" s="574">
        <v>61.06</v>
      </c>
      <c r="N13" s="574">
        <v>61.06</v>
      </c>
      <c r="O13" s="574">
        <v>61.06</v>
      </c>
      <c r="P13" s="324">
        <f>IFERROR(IF($C13&lt;50,$C13*M13,IF(AND(50&lt;=$C13,$C13&lt;=500),$C13*N13,IF($C13&gt;500,$C13*O13,"No Offer"))),"No Offer")</f>
        <v>0</v>
      </c>
      <c r="Q13" s="644">
        <v>30</v>
      </c>
      <c r="R13" s="644">
        <v>27</v>
      </c>
      <c r="S13" s="644">
        <v>27</v>
      </c>
      <c r="T13" s="326">
        <f>IFERROR(IF($C13&lt;50,$C13*Q13,IF(AND(50&lt;=$C13,$C13&lt;=500),$C13*R13,IF($C13&gt;500,$C13*S13,"No Offer"))),"No Offer")</f>
        <v>0</v>
      </c>
      <c r="U13" s="576">
        <v>69.900000000000006</v>
      </c>
      <c r="V13" s="576">
        <v>62.4</v>
      </c>
      <c r="W13" s="576">
        <v>59.9</v>
      </c>
      <c r="X13" s="324">
        <f>IFERROR(IF($C13&lt;50,$C13*U13,IF(AND(50&lt;=$C13,$C13&lt;=500),$C13*V13,IF($C13&gt;500,$C13*W13,"No Offer"))),"No Offer")</f>
        <v>0</v>
      </c>
      <c r="Y13" s="573">
        <v>80</v>
      </c>
      <c r="Z13" s="573">
        <v>75</v>
      </c>
      <c r="AA13" s="573">
        <v>70</v>
      </c>
      <c r="AB13" s="326">
        <f>IFERROR(IF($C13&lt;50,$C13*Y13,IF(AND(50&lt;=$C13,$C13&lt;=500),$C13*Z13,IF($C13&gt;500,$C13*AA13,"No Offer"))),"No Offer")</f>
        <v>0</v>
      </c>
      <c r="AC13" s="731">
        <f>AB13</f>
        <v>0</v>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Input'!C15</f>
        <v>0</v>
      </c>
      <c r="D15" s="318" t="s">
        <v>1636</v>
      </c>
      <c r="E15" s="574">
        <v>74.02</v>
      </c>
      <c r="F15" s="574">
        <v>43.81</v>
      </c>
      <c r="G15" s="574">
        <v>43.81</v>
      </c>
      <c r="H15" s="324">
        <f>IFERROR(IF($C15&lt;50,$C15*E15,IF(AND(50&lt;=$C15,$C15&lt;=500),$C15*F15,IF($C15&gt;500,$C15*G15,"No Offer"))),"No Offer")</f>
        <v>0</v>
      </c>
      <c r="I15" s="573">
        <v>50</v>
      </c>
      <c r="J15" s="573">
        <v>50</v>
      </c>
      <c r="K15" s="573">
        <v>50</v>
      </c>
      <c r="L15" s="326">
        <f>IFERROR(IF($C15&lt;50,$C15*I15,IF(AND(50&lt;=$C15,$C15&lt;=500),$C15*J15,IF($C15&gt;500,$C15*K15,"No Offer"))),"No Offer")</f>
        <v>0</v>
      </c>
      <c r="M15" s="574">
        <v>61.06</v>
      </c>
      <c r="N15" s="574">
        <v>61.06</v>
      </c>
      <c r="O15" s="574">
        <v>61.06</v>
      </c>
      <c r="P15" s="324">
        <f>IFERROR(IF($C15&lt;50,$C15*M15,IF(AND(50&lt;=$C15,$C15&lt;=500),$C15*N15,IF($C15&gt;500,$C15*O15,"No Offer"))),"No Offer")</f>
        <v>0</v>
      </c>
      <c r="Q15" s="644">
        <v>30</v>
      </c>
      <c r="R15" s="644">
        <v>27</v>
      </c>
      <c r="S15" s="644">
        <v>27</v>
      </c>
      <c r="T15" s="326">
        <f>IFERROR(IF($C15&lt;50,$C15*Q15,IF(AND(50&lt;=$C15,$C15&lt;=500),$C15*R15,IF($C15&gt;500,$C15*S15,"No Offer"))),"No Offer")</f>
        <v>0</v>
      </c>
      <c r="U15" s="576">
        <v>69.900000000000006</v>
      </c>
      <c r="V15" s="576">
        <v>62.4</v>
      </c>
      <c r="W15" s="576">
        <v>59.9</v>
      </c>
      <c r="X15" s="324">
        <f>IFERROR(IF($C15&lt;50,$C15*U15,IF(AND(50&lt;=$C15,$C15&lt;=500),$C15*V15,IF($C15&gt;500,$C15*W15,"No Offer"))),"No Offer")</f>
        <v>0</v>
      </c>
      <c r="Y15" s="573">
        <v>80</v>
      </c>
      <c r="Z15" s="573">
        <v>75</v>
      </c>
      <c r="AA15" s="573">
        <v>70</v>
      </c>
      <c r="AB15" s="326">
        <f>IFERROR(IF($C15&lt;50,$C15*Y15,IF(AND(50&lt;=$C15,$C15&lt;=500),$C15*Z15,IF($C15&gt;500,$C15*AA15,"No Offer"))),"No Offer")</f>
        <v>0</v>
      </c>
      <c r="AC15" s="731">
        <f>AB15</f>
        <v>0</v>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v>0</v>
      </c>
      <c r="H20" s="476"/>
      <c r="I20" s="476"/>
      <c r="J20" s="476"/>
      <c r="K20" s="736">
        <f>SUM(L22:L48)</f>
        <v>0</v>
      </c>
      <c r="L20" s="476"/>
      <c r="M20" s="476"/>
      <c r="N20" s="476"/>
      <c r="O20" s="736">
        <f>SUM(P22:P48)</f>
        <v>0</v>
      </c>
      <c r="P20" s="476"/>
      <c r="Q20" s="476"/>
      <c r="R20" s="476"/>
      <c r="S20" s="736">
        <f>SUM(T22:T48)</f>
        <v>0</v>
      </c>
      <c r="T20" s="476"/>
      <c r="U20" s="476"/>
      <c r="V20" s="476"/>
      <c r="W20" s="736">
        <f>SUM(X22:X48)</f>
        <v>0</v>
      </c>
      <c r="X20" s="476"/>
      <c r="Y20" s="476"/>
      <c r="Z20" s="476"/>
      <c r="AA20" s="736">
        <f>SUM(AB22:AB48)</f>
        <v>0</v>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Input'!C22</f>
        <v>0</v>
      </c>
      <c r="D22" s="318" t="s">
        <v>1752</v>
      </c>
      <c r="E22" s="574">
        <v>51.68</v>
      </c>
      <c r="F22" s="574">
        <v>50.1</v>
      </c>
      <c r="G22" s="574">
        <v>50.06</v>
      </c>
      <c r="H22" s="324">
        <f>IFERROR(IF($C22&lt;500,$C22*E22,IF(AND(500&lt;=$C22,$C22&lt;=5000),$C22*F22,IF($C22&gt;5000,$C22*G22,"No Offer"))),"No Offer")</f>
        <v>0</v>
      </c>
      <c r="I22" s="573">
        <v>50</v>
      </c>
      <c r="J22" s="573">
        <v>20</v>
      </c>
      <c r="K22" s="573">
        <v>1</v>
      </c>
      <c r="L22" s="326">
        <f>IFERROR(IF($C22&lt;500,$C22*I22,IF(AND(500&lt;=$C22,$C22&lt;=5000),$C22*J22,IF($C22&gt;5000,$C22*K22,"No Offer"))),"No Offer")</f>
        <v>0</v>
      </c>
      <c r="M22" s="574">
        <v>70.31</v>
      </c>
      <c r="N22" s="574">
        <v>63.31</v>
      </c>
      <c r="O22" s="574">
        <v>63.31</v>
      </c>
      <c r="P22" s="324">
        <f>IFERROR(IF($C22&lt;500,$C22*M22,IF(AND(500&lt;=$C22,$C22&lt;=5000),$C22*N22,IF($C22&gt;5000,$C22*O22,"No Offer"))),"No Offer")</f>
        <v>0</v>
      </c>
      <c r="Q22" s="644">
        <v>39.5</v>
      </c>
      <c r="R22" s="644">
        <v>38.700000000000003</v>
      </c>
      <c r="S22" s="644">
        <v>38.700000000000003</v>
      </c>
      <c r="T22" s="326">
        <f>IFERROR(IF($C22&lt;500,$C22*Q22,IF(AND(500&lt;=$C22,$C22&lt;=5000),$C22*R22,IF($C22&gt;5000,$C22*S22,"No Offer"))),"No Offer")</f>
        <v>0</v>
      </c>
      <c r="U22" s="576">
        <v>42.8</v>
      </c>
      <c r="V22" s="576">
        <v>41.01</v>
      </c>
      <c r="W22" s="576">
        <v>40.51</v>
      </c>
      <c r="X22" s="324">
        <f>IFERROR(IF($C22&lt;500,$C22*U22,IF(AND(500&lt;=$C22,$C22&lt;=5000),$C22*V22,IF($C22&gt;5000,$C22*W22,"No Offer"))),"No Offer")</f>
        <v>0</v>
      </c>
      <c r="Y22" s="573">
        <v>57.69</v>
      </c>
      <c r="Z22" s="573">
        <v>49.06</v>
      </c>
      <c r="AA22" s="573">
        <v>44.74</v>
      </c>
      <c r="AB22" s="326">
        <f>IFERROR(IF($C22&lt;500,$C22*Y22,IF(AND(500&lt;=$C22,$C22&lt;=5000),$C22*Z22,IF($C22&gt;5000,$C22*AA22,"No Offer"))),"No Offer")</f>
        <v>0</v>
      </c>
      <c r="AC22" s="731">
        <f>AB22</f>
        <v>0</v>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Input'!C24</f>
        <v>0</v>
      </c>
      <c r="D24" s="318" t="s">
        <v>1752</v>
      </c>
      <c r="E24" s="574">
        <v>51.68</v>
      </c>
      <c r="F24" s="574">
        <v>50.1</v>
      </c>
      <c r="G24" s="574">
        <v>50.06</v>
      </c>
      <c r="H24" s="324">
        <f>IFERROR(IF($C24&lt;500,$C24*E24,IF(AND(500&lt;=$C24,$C24&lt;=5000),$C24*F24,IF($C24&gt;5000,$C24*G24,"No Offer"))),"No Offer")</f>
        <v>0</v>
      </c>
      <c r="I24" s="573">
        <v>50</v>
      </c>
      <c r="J24" s="573">
        <v>20</v>
      </c>
      <c r="K24" s="573">
        <v>1</v>
      </c>
      <c r="L24" s="326">
        <f>IFERROR(IF($C24&lt;500,$C24*I24,IF(AND(500&lt;=$C24,$C24&lt;=5000),$C24*J24,IF($C24&gt;5000,$C24*K24,"No Offer"))),"No Offer")</f>
        <v>0</v>
      </c>
      <c r="M24" s="574">
        <v>70.31</v>
      </c>
      <c r="N24" s="574">
        <v>63.31</v>
      </c>
      <c r="O24" s="574">
        <v>63.31</v>
      </c>
      <c r="P24" s="324">
        <f>IFERROR(IF($C24&lt;500,$C24*M24,IF(AND(500&lt;=$C24,$C24&lt;=5000),$C24*N24,IF($C24&gt;5000,$C24*O24,"No Offer"))),"No Offer")</f>
        <v>0</v>
      </c>
      <c r="Q24" s="644">
        <v>39.5</v>
      </c>
      <c r="R24" s="644">
        <v>38.700000000000003</v>
      </c>
      <c r="S24" s="644">
        <v>38.700000000000003</v>
      </c>
      <c r="T24" s="326">
        <f>IFERROR(IF($C24&lt;500,$C24*Q24,IF(AND(500&lt;=$C24,$C24&lt;=5000),$C24*R24,IF($C24&gt;5000,$C24*S24,"No Offer"))),"No Offer")</f>
        <v>0</v>
      </c>
      <c r="U24" s="576">
        <v>43.3</v>
      </c>
      <c r="V24" s="576">
        <v>41.51</v>
      </c>
      <c r="W24" s="576">
        <v>41.01</v>
      </c>
      <c r="X24" s="324">
        <f>IFERROR(IF($C24&lt;500,$C24*U24,IF(AND(500&lt;=$C24,$C24&lt;=5000),$C24*V24,IF($C24&gt;5000,$C24*W24,"No Offer"))),"No Offer")</f>
        <v>0</v>
      </c>
      <c r="Y24" s="573">
        <v>57.69</v>
      </c>
      <c r="Z24" s="573">
        <v>49.06</v>
      </c>
      <c r="AA24" s="573">
        <v>44.74</v>
      </c>
      <c r="AB24" s="326">
        <f>IFERROR(IF($C24&lt;500,$C24*Y24,IF(AND(500&lt;=$C24,$C24&lt;=5000),$C24*Z24,IF($C24&gt;5000,$C24*AA24,"No Offer"))),"No Offer")</f>
        <v>0</v>
      </c>
      <c r="AC24" s="731">
        <f>AB24</f>
        <v>0</v>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Input'!C26</f>
        <v>0</v>
      </c>
      <c r="D26" s="318" t="s">
        <v>1752</v>
      </c>
      <c r="E26" s="574">
        <v>41.44</v>
      </c>
      <c r="F26" s="574">
        <v>36.39</v>
      </c>
      <c r="G26" s="574">
        <v>36.340000000000003</v>
      </c>
      <c r="H26" s="324">
        <f>IFERROR(IF($C26&lt;500,$C26*E26,IF(AND(500&lt;=$C26,$C26&lt;=5000),$C26*F26,IF($C26&gt;5000,$C26*G26,"No Offer"))),"No Offer")</f>
        <v>0</v>
      </c>
      <c r="I26" s="573">
        <v>45</v>
      </c>
      <c r="J26" s="573">
        <v>20</v>
      </c>
      <c r="K26" s="573">
        <v>1</v>
      </c>
      <c r="L26" s="326">
        <f>IFERROR(IF($C26&lt;500,$C26*I26,IF(AND(500&lt;=$C26,$C26&lt;=5000),$C26*J26,IF($C26&gt;5000,$C26*K26,"No Offer"))),"No Offer")</f>
        <v>0</v>
      </c>
      <c r="M26" s="574">
        <v>52.73</v>
      </c>
      <c r="N26" s="574">
        <v>47.48</v>
      </c>
      <c r="O26" s="574">
        <v>47.48</v>
      </c>
      <c r="P26" s="324">
        <f>IFERROR(IF($C26&lt;500,$C26*M26,IF(AND(500&lt;=$C26,$C26&lt;=5000),$C26*N26,IF($C26&gt;5000,$C26*O26,"No Offer"))),"No Offer")</f>
        <v>0</v>
      </c>
      <c r="Q26" s="644">
        <v>30.5</v>
      </c>
      <c r="R26" s="644">
        <v>29.8</v>
      </c>
      <c r="S26" s="644">
        <v>29.8</v>
      </c>
      <c r="T26" s="326">
        <f>IFERROR(IF($C26&lt;500,$C26*Q26,IF(AND(500&lt;=$C26,$C26&lt;=5000),$C26*R26,IF($C26&gt;5000,$C26*S26,"No Offer"))),"No Offer")</f>
        <v>0</v>
      </c>
      <c r="U26" s="576">
        <v>30.64</v>
      </c>
      <c r="V26" s="576">
        <v>28.85</v>
      </c>
      <c r="W26" s="576">
        <v>28.35</v>
      </c>
      <c r="X26" s="324">
        <f>IFERROR(IF($C26&lt;500,$C26*U26,IF(AND(500&lt;=$C26,$C26&lt;=5000),$C26*V26,IF($C26&gt;5000,$C26*W26,"No Offer"))),"No Offer")</f>
        <v>0</v>
      </c>
      <c r="Y26" s="573">
        <v>47.58</v>
      </c>
      <c r="Z26" s="573">
        <v>38.950000000000003</v>
      </c>
      <c r="AA26" s="573">
        <v>34.630000000000003</v>
      </c>
      <c r="AB26" s="326">
        <f>IFERROR(IF($C26&lt;500,$C26*Y26,IF(AND(500&lt;=$C26,$C26&lt;=5000),$C26*Z26,IF($C26&gt;5000,$C26*AA26,"No Offer"))),"No Offer")</f>
        <v>0</v>
      </c>
      <c r="AC26" s="731">
        <f>AB26</f>
        <v>0</v>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Input'!C28</f>
        <v>0</v>
      </c>
      <c r="D28" s="318" t="s">
        <v>1752</v>
      </c>
      <c r="E28" s="574">
        <v>41.44</v>
      </c>
      <c r="F28" s="574">
        <v>36.39</v>
      </c>
      <c r="G28" s="574">
        <v>36.340000000000003</v>
      </c>
      <c r="H28" s="324">
        <f>IFERROR(IF($C28&lt;500,$C28*E28,IF(AND(500&lt;=$C28,$C28&lt;=5000),$C28*F28,IF($C28&gt;5000,$C28*G28,"No Offer"))),"No Offer")</f>
        <v>0</v>
      </c>
      <c r="I28" s="573">
        <v>45</v>
      </c>
      <c r="J28" s="573">
        <v>20</v>
      </c>
      <c r="K28" s="573">
        <v>1</v>
      </c>
      <c r="L28" s="326">
        <f>IFERROR(IF($C28&lt;500,$C28*I28,IF(AND(500&lt;=$C28,$C28&lt;=5000),$C28*J28,IF($C28&gt;5000,$C28*K28,"No Offer"))),"No Offer")</f>
        <v>0</v>
      </c>
      <c r="M28" s="574">
        <v>52.73</v>
      </c>
      <c r="N28" s="574">
        <v>47.48</v>
      </c>
      <c r="O28" s="574">
        <v>47.48</v>
      </c>
      <c r="P28" s="324">
        <f>IFERROR(IF($C28&lt;500,$C28*M28,IF(AND(500&lt;=$C28,$C28&lt;=5000),$C28*N28,IF($C28&gt;5000,$C28*O28,"No Offer"))),"No Offer")</f>
        <v>0</v>
      </c>
      <c r="Q28" s="644">
        <v>30.5</v>
      </c>
      <c r="R28" s="644">
        <v>29.8</v>
      </c>
      <c r="S28" s="644">
        <v>29.8</v>
      </c>
      <c r="T28" s="326">
        <f>IFERROR(IF($C28&lt;500,$C28*Q28,IF(AND(500&lt;=$C28,$C28&lt;=5000),$C28*R28,IF($C28&gt;5000,$C28*S28,"No Offer"))),"No Offer")</f>
        <v>0</v>
      </c>
      <c r="U28" s="576">
        <v>31.14</v>
      </c>
      <c r="V28" s="576">
        <v>29.35</v>
      </c>
      <c r="W28" s="576">
        <v>28.85</v>
      </c>
      <c r="X28" s="324">
        <f>IFERROR(IF($C28&lt;500,$C28*U28,IF(AND(500&lt;=$C28,$C28&lt;=5000),$C28*V28,IF($C28&gt;5000,$C28*W28,"No Offer"))),"No Offer")</f>
        <v>0</v>
      </c>
      <c r="Y28" s="573">
        <v>47.58</v>
      </c>
      <c r="Z28" s="573">
        <v>38.950000000000003</v>
      </c>
      <c r="AA28" s="573">
        <v>34.630000000000003</v>
      </c>
      <c r="AB28" s="326">
        <f>IFERROR(IF($C28&lt;500,$C28*Y28,IF(AND(500&lt;=$C28,$C28&lt;=5000),$C28*Z28,IF($C28&gt;5000,$C28*AA28,"No Offer"))),"No Offer")</f>
        <v>0</v>
      </c>
      <c r="AC28" s="731">
        <f>AB28</f>
        <v>0</v>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Input'!C30</f>
        <v>0</v>
      </c>
      <c r="D30" s="318" t="s">
        <v>1752</v>
      </c>
      <c r="E30" s="574">
        <v>30.87</v>
      </c>
      <c r="F30" s="574">
        <v>24.28</v>
      </c>
      <c r="G30" s="574">
        <v>24.25</v>
      </c>
      <c r="H30" s="324">
        <f>IFERROR(IF($C30&lt;500,$C30*E30,IF(AND(500&lt;=$C30,$C30&lt;=5000),$C30*F30,IF($C30&gt;5000,$C30*G30,"No Offer"))),"No Offer")</f>
        <v>0</v>
      </c>
      <c r="I30" s="573">
        <v>30</v>
      </c>
      <c r="J30" s="573">
        <v>20</v>
      </c>
      <c r="K30" s="573">
        <v>1</v>
      </c>
      <c r="L30" s="326">
        <f>IFERROR(IF($C30&lt;500,$C30*I30,IF(AND(500&lt;=$C30,$C30&lt;=5000),$C30*J30,IF($C30&gt;5000,$C30*K30,"No Offer"))),"No Offer")</f>
        <v>0</v>
      </c>
      <c r="M30" s="574">
        <v>35.15</v>
      </c>
      <c r="N30" s="574">
        <v>31.66</v>
      </c>
      <c r="O30" s="574">
        <v>31.66</v>
      </c>
      <c r="P30" s="324">
        <f>IFERROR(IF($C30&lt;500,$C30*M30,IF(AND(500&lt;=$C30,$C30&lt;=5000),$C30*N30,IF($C30&gt;5000,$C30*O30,"No Offer"))),"No Offer")</f>
        <v>0</v>
      </c>
      <c r="Q30" s="644">
        <v>20.65</v>
      </c>
      <c r="R30" s="644">
        <v>20.9</v>
      </c>
      <c r="S30" s="644">
        <v>20.9</v>
      </c>
      <c r="T30" s="326">
        <f>IFERROR(IF($C30&lt;500,$C30*Q30,IF(AND(500&lt;=$C30,$C30&lt;=5000),$C30*R30,IF($C30&gt;5000,$C30*S30,"No Offer"))),"No Offer")</f>
        <v>0</v>
      </c>
      <c r="U30" s="576">
        <v>21.4</v>
      </c>
      <c r="V30" s="576">
        <v>20.5</v>
      </c>
      <c r="W30" s="576">
        <v>20</v>
      </c>
      <c r="X30" s="324">
        <f>IFERROR(IF($C30&lt;500,$C30*U30,IF(AND(500&lt;=$C30,$C30&lt;=5000),$C30*V30,IF($C30&gt;5000,$C30*W30,"No Offer"))),"No Offer")</f>
        <v>0</v>
      </c>
      <c r="Y30" s="573">
        <v>37.479999999999997</v>
      </c>
      <c r="Z30" s="573">
        <v>28.84</v>
      </c>
      <c r="AA30" s="573">
        <v>24.53</v>
      </c>
      <c r="AB30" s="326">
        <f>IFERROR(IF($C30&lt;500,$C30*Y30,IF(AND(500&lt;=$C30,$C30&lt;=5000),$C30*Z30,IF($C30&gt;5000,$C30*AA30,"No Offer"))),"No Offer")</f>
        <v>0</v>
      </c>
      <c r="AC30" s="731">
        <f>AB30</f>
        <v>0</v>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Input'!C32</f>
        <v>0</v>
      </c>
      <c r="D32" s="318" t="s">
        <v>1752</v>
      </c>
      <c r="E32" s="574">
        <v>30.87</v>
      </c>
      <c r="F32" s="574">
        <v>24.28</v>
      </c>
      <c r="G32" s="574">
        <v>24.25</v>
      </c>
      <c r="H32" s="324">
        <f>IFERROR(IF($C32&lt;500,$C32*E32,IF(AND(500&lt;=$C32,$C32&lt;=5000),$C32*F32,IF($C32&gt;5000,$C32*G32,"No Offer"))),"No Offer")</f>
        <v>0</v>
      </c>
      <c r="I32" s="573">
        <v>30</v>
      </c>
      <c r="J32" s="573">
        <v>20</v>
      </c>
      <c r="K32" s="573">
        <v>1</v>
      </c>
      <c r="L32" s="326">
        <f>IFERROR(IF($C32&lt;500,$C32*I32,IF(AND(500&lt;=$C32,$C32&lt;=5000),$C32*J32,IF($C32&gt;5000,$C32*K32,"No Offer"))),"No Offer")</f>
        <v>0</v>
      </c>
      <c r="M32" s="574">
        <v>35.15</v>
      </c>
      <c r="N32" s="574">
        <v>31.66</v>
      </c>
      <c r="O32" s="574">
        <v>31.66</v>
      </c>
      <c r="P32" s="324">
        <f>IFERROR(IF($C32&lt;500,$C32*M32,IF(AND(500&lt;=$C32,$C32&lt;=5000),$C32*N32,IF($C32&gt;5000,$C32*O32,"No Offer"))),"No Offer")</f>
        <v>0</v>
      </c>
      <c r="Q32" s="644">
        <v>20.65</v>
      </c>
      <c r="R32" s="644">
        <v>20.9</v>
      </c>
      <c r="S32" s="644">
        <v>20.9</v>
      </c>
      <c r="T32" s="326">
        <f>IFERROR(IF($C32&lt;500,$C32*Q32,IF(AND(500&lt;=$C32,$C32&lt;=5000),$C32*R32,IF($C32&gt;5000,$C32*S32,"No Offer"))),"No Offer")</f>
        <v>0</v>
      </c>
      <c r="U32" s="576">
        <v>21.9</v>
      </c>
      <c r="V32" s="576">
        <v>21</v>
      </c>
      <c r="W32" s="576">
        <v>20.5</v>
      </c>
      <c r="X32" s="324">
        <f>IFERROR(IF($C32&lt;500,$C32*U32,IF(AND(500&lt;=$C32,$C32&lt;=5000),$C32*V32,IF($C32&gt;5000,$C32*W32,"No Offer"))),"No Offer")</f>
        <v>0</v>
      </c>
      <c r="Y32" s="573">
        <v>37.479999999999997</v>
      </c>
      <c r="Z32" s="573">
        <v>28.84</v>
      </c>
      <c r="AA32" s="573">
        <v>24.53</v>
      </c>
      <c r="AB32" s="326">
        <f>IFERROR(IF($C32&lt;500,$C32*Y32,IF(AND(500&lt;=$C32,$C32&lt;=5000),$C32*Z32,IF($C32&gt;5000,$C32*AA32,"No Offer"))),"No Offer")</f>
        <v>0</v>
      </c>
      <c r="AC32" s="731">
        <f>AB32</f>
        <v>0</v>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Input'!C34</f>
        <v>0</v>
      </c>
      <c r="D34" s="318" t="s">
        <v>1752</v>
      </c>
      <c r="E34" s="574">
        <v>52.65</v>
      </c>
      <c r="F34" s="574">
        <v>50.09</v>
      </c>
      <c r="G34" s="574">
        <v>50.05</v>
      </c>
      <c r="H34" s="324">
        <f>IFERROR(IF($C34&lt;500,$C34*E34,IF(AND(500&lt;=$C34,$C34&lt;=5000),$C34*F34,IF($C34&gt;5000,$C34*G34,"No Offer"))),"No Offer")</f>
        <v>0</v>
      </c>
      <c r="I34" s="573">
        <v>50</v>
      </c>
      <c r="J34" s="573">
        <v>20</v>
      </c>
      <c r="K34" s="573">
        <v>1</v>
      </c>
      <c r="L34" s="326">
        <f>IFERROR(IF($C34&lt;500,$C34*I34,IF(AND(500&lt;=$C34,$C34&lt;=5000),$C34*J34,IF($C34&gt;5000,$C34*K34,"No Offer"))),"No Offer")</f>
        <v>0</v>
      </c>
      <c r="M34" s="574">
        <v>70.31</v>
      </c>
      <c r="N34" s="574">
        <v>63.31</v>
      </c>
      <c r="O34" s="574">
        <v>63.31</v>
      </c>
      <c r="P34" s="324">
        <f>IFERROR(IF($C34&lt;500,$C34*M34,IF(AND(500&lt;=$C34,$C34&lt;=5000),$C34*N34,IF($C34&gt;5000,$C34*O34,"No Offer"))),"No Offer")</f>
        <v>0</v>
      </c>
      <c r="Q34" s="644">
        <v>39.5</v>
      </c>
      <c r="R34" s="644">
        <v>38.700000000000003</v>
      </c>
      <c r="S34" s="644">
        <v>38.700000000000003</v>
      </c>
      <c r="T34" s="326">
        <f>IFERROR(IF($C34&lt;500,$C34*Q34,IF(AND(500&lt;=$C34,$C34&lt;=5000),$C34*R34,IF($C34&gt;5000,$C34*S34,"No Offer"))),"No Offer")</f>
        <v>0</v>
      </c>
      <c r="U34" s="576">
        <v>43.8</v>
      </c>
      <c r="V34" s="576">
        <v>42.01</v>
      </c>
      <c r="W34" s="576">
        <v>41.51</v>
      </c>
      <c r="X34" s="324">
        <f>IFERROR(IF($C34&lt;500,$C34*U34,IF(AND(500&lt;=$C34,$C34&lt;=5000),$C34*V34,IF($C34&gt;5000,$C34*W34,"No Offer"))),"No Offer")</f>
        <v>0</v>
      </c>
      <c r="Y34" s="573">
        <v>57.69</v>
      </c>
      <c r="Z34" s="573">
        <v>49.06</v>
      </c>
      <c r="AA34" s="573">
        <v>44.74</v>
      </c>
      <c r="AB34" s="326">
        <f>IFERROR(IF($C34&lt;500,$C34*Y34,IF(AND(500&lt;=$C34,$C34&lt;=5000),$C34*Z34,IF($C34&gt;5000,$C34*AA34,"No Offer"))),"No Offer")</f>
        <v>0</v>
      </c>
      <c r="AC34" s="731">
        <f>AB34</f>
        <v>0</v>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Input'!C36</f>
        <v>0</v>
      </c>
      <c r="D36" s="318" t="s">
        <v>1752</v>
      </c>
      <c r="E36" s="574">
        <v>52.65</v>
      </c>
      <c r="F36" s="574">
        <v>50.09</v>
      </c>
      <c r="G36" s="574">
        <v>50.05</v>
      </c>
      <c r="H36" s="324">
        <f>IFERROR(IF($C36&lt;500,$C36*E36,IF(AND(500&lt;=$C36,$C36&lt;=5000),$C36*F36,IF($C36&gt;5000,$C36*G36,"No Offer"))),"No Offer")</f>
        <v>0</v>
      </c>
      <c r="I36" s="573">
        <v>50</v>
      </c>
      <c r="J36" s="573">
        <v>20</v>
      </c>
      <c r="K36" s="573">
        <v>1</v>
      </c>
      <c r="L36" s="326">
        <f>IFERROR(IF($C36&lt;500,$C36*I36,IF(AND(500&lt;=$C36,$C36&lt;=5000),$C36*J36,IF($C36&gt;5000,$C36*K36,"No Offer"))),"No Offer")</f>
        <v>0</v>
      </c>
      <c r="M36" s="574">
        <v>70.31</v>
      </c>
      <c r="N36" s="574">
        <v>63.31</v>
      </c>
      <c r="O36" s="574">
        <v>63.31</v>
      </c>
      <c r="P36" s="324">
        <f>IFERROR(IF($C36&lt;500,$C36*M36,IF(AND(500&lt;=$C36,$C36&lt;=5000),$C36*N36,IF($C36&gt;5000,$C36*O36,"No Offer"))),"No Offer")</f>
        <v>0</v>
      </c>
      <c r="Q36" s="644">
        <v>39.5</v>
      </c>
      <c r="R36" s="644">
        <v>38.700000000000003</v>
      </c>
      <c r="S36" s="644">
        <v>38.700000000000003</v>
      </c>
      <c r="T36" s="326">
        <f>IFERROR(IF($C36&lt;500,$C36*Q36,IF(AND(500&lt;=$C36,$C36&lt;=5000),$C36*R36,IF($C36&gt;5000,$C36*S36,"No Offer"))),"No Offer")</f>
        <v>0</v>
      </c>
      <c r="U36" s="576">
        <v>44.3</v>
      </c>
      <c r="V36" s="576">
        <v>42.51</v>
      </c>
      <c r="W36" s="576">
        <v>42.01</v>
      </c>
      <c r="X36" s="324">
        <f>IFERROR(IF($C36&lt;500,$C36*U36,IF(AND(500&lt;=$C36,$C36&lt;=5000),$C36*V36,IF($C36&gt;5000,$C36*W36,"No Offer"))),"No Offer")</f>
        <v>0</v>
      </c>
      <c r="Y36" s="573">
        <v>57.69</v>
      </c>
      <c r="Z36" s="573">
        <v>49.06</v>
      </c>
      <c r="AA36" s="573">
        <v>44.74</v>
      </c>
      <c r="AB36" s="326">
        <f>IFERROR(IF($C36&lt;500,$C36*Y36,IF(AND(500&lt;=$C36,$C36&lt;=5000),$C36*Z36,IF($C36&gt;5000,$C36*AA36,"No Offer"))),"No Offer")</f>
        <v>0</v>
      </c>
      <c r="AC36" s="731">
        <f>AB36</f>
        <v>0</v>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Input'!C38</f>
        <v>0</v>
      </c>
      <c r="D38" s="318" t="s">
        <v>1752</v>
      </c>
      <c r="E38" s="574">
        <v>42.65</v>
      </c>
      <c r="F38" s="574">
        <v>38.15</v>
      </c>
      <c r="G38" s="574">
        <v>37.549999999999997</v>
      </c>
      <c r="H38" s="324">
        <f>IFERROR(IF($C38&lt;500,$C38*E38,IF(AND(500&lt;=$C38,$C38&lt;=5000),$C38*F38,IF($C38&gt;5000,$C38*G38,"No Offer"))),"No Offer")</f>
        <v>0</v>
      </c>
      <c r="I38" s="573">
        <v>45</v>
      </c>
      <c r="J38" s="573">
        <v>20</v>
      </c>
      <c r="K38" s="573">
        <v>1</v>
      </c>
      <c r="L38" s="326">
        <f>IFERROR(IF($C38&lt;500,$C38*I38,IF(AND(500&lt;=$C38,$C38&lt;=5000),$C38*J38,IF($C38&gt;5000,$C38*K38,"No Offer"))),"No Offer")</f>
        <v>0</v>
      </c>
      <c r="M38" s="574">
        <v>52.73</v>
      </c>
      <c r="N38" s="574">
        <v>47.48</v>
      </c>
      <c r="O38" s="574">
        <v>47.48</v>
      </c>
      <c r="P38" s="324">
        <f>IFERROR(IF($C38&lt;500,$C38*M38,IF(AND(500&lt;=$C38,$C38&lt;=5000),$C38*N38,IF($C38&gt;5000,$C38*O38,"No Offer"))),"No Offer")</f>
        <v>0</v>
      </c>
      <c r="Q38" s="644">
        <v>30.5</v>
      </c>
      <c r="R38" s="644">
        <v>29.8</v>
      </c>
      <c r="S38" s="644">
        <v>29.8</v>
      </c>
      <c r="T38" s="326">
        <f>IFERROR(IF($C38&lt;500,$C38*Q38,IF(AND(500&lt;=$C38,$C38&lt;=5000),$C38*R38,IF($C38&gt;5000,$C38*S38,"No Offer"))),"No Offer")</f>
        <v>0</v>
      </c>
      <c r="U38" s="576">
        <v>31.34</v>
      </c>
      <c r="V38" s="576">
        <v>29.85</v>
      </c>
      <c r="W38" s="576">
        <v>29.35</v>
      </c>
      <c r="X38" s="324">
        <f>IFERROR(IF($C38&lt;500,$C38*U38,IF(AND(500&lt;=$C38,$C38&lt;=5000),$C38*V38,IF($C38&gt;5000,$C38*W38,"No Offer"))),"No Offer")</f>
        <v>0</v>
      </c>
      <c r="Y38" s="573">
        <v>47.58</v>
      </c>
      <c r="Z38" s="573">
        <v>38.950000000000003</v>
      </c>
      <c r="AA38" s="573">
        <v>34.630000000000003</v>
      </c>
      <c r="AB38" s="326">
        <f>IFERROR(IF($C38&lt;500,$C38*Y38,IF(AND(500&lt;=$C38,$C38&lt;=5000),$C38*Z38,IF($C38&gt;5000,$C38*AA38,"No Offer"))),"No Offer")</f>
        <v>0</v>
      </c>
      <c r="AC38" s="731">
        <f>AB38</f>
        <v>0</v>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Input'!C40</f>
        <v>0</v>
      </c>
      <c r="D40" s="318" t="s">
        <v>1752</v>
      </c>
      <c r="E40" s="574">
        <v>42.65</v>
      </c>
      <c r="F40" s="574">
        <v>38.15</v>
      </c>
      <c r="G40" s="574">
        <v>37.549999999999997</v>
      </c>
      <c r="H40" s="324">
        <f>IFERROR(IF($C40&lt;500,$C40*E40,IF(AND(500&lt;=$C40,$C40&lt;=5000),$C40*F40,IF($C40&gt;5000,$C40*G40,"No Offer"))),"No Offer")</f>
        <v>0</v>
      </c>
      <c r="I40" s="573">
        <v>45</v>
      </c>
      <c r="J40" s="573">
        <v>20</v>
      </c>
      <c r="K40" s="573">
        <v>1</v>
      </c>
      <c r="L40" s="326">
        <f>IFERROR(IF($C40&lt;500,$C40*I40,IF(AND(500&lt;=$C40,$C40&lt;=5000),$C40*J40,IF($C40&gt;5000,$C40*K40,"No Offer"))),"No Offer")</f>
        <v>0</v>
      </c>
      <c r="M40" s="574">
        <v>52.73</v>
      </c>
      <c r="N40" s="574">
        <v>47.48</v>
      </c>
      <c r="O40" s="574">
        <v>47.48</v>
      </c>
      <c r="P40" s="324">
        <f>IFERROR(IF($C40&lt;500,$C40*M40,IF(AND(500&lt;=$C40,$C40&lt;=5000),$C40*N40,IF($C40&gt;5000,$C40*O40,"No Offer"))),"No Offer")</f>
        <v>0</v>
      </c>
      <c r="Q40" s="644">
        <v>30.5</v>
      </c>
      <c r="R40" s="644">
        <v>29.8</v>
      </c>
      <c r="S40" s="644">
        <v>29.8</v>
      </c>
      <c r="T40" s="326">
        <f>IFERROR(IF($C40&lt;500,$C40*Q40,IF(AND(500&lt;=$C40,$C40&lt;=5000),$C40*R40,IF($C40&gt;5000,$C40*S40,"No Offer"))),"No Offer")</f>
        <v>0</v>
      </c>
      <c r="U40" s="576">
        <v>31.84</v>
      </c>
      <c r="V40" s="576">
        <v>30.35</v>
      </c>
      <c r="W40" s="576">
        <v>29.85</v>
      </c>
      <c r="X40" s="324">
        <f>IFERROR(IF($C40&lt;500,$C40*U40,IF(AND(500&lt;=$C40,$C40&lt;=5000),$C40*V40,IF($C40&gt;5000,$C40*W40,"No Offer"))),"No Offer")</f>
        <v>0</v>
      </c>
      <c r="Y40" s="573">
        <v>47.58</v>
      </c>
      <c r="Z40" s="573">
        <v>38.950000000000003</v>
      </c>
      <c r="AA40" s="573">
        <v>34.630000000000003</v>
      </c>
      <c r="AB40" s="326">
        <f>IFERROR(IF($C40&lt;500,$C40*Y40,IF(AND(500&lt;=$C40,$C40&lt;=5000),$C40*Z40,IF($C40&gt;5000,$C40*AA40,"No Offer"))),"No Offer")</f>
        <v>0</v>
      </c>
      <c r="AC40" s="731">
        <f>AB40</f>
        <v>0</v>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Input'!C42</f>
        <v>0</v>
      </c>
      <c r="D42" s="318" t="s">
        <v>1752</v>
      </c>
      <c r="E42" s="574">
        <v>31.7</v>
      </c>
      <c r="F42" s="574">
        <v>25.09</v>
      </c>
      <c r="G42" s="574">
        <v>25.06</v>
      </c>
      <c r="H42" s="324">
        <f>IFERROR(IF($C42&lt;500,$C42*E42,IF(AND(500&lt;=$C42,$C42&lt;=5000),$C42*F42,IF($C42&gt;5000,$C42*G42,"No Offer"))),"No Offer")</f>
        <v>0</v>
      </c>
      <c r="I42" s="573">
        <v>30</v>
      </c>
      <c r="J42" s="573">
        <v>20</v>
      </c>
      <c r="K42" s="573">
        <v>1</v>
      </c>
      <c r="L42" s="326">
        <f>IFERROR(IF($C42&lt;500,$C42*I42,IF(AND(500&lt;=$C42,$C42&lt;=5000),$C42*J42,IF($C42&gt;5000,$C42*K42,"No Offer"))),"No Offer")</f>
        <v>0</v>
      </c>
      <c r="M42" s="574">
        <v>35.15</v>
      </c>
      <c r="N42" s="574">
        <v>31.66</v>
      </c>
      <c r="O42" s="574">
        <v>31.66</v>
      </c>
      <c r="P42" s="324">
        <f>IFERROR(IF($C42&lt;500,$C42*M42,IF(AND(500&lt;=$C42,$C42&lt;=5000),$C42*N42,IF($C42&gt;5000,$C42*O42,"No Offer"))),"No Offer")</f>
        <v>0</v>
      </c>
      <c r="Q42" s="644">
        <v>20.92</v>
      </c>
      <c r="R42" s="644">
        <v>20.65</v>
      </c>
      <c r="S42" s="644">
        <v>20.65</v>
      </c>
      <c r="T42" s="326">
        <f>IFERROR(IF($C42&lt;500,$C42*Q42,IF(AND(500&lt;=$C42,$C42&lt;=5000),$C42*R42,IF($C42&gt;5000,$C42*S42,"No Offer"))),"No Offer")</f>
        <v>0</v>
      </c>
      <c r="U42" s="576">
        <v>21.09</v>
      </c>
      <c r="V42" s="576">
        <v>21</v>
      </c>
      <c r="W42" s="576">
        <v>20.5</v>
      </c>
      <c r="X42" s="324">
        <f>IFERROR(IF($C42&lt;500,$C42*U42,IF(AND(500&lt;=$C42,$C42&lt;=5000),$C42*V42,IF($C42&gt;5000,$C42*W42,"No Offer"))),"No Offer")</f>
        <v>0</v>
      </c>
      <c r="Y42" s="573">
        <v>37.479999999999997</v>
      </c>
      <c r="Z42" s="573">
        <v>28.84</v>
      </c>
      <c r="AA42" s="573">
        <v>24.53</v>
      </c>
      <c r="AB42" s="326">
        <f>IFERROR(IF($C42&lt;500,$C42*Y42,IF(AND(500&lt;=$C42,$C42&lt;=5000),$C42*Z42,IF($C42&gt;5000,$C42*AA42,"No Offer"))),"No Offer")</f>
        <v>0</v>
      </c>
      <c r="AC42" s="731">
        <f>AB42</f>
        <v>0</v>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Input'!C44</f>
        <v>0</v>
      </c>
      <c r="D44" s="318" t="s">
        <v>1752</v>
      </c>
      <c r="E44" s="574">
        <v>31.7</v>
      </c>
      <c r="F44" s="574">
        <v>25.09</v>
      </c>
      <c r="G44" s="574">
        <v>25.06</v>
      </c>
      <c r="H44" s="324">
        <f>IFERROR(IF($C44&lt;500,$C44*E44,IF(AND(500&lt;=$C44,$C44&lt;=5000),$C44*F44,IF($C44&gt;5000,$C44*G44,"No Offer"))),"No Offer")</f>
        <v>0</v>
      </c>
      <c r="I44" s="573">
        <v>30</v>
      </c>
      <c r="J44" s="573">
        <v>20</v>
      </c>
      <c r="K44" s="573">
        <v>1</v>
      </c>
      <c r="L44" s="326">
        <f>IFERROR(IF($C44&lt;500,$C44*I44,IF(AND(500&lt;=$C44,$C44&lt;=5000),$C44*J44,IF($C44&gt;5000,$C44*K44,"No Offer"))),"No Offer")</f>
        <v>0</v>
      </c>
      <c r="M44" s="574">
        <v>35.15</v>
      </c>
      <c r="N44" s="574">
        <v>31.66</v>
      </c>
      <c r="O44" s="574">
        <v>31.66</v>
      </c>
      <c r="P44" s="324">
        <f>IFERROR(IF($C44&lt;500,$C44*M44,IF(AND(500&lt;=$C44,$C44&lt;=5000),$C44*N44,IF($C44&gt;5000,$C44*O44,"No Offer"))),"No Offer")</f>
        <v>0</v>
      </c>
      <c r="Q44" s="644">
        <v>20.92</v>
      </c>
      <c r="R44" s="644">
        <v>20.65</v>
      </c>
      <c r="S44" s="644">
        <v>20.65</v>
      </c>
      <c r="T44" s="326">
        <f>IFERROR(IF($C44&lt;500,$C44*Q44,IF(AND(500&lt;=$C44,$C44&lt;=5000),$C44*R44,IF($C44&gt;5000,$C44*S44,"No Offer"))),"No Offer")</f>
        <v>0</v>
      </c>
      <c r="U44" s="576">
        <v>22.4</v>
      </c>
      <c r="V44" s="576">
        <v>21.5</v>
      </c>
      <c r="W44" s="576">
        <v>21</v>
      </c>
      <c r="X44" s="324">
        <f>IFERROR(IF($C44&lt;500,$C44*U44,IF(AND(500&lt;=$C44,$C44&lt;=5000),$C44*V44,IF($C44&gt;5000,$C44*W44,"No Offer"))),"No Offer")</f>
        <v>0</v>
      </c>
      <c r="Y44" s="573">
        <v>37.479999999999997</v>
      </c>
      <c r="Z44" s="573">
        <v>28.84</v>
      </c>
      <c r="AA44" s="573">
        <v>24.53</v>
      </c>
      <c r="AB44" s="326">
        <f>IFERROR(IF($C44&lt;500,$C44*Y44,IF(AND(500&lt;=$C44,$C44&lt;=5000),$C44*Z44,IF($C44&gt;5000,$C44*AA44,"No Offer"))),"No Offer")</f>
        <v>0</v>
      </c>
      <c r="AC44" s="731">
        <f>AB44</f>
        <v>0</v>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Input'!C46</f>
        <v>0</v>
      </c>
      <c r="D46" s="318" t="s">
        <v>1752</v>
      </c>
      <c r="E46" s="574">
        <v>29.98</v>
      </c>
      <c r="F46" s="574">
        <v>23.41</v>
      </c>
      <c r="G46" s="574">
        <v>23.34</v>
      </c>
      <c r="H46" s="324">
        <f>IFERROR(IF($C46&lt;500,$C46*E46,IF(AND(500&lt;=$C46,$C46&lt;=5000),$C46*F46,IF($C46&gt;5000,$C46*G46,"No Offer"))),"No Offer")</f>
        <v>0</v>
      </c>
      <c r="I46" s="573">
        <v>30</v>
      </c>
      <c r="J46" s="573">
        <v>30</v>
      </c>
      <c r="K46" s="573">
        <v>30</v>
      </c>
      <c r="L46" s="326">
        <f>IFERROR(IF($C46&lt;500,$C46*I46,IF(AND(500&lt;=$C46,$C46&lt;=5000),$C46*J46,IF($C46&gt;5000,$C46*K46,"No Offer"))),"No Offer")</f>
        <v>0</v>
      </c>
      <c r="M46" s="574">
        <v>35.15</v>
      </c>
      <c r="N46" s="574">
        <v>31.66</v>
      </c>
      <c r="O46" s="574">
        <v>31.66</v>
      </c>
      <c r="P46" s="324">
        <f>IFERROR(IF($C46&lt;500,$C46*M46,IF(AND(500&lt;=$C46,$C46&lt;=5000),$C46*N46,IF($C46&gt;5000,$C46*O46,"No Offer"))),"No Offer")</f>
        <v>0</v>
      </c>
      <c r="Q46" s="644">
        <v>25.92</v>
      </c>
      <c r="R46" s="644">
        <v>25.62</v>
      </c>
      <c r="S46" s="644">
        <v>25.62</v>
      </c>
      <c r="T46" s="326">
        <f>IFERROR(IF($C46&lt;500,$C46*Q46,IF(AND(500&lt;=$C46,$C46&lt;=5000),$C46*R46,IF($C46&gt;5000,$C46*S46,"No Offer"))),"No Offer")</f>
        <v>0</v>
      </c>
      <c r="U46" s="576">
        <v>22.4</v>
      </c>
      <c r="V46" s="576">
        <v>21.5</v>
      </c>
      <c r="W46" s="576">
        <v>21</v>
      </c>
      <c r="X46" s="324">
        <f>IFERROR(IF($C46&lt;500,$C46*U46,IF(AND(500&lt;=$C46,$C46&lt;=5000),$C46*V46,IF($C46&gt;5000,$C46*W46,"No Offer"))),"No Offer")</f>
        <v>0</v>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Input'!C48</f>
        <v>0</v>
      </c>
      <c r="D48" s="318" t="s">
        <v>1752</v>
      </c>
      <c r="E48" s="574">
        <v>29.98</v>
      </c>
      <c r="F48" s="574">
        <v>23.41</v>
      </c>
      <c r="G48" s="574">
        <v>23.34</v>
      </c>
      <c r="H48" s="324">
        <f>IFERROR(IF($C48&lt;500,$C48*E48,IF(AND(500&lt;=$C48,$C48&lt;=5000),$C48*F48,IF($C48&gt;5000,$C48*G48,"No Offer"))),"No Offer")</f>
        <v>0</v>
      </c>
      <c r="I48" s="573">
        <v>20</v>
      </c>
      <c r="J48" s="573">
        <v>20</v>
      </c>
      <c r="K48" s="573">
        <v>20</v>
      </c>
      <c r="L48" s="326">
        <f>IFERROR(IF($C48&lt;500,$C48*I48,IF(AND(500&lt;=$C48,$C48&lt;=5000),$C48*J48,IF($C48&gt;5000,$C48*K48,"No Offer"))),"No Offer")</f>
        <v>0</v>
      </c>
      <c r="M48" s="574">
        <v>35.15</v>
      </c>
      <c r="N48" s="574">
        <v>31.66</v>
      </c>
      <c r="O48" s="574">
        <v>31.66</v>
      </c>
      <c r="P48" s="324">
        <f>IFERROR(IF($C48&lt;500,$C48*M48,IF(AND(500&lt;=$C48,$C48&lt;=5000),$C48*N48,IF($C48&gt;5000,$C48*O48,"No Offer"))),"No Offer")</f>
        <v>0</v>
      </c>
      <c r="Q48" s="644">
        <v>25.92</v>
      </c>
      <c r="R48" s="644">
        <v>25.62</v>
      </c>
      <c r="S48" s="644">
        <v>25.62</v>
      </c>
      <c r="T48" s="326">
        <f>IFERROR(IF($C48&lt;500,$C48*Q48,IF(AND(500&lt;=$C48,$C48&lt;=5000),$C48*R48,IF($C48&gt;5000,$C48*S48,"No Offer"))),"No Offer")</f>
        <v>0</v>
      </c>
      <c r="U48" s="576">
        <v>22.9</v>
      </c>
      <c r="V48" s="576">
        <v>21.9</v>
      </c>
      <c r="W48" s="576">
        <v>21.5</v>
      </c>
      <c r="X48" s="324">
        <f>IFERROR(IF($C48&lt;500,$C48*U48,IF(AND(500&lt;=$C48,$C48&lt;=5000),$C48*V48,IF($C48&gt;5000,$C48*W48,"No Offer"))),"No Offer")</f>
        <v>0</v>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v>0</v>
      </c>
      <c r="H51" s="476"/>
      <c r="I51" s="476"/>
      <c r="J51" s="476"/>
      <c r="K51" s="736">
        <f>SUM(L53:L67)</f>
        <v>0</v>
      </c>
      <c r="L51" s="476"/>
      <c r="M51" s="476"/>
      <c r="N51" s="476"/>
      <c r="O51" s="736">
        <f>SUM(P53:P67)</f>
        <v>0</v>
      </c>
      <c r="P51" s="476"/>
      <c r="Q51" s="476"/>
      <c r="R51" s="476"/>
      <c r="S51" s="736">
        <f>SUM(T53:T67)</f>
        <v>0</v>
      </c>
      <c r="T51" s="476"/>
      <c r="U51" s="476"/>
      <c r="V51" s="476"/>
      <c r="W51" s="736">
        <f>SUM(X53:X67)</f>
        <v>0</v>
      </c>
      <c r="X51" s="476"/>
      <c r="Y51" s="476"/>
      <c r="Z51" s="476"/>
      <c r="AA51" s="736">
        <f>SUM(AB53:AB67)</f>
        <v>0</v>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Input'!C53</f>
        <v>0</v>
      </c>
      <c r="D53" s="318" t="s">
        <v>1752</v>
      </c>
      <c r="E53" s="574">
        <v>23.05</v>
      </c>
      <c r="F53" s="574">
        <v>16.63</v>
      </c>
      <c r="G53" s="574">
        <v>16.559999999999999</v>
      </c>
      <c r="H53" s="324">
        <f>IFERROR(IF($C53&lt;500,$C53*E53,IF(AND(500&lt;=$C53,$C53&lt;=5000),$C53*F53,IF($C53&gt;5000,$C53*G53,"No Offer"))),"No Offer")</f>
        <v>0</v>
      </c>
      <c r="I53" s="573">
        <v>22</v>
      </c>
      <c r="J53" s="573">
        <v>22</v>
      </c>
      <c r="K53" s="573">
        <v>1</v>
      </c>
      <c r="L53" s="326">
        <f>IFERROR(IF($C53&lt;500,$C53*I53,IF(AND(500&lt;=$C53,$C53&lt;=5000),$C53*J53,IF($C53&gt;5000,$C53*K53,"No Offer"))),"No Offer")</f>
        <v>0</v>
      </c>
      <c r="M53" s="574">
        <v>21.09</v>
      </c>
      <c r="N53" s="574">
        <v>18.989999999999998</v>
      </c>
      <c r="O53" s="574">
        <v>18.989999999999998</v>
      </c>
      <c r="P53" s="324">
        <f>IFERROR(IF($C53&lt;500,$C53*M53,IF(AND(500&lt;=$C53,$C53&lt;=5000),$C53*N53,IF($C53&gt;5000,$C53*O53,"No Offer"))),"No Offer")</f>
        <v>0</v>
      </c>
      <c r="Q53" s="644">
        <v>14.6</v>
      </c>
      <c r="R53" s="644">
        <v>12.4</v>
      </c>
      <c r="S53" s="644">
        <v>12.4</v>
      </c>
      <c r="T53" s="644"/>
      <c r="U53" s="576">
        <v>13.34</v>
      </c>
      <c r="V53" s="576">
        <v>12.34</v>
      </c>
      <c r="W53" s="576">
        <v>11.74</v>
      </c>
      <c r="X53" s="324">
        <f>IFERROR(IF($C53&lt;500,$C53*U53,IF(AND(500&lt;=$C53,$C53&lt;=5000),$C53*V53,IF($C53&gt;5000,$C53*W53,"No Offer"))),"No Offer")</f>
        <v>0</v>
      </c>
      <c r="Y53" s="573">
        <v>21.11</v>
      </c>
      <c r="Z53" s="573">
        <v>16.78</v>
      </c>
      <c r="AA53" s="573">
        <v>14.62</v>
      </c>
      <c r="AB53" s="326">
        <f>IFERROR(IF($C53&lt;500,$C53*Y53,IF(AND(500&lt;=$C53,$C53&lt;=5000),$C53*Z53,IF($C53&gt;5000,$C53*AA53,"No Offer"))),"No Offer")</f>
        <v>0</v>
      </c>
      <c r="AC53" s="731">
        <f>AB53</f>
        <v>0</v>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Input'!C55</f>
        <v>0</v>
      </c>
      <c r="D55" s="318" t="s">
        <v>1752</v>
      </c>
      <c r="E55" s="574">
        <v>23.05</v>
      </c>
      <c r="F55" s="574">
        <v>16.93</v>
      </c>
      <c r="G55" s="574">
        <v>16.559999999999999</v>
      </c>
      <c r="H55" s="324">
        <f>IFERROR(IF($C55&lt;500,$C55*E55,IF(AND(500&lt;=$C55,$C55&lt;=5000),$C55*F55,IF($C55&gt;5000,$C55*G55,"No Offer"))),"No Offer")</f>
        <v>0</v>
      </c>
      <c r="I55" s="573">
        <v>22</v>
      </c>
      <c r="J55" s="573">
        <v>22</v>
      </c>
      <c r="K55" s="573">
        <v>1</v>
      </c>
      <c r="L55" s="326">
        <f>IFERROR(IF($C55&lt;500,$C55*I55,IF(AND(500&lt;=$C55,$C55&lt;=5000),$C55*J55,IF($C55&gt;5000,$C55*K55,"No Offer"))),"No Offer")</f>
        <v>0</v>
      </c>
      <c r="M55" s="574">
        <v>21.09</v>
      </c>
      <c r="N55" s="574">
        <v>18.989999999999998</v>
      </c>
      <c r="O55" s="574">
        <v>18.989999999999998</v>
      </c>
      <c r="P55" s="324">
        <f>IFERROR(IF($C55&lt;500,$C55*M55,IF(AND(500&lt;=$C55,$C55&lt;=5000),$C55*N55,IF($C55&gt;5000,$C55*O55,"No Offer"))),"No Offer")</f>
        <v>0</v>
      </c>
      <c r="Q55" s="644">
        <v>14.6</v>
      </c>
      <c r="R55" s="644">
        <v>12.4</v>
      </c>
      <c r="S55" s="644">
        <v>12.4</v>
      </c>
      <c r="T55" s="644"/>
      <c r="U55" s="576">
        <v>13.84</v>
      </c>
      <c r="V55" s="576">
        <v>12.84</v>
      </c>
      <c r="W55" s="576">
        <v>12.24</v>
      </c>
      <c r="X55" s="324">
        <f>IFERROR(IF($C55&lt;500,$C55*U55,IF(AND(500&lt;=$C55,$C55&lt;=5000),$C55*V55,IF($C55&gt;5000,$C55*W55,"No Offer"))),"No Offer")</f>
        <v>0</v>
      </c>
      <c r="Y55" s="573">
        <v>21.11</v>
      </c>
      <c r="Z55" s="573">
        <v>16.78</v>
      </c>
      <c r="AA55" s="573">
        <v>14.62</v>
      </c>
      <c r="AB55" s="326">
        <f>IFERROR(IF($C55&lt;500,$C55*Y55,IF(AND(500&lt;=$C55,$C55&lt;=5000),$C55*Z55,IF($C55&gt;5000,$C55*AA55,"No Offer"))),"No Offer")</f>
        <v>0</v>
      </c>
      <c r="AC55" s="731">
        <f>AB55</f>
        <v>0</v>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Input'!C57</f>
        <v>0</v>
      </c>
      <c r="D57" s="318" t="s">
        <v>1752</v>
      </c>
      <c r="E57" s="574">
        <v>23.41</v>
      </c>
      <c r="F57" s="574">
        <v>16.989999999999998</v>
      </c>
      <c r="G57" s="574">
        <v>16.920000000000002</v>
      </c>
      <c r="H57" s="324">
        <f>IFERROR(IF($C57&lt;500,$C57*E57,IF(AND(500&lt;=$C57,$C57&lt;=5000),$C57*F57,IF($C57&gt;5000,$C57*G57,"No Offer"))),"No Offer")</f>
        <v>0</v>
      </c>
      <c r="I57" s="573">
        <v>22</v>
      </c>
      <c r="J57" s="573">
        <v>22</v>
      </c>
      <c r="K57" s="573">
        <v>1</v>
      </c>
      <c r="L57" s="326">
        <f>IFERROR(IF($C57&lt;500,$C57*I57,IF(AND(500&lt;=$C57,$C57&lt;=5000),$C57*J57,IF($C57&gt;5000,$C57*K57,"No Offer"))),"No Offer")</f>
        <v>0</v>
      </c>
      <c r="M57" s="574">
        <v>21.09</v>
      </c>
      <c r="N57" s="574">
        <v>18.989999999999998</v>
      </c>
      <c r="O57" s="574">
        <v>18.989999999999998</v>
      </c>
      <c r="P57" s="324">
        <f>IFERROR(IF($C57&lt;500,$C57*M57,IF(AND(500&lt;=$C57,$C57&lt;=5000),$C57*N57,IF($C57&gt;5000,$C57*O57,"No Offer"))),"No Offer")</f>
        <v>0</v>
      </c>
      <c r="Q57" s="644">
        <v>15.1</v>
      </c>
      <c r="R57" s="644">
        <v>12.9</v>
      </c>
      <c r="S57" s="644">
        <v>12.9</v>
      </c>
      <c r="T57" s="644"/>
      <c r="U57" s="576">
        <v>13.61</v>
      </c>
      <c r="V57" s="576">
        <v>12.61</v>
      </c>
      <c r="W57" s="576">
        <v>12.01</v>
      </c>
      <c r="X57" s="324">
        <f>IFERROR(IF($C57&lt;500,$C57*U57,IF(AND(500&lt;=$C57,$C57&lt;=5000),$C57*V57,IF($C57&gt;5000,$C57*W57,"No Offer"))),"No Offer")</f>
        <v>0</v>
      </c>
      <c r="Y57" s="573">
        <v>21.11</v>
      </c>
      <c r="Z57" s="573">
        <v>16.78</v>
      </c>
      <c r="AA57" s="573">
        <v>14.62</v>
      </c>
      <c r="AB57" s="326">
        <f>IFERROR(IF($C57&lt;500,$C57*Y57,IF(AND(500&lt;=$C57,$C57&lt;=5000),$C57*Z57,IF($C57&gt;5000,$C57*AA57,"No Offer"))),"No Offer")</f>
        <v>0</v>
      </c>
      <c r="AC57" s="731">
        <f>AB57</f>
        <v>0</v>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Input'!C59</f>
        <v>0</v>
      </c>
      <c r="D59" s="318" t="s">
        <v>1752</v>
      </c>
      <c r="E59" s="574">
        <v>23.41</v>
      </c>
      <c r="F59" s="574">
        <v>16.989999999999998</v>
      </c>
      <c r="G59" s="574">
        <v>16.920000000000002</v>
      </c>
      <c r="H59" s="324">
        <f>IFERROR(IF($C59&lt;500,$C59*E59,IF(AND(500&lt;=$C59,$C59&lt;=5000),$C59*F59,IF($C59&gt;5000,$C59*G59,"No Offer"))),"No Offer")</f>
        <v>0</v>
      </c>
      <c r="I59" s="573">
        <v>22</v>
      </c>
      <c r="J59" s="573">
        <v>22</v>
      </c>
      <c r="K59" s="573">
        <v>1</v>
      </c>
      <c r="L59" s="326">
        <f>IFERROR(IF($C59&lt;500,$C59*I59,IF(AND(500&lt;=$C59,$C59&lt;=5000),$C59*J59,IF($C59&gt;5000,$C59*K59,"No Offer"))),"No Offer")</f>
        <v>0</v>
      </c>
      <c r="M59" s="574">
        <v>21.09</v>
      </c>
      <c r="N59" s="574">
        <v>18.989999999999998</v>
      </c>
      <c r="O59" s="574">
        <v>18.989999999999998</v>
      </c>
      <c r="P59" s="324">
        <f>IFERROR(IF($C59&lt;500,$C59*M59,IF(AND(500&lt;=$C59,$C59&lt;=5000),$C59*N59,IF($C59&gt;5000,$C59*O59,"No Offer"))),"No Offer")</f>
        <v>0</v>
      </c>
      <c r="Q59" s="644">
        <v>15.1</v>
      </c>
      <c r="R59" s="644">
        <v>12.9</v>
      </c>
      <c r="S59" s="644">
        <v>12.9</v>
      </c>
      <c r="T59" s="644"/>
      <c r="U59" s="576">
        <v>14.11</v>
      </c>
      <c r="V59" s="576">
        <v>13.11</v>
      </c>
      <c r="W59" s="576">
        <v>12.51</v>
      </c>
      <c r="X59" s="324">
        <f>IFERROR(IF($C59&lt;500,$C59*U59,IF(AND(500&lt;=$C59,$C59&lt;=5000),$C59*V59,IF($C59&gt;5000,$C59*W59,"No Offer"))),"No Offer")</f>
        <v>0</v>
      </c>
      <c r="Y59" s="573">
        <v>21.11</v>
      </c>
      <c r="Z59" s="573">
        <v>16.78</v>
      </c>
      <c r="AA59" s="573">
        <v>14.62</v>
      </c>
      <c r="AB59" s="326">
        <f>IFERROR(IF($C59&lt;500,$C59*Y59,IF(AND(500&lt;=$C59,$C59&lt;=5000),$C59*Z59,IF($C59&gt;5000,$C59*AA59,"No Offer"))),"No Offer")</f>
        <v>0</v>
      </c>
      <c r="AC59" s="731">
        <f>AB59</f>
        <v>0</v>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Input'!C61</f>
        <v>0</v>
      </c>
      <c r="D61" s="318" t="s">
        <v>1752</v>
      </c>
      <c r="E61" s="574">
        <v>27.99</v>
      </c>
      <c r="F61" s="574">
        <v>21.49</v>
      </c>
      <c r="G61" s="574">
        <v>21.43</v>
      </c>
      <c r="H61" s="324">
        <f>IFERROR(IF($C61&lt;500,$C61*E61,IF(AND(500&lt;=$C61,$C61&lt;=5000),$C61*F61,IF($C61&gt;5000,$C61*G61,"No Offer"))),"No Offer")</f>
        <v>0</v>
      </c>
      <c r="I61" s="573">
        <v>22.5</v>
      </c>
      <c r="J61" s="573">
        <v>22.5</v>
      </c>
      <c r="K61" s="573">
        <v>1</v>
      </c>
      <c r="L61" s="326">
        <f>IFERROR(IF($C61&lt;500,$C61*I61,IF(AND(500&lt;=$C61,$C61&lt;=5000),$C61*J61,IF($C61&gt;5000,$C61*K61,"No Offer"))),"No Offer")</f>
        <v>0</v>
      </c>
      <c r="M61" s="574">
        <v>24.27</v>
      </c>
      <c r="N61" s="574">
        <v>22.17</v>
      </c>
      <c r="O61" s="574">
        <v>22.17</v>
      </c>
      <c r="P61" s="324">
        <f>IFERROR(IF($C61&lt;500,$C61*M61,IF(AND(500&lt;=$C61,$C61&lt;=5000),$C61*N61,IF($C61&gt;5000,$C61*O61,"No Offer"))),"No Offer")</f>
        <v>0</v>
      </c>
      <c r="Q61" s="644">
        <v>16.5</v>
      </c>
      <c r="R61" s="644">
        <v>14.2</v>
      </c>
      <c r="S61" s="644">
        <v>14.2</v>
      </c>
      <c r="T61" s="644"/>
      <c r="U61" s="576">
        <v>16.89</v>
      </c>
      <c r="V61" s="576">
        <v>15.89</v>
      </c>
      <c r="W61" s="576">
        <v>15.29</v>
      </c>
      <c r="X61" s="324">
        <f>IFERROR(IF($C61&lt;500,$C61*U61,IF(AND(500&lt;=$C61,$C61&lt;=5000),$C61*V61,IF($C61&gt;5000,$C61*W61,"No Offer"))),"No Offer")</f>
        <v>0</v>
      </c>
      <c r="Y61" s="573">
        <v>24.14</v>
      </c>
      <c r="Z61" s="573">
        <v>19.82</v>
      </c>
      <c r="AA61" s="573">
        <v>15.51</v>
      </c>
      <c r="AB61" s="326">
        <f>IFERROR(IF($C61&lt;500,$C61*Y61,IF(AND(500&lt;=$C61,$C61&lt;=5000),$C61*Z61,IF($C61&gt;5000,$C61*AA61,"No Offer"))),"No Offer")</f>
        <v>0</v>
      </c>
      <c r="AC61" s="731">
        <f>AB61</f>
        <v>0</v>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Input'!C63</f>
        <v>0</v>
      </c>
      <c r="D63" s="318" t="s">
        <v>1752</v>
      </c>
      <c r="E63" s="574">
        <v>27.99</v>
      </c>
      <c r="F63" s="574">
        <v>21.49</v>
      </c>
      <c r="G63" s="574">
        <v>21.43</v>
      </c>
      <c r="H63" s="324">
        <f>IFERROR(IF($C63&lt;500,$C63*E63,IF(AND(500&lt;=$C63,$C63&lt;=5000),$C63*F63,IF($C63&gt;5000,$C63*G63,"No Offer"))),"No Offer")</f>
        <v>0</v>
      </c>
      <c r="I63" s="573">
        <v>22.5</v>
      </c>
      <c r="J63" s="573">
        <v>22.5</v>
      </c>
      <c r="K63" s="573">
        <v>1</v>
      </c>
      <c r="L63" s="326">
        <f>IFERROR(IF($C63&lt;500,$C63*I63,IF(AND(500&lt;=$C63,$C63&lt;=5000),$C63*J63,IF($C63&gt;5000,$C63*K63,"No Offer"))),"No Offer")</f>
        <v>0</v>
      </c>
      <c r="M63" s="574">
        <v>24.27</v>
      </c>
      <c r="N63" s="574">
        <v>22.17</v>
      </c>
      <c r="O63" s="574">
        <v>22.17</v>
      </c>
      <c r="P63" s="324">
        <f>IFERROR(IF($C63&lt;500,$C63*M63,IF(AND(500&lt;=$C63,$C63&lt;=5000),$C63*N63,IF($C63&gt;5000,$C63*O63,"No Offer"))),"No Offer")</f>
        <v>0</v>
      </c>
      <c r="Q63" s="644">
        <v>16.5</v>
      </c>
      <c r="R63" s="644">
        <v>14.2</v>
      </c>
      <c r="S63" s="644">
        <v>14.2</v>
      </c>
      <c r="T63" s="644"/>
      <c r="U63" s="576">
        <v>17.39</v>
      </c>
      <c r="V63" s="576">
        <v>16.39</v>
      </c>
      <c r="W63" s="576">
        <v>15.79</v>
      </c>
      <c r="X63" s="324">
        <f>IFERROR(IF($C63&lt;500,$C63*U63,IF(AND(500&lt;=$C63,$C63&lt;=5000),$C63*V63,IF($C63&gt;5000,$C63*W63,"No Offer"))),"No Offer")</f>
        <v>0</v>
      </c>
      <c r="Y63" s="573">
        <v>24.14</v>
      </c>
      <c r="Z63" s="573">
        <v>19.82</v>
      </c>
      <c r="AA63" s="573">
        <v>15.51</v>
      </c>
      <c r="AB63" s="326">
        <f>IFERROR(IF($C63&lt;500,$C63*Y63,IF(AND(500&lt;=$C63,$C63&lt;=5000),$C63*Z63,IF($C63&gt;5000,$C63*AA63,"No Offer"))),"No Offer")</f>
        <v>0</v>
      </c>
      <c r="AC63" s="731">
        <f>AB63</f>
        <v>0</v>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Input'!C65</f>
        <v>0</v>
      </c>
      <c r="D65" s="318" t="s">
        <v>1752</v>
      </c>
      <c r="E65" s="574">
        <v>22.24</v>
      </c>
      <c r="F65" s="574">
        <v>15.84</v>
      </c>
      <c r="G65" s="574">
        <v>15.77</v>
      </c>
      <c r="H65" s="324">
        <f>IFERROR(IF($C65&lt;500,$C65*E65,IF(AND(500&lt;=$C65,$C65&lt;=5000),$C65*F65,IF($C65&gt;5000,$C65*G65,"No Offer"))),"No Offer")</f>
        <v>0</v>
      </c>
      <c r="I65" s="573">
        <v>20</v>
      </c>
      <c r="J65" s="573">
        <v>20</v>
      </c>
      <c r="K65" s="573">
        <v>1</v>
      </c>
      <c r="L65" s="326">
        <f>IFERROR(IF($C65&lt;500,$C65*I65,IF(AND(500&lt;=$C65,$C65&lt;=5000),$C65*J65,IF($C65&gt;5000,$C65*K65,"No Offer"))),"No Offer")</f>
        <v>0</v>
      </c>
      <c r="M65" s="574">
        <v>35.15</v>
      </c>
      <c r="N65" s="574">
        <v>31.66</v>
      </c>
      <c r="O65" s="574">
        <v>31.66</v>
      </c>
      <c r="P65" s="324">
        <f>IFERROR(IF($C65&lt;500,$C65*M65,IF(AND(500&lt;=$C65,$C65&lt;=5000),$C65*N65,IF($C65&gt;5000,$C65*O65,"No Offer"))),"No Offer")</f>
        <v>0</v>
      </c>
      <c r="Q65" s="644">
        <v>19</v>
      </c>
      <c r="R65" s="644">
        <v>18.5</v>
      </c>
      <c r="S65" s="644">
        <v>18.5</v>
      </c>
      <c r="T65" s="644"/>
      <c r="U65" s="576">
        <v>14.34</v>
      </c>
      <c r="V65" s="576">
        <v>13.34</v>
      </c>
      <c r="W65" s="576">
        <v>12.74</v>
      </c>
      <c r="X65" s="324">
        <f>IFERROR(IF($C65&lt;500,$C65*U65,IF(AND(500&lt;=$C65,$C65&lt;=5000),$C65*V65,IF($C65&gt;5000,$C65*W65,"No Offer"))),"No Offer")</f>
        <v>0</v>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Input'!C67</f>
        <v>0</v>
      </c>
      <c r="D67" s="318" t="s">
        <v>1752</v>
      </c>
      <c r="E67" s="574">
        <v>22.24</v>
      </c>
      <c r="F67" s="574">
        <v>15.84</v>
      </c>
      <c r="G67" s="574">
        <v>15.77</v>
      </c>
      <c r="H67" s="324">
        <f>IFERROR(IF($C67&lt;500,$C67*E67,IF(AND(500&lt;=$C67,$C67&lt;=5000),$C67*F67,IF($C67&gt;5000,$C67*G67,"No Offer"))),"No Offer")</f>
        <v>0</v>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v>0</v>
      </c>
      <c r="Q67" s="644">
        <v>19</v>
      </c>
      <c r="R67" s="644">
        <v>18.5</v>
      </c>
      <c r="S67" s="644">
        <v>18.5</v>
      </c>
      <c r="T67" s="644"/>
      <c r="U67" s="576">
        <v>14.84</v>
      </c>
      <c r="V67" s="576">
        <v>13.84</v>
      </c>
      <c r="W67" s="576">
        <v>13.24</v>
      </c>
      <c r="X67" s="324">
        <f>IFERROR(IF($C67&lt;500,$C67*U67,IF(AND(500&lt;=$C67,$C67&lt;=5000),$C67*V67,IF($C67&gt;5000,$C67*W67,"No Offer"))),"No Offer")</f>
        <v>0</v>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v>35156</v>
      </c>
      <c r="H70" s="476"/>
      <c r="I70" s="476"/>
      <c r="J70" s="476"/>
      <c r="K70" s="736">
        <f>SUM(L72:L142)</f>
        <v>51700</v>
      </c>
      <c r="L70" s="476"/>
      <c r="M70" s="476"/>
      <c r="N70" s="476"/>
      <c r="O70" s="736">
        <f>SUM(P72:P142)</f>
        <v>46349.049999999996</v>
      </c>
      <c r="P70" s="476"/>
      <c r="Q70" s="476"/>
      <c r="R70" s="476"/>
      <c r="S70" s="736">
        <f>SUM(T72:T142)</f>
        <v>29727.5</v>
      </c>
      <c r="T70" s="476"/>
      <c r="U70" s="476"/>
      <c r="V70" s="476"/>
      <c r="W70" s="736">
        <f>SUM(X72:X142)</f>
        <v>27918.000000000004</v>
      </c>
      <c r="X70" s="476"/>
      <c r="Y70" s="476"/>
      <c r="Z70" s="476"/>
      <c r="AA70" s="736">
        <f>SUM(AB72:AB142)</f>
        <v>36112.450000000004</v>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Input'!C72</f>
        <v>0</v>
      </c>
      <c r="D72" s="318" t="s">
        <v>1752</v>
      </c>
      <c r="E72" s="574">
        <v>21.12</v>
      </c>
      <c r="F72" s="574">
        <v>13.37</v>
      </c>
      <c r="G72" s="574">
        <v>13.31</v>
      </c>
      <c r="H72" s="324">
        <f>IFERROR(IF($C72&lt;500,$C72*E72,IF(AND(500&lt;=$C72,$C72&lt;=5000),$C72*F72,IF($C72&gt;5000,$C72*G72,"No Offer"))),"No Offer")</f>
        <v>0</v>
      </c>
      <c r="I72" s="573">
        <v>18</v>
      </c>
      <c r="J72" s="573">
        <v>18</v>
      </c>
      <c r="K72" s="573">
        <v>1</v>
      </c>
      <c r="L72" s="326">
        <f>IFERROR(IF($C72&lt;500,$C72*I72,IF(AND(500&lt;=$C72,$C72&lt;=5000),$C72*J72,IF($C72&gt;5000,$C72*K72,"No Offer"))),"No Offer")</f>
        <v>0</v>
      </c>
      <c r="M72" s="574">
        <v>18.54</v>
      </c>
      <c r="N72" s="574">
        <v>16.78</v>
      </c>
      <c r="O72" s="574">
        <v>16.78</v>
      </c>
      <c r="P72" s="324">
        <f>IFERROR(IF($C72&lt;500,$C72*M72,IF(AND(500&lt;=$C72,$C72&lt;=5000),$C72*N72,IF($C72&gt;5000,$C72*O72,"No Offer"))),"No Offer")</f>
        <v>0</v>
      </c>
      <c r="Q72" s="644">
        <v>12.7</v>
      </c>
      <c r="R72" s="644">
        <v>11</v>
      </c>
      <c r="S72" s="644">
        <v>11</v>
      </c>
      <c r="T72" s="326">
        <f>IFERROR(IF($C72&lt;500,$C72*Q72,IF(AND(500&lt;=$C72,$C72&lt;=5000),$C72*R72,IF($C72&gt;5000,$C72*S72,"No Offer"))),"No Offer")</f>
        <v>0</v>
      </c>
      <c r="U72" s="576">
        <v>10.7</v>
      </c>
      <c r="V72" s="576">
        <v>10.199999999999999</v>
      </c>
      <c r="W72" s="576">
        <v>9.6</v>
      </c>
      <c r="X72" s="324">
        <f>IFERROR(IF($C72&lt;500,$C72*U72,IF(AND(500&lt;=$C72,$C72&lt;=5000),$C72*V72,IF($C72&gt;5000,$C72*W72,"No Offer"))),"No Offer")</f>
        <v>0</v>
      </c>
      <c r="Y72" s="573">
        <v>17.97</v>
      </c>
      <c r="Z72" s="573">
        <v>13.65</v>
      </c>
      <c r="AA72" s="573">
        <v>11.5</v>
      </c>
      <c r="AB72" s="326">
        <f>IFERROR(IF($C72&lt;500,$C72*Y72,IF(AND(500&lt;=$C72,$C72&lt;=5000),$C72*Z72,IF($C72&gt;5000,$C72*AA72,"No Offer"))),"No Offer")</f>
        <v>0</v>
      </c>
      <c r="AC72" s="731">
        <f>AB72</f>
        <v>0</v>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Input'!C74</f>
        <v>0</v>
      </c>
      <c r="D74" s="318" t="s">
        <v>1752</v>
      </c>
      <c r="E74" s="574">
        <v>21.12</v>
      </c>
      <c r="F74" s="574">
        <v>13.37</v>
      </c>
      <c r="G74" s="574">
        <v>13.31</v>
      </c>
      <c r="H74" s="324">
        <f>IFERROR(IF($C74&lt;500,$C74*E74,IF(AND(500&lt;=$C74,$C74&lt;=5000),$C74*F74,IF($C74&gt;5000,$C74*G74,"No Offer"))),"No Offer")</f>
        <v>0</v>
      </c>
      <c r="I74" s="573">
        <v>18</v>
      </c>
      <c r="J74" s="573">
        <v>18</v>
      </c>
      <c r="K74" s="573">
        <v>1</v>
      </c>
      <c r="L74" s="326">
        <f>IFERROR(IF($C74&lt;500,$C74*I74,IF(AND(500&lt;=$C74,$C74&lt;=5000),$C74*J74,IF($C74&gt;5000,$C74*K74,"No Offer"))),"No Offer")</f>
        <v>0</v>
      </c>
      <c r="M74" s="574">
        <v>18.54</v>
      </c>
      <c r="N74" s="574">
        <v>16.78</v>
      </c>
      <c r="O74" s="574">
        <v>16.78</v>
      </c>
      <c r="P74" s="324">
        <f>IFERROR(IF($C74&lt;500,$C74*M74,IF(AND(500&lt;=$C74,$C74&lt;=5000),$C74*N74,IF($C74&gt;5000,$C74*O74,"No Offer"))),"No Offer")</f>
        <v>0</v>
      </c>
      <c r="Q74" s="644">
        <v>12.7</v>
      </c>
      <c r="R74" s="644">
        <v>11</v>
      </c>
      <c r="S74" s="644">
        <v>11</v>
      </c>
      <c r="T74" s="326">
        <f>IFERROR(IF($C74&lt;500,$C74*Q74,IF(AND(500&lt;=$C74,$C74&lt;=5000),$C74*R74,IF($C74&gt;5000,$C74*S74,"No Offer"))),"No Offer")</f>
        <v>0</v>
      </c>
      <c r="U74" s="576">
        <v>11.2</v>
      </c>
      <c r="V74" s="576">
        <v>10.7</v>
      </c>
      <c r="W74" s="576">
        <v>10.1</v>
      </c>
      <c r="X74" s="324">
        <f>IFERROR(IF($C74&lt;500,$C74*U74,IF(AND(500&lt;=$C74,$C74&lt;=5000),$C74*V74,IF($C74&gt;5000,$C74*W74,"No Offer"))),"No Offer")</f>
        <v>0</v>
      </c>
      <c r="Y74" s="573">
        <v>17.97</v>
      </c>
      <c r="Z74" s="573">
        <v>13.65</v>
      </c>
      <c r="AA74" s="573">
        <v>11.5</v>
      </c>
      <c r="AB74" s="326">
        <f>IFERROR(IF($C74&lt;500,$C74*Y74,IF(AND(500&lt;=$C74,$C74&lt;=5000),$C74*Z74,IF($C74&gt;5000,$C74*AA74,"No Offer"))),"No Offer")</f>
        <v>0</v>
      </c>
      <c r="AC74" s="731">
        <f>AB74</f>
        <v>0</v>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Input'!C76</f>
        <v>0</v>
      </c>
      <c r="D76" s="318" t="s">
        <v>1752</v>
      </c>
      <c r="E76" s="574">
        <v>20.85</v>
      </c>
      <c r="F76" s="574">
        <v>13.16</v>
      </c>
      <c r="G76" s="574">
        <v>13.09</v>
      </c>
      <c r="H76" s="324">
        <f>IFERROR(IF($C76&lt;500,$C76*E76,IF(AND(500&lt;=$C76,$C76&lt;=5000),$C76*F76,IF($C76&gt;5000,$C76*G76,"No Offer"))),"No Offer")</f>
        <v>0</v>
      </c>
      <c r="I76" s="573">
        <v>18</v>
      </c>
      <c r="J76" s="573">
        <v>18</v>
      </c>
      <c r="K76" s="573">
        <v>1</v>
      </c>
      <c r="L76" s="326">
        <f>IFERROR(IF($C76&lt;500,$C76*I76,IF(AND(500&lt;=$C76,$C76&lt;=5000),$C76*J76,IF($C76&gt;5000,$C76*K76,"No Offer"))),"No Offer")</f>
        <v>0</v>
      </c>
      <c r="M76" s="574">
        <v>18.54</v>
      </c>
      <c r="N76" s="574">
        <v>16.78</v>
      </c>
      <c r="O76" s="574">
        <v>16.78</v>
      </c>
      <c r="P76" s="324">
        <f>IFERROR(IF($C76&lt;500,$C76*M76,IF(AND(500&lt;=$C76,$C76&lt;=5000),$C76*N76,IF($C76&gt;5000,$C76*O76,"No Offer"))),"No Offer")</f>
        <v>0</v>
      </c>
      <c r="Q76" s="644">
        <v>12.7</v>
      </c>
      <c r="R76" s="644">
        <v>11</v>
      </c>
      <c r="S76" s="644">
        <v>11</v>
      </c>
      <c r="T76" s="326">
        <f>IFERROR(IF($C76&lt;500,$C76*Q76,IF(AND(500&lt;=$C76,$C76&lt;=5000),$C76*R76,IF($C76&gt;5000,$C76*S76,"No Offer"))),"No Offer")</f>
        <v>0</v>
      </c>
      <c r="U76" s="576">
        <v>10.7</v>
      </c>
      <c r="V76" s="576">
        <v>10.199999999999999</v>
      </c>
      <c r="W76" s="576">
        <v>9.6</v>
      </c>
      <c r="X76" s="324">
        <f>IFERROR(IF($C76&lt;500,$C76*U76,IF(AND(500&lt;=$C76,$C76&lt;=5000),$C76*V76,IF($C76&gt;5000,$C76*W76,"No Offer"))),"No Offer")</f>
        <v>0</v>
      </c>
      <c r="Y76" s="573">
        <v>18.29</v>
      </c>
      <c r="Z76" s="573">
        <v>13.97</v>
      </c>
      <c r="AA76" s="573">
        <v>11.81</v>
      </c>
      <c r="AB76" s="326">
        <f>IFERROR(IF($C76&lt;500,$C76*Y76,IF(AND(500&lt;=$C76,$C76&lt;=5000),$C76*Z76,IF($C76&gt;5000,$C76*AA76,"No Offer"))),"No Offer")</f>
        <v>0</v>
      </c>
      <c r="AC76" s="731">
        <f>AB76</f>
        <v>0</v>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Input'!C78</f>
        <v>0</v>
      </c>
      <c r="D78" s="318" t="s">
        <v>1752</v>
      </c>
      <c r="E78" s="574">
        <v>20.85</v>
      </c>
      <c r="F78" s="574">
        <v>13.16</v>
      </c>
      <c r="G78" s="574">
        <v>13.09</v>
      </c>
      <c r="H78" s="324">
        <f>IFERROR(IF($C78&lt;500,$C78*E78,IF(AND(500&lt;=$C78,$C78&lt;=5000),$C78*F78,IF($C78&gt;5000,$C78*G78,"No Offer"))),"No Offer")</f>
        <v>0</v>
      </c>
      <c r="I78" s="573">
        <v>18</v>
      </c>
      <c r="J78" s="573">
        <v>18</v>
      </c>
      <c r="K78" s="573">
        <v>1</v>
      </c>
      <c r="L78" s="326">
        <f>IFERROR(IF($C78&lt;500,$C78*I78,IF(AND(500&lt;=$C78,$C78&lt;=5000),$C78*J78,IF($C78&gt;5000,$C78*K78,"No Offer"))),"No Offer")</f>
        <v>0</v>
      </c>
      <c r="M78" s="574">
        <v>18.54</v>
      </c>
      <c r="N78" s="574">
        <v>16.78</v>
      </c>
      <c r="O78" s="574">
        <v>16.78</v>
      </c>
      <c r="P78" s="324">
        <f>IFERROR(IF($C78&lt;500,$C78*M78,IF(AND(500&lt;=$C78,$C78&lt;=5000),$C78*N78,IF($C78&gt;5000,$C78*O78,"No Offer"))),"No Offer")</f>
        <v>0</v>
      </c>
      <c r="Q78" s="644">
        <v>12.7</v>
      </c>
      <c r="R78" s="644">
        <v>11</v>
      </c>
      <c r="S78" s="644">
        <v>11</v>
      </c>
      <c r="T78" s="326">
        <f>IFERROR(IF($C78&lt;500,$C78*Q78,IF(AND(500&lt;=$C78,$C78&lt;=5000),$C78*R78,IF($C78&gt;5000,$C78*S78,"No Offer"))),"No Offer")</f>
        <v>0</v>
      </c>
      <c r="U78" s="576">
        <v>11.2</v>
      </c>
      <c r="V78" s="576">
        <v>10.7</v>
      </c>
      <c r="W78" s="576">
        <v>10.1</v>
      </c>
      <c r="X78" s="324">
        <f>IFERROR(IF($C78&lt;500,$C78*U78,IF(AND(500&lt;=$C78,$C78&lt;=5000),$C78*V78,IF($C78&gt;5000,$C78*W78,"No Offer"))),"No Offer")</f>
        <v>0</v>
      </c>
      <c r="Y78" s="573">
        <v>18.29</v>
      </c>
      <c r="Z78" s="573">
        <v>13.97</v>
      </c>
      <c r="AA78" s="573">
        <v>11.81</v>
      </c>
      <c r="AB78" s="326">
        <f>IFERROR(IF($C78&lt;500,$C78*Y78,IF(AND(500&lt;=$C78,$C78&lt;=5000),$C78*Z78,IF($C78&gt;5000,$C78*AA78,"No Offer"))),"No Offer")</f>
        <v>0</v>
      </c>
      <c r="AC78" s="731">
        <f>AB78</f>
        <v>0</v>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Input'!C80</f>
        <v>0</v>
      </c>
      <c r="D80" s="318" t="s">
        <v>1752</v>
      </c>
      <c r="E80" s="574">
        <v>20.89</v>
      </c>
      <c r="F80" s="574">
        <v>13.19</v>
      </c>
      <c r="G80" s="574">
        <v>13.13</v>
      </c>
      <c r="H80" s="324">
        <f>IFERROR(IF($C80&lt;500,$C80*E80,IF(AND(500&lt;=$C80,$C80&lt;=5000),$C80*F80,IF($C80&gt;5000,$C80*G80,"No Offer"))),"No Offer")</f>
        <v>0</v>
      </c>
      <c r="I80" s="573">
        <v>20</v>
      </c>
      <c r="J80" s="573">
        <v>20</v>
      </c>
      <c r="K80" s="573">
        <v>1</v>
      </c>
      <c r="L80" s="326">
        <f>IFERROR(IF($C80&lt;500,$C80*I80,IF(AND(500&lt;=$C80,$C80&lt;=5000),$C80*J80,IF($C80&gt;5000,$C80*K80,"No Offer"))),"No Offer")</f>
        <v>0</v>
      </c>
      <c r="M80" s="574">
        <v>19.690000000000001</v>
      </c>
      <c r="N80" s="574">
        <v>17.93</v>
      </c>
      <c r="O80" s="574">
        <v>17.93</v>
      </c>
      <c r="P80" s="324">
        <f>IFERROR(IF($C80&lt;500,$C80*M80,IF(AND(500&lt;=$C80,$C80&lt;=5000),$C80*N80,IF($C80&gt;5000,$C80*O80,"No Offer"))),"No Offer")</f>
        <v>0</v>
      </c>
      <c r="Q80" s="644">
        <v>13.2</v>
      </c>
      <c r="R80" s="644">
        <v>11.5</v>
      </c>
      <c r="S80" s="644">
        <v>11.5</v>
      </c>
      <c r="T80" s="326">
        <f>IFERROR(IF($C80&lt;500,$C80*Q80,IF(AND(500&lt;=$C80,$C80&lt;=5000),$C80*R80,IF($C80&gt;5000,$C80*S80,"No Offer"))),"No Offer")</f>
        <v>0</v>
      </c>
      <c r="U80" s="576">
        <v>11.3</v>
      </c>
      <c r="V80" s="576">
        <v>10.8</v>
      </c>
      <c r="W80" s="576">
        <v>10.199999999999999</v>
      </c>
      <c r="X80" s="324">
        <f>IFERROR(IF($C80&lt;500,$C80*U80,IF(AND(500&lt;=$C80,$C80&lt;=5000),$C80*V80,IF($C80&gt;5000,$C80*W80,"No Offer"))),"No Offer")</f>
        <v>0</v>
      </c>
      <c r="Y80" s="573">
        <v>17.97</v>
      </c>
      <c r="Z80" s="573">
        <v>13.65</v>
      </c>
      <c r="AA80" s="573">
        <v>11.5</v>
      </c>
      <c r="AB80" s="326">
        <f>IFERROR(IF($C80&lt;500,$C80*Y80,IF(AND(500&lt;=$C80,$C80&lt;=5000),$C80*Z80,IF($C80&gt;5000,$C80*AA80,"No Offer"))),"No Offer")</f>
        <v>0</v>
      </c>
      <c r="AC80" s="731">
        <f>AB80</f>
        <v>0</v>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Input'!C82</f>
        <v>0</v>
      </c>
      <c r="D82" s="318" t="s">
        <v>1752</v>
      </c>
      <c r="E82" s="574">
        <v>20.89</v>
      </c>
      <c r="F82" s="574">
        <v>13.19</v>
      </c>
      <c r="G82" s="574">
        <v>13.13</v>
      </c>
      <c r="H82" s="324">
        <f>IFERROR(IF($C82&lt;500,$C82*E82,IF(AND(500&lt;=$C82,$C82&lt;=5000),$C82*F82,IF($C82&gt;5000,$C82*G82,"No Offer"))),"No Offer")</f>
        <v>0</v>
      </c>
      <c r="I82" s="573">
        <v>20</v>
      </c>
      <c r="J82" s="573">
        <v>20</v>
      </c>
      <c r="K82" s="573">
        <v>1</v>
      </c>
      <c r="L82" s="326">
        <f>IFERROR(IF($C82&lt;500,$C82*I82,IF(AND(500&lt;=$C82,$C82&lt;=5000),$C82*J82,IF($C82&gt;5000,$C82*K82,"No Offer"))),"No Offer")</f>
        <v>0</v>
      </c>
      <c r="M82" s="574">
        <v>19.690000000000001</v>
      </c>
      <c r="N82" s="574">
        <v>17.93</v>
      </c>
      <c r="O82" s="574">
        <v>17.93</v>
      </c>
      <c r="P82" s="324">
        <f>IFERROR(IF($C82&lt;500,$C82*M82,IF(AND(500&lt;=$C82,$C82&lt;=5000),$C82*N82,IF($C82&gt;5000,$C82*O82,"No Offer"))),"No Offer")</f>
        <v>0</v>
      </c>
      <c r="Q82" s="644">
        <v>13.2</v>
      </c>
      <c r="R82" s="644">
        <v>11.5</v>
      </c>
      <c r="S82" s="644">
        <v>11.5</v>
      </c>
      <c r="T82" s="326">
        <f>IFERROR(IF($C82&lt;500,$C82*Q82,IF(AND(500&lt;=$C82,$C82&lt;=5000),$C82*R82,IF($C82&gt;5000,$C82*S82,"No Offer"))),"No Offer")</f>
        <v>0</v>
      </c>
      <c r="U82" s="576">
        <v>11.8</v>
      </c>
      <c r="V82" s="576">
        <v>11.3</v>
      </c>
      <c r="W82" s="576">
        <v>10.7</v>
      </c>
      <c r="X82" s="324">
        <f>IFERROR(IF($C82&lt;500,$C82*U82,IF(AND(500&lt;=$C82,$C82&lt;=5000),$C82*V82,IF($C82&gt;5000,$C82*W82,"No Offer"))),"No Offer")</f>
        <v>0</v>
      </c>
      <c r="Y82" s="573">
        <v>17.97</v>
      </c>
      <c r="Z82" s="573">
        <v>13.65</v>
      </c>
      <c r="AA82" s="573">
        <v>11.5</v>
      </c>
      <c r="AB82" s="326">
        <f>IFERROR(IF($C82&lt;500,$C82*Y82,IF(AND(500&lt;=$C82,$C82&lt;=5000),$C82*Z82,IF($C82&gt;5000,$C82*AA82,"No Offer"))),"No Offer")</f>
        <v>0</v>
      </c>
      <c r="AC82" s="731">
        <f>AB82</f>
        <v>0</v>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Input'!C84</f>
        <v>2585</v>
      </c>
      <c r="D84" s="318" t="s">
        <v>1752</v>
      </c>
      <c r="E84" s="574">
        <v>21.31</v>
      </c>
      <c r="F84" s="574">
        <v>13.6</v>
      </c>
      <c r="G84" s="574">
        <v>13.54</v>
      </c>
      <c r="H84" s="324">
        <f>IFERROR(IF($C84&lt;500,$C84*E84,IF(AND(500&lt;=$C84,$C84&lt;=5000),$C84*F84,IF($C84&gt;5000,$C84*G84,"No Offer"))),"No Offer")</f>
        <v>35156</v>
      </c>
      <c r="I84" s="573">
        <v>20</v>
      </c>
      <c r="J84" s="573">
        <v>20</v>
      </c>
      <c r="K84" s="573">
        <v>1</v>
      </c>
      <c r="L84" s="326">
        <f>IFERROR(IF($C84&lt;500,$C84*I84,IF(AND(500&lt;=$C84,$C84&lt;=5000),$C84*J84,IF($C84&gt;5000,$C84*K84,"No Offer"))),"No Offer")</f>
        <v>51700</v>
      </c>
      <c r="M84" s="574">
        <v>19.690000000000001</v>
      </c>
      <c r="N84" s="574">
        <v>17.93</v>
      </c>
      <c r="O84" s="574">
        <v>17.93</v>
      </c>
      <c r="P84" s="324">
        <f>IFERROR(IF($C84&lt;500,$C84*M84,IF(AND(500&lt;=$C84,$C84&lt;=5000),$C84*N84,IF($C84&gt;5000,$C84*O84,"No Offer"))),"No Offer")</f>
        <v>46349.049999999996</v>
      </c>
      <c r="Q84" s="644">
        <v>13.2</v>
      </c>
      <c r="R84" s="644">
        <v>11.5</v>
      </c>
      <c r="S84" s="644">
        <v>11.5</v>
      </c>
      <c r="T84" s="326">
        <f>IFERROR(IF($C84&lt;500,$C84*Q84,IF(AND(500&lt;=$C84,$C84&lt;=5000),$C84*R84,IF($C84&gt;5000,$C84*S84,"No Offer"))),"No Offer")</f>
        <v>29727.5</v>
      </c>
      <c r="U84" s="576">
        <v>11.3</v>
      </c>
      <c r="V84" s="576">
        <v>10.8</v>
      </c>
      <c r="W84" s="576">
        <v>10.199999999999999</v>
      </c>
      <c r="X84" s="324">
        <f>IFERROR(IF($C84&lt;500,$C84*U84,IF(AND(500&lt;=$C84,$C84&lt;=5000),$C84*V84,IF($C84&gt;5000,$C84*W84,"No Offer"))),"No Offer")</f>
        <v>27918.000000000004</v>
      </c>
      <c r="Y84" s="573">
        <v>18.29</v>
      </c>
      <c r="Z84" s="573">
        <v>13.97</v>
      </c>
      <c r="AA84" s="573">
        <v>11.81</v>
      </c>
      <c r="AB84" s="326">
        <f>IFERROR(IF($C84&lt;500,$C84*Y84,IF(AND(500&lt;=$C84,$C84&lt;=5000),$C84*Z84,IF($C84&gt;5000,$C84*AA84,"No Offer"))),"No Offer")</f>
        <v>36112.450000000004</v>
      </c>
      <c r="AC84" s="731">
        <f>AB84</f>
        <v>36112.450000000004</v>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Input'!C86</f>
        <v>0</v>
      </c>
      <c r="D86" s="318" t="s">
        <v>1752</v>
      </c>
      <c r="E86" s="574">
        <v>21.31</v>
      </c>
      <c r="F86" s="574">
        <v>13.6</v>
      </c>
      <c r="G86" s="574">
        <v>13.54</v>
      </c>
      <c r="H86" s="324">
        <f>IFERROR(IF($C86&lt;500,$C86*E86,IF(AND(500&lt;=$C86,$C86&lt;=5000),$C86*F86,IF($C86&gt;5000,$C86*G86,"No Offer"))),"No Offer")</f>
        <v>0</v>
      </c>
      <c r="I86" s="573">
        <v>20</v>
      </c>
      <c r="J86" s="573">
        <v>20</v>
      </c>
      <c r="K86" s="573">
        <v>1</v>
      </c>
      <c r="L86" s="326">
        <f>IFERROR(IF($C86&lt;500,$C86*I86,IF(AND(500&lt;=$C86,$C86&lt;=5000),$C86*J86,IF($C86&gt;5000,$C86*K86,"No Offer"))),"No Offer")</f>
        <v>0</v>
      </c>
      <c r="M86" s="574">
        <v>19.690000000000001</v>
      </c>
      <c r="N86" s="574">
        <v>17.93</v>
      </c>
      <c r="O86" s="574">
        <v>17.93</v>
      </c>
      <c r="P86" s="324">
        <f>IFERROR(IF($C86&lt;500,$C86*M86,IF(AND(500&lt;=$C86,$C86&lt;=5000),$C86*N86,IF($C86&gt;5000,$C86*O86,"No Offer"))),"No Offer")</f>
        <v>0</v>
      </c>
      <c r="Q86" s="644">
        <v>13.2</v>
      </c>
      <c r="R86" s="644">
        <v>11.5</v>
      </c>
      <c r="S86" s="644">
        <v>11.5</v>
      </c>
      <c r="T86" s="326">
        <f>IFERROR(IF($C86&lt;500,$C86*Q86,IF(AND(500&lt;=$C86,$C86&lt;=5000),$C86*R86,IF($C86&gt;5000,$C86*S86,"No Offer"))),"No Offer")</f>
        <v>0</v>
      </c>
      <c r="U86" s="576">
        <v>11.8</v>
      </c>
      <c r="V86" s="576">
        <v>11.3</v>
      </c>
      <c r="W86" s="576">
        <v>10.7</v>
      </c>
      <c r="X86" s="324">
        <f>IFERROR(IF($C86&lt;500,$C86*U86,IF(AND(500&lt;=$C86,$C86&lt;=5000),$C86*V86,IF($C86&gt;5000,$C86*W86,"No Offer"))),"No Offer")</f>
        <v>0</v>
      </c>
      <c r="Y86" s="573">
        <v>18.29</v>
      </c>
      <c r="Z86" s="573">
        <v>13.97</v>
      </c>
      <c r="AA86" s="573">
        <v>11.81</v>
      </c>
      <c r="AB86" s="326">
        <f>IFERROR(IF($C86&lt;500,$C86*Y86,IF(AND(500&lt;=$C86,$C86&lt;=5000),$C86*Z86,IF($C86&gt;5000,$C86*AA86,"No Offer"))),"No Offer")</f>
        <v>0</v>
      </c>
      <c r="AC86" s="731">
        <f>AB86</f>
        <v>0</v>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Input'!C88</f>
        <v>0</v>
      </c>
      <c r="D88" s="318" t="s">
        <v>1752</v>
      </c>
      <c r="E88" s="574">
        <v>28.03</v>
      </c>
      <c r="F88" s="574">
        <v>17.3</v>
      </c>
      <c r="G88" s="574">
        <v>17.239999999999998</v>
      </c>
      <c r="H88" s="324">
        <f>IFERROR(IF($C88&lt;500,$C88*E88,IF(AND(500&lt;=$C88,$C88&lt;=5000),$C88*F88,IF($C88&gt;5000,$C88*G88,"No Offer"))),"No Offer")</f>
        <v>0</v>
      </c>
      <c r="I88" s="573">
        <v>20</v>
      </c>
      <c r="J88" s="573">
        <v>20</v>
      </c>
      <c r="K88" s="573">
        <v>1</v>
      </c>
      <c r="L88" s="326">
        <f>IFERROR(IF($C88&lt;500,$C88*I88,IF(AND(500&lt;=$C88,$C88&lt;=5000),$C88*J88,IF($C88&gt;5000,$C88*K88,"No Offer"))),"No Offer")</f>
        <v>0</v>
      </c>
      <c r="M88" s="574">
        <v>19.690000000000001</v>
      </c>
      <c r="N88" s="574">
        <v>17.93</v>
      </c>
      <c r="O88" s="574">
        <v>17.93</v>
      </c>
      <c r="P88" s="324">
        <f>IFERROR(IF($C88&lt;500,$C88*M88,IF(AND(500&lt;=$C88,$C88&lt;=5000),$C88*N88,IF($C88&gt;5000,$C88*O88,"No Offer"))),"No Offer")</f>
        <v>0</v>
      </c>
      <c r="Q88" s="644">
        <v>15.4</v>
      </c>
      <c r="R88" s="644">
        <v>13.4</v>
      </c>
      <c r="S88" s="644">
        <v>13</v>
      </c>
      <c r="T88" s="326">
        <f>IFERROR(IF($C88&lt;500,$C88*Q88,IF(AND(500&lt;=$C88,$C88&lt;=5000),$C88*R88,IF($C88&gt;5000,$C88*S88,"No Offer"))),"No Offer")</f>
        <v>0</v>
      </c>
      <c r="U88" s="576">
        <v>16.489999999999998</v>
      </c>
      <c r="V88" s="576">
        <v>14.46</v>
      </c>
      <c r="W88" s="576">
        <v>13.96</v>
      </c>
      <c r="X88" s="324">
        <f>IFERROR(IF($C88&lt;500,$C88*U88,IF(AND(500&lt;=$C88,$C88&lt;=5000),$C88*V88,IF($C88&gt;5000,$C88*W88,"No Offer"))),"No Offer")</f>
        <v>0</v>
      </c>
      <c r="Y88" s="573">
        <v>25</v>
      </c>
      <c r="Z88" s="573">
        <v>18.52</v>
      </c>
      <c r="AA88" s="573">
        <v>15.48</v>
      </c>
      <c r="AB88" s="326">
        <f>IFERROR(IF($C88&lt;500,$C88*Y88,IF(AND(500&lt;=$C88,$C88&lt;=5000),$C88*Z88,IF($C88&gt;5000,$C88*AA88,"No Offer"))),"No Offer")</f>
        <v>0</v>
      </c>
      <c r="AC88" s="731">
        <f>AB88</f>
        <v>0</v>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Input'!C90</f>
        <v>0</v>
      </c>
      <c r="D90" s="318" t="s">
        <v>1752</v>
      </c>
      <c r="E90" s="574">
        <v>28.03</v>
      </c>
      <c r="F90" s="574">
        <v>17.3</v>
      </c>
      <c r="G90" s="574">
        <v>17.239999999999998</v>
      </c>
      <c r="H90" s="324">
        <f>IFERROR(IF($C90&lt;500,$C90*E90,IF(AND(500&lt;=$C90,$C90&lt;=5000),$C90*F90,IF($C90&gt;5000,$C90*G90,"No Offer"))),"No Offer")</f>
        <v>0</v>
      </c>
      <c r="I90" s="573">
        <v>20</v>
      </c>
      <c r="J90" s="573">
        <v>20</v>
      </c>
      <c r="K90" s="573">
        <v>1</v>
      </c>
      <c r="L90" s="326">
        <f>IFERROR(IF($C90&lt;500,$C90*I90,IF(AND(500&lt;=$C90,$C90&lt;=5000),$C90*J90,IF($C90&gt;5000,$C90*K90,"No Offer"))),"No Offer")</f>
        <v>0</v>
      </c>
      <c r="M90" s="574">
        <v>19.690000000000001</v>
      </c>
      <c r="N90" s="574">
        <v>17.93</v>
      </c>
      <c r="O90" s="574">
        <v>17.93</v>
      </c>
      <c r="P90" s="324">
        <f>IFERROR(IF($C90&lt;500,$C90*M90,IF(AND(500&lt;=$C90,$C90&lt;=5000),$C90*N90,IF($C90&gt;5000,$C90*O90,"No Offer"))),"No Offer")</f>
        <v>0</v>
      </c>
      <c r="Q90" s="644">
        <v>15.4</v>
      </c>
      <c r="R90" s="644">
        <v>13.4</v>
      </c>
      <c r="S90" s="644">
        <v>13</v>
      </c>
      <c r="T90" s="326">
        <f>IFERROR(IF($C90&lt;500,$C90*Q90,IF(AND(500&lt;=$C90,$C90&lt;=5000),$C90*R90,IF($C90&gt;5000,$C90*S90,"No Offer"))),"No Offer")</f>
        <v>0</v>
      </c>
      <c r="U90" s="576">
        <v>16.989999999999998</v>
      </c>
      <c r="V90" s="576">
        <v>14.96</v>
      </c>
      <c r="W90" s="576">
        <v>14.46</v>
      </c>
      <c r="X90" s="324">
        <f>IFERROR(IF($C90&lt;500,$C90*U90,IF(AND(500&lt;=$C90,$C90&lt;=5000),$C90*V90,IF($C90&gt;5000,$C90*W90,"No Offer"))),"No Offer")</f>
        <v>0</v>
      </c>
      <c r="Y90" s="573">
        <v>25</v>
      </c>
      <c r="Z90" s="573">
        <v>18.52</v>
      </c>
      <c r="AA90" s="573">
        <v>15.48</v>
      </c>
      <c r="AB90" s="326">
        <f>IFERROR(IF($C90&lt;500,$C90*Y90,IF(AND(500&lt;=$C90,$C90&lt;=5000),$C90*Z90,IF($C90&gt;5000,$C90*AA90,"No Offer"))),"No Offer")</f>
        <v>0</v>
      </c>
      <c r="AC90" s="731">
        <f>AB90</f>
        <v>0</v>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Input'!C92</f>
        <v>0</v>
      </c>
      <c r="D92" s="318" t="s">
        <v>1752</v>
      </c>
      <c r="E92" s="574">
        <v>28.03</v>
      </c>
      <c r="F92" s="574">
        <v>17.3</v>
      </c>
      <c r="G92" s="574">
        <v>17.239999999999998</v>
      </c>
      <c r="H92" s="324">
        <f>IFERROR(IF($C92&lt;500,$C92*E92,IF(AND(500&lt;=$C92,$C92&lt;=5000),$C92*F92,IF($C92&gt;5000,$C92*G92,"No Offer"))),"No Offer")</f>
        <v>0</v>
      </c>
      <c r="I92" s="573">
        <v>20</v>
      </c>
      <c r="J92" s="573">
        <v>20</v>
      </c>
      <c r="K92" s="573">
        <v>1</v>
      </c>
      <c r="L92" s="326">
        <f>IFERROR(IF($C92&lt;500,$C92*I92,IF(AND(500&lt;=$C92,$C92&lt;=5000),$C92*J92,IF($C92&gt;5000,$C92*K92,"No Offer"))),"No Offer")</f>
        <v>0</v>
      </c>
      <c r="M92" s="574">
        <v>21.99</v>
      </c>
      <c r="N92" s="574">
        <v>20.23</v>
      </c>
      <c r="O92" s="574">
        <v>20.23</v>
      </c>
      <c r="P92" s="324">
        <f>IFERROR(IF($C92&lt;500,$C92*M92,IF(AND(500&lt;=$C92,$C92&lt;=5000),$C92*N92,IF($C92&gt;5000,$C92*O92,"No Offer"))),"No Offer")</f>
        <v>0</v>
      </c>
      <c r="Q92" s="644">
        <v>15.4</v>
      </c>
      <c r="R92" s="644">
        <v>13.4</v>
      </c>
      <c r="S92" s="644">
        <v>13</v>
      </c>
      <c r="T92" s="326">
        <f>IFERROR(IF($C92&lt;500,$C92*Q92,IF(AND(500&lt;=$C92,$C92&lt;=5000),$C92*R92,IF($C92&gt;5000,$C92*S92,"No Offer"))),"No Offer")</f>
        <v>0</v>
      </c>
      <c r="U92" s="576">
        <v>16.489999999999998</v>
      </c>
      <c r="V92" s="576">
        <v>14.46</v>
      </c>
      <c r="W92" s="576">
        <v>13.96</v>
      </c>
      <c r="X92" s="324">
        <f>IFERROR(IF($C92&lt;500,$C92*U92,IF(AND(500&lt;=$C92,$C92&lt;=5000),$C92*V92,IF($C92&gt;5000,$C92*W92,"No Offer"))),"No Offer")</f>
        <v>0</v>
      </c>
      <c r="Y92" s="573">
        <v>25.5</v>
      </c>
      <c r="Z92" s="573">
        <v>19.25</v>
      </c>
      <c r="AA92" s="573">
        <v>16.100000000000001</v>
      </c>
      <c r="AB92" s="326">
        <f>IFERROR(IF($C92&lt;500,$C92*Y92,IF(AND(500&lt;=$C92,$C92&lt;=5000),$C92*Z92,IF($C92&gt;5000,$C92*AA92,"No Offer"))),"No Offer")</f>
        <v>0</v>
      </c>
      <c r="AC92" s="731">
        <f>AB92</f>
        <v>0</v>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Input'!C94</f>
        <v>0</v>
      </c>
      <c r="D94" s="318" t="s">
        <v>1752</v>
      </c>
      <c r="E94" s="574">
        <v>28.03</v>
      </c>
      <c r="F94" s="574">
        <v>17.3</v>
      </c>
      <c r="G94" s="574">
        <v>17.239999999999998</v>
      </c>
      <c r="H94" s="324">
        <f>IFERROR(IF($C94&lt;500,$C94*E94,IF(AND(500&lt;=$C94,$C94&lt;=5000),$C94*F94,IF($C94&gt;5000,$C94*G94,"No Offer"))),"No Offer")</f>
        <v>0</v>
      </c>
      <c r="I94" s="573">
        <v>20</v>
      </c>
      <c r="J94" s="573">
        <v>20</v>
      </c>
      <c r="K94" s="573">
        <v>1</v>
      </c>
      <c r="L94" s="326">
        <f>IFERROR(IF($C94&lt;500,$C94*I94,IF(AND(500&lt;=$C94,$C94&lt;=5000),$C94*J94,IF($C94&gt;5000,$C94*K94,"No Offer"))),"No Offer")</f>
        <v>0</v>
      </c>
      <c r="M94" s="574">
        <v>21.99</v>
      </c>
      <c r="N94" s="574">
        <v>20.23</v>
      </c>
      <c r="O94" s="574">
        <v>20.23</v>
      </c>
      <c r="P94" s="324">
        <f>IFERROR(IF($C94&lt;500,$C94*M94,IF(AND(500&lt;=$C94,$C94&lt;=5000),$C94*N94,IF($C94&gt;5000,$C94*O94,"No Offer"))),"No Offer")</f>
        <v>0</v>
      </c>
      <c r="Q94" s="644">
        <v>15.4</v>
      </c>
      <c r="R94" s="644">
        <v>13.4</v>
      </c>
      <c r="S94" s="644">
        <v>13</v>
      </c>
      <c r="T94" s="326">
        <f>IFERROR(IF($C94&lt;500,$C94*Q94,IF(AND(500&lt;=$C94,$C94&lt;=5000),$C94*R94,IF($C94&gt;5000,$C94*S94,"No Offer"))),"No Offer")</f>
        <v>0</v>
      </c>
      <c r="U94" s="576">
        <v>16.989999999999998</v>
      </c>
      <c r="V94" s="576">
        <v>14.96</v>
      </c>
      <c r="W94" s="576">
        <v>14.46</v>
      </c>
      <c r="X94" s="324">
        <f>IFERROR(IF($C94&lt;500,$C94*U94,IF(AND(500&lt;=$C94,$C94&lt;=5000),$C94*V94,IF($C94&gt;5000,$C94*W94,"No Offer"))),"No Offer")</f>
        <v>0</v>
      </c>
      <c r="Y94" s="573">
        <v>25.5</v>
      </c>
      <c r="Z94" s="573">
        <v>19.25</v>
      </c>
      <c r="AA94" s="573">
        <v>16.100000000000001</v>
      </c>
      <c r="AB94" s="326">
        <f>IFERROR(IF($C94&lt;500,$C94*Y94,IF(AND(500&lt;=$C94,$C94&lt;=5000),$C94*Z94,IF($C94&gt;5000,$C94*AA94,"No Offer"))),"No Offer")</f>
        <v>0</v>
      </c>
      <c r="AC94" s="731">
        <f>AB94</f>
        <v>0</v>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Input'!C96</f>
        <v>0</v>
      </c>
      <c r="D96" s="318" t="s">
        <v>1752</v>
      </c>
      <c r="E96" s="574">
        <v>31.47</v>
      </c>
      <c r="F96" s="574">
        <v>29.51</v>
      </c>
      <c r="G96" s="574">
        <v>29.45</v>
      </c>
      <c r="H96" s="324">
        <f>IFERROR(IF($C96&lt;500,$C96*E96,IF(AND(500&lt;=$C96,$C96&lt;=5000),$C96*F96,IF($C96&gt;5000,$C96*G96,"No Offer"))),"No Offer")</f>
        <v>0</v>
      </c>
      <c r="I96" s="573">
        <v>20</v>
      </c>
      <c r="J96" s="573">
        <v>20</v>
      </c>
      <c r="K96" s="573">
        <v>1</v>
      </c>
      <c r="L96" s="326">
        <f>IFERROR(IF($C96&lt;500,$C96*I96,IF(AND(500&lt;=$C96,$C96&lt;=5000),$C96*J96,IF($C96&gt;5000,$C96*K96,"No Offer"))),"No Offer")</f>
        <v>0</v>
      </c>
      <c r="M96" s="574">
        <v>23.72</v>
      </c>
      <c r="N96" s="574">
        <v>21.96</v>
      </c>
      <c r="O96" s="574">
        <v>21.96</v>
      </c>
      <c r="P96" s="324">
        <f>IFERROR(IF($C96&lt;500,$C96*M96,IF(AND(500&lt;=$C96,$C96&lt;=5000),$C96*N96,IF($C96&gt;5000,$C96*O96,"No Offer"))),"No Offer")</f>
        <v>0</v>
      </c>
      <c r="Q96" s="644">
        <v>17.399999999999999</v>
      </c>
      <c r="R96" s="644">
        <v>15.5</v>
      </c>
      <c r="S96" s="644">
        <v>15</v>
      </c>
      <c r="T96" s="326">
        <f>IFERROR(IF($C96&lt;500,$C96*Q96,IF(AND(500&lt;=$C96,$C96&lt;=5000),$C96*R96,IF($C96&gt;5000,$C96*S96,"No Offer"))),"No Offer")</f>
        <v>0</v>
      </c>
      <c r="U96" s="576">
        <v>18.190000000000001</v>
      </c>
      <c r="V96" s="576">
        <v>16.16</v>
      </c>
      <c r="W96" s="576">
        <v>15.66</v>
      </c>
      <c r="X96" s="324">
        <f>IFERROR(IF($C96&lt;500,$C96*U96,IF(AND(500&lt;=$C96,$C96&lt;=5000),$C96*V96,IF($C96&gt;5000,$C96*W96,"No Offer"))),"No Offer")</f>
        <v>0</v>
      </c>
      <c r="Y96" s="573">
        <v>26.5</v>
      </c>
      <c r="Z96" s="573">
        <v>20.02</v>
      </c>
      <c r="AA96" s="573">
        <v>16.98</v>
      </c>
      <c r="AB96" s="326">
        <f>IFERROR(IF($C96&lt;500,$C96*Y96,IF(AND(500&lt;=$C96,$C96&lt;=5000),$C96*Z96,IF($C96&gt;5000,$C96*AA96,"No Offer"))),"No Offer")</f>
        <v>0</v>
      </c>
      <c r="AC96" s="731">
        <f>AB96</f>
        <v>0</v>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Input'!C98</f>
        <v>0</v>
      </c>
      <c r="D98" s="318" t="s">
        <v>1752</v>
      </c>
      <c r="E98" s="574">
        <v>31.47</v>
      </c>
      <c r="F98" s="574">
        <v>29.51</v>
      </c>
      <c r="G98" s="574">
        <v>29.45</v>
      </c>
      <c r="H98" s="324">
        <f>IFERROR(IF($C98&lt;500,$C98*E98,IF(AND(500&lt;=$C98,$C98&lt;=5000),$C98*F98,IF($C98&gt;5000,$C98*G98,"No Offer"))),"No Offer")</f>
        <v>0</v>
      </c>
      <c r="I98" s="573">
        <v>20</v>
      </c>
      <c r="J98" s="573">
        <v>20</v>
      </c>
      <c r="K98" s="573">
        <v>1</v>
      </c>
      <c r="L98" s="326">
        <f>IFERROR(IF($C98&lt;500,$C98*I98,IF(AND(500&lt;=$C98,$C98&lt;=5000),$C98*J98,IF($C98&gt;5000,$C98*K98,"No Offer"))),"No Offer")</f>
        <v>0</v>
      </c>
      <c r="M98" s="574">
        <v>23.72</v>
      </c>
      <c r="N98" s="574">
        <v>21.96</v>
      </c>
      <c r="O98" s="574">
        <v>21.96</v>
      </c>
      <c r="P98" s="324">
        <f>IFERROR(IF($C98&lt;500,$C98*M98,IF(AND(500&lt;=$C98,$C98&lt;=5000),$C98*N98,IF($C98&gt;5000,$C98*O98,"No Offer"))),"No Offer")</f>
        <v>0</v>
      </c>
      <c r="Q98" s="644">
        <v>17.399999999999999</v>
      </c>
      <c r="R98" s="644">
        <v>15.5</v>
      </c>
      <c r="S98" s="644">
        <v>15</v>
      </c>
      <c r="T98" s="326">
        <f>IFERROR(IF($C98&lt;500,$C98*Q98,IF(AND(500&lt;=$C98,$C98&lt;=5000),$C98*R98,IF($C98&gt;5000,$C98*S98,"No Offer"))),"No Offer")</f>
        <v>0</v>
      </c>
      <c r="U98" s="576">
        <v>18.690000000000001</v>
      </c>
      <c r="V98" s="576">
        <v>16.66</v>
      </c>
      <c r="W98" s="576">
        <v>16.16</v>
      </c>
      <c r="X98" s="324">
        <f>IFERROR(IF($C98&lt;500,$C98*U98,IF(AND(500&lt;=$C98,$C98&lt;=5000),$C98*V98,IF($C98&gt;5000,$C98*W98,"No Offer"))),"No Offer")</f>
        <v>0</v>
      </c>
      <c r="Y98" s="573">
        <v>26.5</v>
      </c>
      <c r="Z98" s="573">
        <v>20.02</v>
      </c>
      <c r="AA98" s="573">
        <v>16.98</v>
      </c>
      <c r="AB98" s="326">
        <f>IFERROR(IF($C98&lt;500,$C98*Y98,IF(AND(500&lt;=$C98,$C98&lt;=5000),$C98*Z98,IF($C98&gt;5000,$C98*AA98,"No Offer"))),"No Offer")</f>
        <v>0</v>
      </c>
      <c r="AC98" s="731">
        <f>AB98</f>
        <v>0</v>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Input'!C100</f>
        <v>0</v>
      </c>
      <c r="D100" s="318" t="s">
        <v>1752</v>
      </c>
      <c r="E100" s="574">
        <v>31.47</v>
      </c>
      <c r="F100" s="574">
        <v>29.51</v>
      </c>
      <c r="G100" s="574">
        <v>29.45</v>
      </c>
      <c r="H100" s="324">
        <f>IFERROR(IF($C100&lt;500,$C100*E100,IF(AND(500&lt;=$C100,$C100&lt;=5000),$C100*F100,IF($C100&gt;5000,$C100*G100,"No Offer"))),"No Offer")</f>
        <v>0</v>
      </c>
      <c r="I100" s="573">
        <v>30</v>
      </c>
      <c r="J100" s="573">
        <v>30</v>
      </c>
      <c r="K100" s="573">
        <v>1</v>
      </c>
      <c r="L100" s="326">
        <f>IFERROR(IF($C100&lt;500,$C100*I100,IF(AND(500&lt;=$C100,$C100&lt;=5000),$C100*J100,IF($C100&gt;5000,$C100*K100,"No Offer"))),"No Offer")</f>
        <v>0</v>
      </c>
      <c r="M100" s="574">
        <v>23.72</v>
      </c>
      <c r="N100" s="574">
        <v>21.96</v>
      </c>
      <c r="O100" s="574">
        <v>21.96</v>
      </c>
      <c r="P100" s="324">
        <f>IFERROR(IF($C100&lt;500,$C100*M100,IF(AND(500&lt;=$C100,$C100&lt;=5000),$C100*N100,IF($C100&gt;5000,$C100*O100,"No Offer"))),"No Offer")</f>
        <v>0</v>
      </c>
      <c r="Q100" s="644">
        <v>17.399999999999999</v>
      </c>
      <c r="R100" s="644">
        <v>15.5</v>
      </c>
      <c r="S100" s="644">
        <v>15</v>
      </c>
      <c r="T100" s="326">
        <f>IFERROR(IF($C100&lt;500,$C100*Q100,IF(AND(500&lt;=$C100,$C100&lt;=5000),$C100*R100,IF($C100&gt;5000,$C100*S100,"No Offer"))),"No Offer")</f>
        <v>0</v>
      </c>
      <c r="U100" s="576">
        <v>18.190000000000001</v>
      </c>
      <c r="V100" s="576">
        <v>16.16</v>
      </c>
      <c r="W100" s="576">
        <v>15.66</v>
      </c>
      <c r="X100" s="324">
        <f>IFERROR(IF($C100&lt;500,$C100*U100,IF(AND(500&lt;=$C100,$C100&lt;=5000),$C100*V100,IF($C100&gt;5000,$C100*W100,"No Offer"))),"No Offer")</f>
        <v>0</v>
      </c>
      <c r="Y100" s="573">
        <v>27</v>
      </c>
      <c r="Z100" s="573">
        <v>20.75</v>
      </c>
      <c r="AA100" s="573">
        <v>17.600000000000001</v>
      </c>
      <c r="AB100" s="326">
        <f>IFERROR(IF($C100&lt;500,$C100*Y100,IF(AND(500&lt;=$C100,$C100&lt;=5000),$C100*Z100,IF($C100&gt;5000,$C100*AA100,"No Offer"))),"No Offer")</f>
        <v>0</v>
      </c>
      <c r="AC100" s="731">
        <f>AB100</f>
        <v>0</v>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Input'!C102</f>
        <v>0</v>
      </c>
      <c r="D102" s="318" t="s">
        <v>1752</v>
      </c>
      <c r="E102" s="574">
        <v>31.47</v>
      </c>
      <c r="F102" s="574">
        <v>29.51</v>
      </c>
      <c r="G102" s="574">
        <v>29.45</v>
      </c>
      <c r="H102" s="324">
        <f>IFERROR(IF($C102&lt;500,$C102*E102,IF(AND(500&lt;=$C102,$C102&lt;=5000),$C102*F102,IF($C102&gt;5000,$C102*G102,"No Offer"))),"No Offer")</f>
        <v>0</v>
      </c>
      <c r="I102" s="573">
        <v>30</v>
      </c>
      <c r="J102" s="573">
        <v>30</v>
      </c>
      <c r="K102" s="573">
        <v>1</v>
      </c>
      <c r="L102" s="326">
        <f>IFERROR(IF($C102&lt;500,$C102*I102,IF(AND(500&lt;=$C102,$C102&lt;=5000),$C102*J102,IF($C102&gt;5000,$C102*K102,"No Offer"))),"No Offer")</f>
        <v>0</v>
      </c>
      <c r="M102" s="574">
        <v>23.72</v>
      </c>
      <c r="N102" s="574">
        <v>21.96</v>
      </c>
      <c r="O102" s="574">
        <v>21.96</v>
      </c>
      <c r="P102" s="324">
        <f>IFERROR(IF($C102&lt;500,$C102*M102,IF(AND(500&lt;=$C102,$C102&lt;=5000),$C102*N102,IF($C102&gt;5000,$C102*O102,"No Offer"))),"No Offer")</f>
        <v>0</v>
      </c>
      <c r="Q102" s="644">
        <v>17.399999999999999</v>
      </c>
      <c r="R102" s="644">
        <v>15.5</v>
      </c>
      <c r="S102" s="644">
        <v>15</v>
      </c>
      <c r="T102" s="326">
        <f>IFERROR(IF($C102&lt;500,$C102*Q102,IF(AND(500&lt;=$C102,$C102&lt;=5000),$C102*R102,IF($C102&gt;5000,$C102*S102,"No Offer"))),"No Offer")</f>
        <v>0</v>
      </c>
      <c r="U102" s="576">
        <v>18.690000000000001</v>
      </c>
      <c r="V102" s="576">
        <v>16.66</v>
      </c>
      <c r="W102" s="576">
        <v>16.16</v>
      </c>
      <c r="X102" s="324">
        <f>IFERROR(IF($C102&lt;500,$C102*U102,IF(AND(500&lt;=$C102,$C102&lt;=5000),$C102*V102,IF($C102&gt;5000,$C102*W102,"No Offer"))),"No Offer")</f>
        <v>0</v>
      </c>
      <c r="Y102" s="573">
        <v>27</v>
      </c>
      <c r="Z102" s="573">
        <v>20.75</v>
      </c>
      <c r="AA102" s="573">
        <v>17.600000000000001</v>
      </c>
      <c r="AB102" s="326">
        <f>IFERROR(IF($C102&lt;500,$C102*Y102,IF(AND(500&lt;=$C102,$C102&lt;=5000),$C102*Z102,IF($C102&gt;5000,$C102*AA102,"No Offer"))),"No Offer")</f>
        <v>0</v>
      </c>
      <c r="AC102" s="731">
        <f>AB102</f>
        <v>0</v>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Input'!C104</f>
        <v>0</v>
      </c>
      <c r="D104" s="318" t="s">
        <v>1752</v>
      </c>
      <c r="E104" s="574">
        <v>29.09</v>
      </c>
      <c r="F104" s="574">
        <v>19</v>
      </c>
      <c r="G104" s="574">
        <v>18.87</v>
      </c>
      <c r="H104" s="324">
        <f>IFERROR(IF($C104&lt;500,$C104*E104,IF(AND(500&lt;=$C104,$C104&lt;=5000),$C104*F104,IF($C104&gt;5000,$C104*G104,"No Offer"))),"No Offer")</f>
        <v>0</v>
      </c>
      <c r="I104" s="573">
        <v>20</v>
      </c>
      <c r="J104" s="573">
        <v>20</v>
      </c>
      <c r="K104" s="573">
        <v>1</v>
      </c>
      <c r="L104" s="326">
        <f>IFERROR(IF($C104&lt;500,$C104*I104,IF(AND(500&lt;=$C104,$C104&lt;=5000),$C104*J104,IF($C104&gt;5000,$C104*K104,"No Offer"))),"No Offer")</f>
        <v>0</v>
      </c>
      <c r="M104" s="574">
        <v>24.6</v>
      </c>
      <c r="N104" s="574">
        <v>22.62</v>
      </c>
      <c r="O104" s="574">
        <v>22.62</v>
      </c>
      <c r="P104" s="324">
        <f>IFERROR(IF($C104&lt;500,$C104*M104,IF(AND(500&lt;=$C104,$C104&lt;=5000),$C104*N104,IF($C104&gt;5000,$C104*O104,"No Offer"))),"No Offer")</f>
        <v>0</v>
      </c>
      <c r="Q104" s="644">
        <v>16.5</v>
      </c>
      <c r="R104" s="644">
        <v>14.6</v>
      </c>
      <c r="S104" s="644">
        <v>14.2</v>
      </c>
      <c r="T104" s="326">
        <f>IFERROR(IF($C104&lt;500,$C104*Q104,IF(AND(500&lt;=$C104,$C104&lt;=5000),$C104*R104,IF($C104&gt;5000,$C104*S104,"No Offer"))),"No Offer")</f>
        <v>0</v>
      </c>
      <c r="U104" s="576">
        <v>17.64</v>
      </c>
      <c r="V104" s="576">
        <v>15.61</v>
      </c>
      <c r="W104" s="576">
        <v>15.11</v>
      </c>
      <c r="X104" s="324">
        <f>IFERROR(IF($C104&lt;500,$C104*U104,IF(AND(500&lt;=$C104,$C104&lt;=5000),$C104*V104,IF($C104&gt;5000,$C104*W104,"No Offer"))),"No Offer")</f>
        <v>0</v>
      </c>
      <c r="Y104" s="573">
        <v>27.25</v>
      </c>
      <c r="Z104" s="573">
        <v>20.75</v>
      </c>
      <c r="AA104" s="573">
        <v>18.420000000000002</v>
      </c>
      <c r="AB104" s="326">
        <f>IFERROR(IF($C104&lt;500,$C104*Y104,IF(AND(500&lt;=$C104,$C104&lt;=5000),$C104*Z104,IF($C104&gt;5000,$C104*AA104,"No Offer"))),"No Offer")</f>
        <v>0</v>
      </c>
      <c r="AC104" s="731">
        <f>AB104</f>
        <v>0</v>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Input'!C106</f>
        <v>0</v>
      </c>
      <c r="D106" s="318" t="s">
        <v>1752</v>
      </c>
      <c r="E106" s="574">
        <v>29.09</v>
      </c>
      <c r="F106" s="574">
        <v>19</v>
      </c>
      <c r="G106" s="574">
        <v>18.87</v>
      </c>
      <c r="H106" s="324">
        <f>IFERROR(IF($C106&lt;500,$C106*E106,IF(AND(500&lt;=$C106,$C106&lt;=5000),$C106*F106,IF($C106&gt;5000,$C106*G106,"No Offer"))),"No Offer")</f>
        <v>0</v>
      </c>
      <c r="I106" s="573">
        <v>20</v>
      </c>
      <c r="J106" s="573">
        <v>20</v>
      </c>
      <c r="K106" s="573">
        <v>1</v>
      </c>
      <c r="L106" s="326">
        <f>IFERROR(IF($C106&lt;500,$C106*I106,IF(AND(500&lt;=$C106,$C106&lt;=5000),$C106*J106,IF($C106&gt;5000,$C106*K106,"No Offer"))),"No Offer")</f>
        <v>0</v>
      </c>
      <c r="M106" s="574">
        <v>24.6</v>
      </c>
      <c r="N106" s="574">
        <v>22.62</v>
      </c>
      <c r="O106" s="574">
        <v>22.62</v>
      </c>
      <c r="P106" s="324">
        <f>IFERROR(IF($C106&lt;500,$C106*M106,IF(AND(500&lt;=$C106,$C106&lt;=5000),$C106*N106,IF($C106&gt;5000,$C106*O106,"No Offer"))),"No Offer")</f>
        <v>0</v>
      </c>
      <c r="Q106" s="644">
        <v>16.5</v>
      </c>
      <c r="R106" s="644">
        <v>14.6</v>
      </c>
      <c r="S106" s="644">
        <v>14.2</v>
      </c>
      <c r="T106" s="326">
        <f>IFERROR(IF($C106&lt;500,$C106*Q106,IF(AND(500&lt;=$C106,$C106&lt;=5000),$C106*R106,IF($C106&gt;5000,$C106*S106,"No Offer"))),"No Offer")</f>
        <v>0</v>
      </c>
      <c r="U106" s="576">
        <v>18.14</v>
      </c>
      <c r="V106" s="576">
        <v>16.11</v>
      </c>
      <c r="W106" s="576">
        <v>15.61</v>
      </c>
      <c r="X106" s="324">
        <f>IFERROR(IF($C106&lt;500,$C106*U106,IF(AND(500&lt;=$C106,$C106&lt;=5000),$C106*V106,IF($C106&gt;5000,$C106*W106,"No Offer"))),"No Offer")</f>
        <v>0</v>
      </c>
      <c r="Y106" s="573">
        <v>27.25</v>
      </c>
      <c r="Z106" s="573">
        <v>20.75</v>
      </c>
      <c r="AA106" s="573">
        <v>18.420000000000002</v>
      </c>
      <c r="AB106" s="326">
        <f>IFERROR(IF($C106&lt;500,$C106*Y106,IF(AND(500&lt;=$C106,$C106&lt;=5000),$C106*Z106,IF($C106&gt;5000,$C106*AA106,"No Offer"))),"No Offer")</f>
        <v>0</v>
      </c>
      <c r="AC106" s="731">
        <f>AB106</f>
        <v>0</v>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Input'!C108</f>
        <v>0</v>
      </c>
      <c r="D108" s="318" t="s">
        <v>1752</v>
      </c>
      <c r="E108" s="574">
        <v>25.83</v>
      </c>
      <c r="F108" s="574">
        <v>18.54</v>
      </c>
      <c r="G108" s="574">
        <v>18.45</v>
      </c>
      <c r="H108" s="324">
        <f>IFERROR(IF($C108&lt;500,$C108*E108,IF(AND(500&lt;=$C108,$C108&lt;=5000),$C108*F108,IF($C108&gt;5000,$C108*G108,"No Offer"))),"No Offer")</f>
        <v>0</v>
      </c>
      <c r="I108" s="573">
        <v>20</v>
      </c>
      <c r="J108" s="573">
        <v>20</v>
      </c>
      <c r="K108" s="573">
        <v>1</v>
      </c>
      <c r="L108" s="326">
        <f>IFERROR(IF($C108&lt;500,$C108*I108,IF(AND(500&lt;=$C108,$C108&lt;=5000),$C108*J108,IF($C108&gt;5000,$C108*K108,"No Offer"))),"No Offer")</f>
        <v>0</v>
      </c>
      <c r="M108" s="574">
        <v>24.6</v>
      </c>
      <c r="N108" s="574">
        <v>22.62</v>
      </c>
      <c r="O108" s="574">
        <v>22.62</v>
      </c>
      <c r="P108" s="324">
        <f>IFERROR(IF($C108&lt;500,$C108*M108,IF(AND(500&lt;=$C108,$C108&lt;=5000),$C108*N108,IF($C108&gt;5000,$C108*O108,"No Offer"))),"No Offer")</f>
        <v>0</v>
      </c>
      <c r="Q108" s="644">
        <v>16.5</v>
      </c>
      <c r="R108" s="644">
        <v>14.6</v>
      </c>
      <c r="S108" s="644">
        <v>14.2</v>
      </c>
      <c r="T108" s="326">
        <f>IFERROR(IF($C108&lt;500,$C108*Q108,IF(AND(500&lt;=$C108,$C108&lt;=5000),$C108*R108,IF($C108&gt;5000,$C108*S108,"No Offer"))),"No Offer")</f>
        <v>0</v>
      </c>
      <c r="U108" s="576">
        <v>17.64</v>
      </c>
      <c r="V108" s="576">
        <v>15.61</v>
      </c>
      <c r="W108" s="576">
        <v>15.11</v>
      </c>
      <c r="X108" s="324">
        <f>IFERROR(IF($C108&lt;500,$C108*U108,IF(AND(500&lt;=$C108,$C108&lt;=5000),$C108*V108,IF($C108&gt;5000,$C108*W108,"No Offer"))),"No Offer")</f>
        <v>0</v>
      </c>
      <c r="Y108" s="573">
        <v>27.75</v>
      </c>
      <c r="Z108" s="573">
        <v>21.25</v>
      </c>
      <c r="AA108" s="573">
        <v>18.920000000000002</v>
      </c>
      <c r="AB108" s="326">
        <f>IFERROR(IF($C108&lt;500,$C108*Y108,IF(AND(500&lt;=$C108,$C108&lt;=5000),$C108*Z108,IF($C108&gt;5000,$C108*AA108,"No Offer"))),"No Offer")</f>
        <v>0</v>
      </c>
      <c r="AC108" s="731">
        <f>AB108</f>
        <v>0</v>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Input'!C110</f>
        <v>0</v>
      </c>
      <c r="D110" s="318" t="s">
        <v>1752</v>
      </c>
      <c r="E110" s="574">
        <v>25.83</v>
      </c>
      <c r="F110" s="574">
        <v>18.54</v>
      </c>
      <c r="G110" s="574">
        <v>18.45</v>
      </c>
      <c r="H110" s="324">
        <f>IFERROR(IF($C110&lt;500,$C110*E110,IF(AND(500&lt;=$C110,$C110&lt;=5000),$C110*F110,IF($C110&gt;5000,$C110*G110,"No Offer"))),"No Offer")</f>
        <v>0</v>
      </c>
      <c r="I110" s="573">
        <v>20</v>
      </c>
      <c r="J110" s="573">
        <v>20</v>
      </c>
      <c r="K110" s="573">
        <v>1</v>
      </c>
      <c r="L110" s="326">
        <f>IFERROR(IF($C110&lt;500,$C110*I110,IF(AND(500&lt;=$C110,$C110&lt;=5000),$C110*J110,IF($C110&gt;5000,$C110*K110,"No Offer"))),"No Offer")</f>
        <v>0</v>
      </c>
      <c r="M110" s="574">
        <v>24.6</v>
      </c>
      <c r="N110" s="574">
        <v>22.62</v>
      </c>
      <c r="O110" s="574">
        <v>22.62</v>
      </c>
      <c r="P110" s="324">
        <f>IFERROR(IF($C110&lt;500,$C110*M110,IF(AND(500&lt;=$C110,$C110&lt;=5000),$C110*N110,IF($C110&gt;5000,$C110*O110,"No Offer"))),"No Offer")</f>
        <v>0</v>
      </c>
      <c r="Q110" s="644">
        <v>16.5</v>
      </c>
      <c r="R110" s="644">
        <v>14.6</v>
      </c>
      <c r="S110" s="644">
        <v>14.2</v>
      </c>
      <c r="T110" s="326">
        <f>IFERROR(IF($C110&lt;500,$C110*Q110,IF(AND(500&lt;=$C110,$C110&lt;=5000),$C110*R110,IF($C110&gt;5000,$C110*S110,"No Offer"))),"No Offer")</f>
        <v>0</v>
      </c>
      <c r="U110" s="576">
        <v>18.14</v>
      </c>
      <c r="V110" s="576">
        <v>16.11</v>
      </c>
      <c r="W110" s="576">
        <v>15.61</v>
      </c>
      <c r="X110" s="324">
        <f>IFERROR(IF($C110&lt;500,$C110*U110,IF(AND(500&lt;=$C110,$C110&lt;=5000),$C110*V110,IF($C110&gt;5000,$C110*W110,"No Offer"))),"No Offer")</f>
        <v>0</v>
      </c>
      <c r="Y110" s="573">
        <v>27.75</v>
      </c>
      <c r="Z110" s="573">
        <v>21.25</v>
      </c>
      <c r="AA110" s="573">
        <v>18.920000000000002</v>
      </c>
      <c r="AB110" s="326">
        <f>IFERROR(IF($C110&lt;500,$C110*Y110,IF(AND(500&lt;=$C110,$C110&lt;=5000),$C110*Z110,IF($C110&gt;5000,$C110*AA110,"No Offer"))),"No Offer")</f>
        <v>0</v>
      </c>
      <c r="AC110" s="731">
        <f>AB110</f>
        <v>0</v>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Input'!C112</f>
        <v>0</v>
      </c>
      <c r="D112" s="318" t="s">
        <v>1752</v>
      </c>
      <c r="E112" s="574">
        <v>33.46</v>
      </c>
      <c r="F112" s="574">
        <v>31.24</v>
      </c>
      <c r="G112" s="574">
        <v>31.18</v>
      </c>
      <c r="H112" s="324">
        <f>IFERROR(IF($C112&lt;500,$C112*E112,IF(AND(500&lt;=$C112,$C112&lt;=5000),$C112*F112,IF($C112&gt;5000,$C112*G112,"No Offer"))),"No Offer")</f>
        <v>0</v>
      </c>
      <c r="I112" s="573">
        <v>30</v>
      </c>
      <c r="J112" s="573">
        <v>30</v>
      </c>
      <c r="K112" s="573">
        <v>1</v>
      </c>
      <c r="L112" s="326">
        <f>IFERROR(IF($C112&lt;500,$C112*I112,IF(AND(500&lt;=$C112,$C112&lt;=5000),$C112*J112,IF($C112&gt;5000,$C112*K112,"No Offer"))),"No Offer")</f>
        <v>0</v>
      </c>
      <c r="M112" s="574">
        <v>26.32</v>
      </c>
      <c r="N112" s="574">
        <v>24.34</v>
      </c>
      <c r="O112" s="574">
        <v>24.34</v>
      </c>
      <c r="P112" s="324">
        <f>IFERROR(IF($C112&lt;500,$C112*M112,IF(AND(500&lt;=$C112,$C112&lt;=5000),$C112*N112,IF($C112&gt;5000,$C112*O112,"No Offer"))),"No Offer")</f>
        <v>0</v>
      </c>
      <c r="Q112" s="644">
        <v>18.5</v>
      </c>
      <c r="R112" s="644">
        <v>16.600000000000001</v>
      </c>
      <c r="S112" s="644">
        <v>16.600000000000001</v>
      </c>
      <c r="T112" s="326">
        <f>IFERROR(IF($C112&lt;500,$C112*Q112,IF(AND(500&lt;=$C112,$C112&lt;=5000),$C112*R112,IF($C112&gt;5000,$C112*S112,"No Offer"))),"No Offer")</f>
        <v>0</v>
      </c>
      <c r="U112" s="576">
        <v>19.34</v>
      </c>
      <c r="V112" s="576">
        <v>17.309999999999999</v>
      </c>
      <c r="W112" s="576">
        <v>16.809999999999999</v>
      </c>
      <c r="X112" s="324">
        <f>IFERROR(IF($C112&lt;500,$C112*U112,IF(AND(500&lt;=$C112,$C112&lt;=5000),$C112*V112,IF($C112&gt;5000,$C112*W112,"No Offer"))),"No Offer")</f>
        <v>0</v>
      </c>
      <c r="Y112" s="573">
        <v>28.75</v>
      </c>
      <c r="Z112" s="573">
        <v>22.25</v>
      </c>
      <c r="AA112" s="573">
        <v>19.920000000000002</v>
      </c>
      <c r="AB112" s="326">
        <f>IFERROR(IF($C112&lt;500,$C112*Y112,IF(AND(500&lt;=$C112,$C112&lt;=5000),$C112*Z112,IF($C112&gt;5000,$C112*AA112,"No Offer"))),"No Offer")</f>
        <v>0</v>
      </c>
      <c r="AC112" s="731">
        <f>AB112</f>
        <v>0</v>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Input'!C114</f>
        <v>0</v>
      </c>
      <c r="D114" s="318" t="s">
        <v>1752</v>
      </c>
      <c r="E114" s="574">
        <v>33.46</v>
      </c>
      <c r="F114" s="574">
        <v>31.24</v>
      </c>
      <c r="G114" s="574">
        <v>31.18</v>
      </c>
      <c r="H114" s="324">
        <f>IFERROR(IF($C114&lt;500,$C114*E114,IF(AND(500&lt;=$C114,$C114&lt;=5000),$C114*F114,IF($C114&gt;5000,$C114*G114,"No Offer"))),"No Offer")</f>
        <v>0</v>
      </c>
      <c r="I114" s="573">
        <v>30</v>
      </c>
      <c r="J114" s="573">
        <v>30</v>
      </c>
      <c r="K114" s="573">
        <v>1</v>
      </c>
      <c r="L114" s="326">
        <f>IFERROR(IF($C114&lt;500,$C114*I114,IF(AND(500&lt;=$C114,$C114&lt;=5000),$C114*J114,IF($C114&gt;5000,$C114*K114,"No Offer"))),"No Offer")</f>
        <v>0</v>
      </c>
      <c r="M114" s="574">
        <v>26.32</v>
      </c>
      <c r="N114" s="574">
        <v>24.34</v>
      </c>
      <c r="O114" s="574">
        <v>24.34</v>
      </c>
      <c r="P114" s="324">
        <f>IFERROR(IF($C114&lt;500,$C114*M114,IF(AND(500&lt;=$C114,$C114&lt;=5000),$C114*N114,IF($C114&gt;5000,$C114*O114,"No Offer"))),"No Offer")</f>
        <v>0</v>
      </c>
      <c r="Q114" s="644">
        <v>18.5</v>
      </c>
      <c r="R114" s="644">
        <v>16.600000000000001</v>
      </c>
      <c r="S114" s="644">
        <v>16.600000000000001</v>
      </c>
      <c r="T114" s="326">
        <f>IFERROR(IF($C114&lt;500,$C114*Q114,IF(AND(500&lt;=$C114,$C114&lt;=5000),$C114*R114,IF($C114&gt;5000,$C114*S114,"No Offer"))),"No Offer")</f>
        <v>0</v>
      </c>
      <c r="U114" s="576">
        <v>19.84</v>
      </c>
      <c r="V114" s="576">
        <v>17.809999999999999</v>
      </c>
      <c r="W114" s="576">
        <v>17.309999999999999</v>
      </c>
      <c r="X114" s="324">
        <f>IFERROR(IF($C114&lt;500,$C114*U114,IF(AND(500&lt;=$C114,$C114&lt;=5000),$C114*V114,IF($C114&gt;5000,$C114*W114,"No Offer"))),"No Offer")</f>
        <v>0</v>
      </c>
      <c r="Y114" s="573">
        <v>28.75</v>
      </c>
      <c r="Z114" s="573">
        <v>22.25</v>
      </c>
      <c r="AA114" s="573">
        <v>19.920000000000002</v>
      </c>
      <c r="AB114" s="326">
        <f>IFERROR(IF($C114&lt;500,$C114*Y114,IF(AND(500&lt;=$C114,$C114&lt;=5000),$C114*Z114,IF($C114&gt;5000,$C114*AA114,"No Offer"))),"No Offer")</f>
        <v>0</v>
      </c>
      <c r="AC114" s="731">
        <f>AB114</f>
        <v>0</v>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Input'!C116</f>
        <v>0</v>
      </c>
      <c r="D116" s="318" t="s">
        <v>1752</v>
      </c>
      <c r="E116" s="574">
        <v>33.46</v>
      </c>
      <c r="F116" s="574">
        <v>31.24</v>
      </c>
      <c r="G116" s="574">
        <v>31.18</v>
      </c>
      <c r="H116" s="324">
        <f>IFERROR(IF($C116&lt;500,$C116*E116,IF(AND(500&lt;=$C116,$C116&lt;=5000),$C116*F116,IF($C116&gt;5000,$C116*G116,"No Offer"))),"No Offer")</f>
        <v>0</v>
      </c>
      <c r="I116" s="573">
        <v>30</v>
      </c>
      <c r="J116" s="573">
        <v>30</v>
      </c>
      <c r="K116" s="573">
        <v>1</v>
      </c>
      <c r="L116" s="326">
        <f>IFERROR(IF($C116&lt;500,$C116*I116,IF(AND(500&lt;=$C116,$C116&lt;=5000),$C116*J116,IF($C116&gt;5000,$C116*K116,"No Offer"))),"No Offer")</f>
        <v>0</v>
      </c>
      <c r="M116" s="574">
        <v>26.32</v>
      </c>
      <c r="N116" s="574">
        <v>24.34</v>
      </c>
      <c r="O116" s="574">
        <v>24.34</v>
      </c>
      <c r="P116" s="324">
        <f>IFERROR(IF($C116&lt;500,$C116*M116,IF(AND(500&lt;=$C116,$C116&lt;=5000),$C116*N116,IF($C116&gt;5000,$C116*O116,"No Offer"))),"No Offer")</f>
        <v>0</v>
      </c>
      <c r="Q116" s="644">
        <v>18.5</v>
      </c>
      <c r="R116" s="644">
        <v>16.600000000000001</v>
      </c>
      <c r="S116" s="644">
        <v>16.600000000000001</v>
      </c>
      <c r="T116" s="326">
        <f>IFERROR(IF($C116&lt;500,$C116*Q116,IF(AND(500&lt;=$C116,$C116&lt;=5000),$C116*R116,IF($C116&gt;5000,$C116*S116,"No Offer"))),"No Offer")</f>
        <v>0</v>
      </c>
      <c r="U116" s="576">
        <v>19.34</v>
      </c>
      <c r="V116" s="576">
        <v>17.309999999999999</v>
      </c>
      <c r="W116" s="576">
        <v>16.809999999999999</v>
      </c>
      <c r="X116" s="324">
        <f>IFERROR(IF($C116&lt;500,$C116*U116,IF(AND(500&lt;=$C116,$C116&lt;=5000),$C116*V116,IF($C116&gt;5000,$C116*W116,"No Offer"))),"No Offer")</f>
        <v>0</v>
      </c>
      <c r="Y116" s="573">
        <v>29.25</v>
      </c>
      <c r="Z116" s="573">
        <v>22.75</v>
      </c>
      <c r="AA116" s="573">
        <v>20.420000000000002</v>
      </c>
      <c r="AB116" s="326">
        <f>IFERROR(IF($C116&lt;500,$C116*Y116,IF(AND(500&lt;=$C116,$C116&lt;=5000),$C116*Z116,IF($C116&gt;5000,$C116*AA116,"No Offer"))),"No Offer")</f>
        <v>0</v>
      </c>
      <c r="AC116" s="731">
        <f>AB116</f>
        <v>0</v>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Input'!C118</f>
        <v>0</v>
      </c>
      <c r="D118" s="318" t="s">
        <v>1752</v>
      </c>
      <c r="E118" s="574">
        <v>33.46</v>
      </c>
      <c r="F118" s="574">
        <v>31.24</v>
      </c>
      <c r="G118" s="574">
        <v>31.18</v>
      </c>
      <c r="H118" s="324">
        <f>IFERROR(IF($C118&lt;500,$C118*E118,IF(AND(500&lt;=$C118,$C118&lt;=5000),$C118*F118,IF($C118&gt;5000,$C118*G118,"No Offer"))),"No Offer")</f>
        <v>0</v>
      </c>
      <c r="I118" s="573">
        <v>30</v>
      </c>
      <c r="J118" s="573">
        <v>30</v>
      </c>
      <c r="K118" s="573">
        <v>1</v>
      </c>
      <c r="L118" s="326">
        <f>IFERROR(IF($C118&lt;500,$C118*I118,IF(AND(500&lt;=$C118,$C118&lt;=5000),$C118*J118,IF($C118&gt;5000,$C118*K118,"No Offer"))),"No Offer")</f>
        <v>0</v>
      </c>
      <c r="M118" s="574">
        <v>23.72</v>
      </c>
      <c r="N118" s="574">
        <v>21.96</v>
      </c>
      <c r="O118" s="574">
        <v>21.96</v>
      </c>
      <c r="P118" s="324">
        <f>IFERROR(IF($C118&lt;500,$C118*M118,IF(AND(500&lt;=$C118,$C118&lt;=5000),$C118*N118,IF($C118&gt;5000,$C118*O118,"No Offer"))),"No Offer")</f>
        <v>0</v>
      </c>
      <c r="Q118" s="644">
        <v>18.5</v>
      </c>
      <c r="R118" s="644">
        <v>16.600000000000001</v>
      </c>
      <c r="S118" s="644">
        <v>16.600000000000001</v>
      </c>
      <c r="T118" s="326">
        <f>IFERROR(IF($C118&lt;500,$C118*Q118,IF(AND(500&lt;=$C118,$C118&lt;=5000),$C118*R118,IF($C118&gt;5000,$C118*S118,"No Offer"))),"No Offer")</f>
        <v>0</v>
      </c>
      <c r="U118" s="576">
        <v>19.84</v>
      </c>
      <c r="V118" s="576">
        <v>17.809999999999999</v>
      </c>
      <c r="W118" s="576">
        <v>17.309999999999999</v>
      </c>
      <c r="X118" s="324">
        <f>IFERROR(IF($C118&lt;500,$C118*U118,IF(AND(500&lt;=$C118,$C118&lt;=5000),$C118*V118,IF($C118&gt;5000,$C118*W118,"No Offer"))),"No Offer")</f>
        <v>0</v>
      </c>
      <c r="Y118" s="573">
        <v>29.25</v>
      </c>
      <c r="Z118" s="573">
        <v>22.75</v>
      </c>
      <c r="AA118" s="573">
        <v>20.420000000000002</v>
      </c>
      <c r="AB118" s="326">
        <f>IFERROR(IF($C118&lt;500,$C118*Y118,IF(AND(500&lt;=$C118,$C118&lt;=5000),$C118*Z118,IF($C118&gt;5000,$C118*AA118,"No Offer"))),"No Offer")</f>
        <v>0</v>
      </c>
      <c r="AC118" s="731">
        <f>AB118</f>
        <v>0</v>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Input'!C120</f>
        <v>0</v>
      </c>
      <c r="D120" s="318" t="s">
        <v>1752</v>
      </c>
      <c r="E120" s="574">
        <v>144.53</v>
      </c>
      <c r="F120" s="574">
        <v>144.53</v>
      </c>
      <c r="G120" s="574">
        <v>144.53</v>
      </c>
      <c r="H120" s="324">
        <f>IFERROR(IF($C120&lt;500,$C120*E120,IF(AND(500&lt;=$C120,$C120&lt;=5000),$C120*F120,IF($C120&gt;5000,$C120*G120,"No Offer"))),"No Offer")</f>
        <v>0</v>
      </c>
      <c r="I120" s="573">
        <v>2</v>
      </c>
      <c r="J120" s="573">
        <v>2</v>
      </c>
      <c r="K120" s="573">
        <v>0.1</v>
      </c>
      <c r="L120" s="326">
        <f>IFERROR(IF($C120&lt;500,$C120*I120,IF(AND(500&lt;=$C120,$C120&lt;=5000),$C120*J120,IF($C120&gt;5000,$C120*K120,"No Offer"))),"No Offer")</f>
        <v>0</v>
      </c>
      <c r="M120" s="574">
        <v>1.18</v>
      </c>
      <c r="N120" s="574">
        <v>1.18</v>
      </c>
      <c r="O120" s="574">
        <v>1.18</v>
      </c>
      <c r="P120" s="324">
        <f>IFERROR(IF($C120&lt;500,$C120*M120,IF(AND(500&lt;=$C120,$C120&lt;=5000),$C120*N120,IF($C120&gt;5000,$C120*O120,"No Offer"))),"No Offer")</f>
        <v>0</v>
      </c>
      <c r="Q120" s="644">
        <v>0.3</v>
      </c>
      <c r="R120" s="644">
        <v>0.3</v>
      </c>
      <c r="S120" s="644">
        <v>0.3</v>
      </c>
      <c r="T120" s="326">
        <f>IFERROR(IF($C120&lt;500,$C120*Q120,IF(AND(500&lt;=$C120,$C120&lt;=5000),$C120*R120,IF($C120&gt;5000,$C120*S120,"No Offer"))),"No Offer")</f>
        <v>0</v>
      </c>
      <c r="U120" s="576">
        <v>0.5</v>
      </c>
      <c r="V120" s="576">
        <v>0.5</v>
      </c>
      <c r="W120" s="576">
        <v>0.5</v>
      </c>
      <c r="X120" s="324">
        <f>IFERROR(IF($C120&lt;500,$C120*U120,IF(AND(500&lt;=$C120,$C120&lt;=5000),$C120*V120,IF($C120&gt;5000,$C120*W120,"No Offer"))),"No Offer")</f>
        <v>0</v>
      </c>
      <c r="Y120" s="573">
        <v>1.5</v>
      </c>
      <c r="Z120" s="573">
        <v>1.5</v>
      </c>
      <c r="AA120" s="573">
        <v>1.5</v>
      </c>
      <c r="AB120" s="326">
        <f>IFERROR(IF($C120&lt;500,$C120*Y120,IF(AND(500&lt;=$C120,$C120&lt;=5000),$C120*Z120,IF($C120&gt;5000,$C120*AA120,"No Offer"))),"No Offer")</f>
        <v>0</v>
      </c>
      <c r="AC120" s="731">
        <f>AB120</f>
        <v>0</v>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Input'!C122</f>
        <v>0</v>
      </c>
      <c r="D122" s="318" t="s">
        <v>1752</v>
      </c>
      <c r="E122" s="574">
        <v>144.53</v>
      </c>
      <c r="F122" s="574">
        <v>144.53</v>
      </c>
      <c r="G122" s="574">
        <v>144.53</v>
      </c>
      <c r="H122" s="324">
        <f>IFERROR(IF($C122&lt;500,$C122*E122,IF(AND(500&lt;=$C122,$C122&lt;=5000),$C122*F122,IF($C122&gt;5000,$C122*G122,"No Offer"))),"No Offer")</f>
        <v>0</v>
      </c>
      <c r="I122" s="573">
        <v>2</v>
      </c>
      <c r="J122" s="573">
        <v>2</v>
      </c>
      <c r="K122" s="573">
        <v>0.1</v>
      </c>
      <c r="L122" s="326">
        <f>IFERROR(IF($C122&lt;500,$C122*I122,IF(AND(500&lt;=$C122,$C122&lt;=5000),$C122*J122,IF($C122&gt;5000,$C122*K122,"No Offer"))),"No Offer")</f>
        <v>0</v>
      </c>
      <c r="M122" s="574">
        <v>1.18</v>
      </c>
      <c r="N122" s="574">
        <v>1.18</v>
      </c>
      <c r="O122" s="574">
        <v>1.18</v>
      </c>
      <c r="P122" s="324">
        <f>IFERROR(IF($C122&lt;500,$C122*M122,IF(AND(500&lt;=$C122,$C122&lt;=5000),$C122*N122,IF($C122&gt;5000,$C122*O122,"No Offer"))),"No Offer")</f>
        <v>0</v>
      </c>
      <c r="Q122" s="644">
        <v>0.3</v>
      </c>
      <c r="R122" s="644">
        <v>0.3</v>
      </c>
      <c r="S122" s="644">
        <v>0.3</v>
      </c>
      <c r="T122" s="326">
        <f>IFERROR(IF($C122&lt;500,$C122*Q122,IF(AND(500&lt;=$C122,$C122&lt;=5000),$C122*R122,IF($C122&gt;5000,$C122*S122,"No Offer"))),"No Offer")</f>
        <v>0</v>
      </c>
      <c r="U122" s="576">
        <v>0.5</v>
      </c>
      <c r="V122" s="576">
        <v>0.5</v>
      </c>
      <c r="W122" s="576">
        <v>0.5</v>
      </c>
      <c r="X122" s="324">
        <f>IFERROR(IF($C122&lt;500,$C122*U122,IF(AND(500&lt;=$C122,$C122&lt;=5000),$C122*V122,IF($C122&gt;5000,$C122*W122,"No Offer"))),"No Offer")</f>
        <v>0</v>
      </c>
      <c r="Y122" s="573">
        <v>1</v>
      </c>
      <c r="Z122" s="573">
        <v>1</v>
      </c>
      <c r="AA122" s="573">
        <v>1</v>
      </c>
      <c r="AB122" s="326">
        <f>IFERROR(IF($C122&lt;500,$C122*Y122,IF(AND(500&lt;=$C122,$C122&lt;=5000),$C122*Z122,IF($C122&gt;5000,$C122*AA122,"No Offer"))),"No Offer")</f>
        <v>0</v>
      </c>
      <c r="AC122" s="731">
        <f>AB122</f>
        <v>0</v>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Input'!C124</f>
        <v>0</v>
      </c>
      <c r="D124" s="318" t="s">
        <v>1752</v>
      </c>
      <c r="E124" s="574">
        <v>23.39</v>
      </c>
      <c r="F124" s="574">
        <v>15.64</v>
      </c>
      <c r="G124" s="574">
        <v>15.58</v>
      </c>
      <c r="H124" s="324">
        <f>IFERROR(IF($C124&lt;500,$C124*E124,IF(AND(500&lt;=$C124,$C124&lt;=5000),$C124*F124,IF($C124&gt;5000,$C124*G124,"No Offer"))),"No Offer")</f>
        <v>0</v>
      </c>
      <c r="I124" s="573">
        <v>20</v>
      </c>
      <c r="J124" s="573">
        <v>20</v>
      </c>
      <c r="K124" s="573">
        <v>1</v>
      </c>
      <c r="L124" s="326">
        <f>IFERROR(IF($C124&lt;500,$C124*I124,IF(AND(500&lt;=$C124,$C124&lt;=5000),$C124*J124,IF($C124&gt;5000,$C124*K124,"No Offer"))),"No Offer")</f>
        <v>0</v>
      </c>
      <c r="M124" s="574">
        <v>18.54</v>
      </c>
      <c r="N124" s="574">
        <v>16.78</v>
      </c>
      <c r="O124" s="574">
        <v>16.78</v>
      </c>
      <c r="P124" s="324">
        <f>IFERROR(IF($C124&lt;500,$C124*M124,IF(AND(500&lt;=$C124,$C124&lt;=5000),$C124*N124,IF($C124&gt;5000,$C124*O124,"No Offer"))),"No Offer")</f>
        <v>0</v>
      </c>
      <c r="Q124" s="644">
        <v>13.9</v>
      </c>
      <c r="R124" s="644">
        <v>11.8</v>
      </c>
      <c r="S124" s="644">
        <v>11.8</v>
      </c>
      <c r="T124" s="326">
        <f>IFERROR(IF($C124&lt;500,$C124*Q124,IF(AND(500&lt;=$C124,$C124&lt;=5000),$C124*R124,IF($C124&gt;5000,$C124*S124,"No Offer"))),"No Offer")</f>
        <v>0</v>
      </c>
      <c r="U124" s="576">
        <v>12.2</v>
      </c>
      <c r="V124" s="576">
        <v>11.7</v>
      </c>
      <c r="W124" s="576">
        <v>11.1</v>
      </c>
      <c r="X124" s="324">
        <f>IFERROR(IF($C124&lt;500,$C124*U124,IF(AND(500&lt;=$C124,$C124&lt;=5000),$C124*V124,IF($C124&gt;5000,$C124*W124,"No Offer"))),"No Offer")</f>
        <v>0</v>
      </c>
      <c r="Y124" s="573">
        <v>20</v>
      </c>
      <c r="Z124" s="573">
        <v>15.68</v>
      </c>
      <c r="AA124" s="573">
        <v>13.67</v>
      </c>
      <c r="AB124" s="326">
        <f>IFERROR(IF($C124&lt;500,$C124*Y124,IF(AND(500&lt;=$C124,$C124&lt;=5000),$C124*Z124,IF($C124&gt;5000,$C124*AA124,"No Offer"))),"No Offer")</f>
        <v>0</v>
      </c>
      <c r="AC124" s="731">
        <f>AB124</f>
        <v>0</v>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Input'!C126</f>
        <v>0</v>
      </c>
      <c r="D126" s="318" t="s">
        <v>1752</v>
      </c>
      <c r="E126" s="574">
        <v>23.39</v>
      </c>
      <c r="F126" s="574">
        <v>15.64</v>
      </c>
      <c r="G126" s="574">
        <v>15.58</v>
      </c>
      <c r="H126" s="324">
        <f>IFERROR(IF($C126&lt;500,$C126*E126,IF(AND(500&lt;=$C126,$C126&lt;=5000),$C126*F126,IF($C126&gt;5000,$C126*G126,"No Offer"))),"No Offer")</f>
        <v>0</v>
      </c>
      <c r="I126" s="573">
        <v>20</v>
      </c>
      <c r="J126" s="573">
        <v>20</v>
      </c>
      <c r="K126" s="573">
        <v>1</v>
      </c>
      <c r="L126" s="326">
        <f>IFERROR(IF($C126&lt;500,$C126*I126,IF(AND(500&lt;=$C126,$C126&lt;=5000),$C126*J126,IF($C126&gt;5000,$C126*K126,"No Offer"))),"No Offer")</f>
        <v>0</v>
      </c>
      <c r="M126" s="574">
        <v>18.54</v>
      </c>
      <c r="N126" s="574">
        <v>16.78</v>
      </c>
      <c r="O126" s="574">
        <v>16.78</v>
      </c>
      <c r="P126" s="324">
        <f>IFERROR(IF($C126&lt;500,$C126*M126,IF(AND(500&lt;=$C126,$C126&lt;=5000),$C126*N126,IF($C126&gt;5000,$C126*O126,"No Offer"))),"No Offer")</f>
        <v>0</v>
      </c>
      <c r="Q126" s="644">
        <v>13.98</v>
      </c>
      <c r="R126" s="644">
        <v>11.8</v>
      </c>
      <c r="S126" s="644">
        <v>11.8</v>
      </c>
      <c r="T126" s="326">
        <f>IFERROR(IF($C126&lt;500,$C126*Q126,IF(AND(500&lt;=$C126,$C126&lt;=5000),$C126*R126,IF($C126&gt;5000,$C126*S126,"No Offer"))),"No Offer")</f>
        <v>0</v>
      </c>
      <c r="U126" s="576">
        <v>12.7</v>
      </c>
      <c r="V126" s="576">
        <v>12.2</v>
      </c>
      <c r="W126" s="576">
        <v>11.6</v>
      </c>
      <c r="X126" s="324">
        <f>IFERROR(IF($C126&lt;500,$C126*U126,IF(AND(500&lt;=$C126,$C126&lt;=5000),$C126*V126,IF($C126&gt;5000,$C126*W126,"No Offer"))),"No Offer")</f>
        <v>0</v>
      </c>
      <c r="Y126" s="573">
        <v>20</v>
      </c>
      <c r="Z126" s="573">
        <v>15.68</v>
      </c>
      <c r="AA126" s="573">
        <v>13.67</v>
      </c>
      <c r="AB126" s="326">
        <f>IFERROR(IF($C126&lt;500,$C126*Y126,IF(AND(500&lt;=$C126,$C126&lt;=5000),$C126*Z126,IF($C126&gt;5000,$C126*AA126,"No Offer"))),"No Offer")</f>
        <v>0</v>
      </c>
      <c r="AC126" s="731">
        <f>AB126</f>
        <v>0</v>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Input'!C128</f>
        <v>0</v>
      </c>
      <c r="D128" s="318" t="s">
        <v>1752</v>
      </c>
      <c r="E128" s="574">
        <v>20.29</v>
      </c>
      <c r="F128" s="574">
        <v>12.55</v>
      </c>
      <c r="G128" s="574">
        <v>12.49</v>
      </c>
      <c r="H128" s="324">
        <f>IFERROR(IF($C128&lt;500,$C128*E128,IF(AND(500&lt;=$C128,$C128&lt;=5000),$C128*F128,IF($C128&gt;5000,$C128*G128,"No Offer"))),"No Offer")</f>
        <v>0</v>
      </c>
      <c r="I128" s="573">
        <v>20</v>
      </c>
      <c r="J128" s="573">
        <v>20</v>
      </c>
      <c r="K128" s="573">
        <v>1</v>
      </c>
      <c r="L128" s="326">
        <f>IFERROR(IF($C128&lt;500,$C128*I128,IF(AND(500&lt;=$C128,$C128&lt;=5000),$C128*J128,IF($C128&gt;5000,$C128*K128,"No Offer"))),"No Offer")</f>
        <v>0</v>
      </c>
      <c r="M128" s="739">
        <v>13.91</v>
      </c>
      <c r="N128" s="574">
        <v>12.59</v>
      </c>
      <c r="O128" s="574">
        <v>12.59</v>
      </c>
      <c r="P128" s="324">
        <f>IFERROR(IF($C128&lt;500,$C128*M128,IF(AND(500&lt;=$C128,$C128&lt;=5000),$C128*N128,IF($C128&gt;5000,$C128*O128,"No Offer"))),"No Offer")</f>
        <v>0</v>
      </c>
      <c r="Q128" s="644">
        <v>12.1</v>
      </c>
      <c r="R128" s="644">
        <v>9.8000000000000007</v>
      </c>
      <c r="S128" s="644">
        <v>9.8000000000000007</v>
      </c>
      <c r="T128" s="326">
        <f>IFERROR(IF($C128&lt;500,$C128*Q128,IF(AND(500&lt;=$C128,$C128&lt;=5000),$C128*R128,IF($C128&gt;5000,$C128*S128,"No Offer"))),"No Offer")</f>
        <v>0</v>
      </c>
      <c r="U128" s="571">
        <v>10.43</v>
      </c>
      <c r="V128" s="576">
        <v>9.9</v>
      </c>
      <c r="W128" s="576">
        <v>9.5500000000000007</v>
      </c>
      <c r="X128" s="324">
        <f>IFERROR(IF($C128&lt;500,$C128*U128,IF(AND(500&lt;=$C128,$C128&lt;=5000),$C128*V128,IF($C128&gt;5000,$C128*W128,"No Offer"))),"No Offer")</f>
        <v>0</v>
      </c>
      <c r="Y128" s="573">
        <v>20.37</v>
      </c>
      <c r="Z128" s="573">
        <v>16.05</v>
      </c>
      <c r="AA128" s="573">
        <v>14.04</v>
      </c>
      <c r="AB128" s="326">
        <f>IFERROR(IF($C128&lt;500,$C128*Y128,IF(AND(500&lt;=$C128,$C128&lt;=5000),$C128*Z128,IF($C128&gt;5000,$C128*AA128,"No Offer"))),"No Offer")</f>
        <v>0</v>
      </c>
      <c r="AC128" s="731">
        <f>AB128</f>
        <v>0</v>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Input'!C130</f>
        <v>0</v>
      </c>
      <c r="D130" s="318" t="s">
        <v>1752</v>
      </c>
      <c r="E130" s="574">
        <v>20.29</v>
      </c>
      <c r="F130" s="574">
        <v>12.55</v>
      </c>
      <c r="G130" s="574">
        <v>12.49</v>
      </c>
      <c r="H130" s="324">
        <f>IFERROR(IF($C130&lt;500,$C130*E130,IF(AND(500&lt;=$C130,$C130&lt;=5000),$C130*F130,IF($C130&gt;5000,$C130*G130,"No Offer"))),"No Offer")</f>
        <v>0</v>
      </c>
      <c r="I130" s="573">
        <v>20</v>
      </c>
      <c r="J130" s="573">
        <v>20</v>
      </c>
      <c r="K130" s="573">
        <v>1</v>
      </c>
      <c r="L130" s="326">
        <f>IFERROR(IF($C130&lt;500,$C130*I130,IF(AND(500&lt;=$C130,$C130&lt;=5000),$C130*J130,IF($C130&gt;5000,$C130*K130,"No Offer"))),"No Offer")</f>
        <v>0</v>
      </c>
      <c r="M130" s="739">
        <v>13.91</v>
      </c>
      <c r="N130" s="574">
        <v>12.59</v>
      </c>
      <c r="O130" s="574">
        <v>12.59</v>
      </c>
      <c r="P130" s="324">
        <f>IFERROR(IF($C130&lt;500,$C130*M130,IF(AND(500&lt;=$C130,$C130&lt;=5000),$C130*N130,IF($C130&gt;5000,$C130*O130,"No Offer"))),"No Offer")</f>
        <v>0</v>
      </c>
      <c r="Q130" s="644">
        <v>12.1</v>
      </c>
      <c r="R130" s="644">
        <v>9.8000000000000007</v>
      </c>
      <c r="S130" s="644">
        <v>9.8000000000000007</v>
      </c>
      <c r="T130" s="326">
        <f>IFERROR(IF($C130&lt;500,$C130*Q130,IF(AND(500&lt;=$C130,$C130&lt;=5000),$C130*R130,IF($C130&gt;5000,$C130*S130,"No Offer"))),"No Offer")</f>
        <v>0</v>
      </c>
      <c r="U130" s="571">
        <v>10.43</v>
      </c>
      <c r="V130" s="576">
        <v>9.9</v>
      </c>
      <c r="W130" s="576">
        <v>9.5500000000000007</v>
      </c>
      <c r="X130" s="324">
        <f>IFERROR(IF($C130&lt;500,$C130*U130,IF(AND(500&lt;=$C130,$C130&lt;=5000),$C130*V130,IF($C130&gt;5000,$C130*W130,"No Offer"))),"No Offer")</f>
        <v>0</v>
      </c>
      <c r="Y130" s="573">
        <v>20.37</v>
      </c>
      <c r="Z130" s="573">
        <v>16.05</v>
      </c>
      <c r="AA130" s="573">
        <v>14.04</v>
      </c>
      <c r="AB130" s="326">
        <f>IFERROR(IF($C130&lt;500,$C130*Y130,IF(AND(500&lt;=$C130,$C130&lt;=5000),$C130*Z130,IF($C130&gt;5000,$C130*AA130,"No Offer"))),"No Offer")</f>
        <v>0</v>
      </c>
      <c r="AC130" s="731">
        <f>AB130</f>
        <v>0</v>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Input'!C132</f>
        <v>0</v>
      </c>
      <c r="D132" s="318" t="s">
        <v>1752</v>
      </c>
      <c r="E132" s="574">
        <v>18.260000000000002</v>
      </c>
      <c r="F132" s="574">
        <v>10.87</v>
      </c>
      <c r="G132" s="574">
        <v>10.8</v>
      </c>
      <c r="H132" s="324">
        <f>IFERROR(IF($C132&lt;500,$C132*E132,IF(AND(500&lt;=$C132,$C132&lt;=5000),$C132*F132,IF($C132&gt;5000,$C132*G132,"No Offer"))),"No Offer")</f>
        <v>0</v>
      </c>
      <c r="I132" s="573">
        <v>15</v>
      </c>
      <c r="J132" s="573">
        <v>15</v>
      </c>
      <c r="K132" s="573">
        <v>1</v>
      </c>
      <c r="L132" s="326">
        <f>IFERROR(IF($C132&lt;500,$C132*I132,IF(AND(500&lt;=$C132,$C132&lt;=5000),$C132*J132,IF($C132&gt;5000,$C132*K132,"No Offer"))),"No Offer")</f>
        <v>0</v>
      </c>
      <c r="M132" s="574">
        <v>13.91</v>
      </c>
      <c r="N132" s="574">
        <v>12.59</v>
      </c>
      <c r="O132" s="574">
        <v>12.59</v>
      </c>
      <c r="P132" s="324">
        <f>IFERROR(IF($C132&lt;500,$C132*M132,IF(AND(500&lt;=$C132,$C132&lt;=5000),$C132*N132,IF($C132&gt;5000,$C132*O132,"No Offer"))),"No Offer")</f>
        <v>0</v>
      </c>
      <c r="Q132" s="644">
        <v>11.2</v>
      </c>
      <c r="R132" s="644">
        <v>9</v>
      </c>
      <c r="S132" s="644">
        <v>9</v>
      </c>
      <c r="T132" s="326">
        <f>IFERROR(IF($C132&lt;500,$C132*Q132,IF(AND(500&lt;=$C132,$C132&lt;=5000),$C132*R132,IF($C132&gt;5000,$C132*S132,"No Offer"))),"No Offer")</f>
        <v>0</v>
      </c>
      <c r="U132" s="576">
        <v>9.32</v>
      </c>
      <c r="V132" s="576">
        <v>8.9</v>
      </c>
      <c r="W132" s="576">
        <v>8.5500000000000007</v>
      </c>
      <c r="X132" s="324">
        <f>IFERROR(IF($C132&lt;500,$C132*U132,IF(AND(500&lt;=$C132,$C132&lt;=5000),$C132*V132,IF($C132&gt;5000,$C132*W132,"No Offer"))),"No Offer")</f>
        <v>0</v>
      </c>
      <c r="Y132" s="573">
        <v>16.059999999999999</v>
      </c>
      <c r="Z132" s="573">
        <v>11.74</v>
      </c>
      <c r="AA132" s="573">
        <v>9.7100000000000009</v>
      </c>
      <c r="AB132" s="326">
        <f>IFERROR(IF($C132&lt;500,$C132*Y132,IF(AND(500&lt;=$C132,$C132&lt;=5000),$C132*Z132,IF($C132&gt;5000,$C132*AA132,"No Offer"))),"No Offer")</f>
        <v>0</v>
      </c>
      <c r="AC132" s="731">
        <f>AB132</f>
        <v>0</v>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Input'!C134</f>
        <v>0</v>
      </c>
      <c r="D134" s="318" t="s">
        <v>1752</v>
      </c>
      <c r="E134" s="574">
        <v>18.260000000000002</v>
      </c>
      <c r="F134" s="574">
        <v>10.87</v>
      </c>
      <c r="G134" s="574">
        <v>10.8</v>
      </c>
      <c r="H134" s="324">
        <f>IFERROR(IF($C134&lt;500,$C134*E134,IF(AND(500&lt;=$C134,$C134&lt;=5000),$C134*F134,IF($C134&gt;5000,$C134*G134,"No Offer"))),"No Offer")</f>
        <v>0</v>
      </c>
      <c r="I134" s="573">
        <v>15</v>
      </c>
      <c r="J134" s="573">
        <v>15</v>
      </c>
      <c r="K134" s="573">
        <v>1</v>
      </c>
      <c r="L134" s="326">
        <f>IFERROR(IF($C134&lt;500,$C134*I134,IF(AND(500&lt;=$C134,$C134&lt;=5000),$C134*J134,IF($C134&gt;5000,$C134*K134,"No Offer"))),"No Offer")</f>
        <v>0</v>
      </c>
      <c r="M134" s="574">
        <v>13.91</v>
      </c>
      <c r="N134" s="574">
        <v>12.59</v>
      </c>
      <c r="O134" s="574">
        <v>12.59</v>
      </c>
      <c r="P134" s="324">
        <f>IFERROR(IF($C134&lt;500,$C134*M134,IF(AND(500&lt;=$C134,$C134&lt;=5000),$C134*N134,IF($C134&gt;5000,$C134*O134,"No Offer"))),"No Offer")</f>
        <v>0</v>
      </c>
      <c r="Q134" s="644">
        <v>11.2</v>
      </c>
      <c r="R134" s="644">
        <v>9</v>
      </c>
      <c r="S134" s="644">
        <v>9</v>
      </c>
      <c r="T134" s="326">
        <f>IFERROR(IF($C134&lt;500,$C134*Q134,IF(AND(500&lt;=$C134,$C134&lt;=5000),$C134*R134,IF($C134&gt;5000,$C134*S134,"No Offer"))),"No Offer")</f>
        <v>0</v>
      </c>
      <c r="U134" s="576">
        <v>9.82</v>
      </c>
      <c r="V134" s="576">
        <v>9.4</v>
      </c>
      <c r="W134" s="576">
        <v>9.0500000000000007</v>
      </c>
      <c r="X134" s="324">
        <f>IFERROR(IF($C134&lt;500,$C134*U134,IF(AND(500&lt;=$C134,$C134&lt;=5000),$C134*V134,IF($C134&gt;5000,$C134*W134,"No Offer"))),"No Offer")</f>
        <v>0</v>
      </c>
      <c r="Y134" s="573">
        <v>16.059999999999999</v>
      </c>
      <c r="Z134" s="573">
        <v>11.74</v>
      </c>
      <c r="AA134" s="573">
        <v>9.7100000000000009</v>
      </c>
      <c r="AB134" s="326">
        <f>IFERROR(IF($C134&lt;500,$C134*Y134,IF(AND(500&lt;=$C134,$C134&lt;=5000),$C134*Z134,IF($C134&gt;5000,$C134*AA134,"No Offer"))),"No Offer")</f>
        <v>0</v>
      </c>
      <c r="AC134" s="731">
        <f>AB134</f>
        <v>0</v>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Input'!C136</f>
        <v>0</v>
      </c>
      <c r="D136" s="318" t="s">
        <v>1752</v>
      </c>
      <c r="E136" s="574">
        <v>22.26</v>
      </c>
      <c r="F136" s="574">
        <v>14.54</v>
      </c>
      <c r="G136" s="574">
        <v>14.44</v>
      </c>
      <c r="H136" s="324">
        <f>IFERROR(IF($C136&lt;500,$C136*E136,IF(AND(500&lt;=$C136,$C136&lt;=5000),$C136*F136,IF($C136&gt;5000,$C136*G136,"No Offer"))),"No Offer")</f>
        <v>0</v>
      </c>
      <c r="I136" s="573">
        <v>22</v>
      </c>
      <c r="J136" s="573">
        <v>22</v>
      </c>
      <c r="K136" s="573">
        <v>1</v>
      </c>
      <c r="L136" s="326">
        <f>IFERROR(IF($C136&lt;500,$C136*I136,IF(AND(500&lt;=$C136,$C136&lt;=5000),$C136*J136,IF($C136&gt;5000,$C136*K136,"No Offer"))),"No Offer")</f>
        <v>0</v>
      </c>
      <c r="M136" s="574">
        <v>23.72</v>
      </c>
      <c r="N136" s="574">
        <v>21.96</v>
      </c>
      <c r="O136" s="574">
        <v>21.96</v>
      </c>
      <c r="P136" s="324">
        <f>IFERROR(IF($C136&lt;500,$C136*M136,IF(AND(500&lt;=$C136,$C136&lt;=5000),$C136*N136,IF($C136&gt;5000,$C136*O136,"No Offer"))),"No Offer")</f>
        <v>0</v>
      </c>
      <c r="Q136" s="644">
        <v>13.2</v>
      </c>
      <c r="R136" s="644">
        <v>11.3</v>
      </c>
      <c r="S136" s="644">
        <v>11.3</v>
      </c>
      <c r="T136" s="326">
        <f>IFERROR(IF($C136&lt;500,$C136*Q136,IF(AND(500&lt;=$C136,$C136&lt;=5000),$C136*R136,IF($C136&gt;5000,$C136*S136,"No Offer"))),"No Offer")</f>
        <v>0</v>
      </c>
      <c r="U136" s="576">
        <v>12.2</v>
      </c>
      <c r="V136" s="576">
        <v>11.7</v>
      </c>
      <c r="W136" s="576">
        <v>11.1</v>
      </c>
      <c r="X136" s="324">
        <f>IFERROR(IF($C136&lt;500,$C136*U136,IF(AND(500&lt;=$C136,$C136&lt;=5000),$C136*V136,IF($C136&gt;5000,$C136*W136,"No Offer"))),"No Offer")</f>
        <v>0</v>
      </c>
      <c r="Y136" s="573">
        <v>18.7</v>
      </c>
      <c r="Z136" s="573">
        <v>14.39</v>
      </c>
      <c r="AA136" s="573">
        <v>12.37</v>
      </c>
      <c r="AB136" s="326">
        <f>IFERROR(IF($C136&lt;500,$C136*Y136,IF(AND(500&lt;=$C136,$C136&lt;=5000),$C136*Z136,IF($C136&gt;5000,$C136*AA136,"No Offer"))),"No Offer")</f>
        <v>0</v>
      </c>
      <c r="AC136" s="731">
        <f>AB136</f>
        <v>0</v>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Input'!C138</f>
        <v>0</v>
      </c>
      <c r="D138" s="318" t="s">
        <v>1752</v>
      </c>
      <c r="E138" s="574">
        <v>22.26</v>
      </c>
      <c r="F138" s="574">
        <v>14.54</v>
      </c>
      <c r="G138" s="574">
        <v>14.44</v>
      </c>
      <c r="H138" s="324">
        <f>IFERROR(IF($C138&lt;500,$C138*E138,IF(AND(500&lt;=$C138,$C138&lt;=5000),$C138*F138,IF($C138&gt;5000,$C138*G138,"No Offer"))),"No Offer")</f>
        <v>0</v>
      </c>
      <c r="I138" s="573">
        <v>22</v>
      </c>
      <c r="J138" s="573">
        <v>22</v>
      </c>
      <c r="K138" s="573">
        <v>1</v>
      </c>
      <c r="L138" s="326">
        <f>IFERROR(IF($C138&lt;500,$C138*I138,IF(AND(500&lt;=$C138,$C138&lt;=5000),$C138*J138,IF($C138&gt;5000,$C138*K138,"No Offer"))),"No Offer")</f>
        <v>0</v>
      </c>
      <c r="M138" s="574">
        <v>23.72</v>
      </c>
      <c r="N138" s="574">
        <v>21.96</v>
      </c>
      <c r="O138" s="574">
        <v>21.96</v>
      </c>
      <c r="P138" s="324">
        <f>IFERROR(IF($C138&lt;500,$C138*M138,IF(AND(500&lt;=$C138,$C138&lt;=5000),$C138*N138,IF($C138&gt;5000,$C138*O138,"No Offer"))),"No Offer")</f>
        <v>0</v>
      </c>
      <c r="Q138" s="644">
        <v>13.2</v>
      </c>
      <c r="R138" s="644">
        <v>11.3</v>
      </c>
      <c r="S138" s="644">
        <v>11.3</v>
      </c>
      <c r="T138" s="326">
        <f>IFERROR(IF($C138&lt;500,$C138*Q138,IF(AND(500&lt;=$C138,$C138&lt;=5000),$C138*R138,IF($C138&gt;5000,$C138*S138,"No Offer"))),"No Offer")</f>
        <v>0</v>
      </c>
      <c r="U138" s="576">
        <v>12.7</v>
      </c>
      <c r="V138" s="576">
        <v>12.2</v>
      </c>
      <c r="W138" s="576">
        <v>11.6</v>
      </c>
      <c r="X138" s="324">
        <f>IFERROR(IF($C138&lt;500,$C138*U138,IF(AND(500&lt;=$C138,$C138&lt;=5000),$C138*V138,IF($C138&gt;5000,$C138*W138,"No Offer"))),"No Offer")</f>
        <v>0</v>
      </c>
      <c r="Y138" s="573">
        <v>18.7</v>
      </c>
      <c r="Z138" s="573">
        <v>14.39</v>
      </c>
      <c r="AA138" s="573">
        <v>12.37</v>
      </c>
      <c r="AB138" s="326">
        <f>IFERROR(IF($C138&lt;500,$C138*Y138,IF(AND(500&lt;=$C138,$C138&lt;=5000),$C138*Z138,IF($C138&gt;5000,$C138*AA138,"No Offer"))),"No Offer")</f>
        <v>0</v>
      </c>
      <c r="AC138" s="731">
        <f>AB138</f>
        <v>0</v>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Input'!C140</f>
        <v>0</v>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v>0</v>
      </c>
      <c r="M140" s="574">
        <v>23.72</v>
      </c>
      <c r="N140" s="574">
        <v>21.96</v>
      </c>
      <c r="O140" s="574">
        <v>21.96</v>
      </c>
      <c r="P140" s="324">
        <f>IFERROR(IF($C140&lt;500,$C140*M140,IF(AND(500&lt;=$C140,$C140&lt;=5000),$C140*N140,IF($C140&gt;5000,$C140*O140,"No Offer"))),"No Offer")</f>
        <v>0</v>
      </c>
      <c r="Q140" s="644">
        <v>13.2</v>
      </c>
      <c r="R140" s="644">
        <v>11.3</v>
      </c>
      <c r="S140" s="644">
        <v>11.3</v>
      </c>
      <c r="T140" s="326">
        <f>IFERROR(IF($C140&lt;500,$C140*Q140,IF(AND(500&lt;=$C140,$C140&lt;=5000),$C140*R140,IF($C140&gt;5000,$C140*S140,"No Offer"))),"No Offer")</f>
        <v>0</v>
      </c>
      <c r="U140" s="576">
        <v>12.2</v>
      </c>
      <c r="V140" s="576">
        <v>11.7</v>
      </c>
      <c r="W140" s="576">
        <v>11.1</v>
      </c>
      <c r="X140" s="324">
        <f>IFERROR(IF($C140&lt;500,$C140*U140,IF(AND(500&lt;=$C140,$C140&lt;=5000),$C140*V140,IF($C140&gt;5000,$C140*W140,"No Offer"))),"No Offer")</f>
        <v>0</v>
      </c>
      <c r="Y140" s="573">
        <v>18.98</v>
      </c>
      <c r="Z140" s="573">
        <v>14.67</v>
      </c>
      <c r="AA140" s="573">
        <v>12.63</v>
      </c>
      <c r="AB140" s="326">
        <f>IFERROR(IF($C140&lt;500,$C140*Y140,IF(AND(500&lt;=$C140,$C140&lt;=5000),$C140*Z140,IF($C140&gt;5000,$C140*AA140,"No Offer"))),"No Offer")</f>
        <v>0</v>
      </c>
      <c r="AC140" s="731">
        <f>AB140</f>
        <v>0</v>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Input'!C142</f>
        <v>0</v>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v>0</v>
      </c>
      <c r="M142" s="574">
        <v>23.72</v>
      </c>
      <c r="N142" s="574">
        <v>21.96</v>
      </c>
      <c r="O142" s="574">
        <v>21.96</v>
      </c>
      <c r="P142" s="324">
        <f>IFERROR(IF($C142&lt;500,$C142*M142,IF(AND(500&lt;=$C142,$C142&lt;=5000),$C142*N142,IF($C142&gt;5000,$C142*O142,"No Offer"))),"No Offer")</f>
        <v>0</v>
      </c>
      <c r="Q142" s="644">
        <v>13.2</v>
      </c>
      <c r="R142" s="644">
        <v>11.3</v>
      </c>
      <c r="S142" s="644">
        <v>11.3</v>
      </c>
      <c r="T142" s="326">
        <f>IFERROR(IF($C142&lt;500,$C142*Q142,IF(AND(500&lt;=$C142,$C142&lt;=5000),$C142*R142,IF($C142&gt;5000,$C142*S142,"No Offer"))),"No Offer")</f>
        <v>0</v>
      </c>
      <c r="U142" s="576">
        <v>12.7</v>
      </c>
      <c r="V142" s="576">
        <v>12.2</v>
      </c>
      <c r="W142" s="576">
        <v>11.6</v>
      </c>
      <c r="X142" s="324">
        <f>IFERROR(IF($C142&lt;500,$C142*U142,IF(AND(500&lt;=$C142,$C142&lt;=5000),$C142*V142,IF($C142&gt;5000,$C142*W142,"No Offer"))),"No Offer")</f>
        <v>0</v>
      </c>
      <c r="Y142" s="573">
        <v>18.98</v>
      </c>
      <c r="Z142" s="573">
        <v>14.67</v>
      </c>
      <c r="AA142" s="573">
        <v>12.63</v>
      </c>
      <c r="AB142" s="326">
        <f>IFERROR(IF($C142&lt;500,$C142*Y142,IF(AND(500&lt;=$C142,$C142&lt;=5000),$C142*Z142,IF($C142&gt;5000,$C142*AA142,"No Offer"))),"No Offer")</f>
        <v>0</v>
      </c>
      <c r="AC142" s="731">
        <f>AB142</f>
        <v>0</v>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v>4097.76</v>
      </c>
      <c r="H145" s="476"/>
      <c r="I145" s="476"/>
      <c r="J145" s="476"/>
      <c r="K145" s="736">
        <f>SUM(L147:L171)</f>
        <v>2280</v>
      </c>
      <c r="L145" s="476"/>
      <c r="M145" s="476"/>
      <c r="N145" s="476"/>
      <c r="O145" s="736">
        <f>SUM(P147:P171)</f>
        <v>4433.3999999999996</v>
      </c>
      <c r="P145" s="476"/>
      <c r="Q145" s="476"/>
      <c r="R145" s="476"/>
      <c r="S145" s="736">
        <f>SUM(T147:T171)</f>
        <v>2940</v>
      </c>
      <c r="T145" s="476"/>
      <c r="U145" s="476"/>
      <c r="V145" s="476"/>
      <c r="W145" s="736">
        <f>SUM(X147:X171)</f>
        <v>3288</v>
      </c>
      <c r="X145" s="476"/>
      <c r="Y145" s="476"/>
      <c r="Z145" s="476"/>
      <c r="AA145" s="736">
        <f>SUM(AB147:AB171)</f>
        <v>3000</v>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Input'!C147</f>
        <v>0</v>
      </c>
      <c r="D147" s="318" t="s">
        <v>1236</v>
      </c>
      <c r="E147" s="574">
        <v>315.31</v>
      </c>
      <c r="F147" s="574">
        <v>271.68</v>
      </c>
      <c r="G147" s="574">
        <v>271.36</v>
      </c>
      <c r="H147" s="324">
        <f>IFERROR(IF($C147&lt;50,$C147*E147,IF(AND(50&lt;=$C147,$C147&lt;=500),$C147*F147,IF($C147&gt;500,$C147*G147,"No Offer"))),"No Offer")</f>
        <v>0</v>
      </c>
      <c r="I147" s="573">
        <v>168</v>
      </c>
      <c r="J147" s="573">
        <v>168</v>
      </c>
      <c r="K147" s="573">
        <v>1</v>
      </c>
      <c r="L147" s="326">
        <f>IFERROR(IF($C147&lt;50,$C147*I147,IF(AND(50&lt;=$C147,$C147&lt;=500),$C147*J147,IF($C147&gt;500,$C147*K147,"No Offer"))),"No Offer")</f>
        <v>0</v>
      </c>
      <c r="M147" s="574">
        <v>329.78</v>
      </c>
      <c r="N147" s="574">
        <v>329.78</v>
      </c>
      <c r="O147" s="574">
        <v>329.78</v>
      </c>
      <c r="P147" s="324">
        <f>IFERROR(IF($C147&lt;50,$C147*M147,IF(AND(50&lt;=$C147,$C147&lt;=500),$C147*N147,IF($C147&gt;500,$C147*O147,"No Offer"))),"No Offer")</f>
        <v>0</v>
      </c>
      <c r="Q147" s="644">
        <v>220</v>
      </c>
      <c r="R147" s="644">
        <v>220</v>
      </c>
      <c r="S147" s="644">
        <v>220</v>
      </c>
      <c r="T147" s="326">
        <f>IFERROR(IF($C147&lt;50,$C147*Q147,IF(AND(50&lt;=$C147,$C147&lt;=500),$C147*R147,IF($C147&gt;500,$C147*S147,"No Offer"))),"No Offer")</f>
        <v>0</v>
      </c>
      <c r="U147" s="576">
        <v>240</v>
      </c>
      <c r="V147" s="576">
        <v>240</v>
      </c>
      <c r="W147" s="576">
        <v>240</v>
      </c>
      <c r="X147" s="324">
        <f>IFERROR(IF($C147&lt;50,$C147*U147,IF(AND(50&lt;=$C147,$C147&lt;=500),$C147*V147,IF($C147&gt;500,$C147*W147,"No Offer"))),"No Offer")</f>
        <v>0</v>
      </c>
      <c r="Y147" s="573">
        <v>205</v>
      </c>
      <c r="Z147" s="573">
        <v>200</v>
      </c>
      <c r="AA147" s="573">
        <v>195</v>
      </c>
      <c r="AB147" s="326">
        <f>IFERROR(IF($C147&lt;50,$C147*Y147,IF(AND(50&lt;=$C147,$C147&lt;=500),$C147*Z147,IF($C147&gt;500,$C147*AA147,"No Offer"))),"No Offer")</f>
        <v>0</v>
      </c>
      <c r="AC147" s="731">
        <f>AB147</f>
        <v>0</v>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Input'!C149</f>
        <v>0</v>
      </c>
      <c r="D149" s="318" t="s">
        <v>1236</v>
      </c>
      <c r="E149" s="574">
        <v>318.35000000000002</v>
      </c>
      <c r="F149" s="574">
        <v>274.69</v>
      </c>
      <c r="G149" s="574">
        <v>274.38</v>
      </c>
      <c r="H149" s="324">
        <f>IFERROR(IF($C149&lt;50,$C149*E149,IF(AND(50&lt;=$C149,$C149&lt;=500),$C149*F149,IF($C149&gt;500,$C149*G149,"No Offer"))),"No Offer")</f>
        <v>0</v>
      </c>
      <c r="I149" s="573">
        <v>168</v>
      </c>
      <c r="J149" s="573">
        <v>168</v>
      </c>
      <c r="K149" s="573">
        <v>1</v>
      </c>
      <c r="L149" s="326">
        <f>IFERROR(IF($C149&lt;500,$C149*I149,IF(AND(500&lt;=$C149,$C149&lt;=5000),$C149*J149,IF($C149&gt;5000,$C149*K149,"No Offer"))),"No Offer")</f>
        <v>0</v>
      </c>
      <c r="M149" s="574">
        <v>329.78</v>
      </c>
      <c r="N149" s="574">
        <v>329.78</v>
      </c>
      <c r="O149" s="574">
        <v>329.78</v>
      </c>
      <c r="P149" s="324">
        <f>IFERROR(IF($C149&lt;50,$C149*M149,IF(AND(50&lt;=$C149,$C149&lt;=500),$C149*N149,IF($C149&gt;500,$C149*O149,"No Offer"))),"No Offer")</f>
        <v>0</v>
      </c>
      <c r="Q149" s="644">
        <v>220</v>
      </c>
      <c r="R149" s="644">
        <v>220</v>
      </c>
      <c r="S149" s="644">
        <v>220</v>
      </c>
      <c r="T149" s="326">
        <f>IFERROR(IF($C149&lt;500,$C149*Q149,IF(AND(500&lt;=$C149,$C149&lt;=5000),$C149*R149,IF($C149&gt;5000,$C149*S149,"No Offer"))),"No Offer")</f>
        <v>0</v>
      </c>
      <c r="U149" s="576">
        <v>244</v>
      </c>
      <c r="V149" s="576">
        <v>244</v>
      </c>
      <c r="W149" s="576">
        <v>244</v>
      </c>
      <c r="X149" s="324">
        <f>IFERROR(IF($C149&lt;50,$C149*U149,IF(AND(50&lt;=$C149,$C149&lt;=500),$C149*V149,IF($C149&gt;500,$C149*W149,"No Offer"))),"No Offer")</f>
        <v>0</v>
      </c>
      <c r="Y149" s="573">
        <v>205</v>
      </c>
      <c r="Z149" s="573">
        <v>200</v>
      </c>
      <c r="AA149" s="573">
        <v>195</v>
      </c>
      <c r="AB149" s="326">
        <f>IFERROR(IF($C149&lt;500,$C149*Y149,IF(AND(500&lt;=$C149,$C149&lt;=5000),$C149*Z149,IF($C149&gt;5000,$C149*AA149,"No Offer"))),"No Offer")</f>
        <v>0</v>
      </c>
      <c r="AC149" s="731">
        <f>AB149</f>
        <v>0</v>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Input'!C151</f>
        <v>0</v>
      </c>
      <c r="D151" s="318" t="s">
        <v>1236</v>
      </c>
      <c r="E151" s="574">
        <v>309.31</v>
      </c>
      <c r="F151" s="574">
        <v>265.91000000000003</v>
      </c>
      <c r="G151" s="574">
        <v>265.61</v>
      </c>
      <c r="H151" s="324">
        <f>IFERROR(IF($C151&lt;50,$C151*E151,IF(AND(50&lt;=$C151,$C151&lt;=500),$C151*F151,IF($C151&gt;500,$C151*G151,"No Offer"))),"No Offer")</f>
        <v>0</v>
      </c>
      <c r="I151" s="573">
        <v>168</v>
      </c>
      <c r="J151" s="573">
        <v>168</v>
      </c>
      <c r="K151" s="573">
        <v>1</v>
      </c>
      <c r="L151" s="326">
        <f>IFERROR(IF($C151&lt;500,$C151*I151,IF(AND(500&lt;=$C151,$C151&lt;=5000),$C151*J151,IF($C151&gt;5000,$C151*K151,"No Offer"))),"No Offer")</f>
        <v>0</v>
      </c>
      <c r="M151" s="574">
        <v>329.78</v>
      </c>
      <c r="N151" s="574">
        <v>329.78</v>
      </c>
      <c r="O151" s="574">
        <v>329.78</v>
      </c>
      <c r="P151" s="324">
        <f>IFERROR(IF($C151&lt;50,$C151*M151,IF(AND(50&lt;=$C151,$C151&lt;=500),$C151*N151,IF($C151&gt;500,$C151*O151,"No Offer"))),"No Offer")</f>
        <v>0</v>
      </c>
      <c r="Q151" s="644">
        <v>220</v>
      </c>
      <c r="R151" s="644">
        <v>220</v>
      </c>
      <c r="S151" s="644">
        <v>220</v>
      </c>
      <c r="T151" s="326">
        <f>IFERROR(IF($C151&lt;500,$C151*Q151,IF(AND(500&lt;=$C151,$C151&lt;=5000),$C151*R151,IF($C151&gt;5000,$C151*S151,"No Offer"))),"No Offer")</f>
        <v>0</v>
      </c>
      <c r="U151" s="576">
        <v>242</v>
      </c>
      <c r="V151" s="576">
        <v>242</v>
      </c>
      <c r="W151" s="576">
        <v>242</v>
      </c>
      <c r="X151" s="324">
        <f>IFERROR(IF($C151&lt;50,$C151*U151,IF(AND(50&lt;=$C151,$C151&lt;=500),$C151*V151,IF($C151&gt;500,$C151*W151,"No Offer"))),"No Offer")</f>
        <v>0</v>
      </c>
      <c r="Y151" s="573">
        <v>210</v>
      </c>
      <c r="Z151" s="573">
        <v>205</v>
      </c>
      <c r="AA151" s="573">
        <v>200</v>
      </c>
      <c r="AB151" s="326">
        <f>IFERROR(IF($C151&lt;500,$C151*Y151,IF(AND(500&lt;=$C151,$C151&lt;=5000),$C151*Z151,IF($C151&gt;5000,$C151*AA151,"No Offer"))),"No Offer")</f>
        <v>0</v>
      </c>
      <c r="AC151" s="731">
        <f>AB151</f>
        <v>0</v>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Input'!C153</f>
        <v>0</v>
      </c>
      <c r="D153" s="318" t="s">
        <v>1236</v>
      </c>
      <c r="E153" s="574">
        <v>315.29000000000002</v>
      </c>
      <c r="F153" s="574">
        <v>271.83</v>
      </c>
      <c r="G153" s="574">
        <v>271.52</v>
      </c>
      <c r="H153" s="324">
        <f>IFERROR(IF($C153&lt;50,$C153*E153,IF(AND(50&lt;=$C153,$C153&lt;=500),$C153*F153,IF($C153&gt;500,$C153*G153,"No Offer"))),"No Offer")</f>
        <v>0</v>
      </c>
      <c r="I153" s="573">
        <v>168</v>
      </c>
      <c r="J153" s="573">
        <v>168</v>
      </c>
      <c r="K153" s="573">
        <v>1</v>
      </c>
      <c r="L153" s="326">
        <f>IFERROR(IF($C153&lt;500,$C153*I153,IF(AND(500&lt;=$C153,$C153&lt;=5000),$C153*J153,IF($C153&gt;5000,$C153*K153,"No Offer"))),"No Offer")</f>
        <v>0</v>
      </c>
      <c r="M153" s="574">
        <v>329.78</v>
      </c>
      <c r="N153" s="574">
        <v>329.78</v>
      </c>
      <c r="O153" s="574">
        <v>329.78</v>
      </c>
      <c r="P153" s="324">
        <f>IFERROR(IF($C153&lt;50,$C153*M153,IF(AND(50&lt;=$C153,$C153&lt;=500),$C153*N153,IF($C153&gt;500,$C153*O153,"No Offer"))),"No Offer")</f>
        <v>0</v>
      </c>
      <c r="Q153" s="644">
        <v>220</v>
      </c>
      <c r="R153" s="644">
        <v>220</v>
      </c>
      <c r="S153" s="644">
        <v>220</v>
      </c>
      <c r="T153" s="326">
        <f>IFERROR(IF($C153&lt;500,$C153*Q153,IF(AND(500&lt;=$C153,$C153&lt;=5000),$C153*R153,IF($C153&gt;5000,$C153*S153,"No Offer"))),"No Offer")</f>
        <v>0</v>
      </c>
      <c r="U153" s="576">
        <v>246</v>
      </c>
      <c r="V153" s="576">
        <v>246</v>
      </c>
      <c r="W153" s="576">
        <v>246</v>
      </c>
      <c r="X153" s="324">
        <f>IFERROR(IF($C153&lt;50,$C153*U153,IF(AND(50&lt;=$C153,$C153&lt;=500),$C153*V153,IF($C153&gt;500,$C153*W153,"No Offer"))),"No Offer")</f>
        <v>0</v>
      </c>
      <c r="Y153" s="573">
        <v>210</v>
      </c>
      <c r="Z153" s="573">
        <v>205</v>
      </c>
      <c r="AA153" s="573">
        <v>200</v>
      </c>
      <c r="AB153" s="326">
        <f>IFERROR(IF($C153&lt;500,$C153*Y153,IF(AND(500&lt;=$C153,$C153&lt;=5000),$C153*Z153,IF($C153&gt;5000,$C153*AA153,"No Offer"))),"No Offer")</f>
        <v>0</v>
      </c>
      <c r="AC153" s="731">
        <f>AB153</f>
        <v>0</v>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Input'!C155</f>
        <v>12</v>
      </c>
      <c r="D155" s="318" t="s">
        <v>1236</v>
      </c>
      <c r="E155" s="574">
        <v>341.48</v>
      </c>
      <c r="F155" s="574">
        <v>300.49</v>
      </c>
      <c r="G155" s="574">
        <v>300.27</v>
      </c>
      <c r="H155" s="324">
        <f>IFERROR(IF($C155&lt;50,$C155*E155,IF(AND(50&lt;=$C155,$C155&lt;=500),$C155*F155,IF($C155&gt;500,$C155*G155,"No Offer"))),"No Offer")</f>
        <v>4097.76</v>
      </c>
      <c r="I155" s="573">
        <v>190</v>
      </c>
      <c r="J155" s="573">
        <v>190</v>
      </c>
      <c r="K155" s="573">
        <v>1</v>
      </c>
      <c r="L155" s="326">
        <f>IFERROR(IF($C155&lt;500,$C155*I155,IF(AND(500&lt;=$C155,$C155&lt;=5000),$C155*J155,IF($C155&gt;5000,$C155*K155,"No Offer"))),"No Offer")</f>
        <v>2280</v>
      </c>
      <c r="M155" s="574">
        <v>369.45</v>
      </c>
      <c r="N155" s="574">
        <v>369.45</v>
      </c>
      <c r="O155" s="574">
        <v>369.45</v>
      </c>
      <c r="P155" s="324">
        <f>IFERROR(IF($C155&lt;50,$C155*M155,IF(AND(50&lt;=$C155,$C155&lt;=500),$C155*N155,IF($C155&gt;500,$C155*O155,"No Offer"))),"No Offer")</f>
        <v>4433.3999999999996</v>
      </c>
      <c r="Q155" s="644">
        <v>245</v>
      </c>
      <c r="R155" s="644">
        <v>245</v>
      </c>
      <c r="S155" s="644">
        <v>245</v>
      </c>
      <c r="T155" s="326">
        <f>IFERROR(IF($C155&lt;500,$C155*Q155,IF(AND(500&lt;=$C155,$C155&lt;=5000),$C155*R155,IF($C155&gt;5000,$C155*S155,"No Offer"))),"No Offer")</f>
        <v>2940</v>
      </c>
      <c r="U155" s="576">
        <v>274</v>
      </c>
      <c r="V155" s="576">
        <v>274</v>
      </c>
      <c r="W155" s="576">
        <v>274</v>
      </c>
      <c r="X155" s="324">
        <f>IFERROR(IF($C155&lt;50,$C155*U155,IF(AND(50&lt;=$C155,$C155&lt;=500),$C155*V155,IF($C155&gt;500,$C155*W155,"No Offer"))),"No Offer")</f>
        <v>3288</v>
      </c>
      <c r="Y155" s="573">
        <v>250</v>
      </c>
      <c r="Z155" s="573">
        <v>245</v>
      </c>
      <c r="AA155" s="573">
        <v>240</v>
      </c>
      <c r="AB155" s="326">
        <f>IFERROR(IF($C155&lt;500,$C155*Y155,IF(AND(500&lt;=$C155,$C155&lt;=5000),$C155*Z155,IF($C155&gt;5000,$C155*AA155,"No Offer"))),"No Offer")</f>
        <v>3000</v>
      </c>
      <c r="AC155" s="731">
        <f>AB155</f>
        <v>3000</v>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Input'!C157</f>
        <v>0</v>
      </c>
      <c r="D157" s="318" t="s">
        <v>1236</v>
      </c>
      <c r="E157" s="574">
        <v>342.89</v>
      </c>
      <c r="F157" s="574">
        <v>300.43</v>
      </c>
      <c r="G157" s="574">
        <v>300.17</v>
      </c>
      <c r="H157" s="324">
        <f>IFERROR(IF($C157&lt;50,$C157*E157,IF(AND(50&lt;=$C157,$C157&lt;=500),$C157*F157,IF($C157&gt;500,$C157*G157,"No Offer"))),"No Offer")</f>
        <v>0</v>
      </c>
      <c r="I157" s="573">
        <v>168</v>
      </c>
      <c r="J157" s="573">
        <v>168</v>
      </c>
      <c r="K157" s="573">
        <v>1</v>
      </c>
      <c r="L157" s="326">
        <f>IFERROR(IF($C157&lt;500,$C157*I157,IF(AND(500&lt;=$C157,$C157&lt;=5000),$C157*J157,IF($C157&gt;5000,$C157*K157,"No Offer"))),"No Offer")</f>
        <v>0</v>
      </c>
      <c r="M157" s="574">
        <v>369.45</v>
      </c>
      <c r="N157" s="574">
        <v>369.45</v>
      </c>
      <c r="O157" s="574">
        <v>369.45</v>
      </c>
      <c r="P157" s="324">
        <f>IFERROR(IF($C157&lt;50,$C157*M157,IF(AND(50&lt;=$C157,$C157&lt;=500),$C157*N157,IF($C157&gt;500,$C157*O157,"No Offer"))),"No Offer")</f>
        <v>0</v>
      </c>
      <c r="Q157" s="644">
        <v>245</v>
      </c>
      <c r="R157" s="644">
        <v>245</v>
      </c>
      <c r="S157" s="644">
        <v>245</v>
      </c>
      <c r="T157" s="326">
        <f>IFERROR(IF($C157&lt;500,$C157*Q157,IF(AND(500&lt;=$C157,$C157&lt;=5000),$C157*R157,IF($C157&gt;5000,$C157*S157,"No Offer"))),"No Offer")</f>
        <v>0</v>
      </c>
      <c r="U157" s="576">
        <v>265</v>
      </c>
      <c r="V157" s="576">
        <v>265</v>
      </c>
      <c r="W157" s="576">
        <v>265</v>
      </c>
      <c r="X157" s="324">
        <f>IFERROR(IF($C157&lt;50,$C157*U157,IF(AND(50&lt;=$C157,$C157&lt;=500),$C157*V157,IF($C157&gt;500,$C157*W157,"No Offer"))),"No Offer")</f>
        <v>0</v>
      </c>
      <c r="Y157" s="573">
        <v>240</v>
      </c>
      <c r="Z157" s="573">
        <v>235</v>
      </c>
      <c r="AA157" s="573">
        <v>230</v>
      </c>
      <c r="AB157" s="326">
        <f>IFERROR(IF($C157&lt;500,$C157*Y157,IF(AND(500&lt;=$C157,$C157&lt;=5000),$C157*Z157,IF($C157&gt;5000,$C157*AA157,"No Offer"))),"No Offer")</f>
        <v>0</v>
      </c>
      <c r="AC157" s="731">
        <f>AB157</f>
        <v>0</v>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Input'!C159</f>
        <v>0</v>
      </c>
      <c r="D159" s="318" t="s">
        <v>1236</v>
      </c>
      <c r="E159" s="574">
        <v>348.3</v>
      </c>
      <c r="F159" s="574">
        <v>305.81</v>
      </c>
      <c r="G159" s="574">
        <v>305.56</v>
      </c>
      <c r="H159" s="324">
        <f>IFERROR(IF($C159&lt;50,$C159*E159,IF(AND(50&lt;=$C159,$C159&lt;=500),$C159*F159,IF($C159&gt;500,$C159*G159,"No Offer"))),"No Offer")</f>
        <v>0</v>
      </c>
      <c r="I159" s="573">
        <v>168</v>
      </c>
      <c r="J159" s="573">
        <v>168</v>
      </c>
      <c r="K159" s="573">
        <v>1</v>
      </c>
      <c r="L159" s="326">
        <f>IFERROR(IF($C159&lt;500,$C159*I159,IF(AND(500&lt;=$C159,$C159&lt;=5000),$C159*J159,IF($C159&gt;5000,$C159*K159,"No Offer"))),"No Offer")</f>
        <v>0</v>
      </c>
      <c r="M159" s="574">
        <v>369.45</v>
      </c>
      <c r="N159" s="574">
        <v>369.45</v>
      </c>
      <c r="O159" s="574">
        <v>369.45</v>
      </c>
      <c r="P159" s="324">
        <f>IFERROR(IF($C159&lt;50,$C159*M159,IF(AND(50&lt;=$C159,$C159&lt;=500),$C159*N159,IF($C159&gt;500,$C159*O159,"No Offer"))),"No Offer")</f>
        <v>0</v>
      </c>
      <c r="Q159" s="644">
        <v>245</v>
      </c>
      <c r="R159" s="644">
        <v>245</v>
      </c>
      <c r="S159" s="644">
        <v>245</v>
      </c>
      <c r="T159" s="326">
        <f>IFERROR(IF($C159&lt;500,$C159*Q159,IF(AND(500&lt;=$C159,$C159&lt;=5000),$C159*R159,IF($C159&gt;5000,$C159*S159,"No Offer"))),"No Offer")</f>
        <v>0</v>
      </c>
      <c r="U159" s="576">
        <v>263</v>
      </c>
      <c r="V159" s="576">
        <v>263</v>
      </c>
      <c r="W159" s="576">
        <v>263</v>
      </c>
      <c r="X159" s="324">
        <f>IFERROR(IF($C159&lt;50,$C159*U159,IF(AND(50&lt;=$C159,$C159&lt;=500),$C159*V159,IF($C159&gt;500,$C159*W159,"No Offer"))),"No Offer")</f>
        <v>0</v>
      </c>
      <c r="Y159" s="573">
        <v>240</v>
      </c>
      <c r="Z159" s="573">
        <v>235</v>
      </c>
      <c r="AA159" s="573">
        <v>230</v>
      </c>
      <c r="AB159" s="326">
        <f>IFERROR(IF($C159&lt;500,$C159*Y159,IF(AND(500&lt;=$C159,$C159&lt;=5000),$C159*Z159,IF($C159&gt;5000,$C159*AA159,"No Offer"))),"No Offer")</f>
        <v>0</v>
      </c>
      <c r="AC159" s="731">
        <f>AB159</f>
        <v>0</v>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Input'!C161</f>
        <v>0</v>
      </c>
      <c r="D161" s="318" t="s">
        <v>1236</v>
      </c>
      <c r="E161" s="574">
        <v>439.94</v>
      </c>
      <c r="F161" s="574">
        <v>380.23</v>
      </c>
      <c r="G161" s="574">
        <v>380.04</v>
      </c>
      <c r="H161" s="324">
        <f>IFERROR(IF($C161&lt;50,$C161*E161,IF(AND(50&lt;=$C161,$C161&lt;=500),$C161*F161,IF($C161&gt;500,$C161*G161,"No Offer"))),"No Offer")</f>
        <v>0</v>
      </c>
      <c r="I161" s="573">
        <v>168</v>
      </c>
      <c r="J161" s="573">
        <v>168</v>
      </c>
      <c r="K161" s="573">
        <v>1</v>
      </c>
      <c r="L161" s="326">
        <f>IFERROR(IF($C161&lt;500,$C161*I161,IF(AND(500&lt;=$C161,$C161&lt;=5000),$C161*J161,IF($C161&gt;5000,$C161*K161,"No Offer"))),"No Offer")</f>
        <v>0</v>
      </c>
      <c r="M161" s="574">
        <v>422.35</v>
      </c>
      <c r="N161" s="574">
        <v>422.35</v>
      </c>
      <c r="O161" s="574">
        <v>422.35</v>
      </c>
      <c r="P161" s="324">
        <f>IFERROR(IF($C161&lt;50,$C161*M161,IF(AND(50&lt;=$C161,$C161&lt;=500),$C161*N161,IF($C161&gt;500,$C161*O161,"No Offer"))),"No Offer")</f>
        <v>0</v>
      </c>
      <c r="Q161" s="644">
        <v>280</v>
      </c>
      <c r="R161" s="644">
        <v>280</v>
      </c>
      <c r="S161" s="644">
        <v>280</v>
      </c>
      <c r="T161" s="326">
        <f>IFERROR(IF($C161&lt;500,$C161*Q161,IF(AND(500&lt;=$C161,$C161&lt;=5000),$C161*R161,IF($C161&gt;5000,$C161*S161,"No Offer"))),"No Offer")</f>
        <v>0</v>
      </c>
      <c r="U161" s="576">
        <v>298</v>
      </c>
      <c r="V161" s="576">
        <v>298</v>
      </c>
      <c r="W161" s="576">
        <v>298</v>
      </c>
      <c r="X161" s="324">
        <f>IFERROR(IF($C161&lt;50,$C161*U161,IF(AND(50&lt;=$C161,$C161&lt;=500),$C161*V161,IF($C161&gt;500,$C161*W161,"No Offer"))),"No Offer")</f>
        <v>0</v>
      </c>
      <c r="Y161" s="573">
        <v>300</v>
      </c>
      <c r="Z161" s="573">
        <v>295</v>
      </c>
      <c r="AA161" s="573">
        <v>290</v>
      </c>
      <c r="AB161" s="326">
        <f>IFERROR(IF($C161&lt;500,$C161*Y161,IF(AND(500&lt;=$C161,$C161&lt;=5000),$C161*Z161,IF($C161&gt;5000,$C161*AA161,"No Offer"))),"No Offer")</f>
        <v>0</v>
      </c>
      <c r="AC161" s="731">
        <f>AB161</f>
        <v>0</v>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Input'!C163</f>
        <v>0</v>
      </c>
      <c r="D163" s="318" t="s">
        <v>1236</v>
      </c>
      <c r="E163" s="574">
        <v>477.56</v>
      </c>
      <c r="F163" s="574">
        <v>417.7</v>
      </c>
      <c r="G163" s="574">
        <v>417.44</v>
      </c>
      <c r="H163" s="324">
        <f>IFERROR(IF($C163&lt;50,$C163*E163,IF(AND(50&lt;=$C163,$C163&lt;=500),$C163*F163,IF($C163&gt;500,$C163*G163,"No Offer"))),"No Offer")</f>
        <v>0</v>
      </c>
      <c r="I163" s="573">
        <v>168</v>
      </c>
      <c r="J163" s="573">
        <v>168</v>
      </c>
      <c r="K163" s="573">
        <v>1</v>
      </c>
      <c r="L163" s="326">
        <f>IFERROR(IF($C163&lt;500,$C163*I163,IF(AND(500&lt;=$C163,$C163&lt;=5000),$C163*J163,IF($C163&gt;5000,$C163*K163,"No Offer"))),"No Offer")</f>
        <v>0</v>
      </c>
      <c r="M163" s="574">
        <v>422.35</v>
      </c>
      <c r="N163" s="574">
        <v>422.35</v>
      </c>
      <c r="O163" s="574">
        <v>422.35</v>
      </c>
      <c r="P163" s="324">
        <f>IFERROR(IF($C163&lt;50,$C163*M163,IF(AND(50&lt;=$C163,$C163&lt;=500),$C163*N163,IF($C163&gt;500,$C163*O163,"No Offer"))),"No Offer")</f>
        <v>0</v>
      </c>
      <c r="Q163" s="644">
        <v>290</v>
      </c>
      <c r="R163" s="644">
        <v>290</v>
      </c>
      <c r="S163" s="644">
        <v>290</v>
      </c>
      <c r="T163" s="326">
        <f>IFERROR(IF($C163&lt;500,$C163*Q163,IF(AND(500&lt;=$C163,$C163&lt;=5000),$C163*R163,IF($C163&gt;5000,$C163*S163,"No Offer"))),"No Offer")</f>
        <v>0</v>
      </c>
      <c r="U163" s="576">
        <v>360</v>
      </c>
      <c r="V163" s="576">
        <v>360</v>
      </c>
      <c r="W163" s="576">
        <v>360</v>
      </c>
      <c r="X163" s="324">
        <f>IFERROR(IF($C163&lt;50,$C163*U163,IF(AND(50&lt;=$C163,$C163&lt;=500),$C163*V163,IF($C163&gt;500,$C163*W163,"No Offer"))),"No Offer")</f>
        <v>0</v>
      </c>
      <c r="Y163" s="573">
        <v>350</v>
      </c>
      <c r="Z163" s="573">
        <v>345</v>
      </c>
      <c r="AA163" s="573">
        <v>340</v>
      </c>
      <c r="AB163" s="326">
        <f>IFERROR(IF($C163&lt;500,$C163*Y163,IF(AND(500&lt;=$C163,$C163&lt;=5000),$C163*Z163,IF($C163&gt;5000,$C163*AA163,"No Offer"))),"No Offer")</f>
        <v>0</v>
      </c>
      <c r="AC163" s="731">
        <f>AB163</f>
        <v>0</v>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Input'!C165</f>
        <v>0</v>
      </c>
      <c r="D165" s="318" t="s">
        <v>1236</v>
      </c>
      <c r="E165" s="574">
        <v>353.39</v>
      </c>
      <c r="F165" s="574">
        <v>310.86</v>
      </c>
      <c r="G165" s="574">
        <v>310.63</v>
      </c>
      <c r="H165" s="324">
        <f>IFERROR(IF($C165&lt;50,$C165*E165,IF(AND(50&lt;=$C165,$C165&lt;=500),$C165*F165,IF($C165&gt;500,$C165*G165,"No Offer"))),"No Offer")</f>
        <v>0</v>
      </c>
      <c r="I165" s="573">
        <v>168</v>
      </c>
      <c r="J165" s="573">
        <v>168</v>
      </c>
      <c r="K165" s="573">
        <v>1</v>
      </c>
      <c r="L165" s="326">
        <f>IFERROR(IF($C165&lt;500,$C165*I165,IF(AND(500&lt;=$C165,$C165&lt;=5000),$C165*J165,IF($C165&gt;5000,$C165*K165,"No Offer"))),"No Offer")</f>
        <v>0</v>
      </c>
      <c r="M165" s="574">
        <v>369.45</v>
      </c>
      <c r="N165" s="574">
        <v>369.45</v>
      </c>
      <c r="O165" s="574">
        <v>369.45</v>
      </c>
      <c r="P165" s="324">
        <f>IFERROR(IF($C165&lt;50,$C165*M165,IF(AND(50&lt;=$C165,$C165&lt;=500),$C165*N165,IF($C165&gt;500,$C165*O165,"No Offer"))),"No Offer")</f>
        <v>0</v>
      </c>
      <c r="Q165" s="644">
        <v>255</v>
      </c>
      <c r="R165" s="644">
        <v>255</v>
      </c>
      <c r="S165" s="644">
        <v>255</v>
      </c>
      <c r="T165" s="326">
        <f>IFERROR(IF($C165&lt;500,$C165*Q165,IF(AND(500&lt;=$C165,$C165&lt;=5000),$C165*R165,IF($C165&gt;5000,$C165*S165,"No Offer"))),"No Offer")</f>
        <v>0</v>
      </c>
      <c r="U165" s="576">
        <v>268</v>
      </c>
      <c r="V165" s="576">
        <v>268</v>
      </c>
      <c r="W165" s="576">
        <v>268</v>
      </c>
      <c r="X165" s="324">
        <f>IFERROR(IF($C165&lt;50,$C165*U165,IF(AND(50&lt;=$C165,$C165&lt;=500),$C165*V165,IF($C165&gt;500,$C165*W165,"No Offer"))),"No Offer")</f>
        <v>0</v>
      </c>
      <c r="Y165" s="573">
        <v>250</v>
      </c>
      <c r="Z165" s="573">
        <v>240</v>
      </c>
      <c r="AA165" s="573">
        <v>235</v>
      </c>
      <c r="AB165" s="326">
        <f>IFERROR(IF($C165&lt;500,$C165*Y165,IF(AND(500&lt;=$C165,$C165&lt;=5000),$C165*Z165,IF($C165&gt;5000,$C165*AA165,"No Offer"))),"No Offer")</f>
        <v>0</v>
      </c>
      <c r="AC165" s="731">
        <f>AB165</f>
        <v>0</v>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Input'!C167</f>
        <v>0</v>
      </c>
      <c r="D167" s="318" t="s">
        <v>1236</v>
      </c>
      <c r="E167" s="574">
        <v>344.34</v>
      </c>
      <c r="F167" s="574">
        <v>301.88</v>
      </c>
      <c r="G167" s="574">
        <v>301.63</v>
      </c>
      <c r="H167" s="324">
        <f>IFERROR(IF($C167&lt;50,$C167*E167,IF(AND(50&lt;=$C167,$C167&lt;=500),$C167*F167,IF($C167&gt;500,$C167*G167,"No Offer"))),"No Offer")</f>
        <v>0</v>
      </c>
      <c r="I167" s="573">
        <v>168</v>
      </c>
      <c r="J167" s="573">
        <v>168</v>
      </c>
      <c r="K167" s="573">
        <v>1</v>
      </c>
      <c r="L167" s="326">
        <f>IFERROR(IF($C167&lt;500,$C167*I167,IF(AND(500&lt;=$C167,$C167&lt;=5000),$C167*J167,IF($C167&gt;5000,$C167*K167,"No Offer"))),"No Offer")</f>
        <v>0</v>
      </c>
      <c r="M167" s="574">
        <v>369.45</v>
      </c>
      <c r="N167" s="574">
        <v>369.45</v>
      </c>
      <c r="O167" s="574">
        <v>369.45</v>
      </c>
      <c r="P167" s="324">
        <f>IFERROR(IF($C167&lt;50,$C167*M167,IF(AND(50&lt;=$C167,$C167&lt;=500),$C167*N167,IF($C167&gt;500,$C167*O167,"No Offer"))),"No Offer")</f>
        <v>0</v>
      </c>
      <c r="Q167" s="644">
        <v>255</v>
      </c>
      <c r="R167" s="644">
        <v>255</v>
      </c>
      <c r="S167" s="644">
        <v>255</v>
      </c>
      <c r="T167" s="326">
        <f>IFERROR(IF($C167&lt;500,$C167*Q167,IF(AND(500&lt;=$C167,$C167&lt;=5000),$C167*R167,IF($C167&gt;5000,$C167*S167,"No Offer"))),"No Offer")</f>
        <v>0</v>
      </c>
      <c r="U167" s="576">
        <v>266</v>
      </c>
      <c r="V167" s="576">
        <v>266</v>
      </c>
      <c r="W167" s="576">
        <v>266</v>
      </c>
      <c r="X167" s="324">
        <f>IFERROR(IF($C167&lt;50,$C167*U167,IF(AND(50&lt;=$C167,$C167&lt;=500),$C167*V167,IF($C167&gt;500,$C167*W167,"No Offer"))),"No Offer")</f>
        <v>0</v>
      </c>
      <c r="Y167" s="573">
        <v>250</v>
      </c>
      <c r="Z167" s="573">
        <v>240</v>
      </c>
      <c r="AA167" s="573">
        <v>235</v>
      </c>
      <c r="AB167" s="326">
        <f>IFERROR(IF($C167&lt;500,$C167*Y167,IF(AND(500&lt;=$C167,$C167&lt;=5000),$C167*Z167,IF($C167&gt;5000,$C167*AA167,"No Offer"))),"No Offer")</f>
        <v>0</v>
      </c>
      <c r="AC167" s="731">
        <f>AB167</f>
        <v>0</v>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Input'!C169</f>
        <v>0</v>
      </c>
      <c r="D169" s="318" t="s">
        <v>1236</v>
      </c>
      <c r="E169" s="574">
        <v>386.6</v>
      </c>
      <c r="F169" s="730">
        <v>345.61</v>
      </c>
      <c r="G169" s="730">
        <v>345.44</v>
      </c>
      <c r="H169" s="324">
        <f>IFERROR(IF($C169&lt;50,$C169*E169,IF(AND(50&lt;=$C169,$C169&lt;=500),$C169*F169,IF($C169&gt;500,$C169*G169,"No Offer"))),"No Offer")</f>
        <v>0</v>
      </c>
      <c r="I169" s="573">
        <v>168</v>
      </c>
      <c r="J169" s="573">
        <v>168</v>
      </c>
      <c r="K169" s="573">
        <v>1</v>
      </c>
      <c r="L169" s="326">
        <f>IFERROR(IF($C169&lt;500,$C169*I169,IF(AND(500&lt;=$C169,$C169&lt;=5000),$C169*J169,IF($C169&gt;5000,$C169*K169,"No Offer"))),"No Offer")</f>
        <v>0</v>
      </c>
      <c r="M169" s="740">
        <v>369.45</v>
      </c>
      <c r="N169" s="574">
        <v>369.45</v>
      </c>
      <c r="O169" s="574">
        <v>369.45</v>
      </c>
      <c r="P169" s="324">
        <f>IFERROR(IF($C169&lt;50,$C169*M169,IF(AND(50&lt;=$C169,$C169&lt;=500),$C169*N169,IF($C169&gt;500,$C169*O169,"No Offer"))),"No Offer")</f>
        <v>0</v>
      </c>
      <c r="Q169" s="644">
        <v>255</v>
      </c>
      <c r="R169" s="644">
        <v>255</v>
      </c>
      <c r="S169" s="644">
        <v>255</v>
      </c>
      <c r="T169" s="326">
        <f>IFERROR(IF($C169&lt;500,$C169*Q169,IF(AND(500&lt;=$C169,$C169&lt;=5000),$C169*R169,IF($C169&gt;5000,$C169*S169,"No Offer"))),"No Offer")</f>
        <v>0</v>
      </c>
      <c r="U169" s="576">
        <v>311</v>
      </c>
      <c r="V169" s="576">
        <v>311</v>
      </c>
      <c r="W169" s="576">
        <v>311</v>
      </c>
      <c r="X169" s="324">
        <f>IFERROR(IF($C169&lt;50,$C169*U169,IF(AND(50&lt;=$C169,$C169&lt;=500),$C169*V169,IF($C169&gt;500,$C169*W169,"No Offer"))),"No Offer")</f>
        <v>0</v>
      </c>
      <c r="Y169" s="573">
        <v>350</v>
      </c>
      <c r="Z169" s="573">
        <v>345</v>
      </c>
      <c r="AA169" s="573">
        <v>340</v>
      </c>
      <c r="AB169" s="326">
        <f>IFERROR(IF($C169&lt;500,$C169*Y169,IF(AND(500&lt;=$C169,$C169&lt;=5000),$C169*Z169,IF($C169&gt;5000,$C169*AA169,"No Offer"))),"No Offer")</f>
        <v>0</v>
      </c>
      <c r="AC169" s="731">
        <f>AB169</f>
        <v>0</v>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Input'!C171</f>
        <v>0</v>
      </c>
      <c r="D171" s="318" t="s">
        <v>1236</v>
      </c>
      <c r="E171" s="574">
        <v>295.95999999999998</v>
      </c>
      <c r="F171" s="574">
        <v>252.73</v>
      </c>
      <c r="G171" s="574">
        <v>252.41</v>
      </c>
      <c r="H171" s="324">
        <f>IFERROR(IF($C171&lt;50,$C171*E171,IF(AND(50&lt;=$C171,$C171&lt;=500),$C171*F171,IF($C171&gt;500,$C171*G171,"No Offer"))),"No Offer")</f>
        <v>0</v>
      </c>
      <c r="I171" s="573">
        <v>10</v>
      </c>
      <c r="J171" s="573">
        <v>10</v>
      </c>
      <c r="K171" s="573">
        <v>10</v>
      </c>
      <c r="L171" s="326">
        <f>IFERROR(IF($C171&lt;500,$C171*I171,IF(AND(500&lt;=$C171,$C171&lt;=5000),$C171*J171,IF($C171&gt;5000,$C171*K171,"No Offer"))),"No Offer")</f>
        <v>0</v>
      </c>
      <c r="M171" s="574">
        <v>369.45</v>
      </c>
      <c r="N171" s="574">
        <v>369.45</v>
      </c>
      <c r="O171" s="574">
        <v>369.45</v>
      </c>
      <c r="P171" s="324">
        <f>IFERROR(IF($C171&lt;50,$C171*M171,IF(AND(50&lt;=$C171,$C171&lt;=500),$C171*N171,IF($C171&gt;500,$C171*O171,"No Offer"))),"No Offer")</f>
        <v>0</v>
      </c>
      <c r="Q171" s="644">
        <v>280</v>
      </c>
      <c r="R171" s="644">
        <v>280</v>
      </c>
      <c r="S171" s="644">
        <v>280</v>
      </c>
      <c r="T171" s="326">
        <f>IFERROR(IF($C171&lt;500,$C171*Q171,IF(AND(500&lt;=$C171,$C171&lt;=5000),$C171*R171,IF($C171&gt;5000,$C171*S171,"No Offer"))),"No Offer")</f>
        <v>0</v>
      </c>
      <c r="U171" s="576">
        <v>256</v>
      </c>
      <c r="V171" s="576">
        <v>256</v>
      </c>
      <c r="W171" s="576">
        <v>256</v>
      </c>
      <c r="X171" s="324">
        <f>IFERROR(IF($C171&lt;50,$C171*U171,IF(AND(50&lt;=$C171,$C171&lt;=500),$C171*V171,IF($C171&gt;500,$C171*W171,"No Offer"))),"No Offer")</f>
        <v>0</v>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v>0</v>
      </c>
      <c r="H176" s="723"/>
      <c r="I176" s="725"/>
      <c r="J176" s="726"/>
      <c r="K176" s="724">
        <f>SUM(L178:L192)</f>
        <v>0</v>
      </c>
      <c r="L176" s="725"/>
      <c r="M176" s="727"/>
      <c r="N176" s="728"/>
      <c r="O176" s="724">
        <f>SUM(P178:P192)</f>
        <v>0</v>
      </c>
      <c r="P176" s="727"/>
      <c r="Q176" s="727"/>
      <c r="R176" s="728"/>
      <c r="S176" s="724">
        <f>SUM(T178:T192)</f>
        <v>0</v>
      </c>
      <c r="T176" s="727"/>
      <c r="U176" s="725"/>
      <c r="V176" s="726"/>
      <c r="W176" s="724">
        <f>SUM(X178:X192)</f>
        <v>0</v>
      </c>
      <c r="X176" s="725"/>
      <c r="Y176" s="725"/>
      <c r="Z176" s="726"/>
      <c r="AA176" s="724">
        <f>SUM(AB178:AB192)</f>
        <v>0</v>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Input'!C178</f>
        <v>0</v>
      </c>
      <c r="D178" s="318" t="s">
        <v>1752</v>
      </c>
      <c r="E178" s="574">
        <v>19.38</v>
      </c>
      <c r="F178" s="574">
        <v>19.38</v>
      </c>
      <c r="G178" s="574">
        <v>19.38</v>
      </c>
      <c r="H178" s="324">
        <f>IFERROR(IF($C178&lt;200,$C178*E178,IF(AND(200&lt;=$C178,$C178&lt;=500),$C178*F178,IF($C178&gt;500,$C178*G178,"No Offer"))),"No Offer")</f>
        <v>0</v>
      </c>
      <c r="I178" s="573">
        <v>20</v>
      </c>
      <c r="J178" s="573">
        <v>20</v>
      </c>
      <c r="K178" s="573">
        <v>20</v>
      </c>
      <c r="L178" s="326">
        <f>IFERROR(IF($C178&lt;200,$C178*I178,IF(AND(200&lt;=$C178,$C178&lt;=500),$C178*J178,IF($C178&gt;500,$C178*K178,"No Offer"))),"No Offer")</f>
        <v>0</v>
      </c>
      <c r="M178" s="574">
        <v>20.68</v>
      </c>
      <c r="N178" s="574">
        <v>17.97</v>
      </c>
      <c r="O178" s="574">
        <v>17.55</v>
      </c>
      <c r="P178" s="324">
        <f>IFERROR(IF($C178&lt;200,$C178*M178,IF(AND(200&lt;=$C178,$C178&lt;=500),$C178*N178,IF($C178&gt;500,$C178*O178,"No Offer"))),"No Offer")</f>
        <v>0</v>
      </c>
      <c r="Q178" s="644">
        <v>18.5</v>
      </c>
      <c r="R178" s="644">
        <v>17</v>
      </c>
      <c r="S178" s="644">
        <v>16.5</v>
      </c>
      <c r="T178" s="326">
        <f>IFERROR(IF($C178&lt;200,$C178*Q178,IF(AND(200&lt;=$C178,$C178&lt;=500),$C178*R178,IF($C178&gt;500,$C178*S178,"No Offer"))),"No Offer")</f>
        <v>0</v>
      </c>
      <c r="U178" s="576">
        <v>19.38</v>
      </c>
      <c r="V178" s="576">
        <v>17.829999999999998</v>
      </c>
      <c r="W178" s="576">
        <v>17.05</v>
      </c>
      <c r="X178" s="324">
        <f>IFERROR(IF($C178&lt;200,$C178*U178,IF(AND(200&lt;=$C178,$C178&lt;=500),$C178*V178,IF($C178&gt;500,$C178*W178,"No Offer"))),"No Offer")</f>
        <v>0</v>
      </c>
      <c r="Y178" s="573">
        <v>17.824999999999999</v>
      </c>
      <c r="Z178" s="573">
        <v>17.824999999999999</v>
      </c>
      <c r="AA178" s="573">
        <v>17.824999999999999</v>
      </c>
      <c r="AB178" s="326">
        <f>IFERROR(IF($C178&lt;200,$C178*Y178,IF(AND(200&lt;=$C178,$C178&lt;=500),$C178*Z178,IF($C178&gt;500,$C178*AA178,"No Offer"))),"No Offer")</f>
        <v>0</v>
      </c>
      <c r="AC178" s="731">
        <f>AB178</f>
        <v>0</v>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Input'!C180</f>
        <v>0</v>
      </c>
      <c r="D180" s="318" t="s">
        <v>1752</v>
      </c>
      <c r="E180" s="574">
        <v>19.38</v>
      </c>
      <c r="F180" s="574">
        <v>19.38</v>
      </c>
      <c r="G180" s="574">
        <v>19.38</v>
      </c>
      <c r="H180" s="324">
        <f>IFERROR(IF($C180&lt;200,$C180*E180,IF(AND(200&lt;=$C180,$C180&lt;=500),$C180*F180,IF($C180&gt;500,$C180*G180,"No Offer"))),"No Offer")</f>
        <v>0</v>
      </c>
      <c r="I180" s="573">
        <v>20</v>
      </c>
      <c r="J180" s="573">
        <v>20</v>
      </c>
      <c r="K180" s="573">
        <v>20</v>
      </c>
      <c r="L180" s="326">
        <f>IFERROR(IF($C180&lt;200,$C180*I180,IF(AND(200&lt;=$C180,$C180&lt;=500),$C180*J180,IF($C180&gt;500,$C180*K180,"No Offer"))),"No Offer")</f>
        <v>0</v>
      </c>
      <c r="M180" s="574">
        <v>20.68</v>
      </c>
      <c r="N180" s="574">
        <v>17.97</v>
      </c>
      <c r="O180" s="574">
        <v>17.55</v>
      </c>
      <c r="P180" s="324">
        <f>IFERROR(IF($C180&lt;200,$C180*M180,IF(AND(200&lt;=$C180,$C180&lt;=500),$C180*N180,IF($C180&gt;500,$C180*O180,"No Offer"))),"No Offer")</f>
        <v>0</v>
      </c>
      <c r="Q180" s="644">
        <v>18.5</v>
      </c>
      <c r="R180" s="644">
        <v>17</v>
      </c>
      <c r="S180" s="644">
        <v>16.5</v>
      </c>
      <c r="T180" s="326">
        <f>IFERROR(IF($C180&lt;200,$C180*Q180,IF(AND(200&lt;=$C180,$C180&lt;=500),$C180*R180,IF($C180&gt;500,$C180*S180,"No Offer"))),"No Offer")</f>
        <v>0</v>
      </c>
      <c r="U180" s="576">
        <v>19.38</v>
      </c>
      <c r="V180" s="576">
        <v>17.829999999999998</v>
      </c>
      <c r="W180" s="576">
        <v>17.05</v>
      </c>
      <c r="X180" s="324">
        <f>IFERROR(IF($C180&lt;200,$C180*U180,IF(AND(200&lt;=$C180,$C180&lt;=500),$C180*V180,IF($C180&gt;500,$C180*W180,"No Offer"))),"No Offer")</f>
        <v>0</v>
      </c>
      <c r="Y180" s="573">
        <v>17.824999999999999</v>
      </c>
      <c r="Z180" s="573">
        <v>17.824999999999999</v>
      </c>
      <c r="AA180" s="573">
        <v>17.824999999999999</v>
      </c>
      <c r="AB180" s="326">
        <f>IFERROR(IF($C180&lt;200,$C180*Y180,IF(AND(200&lt;=$C180,$C180&lt;=500),$C180*Z180,IF($C180&gt;500,$C180*AA180,"No Offer"))),"No Offer")</f>
        <v>0</v>
      </c>
      <c r="AC180" s="731">
        <f>AB180</f>
        <v>0</v>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Input'!C182</f>
        <v>0</v>
      </c>
      <c r="D182" s="318" t="s">
        <v>1752</v>
      </c>
      <c r="E182" s="574">
        <v>19.38</v>
      </c>
      <c r="F182" s="574">
        <v>19.38</v>
      </c>
      <c r="G182" s="574">
        <v>19.38</v>
      </c>
      <c r="H182" s="324">
        <f>IFERROR(IF($C182&lt;200,$C182*E182,IF(AND(200&lt;=$C182,$C182&lt;=500),$C182*F182,IF($C182&gt;500,$C182*G182,"No Offer"))),"No Offer")</f>
        <v>0</v>
      </c>
      <c r="I182" s="573">
        <v>20</v>
      </c>
      <c r="J182" s="573">
        <v>20</v>
      </c>
      <c r="K182" s="573">
        <v>20</v>
      </c>
      <c r="L182" s="326">
        <f>IFERROR(IF($C182&lt;200,$C182*I182,IF(AND(200&lt;=$C182,$C182&lt;=500),$C182*J182,IF($C182&gt;500,$C182*K182,"No Offer"))),"No Offer")</f>
        <v>0</v>
      </c>
      <c r="M182" s="574">
        <v>20.68</v>
      </c>
      <c r="N182" s="574">
        <v>17.97</v>
      </c>
      <c r="O182" s="574">
        <v>17.55</v>
      </c>
      <c r="P182" s="324">
        <f>IFERROR(IF($C182&lt;200,$C182*M182,IF(AND(200&lt;=$C182,$C182&lt;=500),$C182*N182,IF($C182&gt;500,$C182*O182,"No Offer"))),"No Offer")</f>
        <v>0</v>
      </c>
      <c r="Q182" s="644">
        <v>18.5</v>
      </c>
      <c r="R182" s="644">
        <v>17</v>
      </c>
      <c r="S182" s="644">
        <v>16.5</v>
      </c>
      <c r="T182" s="326">
        <f>IFERROR(IF($C182&lt;200,$C182*Q182,IF(AND(200&lt;=$C182,$C182&lt;=500),$C182*R182,IF($C182&gt;500,$C182*S182,"No Offer"))),"No Offer")</f>
        <v>0</v>
      </c>
      <c r="U182" s="576">
        <v>19.38</v>
      </c>
      <c r="V182" s="576">
        <v>17.829999999999998</v>
      </c>
      <c r="W182" s="576">
        <v>17.05</v>
      </c>
      <c r="X182" s="324">
        <f>IFERROR(IF($C182&lt;200,$C182*U182,IF(AND(200&lt;=$C182,$C182&lt;=500),$C182*V182,IF($C182&gt;500,$C182*W182,"No Offer"))),"No Offer")</f>
        <v>0</v>
      </c>
      <c r="Y182" s="573">
        <v>17.824999999999999</v>
      </c>
      <c r="Z182" s="573">
        <v>17.824999999999999</v>
      </c>
      <c r="AA182" s="573">
        <v>17.824999999999999</v>
      </c>
      <c r="AB182" s="326">
        <f>IFERROR(IF($C182&lt;200,$C182*Y182,IF(AND(200&lt;=$C182,$C182&lt;=500),$C182*Z182,IF($C182&gt;500,$C182*AA182,"No Offer"))),"No Offer")</f>
        <v>0</v>
      </c>
      <c r="AC182" s="731">
        <f>AB182</f>
        <v>0</v>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ht="25.5" x14ac:dyDescent="0.2">
      <c r="A184" s="316" t="s">
        <v>1946</v>
      </c>
      <c r="B184" s="558" t="s">
        <v>1947</v>
      </c>
      <c r="C184" s="318">
        <f>'Series 700 Input'!C184</f>
        <v>0</v>
      </c>
      <c r="D184" s="318" t="s">
        <v>1752</v>
      </c>
      <c r="E184" s="574">
        <v>19.38</v>
      </c>
      <c r="F184" s="574">
        <v>19.38</v>
      </c>
      <c r="G184" s="574">
        <v>19.38</v>
      </c>
      <c r="H184" s="324">
        <f>IFERROR(IF($C184&lt;200,$C184*E184,IF(AND(200&lt;=$C184,$C184&lt;=500),$C184*F184,IF($C184&gt;500,$C184*G184,"No Offer"))),"No Offer")</f>
        <v>0</v>
      </c>
      <c r="I184" s="573">
        <v>20</v>
      </c>
      <c r="J184" s="573">
        <v>20</v>
      </c>
      <c r="K184" s="573">
        <v>20</v>
      </c>
      <c r="L184" s="326">
        <f>IFERROR(IF($C184&lt;200,$C184*I184,IF(AND(200&lt;=$C184,$C184&lt;=500),$C184*J184,IF($C184&gt;500,$C184*K184,"No Offer"))),"No Offer")</f>
        <v>0</v>
      </c>
      <c r="M184" s="574">
        <v>20.68</v>
      </c>
      <c r="N184" s="574">
        <v>17.97</v>
      </c>
      <c r="O184" s="574">
        <v>17.55</v>
      </c>
      <c r="P184" s="324">
        <f>IFERROR(IF($C184&lt;200,$C184*M184,IF(AND(200&lt;=$C184,$C184&lt;=500),$C184*N184,IF($C184&gt;500,$C184*O184,"No Offer"))),"No Offer")</f>
        <v>0</v>
      </c>
      <c r="Q184" s="644">
        <v>18.5</v>
      </c>
      <c r="R184" s="644">
        <v>17</v>
      </c>
      <c r="S184" s="644">
        <v>16.5</v>
      </c>
      <c r="T184" s="326">
        <f>IFERROR(IF($C184&lt;200,$C184*Q184,IF(AND(200&lt;=$C184,$C184&lt;=500),$C184*R184,IF($C184&gt;500,$C184*S184,"No Offer"))),"No Offer")</f>
        <v>0</v>
      </c>
      <c r="U184" s="576">
        <v>19.38</v>
      </c>
      <c r="V184" s="576">
        <v>17.829999999999998</v>
      </c>
      <c r="W184" s="576">
        <v>17.05</v>
      </c>
      <c r="X184" s="324">
        <f>IFERROR(IF($C184&lt;200,$C184*U184,IF(AND(200&lt;=$C184,$C184&lt;=500),$C184*V184,IF($C184&gt;500,$C184*W184,"No Offer"))),"No Offer")</f>
        <v>0</v>
      </c>
      <c r="Y184" s="573">
        <v>17.824999999999999</v>
      </c>
      <c r="Z184" s="573">
        <v>17.824999999999999</v>
      </c>
      <c r="AA184" s="573">
        <v>17.824999999999999</v>
      </c>
      <c r="AB184" s="326">
        <f>IFERROR(IF($C184&lt;200,$C184*Y184,IF(AND(200&lt;=$C184,$C184&lt;=500),$C184*Z184,IF($C184&gt;500,$C184*AA184,"No Offer"))),"No Offer")</f>
        <v>0</v>
      </c>
      <c r="AC184" s="731">
        <f>AB184</f>
        <v>0</v>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Input'!C186</f>
        <v>0</v>
      </c>
      <c r="D186" s="318" t="s">
        <v>1752</v>
      </c>
      <c r="E186" s="574">
        <v>21.25</v>
      </c>
      <c r="F186" s="574">
        <v>21.25</v>
      </c>
      <c r="G186" s="574">
        <v>21.25</v>
      </c>
      <c r="H186" s="324">
        <f>IFERROR(IF($C186&lt;200,$C186*E186,IF(AND(200&lt;=$C186,$C186&lt;=500),$C186*F186,IF($C186&gt;500,$C186*G186,"No Offer"))),"No Offer")</f>
        <v>0</v>
      </c>
      <c r="I186" s="573">
        <v>20</v>
      </c>
      <c r="J186" s="573">
        <v>20</v>
      </c>
      <c r="K186" s="573">
        <v>20</v>
      </c>
      <c r="L186" s="326">
        <f>IFERROR(IF($C186&lt;200,$C186*I186,IF(AND(200&lt;=$C186,$C186&lt;=500),$C186*J186,IF($C186&gt;500,$C186*K186,"No Offer"))),"No Offer")</f>
        <v>0</v>
      </c>
      <c r="M186" s="574">
        <v>20.68</v>
      </c>
      <c r="N186" s="574">
        <v>17.97</v>
      </c>
      <c r="O186" s="574">
        <v>17.55</v>
      </c>
      <c r="P186" s="324">
        <f>IFERROR(IF($C186&lt;200,$C186*M186,IF(AND(200&lt;=$C186,$C186&lt;=500),$C186*N186,IF($C186&gt;500,$C186*O186,"No Offer"))),"No Offer")</f>
        <v>0</v>
      </c>
      <c r="Q186" s="644">
        <v>19.5</v>
      </c>
      <c r="R186" s="644">
        <v>18</v>
      </c>
      <c r="S186" s="644">
        <v>17.5</v>
      </c>
      <c r="T186" s="326">
        <f>IFERROR(IF($C186&lt;200,$C186*Q186,IF(AND(200&lt;=$C186,$C186&lt;=500),$C186*R186,IF($C186&gt;500,$C186*S186,"No Offer"))),"No Offer")</f>
        <v>0</v>
      </c>
      <c r="U186" s="576">
        <v>21.25</v>
      </c>
      <c r="V186" s="576">
        <v>19.55</v>
      </c>
      <c r="W186" s="576">
        <v>18.7</v>
      </c>
      <c r="X186" s="324">
        <f>IFERROR(IF($C186&lt;200,$C186*U186,IF(AND(200&lt;=$C186,$C186&lt;=500),$C186*V186,IF($C186&gt;500,$C186*W186,"No Offer"))),"No Offer")</f>
        <v>0</v>
      </c>
      <c r="Y186" s="573">
        <v>19.549999999999997</v>
      </c>
      <c r="Z186" s="573">
        <v>19.549999999999997</v>
      </c>
      <c r="AA186" s="573">
        <v>19.549999999999997</v>
      </c>
      <c r="AB186" s="326">
        <f>IFERROR(IF($C186&lt;200,$C186*Y186,IF(AND(200&lt;=$C186,$C186&lt;=500),$C186*Z186,IF($C186&gt;500,$C186*AA186,"No Offer"))),"No Offer")</f>
        <v>0</v>
      </c>
      <c r="AC186" s="731">
        <f>AB186</f>
        <v>0</v>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Input'!C188</f>
        <v>0</v>
      </c>
      <c r="D188" s="318" t="s">
        <v>1752</v>
      </c>
      <c r="E188" s="574">
        <v>21.25</v>
      </c>
      <c r="F188" s="574">
        <v>21.25</v>
      </c>
      <c r="G188" s="574">
        <v>21.25</v>
      </c>
      <c r="H188" s="324">
        <f>IFERROR(IF($C188&lt;200,$C188*E188,IF(AND(200&lt;=$C188,$C188&lt;=500),$C188*F188,IF($C188&gt;500,$C188*G188,"No Offer"))),"No Offer")</f>
        <v>0</v>
      </c>
      <c r="I188" s="573">
        <v>20</v>
      </c>
      <c r="J188" s="573">
        <v>20</v>
      </c>
      <c r="K188" s="573">
        <v>20</v>
      </c>
      <c r="L188" s="326">
        <f>IFERROR(IF($C188&lt;200,$C188*I188,IF(AND(200&lt;=$C188,$C188&lt;=500),$C188*J188,IF($C188&gt;500,$C188*K188,"No Offer"))),"No Offer")</f>
        <v>0</v>
      </c>
      <c r="M188" s="574">
        <v>20.68</v>
      </c>
      <c r="N188" s="574">
        <v>17.97</v>
      </c>
      <c r="O188" s="574">
        <v>17.55</v>
      </c>
      <c r="P188" s="324">
        <f>IFERROR(IF($C188&lt;200,$C188*M188,IF(AND(200&lt;=$C188,$C188&lt;=500),$C188*N188,IF($C188&gt;500,$C188*O188,"No Offer"))),"No Offer")</f>
        <v>0</v>
      </c>
      <c r="Q188" s="644">
        <v>19.5</v>
      </c>
      <c r="R188" s="644">
        <v>18</v>
      </c>
      <c r="S188" s="644">
        <v>17.5</v>
      </c>
      <c r="T188" s="326">
        <f>IFERROR(IF($C188&lt;200,$C188*Q188,IF(AND(200&lt;=$C188,$C188&lt;=500),$C188*R188,IF($C188&gt;500,$C188*S188,"No Offer"))),"No Offer")</f>
        <v>0</v>
      </c>
      <c r="U188" s="576">
        <v>21.25</v>
      </c>
      <c r="V188" s="576">
        <v>19.55</v>
      </c>
      <c r="W188" s="576">
        <v>18.7</v>
      </c>
      <c r="X188" s="324">
        <f>IFERROR(IF($C188&lt;200,$C188*U188,IF(AND(200&lt;=$C188,$C188&lt;=500),$C188*V188,IF($C188&gt;500,$C188*W188,"No Offer"))),"No Offer")</f>
        <v>0</v>
      </c>
      <c r="Y188" s="573">
        <v>19.549999999999997</v>
      </c>
      <c r="Z188" s="573">
        <v>19.549999999999997</v>
      </c>
      <c r="AA188" s="573">
        <v>19.549999999999997</v>
      </c>
      <c r="AB188" s="326">
        <f>IFERROR(IF($C188&lt;200,$C188*Y188,IF(AND(200&lt;=$C188,$C188&lt;=500),$C188*Z188,IF($C188&gt;500,$C188*AA188,"No Offer"))),"No Offer")</f>
        <v>0</v>
      </c>
      <c r="AC188" s="731">
        <f>AB188</f>
        <v>0</v>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Input'!C190</f>
        <v>0</v>
      </c>
      <c r="D190" s="318" t="s">
        <v>1752</v>
      </c>
      <c r="E190" s="574">
        <v>45</v>
      </c>
      <c r="F190" s="574">
        <v>45</v>
      </c>
      <c r="G190" s="574">
        <v>45</v>
      </c>
      <c r="H190" s="324">
        <f>IFERROR(IF($C190&lt;200,$C190*E190,IF(AND(200&lt;=$C190,$C190&lt;=500),$C190*F190,IF($C190&gt;500,$C190*G190,"No Offer"))),"No Offer")</f>
        <v>0</v>
      </c>
      <c r="I190" s="573">
        <v>20</v>
      </c>
      <c r="J190" s="573">
        <v>20</v>
      </c>
      <c r="K190" s="573">
        <v>20</v>
      </c>
      <c r="L190" s="326">
        <f>IFERROR(IF($C190&lt;200,$C190*I190,IF(AND(200&lt;=$C190,$C190&lt;=500),$C190*J190,IF($C190&gt;500,$C190*K190,"No Offer"))),"No Offer")</f>
        <v>0</v>
      </c>
      <c r="M190" s="574">
        <v>97.9</v>
      </c>
      <c r="N190" s="574">
        <v>72.599999999999994</v>
      </c>
      <c r="O190" s="574">
        <v>57.2</v>
      </c>
      <c r="P190" s="324">
        <f>IFERROR(IF($C190&lt;200,$C190*M190,IF(AND(200&lt;=$C190,$C190&lt;=500),$C190*N190,IF($C190&gt;500,$C190*O190,"No Offer"))),"No Offer")</f>
        <v>0</v>
      </c>
      <c r="Q190" s="644">
        <v>25</v>
      </c>
      <c r="R190" s="644">
        <v>23</v>
      </c>
      <c r="S190" s="644">
        <v>22</v>
      </c>
      <c r="T190" s="326">
        <f>IFERROR(IF($C190&lt;200,$C190*Q190,IF(AND(200&lt;=$C190,$C190&lt;=500),$C190*R190,IF($C190&gt;500,$C190*S190,"No Offer"))),"No Offer")</f>
        <v>0</v>
      </c>
      <c r="U190" s="576">
        <v>45</v>
      </c>
      <c r="V190" s="576">
        <v>41.4</v>
      </c>
      <c r="W190" s="576">
        <v>39.6</v>
      </c>
      <c r="X190" s="324">
        <f>IFERROR(IF($C190&lt;200,$C190*U190,IF(AND(200&lt;=$C190,$C190&lt;=500),$C190*V190,IF($C190&gt;500,$C190*W190,"No Offer"))),"No Offer")</f>
        <v>0</v>
      </c>
      <c r="Y190" s="573">
        <v>41.4</v>
      </c>
      <c r="Z190" s="573">
        <v>41.4</v>
      </c>
      <c r="AA190" s="573">
        <v>41.4</v>
      </c>
      <c r="AB190" s="326">
        <f>IFERROR(IF($C190&lt;200,$C190*Y190,IF(AND(200&lt;=$C190,$C190&lt;=500),$C190*Z190,IF($C190&gt;500,$C190*AA190,"No Offer"))),"No Offer")</f>
        <v>0</v>
      </c>
      <c r="AC190" s="731">
        <f>AB190</f>
        <v>0</v>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Input'!C192</f>
        <v>0</v>
      </c>
      <c r="D192" s="318" t="s">
        <v>1752</v>
      </c>
      <c r="E192" s="574">
        <v>45</v>
      </c>
      <c r="F192" s="574">
        <v>45</v>
      </c>
      <c r="G192" s="574">
        <v>45</v>
      </c>
      <c r="H192" s="324">
        <f>IFERROR(IF($C192&lt;200,$C192*E192,IF(AND(200&lt;=$C192,$C192&lt;=500),$C192*F192,IF($C192&gt;500,$C192*G192,"No Offer"))),"No Offer")</f>
        <v>0</v>
      </c>
      <c r="I192" s="573">
        <v>20</v>
      </c>
      <c r="J192" s="573">
        <v>20</v>
      </c>
      <c r="K192" s="573">
        <v>20</v>
      </c>
      <c r="L192" s="326">
        <f>IFERROR(IF($C192&lt;200,$C192*I192,IF(AND(200&lt;=$C192,$C192&lt;=500),$C192*J192,IF($C192&gt;500,$C192*K192,"No Offer"))),"No Offer")</f>
        <v>0</v>
      </c>
      <c r="M192" s="574">
        <v>97.9</v>
      </c>
      <c r="N192" s="574">
        <v>72.599999999999994</v>
      </c>
      <c r="O192" s="574">
        <v>57.2</v>
      </c>
      <c r="P192" s="324">
        <f>IFERROR(IF($C192&lt;200,$C192*M192,IF(AND(200&lt;=$C192,$C192&lt;=500),$C192*N192,IF($C192&gt;500,$C192*O192,"No Offer"))),"No Offer")</f>
        <v>0</v>
      </c>
      <c r="Q192" s="644">
        <v>25</v>
      </c>
      <c r="R192" s="644">
        <v>23</v>
      </c>
      <c r="S192" s="644">
        <v>22</v>
      </c>
      <c r="T192" s="326">
        <f>IFERROR(IF($C192&lt;200,$C192*Q192,IF(AND(200&lt;=$C192,$C192&lt;=500),$C192*R192,IF($C192&gt;500,$C192*S192,"No Offer"))),"No Offer")</f>
        <v>0</v>
      </c>
      <c r="U192" s="576">
        <v>45</v>
      </c>
      <c r="V192" s="576">
        <v>41.4</v>
      </c>
      <c r="W192" s="576">
        <v>39.6</v>
      </c>
      <c r="X192" s="324">
        <f>IFERROR(IF($C192&lt;200,$C192*U192,IF(AND(200&lt;=$C192,$C192&lt;=500),$C192*V192,IF($C192&gt;500,$C192*W192,"No Offer"))),"No Offer")</f>
        <v>0</v>
      </c>
      <c r="Y192" s="573">
        <v>41.4</v>
      </c>
      <c r="Z192" s="573">
        <v>41.4</v>
      </c>
      <c r="AA192" s="573">
        <v>41.4</v>
      </c>
      <c r="AB192" s="326">
        <f>IFERROR(IF($C192&lt;200,$C192*Y192,IF(AND(200&lt;=$C192,$C192&lt;=500),$C192*Z192,IF($C192&gt;500,$C192*AA192,"No Offer"))),"No Offer")</f>
        <v>0</v>
      </c>
      <c r="AC192" s="731">
        <f>AB192</f>
        <v>0</v>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v>0</v>
      </c>
      <c r="H195" s="476"/>
      <c r="I195" s="476"/>
      <c r="J195" s="476"/>
      <c r="K195" s="736">
        <f>SUM(L197:L227)</f>
        <v>0</v>
      </c>
      <c r="L195" s="476"/>
      <c r="M195" s="476"/>
      <c r="N195" s="476"/>
      <c r="O195" s="736">
        <f>SUM(P197:P227)</f>
        <v>0</v>
      </c>
      <c r="P195" s="476"/>
      <c r="Q195" s="476"/>
      <c r="R195" s="476"/>
      <c r="S195" s="736">
        <f>SUM(T197:T227)</f>
        <v>0</v>
      </c>
      <c r="T195" s="476"/>
      <c r="U195" s="476"/>
      <c r="V195" s="476"/>
      <c r="W195" s="736">
        <f>SUM(X197:X227)</f>
        <v>0</v>
      </c>
      <c r="X195" s="476"/>
      <c r="Y195" s="476"/>
      <c r="Z195" s="476"/>
      <c r="AA195" s="736">
        <f>SUM(AB197:AB227)</f>
        <v>0</v>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Input'!C197</f>
        <v>0</v>
      </c>
      <c r="D197" s="318" t="s">
        <v>1752</v>
      </c>
      <c r="E197" s="574">
        <v>17.98</v>
      </c>
      <c r="F197" s="574">
        <v>4.63</v>
      </c>
      <c r="G197" s="574">
        <v>4.07</v>
      </c>
      <c r="H197" s="324">
        <f>IFERROR(IF($C197&lt;500,$C197*E197,IF(AND(500&lt;=$C197,$C197&lt;=5000),$C197*F197,IF($C197&gt;5000,$C197*G197,"No Offer"))),"No Offer")</f>
        <v>0</v>
      </c>
      <c r="I197" s="573">
        <v>1</v>
      </c>
      <c r="J197" s="573">
        <v>1</v>
      </c>
      <c r="K197" s="573">
        <v>1</v>
      </c>
      <c r="L197" s="326">
        <f>IFERROR(IF($C197&lt;500,$C197*I197,IF(AND(500&lt;=$C197,$C197&lt;=5000),$C197*J197,IF($C197&gt;5000,$C197*K197,"No Offer"))),"No Offer")</f>
        <v>0</v>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Input'!C199</f>
        <v>0</v>
      </c>
      <c r="D199" s="318" t="s">
        <v>1752</v>
      </c>
      <c r="E199" s="574">
        <v>17.52</v>
      </c>
      <c r="F199" s="574">
        <v>4.76</v>
      </c>
      <c r="G199" s="574">
        <v>4.1900000000000004</v>
      </c>
      <c r="H199" s="324">
        <f>IFERROR(IF($C199&lt;500,$C199*E199,IF(AND(500&lt;=$C199,$C199&lt;=5000),$C199*F199,IF($C199&gt;5000,$C199*G199,"No Offer"))),"No Offer")</f>
        <v>0</v>
      </c>
      <c r="I199" s="573">
        <v>1</v>
      </c>
      <c r="J199" s="573">
        <v>1</v>
      </c>
      <c r="K199" s="573">
        <v>1</v>
      </c>
      <c r="L199" s="326">
        <f>IFERROR(IF($C199&lt;500,$C199*I199,IF(AND(500&lt;=$C199,$C199&lt;=5000),$C199*J199,IF($C199&gt;5000,$C199*K199,"No Offer"))),"No Offer")</f>
        <v>0</v>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Input'!C201</f>
        <v>0</v>
      </c>
      <c r="D201" s="318" t="s">
        <v>1752</v>
      </c>
      <c r="E201" s="574">
        <v>17.62</v>
      </c>
      <c r="F201" s="574">
        <v>4.2699999999999996</v>
      </c>
      <c r="G201" s="574">
        <v>3.7</v>
      </c>
      <c r="H201" s="324">
        <f>IFERROR(IF($C201&lt;500,$C201*E201,IF(AND(500&lt;=$C201,$C201&lt;=5000),$C201*F201,IF($C201&gt;5000,$C201*G201,"No Offer"))),"No Offer")</f>
        <v>0</v>
      </c>
      <c r="I201" s="573">
        <v>1</v>
      </c>
      <c r="J201" s="573">
        <v>1</v>
      </c>
      <c r="K201" s="573">
        <v>1</v>
      </c>
      <c r="L201" s="326">
        <f>IFERROR(IF($C201&lt;500,$C201*I201,IF(AND(500&lt;=$C201,$C201&lt;=5000),$C201*J201,IF($C201&gt;5000,$C201*K201,"No Offer"))),"No Offer")</f>
        <v>0</v>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Input'!C203</f>
        <v>0</v>
      </c>
      <c r="D203" s="318" t="s">
        <v>1752</v>
      </c>
      <c r="E203" s="574">
        <v>15.11</v>
      </c>
      <c r="F203" s="574">
        <v>4.2699999999999996</v>
      </c>
      <c r="G203" s="574">
        <v>3.7</v>
      </c>
      <c r="H203" s="324">
        <f>IFERROR(IF($C203&lt;500,$C203*E203,IF(AND(500&lt;=$C203,$C203&lt;=5000),$C203*F203,IF($C203&gt;5000,$C203*G203,"No Offer"))),"No Offer")</f>
        <v>0</v>
      </c>
      <c r="I203" s="573">
        <v>1</v>
      </c>
      <c r="J203" s="573">
        <v>1</v>
      </c>
      <c r="K203" s="573">
        <v>1</v>
      </c>
      <c r="L203" s="326">
        <f>IFERROR(IF($C203&lt;500,$C203*I203,IF(AND(500&lt;=$C203,$C203&lt;=5000),$C203*J203,IF($C203&gt;5000,$C203*K203,"No Offer"))),"No Offer")</f>
        <v>0</v>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Input'!C205</f>
        <v>0</v>
      </c>
      <c r="D205" s="318" t="s">
        <v>1752</v>
      </c>
      <c r="E205" s="574">
        <v>17.98</v>
      </c>
      <c r="F205" s="574">
        <v>4.63</v>
      </c>
      <c r="G205" s="574">
        <v>4.07</v>
      </c>
      <c r="H205" s="324">
        <f>IFERROR(IF($C205&lt;500,$C205*E205,IF(AND(500&lt;=$C205,$C205&lt;=5000),$C205*F205,IF($C205&gt;5000,$C205*G205,"No Offer"))),"No Offer")</f>
        <v>0</v>
      </c>
      <c r="I205" s="573">
        <v>1</v>
      </c>
      <c r="J205" s="573">
        <v>1</v>
      </c>
      <c r="K205" s="573">
        <v>1</v>
      </c>
      <c r="L205" s="326">
        <f>IFERROR(IF($C205&lt;500,$C205*I205,IF(AND(500&lt;=$C205,$C205&lt;=5000),$C205*J205,IF($C205&gt;5000,$C205*K205,"No Offer"))),"No Offer")</f>
        <v>0</v>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Input'!C207</f>
        <v>0</v>
      </c>
      <c r="D207" s="318" t="s">
        <v>1752</v>
      </c>
      <c r="E207" s="574">
        <v>18.100000000000001</v>
      </c>
      <c r="F207" s="574">
        <v>4.76</v>
      </c>
      <c r="G207" s="574">
        <v>4.1900000000000004</v>
      </c>
      <c r="H207" s="324">
        <f>IFERROR(IF($C207&lt;500,$C207*E207,IF(AND(500&lt;=$C207,$C207&lt;=5000),$C207*F207,IF($C207&gt;5000,$C207*G207,"No Offer"))),"No Offer")</f>
        <v>0</v>
      </c>
      <c r="I207" s="573">
        <v>1</v>
      </c>
      <c r="J207" s="573">
        <v>1</v>
      </c>
      <c r="K207" s="573">
        <v>1</v>
      </c>
      <c r="L207" s="326">
        <f>IFERROR(IF($C207&lt;500,$C207*I207,IF(AND(500&lt;=$C207,$C207&lt;=5000),$C207*J207,IF($C207&gt;5000,$C207*K207,"No Offer"))),"No Offer")</f>
        <v>0</v>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Input'!C209</f>
        <v>0</v>
      </c>
      <c r="D209" s="318" t="s">
        <v>1752</v>
      </c>
      <c r="E209" s="574">
        <v>15.71</v>
      </c>
      <c r="F209" s="574">
        <v>4.2699999999999996</v>
      </c>
      <c r="G209" s="574">
        <v>3.7</v>
      </c>
      <c r="H209" s="324">
        <f>IFERROR(IF($C209&lt;500,$C209*E209,IF(AND(500&lt;=$C209,$C209&lt;=5000),$C209*F209,IF($C209&gt;5000,$C209*G209,"No Offer"))),"No Offer")</f>
        <v>0</v>
      </c>
      <c r="I209" s="573">
        <v>1</v>
      </c>
      <c r="J209" s="573">
        <v>1</v>
      </c>
      <c r="K209" s="573">
        <v>1</v>
      </c>
      <c r="L209" s="326">
        <f>IFERROR(IF($C209&lt;500,$C209*I209,IF(AND(500&lt;=$C209,$C209&lt;=5000),$C209*J209,IF($C209&gt;5000,$C209*K209,"No Offer"))),"No Offer")</f>
        <v>0</v>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Input'!C211</f>
        <v>0</v>
      </c>
      <c r="D211" s="318" t="s">
        <v>1752</v>
      </c>
      <c r="E211" s="574">
        <v>17.62</v>
      </c>
      <c r="F211" s="574">
        <v>4.2699999999999996</v>
      </c>
      <c r="G211" s="574">
        <v>3.7</v>
      </c>
      <c r="H211" s="324">
        <f>IFERROR(IF($C211&lt;500,$C211*E211,IF(AND(500&lt;=$C211,$C211&lt;=5000),$C211*F211,IF($C211&gt;5000,$C211*G211,"No Offer"))),"No Offer")</f>
        <v>0</v>
      </c>
      <c r="I211" s="573">
        <v>1</v>
      </c>
      <c r="J211" s="573">
        <v>1</v>
      </c>
      <c r="K211" s="573">
        <v>1</v>
      </c>
      <c r="L211" s="326">
        <f>IFERROR(IF($C211&lt;500,$C211*I211,IF(AND(500&lt;=$C211,$C211&lt;=5000),$C211*J211,IF($C211&gt;5000,$C211*K211,"No Offer"))),"No Offer")</f>
        <v>0</v>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Input'!C213</f>
        <v>0</v>
      </c>
      <c r="D213" s="318" t="s">
        <v>1752</v>
      </c>
      <c r="E213" s="574">
        <v>0.1</v>
      </c>
      <c r="F213" s="574">
        <v>0.1</v>
      </c>
      <c r="G213" s="574">
        <v>0.1</v>
      </c>
      <c r="H213" s="324">
        <f>IFERROR(IF($C213&lt;500,$C213*E213,IF(AND(500&lt;=$C213,$C213&lt;=5000),$C213*F213,IF($C213&gt;5000,$C213*G213,"No Offer"))),"No Offer")</f>
        <v>0</v>
      </c>
      <c r="I213" s="573">
        <v>1</v>
      </c>
      <c r="J213" s="573">
        <v>1</v>
      </c>
      <c r="K213" s="573">
        <v>1</v>
      </c>
      <c r="L213" s="326">
        <f>IFERROR(IF($C213&lt;500,$C213*I213,IF(AND(500&lt;=$C213,$C213&lt;=5000),$C213*J213,IF($C213&gt;5000,$C213*K213,"No Offer"))),"No Offer")</f>
        <v>0</v>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Input'!C215</f>
        <v>0</v>
      </c>
      <c r="D215" s="318" t="s">
        <v>1752</v>
      </c>
      <c r="E215" s="574">
        <v>0.11</v>
      </c>
      <c r="F215" s="574">
        <v>0.11</v>
      </c>
      <c r="G215" s="574">
        <v>0.11</v>
      </c>
      <c r="H215" s="324">
        <f>IFERROR(IF($C215&lt;500,$C215*E215,IF(AND(500&lt;=$C215,$C215&lt;=5000),$C215*F215,IF($C215&gt;5000,$C215*G215,"No Offer"))),"No Offer")</f>
        <v>0</v>
      </c>
      <c r="I215" s="573">
        <v>1</v>
      </c>
      <c r="J215" s="573">
        <v>1</v>
      </c>
      <c r="K215" s="573">
        <v>1</v>
      </c>
      <c r="L215" s="326">
        <f>IFERROR(IF($C215&lt;500,$C215*I215,IF(AND(500&lt;=$C215,$C215&lt;=5000),$C215*J215,IF($C215&gt;5000,$C215*K215,"No Offer"))),"No Offer")</f>
        <v>0</v>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Input'!C217</f>
        <v>0</v>
      </c>
      <c r="D217" s="318" t="s">
        <v>1752</v>
      </c>
      <c r="E217" s="574">
        <v>0.01</v>
      </c>
      <c r="F217" s="574">
        <v>0.01</v>
      </c>
      <c r="G217" s="574">
        <v>0.01</v>
      </c>
      <c r="H217" s="324">
        <f>IFERROR(IF($C217&lt;500,$C217*E217,IF(AND(500&lt;=$C217,$C217&lt;=5000),$C217*F217,IF($C217&gt;5000,$C217*G217,"No Offer"))),"No Offer")</f>
        <v>0</v>
      </c>
      <c r="I217" s="573">
        <v>1</v>
      </c>
      <c r="J217" s="573">
        <v>1</v>
      </c>
      <c r="K217" s="573">
        <v>1</v>
      </c>
      <c r="L217" s="326">
        <f>IFERROR(IF($C217&lt;500,$C217*I217,IF(AND(500&lt;=$C217,$C217&lt;=5000),$C217*J217,IF($C217&gt;5000,$C217*K217,"No Offer"))),"No Offer")</f>
        <v>0</v>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Input'!C219</f>
        <v>0</v>
      </c>
      <c r="D219" s="318" t="s">
        <v>1752</v>
      </c>
      <c r="E219" s="574">
        <v>0.01</v>
      </c>
      <c r="F219" s="574">
        <v>0.01</v>
      </c>
      <c r="G219" s="574">
        <v>0.01</v>
      </c>
      <c r="H219" s="324">
        <f>IFERROR(IF($C219&lt;500,$C219*E219,IF(AND(500&lt;=$C219,$C219&lt;=5000),$C219*F219,IF($C219&gt;5000,$C219*G219,"No Offer"))),"No Offer")</f>
        <v>0</v>
      </c>
      <c r="I219" s="573">
        <v>1</v>
      </c>
      <c r="J219" s="573">
        <v>1</v>
      </c>
      <c r="K219" s="573">
        <v>1</v>
      </c>
      <c r="L219" s="326">
        <f>IFERROR(IF($C219&lt;500,$C219*I219,IF(AND(500&lt;=$C219,$C219&lt;=5000),$C219*J219,IF($C219&gt;5000,$C219*K219,"No Offer"))),"No Offer")</f>
        <v>0</v>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Input'!C221</f>
        <v>0</v>
      </c>
      <c r="D221" s="318" t="s">
        <v>1752</v>
      </c>
      <c r="E221" s="574">
        <v>18.72</v>
      </c>
      <c r="F221" s="574">
        <v>5</v>
      </c>
      <c r="G221" s="574">
        <v>3.94</v>
      </c>
      <c r="H221" s="324">
        <f>IFERROR(IF($C221&lt;500,$C221*E221,IF(AND(500&lt;=$C221,$C221&lt;=5000),$C221*F221,IF($C221&gt;5000,$C221*G221,"No Offer"))),"No Offer")</f>
        <v>0</v>
      </c>
      <c r="I221" s="573">
        <v>1</v>
      </c>
      <c r="J221" s="573">
        <v>1</v>
      </c>
      <c r="K221" s="573">
        <v>1</v>
      </c>
      <c r="L221" s="326">
        <f>IFERROR(IF($C221&lt;500,$C221*I221,IF(AND(500&lt;=$C221,$C221&lt;=5000),$C221*J221,IF($C221&gt;5000,$C221*K221,"No Offer"))),"No Offer")</f>
        <v>0</v>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38.25" x14ac:dyDescent="0.2">
      <c r="A223" s="316" t="s">
        <v>1984</v>
      </c>
      <c r="B223" s="558" t="s">
        <v>1985</v>
      </c>
      <c r="C223" s="318">
        <f>'Series 700 Input'!C223</f>
        <v>0</v>
      </c>
      <c r="D223" s="318" t="s">
        <v>1752</v>
      </c>
      <c r="E223" s="574">
        <v>16.260000000000002</v>
      </c>
      <c r="F223" s="574">
        <v>5.1100000000000003</v>
      </c>
      <c r="G223" s="574">
        <v>4.4000000000000004</v>
      </c>
      <c r="H223" s="324">
        <f>IFERROR(IF($C223&lt;500,$C223*E223,IF(AND(500&lt;=$C223,$C223&lt;=5000),$C223*F223,IF($C223&gt;5000,$C223*G223,"No Offer"))),"No Offer")</f>
        <v>0</v>
      </c>
      <c r="I223" s="573">
        <v>1</v>
      </c>
      <c r="J223" s="573">
        <v>1</v>
      </c>
      <c r="K223" s="573">
        <v>1</v>
      </c>
      <c r="L223" s="326">
        <f>IFERROR(IF($C223&lt;500,$C223*I223,IF(AND(500&lt;=$C223,$C223&lt;=5000),$C223*J223,IF($C223&gt;5000,$C223*K223,"No Offer"))),"No Offer")</f>
        <v>0</v>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Input'!C225</f>
        <v>0</v>
      </c>
      <c r="D225" s="318" t="s">
        <v>1752</v>
      </c>
      <c r="E225" s="574">
        <v>18.71</v>
      </c>
      <c r="F225" s="574">
        <v>5.54</v>
      </c>
      <c r="G225" s="574">
        <v>5.03</v>
      </c>
      <c r="H225" s="324">
        <f>IFERROR(IF($C225&lt;500,$C225*E225,IF(AND(500&lt;=$C225,$C225&lt;=5000),$C225*F225,IF($C225&gt;5000,$C225*G225,"No Offer"))),"No Offer")</f>
        <v>0</v>
      </c>
      <c r="I225" s="573">
        <v>1</v>
      </c>
      <c r="J225" s="573">
        <v>1</v>
      </c>
      <c r="K225" s="573">
        <v>1</v>
      </c>
      <c r="L225" s="326">
        <f>IFERROR(IF($C225&lt;500,$C225*I225,IF(AND(500&lt;=$C225,$C225&lt;=5000),$C225*J225,IF($C225&gt;5000,$C225*K225,"No Offer"))),"No Offer")</f>
        <v>0</v>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Input'!C227</f>
        <v>0</v>
      </c>
      <c r="D227" s="318" t="s">
        <v>1752</v>
      </c>
      <c r="E227" s="574">
        <v>18.54</v>
      </c>
      <c r="F227" s="574">
        <v>5.37</v>
      </c>
      <c r="G227" s="574">
        <v>4.8499999999999996</v>
      </c>
      <c r="H227" s="324">
        <f>IFERROR(IF($C227&lt;500,$C227*E227,IF(AND(500&lt;=$C227,$C227&lt;=5000),$C227*F227,IF($C227&gt;5000,$C227*G227,"No Offer"))),"No Offer")</f>
        <v>0</v>
      </c>
      <c r="I227" s="573">
        <v>1</v>
      </c>
      <c r="J227" s="573">
        <v>1</v>
      </c>
      <c r="K227" s="573">
        <v>1</v>
      </c>
      <c r="L227" s="326">
        <f>IFERROR(IF($C227&lt;500,$C227*I227,IF(AND(500&lt;=$C227,$C227&lt;=5000),$C227*J227,IF($C227&gt;5000,$C227*K227,"No Offer"))),"No Offer")</f>
        <v>0</v>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v>3205.4</v>
      </c>
      <c r="H234" s="476"/>
      <c r="I234" s="476"/>
      <c r="J234" s="476"/>
      <c r="K234" s="736">
        <f>SUM(L235:L268)</f>
        <v>2585</v>
      </c>
      <c r="L234" s="476"/>
      <c r="M234" s="476"/>
      <c r="N234" s="476"/>
      <c r="O234" s="736">
        <f>SUM(P235:P268)</f>
        <v>8530.5</v>
      </c>
      <c r="P234" s="476"/>
      <c r="Q234" s="476"/>
      <c r="R234" s="476"/>
      <c r="S234" s="736">
        <f>SUM(T235:T268)</f>
        <v>1551</v>
      </c>
      <c r="T234" s="476"/>
      <c r="U234" s="476"/>
      <c r="V234" s="476"/>
      <c r="W234" s="736">
        <f>SUM(X235:X268)</f>
        <v>5040.75</v>
      </c>
      <c r="X234" s="476"/>
      <c r="Y234" s="476"/>
      <c r="Z234" s="476"/>
      <c r="AA234" s="736">
        <f>SUM(AB235:AB268)</f>
        <v>2843.5000000000005</v>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Input'!C236</f>
        <v>0</v>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v>0</v>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v>0</v>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Input'!C238</f>
        <v>0</v>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v>0</v>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v>0</v>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Input'!C240</f>
        <v>0</v>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v>0</v>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v>0</v>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v>0</v>
      </c>
      <c r="H243" s="723"/>
      <c r="I243" s="725"/>
      <c r="J243" s="726"/>
      <c r="K243" s="747">
        <f>SUM(L245:L250)</f>
        <v>0</v>
      </c>
      <c r="L243" s="725"/>
      <c r="M243" s="727"/>
      <c r="N243" s="728"/>
      <c r="O243" s="747">
        <f>SUM(P245:P250)</f>
        <v>0</v>
      </c>
      <c r="P243" s="727"/>
      <c r="Q243" s="727"/>
      <c r="R243" s="728"/>
      <c r="S243" s="747">
        <f>SUM(T245:T250)</f>
        <v>0</v>
      </c>
      <c r="T243" s="727"/>
      <c r="U243" s="725"/>
      <c r="V243" s="726"/>
      <c r="W243" s="747">
        <f>SUM(X245:X250)</f>
        <v>0</v>
      </c>
      <c r="X243" s="725"/>
      <c r="Y243" s="725"/>
      <c r="Z243" s="726"/>
      <c r="AA243" s="747">
        <f>SUM(AB245:AB250)</f>
        <v>0</v>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Input'!C245</f>
        <v>0</v>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v>0</v>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Input'!C247</f>
        <v>0</v>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v>0</v>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Input'!C249</f>
        <v>0</v>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v>0</v>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v>0</v>
      </c>
      <c r="H252" s="476"/>
      <c r="I252" s="476"/>
      <c r="J252" s="476"/>
      <c r="K252" s="736">
        <f>SUM(L254)</f>
        <v>0</v>
      </c>
      <c r="L252" s="476"/>
      <c r="M252" s="476"/>
      <c r="N252" s="476"/>
      <c r="O252" s="736">
        <f>SUM(P254:P256)</f>
        <v>0</v>
      </c>
      <c r="P252" s="476"/>
      <c r="Q252" s="476"/>
      <c r="R252" s="476"/>
      <c r="S252" s="736">
        <f>SUM(T254:T256)</f>
        <v>0</v>
      </c>
      <c r="T252" s="476"/>
      <c r="U252" s="476"/>
      <c r="V252" s="476"/>
      <c r="W252" s="736">
        <f>SUM(X254:X256)</f>
        <v>0</v>
      </c>
      <c r="X252" s="476"/>
      <c r="Y252" s="476"/>
      <c r="Z252" s="476"/>
      <c r="AA252" s="736">
        <f>SUM(AB254:AB256)</f>
        <v>0</v>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Input'!C254</f>
        <v>0</v>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v>0</v>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Input'!C256</f>
        <v>0</v>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v>0</v>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v>3205.4</v>
      </c>
      <c r="H260" s="476"/>
      <c r="I260" s="476"/>
      <c r="J260" s="476"/>
      <c r="K260" s="736">
        <f>SUM(L262:L295)</f>
        <v>5687</v>
      </c>
      <c r="L260" s="476"/>
      <c r="M260" s="476"/>
      <c r="N260" s="476"/>
      <c r="O260" s="736">
        <f>SUM(P262:P295)</f>
        <v>19697.7</v>
      </c>
      <c r="P260" s="476"/>
      <c r="Q260" s="476"/>
      <c r="R260" s="476"/>
      <c r="S260" s="736">
        <f>SUM(T262)</f>
        <v>1551</v>
      </c>
      <c r="T260" s="476"/>
      <c r="U260" s="476"/>
      <c r="V260" s="476"/>
      <c r="W260" s="736">
        <f>SUM(X262)</f>
        <v>5040.75</v>
      </c>
      <c r="X260" s="476"/>
      <c r="Y260" s="476"/>
      <c r="Z260" s="476"/>
      <c r="AA260" s="736">
        <f>SUM(AB262)</f>
        <v>2843.5000000000005</v>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Input'!C262</f>
        <v>2585</v>
      </c>
      <c r="D262" s="318" t="s">
        <v>1752</v>
      </c>
      <c r="E262" s="574">
        <v>1.24</v>
      </c>
      <c r="F262" s="574">
        <v>1.24</v>
      </c>
      <c r="G262" s="574">
        <v>1.24</v>
      </c>
      <c r="H262" s="324">
        <f>IFERROR(IF($C262&lt;500,$C262*E262,IF(AND(500&lt;=$C262,$C262&lt;=5000),$C262*F262,IF($C262&gt;5000,$C262*G262,"No Offer"))),"No Offer")</f>
        <v>3205.4</v>
      </c>
      <c r="I262" s="573">
        <v>1</v>
      </c>
      <c r="J262" s="573">
        <v>1</v>
      </c>
      <c r="K262" s="573">
        <v>1</v>
      </c>
      <c r="L262" s="326">
        <f>IFERROR(IF($C262&lt;500,$C262*I262,IF(AND(500&lt;=$C262,$C262&lt;=5000),$C262*J262,IF($C262&gt;5000,$C262*K262,"No Offer"))),"No Offer")</f>
        <v>2585</v>
      </c>
      <c r="M262" s="574">
        <v>3.3</v>
      </c>
      <c r="N262" s="574">
        <v>3.3</v>
      </c>
      <c r="O262" s="574">
        <v>3.3</v>
      </c>
      <c r="P262" s="324">
        <f>IFERROR(IF($C262&lt;500,$C262*M262,IF(AND(500&lt;=$C262,$C262&lt;=5000),$C262*N262,IF($C262&gt;5000,$C262*O262,"No Offer"))),"No Offer")</f>
        <v>8530.5</v>
      </c>
      <c r="Q262" s="644">
        <v>0.6</v>
      </c>
      <c r="R262" s="644">
        <v>0.6</v>
      </c>
      <c r="S262" s="644">
        <v>0.6</v>
      </c>
      <c r="T262" s="326">
        <f>IFERROR(IF($C262&lt;500,$C262*Q262,IF(AND(500&lt;=$C262,$C262&lt;=5000),$C262*R262,IF($C262&gt;5000,$C262*S262,"No Offer"))),"No Offer")</f>
        <v>1551</v>
      </c>
      <c r="U262" s="576">
        <v>1.95</v>
      </c>
      <c r="V262" s="576">
        <v>1.95</v>
      </c>
      <c r="W262" s="576">
        <v>1.95</v>
      </c>
      <c r="X262" s="324">
        <f>IFERROR(IF($C262&lt;500,$C262*U262,IF(AND(500&lt;=$C262,$C262&lt;=5000),$C262*V262,IF($C262&gt;5000,$C262*W262,"No Offer"))),"No Offer")</f>
        <v>5040.75</v>
      </c>
      <c r="Y262" s="573">
        <v>1.5</v>
      </c>
      <c r="Z262" s="573">
        <v>1.1000000000000001</v>
      </c>
      <c r="AA262" s="573">
        <v>0.9</v>
      </c>
      <c r="AB262" s="326">
        <f>IFERROR(IF($C262&lt;500,$C262*Y262,IF(AND(500&lt;=$C262,$C262&lt;=5000),$C262*Z262,IF($C262&gt;5000,$C262*AA262,"No Offer"))),"No Offer")</f>
        <v>2843.5000000000005</v>
      </c>
      <c r="AC262" s="731">
        <f>AB262</f>
        <v>2843.5000000000005</v>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v>6178.1500000000005</v>
      </c>
      <c r="H265" s="723"/>
      <c r="I265" s="725"/>
      <c r="J265" s="726"/>
      <c r="K265" s="747">
        <f>SUM(L267:L284)</f>
        <v>3102</v>
      </c>
      <c r="L265" s="725"/>
      <c r="M265" s="727"/>
      <c r="N265" s="728"/>
      <c r="O265" s="747">
        <f>SUM(P267:P284)</f>
        <v>11167.2</v>
      </c>
      <c r="P265" s="727"/>
      <c r="Q265" s="727"/>
      <c r="R265" s="728"/>
      <c r="S265" s="747">
        <f>SUM(T267:T284)</f>
        <v>3102</v>
      </c>
      <c r="T265" s="727"/>
      <c r="U265" s="725"/>
      <c r="V265" s="726"/>
      <c r="W265" s="747">
        <f>SUM(X267:X284)</f>
        <v>6307.4</v>
      </c>
      <c r="X265" s="725"/>
      <c r="Y265" s="725"/>
      <c r="Z265" s="726"/>
      <c r="AA265" s="747">
        <f>SUM(AB267:AB284)</f>
        <v>3567.2999999999997</v>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Input'!C267</f>
        <v>0</v>
      </c>
      <c r="D267" s="318" t="s">
        <v>1752</v>
      </c>
      <c r="E267" s="574">
        <v>7.85</v>
      </c>
      <c r="F267" s="574">
        <v>2.16</v>
      </c>
      <c r="G267" s="574">
        <v>1.81</v>
      </c>
      <c r="H267" s="324">
        <f>IFERROR(IF($C267&lt;500,$C267*E267,IF(AND(500&lt;=$C267,$C267&lt;=5000),$C267*F267,IF($C267&gt;5000,$C267*G267,"No Offer"))),"No Offer")</f>
        <v>0</v>
      </c>
      <c r="I267" s="573">
        <v>7.6</v>
      </c>
      <c r="J267" s="573">
        <v>1.2</v>
      </c>
      <c r="K267" s="573">
        <v>1.1000000000000001</v>
      </c>
      <c r="L267" s="326">
        <f>IFERROR(IF($C267&lt;500,$C267*I267,IF(AND(500&lt;=$C267,$C267&lt;=5000),$C267*J267,IF($C267&gt;5000,$C267*K267,"No Offer"))),"No Offer")</f>
        <v>0</v>
      </c>
      <c r="M267" s="574">
        <v>2.7</v>
      </c>
      <c r="N267" s="574">
        <v>2.7</v>
      </c>
      <c r="O267" s="574">
        <v>2.7</v>
      </c>
      <c r="P267" s="324">
        <f>IFERROR(IF($C267&lt;500,$C267*M267,IF(AND(500&lt;=$C267,$C267&lt;=5000),$C267*N267,IF($C267&gt;5000,$C267*O267,"No Offer"))),"No Offer")</f>
        <v>0</v>
      </c>
      <c r="Q267" s="644">
        <v>1.5</v>
      </c>
      <c r="R267" s="644">
        <v>1.2</v>
      </c>
      <c r="S267" s="644">
        <v>1.2</v>
      </c>
      <c r="T267" s="326">
        <f>IFERROR(IF($C267&lt;500,$C267*Q267,IF(AND(500&lt;=$C267,$C267&lt;=5000),$C267*R267,IF($C267&gt;5000,$C267*S267,"No Offer"))),"No Offer")</f>
        <v>0</v>
      </c>
      <c r="U267" s="576">
        <v>5.57</v>
      </c>
      <c r="V267" s="576">
        <v>2.02</v>
      </c>
      <c r="W267" s="576">
        <v>1.04</v>
      </c>
      <c r="X267" s="324">
        <f>IFERROR(IF($C267&lt;500,$C267*U267,IF(AND(500&lt;=$C267,$C267&lt;=5000),$C267*V267,IF($C267&gt;5000,$C267*W267,"No Offer"))),"No Offer")</f>
        <v>0</v>
      </c>
      <c r="Y267" s="573">
        <v>8.7399999999999984</v>
      </c>
      <c r="Z267" s="573">
        <v>1.38</v>
      </c>
      <c r="AA267" s="573">
        <v>1.2649999999999999</v>
      </c>
      <c r="AB267" s="326">
        <f>IFERROR(IF($C267&lt;500,$C267*Y267,IF(AND(500&lt;=$C267,$C267&lt;=5000),$C267*Z267,IF($C267&gt;5000,$C267*AA267,"No Offer"))),"No Offer")</f>
        <v>0</v>
      </c>
      <c r="AC267" s="731">
        <f>AB267</f>
        <v>0</v>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Input'!C269</f>
        <v>2585</v>
      </c>
      <c r="D269" s="318" t="s">
        <v>1752</v>
      </c>
      <c r="E269" s="574">
        <v>7.85</v>
      </c>
      <c r="F269" s="574">
        <v>2.39</v>
      </c>
      <c r="G269" s="574">
        <v>2.04</v>
      </c>
      <c r="H269" s="324">
        <f>IFERROR(IF($C269&lt;500,$C269*E269,IF(AND(500&lt;=$C269,$C269&lt;=5000),$C269*F269,IF($C269&gt;5000,$C269*G269,"No Offer"))),"No Offer")</f>
        <v>6178.1500000000005</v>
      </c>
      <c r="I269" s="573">
        <v>7.6</v>
      </c>
      <c r="J269" s="573">
        <v>1.2</v>
      </c>
      <c r="K269" s="573">
        <v>1.1000000000000001</v>
      </c>
      <c r="L269" s="326">
        <f>IFERROR(IF($C269&lt;500,$C269*I269,IF(AND(500&lt;=$C269,$C269&lt;=5000),$C269*J269,IF($C269&gt;5000,$C269*K269,"No Offer"))),"No Offer")</f>
        <v>3102</v>
      </c>
      <c r="M269" s="574">
        <v>4.32</v>
      </c>
      <c r="N269" s="574">
        <v>4.32</v>
      </c>
      <c r="O269" s="574">
        <v>4.32</v>
      </c>
      <c r="P269" s="324">
        <f>IFERROR(IF($C269&lt;500,$C269*M269,IF(AND(500&lt;=$C269,$C269&lt;=5000),$C269*N269,IF($C269&gt;5000,$C269*O269,"No Offer"))),"No Offer")</f>
        <v>11167.2</v>
      </c>
      <c r="Q269" s="644">
        <v>1.5</v>
      </c>
      <c r="R269" s="644">
        <v>1.2</v>
      </c>
      <c r="S269" s="644">
        <v>1.2</v>
      </c>
      <c r="T269" s="326">
        <f>IFERROR(IF($C269&lt;500,$C269*Q269,IF(AND(500&lt;=$C269,$C269&lt;=5000),$C269*R269,IF($C269&gt;5000,$C269*S269,"No Offer"))),"No Offer")</f>
        <v>3102</v>
      </c>
      <c r="U269" s="576">
        <v>6</v>
      </c>
      <c r="V269" s="576">
        <v>2.44</v>
      </c>
      <c r="W269" s="576">
        <v>1.47</v>
      </c>
      <c r="X269" s="324">
        <f>IFERROR(IF($C269&lt;500,$C269*U269,IF(AND(500&lt;=$C269,$C269&lt;=5000),$C269*V269,IF($C269&gt;5000,$C269*W269,"No Offer"))),"No Offer")</f>
        <v>6307.4</v>
      </c>
      <c r="Y269" s="573">
        <v>8.7399999999999984</v>
      </c>
      <c r="Z269" s="573">
        <v>1.38</v>
      </c>
      <c r="AA269" s="573">
        <v>1.2649999999999999</v>
      </c>
      <c r="AB269" s="326">
        <f>IFERROR(IF($C269&lt;500,$C269*Y269,IF(AND(500&lt;=$C269,$C269&lt;=5000),$C269*Z269,IF($C269&gt;5000,$C269*AA269,"No Offer"))),"No Offer")</f>
        <v>3567.2999999999997</v>
      </c>
      <c r="AC269" s="731">
        <f>AB269</f>
        <v>3567.2999999999997</v>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Input'!C271</f>
        <v>0</v>
      </c>
      <c r="D271" s="318" t="s">
        <v>1752</v>
      </c>
      <c r="E271" s="574">
        <v>8.31</v>
      </c>
      <c r="F271" s="574">
        <v>2.6</v>
      </c>
      <c r="G271" s="574">
        <v>2.25</v>
      </c>
      <c r="H271" s="324">
        <f>IFERROR(IF($C271&lt;500,$C271*E271,IF(AND(500&lt;=$C271,$C271&lt;=5000),$C271*F271,IF($C271&gt;5000,$C271*G271,"No Offer"))),"No Offer")</f>
        <v>0</v>
      </c>
      <c r="I271" s="573">
        <v>7.6</v>
      </c>
      <c r="J271" s="573">
        <v>1.2</v>
      </c>
      <c r="K271" s="573">
        <v>1.1000000000000001</v>
      </c>
      <c r="L271" s="326">
        <f>IFERROR(IF($C271&lt;500,$C271*I271,IF(AND(500&lt;=$C271,$C271&lt;=5000),$C271*J271,IF($C271&gt;5000,$C271*K271,"No Offer"))),"No Offer")</f>
        <v>0</v>
      </c>
      <c r="M271" s="574">
        <v>5.4</v>
      </c>
      <c r="N271" s="574">
        <v>5.4</v>
      </c>
      <c r="O271" s="574">
        <v>5.4</v>
      </c>
      <c r="P271" s="324">
        <f>IFERROR(IF($C271&lt;500,$C271*M271,IF(AND(500&lt;=$C271,$C271&lt;=5000),$C271*N271,IF($C271&gt;5000,$C271*O271,"No Offer"))),"No Offer")</f>
        <v>0</v>
      </c>
      <c r="Q271" s="644">
        <v>1.5</v>
      </c>
      <c r="R271" s="644">
        <v>1.2</v>
      </c>
      <c r="S271" s="644">
        <v>1.2</v>
      </c>
      <c r="T271" s="326">
        <f>IFERROR(IF($C271&lt;500,$C271*Q271,IF(AND(500&lt;=$C271,$C271&lt;=5000),$C271*R271,IF($C271&gt;5000,$C271*S271,"No Offer"))),"No Offer")</f>
        <v>0</v>
      </c>
      <c r="U271" s="576">
        <v>6.28</v>
      </c>
      <c r="V271" s="576">
        <v>2.73</v>
      </c>
      <c r="W271" s="576">
        <v>1.75</v>
      </c>
      <c r="X271" s="324">
        <f>IFERROR(IF($C271&lt;500,$C271*U271,IF(AND(500&lt;=$C271,$C271&lt;=5000),$C271*V271,IF($C271&gt;5000,$C271*W271,"No Offer"))),"No Offer")</f>
        <v>0</v>
      </c>
      <c r="Y271" s="573">
        <v>8.7399999999999984</v>
      </c>
      <c r="Z271" s="573">
        <v>1.38</v>
      </c>
      <c r="AA271" s="573">
        <v>1.2649999999999999</v>
      </c>
      <c r="AB271" s="326">
        <f>IFERROR(IF($C271&lt;500,$C271*Y271,IF(AND(500&lt;=$C271,$C271&lt;=5000),$C271*Z271,IF($C271&gt;5000,$C271*AA271,"No Offer"))),"No Offer")</f>
        <v>0</v>
      </c>
      <c r="AC271" s="731">
        <f>AB271</f>
        <v>0</v>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Input'!C273</f>
        <v>0</v>
      </c>
      <c r="D273" s="318" t="s">
        <v>1752</v>
      </c>
      <c r="E273" s="574">
        <v>8.31</v>
      </c>
      <c r="F273" s="574">
        <v>4.18</v>
      </c>
      <c r="G273" s="574">
        <v>3.41</v>
      </c>
      <c r="H273" s="324">
        <f>IFERROR(IF($C273&lt;500,$C273*E273,IF(AND(500&lt;=$C273,$C273&lt;=5000),$C273*F273,IF($C273&gt;5000,$C273*G273,"No Offer"))),"No Offer")</f>
        <v>0</v>
      </c>
      <c r="I273" s="573">
        <v>7.6</v>
      </c>
      <c r="J273" s="573">
        <v>1.35</v>
      </c>
      <c r="K273" s="573">
        <v>1.1000000000000001</v>
      </c>
      <c r="L273" s="326">
        <f>IFERROR(IF($C273&lt;500,$C273*I273,IF(AND(500&lt;=$C273,$C273&lt;=5000),$C273*J273,IF($C273&gt;5000,$C273*K273,"No Offer"))),"No Offer")</f>
        <v>0</v>
      </c>
      <c r="M273" s="574">
        <v>6.48</v>
      </c>
      <c r="N273" s="574">
        <v>6.48</v>
      </c>
      <c r="O273" s="574">
        <v>6.48</v>
      </c>
      <c r="P273" s="324">
        <f>IFERROR(IF($C273&lt;500,$C273*M273,IF(AND(500&lt;=$C273,$C273&lt;=5000),$C273*N273,IF($C273&gt;5000,$C273*O273,"No Offer"))),"No Offer")</f>
        <v>0</v>
      </c>
      <c r="Q273" s="644">
        <v>1.5</v>
      </c>
      <c r="R273" s="644">
        <v>1.2</v>
      </c>
      <c r="S273" s="644">
        <v>1.2</v>
      </c>
      <c r="T273" s="326">
        <f>IFERROR(IF($C273&lt;500,$C273*Q273,IF(AND(500&lt;=$C273,$C273&lt;=5000),$C273*R273,IF($C273&gt;5000,$C273*S273,"No Offer"))),"No Offer")</f>
        <v>0</v>
      </c>
      <c r="U273" s="576">
        <v>6.56</v>
      </c>
      <c r="V273" s="576">
        <v>3.01</v>
      </c>
      <c r="W273" s="576">
        <v>2.04</v>
      </c>
      <c r="X273" s="324">
        <f>IFERROR(IF($C273&lt;500,$C273*U273,IF(AND(500&lt;=$C273,$C273&lt;=5000),$C273*V273,IF($C273&gt;5000,$C273*W273,"No Offer"))),"No Offer")</f>
        <v>0</v>
      </c>
      <c r="Y273" s="573">
        <v>8.7399999999999984</v>
      </c>
      <c r="Z273" s="573">
        <v>1.5525</v>
      </c>
      <c r="AA273" s="573">
        <v>1.2649999999999999</v>
      </c>
      <c r="AB273" s="326">
        <f>IFERROR(IF($C273&lt;500,$C273*Y273,IF(AND(500&lt;=$C273,$C273&lt;=5000),$C273*Z273,IF($C273&gt;5000,$C273*AA273,"No Offer"))),"No Offer")</f>
        <v>0</v>
      </c>
      <c r="AC273" s="731">
        <f>AB273</f>
        <v>0</v>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Input'!C275</f>
        <v>0</v>
      </c>
      <c r="D275" s="318" t="s">
        <v>1752</v>
      </c>
      <c r="E275" s="574">
        <v>8.31</v>
      </c>
      <c r="F275" s="574">
        <v>4.18</v>
      </c>
      <c r="G275" s="574">
        <v>3.34</v>
      </c>
      <c r="H275" s="324">
        <f>IFERROR(IF($C275&lt;500,$C275*E275,IF(AND(500&lt;=$C275,$C275&lt;=5000),$C275*F275,IF($C275&gt;5000,$C275*G275,"No Offer"))),"No Offer")</f>
        <v>0</v>
      </c>
      <c r="I275" s="573">
        <v>7.6</v>
      </c>
      <c r="J275" s="573">
        <v>1.4</v>
      </c>
      <c r="K275" s="573">
        <v>1.1000000000000001</v>
      </c>
      <c r="L275" s="326">
        <f>IFERROR(IF($C275&lt;500,$C275*I275,IF(AND(500&lt;=$C275,$C275&lt;=5000),$C275*J275,IF($C275&gt;5000,$C275*K275,"No Offer"))),"No Offer")</f>
        <v>0</v>
      </c>
      <c r="M275" s="574">
        <v>7.56</v>
      </c>
      <c r="N275" s="574">
        <v>7.56</v>
      </c>
      <c r="O275" s="574">
        <v>7.56</v>
      </c>
      <c r="P275" s="324">
        <f>IFERROR(IF($C275&lt;500,$C275*M275,IF(AND(500&lt;=$C275,$C275&lt;=5000),$C275*N275,IF($C275&gt;5000,$C275*O275,"No Offer"))),"No Offer")</f>
        <v>0</v>
      </c>
      <c r="Q275" s="644">
        <v>1.5</v>
      </c>
      <c r="R275" s="644">
        <v>1.2</v>
      </c>
      <c r="S275" s="644">
        <v>1.2</v>
      </c>
      <c r="T275" s="326">
        <f>IFERROR(IF($C275&lt;500,$C275*Q275,IF(AND(500&lt;=$C275,$C275&lt;=5000),$C275*R275,IF($C275&gt;5000,$C275*S275,"No Offer"))),"No Offer")</f>
        <v>0</v>
      </c>
      <c r="U275" s="576">
        <v>6.85</v>
      </c>
      <c r="V275" s="576">
        <v>3.25</v>
      </c>
      <c r="W275" s="576">
        <v>2.3199999999999998</v>
      </c>
      <c r="X275" s="324">
        <f>IFERROR(IF($C275&lt;500,$C275*U275,IF(AND(500&lt;=$C275,$C275&lt;=5000),$C275*V275,IF($C275&gt;5000,$C275*W275,"No Offer"))),"No Offer")</f>
        <v>0</v>
      </c>
      <c r="Y275" s="573">
        <v>8.7399999999999984</v>
      </c>
      <c r="Z275" s="573">
        <v>1.6099999999999999</v>
      </c>
      <c r="AA275" s="573">
        <v>1.2649999999999999</v>
      </c>
      <c r="AB275" s="326">
        <f>IFERROR(IF($C275&lt;500,$C275*Y275,IF(AND(500&lt;=$C275,$C275&lt;=5000),$C275*Z275,IF($C275&gt;5000,$C275*AA275,"No Offer"))),"No Offer")</f>
        <v>0</v>
      </c>
      <c r="AC275" s="731">
        <f>AB275</f>
        <v>0</v>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Input'!C277</f>
        <v>0</v>
      </c>
      <c r="D277" s="318" t="s">
        <v>1752</v>
      </c>
      <c r="E277" s="574">
        <v>9.18</v>
      </c>
      <c r="F277" s="574">
        <v>4.41</v>
      </c>
      <c r="G277" s="574">
        <v>3.34</v>
      </c>
      <c r="H277" s="324">
        <f>IFERROR(IF($C277&lt;500,$C277*E277,IF(AND(500&lt;=$C277,$C277&lt;=5000),$C277*F277,IF($C277&gt;5000,$C277*G277,"No Offer"))),"No Offer")</f>
        <v>0</v>
      </c>
      <c r="I277" s="573">
        <v>7.6</v>
      </c>
      <c r="J277" s="573">
        <v>1.4</v>
      </c>
      <c r="K277" s="573">
        <v>1.2</v>
      </c>
      <c r="L277" s="326">
        <f>IFERROR(IF($C277&lt;500,$C277*I277,IF(AND(500&lt;=$C277,$C277&lt;=5000),$C277*J277,IF($C277&gt;5000,$C277*K277,"No Offer"))),"No Offer")</f>
        <v>0</v>
      </c>
      <c r="M277" s="574">
        <v>8.64</v>
      </c>
      <c r="N277" s="574">
        <v>8.64</v>
      </c>
      <c r="O277" s="574">
        <v>8.64</v>
      </c>
      <c r="P277" s="324">
        <f>IFERROR(IF($C277&lt;500,$C277*M277,IF(AND(500&lt;=$C277,$C277&lt;=5000),$C277*N277,IF($C277&gt;5000,$C277*O277,"No Offer"))),"No Offer")</f>
        <v>0</v>
      </c>
      <c r="Q277" s="644">
        <v>1.5</v>
      </c>
      <c r="R277" s="644">
        <v>1.2</v>
      </c>
      <c r="S277" s="644">
        <v>1.2</v>
      </c>
      <c r="T277" s="326">
        <f>IFERROR(IF($C277&lt;500,$C277*Q277,IF(AND(500&lt;=$C277,$C277&lt;=5000),$C277*R277,IF($C277&gt;5000,$C277*S277,"No Offer"))),"No Offer")</f>
        <v>0</v>
      </c>
      <c r="U277" s="576">
        <v>7.13</v>
      </c>
      <c r="V277" s="576">
        <v>3.58</v>
      </c>
      <c r="W277" s="576">
        <v>2.6</v>
      </c>
      <c r="X277" s="324">
        <f>IFERROR(IF($C277&lt;500,$C277*U277,IF(AND(500&lt;=$C277,$C277&lt;=5000),$C277*V277,IF($C277&gt;5000,$C277*W277,"No Offer"))),"No Offer")</f>
        <v>0</v>
      </c>
      <c r="Y277" s="573">
        <v>8.7399999999999984</v>
      </c>
      <c r="Z277" s="573">
        <v>1.6099999999999999</v>
      </c>
      <c r="AA277" s="573">
        <v>1.38</v>
      </c>
      <c r="AB277" s="326">
        <f>IFERROR(IF($C277&lt;500,$C277*Y277,IF(AND(500&lt;=$C277,$C277&lt;=5000),$C277*Z277,IF($C277&gt;5000,$C277*AA277,"No Offer"))),"No Offer")</f>
        <v>0</v>
      </c>
      <c r="AC277" s="731">
        <f>AB277</f>
        <v>0</v>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Input'!C279</f>
        <v>0</v>
      </c>
      <c r="D279" s="318" t="s">
        <v>1752</v>
      </c>
      <c r="E279" s="574">
        <v>9.18</v>
      </c>
      <c r="F279" s="574">
        <v>5.04</v>
      </c>
      <c r="G279" s="574">
        <v>4.43</v>
      </c>
      <c r="H279" s="324">
        <f>IFERROR(IF($C279&lt;500,$C279*E279,IF(AND(500&lt;=$C279,$C279&lt;=5000),$C279*F279,IF($C279&gt;5000,$C279*G279,"No Offer"))),"No Offer")</f>
        <v>0</v>
      </c>
      <c r="I279" s="573">
        <v>7.6</v>
      </c>
      <c r="J279" s="573">
        <v>1.4</v>
      </c>
      <c r="K279" s="573">
        <v>1.2</v>
      </c>
      <c r="L279" s="326">
        <f>IFERROR(IF($C279&lt;500,$C279*I279,IF(AND(500&lt;=$C279,$C279&lt;=5000),$C279*J279,IF($C279&gt;5000,$C279*K279,"No Offer"))),"No Offer")</f>
        <v>0</v>
      </c>
      <c r="M279" s="574">
        <v>10.8</v>
      </c>
      <c r="N279" s="574">
        <v>10.8</v>
      </c>
      <c r="O279" s="574">
        <v>10.8</v>
      </c>
      <c r="P279" s="324">
        <f>IFERROR(IF($C279&lt;500,$C279*M279,IF(AND(500&lt;=$C279,$C279&lt;=5000),$C279*N279,IF($C279&gt;5000,$C279*O279,"No Offer"))),"No Offer")</f>
        <v>0</v>
      </c>
      <c r="Q279" s="644">
        <v>1.8</v>
      </c>
      <c r="R279" s="644">
        <v>1.5</v>
      </c>
      <c r="S279" s="644">
        <v>1.5</v>
      </c>
      <c r="T279" s="326">
        <f>IFERROR(IF($C279&lt;500,$C279*Q279,IF(AND(500&lt;=$C279,$C279&lt;=5000),$C279*R279,IF($C279&gt;5000,$C279*S279,"No Offer"))),"No Offer")</f>
        <v>0</v>
      </c>
      <c r="U279" s="576">
        <v>7.7</v>
      </c>
      <c r="V279" s="576">
        <v>5.09</v>
      </c>
      <c r="W279" s="576">
        <v>3.17</v>
      </c>
      <c r="X279" s="324">
        <f>IFERROR(IF($C279&lt;500,$C279*U279,IF(AND(500&lt;=$C279,$C279&lt;=5000),$C279*V279,IF($C279&gt;5000,$C279*W279,"No Offer"))),"No Offer")</f>
        <v>0</v>
      </c>
      <c r="Y279" s="573">
        <v>8.7399999999999984</v>
      </c>
      <c r="Z279" s="573">
        <v>1.6099999999999999</v>
      </c>
      <c r="AA279" s="573">
        <v>1.38</v>
      </c>
      <c r="AB279" s="326">
        <f>IFERROR(IF($C279&lt;500,$C279*Y279,IF(AND(500&lt;=$C279,$C279&lt;=5000),$C279*Z279,IF($C279&gt;5000,$C279*AA279,"No Offer"))),"No Offer")</f>
        <v>0</v>
      </c>
      <c r="AC279" s="731">
        <f>AB279</f>
        <v>0</v>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Input'!C281</f>
        <v>0</v>
      </c>
      <c r="D281" s="318" t="s">
        <v>1752</v>
      </c>
      <c r="E281" s="574">
        <v>10.16</v>
      </c>
      <c r="F281" s="574">
        <v>7.49</v>
      </c>
      <c r="G281" s="574">
        <v>6.59</v>
      </c>
      <c r="H281" s="324">
        <f>IFERROR(IF($C281&lt;500,$C281*E281,IF(AND(500&lt;=$C281,$C281&lt;=5000),$C281*F281,IF($C281&gt;5000,$C281*G281,"No Offer"))),"No Offer")</f>
        <v>0</v>
      </c>
      <c r="I281" s="573">
        <v>7.6</v>
      </c>
      <c r="J281" s="573">
        <v>1.4</v>
      </c>
      <c r="K281" s="573">
        <v>1.3</v>
      </c>
      <c r="L281" s="326">
        <f>IFERROR(IF($C281&lt;500,$C281*I281,IF(AND(500&lt;=$C281,$C281&lt;=5000),$C281*J281,IF($C281&gt;5000,$C281*K281,"No Offer"))),"No Offer")</f>
        <v>0</v>
      </c>
      <c r="M281" s="574">
        <v>14.58</v>
      </c>
      <c r="N281" s="574">
        <v>14.58</v>
      </c>
      <c r="O281" s="574">
        <v>14.58</v>
      </c>
      <c r="P281" s="324">
        <f>IFERROR(IF($C281&lt;500,$C281*M281,IF(AND(500&lt;=$C281,$C281&lt;=5000),$C281*N281,IF($C281&gt;5000,$C281*O281,"No Offer"))),"No Offer")</f>
        <v>0</v>
      </c>
      <c r="Q281" s="644">
        <v>2</v>
      </c>
      <c r="R281" s="644">
        <v>1.8</v>
      </c>
      <c r="S281" s="644">
        <v>1.8</v>
      </c>
      <c r="T281" s="326">
        <f>IFERROR(IF($C281&lt;500,$C281*Q281,IF(AND(500&lt;=$C281,$C281&lt;=5000),$C281*R281,IF($C281&gt;5000,$C281*S281,"No Offer"))),"No Offer")</f>
        <v>0</v>
      </c>
      <c r="U281" s="576">
        <v>8.11</v>
      </c>
      <c r="V281" s="576">
        <v>5.56</v>
      </c>
      <c r="W281" s="576">
        <v>4.58</v>
      </c>
      <c r="X281" s="324">
        <f>IFERROR(IF($C281&lt;500,$C281*U281,IF(AND(500&lt;=$C281,$C281&lt;=5000),$C281*V281,IF($C281&gt;5000,$C281*W281,"No Offer"))),"No Offer")</f>
        <v>0</v>
      </c>
      <c r="Y281" s="573">
        <v>8.7399999999999984</v>
      </c>
      <c r="Z281" s="573">
        <v>1.6099999999999999</v>
      </c>
      <c r="AA281" s="573">
        <v>1.4949999999999999</v>
      </c>
      <c r="AB281" s="326">
        <f>IFERROR(IF($C281&lt;500,$C281*Y281,IF(AND(500&lt;=$C281,$C281&lt;=5000),$C281*Z281,IF($C281&gt;5000,$C281*AA281,"No Offer"))),"No Offer")</f>
        <v>0</v>
      </c>
      <c r="AC281" s="731">
        <f>AB281</f>
        <v>0</v>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Input'!C283</f>
        <v>0</v>
      </c>
      <c r="D283" s="318" t="s">
        <v>1752</v>
      </c>
      <c r="E283" s="574">
        <v>11.88</v>
      </c>
      <c r="F283" s="574">
        <v>9.92</v>
      </c>
      <c r="G283" s="574">
        <v>8.76</v>
      </c>
      <c r="H283" s="324">
        <f>IFERROR(IF($C283&lt;500,$C283*E283,IF(AND(500&lt;=$C283,$C283&lt;=5000),$C283*F283,IF($C283&gt;5000,$C283*G283,"No Offer"))),"No Offer")</f>
        <v>0</v>
      </c>
      <c r="I283" s="573">
        <v>7.6</v>
      </c>
      <c r="J283" s="573">
        <v>1.4</v>
      </c>
      <c r="K283" s="573">
        <v>1.3</v>
      </c>
      <c r="L283" s="326">
        <f>IFERROR(IF($C283&lt;500,$C283*I283,IF(AND(500&lt;=$C283,$C283&lt;=5000),$C283*J283,IF($C283&gt;5000,$C283*K283,"No Offer"))),"No Offer")</f>
        <v>0</v>
      </c>
      <c r="M283" s="574">
        <v>19.440000000000001</v>
      </c>
      <c r="N283" s="574">
        <v>19.440000000000001</v>
      </c>
      <c r="O283" s="574">
        <v>19.440000000000001</v>
      </c>
      <c r="P283" s="324">
        <f>IFERROR(IF($C283&lt;500,$C283*M283,IF(AND(500&lt;=$C283,$C283&lt;=5000),$C283*N283,IF($C283&gt;5000,$C283*O283,"No Offer"))),"No Offer")</f>
        <v>0</v>
      </c>
      <c r="Q283" s="644">
        <v>2.5</v>
      </c>
      <c r="R283" s="644">
        <v>2</v>
      </c>
      <c r="S283" s="644">
        <v>2</v>
      </c>
      <c r="T283" s="326">
        <f>IFERROR(IF($C283&lt;500,$C283*Q283,IF(AND(500&lt;=$C283,$C283&lt;=5000),$C283*R283,IF($C283&gt;5000,$C283*S283,"No Offer"))),"No Offer")</f>
        <v>0</v>
      </c>
      <c r="U283" s="576">
        <v>10.53</v>
      </c>
      <c r="V283" s="576">
        <v>6.98</v>
      </c>
      <c r="W283" s="576">
        <v>6</v>
      </c>
      <c r="X283" s="324">
        <f>IFERROR(IF($C283&lt;500,$C283*U283,IF(AND(500&lt;=$C283,$C283&lt;=5000),$C283*V283,IF($C283&gt;5000,$C283*W283,"No Offer"))),"No Offer")</f>
        <v>0</v>
      </c>
      <c r="Y283" s="573">
        <v>8.7399999999999984</v>
      </c>
      <c r="Z283" s="573">
        <v>1.6099999999999999</v>
      </c>
      <c r="AA283" s="573">
        <v>1.4949999999999999</v>
      </c>
      <c r="AB283" s="326">
        <f>IFERROR(IF($C283&lt;500,$C283*Y283,IF(AND(500&lt;=$C283,$C283&lt;=5000),$C283*Z283,IF($C283&gt;5000,$C283*AA283,"No Offer"))),"No Offer")</f>
        <v>0</v>
      </c>
      <c r="AC283" s="731">
        <f>AB283</f>
        <v>0</v>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v>0</v>
      </c>
      <c r="H286" s="476"/>
      <c r="I286" s="476"/>
      <c r="J286" s="476"/>
      <c r="K286" s="736">
        <f>SUM(L288:L328)</f>
        <v>0</v>
      </c>
      <c r="L286" s="476"/>
      <c r="M286" s="476"/>
      <c r="N286" s="476"/>
      <c r="O286" s="736">
        <f>SUM(P288:P328)</f>
        <v>0</v>
      </c>
      <c r="P286" s="476"/>
      <c r="Q286" s="476"/>
      <c r="R286" s="476"/>
      <c r="S286" s="736">
        <f>SUM(T288:T328)</f>
        <v>0</v>
      </c>
      <c r="T286" s="476"/>
      <c r="U286" s="476"/>
      <c r="V286" s="476"/>
      <c r="W286" s="736">
        <f>SUM(X288:X328)</f>
        <v>0</v>
      </c>
      <c r="X286" s="476"/>
      <c r="Y286" s="476"/>
      <c r="Z286" s="476"/>
      <c r="AA286" s="736">
        <f>SUM(AB288:AB328)</f>
        <v>0</v>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Input'!C288</f>
        <v>0</v>
      </c>
      <c r="D288" s="318" t="s">
        <v>1752</v>
      </c>
      <c r="E288" s="574">
        <v>128.97999999999999</v>
      </c>
      <c r="F288" s="574">
        <v>128.97999999999999</v>
      </c>
      <c r="G288" s="574">
        <v>128.97999999999999</v>
      </c>
      <c r="H288" s="324">
        <f>IFERROR(IF($C288&lt;10,$C288*E288,IF(AND(10&lt;=$C288,$C288&lt;=50),$C288*F288,IF($C288&gt;50,$C288*G288,"No Offer"))),"No Offer")</f>
        <v>0</v>
      </c>
      <c r="I288" s="573">
        <v>60</v>
      </c>
      <c r="J288" s="573">
        <v>60</v>
      </c>
      <c r="K288" s="573">
        <v>60</v>
      </c>
      <c r="L288" s="326">
        <f>IFERROR(IF($C288&lt;10,$C288*I288,IF(AND(10&lt;=$C288,$C288&lt;=50),$C288*J288,IF($C288&gt;50,$C288*K288,"No Offer"))),"No Offer")</f>
        <v>0</v>
      </c>
      <c r="M288" s="574">
        <v>152.06</v>
      </c>
      <c r="N288" s="574">
        <v>152.06</v>
      </c>
      <c r="O288" s="574">
        <v>152.06</v>
      </c>
      <c r="P288" s="324">
        <f>IFERROR(IF($C288&lt;10,$C288*M288,IF(AND(10&lt;=$C288,$C288&lt;=50),$C288*N288,IF($C288&gt;50,$C288*O288,"No Offer"))),"No Offer")</f>
        <v>0</v>
      </c>
      <c r="Q288" s="644">
        <v>88</v>
      </c>
      <c r="R288" s="644">
        <v>88</v>
      </c>
      <c r="S288" s="644">
        <v>88</v>
      </c>
      <c r="T288" s="326">
        <f>IFERROR(IF($C288&lt;10,$C288*Q288,IF(AND(10&lt;=$C288,$C288&lt;=50),$C288*R288,IF($C288&gt;50,$C288*S288,"No Offer"))),"No Offer")</f>
        <v>0</v>
      </c>
      <c r="U288" s="576">
        <v>132</v>
      </c>
      <c r="V288" s="576">
        <v>122</v>
      </c>
      <c r="W288" s="576">
        <v>117</v>
      </c>
      <c r="X288" s="324">
        <f>IFERROR(IF($C288&lt;10,$C288*U288,IF(AND(10&lt;=$C288,$C288&lt;=50),$C288*V288,IF($C288&gt;50,$C288*W288,"No Offer"))),"No Offer")</f>
        <v>0</v>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Input'!C290</f>
        <v>0</v>
      </c>
      <c r="D290" s="318" t="s">
        <v>1752</v>
      </c>
      <c r="E290" s="574">
        <v>128.97999999999999</v>
      </c>
      <c r="F290" s="574">
        <v>128.97999999999999</v>
      </c>
      <c r="G290" s="574">
        <v>128.97999999999999</v>
      </c>
      <c r="H290" s="324">
        <f>IFERROR(IF($C290&lt;10,$C290*E290,IF(AND(10&lt;=$C290,$C290&lt;=50),$C290*F290,IF($C290&gt;50,$C290*G290,"No Offer"))),"No Offer")</f>
        <v>0</v>
      </c>
      <c r="I290" s="573">
        <v>60</v>
      </c>
      <c r="J290" s="573">
        <v>60</v>
      </c>
      <c r="K290" s="573">
        <v>60</v>
      </c>
      <c r="L290" s="326">
        <f>IFERROR(IF($C290&lt;10,$C290*I290,IF(AND(10&lt;=$C290,$C290&lt;=50),$C290*J290,IF($C290&gt;50,$C290*K290,"No Offer"))),"No Offer")</f>
        <v>0</v>
      </c>
      <c r="M290" s="574">
        <v>152.06</v>
      </c>
      <c r="N290" s="574">
        <v>152.06</v>
      </c>
      <c r="O290" s="574">
        <v>152.06</v>
      </c>
      <c r="P290" s="324">
        <f>IFERROR(IF($C290&lt;10,$C290*M290,IF(AND(10&lt;=$C290,$C290&lt;=50),$C290*N290,IF($C290&gt;50,$C290*O290,"No Offer"))),"No Offer")</f>
        <v>0</v>
      </c>
      <c r="Q290" s="644">
        <v>88</v>
      </c>
      <c r="R290" s="644">
        <v>88</v>
      </c>
      <c r="S290" s="644">
        <v>88</v>
      </c>
      <c r="T290" s="326">
        <f>IFERROR(IF($C290&lt;10,$C290*Q290,IF(AND(10&lt;=$C290,$C290&lt;=50),$C290*R290,IF($C290&gt;50,$C290*S290,"No Offer"))),"No Offer")</f>
        <v>0</v>
      </c>
      <c r="U290" s="576">
        <v>130</v>
      </c>
      <c r="V290" s="576">
        <v>120</v>
      </c>
      <c r="W290" s="576">
        <v>115</v>
      </c>
      <c r="X290" s="324">
        <f>IFERROR(IF($C290&lt;10,$C290*U290,IF(AND(10&lt;=$C290,$C290&lt;=50),$C290*V290,IF($C290&gt;50,$C290*W290,"No Offer"))),"No Offer")</f>
        <v>0</v>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Input'!C292</f>
        <v>0</v>
      </c>
      <c r="D292" s="318" t="s">
        <v>1752</v>
      </c>
      <c r="E292" s="574">
        <v>129.43</v>
      </c>
      <c r="F292" s="574">
        <v>129.43</v>
      </c>
      <c r="G292" s="574">
        <v>129.43</v>
      </c>
      <c r="H292" s="324">
        <f>IFERROR(IF($C292&lt;10,$C292*E292,IF(AND(10&lt;=$C292,$C292&lt;=50),$C292*F292,IF($C292&gt;50,$C292*G292,"No Offer"))),"No Offer")</f>
        <v>0</v>
      </c>
      <c r="I292" s="573">
        <v>60</v>
      </c>
      <c r="J292" s="573">
        <v>60</v>
      </c>
      <c r="K292" s="573">
        <v>60</v>
      </c>
      <c r="L292" s="326">
        <f>IFERROR(IF($C292&lt;10,$C292*I292,IF(AND(10&lt;=$C292,$C292&lt;=50),$C292*J292,IF($C292&gt;50,$C292*K292,"No Offer"))),"No Offer")</f>
        <v>0</v>
      </c>
      <c r="M292" s="574">
        <v>152.06</v>
      </c>
      <c r="N292" s="574">
        <v>152.06</v>
      </c>
      <c r="O292" s="574">
        <v>152.06</v>
      </c>
      <c r="P292" s="324">
        <f>IFERROR(IF($C292&lt;10,$C292*M292,IF(AND(10&lt;=$C292,$C292&lt;=50),$C292*N292,IF($C292&gt;50,$C292*O292,"No Offer"))),"No Offer")</f>
        <v>0</v>
      </c>
      <c r="Q292" s="644">
        <v>88</v>
      </c>
      <c r="R292" s="644">
        <v>88</v>
      </c>
      <c r="S292" s="644">
        <v>88</v>
      </c>
      <c r="T292" s="326">
        <f>IFERROR(IF($C292&lt;10,$C292*Q292,IF(AND(10&lt;=$C292,$C292&lt;=50),$C292*R292,IF($C292&gt;50,$C292*S292,"No Offer"))),"No Offer")</f>
        <v>0</v>
      </c>
      <c r="U292" s="576">
        <v>130</v>
      </c>
      <c r="V292" s="576">
        <v>120</v>
      </c>
      <c r="W292" s="576">
        <v>115</v>
      </c>
      <c r="X292" s="324">
        <f>IFERROR(IF($C292&lt;10,$C292*U292,IF(AND(10&lt;=$C292,$C292&lt;=50),$C292*V292,IF($C292&gt;50,$C292*W292,"No Offer"))),"No Offer")</f>
        <v>0</v>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Input'!C294</f>
        <v>0</v>
      </c>
      <c r="D294" s="318" t="s">
        <v>1752</v>
      </c>
      <c r="E294" s="574">
        <v>125.98</v>
      </c>
      <c r="F294" s="574">
        <v>125.98</v>
      </c>
      <c r="G294" s="574">
        <v>125.98</v>
      </c>
      <c r="H294" s="324">
        <f>IFERROR(IF($C294&lt;10,$C294*E294,IF(AND(10&lt;=$C294,$C294&lt;=50),$C294*F294,IF($C294&gt;50,$C294*G294,"No Offer"))),"No Offer")</f>
        <v>0</v>
      </c>
      <c r="I294" s="573">
        <v>60</v>
      </c>
      <c r="J294" s="573">
        <v>60</v>
      </c>
      <c r="K294" s="573">
        <v>60</v>
      </c>
      <c r="L294" s="326">
        <f>IFERROR(IF($C294&lt;10,$C294*I294,IF(AND(10&lt;=$C294,$C294&lt;=50),$C294*J294,IF($C294&gt;50,$C294*K294,"No Offer"))),"No Offer")</f>
        <v>0</v>
      </c>
      <c r="M294" s="574">
        <v>150.96</v>
      </c>
      <c r="N294" s="574">
        <v>150.96</v>
      </c>
      <c r="O294" s="574">
        <v>150.96</v>
      </c>
      <c r="P294" s="324">
        <f>IFERROR(IF($C294&lt;10,$C294*M294,IF(AND(10&lt;=$C294,$C294&lt;=50),$C294*N294,IF($C294&gt;50,$C294*O294,"No Offer"))),"No Offer")</f>
        <v>0</v>
      </c>
      <c r="Q294" s="644">
        <v>88</v>
      </c>
      <c r="R294" s="644">
        <v>88</v>
      </c>
      <c r="S294" s="644">
        <v>88</v>
      </c>
      <c r="T294" s="326">
        <f>IFERROR(IF($C294&lt;10,$C294*Q294,IF(AND(10&lt;=$C294,$C294&lt;=50),$C294*R294,IF($C294&gt;50,$C294*S294,"No Offer"))),"No Offer")</f>
        <v>0</v>
      </c>
      <c r="U294" s="576">
        <v>129</v>
      </c>
      <c r="V294" s="576">
        <v>119</v>
      </c>
      <c r="W294" s="576">
        <v>114</v>
      </c>
      <c r="X294" s="324">
        <f>IFERROR(IF($C294&lt;10,$C294*U294,IF(AND(10&lt;=$C294,$C294&lt;=50),$C294*V294,IF($C294&gt;50,$C294*W294,"No Offer"))),"No Offer")</f>
        <v>0</v>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Input'!C296</f>
        <v>0</v>
      </c>
      <c r="D296" s="318" t="s">
        <v>1752</v>
      </c>
      <c r="E296" s="574">
        <v>125.98</v>
      </c>
      <c r="F296" s="574">
        <v>125.98</v>
      </c>
      <c r="G296" s="574">
        <v>125.98</v>
      </c>
      <c r="H296" s="324">
        <f>IFERROR(IF($C296&lt;10,$C296*E296,IF(AND(10&lt;=$C296,$C296&lt;=50),$C296*F296,IF($C296&gt;50,$C296*G296,"No Offer"))),"No Offer")</f>
        <v>0</v>
      </c>
      <c r="I296" s="573">
        <v>60</v>
      </c>
      <c r="J296" s="573">
        <v>60</v>
      </c>
      <c r="K296" s="573">
        <v>60</v>
      </c>
      <c r="L296" s="326">
        <f>IFERROR(IF($C296&lt;10,$C296*I296,IF(AND(10&lt;=$C296,$C296&lt;=50),$C296*J296,IF($C296&gt;50,$C296*K296,"No Offer"))),"No Offer")</f>
        <v>0</v>
      </c>
      <c r="M296" s="574">
        <v>150.96</v>
      </c>
      <c r="N296" s="574">
        <v>150.96</v>
      </c>
      <c r="O296" s="574">
        <v>150.96</v>
      </c>
      <c r="P296" s="324">
        <f>IFERROR(IF($C296&lt;10,$C296*M296,IF(AND(10&lt;=$C296,$C296&lt;=50),$C296*N296,IF($C296&gt;50,$C296*O296,"No Offer"))),"No Offer")</f>
        <v>0</v>
      </c>
      <c r="Q296" s="644">
        <v>85</v>
      </c>
      <c r="R296" s="644">
        <v>85</v>
      </c>
      <c r="S296" s="644">
        <v>85</v>
      </c>
      <c r="T296" s="326">
        <f>IFERROR(IF($C296&lt;10,$C296*Q296,IF(AND(10&lt;=$C296,$C296&lt;=50),$C296*R296,IF($C296&gt;50,$C296*S296,"No Offer"))),"No Offer")</f>
        <v>0</v>
      </c>
      <c r="U296" s="576">
        <v>127</v>
      </c>
      <c r="V296" s="576">
        <v>117</v>
      </c>
      <c r="W296" s="576">
        <v>112</v>
      </c>
      <c r="X296" s="324">
        <f>IFERROR(IF($C296&lt;10,$C296*U296,IF(AND(10&lt;=$C296,$C296&lt;=50),$C296*V296,IF($C296&gt;50,$C296*W296,"No Offer"))),"No Offer")</f>
        <v>0</v>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Input'!C298</f>
        <v>0</v>
      </c>
      <c r="D298" s="318" t="s">
        <v>1752</v>
      </c>
      <c r="E298" s="574">
        <v>125.98</v>
      </c>
      <c r="F298" s="574">
        <v>125.98</v>
      </c>
      <c r="G298" s="574">
        <v>125.98</v>
      </c>
      <c r="H298" s="324">
        <f>IFERROR(IF($C298&lt;10,$C298*E298,IF(AND(10&lt;=$C298,$C298&lt;=50),$C298*F298,IF($C298&gt;50,$C298*G298,"No Offer"))),"No Offer")</f>
        <v>0</v>
      </c>
      <c r="I298" s="573">
        <v>60</v>
      </c>
      <c r="J298" s="573">
        <v>60</v>
      </c>
      <c r="K298" s="573">
        <v>60</v>
      </c>
      <c r="L298" s="326">
        <f>IFERROR(IF($C298&lt;10,$C298*I298,IF(AND(10&lt;=$C298,$C298&lt;=50),$C298*J298,IF($C298&gt;50,$C298*K298,"No Offer"))),"No Offer")</f>
        <v>0</v>
      </c>
      <c r="M298" s="574">
        <v>150.96</v>
      </c>
      <c r="N298" s="574">
        <v>150.96</v>
      </c>
      <c r="O298" s="574">
        <v>150.96</v>
      </c>
      <c r="P298" s="324">
        <f>IFERROR(IF($C298&lt;10,$C298*M298,IF(AND(10&lt;=$C298,$C298&lt;=50),$C298*N298,IF($C298&gt;50,$C298*O298,"No Offer"))),"No Offer")</f>
        <v>0</v>
      </c>
      <c r="Q298" s="644">
        <v>85</v>
      </c>
      <c r="R298" s="644">
        <v>85</v>
      </c>
      <c r="S298" s="644">
        <v>85</v>
      </c>
      <c r="T298" s="326">
        <f>IFERROR(IF($C298&lt;10,$C298*Q298,IF(AND(10&lt;=$C298,$C298&lt;=50),$C298*R298,IF($C298&gt;50,$C298*S298,"No Offer"))),"No Offer")</f>
        <v>0</v>
      </c>
      <c r="U298" s="576">
        <v>130</v>
      </c>
      <c r="V298" s="576">
        <v>120</v>
      </c>
      <c r="W298" s="576">
        <v>115</v>
      </c>
      <c r="X298" s="324">
        <f>IFERROR(IF($C298&lt;10,$C298*U298,IF(AND(10&lt;=$C298,$C298&lt;=50),$C298*V298,IF($C298&gt;50,$C298*W298,"No Offer"))),"No Offer")</f>
        <v>0</v>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Input'!C300</f>
        <v>0</v>
      </c>
      <c r="D300" s="318" t="s">
        <v>1752</v>
      </c>
      <c r="E300" s="574">
        <v>125.98</v>
      </c>
      <c r="F300" s="574">
        <v>125.98</v>
      </c>
      <c r="G300" s="574">
        <v>125.98</v>
      </c>
      <c r="H300" s="324">
        <f>IFERROR(IF($C300&lt;10,$C300*E300,IF(AND(10&lt;=$C300,$C300&lt;=50),$C300*F300,IF($C300&gt;50,$C300*G300,"No Offer"))),"No Offer")</f>
        <v>0</v>
      </c>
      <c r="I300" s="573">
        <v>60</v>
      </c>
      <c r="J300" s="573">
        <v>60</v>
      </c>
      <c r="K300" s="573">
        <v>60</v>
      </c>
      <c r="L300" s="326">
        <f>IFERROR(IF($C300&lt;10,$C300*I300,IF(AND(10&lt;=$C300,$C300&lt;=50),$C300*J300,IF($C300&gt;50,$C300*K300,"No Offer"))),"No Offer")</f>
        <v>0</v>
      </c>
      <c r="M300" s="574">
        <v>150.96</v>
      </c>
      <c r="N300" s="574">
        <v>150.96</v>
      </c>
      <c r="O300" s="574">
        <v>150.96</v>
      </c>
      <c r="P300" s="324">
        <f>IFERROR(IF($C300&lt;10,$C300*M300,IF(AND(10&lt;=$C300,$C300&lt;=50),$C300*N300,IF($C300&gt;50,$C300*O300,"No Offer"))),"No Offer")</f>
        <v>0</v>
      </c>
      <c r="Q300" s="644">
        <v>85</v>
      </c>
      <c r="R300" s="644">
        <v>85</v>
      </c>
      <c r="S300" s="644">
        <v>85</v>
      </c>
      <c r="T300" s="326">
        <f>IFERROR(IF($C300&lt;10,$C300*Q300,IF(AND(10&lt;=$C300,$C300&lt;=50),$C300*R300,IF($C300&gt;50,$C300*S300,"No Offer"))),"No Offer")</f>
        <v>0</v>
      </c>
      <c r="U300" s="576">
        <v>128</v>
      </c>
      <c r="V300" s="576">
        <v>118</v>
      </c>
      <c r="W300" s="576">
        <v>113</v>
      </c>
      <c r="X300" s="324">
        <f>IFERROR(IF($C300&lt;10,$C300*U300,IF(AND(10&lt;=$C300,$C300&lt;=50),$C300*V300,IF($C300&gt;50,$C300*W300,"No Offer"))),"No Offer")</f>
        <v>0</v>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Input'!C302</f>
        <v>0</v>
      </c>
      <c r="D302" s="318" t="s">
        <v>1752</v>
      </c>
      <c r="E302" s="730">
        <v>104.05</v>
      </c>
      <c r="F302" s="730">
        <v>100.72</v>
      </c>
      <c r="G302" s="730">
        <v>100.72</v>
      </c>
      <c r="H302" s="324">
        <f>IFERROR(IF($C302&lt;10,$C302*E302,IF(AND(10&lt;=$C302,$C302&lt;=50),$C302*F302,IF($C302&gt;50,$C302*G302,"No Offer"))),"No Offer")</f>
        <v>0</v>
      </c>
      <c r="I302" s="573">
        <v>50</v>
      </c>
      <c r="J302" s="573">
        <v>50</v>
      </c>
      <c r="K302" s="573">
        <v>50</v>
      </c>
      <c r="L302" s="326">
        <f>IFERROR(IF($C302&lt;10,$C302*I302,IF(AND(10&lt;=$C302,$C302&lt;=50),$C302*J302,IF($C302&gt;50,$C302*K302,"No Offer"))),"No Offer")</f>
        <v>0</v>
      </c>
      <c r="M302" s="730">
        <v>121.64</v>
      </c>
      <c r="N302" s="730">
        <v>121.64</v>
      </c>
      <c r="O302" s="730">
        <v>121.64</v>
      </c>
      <c r="P302" s="324">
        <f>IFERROR(IF($C302&lt;10,$C302*M302,IF(AND(10&lt;=$C302,$C302&lt;=50),$C302*N302,IF($C302&gt;50,$C302*O302,"No Offer"))),"No Offer")</f>
        <v>0</v>
      </c>
      <c r="Q302" s="644">
        <v>88</v>
      </c>
      <c r="R302" s="644">
        <v>88</v>
      </c>
      <c r="S302" s="644">
        <v>88</v>
      </c>
      <c r="T302" s="326">
        <f>IFERROR(IF($C302&lt;10,$C302*Q302,IF(AND(10&lt;=$C302,$C302&lt;=50),$C302*R302,IF($C302&gt;50,$C302*S302,"No Offer"))),"No Offer")</f>
        <v>0</v>
      </c>
      <c r="U302" s="571">
        <v>123</v>
      </c>
      <c r="V302" s="571">
        <v>113</v>
      </c>
      <c r="W302" s="571">
        <v>108</v>
      </c>
      <c r="X302" s="324">
        <f>IFERROR(IF($C302&lt;10,$C302*U302,IF(AND(10&lt;=$C302,$C302&lt;=50),$C302*V302,IF($C302&gt;50,$C302*W302,"No Offer"))),"No Offer")</f>
        <v>0</v>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Input'!C304</f>
        <v>0</v>
      </c>
      <c r="D304" s="318" t="s">
        <v>1752</v>
      </c>
      <c r="E304" s="730">
        <v>104.05</v>
      </c>
      <c r="F304" s="730">
        <v>100.72</v>
      </c>
      <c r="G304" s="730">
        <v>100.72</v>
      </c>
      <c r="H304" s="324">
        <f>IFERROR(IF($C304&lt;10,$C304*E304,IF(AND(10&lt;=$C304,$C304&lt;=50),$C304*F304,IF($C304&gt;50,$C304*G304,"No Offer"))),"No Offer")</f>
        <v>0</v>
      </c>
      <c r="I304" s="573">
        <v>50</v>
      </c>
      <c r="J304" s="573">
        <v>50</v>
      </c>
      <c r="K304" s="573">
        <v>50</v>
      </c>
      <c r="L304" s="326">
        <f>IFERROR(IF($C304&lt;10,$C304*I304,IF(AND(10&lt;=$C304,$C304&lt;=50),$C304*J304,IF($C304&gt;50,$C304*K304,"No Offer"))),"No Offer")</f>
        <v>0</v>
      </c>
      <c r="M304" s="730">
        <v>121.64</v>
      </c>
      <c r="N304" s="730">
        <v>121.64</v>
      </c>
      <c r="O304" s="730">
        <v>121.64</v>
      </c>
      <c r="P304" s="324">
        <f>IFERROR(IF($C304&lt;10,$C304*M304,IF(AND(10&lt;=$C304,$C304&lt;=50),$C304*N304,IF($C304&gt;50,$C304*O304,"No Offer"))),"No Offer")</f>
        <v>0</v>
      </c>
      <c r="Q304" s="644">
        <v>88</v>
      </c>
      <c r="R304" s="644">
        <v>88</v>
      </c>
      <c r="S304" s="644">
        <v>88</v>
      </c>
      <c r="T304" s="326">
        <f>IFERROR(IF($C304&lt;10,$C304*Q304,IF(AND(10&lt;=$C304,$C304&lt;=50),$C304*R304,IF($C304&gt;50,$C304*S304,"No Offer"))),"No Offer")</f>
        <v>0</v>
      </c>
      <c r="U304" s="571">
        <v>121</v>
      </c>
      <c r="V304" s="571">
        <v>111</v>
      </c>
      <c r="W304" s="571">
        <v>106</v>
      </c>
      <c r="X304" s="324">
        <f>IFERROR(IF($C304&lt;10,$C304*U304,IF(AND(10&lt;=$C304,$C304&lt;=50),$C304*V304,IF($C304&gt;50,$C304*W304,"No Offer"))),"No Offer")</f>
        <v>0</v>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Input'!C306</f>
        <v>0</v>
      </c>
      <c r="D306" s="318" t="s">
        <v>1752</v>
      </c>
      <c r="E306" s="730">
        <v>104.05</v>
      </c>
      <c r="F306" s="730">
        <v>101.16</v>
      </c>
      <c r="G306" s="730">
        <v>101.16</v>
      </c>
      <c r="H306" s="324">
        <f>IFERROR(IF($C306&lt;10,$C306*E306,IF(AND(10&lt;=$C306,$C306&lt;=50),$C306*F306,IF($C306&gt;50,$C306*G306,"No Offer"))),"No Offer")</f>
        <v>0</v>
      </c>
      <c r="I306" s="573">
        <v>50</v>
      </c>
      <c r="J306" s="573">
        <v>50</v>
      </c>
      <c r="K306" s="573">
        <v>50</v>
      </c>
      <c r="L306" s="326">
        <f>IFERROR(IF($C306&lt;10,$C306*I306,IF(AND(10&lt;=$C306,$C306&lt;=50),$C306*J306,IF($C306&gt;50,$C306*K306,"No Offer"))),"No Offer")</f>
        <v>0</v>
      </c>
      <c r="M306" s="730">
        <v>121.64</v>
      </c>
      <c r="N306" s="730">
        <v>121.64</v>
      </c>
      <c r="O306" s="730">
        <v>121.64</v>
      </c>
      <c r="P306" s="324">
        <f>IFERROR(IF($C306&lt;10,$C306*M306,IF(AND(10&lt;=$C306,$C306&lt;=50),$C306*N306,IF($C306&gt;50,$C306*O306,"No Offer"))),"No Offer")</f>
        <v>0</v>
      </c>
      <c r="Q306" s="644">
        <v>88</v>
      </c>
      <c r="R306" s="644">
        <v>88</v>
      </c>
      <c r="S306" s="644">
        <v>88</v>
      </c>
      <c r="T306" s="326">
        <f>IFERROR(IF($C306&lt;10,$C306*Q306,IF(AND(10&lt;=$C306,$C306&lt;=50),$C306*R306,IF($C306&gt;50,$C306*S306,"No Offer"))),"No Offer")</f>
        <v>0</v>
      </c>
      <c r="U306" s="571">
        <v>121</v>
      </c>
      <c r="V306" s="571">
        <v>111</v>
      </c>
      <c r="W306" s="571">
        <v>106</v>
      </c>
      <c r="X306" s="324">
        <f>IFERROR(IF($C306&lt;10,$C306*U306,IF(AND(10&lt;=$C306,$C306&lt;=50),$C306*V306,IF($C306&gt;50,$C306*W306,"No Offer"))),"No Offer")</f>
        <v>0</v>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Input'!C308</f>
        <v>0</v>
      </c>
      <c r="D308" s="318" t="s">
        <v>1752</v>
      </c>
      <c r="E308" s="730">
        <v>101.06</v>
      </c>
      <c r="F308" s="730">
        <v>101.06</v>
      </c>
      <c r="G308" s="730">
        <v>101.06</v>
      </c>
      <c r="H308" s="324">
        <f>IFERROR(IF($C308&lt;10,$C308*E308,IF(AND(10&lt;=$C308,$C308&lt;=50),$C308*F308,IF($C308&gt;50,$C308*G308,"No Offer"))),"No Offer")</f>
        <v>0</v>
      </c>
      <c r="I308" s="573">
        <v>50</v>
      </c>
      <c r="J308" s="573">
        <v>50</v>
      </c>
      <c r="K308" s="573">
        <v>50</v>
      </c>
      <c r="L308" s="326">
        <f>IFERROR(IF($C308&lt;10,$C308*I308,IF(AND(10&lt;=$C308,$C308&lt;=50),$C308*J308,IF($C308&gt;50,$C308*K308,"No Offer"))),"No Offer")</f>
        <v>0</v>
      </c>
      <c r="M308" s="730">
        <v>120.54</v>
      </c>
      <c r="N308" s="730">
        <v>120.54</v>
      </c>
      <c r="O308" s="730">
        <v>120.54</v>
      </c>
      <c r="P308" s="324">
        <f>IFERROR(IF($C308&lt;10,$C308*M308,IF(AND(10&lt;=$C308,$C308&lt;=50),$C308*N308,IF($C308&gt;50,$C308*O308,"No Offer"))),"No Offer")</f>
        <v>0</v>
      </c>
      <c r="Q308" s="644">
        <v>88</v>
      </c>
      <c r="R308" s="644">
        <v>88</v>
      </c>
      <c r="S308" s="644">
        <v>88</v>
      </c>
      <c r="T308" s="326">
        <f>IFERROR(IF($C308&lt;10,$C308*Q308,IF(AND(10&lt;=$C308,$C308&lt;=50),$C308*R308,IF($C308&gt;50,$C308*S308,"No Offer"))),"No Offer")</f>
        <v>0</v>
      </c>
      <c r="U308" s="571">
        <v>120</v>
      </c>
      <c r="V308" s="571">
        <v>110</v>
      </c>
      <c r="W308" s="571">
        <v>105</v>
      </c>
      <c r="X308" s="324">
        <f>IFERROR(IF($C308&lt;10,$C308*U308,IF(AND(10&lt;=$C308,$C308&lt;=50),$C308*V308,IF($C308&gt;50,$C308*W308,"No Offer"))),"No Offer")</f>
        <v>0</v>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Input'!C310</f>
        <v>0</v>
      </c>
      <c r="D310" s="318" t="s">
        <v>1752</v>
      </c>
      <c r="E310" s="730">
        <v>101.06</v>
      </c>
      <c r="F310" s="730">
        <v>101.06</v>
      </c>
      <c r="G310" s="730">
        <v>101.06</v>
      </c>
      <c r="H310" s="324">
        <f>IFERROR(IF($C310&lt;10,$C310*E310,IF(AND(10&lt;=$C310,$C310&lt;=50),$C310*F310,IF($C310&gt;50,$C310*G310,"No Offer"))),"No Offer")</f>
        <v>0</v>
      </c>
      <c r="I310" s="573">
        <v>50</v>
      </c>
      <c r="J310" s="573">
        <v>50</v>
      </c>
      <c r="K310" s="573">
        <v>50</v>
      </c>
      <c r="L310" s="326">
        <f>IFERROR(IF($C310&lt;10,$C310*I310,IF(AND(10&lt;=$C310,$C310&lt;=50),$C310*J310,IF($C310&gt;50,$C310*K310,"No Offer"))),"No Offer")</f>
        <v>0</v>
      </c>
      <c r="M310" s="730">
        <v>120.54</v>
      </c>
      <c r="N310" s="730">
        <v>120.54</v>
      </c>
      <c r="O310" s="730">
        <v>120.54</v>
      </c>
      <c r="P310" s="324">
        <f>IFERROR(IF($C310&lt;10,$C310*M310,IF(AND(10&lt;=$C310,$C310&lt;=50),$C310*N310,IF($C310&gt;50,$C310*O310,"No Offer"))),"No Offer")</f>
        <v>0</v>
      </c>
      <c r="Q310" s="644">
        <v>88</v>
      </c>
      <c r="R310" s="644">
        <v>88</v>
      </c>
      <c r="S310" s="644">
        <v>88</v>
      </c>
      <c r="T310" s="326">
        <f>IFERROR(IF($C310&lt;10,$C310*Q310,IF(AND(10&lt;=$C310,$C310&lt;=50),$C310*R310,IF($C310&gt;50,$C310*S310,"No Offer"))),"No Offer")</f>
        <v>0</v>
      </c>
      <c r="U310" s="571">
        <v>118</v>
      </c>
      <c r="V310" s="571">
        <v>108</v>
      </c>
      <c r="W310" s="571">
        <v>103</v>
      </c>
      <c r="X310" s="324">
        <f>IFERROR(IF($C310&lt;10,$C310*U310,IF(AND(10&lt;=$C310,$C310&lt;=50),$C310*V310,IF($C310&gt;50,$C310*W310,"No Offer"))),"No Offer")</f>
        <v>0</v>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Input'!C312</f>
        <v>0</v>
      </c>
      <c r="D312" s="318" t="s">
        <v>1752</v>
      </c>
      <c r="E312" s="730">
        <v>101.06</v>
      </c>
      <c r="F312" s="730">
        <v>101.06</v>
      </c>
      <c r="G312" s="730">
        <v>101.06</v>
      </c>
      <c r="H312" s="324">
        <f>IFERROR(IF($C312&lt;10,$C312*E312,IF(AND(10&lt;=$C312,$C312&lt;=50),$C312*F312,IF($C312&gt;50,$C312*G312,"No Offer"))),"No Offer")</f>
        <v>0</v>
      </c>
      <c r="I312" s="573">
        <v>50</v>
      </c>
      <c r="J312" s="573">
        <v>50</v>
      </c>
      <c r="K312" s="573">
        <v>50</v>
      </c>
      <c r="L312" s="326">
        <f>IFERROR(IF($C312&lt;10,$C312*I312,IF(AND(10&lt;=$C312,$C312&lt;=50),$C312*J312,IF($C312&gt;50,$C312*K312,"No Offer"))),"No Offer")</f>
        <v>0</v>
      </c>
      <c r="M312" s="730">
        <v>120.54</v>
      </c>
      <c r="N312" s="730">
        <v>120.54</v>
      </c>
      <c r="O312" s="730">
        <v>120.54</v>
      </c>
      <c r="P312" s="324">
        <f>IFERROR(IF($C312&lt;10,$C312*M312,IF(AND(10&lt;=$C312,$C312&lt;=50),$C312*N312,IF($C312&gt;50,$C312*O312,"No Offer"))),"No Offer")</f>
        <v>0</v>
      </c>
      <c r="Q312" s="644">
        <v>88</v>
      </c>
      <c r="R312" s="644">
        <v>88</v>
      </c>
      <c r="S312" s="644">
        <v>88</v>
      </c>
      <c r="T312" s="326">
        <f>IFERROR(IF($C312&lt;10,$C312*Q312,IF(AND(10&lt;=$C312,$C312&lt;=50),$C312*R312,IF($C312&gt;50,$C312*S312,"No Offer"))),"No Offer")</f>
        <v>0</v>
      </c>
      <c r="U312" s="571">
        <v>121</v>
      </c>
      <c r="V312" s="571">
        <v>111</v>
      </c>
      <c r="W312" s="571">
        <v>106</v>
      </c>
      <c r="X312" s="324">
        <f>IFERROR(IF($C312&lt;10,$C312*U312,IF(AND(10&lt;=$C312,$C312&lt;=50),$C312*V312,IF($C312&gt;50,$C312*W312,"No Offer"))),"No Offer")</f>
        <v>0</v>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Input'!C314</f>
        <v>0</v>
      </c>
      <c r="D314" s="318" t="s">
        <v>1752</v>
      </c>
      <c r="E314" s="730">
        <v>101.06</v>
      </c>
      <c r="F314" s="730">
        <v>101.06</v>
      </c>
      <c r="G314" s="730">
        <v>101.06</v>
      </c>
      <c r="H314" s="324">
        <f>IFERROR(IF($C314&lt;10,$C314*E314,IF(AND(10&lt;=$C314,$C314&lt;=50),$C314*F314,IF($C314&gt;50,$C314*G314,"No Offer"))),"No Offer")</f>
        <v>0</v>
      </c>
      <c r="I314" s="573">
        <v>50</v>
      </c>
      <c r="J314" s="573">
        <v>50</v>
      </c>
      <c r="K314" s="573">
        <v>50</v>
      </c>
      <c r="L314" s="326">
        <f>IFERROR(IF($C314&lt;10,$C314*I314,IF(AND(10&lt;=$C314,$C314&lt;=50),$C314*J314,IF($C314&gt;50,$C314*K314,"No Offer"))),"No Offer")</f>
        <v>0</v>
      </c>
      <c r="M314" s="730">
        <v>120.54</v>
      </c>
      <c r="N314" s="730">
        <v>120.54</v>
      </c>
      <c r="O314" s="730">
        <v>120.54</v>
      </c>
      <c r="P314" s="324">
        <f>IFERROR(IF($C314&lt;10,$C314*M314,IF(AND(10&lt;=$C314,$C314&lt;=50),$C314*N314,IF($C314&gt;50,$C314*O314,"No Offer"))),"No Offer")</f>
        <v>0</v>
      </c>
      <c r="Q314" s="644">
        <v>88</v>
      </c>
      <c r="R314" s="644">
        <v>88</v>
      </c>
      <c r="S314" s="644">
        <v>88</v>
      </c>
      <c r="T314" s="326">
        <f>IFERROR(IF($C314&lt;10,$C314*Q314,IF(AND(10&lt;=$C314,$C314&lt;=50),$C314*R314,IF($C314&gt;50,$C314*S314,"No Offer"))),"No Offer")</f>
        <v>0</v>
      </c>
      <c r="U314" s="571">
        <v>119</v>
      </c>
      <c r="V314" s="571">
        <v>109</v>
      </c>
      <c r="W314" s="571">
        <v>104</v>
      </c>
      <c r="X314" s="324">
        <f>IFERROR(IF($C314&lt;10,$C314*U314,IF(AND(10&lt;=$C314,$C314&lt;=50),$C314*V314,IF($C314&gt;50,$C314*W314,"No Offer"))),"No Offer")</f>
        <v>0</v>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Input'!C316</f>
        <v>0</v>
      </c>
      <c r="D316" s="318" t="s">
        <v>1752</v>
      </c>
      <c r="E316" s="574">
        <v>65.66</v>
      </c>
      <c r="F316" s="574">
        <v>65.66</v>
      </c>
      <c r="G316" s="574">
        <v>65.66</v>
      </c>
      <c r="H316" s="324">
        <f>IFERROR(IF($C316&lt;10,$C316*E316,IF(AND(10&lt;=$C316,$C316&lt;=50),$C316*F316,IF($C316&gt;50,$C316*G316,"No Offer"))),"No Offer")</f>
        <v>0</v>
      </c>
      <c r="I316" s="573">
        <v>40</v>
      </c>
      <c r="J316" s="573">
        <v>40</v>
      </c>
      <c r="K316" s="573">
        <v>40</v>
      </c>
      <c r="L316" s="326">
        <f>IFERROR(IF($C316&lt;10,$C316*I316,IF(AND(10&lt;=$C316,$C316&lt;=50),$C316*J316,IF($C316&gt;50,$C316*K316,"No Offer"))),"No Offer")</f>
        <v>0</v>
      </c>
      <c r="M316" s="574">
        <v>44.17</v>
      </c>
      <c r="N316" s="574">
        <v>44.17</v>
      </c>
      <c r="O316" s="574">
        <v>44.17</v>
      </c>
      <c r="P316" s="324">
        <f>IFERROR(IF($C316&lt;10,$C316*M316,IF(AND(10&lt;=$C316,$C316&lt;=50),$C316*N316,IF($C316&gt;50,$C316*O316,"No Offer"))),"No Offer")</f>
        <v>0</v>
      </c>
      <c r="Q316" s="644">
        <v>45</v>
      </c>
      <c r="R316" s="644">
        <v>45</v>
      </c>
      <c r="S316" s="644">
        <v>45</v>
      </c>
      <c r="T316" s="326">
        <f>IFERROR(IF($C316&lt;10,$C316*Q316,IF(AND(10&lt;=$C316,$C316&lt;=50),$C316*R316,IF($C316&gt;50,$C316*S316,"No Offer"))),"No Offer")</f>
        <v>0</v>
      </c>
      <c r="U316" s="576">
        <v>49</v>
      </c>
      <c r="V316" s="576">
        <v>44</v>
      </c>
      <c r="W316" s="576">
        <v>42</v>
      </c>
      <c r="X316" s="324">
        <f>IFERROR(IF($C316&lt;10,$C316*U316,IF(AND(10&lt;=$C316,$C316&lt;=50),$C316*V316,IF($C316&gt;50,$C316*W316,"No Offer"))),"No Offer")</f>
        <v>0</v>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Input'!C318</f>
        <v>0</v>
      </c>
      <c r="D318" s="318" t="s">
        <v>1752</v>
      </c>
      <c r="E318" s="574">
        <v>65.66</v>
      </c>
      <c r="F318" s="574">
        <v>65.66</v>
      </c>
      <c r="G318" s="574">
        <v>65.66</v>
      </c>
      <c r="H318" s="324">
        <f>IFERROR(IF($C318&lt;10,$C318*E318,IF(AND(10&lt;=$C318,$C318&lt;=50),$C318*F318,IF($C318&gt;50,$C318*G318,"No Offer"))),"No Offer")</f>
        <v>0</v>
      </c>
      <c r="I318" s="573">
        <v>40</v>
      </c>
      <c r="J318" s="573">
        <v>40</v>
      </c>
      <c r="K318" s="573">
        <v>40</v>
      </c>
      <c r="L318" s="326">
        <f>IFERROR(IF($C318&lt;10,$C318*I318,IF(AND(10&lt;=$C318,$C318&lt;=50),$C318*J318,IF($C318&gt;50,$C318*K318,"No Offer"))),"No Offer")</f>
        <v>0</v>
      </c>
      <c r="M318" s="574">
        <v>44.17</v>
      </c>
      <c r="N318" s="574">
        <v>44.17</v>
      </c>
      <c r="O318" s="574">
        <v>44.17</v>
      </c>
      <c r="P318" s="324">
        <f>IFERROR(IF($C318&lt;10,$C318*M318,IF(AND(10&lt;=$C318,$C318&lt;=50),$C318*N318,IF($C318&gt;50,$C318*O318,"No Offer"))),"No Offer")</f>
        <v>0</v>
      </c>
      <c r="Q318" s="644">
        <v>45</v>
      </c>
      <c r="R318" s="644">
        <v>45</v>
      </c>
      <c r="S318" s="644">
        <v>45</v>
      </c>
      <c r="T318" s="326">
        <f>IFERROR(IF($C318&lt;10,$C318*Q318,IF(AND(10&lt;=$C318,$C318&lt;=50),$C318*R318,IF($C318&gt;50,$C318*S318,"No Offer"))),"No Offer")</f>
        <v>0</v>
      </c>
      <c r="U318" s="576">
        <v>52</v>
      </c>
      <c r="V318" s="576">
        <v>47</v>
      </c>
      <c r="W318" s="576">
        <v>45</v>
      </c>
      <c r="X318" s="324">
        <f>IFERROR(IF($C318&lt;10,$C318*U318,IF(AND(10&lt;=$C318,$C318&lt;=50),$C318*V318,IF($C318&gt;50,$C318*W318,"No Offer"))),"No Offer")</f>
        <v>0</v>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Input'!C320</f>
        <v>0</v>
      </c>
      <c r="D320" s="318" t="s">
        <v>1752</v>
      </c>
      <c r="E320" s="574">
        <v>66.11</v>
      </c>
      <c r="F320" s="574">
        <v>66.11</v>
      </c>
      <c r="G320" s="574">
        <v>66.11</v>
      </c>
      <c r="H320" s="324">
        <f>IFERROR(IF($C320&lt;10,$C320*E320,IF(AND(10&lt;=$C320,$C320&lt;=50),$C320*F320,IF($C320&gt;50,$C320*G320,"No Offer"))),"No Offer")</f>
        <v>0</v>
      </c>
      <c r="I320" s="573">
        <v>40</v>
      </c>
      <c r="J320" s="573">
        <v>40</v>
      </c>
      <c r="K320" s="573">
        <v>40</v>
      </c>
      <c r="L320" s="326">
        <f>IFERROR(IF($C320&lt;10,$C320*I320,IF(AND(10&lt;=$C320,$C320&lt;=50),$C320*J320,IF($C320&gt;50,$C320*K320,"No Offer"))),"No Offer")</f>
        <v>0</v>
      </c>
      <c r="M320" s="574">
        <v>44.17</v>
      </c>
      <c r="N320" s="574">
        <v>44.17</v>
      </c>
      <c r="O320" s="574">
        <v>44.17</v>
      </c>
      <c r="P320" s="324">
        <f>IFERROR(IF($C320&lt;10,$C320*M320,IF(AND(10&lt;=$C320,$C320&lt;=50),$C320*N320,IF($C320&gt;50,$C320*O320,"No Offer"))),"No Offer")</f>
        <v>0</v>
      </c>
      <c r="Q320" s="644">
        <v>45</v>
      </c>
      <c r="R320" s="644">
        <v>45</v>
      </c>
      <c r="S320" s="644">
        <v>45</v>
      </c>
      <c r="T320" s="326">
        <f>IFERROR(IF($C320&lt;10,$C320*Q320,IF(AND(10&lt;=$C320,$C320&lt;=50),$C320*R320,IF($C320&gt;50,$C320*S320,"No Offer"))),"No Offer")</f>
        <v>0</v>
      </c>
      <c r="U320" s="576">
        <v>49</v>
      </c>
      <c r="V320" s="576">
        <v>44</v>
      </c>
      <c r="W320" s="576">
        <v>42</v>
      </c>
      <c r="X320" s="324">
        <f>IFERROR(IF($C320&lt;10,$C320*U320,IF(AND(10&lt;=$C320,$C320&lt;=50),$C320*V320,IF($C320&gt;50,$C320*W320,"No Offer"))),"No Offer")</f>
        <v>0</v>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Input'!C322</f>
        <v>0</v>
      </c>
      <c r="D322" s="318" t="s">
        <v>1752</v>
      </c>
      <c r="E322" s="574">
        <v>62.66</v>
      </c>
      <c r="F322" s="574">
        <v>62.66</v>
      </c>
      <c r="G322" s="574">
        <v>62.66</v>
      </c>
      <c r="H322" s="324">
        <f>IFERROR(IF($C322&lt;10,$C322*E322,IF(AND(10&lt;=$C322,$C322&lt;=50),$C322*F322,IF($C322&gt;50,$C322*G322,"No Offer"))),"No Offer")</f>
        <v>0</v>
      </c>
      <c r="I322" s="573">
        <v>40</v>
      </c>
      <c r="J322" s="573">
        <v>40</v>
      </c>
      <c r="K322" s="573">
        <v>40</v>
      </c>
      <c r="L322" s="326">
        <f>IFERROR(IF($C322&lt;10,$C322*I322,IF(AND(10&lt;=$C322,$C322&lt;=50),$C322*J322,IF($C322&gt;50,$C322*K322,"No Offer"))),"No Offer")</f>
        <v>0</v>
      </c>
      <c r="M322" s="574">
        <v>41.91</v>
      </c>
      <c r="N322" s="574">
        <v>41.91</v>
      </c>
      <c r="O322" s="574">
        <v>41.91</v>
      </c>
      <c r="P322" s="324">
        <f>IFERROR(IF($C322&lt;10,$C322*M322,IF(AND(10&lt;=$C322,$C322&lt;=50),$C322*N322,IF($C322&gt;50,$C322*O322,"No Offer"))),"No Offer")</f>
        <v>0</v>
      </c>
      <c r="Q322" s="644">
        <v>45</v>
      </c>
      <c r="R322" s="644">
        <v>45</v>
      </c>
      <c r="S322" s="644">
        <v>45</v>
      </c>
      <c r="T322" s="326">
        <f>IFERROR(IF($C322&lt;10,$C322*Q322,IF(AND(10&lt;=$C322,$C322&lt;=50),$C322*R322,IF($C322&gt;50,$C322*S322,"No Offer"))),"No Offer")</f>
        <v>0</v>
      </c>
      <c r="U322" s="576">
        <v>47</v>
      </c>
      <c r="V322" s="576">
        <v>42</v>
      </c>
      <c r="W322" s="576">
        <v>40</v>
      </c>
      <c r="X322" s="324">
        <f>IFERROR(IF($C322&lt;10,$C322*U322,IF(AND(10&lt;=$C322,$C322&lt;=50),$C322*V322,IF($C322&gt;50,$C322*W322,"No Offer"))),"No Offer")</f>
        <v>0</v>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Input'!C324</f>
        <v>0</v>
      </c>
      <c r="D324" s="318" t="s">
        <v>1752</v>
      </c>
      <c r="E324" s="574">
        <v>62.66</v>
      </c>
      <c r="F324" s="574">
        <v>62.66</v>
      </c>
      <c r="G324" s="574">
        <v>62.66</v>
      </c>
      <c r="H324" s="324">
        <f>IFERROR(IF($C324&lt;10,$C324*E324,IF(AND(10&lt;=$C324,$C324&lt;=50),$C324*F324,IF($C324&gt;50,$C324*G324,"No Offer"))),"No Offer")</f>
        <v>0</v>
      </c>
      <c r="I324" s="573">
        <v>40</v>
      </c>
      <c r="J324" s="573">
        <v>40</v>
      </c>
      <c r="K324" s="573">
        <v>40</v>
      </c>
      <c r="L324" s="326">
        <f>IFERROR(IF($C324&lt;10,$C324*I324,IF(AND(10&lt;=$C324,$C324&lt;=50),$C324*J324,IF($C324&gt;50,$C324*K324,"No Offer"))),"No Offer")</f>
        <v>0</v>
      </c>
      <c r="M324" s="574">
        <v>41.91</v>
      </c>
      <c r="N324" s="574">
        <v>41.91</v>
      </c>
      <c r="O324" s="574">
        <v>41.91</v>
      </c>
      <c r="P324" s="324">
        <f>IFERROR(IF($C324&lt;10,$C324*M324,IF(AND(10&lt;=$C324,$C324&lt;=50),$C324*N324,IF($C324&gt;50,$C324*O324,"No Offer"))),"No Offer")</f>
        <v>0</v>
      </c>
      <c r="Q324" s="644">
        <v>45</v>
      </c>
      <c r="R324" s="644">
        <v>45</v>
      </c>
      <c r="S324" s="644">
        <v>45</v>
      </c>
      <c r="T324" s="326">
        <f>IFERROR(IF($C324&lt;10,$C324*Q324,IF(AND(10&lt;=$C324,$C324&lt;=50),$C324*R324,IF($C324&gt;50,$C324*S324,"No Offer"))),"No Offer")</f>
        <v>0</v>
      </c>
      <c r="U324" s="576">
        <v>46.7</v>
      </c>
      <c r="V324" s="576">
        <v>41.7</v>
      </c>
      <c r="W324" s="576">
        <v>39.700000000000003</v>
      </c>
      <c r="X324" s="324">
        <f>IFERROR(IF($C324&lt;10,$C324*U324,IF(AND(10&lt;=$C324,$C324&lt;=50),$C324*V324,IF($C324&gt;50,$C324*W324,"No Offer"))),"No Offer")</f>
        <v>0</v>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Input'!C326</f>
        <v>0</v>
      </c>
      <c r="D326" s="318" t="s">
        <v>1752</v>
      </c>
      <c r="E326" s="574">
        <v>62.66</v>
      </c>
      <c r="F326" s="574">
        <v>62.66</v>
      </c>
      <c r="G326" s="574">
        <v>62.66</v>
      </c>
      <c r="H326" s="324">
        <f>IFERROR(IF($C326&lt;10,$C326*E326,IF(AND(10&lt;=$C326,$C326&lt;=50),$C326*F326,IF($C326&gt;50,$C326*G326,"No Offer"))),"No Offer")</f>
        <v>0</v>
      </c>
      <c r="I326" s="573">
        <v>40</v>
      </c>
      <c r="J326" s="573">
        <v>40</v>
      </c>
      <c r="K326" s="573">
        <v>40</v>
      </c>
      <c r="L326" s="326">
        <f>IFERROR(IF($C326&lt;10,$C326*I326,IF(AND(10&lt;=$C326,$C326&lt;=50),$C326*J326,IF($C326&gt;50,$C326*K326,"No Offer"))),"No Offer")</f>
        <v>0</v>
      </c>
      <c r="M326" s="574">
        <v>41.91</v>
      </c>
      <c r="N326" s="574">
        <v>41.91</v>
      </c>
      <c r="O326" s="574">
        <v>41.91</v>
      </c>
      <c r="P326" s="324">
        <f>IFERROR(IF($C326&lt;10,$C326*M326,IF(AND(10&lt;=$C326,$C326&lt;=50),$C326*N326,IF($C326&gt;50,$C326*O326,"No Offer"))),"No Offer")</f>
        <v>0</v>
      </c>
      <c r="Q326" s="644">
        <v>45</v>
      </c>
      <c r="R326" s="644">
        <v>45</v>
      </c>
      <c r="S326" s="644">
        <v>45</v>
      </c>
      <c r="T326" s="326">
        <f>IFERROR(IF($C326&lt;10,$C326*Q326,IF(AND(10&lt;=$C326,$C326&lt;=50),$C326*R326,IF($C326&gt;50,$C326*S326,"No Offer"))),"No Offer")</f>
        <v>0</v>
      </c>
      <c r="U326" s="576">
        <v>48</v>
      </c>
      <c r="V326" s="576">
        <v>43</v>
      </c>
      <c r="W326" s="576">
        <v>41</v>
      </c>
      <c r="X326" s="324">
        <f>IFERROR(IF($C326&lt;10,$C326*U326,IF(AND(10&lt;=$C326,$C326&lt;=50),$C326*V326,IF($C326&gt;50,$C326*W326,"No Offer"))),"No Offer")</f>
        <v>0</v>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Input'!C328</f>
        <v>0</v>
      </c>
      <c r="D328" s="318" t="s">
        <v>1752</v>
      </c>
      <c r="E328" s="574">
        <v>62.66</v>
      </c>
      <c r="F328" s="574">
        <v>62.66</v>
      </c>
      <c r="G328" s="574">
        <v>62.66</v>
      </c>
      <c r="H328" s="324">
        <f>IFERROR(IF($C328&lt;10,$C328*E328,IF(AND(10&lt;=$C328,$C328&lt;=50),$C328*F328,IF($C328&gt;50,$C328*G328,"No Offer"))),"No Offer")</f>
        <v>0</v>
      </c>
      <c r="I328" s="573">
        <v>40</v>
      </c>
      <c r="J328" s="573">
        <v>40</v>
      </c>
      <c r="K328" s="573">
        <v>40</v>
      </c>
      <c r="L328" s="326">
        <f>IFERROR(IF($C328&lt;10,$C328*I328,IF(AND(10&lt;=$C328,$C328&lt;=50),$C328*J328,IF($C328&gt;50,$C328*K328,"No Offer"))),"No Offer")</f>
        <v>0</v>
      </c>
      <c r="M328" s="574">
        <v>41.91</v>
      </c>
      <c r="N328" s="574">
        <v>41.91</v>
      </c>
      <c r="O328" s="574">
        <v>41.91</v>
      </c>
      <c r="P328" s="324">
        <f>IFERROR(IF($C328&lt;10,$C328*M328,IF(AND(10&lt;=$C328,$C328&lt;=50),$C328*N328,IF($C328&gt;50,$C328*O328,"No Offer"))),"No Offer")</f>
        <v>0</v>
      </c>
      <c r="Q328" s="644">
        <v>45</v>
      </c>
      <c r="R328" s="644">
        <v>45</v>
      </c>
      <c r="S328" s="644">
        <v>45</v>
      </c>
      <c r="T328" s="326">
        <f>IFERROR(IF($C328&lt;10,$C328*Q328,IF(AND(10&lt;=$C328,$C328&lt;=50),$C328*R328,IF($C328&gt;50,$C328*S328,"No Offer"))),"No Offer")</f>
        <v>0</v>
      </c>
      <c r="U328" s="576">
        <v>47.7</v>
      </c>
      <c r="V328" s="576">
        <v>42.7</v>
      </c>
      <c r="W328" s="576">
        <v>40.700000000000003</v>
      </c>
      <c r="X328" s="324">
        <f>IFERROR(IF($C328&lt;10,$C328*U328,IF(AND(10&lt;=$C328,$C328&lt;=50),$C328*V328,IF($C328&gt;50,$C328*W328,"No Offer"))),"No Offer")</f>
        <v>0</v>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v>0</v>
      </c>
      <c r="H331" s="723"/>
      <c r="I331" s="725"/>
      <c r="J331" s="726"/>
      <c r="K331" s="747">
        <f>SUM(L333:L352)</f>
        <v>0</v>
      </c>
      <c r="L331" s="725"/>
      <c r="M331" s="727"/>
      <c r="N331" s="728"/>
      <c r="O331" s="747">
        <f>SUM(P333:P352)</f>
        <v>0</v>
      </c>
      <c r="P331" s="727"/>
      <c r="Q331" s="727"/>
      <c r="R331" s="728"/>
      <c r="S331" s="747">
        <f>SUM(T333:T352)</f>
        <v>0</v>
      </c>
      <c r="T331" s="727"/>
      <c r="U331" s="725"/>
      <c r="V331" s="726"/>
      <c r="W331" s="747">
        <f>SUM(X333:X352)</f>
        <v>0</v>
      </c>
      <c r="X331" s="725"/>
      <c r="Y331" s="725"/>
      <c r="Z331" s="726"/>
      <c r="AA331" s="747">
        <f>SUM(AB333:AB352)</f>
        <v>0</v>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Input'!C333</f>
        <v>0</v>
      </c>
      <c r="D333" s="318" t="s">
        <v>451</v>
      </c>
      <c r="E333" s="574">
        <v>3.44</v>
      </c>
      <c r="F333" s="574">
        <v>3.44</v>
      </c>
      <c r="G333" s="574">
        <v>3.44</v>
      </c>
      <c r="H333" s="324">
        <f>IFERROR(IF($C333&lt;50,$C333*E333,IF(AND(50&lt;=$C333,$C333&lt;=100),$C333*F333,IF($C333&gt;100,$C333*G333,"No Offer"))),"No Offer")</f>
        <v>0</v>
      </c>
      <c r="I333" s="573">
        <v>1</v>
      </c>
      <c r="J333" s="573">
        <v>1</v>
      </c>
      <c r="K333" s="573">
        <v>1</v>
      </c>
      <c r="L333" s="326">
        <f>IFERROR(IF($C333&lt;50,$C333*I333,IF(AND(50&lt;=$C333,$C333&lt;=100),$C333*J333,IF($C333&gt;100,$C333*K333,"No Offer"))),"No Offer")</f>
        <v>0</v>
      </c>
      <c r="M333" s="574">
        <v>3.24</v>
      </c>
      <c r="N333" s="574">
        <v>3.24</v>
      </c>
      <c r="O333" s="574">
        <v>3.24</v>
      </c>
      <c r="P333" s="324">
        <f>IFERROR(IF($C333&lt;50,$C333*M333,IF(AND(50&lt;=$C333,$C333&lt;=100),$C333*N333,IF($C333&gt;100,$C333*O333,"No Offer"))),"No Offer")</f>
        <v>0</v>
      </c>
      <c r="Q333" s="644">
        <v>1</v>
      </c>
      <c r="R333" s="644">
        <v>1</v>
      </c>
      <c r="S333" s="644">
        <v>1</v>
      </c>
      <c r="T333" s="326">
        <f>IFERROR(IF($C333&lt;50,$C333*Q333,IF(AND(50&lt;=$C333,$C333&lt;=100),$C333*R333,IF($C333&gt;100,$C333*S333,"No Offer"))),"No Offer")</f>
        <v>0</v>
      </c>
      <c r="U333" s="576">
        <v>3.67</v>
      </c>
      <c r="V333" s="576">
        <v>3.67</v>
      </c>
      <c r="W333" s="576">
        <v>3.67</v>
      </c>
      <c r="X333" s="324">
        <f>IFERROR(IF($C333&lt;50,$C333*U333,IF(AND(50&lt;=$C333,$C333&lt;=100),$C333*V333,IF($C333&gt;100,$C333*W333,"No Offer"))),"No Offer")</f>
        <v>0</v>
      </c>
      <c r="Y333" s="573">
        <v>5</v>
      </c>
      <c r="Z333" s="573">
        <v>2.5</v>
      </c>
      <c r="AA333" s="573">
        <v>2</v>
      </c>
      <c r="AB333" s="326">
        <f>IFERROR(IF($C333&lt;50,$C333*Y333,IF(AND(50&lt;=$C333,$C333&lt;=100),$C333*Z333,IF($C333&gt;100,$C333*AA333,"No Offer"))),"No Offer")</f>
        <v>0</v>
      </c>
      <c r="AC333" s="731">
        <f>AB333</f>
        <v>0</v>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v>0</v>
      </c>
      <c r="H336" s="476"/>
      <c r="I336" s="476"/>
      <c r="J336" s="476"/>
      <c r="K336" s="736">
        <f>SUM(L347:L353)</f>
        <v>0</v>
      </c>
      <c r="L336" s="476"/>
      <c r="M336" s="476"/>
      <c r="N336" s="476"/>
      <c r="O336" s="736">
        <f>SUM(P347:P353)</f>
        <v>0</v>
      </c>
      <c r="P336" s="476"/>
      <c r="Q336" s="476"/>
      <c r="R336" s="476"/>
      <c r="S336" s="736">
        <f>SUM(T347:T353)</f>
        <v>0</v>
      </c>
      <c r="T336" s="476"/>
      <c r="U336" s="476"/>
      <c r="V336" s="476"/>
      <c r="W336" s="736">
        <f>SUM(X347:X353)</f>
        <v>0</v>
      </c>
      <c r="X336" s="476"/>
      <c r="Y336" s="476"/>
      <c r="Z336" s="476"/>
      <c r="AA336" s="736">
        <f>SUM(AB347:AB353)</f>
        <v>0</v>
      </c>
      <c r="AB336" s="737"/>
    </row>
    <row r="337" spans="1:29" x14ac:dyDescent="0.2">
      <c r="A337" s="720"/>
      <c r="B337" s="721" t="s">
        <v>1776</v>
      </c>
      <c r="C337" s="722"/>
      <c r="D337" s="723"/>
      <c r="E337" s="723"/>
      <c r="F337" s="723"/>
      <c r="G337" s="747">
        <f>SUM(H339:H345)</f>
        <v>0</v>
      </c>
      <c r="H337" s="723"/>
      <c r="I337" s="725"/>
      <c r="J337" s="726"/>
      <c r="K337" s="747">
        <f>SUM(L339:L345)</f>
        <v>0</v>
      </c>
      <c r="L337" s="725"/>
      <c r="M337" s="727"/>
      <c r="N337" s="728"/>
      <c r="O337" s="747">
        <f>SUM(P339:P345)</f>
        <v>0</v>
      </c>
      <c r="P337" s="727"/>
      <c r="Q337" s="727"/>
      <c r="R337" s="728"/>
      <c r="S337" s="747">
        <f>SUM(T339:T345)</f>
        <v>0</v>
      </c>
      <c r="T337" s="727"/>
      <c r="U337" s="725"/>
      <c r="V337" s="726"/>
      <c r="W337" s="747">
        <f>SUM(X339:X345)</f>
        <v>0</v>
      </c>
      <c r="X337" s="725"/>
      <c r="Y337" s="725"/>
      <c r="Z337" s="726"/>
      <c r="AA337" s="747">
        <f>SUM(AB339:AB345)</f>
        <v>0</v>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Input'!C339</f>
        <v>0</v>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v>0</v>
      </c>
      <c r="M339" s="574">
        <v>5.5</v>
      </c>
      <c r="N339" s="574">
        <v>5.5</v>
      </c>
      <c r="O339" s="574">
        <v>5.5</v>
      </c>
      <c r="P339" s="324">
        <f>IFERROR(IF($C339&lt;50,$C339*M339,IF(AND(50&lt;=$C339,$C339&lt;=100),$C339*N339,IF($C339&gt;100,$C339*O339,"No Offer"))),"No Offer")</f>
        <v>0</v>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v>0</v>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Input'!C341</f>
        <v>0</v>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v>0</v>
      </c>
      <c r="M341" s="574">
        <v>13.2</v>
      </c>
      <c r="N341" s="574">
        <v>13.2</v>
      </c>
      <c r="O341" s="574">
        <v>13.2</v>
      </c>
      <c r="P341" s="324">
        <f>IFERROR(IF($C341&lt;50,$C341*M341,IF(AND(50&lt;=$C341,$C341&lt;=100),$C341*N341,IF($C341&gt;100,$C341*O341,"No Offer"))),"No Offer")</f>
        <v>0</v>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v>0</v>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Input'!C343</f>
        <v>0</v>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v>0</v>
      </c>
      <c r="M343" s="574">
        <v>19.8</v>
      </c>
      <c r="N343" s="574">
        <v>19.8</v>
      </c>
      <c r="O343" s="574">
        <v>19.8</v>
      </c>
      <c r="P343" s="324">
        <f>IFERROR(IF($C343&lt;50,$C343*M343,IF(AND(50&lt;=$C343,$C343&lt;=100),$C343*N343,IF($C343&gt;100,$C343*O343,"No Offer"))),"No Offer")</f>
        <v>0</v>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v>0</v>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Input'!C345</f>
        <v>0</v>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v>0</v>
      </c>
      <c r="M345" s="574">
        <v>24.2</v>
      </c>
      <c r="N345" s="574">
        <v>24.2</v>
      </c>
      <c r="O345" s="574">
        <v>24.2</v>
      </c>
      <c r="P345" s="324">
        <f>IFERROR(IF($C345&lt;50,$C345*M345,IF(AND(50&lt;=$C345,$C345&lt;=100),$C345*N345,IF($C345&gt;100,$C345*O345,"No Offer"))),"No Offer")</f>
        <v>0</v>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v>0</v>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Input'!C347</f>
        <v>0</v>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v>0</v>
      </c>
      <c r="M347" s="574">
        <v>11</v>
      </c>
      <c r="N347" s="574">
        <v>11</v>
      </c>
      <c r="O347" s="574">
        <v>11</v>
      </c>
      <c r="P347" s="324">
        <f>IFERROR(IF($C347&lt;50,$C347*M347,IF(AND(50&lt;=$C347,$C347&lt;=100),$C347*N347,IF($C347&gt;100,$C347*O347,"No Offer"))),"No Offer")</f>
        <v>0</v>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v>0</v>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Input'!C349</f>
        <v>0</v>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v>0</v>
      </c>
      <c r="M349" s="574">
        <v>11</v>
      </c>
      <c r="N349" s="574">
        <v>11</v>
      </c>
      <c r="O349" s="574">
        <v>11</v>
      </c>
      <c r="P349" s="324">
        <f>IFERROR(IF($C349&lt;50,$C349*M349,IF(AND(50&lt;=$C349,$C349&lt;=100),$C349*N349,IF($C349&gt;100,$C349*O349,"No Offer"))),"No Offer")</f>
        <v>0</v>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v>0</v>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Input'!C351</f>
        <v>0</v>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v>0</v>
      </c>
      <c r="M351" s="574">
        <v>11</v>
      </c>
      <c r="N351" s="574">
        <v>11</v>
      </c>
      <c r="O351" s="574">
        <v>11</v>
      </c>
      <c r="P351" s="324">
        <f>IFERROR(IF($C351&lt;50,$C351*M351,IF(AND(50&lt;=$C351,$C351&lt;=100),$C351*N351,IF($C351&gt;100,$C351*O351,"No Offer"))),"No Offer")</f>
        <v>0</v>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v>0</v>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Input'!C353</f>
        <v>0</v>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v>0</v>
      </c>
      <c r="M353" s="574">
        <v>11</v>
      </c>
      <c r="N353" s="574">
        <v>11</v>
      </c>
      <c r="O353" s="574">
        <v>11</v>
      </c>
      <c r="P353" s="324">
        <f>IFERROR(IF($C353&lt;50,$C353*M353,IF(AND(50&lt;=$C353,$C353&lt;=100),$C353*N353,IF($C353&gt;100,$C353*O353,"No Offer"))),"No Offer")</f>
        <v>0</v>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v>0</v>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v>0</v>
      </c>
      <c r="H356" s="476"/>
      <c r="I356" s="476"/>
      <c r="J356" s="476"/>
      <c r="K356" s="736">
        <f>SUM(L358:L392)</f>
        <v>0</v>
      </c>
      <c r="L356" s="476"/>
      <c r="M356" s="476"/>
      <c r="N356" s="476"/>
      <c r="O356" s="736">
        <f>SUM(P358:P392)</f>
        <v>0</v>
      </c>
      <c r="P356" s="476"/>
      <c r="Q356" s="476"/>
      <c r="R356" s="476"/>
      <c r="S356" s="736">
        <f>SUM(T358:T392)</f>
        <v>0</v>
      </c>
      <c r="T356" s="476"/>
      <c r="U356" s="476"/>
      <c r="V356" s="476"/>
      <c r="W356" s="736">
        <f>SUM(X358:X392)</f>
        <v>0</v>
      </c>
      <c r="X356" s="476"/>
      <c r="Y356" s="476"/>
      <c r="Z356" s="476"/>
      <c r="AA356" s="736">
        <f>SUM(AB358:AB392)</f>
        <v>0</v>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Input'!C358</f>
        <v>0</v>
      </c>
      <c r="D358" s="318" t="s">
        <v>1752</v>
      </c>
      <c r="E358" s="574">
        <v>73.36</v>
      </c>
      <c r="F358" s="574">
        <v>73.36</v>
      </c>
      <c r="G358" s="574">
        <v>73.36</v>
      </c>
      <c r="H358" s="324">
        <f>IFERROR(IF($C358&lt;50,$C358*E358,IF(AND(50&lt;=$C358,$C358&lt;=500),$C358*F358,IF($C358&gt;500,$C358*G358,"No Offer"))),"No Offer")</f>
        <v>0</v>
      </c>
      <c r="I358" s="573">
        <v>40</v>
      </c>
      <c r="J358" s="573">
        <v>40</v>
      </c>
      <c r="K358" s="573">
        <v>40</v>
      </c>
      <c r="L358" s="326">
        <f>IFERROR(IF($C358&lt;50,$C358*I358,IF(AND(50&lt;=$C358,$C358&lt;=500),$C358*J358,IF($C358&gt;500,$C358*K358,"No Offer"))),"No Offer")</f>
        <v>0</v>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v>0</v>
      </c>
      <c r="U358" s="576">
        <v>23</v>
      </c>
      <c r="V358" s="576">
        <v>22</v>
      </c>
      <c r="W358" s="576">
        <v>21</v>
      </c>
      <c r="X358" s="324">
        <f>IFERROR(IF($C358&lt;50,$C358*U358,IF(AND(50&lt;=$C358,$C358&lt;=500),$C358*V358,IF($C358&gt;500,$C358*W358,"No Offer"))),"No Offer")</f>
        <v>0</v>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Input'!C360</f>
        <v>0</v>
      </c>
      <c r="D360" s="318" t="s">
        <v>1752</v>
      </c>
      <c r="E360" s="574">
        <v>73.36</v>
      </c>
      <c r="F360" s="574">
        <v>73.36</v>
      </c>
      <c r="G360" s="574">
        <v>73.36</v>
      </c>
      <c r="H360" s="324">
        <f>IFERROR(IF($C360&lt;50,$C360*E360,IF(AND(50&lt;=$C360,$C360&lt;=500),$C360*F360,IF($C360&gt;500,$C360*G360,"No Offer"))),"No Offer")</f>
        <v>0</v>
      </c>
      <c r="I360" s="573">
        <v>40</v>
      </c>
      <c r="J360" s="573">
        <v>40</v>
      </c>
      <c r="K360" s="573">
        <v>40</v>
      </c>
      <c r="L360" s="326">
        <f>IFERROR(IF($C360&lt;50,$C360*I360,IF(AND(50&lt;=$C360,$C360&lt;=500),$C360*J360,IF($C360&gt;500,$C360*K360,"No Offer"))),"No Offer")</f>
        <v>0</v>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v>0</v>
      </c>
      <c r="U360" s="576">
        <v>23</v>
      </c>
      <c r="V360" s="576">
        <v>22</v>
      </c>
      <c r="W360" s="576">
        <v>21</v>
      </c>
      <c r="X360" s="324">
        <f>IFERROR(IF($C360&lt;50,$C360*U360,IF(AND(50&lt;=$C360,$C360&lt;=500),$C360*V360,IF($C360&gt;500,$C360*W360,"No Offer"))),"No Offer")</f>
        <v>0</v>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Input'!C362</f>
        <v>0</v>
      </c>
      <c r="D362" s="318" t="s">
        <v>1752</v>
      </c>
      <c r="E362" s="574">
        <v>73.36</v>
      </c>
      <c r="F362" s="574">
        <v>73.36</v>
      </c>
      <c r="G362" s="574">
        <v>73.36</v>
      </c>
      <c r="H362" s="324">
        <f>IFERROR(IF($C362&lt;50,$C362*E362,IF(AND(50&lt;=$C362,$C362&lt;=500),$C362*F362,IF($C362&gt;500,$C362*G362,"No Offer"))),"No Offer")</f>
        <v>0</v>
      </c>
      <c r="I362" s="573">
        <v>40</v>
      </c>
      <c r="J362" s="573">
        <v>40</v>
      </c>
      <c r="K362" s="573">
        <v>40</v>
      </c>
      <c r="L362" s="326">
        <f>IFERROR(IF($C362&lt;50,$C362*I362,IF(AND(50&lt;=$C362,$C362&lt;=500),$C362*J362,IF($C362&gt;500,$C362*K362,"No Offer"))),"No Offer")</f>
        <v>0</v>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v>0</v>
      </c>
      <c r="U362" s="576">
        <v>23</v>
      </c>
      <c r="V362" s="576">
        <v>22</v>
      </c>
      <c r="W362" s="576">
        <v>21</v>
      </c>
      <c r="X362" s="324">
        <f>IFERROR(IF($C362&lt;50,$C362*U362,IF(AND(50&lt;=$C362,$C362&lt;=500),$C362*V362,IF($C362&gt;500,$C362*W362,"No Offer"))),"No Offer")</f>
        <v>0</v>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Input'!C364</f>
        <v>0</v>
      </c>
      <c r="D364" s="318" t="s">
        <v>1752</v>
      </c>
      <c r="E364" s="574">
        <v>108.3</v>
      </c>
      <c r="F364" s="574">
        <v>108.3</v>
      </c>
      <c r="G364" s="574">
        <v>108.3</v>
      </c>
      <c r="H364" s="324">
        <f>IFERROR(IF($C364&lt;50,$C364*E364,IF(AND(50&lt;=$C364,$C364&lt;=500),$C364*F364,IF($C364&gt;500,$C364*G364,"No Offer"))),"No Offer")</f>
        <v>0</v>
      </c>
      <c r="I364" s="573">
        <v>50</v>
      </c>
      <c r="J364" s="573">
        <v>50</v>
      </c>
      <c r="K364" s="573">
        <v>50</v>
      </c>
      <c r="L364" s="326">
        <f>IFERROR(IF($C364&lt;50,$C364*I364,IF(AND(50&lt;=$C364,$C364&lt;=500),$C364*J364,IF($C364&gt;500,$C364*K364,"No Offer"))),"No Offer")</f>
        <v>0</v>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v>0</v>
      </c>
      <c r="U364" s="576">
        <v>53</v>
      </c>
      <c r="V364" s="576">
        <v>51.5</v>
      </c>
      <c r="W364" s="576">
        <v>50</v>
      </c>
      <c r="X364" s="324">
        <f>IFERROR(IF($C364&lt;50,$C364*U364,IF(AND(50&lt;=$C364,$C364&lt;=500),$C364*V364,IF($C364&gt;500,$C364*W364,"No Offer"))),"No Offer")</f>
        <v>0</v>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Input'!C366</f>
        <v>0</v>
      </c>
      <c r="D366" s="318" t="s">
        <v>1752</v>
      </c>
      <c r="E366" s="574">
        <v>100.9</v>
      </c>
      <c r="F366" s="574">
        <v>100.9</v>
      </c>
      <c r="G366" s="574">
        <v>100.9</v>
      </c>
      <c r="H366" s="324">
        <f>IFERROR(IF($C366&lt;50,$C366*E366,IF(AND(50&lt;=$C366,$C366&lt;=500),$C366*F366,IF($C366&gt;500,$C366*G366,"No Offer"))),"No Offer")</f>
        <v>0</v>
      </c>
      <c r="I366" s="573">
        <v>50</v>
      </c>
      <c r="J366" s="573">
        <v>50</v>
      </c>
      <c r="K366" s="573">
        <v>50</v>
      </c>
      <c r="L366" s="326">
        <f>IFERROR(IF($C366&lt;50,$C366*I366,IF(AND(50&lt;=$C366,$C366&lt;=500),$C366*J366,IF($C366&gt;500,$C366*K366,"No Offer"))),"No Offer")</f>
        <v>0</v>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v>0</v>
      </c>
      <c r="U366" s="576">
        <v>53</v>
      </c>
      <c r="V366" s="576">
        <v>51.5</v>
      </c>
      <c r="W366" s="576">
        <v>50</v>
      </c>
      <c r="X366" s="324">
        <f>IFERROR(IF($C366&lt;50,$C366*U366,IF(AND(50&lt;=$C366,$C366&lt;=500),$C366*V366,IF($C366&gt;500,$C366*W366,"No Offer"))),"No Offer")</f>
        <v>0</v>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Input'!C368</f>
        <v>0</v>
      </c>
      <c r="D368" s="318" t="s">
        <v>1752</v>
      </c>
      <c r="E368" s="574">
        <v>94.73</v>
      </c>
      <c r="F368" s="574">
        <v>94.73</v>
      </c>
      <c r="G368" s="574">
        <v>94.73</v>
      </c>
      <c r="H368" s="324">
        <f>IFERROR(IF($C368&lt;50,$C368*E368,IF(AND(50&lt;=$C368,$C368&lt;=500),$C368*F368,IF($C368&gt;500,$C368*G368,"No Offer"))),"No Offer")</f>
        <v>0</v>
      </c>
      <c r="I368" s="573">
        <v>50</v>
      </c>
      <c r="J368" s="573">
        <v>50</v>
      </c>
      <c r="K368" s="573">
        <v>50</v>
      </c>
      <c r="L368" s="326">
        <f>IFERROR(IF($C368&lt;50,$C368*I368,IF(AND(50&lt;=$C368,$C368&lt;=500),$C368*J368,IF($C368&gt;500,$C368*K368,"No Offer"))),"No Offer")</f>
        <v>0</v>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v>0</v>
      </c>
      <c r="U368" s="576">
        <v>53</v>
      </c>
      <c r="V368" s="576">
        <v>51.5</v>
      </c>
      <c r="W368" s="576">
        <v>50</v>
      </c>
      <c r="X368" s="324">
        <f>IFERROR(IF($C368&lt;50,$C368*U368,IF(AND(50&lt;=$C368,$C368&lt;=500),$C368*V368,IF($C368&gt;500,$C368*W368,"No Offer"))),"No Offer")</f>
        <v>0</v>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Input'!C370</f>
        <v>0</v>
      </c>
      <c r="D370" s="318" t="s">
        <v>1752</v>
      </c>
      <c r="E370" s="574">
        <v>120.16</v>
      </c>
      <c r="F370" s="574">
        <v>120.16</v>
      </c>
      <c r="G370" s="574">
        <v>120.16</v>
      </c>
      <c r="H370" s="324">
        <f>IFERROR(IF($C370&lt;50,$C370*E370,IF(AND(50&lt;=$C370,$C370&lt;=500),$C370*F370,IF($C370&gt;500,$C370*G370,"No Offer"))),"No Offer")</f>
        <v>0</v>
      </c>
      <c r="I370" s="573">
        <v>55</v>
      </c>
      <c r="J370" s="573">
        <v>55</v>
      </c>
      <c r="K370" s="573">
        <v>55</v>
      </c>
      <c r="L370" s="326">
        <f>IFERROR(IF($C370&lt;50,$C370*I370,IF(AND(50&lt;=$C370,$C370&lt;=500),$C370*J370,IF($C370&gt;500,$C370*K370,"No Offer"))),"No Offer")</f>
        <v>0</v>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v>0</v>
      </c>
      <c r="U370" s="576">
        <v>81.2</v>
      </c>
      <c r="V370" s="576">
        <v>79.2</v>
      </c>
      <c r="W370" s="576">
        <v>77.2</v>
      </c>
      <c r="X370" s="324">
        <f>IFERROR(IF($C370&lt;50,$C370*U370,IF(AND(50&lt;=$C370,$C370&lt;=500),$C370*V370,IF($C370&gt;500,$C370*W370,"No Offer"))),"No Offer")</f>
        <v>0</v>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Input'!C372</f>
        <v>0</v>
      </c>
      <c r="D372" s="318" t="s">
        <v>1752</v>
      </c>
      <c r="E372" s="574">
        <v>112.76</v>
      </c>
      <c r="F372" s="574">
        <v>112.76</v>
      </c>
      <c r="G372" s="574">
        <v>112.76</v>
      </c>
      <c r="H372" s="324">
        <f>IFERROR(IF($C372&lt;50,$C372*E372,IF(AND(50&lt;=$C372,$C372&lt;=500),$C372*F372,IF($C372&gt;500,$C372*G372,"No Offer"))),"No Offer")</f>
        <v>0</v>
      </c>
      <c r="I372" s="573">
        <v>55</v>
      </c>
      <c r="J372" s="573">
        <v>55</v>
      </c>
      <c r="K372" s="573">
        <v>55</v>
      </c>
      <c r="L372" s="326">
        <f>IFERROR(IF($C372&lt;50,$C372*I372,IF(AND(50&lt;=$C372,$C372&lt;=500),$C372*J372,IF($C372&gt;500,$C372*K372,"No Offer"))),"No Offer")</f>
        <v>0</v>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v>0</v>
      </c>
      <c r="U372" s="576">
        <v>81.2</v>
      </c>
      <c r="V372" s="576">
        <v>79.2</v>
      </c>
      <c r="W372" s="576">
        <v>77.2</v>
      </c>
      <c r="X372" s="324">
        <f>IFERROR(IF($C372&lt;50,$C372*U372,IF(AND(50&lt;=$C372,$C372&lt;=500),$C372*V372,IF($C372&gt;500,$C372*W372,"No Offer"))),"No Offer")</f>
        <v>0</v>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Input'!C374</f>
        <v>0</v>
      </c>
      <c r="D374" s="318" t="s">
        <v>1752</v>
      </c>
      <c r="E374" s="574">
        <v>106.59</v>
      </c>
      <c r="F374" s="574">
        <v>106.59</v>
      </c>
      <c r="G374" s="574">
        <v>106.59</v>
      </c>
      <c r="H374" s="324">
        <f>IFERROR(IF($C374&lt;50,$C374*E374,IF(AND(50&lt;=$C374,$C374&lt;=500),$C374*F374,IF($C374&gt;500,$C374*G374,"No Offer"))),"No Offer")</f>
        <v>0</v>
      </c>
      <c r="I374" s="573">
        <v>55</v>
      </c>
      <c r="J374" s="573">
        <v>55</v>
      </c>
      <c r="K374" s="573">
        <v>55</v>
      </c>
      <c r="L374" s="326">
        <f>IFERROR(IF($C374&lt;50,$C374*I374,IF(AND(50&lt;=$C374,$C374&lt;=500),$C374*J374,IF($C374&gt;500,$C374*K374,"No Offer"))),"No Offer")</f>
        <v>0</v>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v>0</v>
      </c>
      <c r="U374" s="576">
        <v>81.2</v>
      </c>
      <c r="V374" s="576">
        <v>79.2</v>
      </c>
      <c r="W374" s="576">
        <v>77.2</v>
      </c>
      <c r="X374" s="324">
        <f>IFERROR(IF($C374&lt;50,$C374*U374,IF(AND(50&lt;=$C374,$C374&lt;=500),$C374*V374,IF($C374&gt;500,$C374*W374,"No Offer"))),"No Offer")</f>
        <v>0</v>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Input'!C376</f>
        <v>0</v>
      </c>
      <c r="D376" s="318" t="s">
        <v>1752</v>
      </c>
      <c r="E376" s="574">
        <v>70.34</v>
      </c>
      <c r="F376" s="574">
        <v>70.34</v>
      </c>
      <c r="G376" s="574">
        <v>70.34</v>
      </c>
      <c r="H376" s="324">
        <f>IFERROR(IF($C376&lt;50,$C376*E376,IF(AND(50&lt;=$C376,$C376&lt;=500),$C376*F376,IF($C376&gt;500,$C376*G376,"No Offer"))),"No Offer")</f>
        <v>0</v>
      </c>
      <c r="I376" s="573">
        <v>40</v>
      </c>
      <c r="J376" s="573">
        <v>40</v>
      </c>
      <c r="K376" s="573">
        <v>40</v>
      </c>
      <c r="L376" s="326">
        <f>IFERROR(IF($C376&lt;50,$C376*I376,IF(AND(50&lt;=$C376,$C376&lt;=500),$C376*J376,IF($C376&gt;500,$C376*K376,"No Offer"))),"No Offer")</f>
        <v>0</v>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v>0</v>
      </c>
      <c r="U376" s="576">
        <v>21.8</v>
      </c>
      <c r="V376" s="576">
        <v>20.8</v>
      </c>
      <c r="W376" s="576">
        <v>19.8</v>
      </c>
      <c r="X376" s="324">
        <f>IFERROR(IF($C376&lt;50,$C376*U376,IF(AND(50&lt;=$C376,$C376&lt;=500),$C376*V376,IF($C376&gt;500,$C376*W376,"No Offer"))),"No Offer")</f>
        <v>0</v>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Input'!C378</f>
        <v>0</v>
      </c>
      <c r="D378" s="318" t="s">
        <v>1752</v>
      </c>
      <c r="E378" s="574">
        <v>70.34</v>
      </c>
      <c r="F378" s="574">
        <v>70.34</v>
      </c>
      <c r="G378" s="574">
        <v>70.34</v>
      </c>
      <c r="H378" s="324">
        <f>IFERROR(IF($C378&lt;50,$C378*E378,IF(AND(50&lt;=$C378,$C378&lt;=500),$C378*F378,IF($C378&gt;500,$C378*G378,"No Offer"))),"No Offer")</f>
        <v>0</v>
      </c>
      <c r="I378" s="573">
        <v>40</v>
      </c>
      <c r="J378" s="573">
        <v>40</v>
      </c>
      <c r="K378" s="573">
        <v>40</v>
      </c>
      <c r="L378" s="326">
        <f>IFERROR(IF($C378&lt;50,$C378*I378,IF(AND(50&lt;=$C378,$C378&lt;=500),$C378*J378,IF($C378&gt;500,$C378*K378,"No Offer"))),"No Offer")</f>
        <v>0</v>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v>0</v>
      </c>
      <c r="U378" s="576">
        <v>21.8</v>
      </c>
      <c r="V378" s="576">
        <v>20.8</v>
      </c>
      <c r="W378" s="576">
        <v>19.8</v>
      </c>
      <c r="X378" s="324">
        <f>IFERROR(IF($C378&lt;50,$C378*U378,IF(AND(50&lt;=$C378,$C378&lt;=500),$C378*V378,IF($C378&gt;500,$C378*W378,"No Offer"))),"No Offer")</f>
        <v>0</v>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Input'!C380</f>
        <v>0</v>
      </c>
      <c r="D380" s="318" t="s">
        <v>1752</v>
      </c>
      <c r="E380" s="574">
        <v>70.34</v>
      </c>
      <c r="F380" s="574">
        <v>70.34</v>
      </c>
      <c r="G380" s="574">
        <v>70.34</v>
      </c>
      <c r="H380" s="324">
        <f>IFERROR(IF($C380&lt;50,$C380*E380,IF(AND(50&lt;=$C380,$C380&lt;=500),$C380*F380,IF($C380&gt;500,$C380*G380,"No Offer"))),"No Offer")</f>
        <v>0</v>
      </c>
      <c r="I380" s="573">
        <v>40</v>
      </c>
      <c r="J380" s="573">
        <v>40</v>
      </c>
      <c r="K380" s="573">
        <v>40</v>
      </c>
      <c r="L380" s="326">
        <f>IFERROR(IF($C380&lt;50,$C380*I380,IF(AND(50&lt;=$C380,$C380&lt;=500),$C380*J380,IF($C380&gt;500,$C380*K380,"No Offer"))),"No Offer")</f>
        <v>0</v>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v>0</v>
      </c>
      <c r="U380" s="576">
        <v>21.8</v>
      </c>
      <c r="V380" s="576">
        <v>20.8</v>
      </c>
      <c r="W380" s="576">
        <v>19.8</v>
      </c>
      <c r="X380" s="324">
        <f>IFERROR(IF($C380&lt;50,$C380*U380,IF(AND(50&lt;=$C380,$C380&lt;=500),$C380*V380,IF($C380&gt;500,$C380*W380,"No Offer"))),"No Offer")</f>
        <v>0</v>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Input'!C382</f>
        <v>0</v>
      </c>
      <c r="D382" s="318" t="s">
        <v>1752</v>
      </c>
      <c r="E382" s="574">
        <v>105.26</v>
      </c>
      <c r="F382" s="574">
        <v>105.26</v>
      </c>
      <c r="G382" s="574">
        <v>105.26</v>
      </c>
      <c r="H382" s="324">
        <f>IFERROR(IF($C382&lt;50,$C382*E382,IF(AND(50&lt;=$C382,$C382&lt;=500),$C382*F382,IF($C382&gt;500,$C382*G382,"No Offer"))),"No Offer")</f>
        <v>0</v>
      </c>
      <c r="I382" s="573">
        <v>45</v>
      </c>
      <c r="J382" s="573">
        <v>45</v>
      </c>
      <c r="K382" s="573">
        <v>45</v>
      </c>
      <c r="L382" s="326">
        <f>IFERROR(IF($C382&lt;50,$C382*I382,IF(AND(50&lt;=$C382,$C382&lt;=500),$C382*J382,IF($C382&gt;500,$C382*K382,"No Offer"))),"No Offer")</f>
        <v>0</v>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v>0</v>
      </c>
      <c r="U382" s="576">
        <v>49.1</v>
      </c>
      <c r="V382" s="576">
        <v>47.6</v>
      </c>
      <c r="W382" s="576">
        <v>46.1</v>
      </c>
      <c r="X382" s="324">
        <f>IFERROR(IF($C382&lt;50,$C382*U382,IF(AND(50&lt;=$C382,$C382&lt;=500),$C382*V382,IF($C382&gt;500,$C382*W382,"No Offer"))),"No Offer")</f>
        <v>0</v>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Input'!C384</f>
        <v>0</v>
      </c>
      <c r="D384" s="318" t="s">
        <v>1752</v>
      </c>
      <c r="E384" s="574">
        <v>97.86</v>
      </c>
      <c r="F384" s="574">
        <v>97.86</v>
      </c>
      <c r="G384" s="574">
        <v>97.86</v>
      </c>
      <c r="H384" s="324">
        <f>IFERROR(IF($C384&lt;50,$C384*E384,IF(AND(50&lt;=$C384,$C384&lt;=500),$C384*F384,IF($C384&gt;500,$C384*G384,"No Offer"))),"No Offer")</f>
        <v>0</v>
      </c>
      <c r="I384" s="573">
        <v>45</v>
      </c>
      <c r="J384" s="573">
        <v>45</v>
      </c>
      <c r="K384" s="573">
        <v>45</v>
      </c>
      <c r="L384" s="326">
        <f>IFERROR(IF($C384&lt;50,$C384*I384,IF(AND(50&lt;=$C384,$C384&lt;=500),$C384*J384,IF($C384&gt;500,$C384*K384,"No Offer"))),"No Offer")</f>
        <v>0</v>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v>0</v>
      </c>
      <c r="U384" s="576">
        <v>49.1</v>
      </c>
      <c r="V384" s="576">
        <v>47.6</v>
      </c>
      <c r="W384" s="576">
        <v>46.1</v>
      </c>
      <c r="X384" s="324">
        <f>IFERROR(IF($C384&lt;50,$C384*U384,IF(AND(50&lt;=$C384,$C384&lt;=500),$C384*V384,IF($C384&gt;500,$C384*W384,"No Offer"))),"No Offer")</f>
        <v>0</v>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Input'!C386</f>
        <v>0</v>
      </c>
      <c r="D386" s="318" t="s">
        <v>1752</v>
      </c>
      <c r="E386" s="574">
        <v>91.7</v>
      </c>
      <c r="F386" s="574">
        <v>91.7</v>
      </c>
      <c r="G386" s="574">
        <v>91.7</v>
      </c>
      <c r="H386" s="324">
        <f>IFERROR(IF($C386&lt;50,$C386*E386,IF(AND(50&lt;=$C386,$C386&lt;=500),$C386*F386,IF($C386&gt;500,$C386*G386,"No Offer"))),"No Offer")</f>
        <v>0</v>
      </c>
      <c r="I386" s="573">
        <v>45</v>
      </c>
      <c r="J386" s="573">
        <v>45</v>
      </c>
      <c r="K386" s="573">
        <v>45</v>
      </c>
      <c r="L386" s="326">
        <f>IFERROR(IF($C386&lt;50,$C386*I386,IF(AND(50&lt;=$C386,$C386&lt;=500),$C386*J386,IF($C386&gt;500,$C386*K386,"No Offer"))),"No Offer")</f>
        <v>0</v>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v>0</v>
      </c>
      <c r="U386" s="576">
        <v>49.1</v>
      </c>
      <c r="V386" s="576">
        <v>47.6</v>
      </c>
      <c r="W386" s="576">
        <v>46.1</v>
      </c>
      <c r="X386" s="324">
        <f>IFERROR(IF($C386&lt;50,$C386*U386,IF(AND(50&lt;=$C386,$C386&lt;=500),$C386*V386,IF($C386&gt;500,$C386*W386,"No Offer"))),"No Offer")</f>
        <v>0</v>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Input'!C388</f>
        <v>0</v>
      </c>
      <c r="D388" s="318" t="s">
        <v>1752</v>
      </c>
      <c r="E388" s="574">
        <v>117.13</v>
      </c>
      <c r="F388" s="574">
        <v>117.13</v>
      </c>
      <c r="G388" s="574">
        <v>117.13</v>
      </c>
      <c r="H388" s="324">
        <f>IFERROR(IF($C388&lt;50,$C388*E388,IF(AND(50&lt;=$C388,$C388&lt;=500),$C388*F388,IF($C388&gt;500,$C388*G388,"No Offer"))),"No Offer")</f>
        <v>0</v>
      </c>
      <c r="I388" s="573">
        <v>50</v>
      </c>
      <c r="J388" s="573">
        <v>50</v>
      </c>
      <c r="K388" s="573">
        <v>50</v>
      </c>
      <c r="L388" s="326">
        <f>IFERROR(IF($C388&lt;50,$C388*I388,IF(AND(50&lt;=$C388,$C388&lt;=500),$C388*J388,IF($C388&gt;500,$C388*K388,"No Offer"))),"No Offer")</f>
        <v>0</v>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v>0</v>
      </c>
      <c r="U388" s="576">
        <v>76.400000000000006</v>
      </c>
      <c r="V388" s="576">
        <v>74.400000000000006</v>
      </c>
      <c r="W388" s="576">
        <v>72.400000000000006</v>
      </c>
      <c r="X388" s="324">
        <f>IFERROR(IF($C388&lt;50,$C388*U388,IF(AND(50&lt;=$C388,$C388&lt;=500),$C388*V388,IF($C388&gt;500,$C388*W388,"No Offer"))),"No Offer")</f>
        <v>0</v>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Input'!C390</f>
        <v>0</v>
      </c>
      <c r="D390" s="318" t="s">
        <v>1752</v>
      </c>
      <c r="E390" s="574">
        <v>109.73</v>
      </c>
      <c r="F390" s="574">
        <v>109.73</v>
      </c>
      <c r="G390" s="574">
        <v>109.73</v>
      </c>
      <c r="H390" s="324">
        <f>IFERROR(IF($C390&lt;50,$C390*E390,IF(AND(50&lt;=$C390,$C390&lt;=500),$C390*F390,IF($C390&gt;500,$C390*G390,"No Offer"))),"No Offer")</f>
        <v>0</v>
      </c>
      <c r="I390" s="573">
        <v>50</v>
      </c>
      <c r="J390" s="573">
        <v>50</v>
      </c>
      <c r="K390" s="573">
        <v>50</v>
      </c>
      <c r="L390" s="326">
        <f>IFERROR(IF($C390&lt;50,$C390*I390,IF(AND(50&lt;=$C390,$C390&lt;=500),$C390*J390,IF($C390&gt;500,$C390*K390,"No Offer"))),"No Offer")</f>
        <v>0</v>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v>0</v>
      </c>
      <c r="U390" s="576">
        <v>76.400000000000006</v>
      </c>
      <c r="V390" s="576">
        <v>74.400000000000006</v>
      </c>
      <c r="W390" s="576">
        <v>72.400000000000006</v>
      </c>
      <c r="X390" s="324">
        <f>IFERROR(IF($C390&lt;50,$C390*U390,IF(AND(50&lt;=$C390,$C390&lt;=500),$C390*V390,IF($C390&gt;500,$C390*W390,"No Offer"))),"No Offer")</f>
        <v>0</v>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Input'!C392</f>
        <v>0</v>
      </c>
      <c r="D392" s="318" t="s">
        <v>1752</v>
      </c>
      <c r="E392" s="574">
        <v>103.56</v>
      </c>
      <c r="F392" s="574">
        <v>103.56</v>
      </c>
      <c r="G392" s="574">
        <v>103.56</v>
      </c>
      <c r="H392" s="324">
        <f>IFERROR(IF($C392&lt;50,$C392*E392,IF(AND(50&lt;=$C392,$C392&lt;=500),$C392*F392,IF($C392&gt;500,$C392*G392,"No Offer"))),"No Offer")</f>
        <v>0</v>
      </c>
      <c r="I392" s="573">
        <v>50</v>
      </c>
      <c r="J392" s="573">
        <v>50</v>
      </c>
      <c r="K392" s="573">
        <v>50</v>
      </c>
      <c r="L392" s="326">
        <f>IFERROR(IF($C392&lt;50,$C392*I392,IF(AND(50&lt;=$C392,$C392&lt;=500),$C392*J392,IF($C392&gt;500,$C392*K392,"No Offer"))),"No Offer")</f>
        <v>0</v>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v>0</v>
      </c>
      <c r="U392" s="576">
        <v>76.400000000000006</v>
      </c>
      <c r="V392" s="576">
        <v>74.400000000000006</v>
      </c>
      <c r="W392" s="576">
        <v>72.400000000000006</v>
      </c>
      <c r="X392" s="324">
        <f>IFERROR(IF($C392&lt;50,$C392*U392,IF(AND(50&lt;=$C392,$C392&lt;=500),$C392*V392,IF($C392&gt;500,$C392*W392,"No Offer"))),"No Offer")</f>
        <v>0</v>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v>0</v>
      </c>
      <c r="H395" s="476"/>
      <c r="I395" s="476"/>
      <c r="J395" s="476"/>
      <c r="K395" s="736">
        <f>SUM(L397:L421)</f>
        <v>0</v>
      </c>
      <c r="L395" s="476"/>
      <c r="M395" s="476"/>
      <c r="N395" s="476"/>
      <c r="O395" s="736">
        <f>SUM(P397:P421)</f>
        <v>0</v>
      </c>
      <c r="P395" s="476"/>
      <c r="Q395" s="476"/>
      <c r="R395" s="476"/>
      <c r="S395" s="736">
        <f>SUM(T397:T421)</f>
        <v>0</v>
      </c>
      <c r="T395" s="476"/>
      <c r="U395" s="476"/>
      <c r="V395" s="476"/>
      <c r="W395" s="736">
        <f>SUM(X397:X421)</f>
        <v>0</v>
      </c>
      <c r="X395" s="476"/>
      <c r="Y395" s="476"/>
      <c r="Z395" s="476"/>
      <c r="AA395" s="736">
        <f>SUM(AB397:AB421)</f>
        <v>0</v>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Input'!C397</f>
        <v>0</v>
      </c>
      <c r="D397" s="318" t="s">
        <v>51</v>
      </c>
      <c r="E397" s="574">
        <v>1750</v>
      </c>
      <c r="F397" s="574">
        <v>1750</v>
      </c>
      <c r="G397" s="574">
        <v>1750</v>
      </c>
      <c r="H397" s="324">
        <f>IFERROR(IF($C397&lt;2,$C397*E397,IF(AND(2&lt;=$C397,$C397&lt;=5),$C397*F397,IF($C397&gt;5,$C397*G397,"No Offer"))),"No Offer")</f>
        <v>0</v>
      </c>
      <c r="I397" s="573">
        <v>1800</v>
      </c>
      <c r="J397" s="573">
        <v>1800</v>
      </c>
      <c r="K397" s="573">
        <v>1800</v>
      </c>
      <c r="L397" s="326">
        <f>IFERROR(IF($C397&lt;2,$C397*I397,IF(AND(2&lt;=$C397,$C397&lt;=5),$C397*J397,IF($C397&gt;5,$C397*K397,"No Offer"))),"No Offer")</f>
        <v>0</v>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v>0</v>
      </c>
      <c r="U397" s="576">
        <v>4150</v>
      </c>
      <c r="V397" s="576">
        <v>4150</v>
      </c>
      <c r="W397" s="576">
        <v>4150</v>
      </c>
      <c r="X397" s="324">
        <f>IFERROR(IF($C397&lt;2,$C397*U397,IF(AND(2&lt;=$C397,$C397&lt;=5),$C397*V397,IF($C397&gt;5,$C397*W397,"No Offer"))),"No Offer")</f>
        <v>0</v>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Input'!C399</f>
        <v>0</v>
      </c>
      <c r="D399" s="318" t="s">
        <v>51</v>
      </c>
      <c r="E399" s="574">
        <v>3250</v>
      </c>
      <c r="F399" s="574">
        <v>3250</v>
      </c>
      <c r="G399" s="574">
        <v>3250</v>
      </c>
      <c r="H399" s="324">
        <f>IFERROR(IF($C399&lt;2,$C399*E399,IF(AND(2&lt;=$C399,$C399&lt;=5),$C399*F399,IF($C399&gt;5,$C399*G399,"No Offer"))),"No Offer")</f>
        <v>0</v>
      </c>
      <c r="I399" s="573">
        <v>1900</v>
      </c>
      <c r="J399" s="573">
        <v>1900</v>
      </c>
      <c r="K399" s="573">
        <v>1900</v>
      </c>
      <c r="L399" s="326">
        <f>IFERROR(IF($C399&lt;2,$C399*I399,IF(AND(2&lt;=$C399,$C399&lt;=5),$C399*J399,IF($C399&gt;5,$C399*K399,"No Offer"))),"No Offer")</f>
        <v>0</v>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v>0</v>
      </c>
      <c r="U399" s="576">
        <v>4210</v>
      </c>
      <c r="V399" s="576">
        <v>4210</v>
      </c>
      <c r="W399" s="576">
        <v>4210</v>
      </c>
      <c r="X399" s="324">
        <f>IFERROR(IF($C399&lt;2,$C399*U399,IF(AND(2&lt;=$C399,$C399&lt;=5),$C399*V399,IF($C399&gt;5,$C399*W399,"No Offer"))),"No Offer")</f>
        <v>0</v>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Input'!C401</f>
        <v>0</v>
      </c>
      <c r="D401" s="318" t="s">
        <v>51</v>
      </c>
      <c r="E401" s="574">
        <v>1600</v>
      </c>
      <c r="F401" s="574">
        <v>1600</v>
      </c>
      <c r="G401" s="574">
        <v>1600</v>
      </c>
      <c r="H401" s="324">
        <f>IFERROR(IF($C401&lt;2,$C401*E401,IF(AND(2&lt;=$C401,$C401&lt;=5),$C401*F401,IF($C401&gt;5,$C401*G401,"No Offer"))),"No Offer")</f>
        <v>0</v>
      </c>
      <c r="I401" s="573">
        <v>1800</v>
      </c>
      <c r="J401" s="573">
        <v>1800</v>
      </c>
      <c r="K401" s="573">
        <v>1800</v>
      </c>
      <c r="L401" s="326">
        <f>IFERROR(IF($C401&lt;2,$C401*I401,IF(AND(2&lt;=$C401,$C401&lt;=5),$C401*J401,IF($C401&gt;5,$C401*K401,"No Offer"))),"No Offer")</f>
        <v>0</v>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v>0</v>
      </c>
      <c r="U401" s="576">
        <v>4110</v>
      </c>
      <c r="V401" s="576">
        <v>4110</v>
      </c>
      <c r="W401" s="576">
        <v>4110</v>
      </c>
      <c r="X401" s="324">
        <f>IFERROR(IF($C401&lt;2,$C401*U401,IF(AND(2&lt;=$C401,$C401&lt;=5),$C401*V401,IF($C401&gt;5,$C401*W401,"No Offer"))),"No Offer")</f>
        <v>0</v>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Input'!C403</f>
        <v>0</v>
      </c>
      <c r="D403" s="318" t="s">
        <v>51</v>
      </c>
      <c r="E403" s="574">
        <v>2805.33</v>
      </c>
      <c r="F403" s="574">
        <v>2805.33</v>
      </c>
      <c r="G403" s="574">
        <v>2805.33</v>
      </c>
      <c r="H403" s="324">
        <f>IFERROR(IF($C403&lt;2,$C403*E403,IF(AND(2&lt;=$C403,$C403&lt;=5),$C403*F403,IF($C403&gt;5,$C403*G403,"No Offer"))),"No Offer")</f>
        <v>0</v>
      </c>
      <c r="I403" s="573">
        <v>1800</v>
      </c>
      <c r="J403" s="573">
        <v>1800</v>
      </c>
      <c r="K403" s="573">
        <v>1800</v>
      </c>
      <c r="L403" s="326">
        <f>IFERROR(IF($C403&lt;2,$C403*I403,IF(AND(2&lt;=$C403,$C403&lt;=5),$C403*J403,IF($C403&gt;5,$C403*K403,"No Offer"))),"No Offer")</f>
        <v>0</v>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v>0</v>
      </c>
      <c r="U403" s="576">
        <v>3550</v>
      </c>
      <c r="V403" s="576">
        <v>3550</v>
      </c>
      <c r="W403" s="576">
        <v>3550</v>
      </c>
      <c r="X403" s="324">
        <f>IFERROR(IF($C403&lt;2,$C403*U403,IF(AND(2&lt;=$C403,$C403&lt;=5),$C403*V403,IF($C403&gt;5,$C403*W403,"No Offer"))),"No Offer")</f>
        <v>0</v>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Input'!C405</f>
        <v>0</v>
      </c>
      <c r="D405" s="318" t="s">
        <v>51</v>
      </c>
      <c r="E405" s="574">
        <v>5500</v>
      </c>
      <c r="F405" s="574">
        <v>5500</v>
      </c>
      <c r="G405" s="574">
        <v>5500</v>
      </c>
      <c r="H405" s="324">
        <f>IFERROR(IF($C405&lt;2,$C405*E405,IF(AND(2&lt;=$C405,$C405&lt;=5),$C405*F405,IF($C405&gt;5,$C405*G405,"No Offer"))),"No Offer")</f>
        <v>0</v>
      </c>
      <c r="I405" s="573">
        <v>1800</v>
      </c>
      <c r="J405" s="573">
        <v>1800</v>
      </c>
      <c r="K405" s="573">
        <v>1800</v>
      </c>
      <c r="L405" s="326">
        <f>IFERROR(IF($C405&lt;2,$C405*I405,IF(AND(2&lt;=$C405,$C405&lt;=5),$C405*J405,IF($C405&gt;5,$C405*K405,"No Offer"))),"No Offer")</f>
        <v>0</v>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v>0</v>
      </c>
      <c r="U405" s="576">
        <v>4910</v>
      </c>
      <c r="V405" s="576">
        <v>4910</v>
      </c>
      <c r="W405" s="576">
        <v>4910</v>
      </c>
      <c r="X405" s="324">
        <f>IFERROR(IF($C405&lt;2,$C405*U405,IF(AND(2&lt;=$C405,$C405&lt;=5),$C405*V405,IF($C405&gt;5,$C405*W405,"No Offer"))),"No Offer")</f>
        <v>0</v>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Input'!C407</f>
        <v>0</v>
      </c>
      <c r="D407" s="318" t="s">
        <v>51</v>
      </c>
      <c r="E407" s="574">
        <v>2947.67</v>
      </c>
      <c r="F407" s="574">
        <v>2947.67</v>
      </c>
      <c r="G407" s="574">
        <v>2947.67</v>
      </c>
      <c r="H407" s="324">
        <f>IFERROR(IF($C407&lt;2,$C407*E407,IF(AND(2&lt;=$C407,$C407&lt;=5),$C407*F407,IF($C407&gt;5,$C407*G407,"No Offer"))),"No Offer")</f>
        <v>0</v>
      </c>
      <c r="I407" s="573">
        <v>1800</v>
      </c>
      <c r="J407" s="573">
        <v>1800</v>
      </c>
      <c r="K407" s="573">
        <v>1800</v>
      </c>
      <c r="L407" s="326">
        <f>IFERROR(IF($C407&lt;2,$C407*I407,IF(AND(2&lt;=$C407,$C407&lt;=5),$C407*J407,IF($C407&gt;5,$C407*K407,"No Offer"))),"No Offer")</f>
        <v>0</v>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v>0</v>
      </c>
      <c r="U407" s="576">
        <v>3550</v>
      </c>
      <c r="V407" s="576">
        <v>3550</v>
      </c>
      <c r="W407" s="576">
        <v>3550</v>
      </c>
      <c r="X407" s="324">
        <f>IFERROR(IF($C407&lt;2,$C407*U407,IF(AND(2&lt;=$C407,$C407&lt;=5),$C407*V407,IF($C407&gt;5,$C407*W407,"No Offer"))),"No Offer")</f>
        <v>0</v>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Input'!C409</f>
        <v>0</v>
      </c>
      <c r="D409" s="318" t="s">
        <v>51</v>
      </c>
      <c r="E409" s="574">
        <v>5500</v>
      </c>
      <c r="F409" s="574">
        <v>5500</v>
      </c>
      <c r="G409" s="574">
        <v>5500</v>
      </c>
      <c r="H409" s="324">
        <f>IFERROR(IF($C409&lt;2,$C409*E409,IF(AND(2&lt;=$C409,$C409&lt;=5),$C409*F409,IF($C409&gt;5,$C409*G409,"No Offer"))),"No Offer")</f>
        <v>0</v>
      </c>
      <c r="I409" s="573">
        <v>1800</v>
      </c>
      <c r="J409" s="573">
        <v>1800</v>
      </c>
      <c r="K409" s="573">
        <v>1800</v>
      </c>
      <c r="L409" s="326">
        <f>IFERROR(IF($C409&lt;2,$C409*I409,IF(AND(2&lt;=$C409,$C409&lt;=5),$C409*J409,IF($C409&gt;5,$C409*K409,"No Offer"))),"No Offer")</f>
        <v>0</v>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v>0</v>
      </c>
      <c r="U409" s="576">
        <v>5030</v>
      </c>
      <c r="V409" s="576">
        <v>5030</v>
      </c>
      <c r="W409" s="576">
        <v>5030</v>
      </c>
      <c r="X409" s="324">
        <f>IFERROR(IF($C409&lt;2,$C409*U409,IF(AND(2&lt;=$C409,$C409&lt;=5),$C409*V409,IF($C409&gt;5,$C409*W409,"No Offer"))),"No Offer")</f>
        <v>0</v>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Input'!C411</f>
        <v>0</v>
      </c>
      <c r="D411" s="318" t="s">
        <v>51</v>
      </c>
      <c r="E411" s="574">
        <v>4500</v>
      </c>
      <c r="F411" s="574">
        <v>4500</v>
      </c>
      <c r="G411" s="574">
        <v>4500</v>
      </c>
      <c r="H411" s="324">
        <f>IFERROR(IF($C411&lt;2,$C411*E411,IF(AND(2&lt;=$C411,$C411&lt;=5),$C411*F411,IF($C411&gt;5,$C411*G411,"No Offer"))),"No Offer")</f>
        <v>0</v>
      </c>
      <c r="I411" s="573">
        <v>1800</v>
      </c>
      <c r="J411" s="573">
        <v>1800</v>
      </c>
      <c r="K411" s="573">
        <v>1800</v>
      </c>
      <c r="L411" s="326">
        <f>IFERROR(IF($C411&lt;2,$C411*I411,IF(AND(2&lt;=$C411,$C411&lt;=5),$C411*J411,IF($C411&gt;5,$C411*K411,"No Offer"))),"No Offer")</f>
        <v>0</v>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v>0</v>
      </c>
      <c r="U411" s="576">
        <v>3634</v>
      </c>
      <c r="V411" s="576">
        <v>3634</v>
      </c>
      <c r="W411" s="576">
        <v>3634</v>
      </c>
      <c r="X411" s="324">
        <f>IFERROR(IF($C411&lt;2,$C411*U411,IF(AND(2&lt;=$C411,$C411&lt;=5),$C411*V411,IF($C411&gt;5,$C411*W411,"No Offer"))),"No Offer")</f>
        <v>0</v>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Input'!C413</f>
        <v>0</v>
      </c>
      <c r="D413" s="318" t="s">
        <v>51</v>
      </c>
      <c r="E413" s="574">
        <v>2559.6799999999998</v>
      </c>
      <c r="F413" s="574">
        <v>1592.02</v>
      </c>
      <c r="G413" s="574">
        <v>1592.02</v>
      </c>
      <c r="H413" s="324">
        <f>IFERROR(IF($C413&lt;2,$C413*E413,IF(AND(2&lt;=$C413,$C413&lt;=5),$C413*F413,IF($C413&gt;5,$C413*G413,"No Offer"))),"No Offer")</f>
        <v>0</v>
      </c>
      <c r="I413" s="573">
        <v>1800</v>
      </c>
      <c r="J413" s="573">
        <v>1800</v>
      </c>
      <c r="K413" s="573">
        <v>1800</v>
      </c>
      <c r="L413" s="326">
        <f>IFERROR(IF($C413&lt;2,$C413*I413,IF(AND(2&lt;=$C413,$C413&lt;=5),$C413*J413,IF($C413&gt;5,$C413*K413,"No Offer"))),"No Offer")</f>
        <v>0</v>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v>0</v>
      </c>
      <c r="U413" s="576">
        <v>4820</v>
      </c>
      <c r="V413" s="576">
        <v>4820</v>
      </c>
      <c r="W413" s="576">
        <v>4820</v>
      </c>
      <c r="X413" s="324">
        <f>IFERROR(IF($C413&lt;2,$C413*U413,IF(AND(2&lt;=$C413,$C413&lt;=5),$C413*V413,IF($C413&gt;5,$C413*W413,"No Offer"))),"No Offer")</f>
        <v>0</v>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Input'!C415</f>
        <v>0</v>
      </c>
      <c r="D415" s="318" t="s">
        <v>51</v>
      </c>
      <c r="E415" s="574">
        <v>3500</v>
      </c>
      <c r="F415" s="574">
        <v>3500</v>
      </c>
      <c r="G415" s="574">
        <v>3500</v>
      </c>
      <c r="H415" s="324">
        <f>IFERROR(IF($C415&lt;2,$C415*E415,IF(AND(2&lt;=$C415,$C415&lt;=5),$C415*F415,IF($C415&gt;5,$C415*G415,"No Offer"))),"No Offer")</f>
        <v>0</v>
      </c>
      <c r="I415" s="573">
        <v>1800</v>
      </c>
      <c r="J415" s="573">
        <v>1800</v>
      </c>
      <c r="K415" s="573">
        <v>1800</v>
      </c>
      <c r="L415" s="326">
        <f>IFERROR(IF($C415&lt;2,$C415*I415,IF(AND(2&lt;=$C415,$C415&lt;=5),$C415*J415,IF($C415&gt;5,$C415*K415,"No Offer"))),"No Offer")</f>
        <v>0</v>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v>0</v>
      </c>
      <c r="U415" s="576">
        <v>3480</v>
      </c>
      <c r="V415" s="576">
        <v>3480</v>
      </c>
      <c r="W415" s="576">
        <v>3480</v>
      </c>
      <c r="X415" s="324">
        <f>IFERROR(IF($C415&lt;2,$C415*U415,IF(AND(2&lt;=$C415,$C415&lt;=5),$C415*V415,IF($C415&gt;5,$C415*W415,"No Offer"))),"No Offer")</f>
        <v>0</v>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Input'!C417</f>
        <v>0</v>
      </c>
      <c r="D417" s="318" t="s">
        <v>51</v>
      </c>
      <c r="E417" s="574">
        <v>2536</v>
      </c>
      <c r="F417" s="574">
        <v>2536</v>
      </c>
      <c r="G417" s="574">
        <v>2536</v>
      </c>
      <c r="H417" s="324">
        <f>IFERROR(IF($C417&lt;2,$C417*E417,IF(AND(2&lt;=$C417,$C417&lt;=5),$C417*F417,IF($C417&gt;5,$C417*G417,"No Offer"))),"No Offer")</f>
        <v>0</v>
      </c>
      <c r="I417" s="573">
        <v>1800</v>
      </c>
      <c r="J417" s="573">
        <v>1800</v>
      </c>
      <c r="K417" s="573">
        <v>1800</v>
      </c>
      <c r="L417" s="326">
        <f>IFERROR(IF($C417&lt;2,$C417*I417,IF(AND(2&lt;=$C417,$C417&lt;=5),$C417*J417,IF($C417&gt;5,$C417*K417,"No Offer"))),"No Offer")</f>
        <v>0</v>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v>0</v>
      </c>
      <c r="U417" s="576">
        <v>3150</v>
      </c>
      <c r="V417" s="576">
        <v>3150</v>
      </c>
      <c r="W417" s="576">
        <v>3150</v>
      </c>
      <c r="X417" s="324">
        <f>IFERROR(IF($C417&lt;2,$C417*U417,IF(AND(2&lt;=$C417,$C417&lt;=5),$C417*V417,IF($C417&gt;5,$C417*W417,"No Offer"))),"No Offer")</f>
        <v>0</v>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Input'!C419</f>
        <v>0</v>
      </c>
      <c r="D419" s="318" t="s">
        <v>51</v>
      </c>
      <c r="E419" s="574">
        <v>2000</v>
      </c>
      <c r="F419" s="574">
        <v>2000</v>
      </c>
      <c r="G419" s="574">
        <v>2000</v>
      </c>
      <c r="H419" s="324">
        <f>IFERROR(IF($C419&lt;2,$C419*E419,IF(AND(2&lt;=$C419,$C419&lt;=5),$C419*F419,IF($C419&gt;5,$C419*G419,"No Offer"))),"No Offer")</f>
        <v>0</v>
      </c>
      <c r="I419" s="573">
        <v>1800</v>
      </c>
      <c r="J419" s="573">
        <v>1800</v>
      </c>
      <c r="K419" s="573">
        <v>1800</v>
      </c>
      <c r="L419" s="326">
        <f>IFERROR(IF($C419&lt;2,$C419*I419,IF(AND(2&lt;=$C419,$C419&lt;=5),$C419*J419,IF($C419&gt;5,$C419*K419,"No Offer"))),"No Offer")</f>
        <v>0</v>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v>0</v>
      </c>
      <c r="U419" s="576">
        <v>550</v>
      </c>
      <c r="V419" s="576">
        <v>550</v>
      </c>
      <c r="W419" s="576">
        <v>550</v>
      </c>
      <c r="X419" s="324">
        <f>IFERROR(IF($C419&lt;2,$C419*U419,IF(AND(2&lt;=$C419,$C419&lt;=5),$C419*V419,IF($C419&gt;5,$C419*W419,"No Offer"))),"No Offer")</f>
        <v>0</v>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Input'!C421</f>
        <v>0</v>
      </c>
      <c r="D421" s="318" t="s">
        <v>51</v>
      </c>
      <c r="E421" s="574">
        <v>1250</v>
      </c>
      <c r="F421" s="574">
        <v>1250</v>
      </c>
      <c r="G421" s="574">
        <v>1250</v>
      </c>
      <c r="H421" s="324">
        <f>IFERROR(IF($C421&lt;2,$C421*E421,IF(AND(2&lt;=$C421,$C421&lt;=5),$C421*F421,IF($C421&gt;5,$C421*G421,"No Offer"))),"No Offer")</f>
        <v>0</v>
      </c>
      <c r="I421" s="573">
        <v>1800</v>
      </c>
      <c r="J421" s="573">
        <v>1800</v>
      </c>
      <c r="K421" s="573">
        <v>1800</v>
      </c>
      <c r="L421" s="326">
        <f>IFERROR(IF($C421&lt;2,$C421*I421,IF(AND(2&lt;=$C421,$C421&lt;=5),$C421*J421,IF($C421&gt;5,$C421*K421,"No Offer"))),"No Offer")</f>
        <v>0</v>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v>0</v>
      </c>
      <c r="U421" s="576">
        <v>540</v>
      </c>
      <c r="V421" s="576">
        <v>540</v>
      </c>
      <c r="W421" s="576">
        <v>540</v>
      </c>
      <c r="X421" s="324">
        <f>IFERROR(IF($C421&lt;2,$C421*U421,IF(AND(2&lt;=$C421,$C421&lt;=5),$C421*V421,IF($C421&gt;5,$C421*W421,"No Offer"))),"No Offer")</f>
        <v>0</v>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v>0</v>
      </c>
      <c r="H424" s="476"/>
      <c r="I424" s="476"/>
      <c r="J424" s="476"/>
      <c r="K424" s="736">
        <f>SUM(L426:L428)</f>
        <v>0</v>
      </c>
      <c r="L424" s="476"/>
      <c r="M424" s="476"/>
      <c r="N424" s="476"/>
      <c r="O424" s="736">
        <f>SUM(P426:P428)</f>
        <v>0</v>
      </c>
      <c r="P424" s="476"/>
      <c r="Q424" s="476"/>
      <c r="R424" s="476"/>
      <c r="S424" s="736">
        <f>SUM(T426:T428)</f>
        <v>0</v>
      </c>
      <c r="T424" s="476"/>
      <c r="U424" s="476"/>
      <c r="V424" s="476"/>
      <c r="W424" s="736">
        <f>SUM(X426:X428)</f>
        <v>0</v>
      </c>
      <c r="X424" s="476"/>
      <c r="Y424" s="476"/>
      <c r="Z424" s="476"/>
      <c r="AA424" s="736">
        <f>SUM(AB426:AB428)</f>
        <v>0</v>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Input'!C426</f>
        <v>0</v>
      </c>
      <c r="D426" s="318" t="s">
        <v>51</v>
      </c>
      <c r="E426" s="574">
        <v>2455.48</v>
      </c>
      <c r="F426" s="574">
        <v>2455.48</v>
      </c>
      <c r="G426" s="574">
        <v>2455.48</v>
      </c>
      <c r="H426" s="324">
        <f>IFERROR(IF($C426&lt;2,$C426*E426,IF(AND(2&lt;=$C426,$C426&lt;=5),$C426*F426,IF($C426&gt;5,$C426*G426,"No Offer"))),"No Offer")</f>
        <v>0</v>
      </c>
      <c r="I426" s="573">
        <v>1800</v>
      </c>
      <c r="J426" s="573">
        <v>1800</v>
      </c>
      <c r="K426" s="573">
        <v>1800</v>
      </c>
      <c r="L426" s="326">
        <f>IFERROR(IF($C426&lt;2,$C426*I426,IF(AND(2&lt;=$C426,$C426&lt;=5),$C426*J426,IF($C426&gt;5,$C426*K426,"No Offer"))),"No Offer")</f>
        <v>0</v>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v>0</v>
      </c>
      <c r="U426" s="576">
        <v>1000</v>
      </c>
      <c r="V426" s="576">
        <v>1000</v>
      </c>
      <c r="W426" s="576">
        <v>1000</v>
      </c>
      <c r="X426" s="324">
        <f>IFERROR(IF($C426&lt;2,$C426*U426,IF(AND(2&lt;=$C426,$C426&lt;=5),$C426*V426,IF($C426&gt;5,$C426*W426,"No Offer"))),"No Offer")</f>
        <v>0</v>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Input'!C428</f>
        <v>0</v>
      </c>
      <c r="D428" s="318" t="s">
        <v>51</v>
      </c>
      <c r="E428" s="574">
        <v>2455.48</v>
      </c>
      <c r="F428" s="574">
        <v>2455.4899999999998</v>
      </c>
      <c r="G428" s="574">
        <v>2455.5</v>
      </c>
      <c r="H428" s="324">
        <f>IFERROR(IF($C428&lt;2,$C428*E428,IF(AND(2&lt;=$C428,$C428&lt;=5),$C428*F428,IF($C428&gt;5,$C428*G428,"No Offer"))),"No Offer")</f>
        <v>0</v>
      </c>
      <c r="I428" s="573">
        <v>1800</v>
      </c>
      <c r="J428" s="573">
        <v>1800</v>
      </c>
      <c r="K428" s="573">
        <v>1800</v>
      </c>
      <c r="L428" s="326">
        <f>IFERROR(IF($C428&lt;2,$C428*I428,IF(AND(2&lt;=$C428,$C428&lt;=5),$C428*J428,IF($C428&gt;5,$C428*K428,"No Offer"))),"No Offer")</f>
        <v>0</v>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v>0</v>
      </c>
      <c r="U428" s="576">
        <v>980</v>
      </c>
      <c r="V428" s="576">
        <v>980</v>
      </c>
      <c r="W428" s="576">
        <v>980</v>
      </c>
      <c r="X428" s="324">
        <f>IFERROR(IF($C428&lt;2,$C428*U428,IF(AND(2&lt;=$C428,$C428&lt;=5),$C428*V428,IF($C428&gt;5,$C428*W428,"No Offer"))),"No Offer")</f>
        <v>0</v>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v>0</v>
      </c>
      <c r="H431" s="476"/>
      <c r="I431" s="476"/>
      <c r="J431" s="476"/>
      <c r="K431" s="736">
        <f>SUM(L433:L435)</f>
        <v>0</v>
      </c>
      <c r="L431" s="476"/>
      <c r="M431" s="476"/>
      <c r="N431" s="476"/>
      <c r="O431" s="736">
        <f>SUM(P433:P435)</f>
        <v>0</v>
      </c>
      <c r="P431" s="476"/>
      <c r="Q431" s="476"/>
      <c r="R431" s="476"/>
      <c r="S431" s="736">
        <f>SUM(T433:T435)</f>
        <v>0</v>
      </c>
      <c r="T431" s="476"/>
      <c r="U431" s="476"/>
      <c r="V431" s="476"/>
      <c r="W431" s="736">
        <f>SUM(X433:X435)</f>
        <v>0</v>
      </c>
      <c r="X431" s="476"/>
      <c r="Y431" s="476"/>
      <c r="Z431" s="476"/>
      <c r="AA431" s="736">
        <f>SUM(AB433:AB435)</f>
        <v>0</v>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Input'!C433</f>
        <v>0</v>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v>0</v>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Input'!C435</f>
        <v>0</v>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v>0</v>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v>0</v>
      </c>
      <c r="H438" s="476"/>
      <c r="I438" s="476"/>
      <c r="J438" s="476"/>
      <c r="K438" s="736">
        <f>SUM(L440:L442)</f>
        <v>0</v>
      </c>
      <c r="L438" s="476"/>
      <c r="M438" s="476"/>
      <c r="N438" s="476"/>
      <c r="O438" s="736">
        <f>SUM(P440:P442)</f>
        <v>0</v>
      </c>
      <c r="P438" s="476"/>
      <c r="Q438" s="476"/>
      <c r="R438" s="476"/>
      <c r="S438" s="736">
        <f>SUM(T440:T442)</f>
        <v>0</v>
      </c>
      <c r="T438" s="476"/>
      <c r="U438" s="476"/>
      <c r="V438" s="476"/>
      <c r="W438" s="736">
        <f>SUM(X440:X442)</f>
        <v>0</v>
      </c>
      <c r="X438" s="476"/>
      <c r="Y438" s="476"/>
      <c r="Z438" s="476"/>
      <c r="AA438" s="736">
        <f>SUM(AB440:AB442)</f>
        <v>0</v>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Input'!C440</f>
        <v>0</v>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v>0</v>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Input'!C442</f>
        <v>0</v>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v>0</v>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v>0</v>
      </c>
      <c r="H445" s="723"/>
      <c r="I445" s="725"/>
      <c r="J445" s="726"/>
      <c r="K445" s="747">
        <f>SUM(L447:L449)</f>
        <v>0</v>
      </c>
      <c r="L445" s="725"/>
      <c r="M445" s="727"/>
      <c r="N445" s="728"/>
      <c r="O445" s="747">
        <f>SUM(P447:P449)</f>
        <v>0</v>
      </c>
      <c r="P445" s="727"/>
      <c r="Q445" s="727"/>
      <c r="R445" s="728"/>
      <c r="S445" s="747">
        <f>SUM(T447:T449)</f>
        <v>0</v>
      </c>
      <c r="T445" s="727"/>
      <c r="U445" s="725"/>
      <c r="V445" s="726"/>
      <c r="W445" s="747">
        <f>SUM(X447:X449)</f>
        <v>0</v>
      </c>
      <c r="X445" s="725"/>
      <c r="Y445" s="725"/>
      <c r="Z445" s="726"/>
      <c r="AA445" s="747">
        <f>SUM(AB447:AB449)</f>
        <v>0</v>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Input'!C447</f>
        <v>0</v>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v>0</v>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Input'!C449</f>
        <v>0</v>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v>0</v>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v>0</v>
      </c>
      <c r="H452" s="723"/>
      <c r="I452" s="725"/>
      <c r="J452" s="726"/>
      <c r="K452" s="763">
        <f>SUM(L454:L455)</f>
        <v>0</v>
      </c>
      <c r="L452" s="725"/>
      <c r="M452" s="727"/>
      <c r="N452" s="728"/>
      <c r="O452" s="747">
        <f>SUM(P454:P473)</f>
        <v>0</v>
      </c>
      <c r="P452" s="727"/>
      <c r="Q452" s="727"/>
      <c r="R452" s="728"/>
      <c r="S452" s="763">
        <f>SUM(T454:T455)</f>
        <v>0</v>
      </c>
      <c r="T452" s="727"/>
      <c r="U452" s="725"/>
      <c r="V452" s="726"/>
      <c r="W452" s="763">
        <f>SUM(X454:X456)</f>
        <v>0</v>
      </c>
      <c r="X452" s="725"/>
      <c r="Y452" s="725"/>
      <c r="Z452" s="726"/>
      <c r="AA452" s="763">
        <f>SUM(AB454:AB455)</f>
        <v>0</v>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Input'!C454</f>
        <v>0</v>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v>0</v>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v>0</v>
      </c>
      <c r="H458" s="476"/>
      <c r="I458" s="476"/>
      <c r="J458" s="476"/>
      <c r="K458" s="736">
        <f>SUM(L460:L462)</f>
        <v>0</v>
      </c>
      <c r="L458" s="476"/>
      <c r="M458" s="476"/>
      <c r="N458" s="476"/>
      <c r="O458" s="736">
        <f>SUM(P460:P462)</f>
        <v>0</v>
      </c>
      <c r="P458" s="476"/>
      <c r="Q458" s="476"/>
      <c r="R458" s="476"/>
      <c r="S458" s="736">
        <f>SUM(T460:T462)</f>
        <v>0</v>
      </c>
      <c r="T458" s="476"/>
      <c r="U458" s="476"/>
      <c r="V458" s="476"/>
      <c r="W458" s="736">
        <f>SUM(X460:X462)</f>
        <v>0</v>
      </c>
      <c r="X458" s="476"/>
      <c r="Y458" s="476"/>
      <c r="Z458" s="476"/>
      <c r="AA458" s="736">
        <f>SUM(AB460:AB462)</f>
        <v>0</v>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Input'!C460</f>
        <v>0</v>
      </c>
      <c r="D460" s="318" t="s">
        <v>18</v>
      </c>
      <c r="E460" s="574">
        <v>2040</v>
      </c>
      <c r="F460" s="574">
        <v>2040</v>
      </c>
      <c r="G460" s="574">
        <v>2040</v>
      </c>
      <c r="H460" s="324">
        <f>IFERROR(IF($C460&lt;2,$C460*E460,IF(AND(2&lt;=$C460,$C460&lt;=5),$C460*F460,IF($C460&gt;5,$C460*G460,"No Offer"))),"No Offer")</f>
        <v>0</v>
      </c>
      <c r="I460" s="573">
        <v>1750</v>
      </c>
      <c r="J460" s="573">
        <v>1750</v>
      </c>
      <c r="K460" s="573">
        <v>1750</v>
      </c>
      <c r="L460" s="326">
        <f>IFERROR(IF($C460&lt;2,$C460*I460,IF(AND(2&lt;=$C460,$C460&lt;=5),$C460*J460,IF($C460&gt;5,$C460*K460,"No Offer"))),"No Offer")</f>
        <v>0</v>
      </c>
      <c r="M460" s="574">
        <v>1164.28</v>
      </c>
      <c r="N460" s="574">
        <v>1164.28</v>
      </c>
      <c r="O460" s="574">
        <v>1164.28</v>
      </c>
      <c r="P460" s="324">
        <f>IFERROR(IF($C460&lt;2,$C460*M460,IF(AND(2&lt;=$C460,$C460&lt;=5),$C460*N460,IF($C460&gt;5,$C460*O460,"No Offer"))),"No Offer")</f>
        <v>0</v>
      </c>
      <c r="Q460" s="644">
        <v>2500</v>
      </c>
      <c r="R460" s="644">
        <v>2500</v>
      </c>
      <c r="S460" s="644">
        <v>2500</v>
      </c>
      <c r="T460" s="326">
        <f>IFERROR(IF($C460&lt;2,$C460*Q460,IF(AND(2&lt;=$C460,$C460&lt;=5),$C460*R460,IF($C460&gt;5,$C460*S460,"No Offer"))),"No Offer")</f>
        <v>0</v>
      </c>
      <c r="U460" s="576">
        <v>1430</v>
      </c>
      <c r="V460" s="576">
        <v>1430</v>
      </c>
      <c r="W460" s="576">
        <v>1430</v>
      </c>
      <c r="X460" s="324">
        <f>IFERROR(IF($C460&lt;2,$C460*U460,IF(AND(2&lt;=$C460,$C460&lt;=5),$C460*V460,IF($C460&gt;5,$C460*W460,"No Offer"))),"No Offer")</f>
        <v>0</v>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Input'!C462</f>
        <v>0</v>
      </c>
      <c r="D462" s="318" t="s">
        <v>2178</v>
      </c>
      <c r="E462" s="574">
        <v>300</v>
      </c>
      <c r="F462" s="574">
        <v>300</v>
      </c>
      <c r="G462" s="574">
        <v>300</v>
      </c>
      <c r="H462" s="324">
        <f>IFERROR(IF($C462&lt;2,$C462*E462,IF(AND(2&lt;=$C462,$C462&lt;=5),$C462*F462,IF($C462&gt;5,$C462*G462,"No Offer"))),"No Offer")</f>
        <v>0</v>
      </c>
      <c r="I462" s="573">
        <v>120</v>
      </c>
      <c r="J462" s="573">
        <v>120</v>
      </c>
      <c r="K462" s="573">
        <v>120</v>
      </c>
      <c r="L462" s="326">
        <f>IFERROR(IF($C462&lt;2,$C462*I462,IF(AND(2&lt;=$C462,$C462&lt;=5),$C462*J462,IF($C462&gt;5,$C462*K462,"No Offer"))),"No Offer")</f>
        <v>0</v>
      </c>
      <c r="M462" s="574">
        <v>181.49</v>
      </c>
      <c r="N462" s="574">
        <v>181.49</v>
      </c>
      <c r="O462" s="574">
        <v>181.49</v>
      </c>
      <c r="P462" s="324">
        <f>IFERROR(IF($C462&lt;2,$C462*M462,IF(AND(2&lt;=$C462,$C462&lt;=5),$C462*N462,IF($C462&gt;5,$C462*O462,"No Offer"))),"No Offer")</f>
        <v>0</v>
      </c>
      <c r="Q462" s="644">
        <v>225</v>
      </c>
      <c r="R462" s="644">
        <v>225</v>
      </c>
      <c r="S462" s="644">
        <v>225</v>
      </c>
      <c r="T462" s="326">
        <f>IFERROR(IF($C462&lt;2,$C462*Q462,IF(AND(2&lt;=$C462,$C462&lt;=5),$C462*R462,IF($C462&gt;5,$C462*S462,"No Offer"))),"No Offer")</f>
        <v>0</v>
      </c>
      <c r="U462" s="576">
        <v>190</v>
      </c>
      <c r="V462" s="576">
        <v>190</v>
      </c>
      <c r="W462" s="576">
        <v>190</v>
      </c>
      <c r="X462" s="324">
        <f>IFERROR(IF($C462&lt;2,$C462*U462,IF(AND(2&lt;=$C462,$C462&lt;=5),$C462*V462,IF($C462&gt;5,$C462*W462,"No Offer"))),"No Offer")</f>
        <v>0</v>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Input'!C467</f>
        <v>0</v>
      </c>
      <c r="D467" s="318" t="s">
        <v>1622</v>
      </c>
      <c r="E467" s="574">
        <v>134.35</v>
      </c>
      <c r="F467" s="574">
        <v>134.35</v>
      </c>
      <c r="G467" s="574">
        <v>134.35</v>
      </c>
      <c r="H467" s="324">
        <f>IFERROR(IF($C467&lt;50,$C467*E467,IF(AND(50&lt;=$C467,$C467&lt;=500),$C467*F467,IF($C467&gt;500,$C467*G467,"No Offer"))),"No Offer")</f>
        <v>0</v>
      </c>
      <c r="I467" s="573">
        <v>100</v>
      </c>
      <c r="J467" s="573">
        <v>100</v>
      </c>
      <c r="K467" s="573">
        <v>100</v>
      </c>
      <c r="L467" s="326">
        <f>IFERROR(IF($C467&lt;50,$C467*I467,IF(AND(50&lt;=$C467,$C467&lt;=500),$C467*J467,IF($C467&gt;500,$C467*K467,"No Offer"))),"No Offer")</f>
        <v>0</v>
      </c>
      <c r="M467" s="574">
        <v>133.41</v>
      </c>
      <c r="N467" s="574">
        <v>133.41</v>
      </c>
      <c r="O467" s="574">
        <v>133.41</v>
      </c>
      <c r="P467" s="324">
        <f>IFERROR(IF($C467&lt;50,$C467*M467,IF(AND(50&lt;=$C467,$C467&lt;=500),$C467*N467,IF($C467&gt;500,$C467*O467,"No Offer"))),"No Offer")</f>
        <v>0</v>
      </c>
      <c r="Q467" s="644">
        <v>105</v>
      </c>
      <c r="R467" s="644">
        <v>105</v>
      </c>
      <c r="S467" s="644">
        <v>105</v>
      </c>
      <c r="T467" s="326">
        <f>IFERROR(IF($C467&lt;50,$C467*Q467,IF(AND(50&lt;=$C467,$C467&lt;=500),$C467*R467,IF($C467&gt;500,$C467*S467,"No Offer"))),"No Offer")</f>
        <v>0</v>
      </c>
      <c r="U467" s="576">
        <v>112</v>
      </c>
      <c r="V467" s="576">
        <v>112</v>
      </c>
      <c r="W467" s="576">
        <v>112</v>
      </c>
      <c r="X467" s="324">
        <f>IFERROR(IF($C467&lt;50,$C467*U467,IF(AND(50&lt;=$C467,$C467&lt;=500),$C467*V467,IF($C467&gt;500,$C467*W467,"No Offer"))),"No Offer")</f>
        <v>0</v>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Input'!C469</f>
        <v>0</v>
      </c>
      <c r="D469" s="318" t="s">
        <v>1622</v>
      </c>
      <c r="E469" s="574">
        <v>138.24</v>
      </c>
      <c r="F469" s="574">
        <v>138.24</v>
      </c>
      <c r="G469" s="574">
        <v>138.24</v>
      </c>
      <c r="H469" s="324">
        <f>IFERROR(IF($C469&lt;50,$C469*E469,IF(AND(50&lt;=$C469,$C469&lt;=500),$C469*F469,IF($C469&gt;500,$C469*G469,"No Offer"))),"No Offer")</f>
        <v>0</v>
      </c>
      <c r="I469" s="573">
        <v>100</v>
      </c>
      <c r="J469" s="573">
        <v>100</v>
      </c>
      <c r="K469" s="573">
        <v>100</v>
      </c>
      <c r="L469" s="326">
        <f>IFERROR(IF($C469&lt;50,$C469*I469,IF(AND(50&lt;=$C469,$C469&lt;=500),$C469*J469,IF($C469&gt;500,$C469*K469,"No Offer"))),"No Offer")</f>
        <v>0</v>
      </c>
      <c r="M469" s="574">
        <v>139.16</v>
      </c>
      <c r="N469" s="574">
        <v>139.16</v>
      </c>
      <c r="O469" s="574">
        <v>139.16</v>
      </c>
      <c r="P469" s="324">
        <f>IFERROR(IF($C469&lt;50,$C469*M469,IF(AND(50&lt;=$C469,$C469&lt;=500),$C469*N469,IF($C469&gt;500,$C469*O469,"No Offer"))),"No Offer")</f>
        <v>0</v>
      </c>
      <c r="Q469" s="644">
        <v>105</v>
      </c>
      <c r="R469" s="644">
        <v>105</v>
      </c>
      <c r="S469" s="644">
        <v>105</v>
      </c>
      <c r="T469" s="326">
        <f>IFERROR(IF($C469&lt;50,$C469*Q469,IF(AND(50&lt;=$C469,$C469&lt;=500),$C469*R469,IF($C469&gt;500,$C469*S469,"No Offer"))),"No Offer")</f>
        <v>0</v>
      </c>
      <c r="U469" s="576">
        <v>120</v>
      </c>
      <c r="V469" s="576">
        <v>120</v>
      </c>
      <c r="W469" s="576">
        <v>120</v>
      </c>
      <c r="X469" s="324">
        <f>IFERROR(IF($C469&lt;50,$C469*U469,IF(AND(50&lt;=$C469,$C469&lt;=500),$C469*V469,IF($C469&gt;500,$C469*W469,"No Offer"))),"No Offer")</f>
        <v>0</v>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Input'!C471</f>
        <v>0</v>
      </c>
      <c r="D471" s="318" t="s">
        <v>1622</v>
      </c>
      <c r="E471" s="574">
        <v>82.39</v>
      </c>
      <c r="F471" s="574">
        <v>82.39</v>
      </c>
      <c r="G471" s="574">
        <v>82.39</v>
      </c>
      <c r="H471" s="324">
        <f>IFERROR(IF($C471&lt;50,$C471*E471,IF(AND(50&lt;=$C471,$C471&lt;=500),$C471*F471,IF($C471&gt;500,$C471*G471,"No Offer"))),"No Offer")</f>
        <v>0</v>
      </c>
      <c r="I471" s="573">
        <v>100</v>
      </c>
      <c r="J471" s="573">
        <v>100</v>
      </c>
      <c r="K471" s="573">
        <v>100</v>
      </c>
      <c r="L471" s="326">
        <f>IFERROR(IF($C471&lt;50,$C471*I471,IF(AND(50&lt;=$C471,$C471&lt;=500),$C471*J471,IF($C471&gt;500,$C471*K471,"No Offer"))),"No Offer")</f>
        <v>0</v>
      </c>
      <c r="M471" s="574">
        <v>103.51</v>
      </c>
      <c r="N471" s="574">
        <v>103.51</v>
      </c>
      <c r="O471" s="574">
        <v>103.51</v>
      </c>
      <c r="P471" s="324">
        <f>IFERROR(IF($C471&lt;50,$C471*M471,IF(AND(50&lt;=$C471,$C471&lt;=500),$C471*N471,IF($C471&gt;500,$C471*O471,"No Offer"))),"No Offer")</f>
        <v>0</v>
      </c>
      <c r="Q471" s="644">
        <v>85</v>
      </c>
      <c r="R471" s="644">
        <v>85</v>
      </c>
      <c r="S471" s="644">
        <v>85</v>
      </c>
      <c r="T471" s="326">
        <f>IFERROR(IF($C471&lt;50,$C471*Q471,IF(AND(50&lt;=$C471,$C471&lt;=500),$C471*R471,IF($C471&gt;500,$C471*S471,"No Offer"))),"No Offer")</f>
        <v>0</v>
      </c>
      <c r="U471" s="576">
        <v>85</v>
      </c>
      <c r="V471" s="576">
        <v>85</v>
      </c>
      <c r="W471" s="576">
        <v>85</v>
      </c>
      <c r="X471" s="324">
        <f>IFERROR(IF($C471&lt;50,$C471*U471,IF(AND(50&lt;=$C471,$C471&lt;=500),$C471*V471,IF($C471&gt;500,$C471*W471,"No Offer"))),"No Offer")</f>
        <v>0</v>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Input'!C473</f>
        <v>0</v>
      </c>
      <c r="D473" s="318" t="s">
        <v>1622</v>
      </c>
      <c r="E473" s="574">
        <v>108.83</v>
      </c>
      <c r="F473" s="574">
        <v>108.83</v>
      </c>
      <c r="G473" s="574">
        <v>108.83</v>
      </c>
      <c r="H473" s="324">
        <f>IFERROR(IF($C473&lt;50,$C473*E473,IF(AND(50&lt;=$C473,$C473&lt;=500),$C473*F473,IF($C473&gt;500,$C473*G473,"No Offer"))),"No Offer")</f>
        <v>0</v>
      </c>
      <c r="I473" s="573">
        <v>100</v>
      </c>
      <c r="J473" s="573">
        <v>100</v>
      </c>
      <c r="K473" s="573">
        <v>100</v>
      </c>
      <c r="L473" s="326">
        <f>IFERROR(IF($C473&lt;50,$C473*I473,IF(AND(50&lt;=$C473,$C473&lt;=500),$C473*J473,IF($C473&gt;500,$C473*K473,"No Offer"))),"No Offer")</f>
        <v>0</v>
      </c>
      <c r="M473" s="574">
        <v>115.01</v>
      </c>
      <c r="N473" s="574">
        <v>115.01</v>
      </c>
      <c r="O473" s="574">
        <v>115.01</v>
      </c>
      <c r="P473" s="324">
        <f>IFERROR(IF($C473&lt;50,$C473*M473,IF(AND(50&lt;=$C473,$C473&lt;=500),$C473*N473,IF($C473&gt;500,$C473*O473,"No Offer"))),"No Offer")</f>
        <v>0</v>
      </c>
      <c r="Q473" s="644">
        <v>95</v>
      </c>
      <c r="R473" s="644">
        <v>95</v>
      </c>
      <c r="S473" s="644">
        <v>95</v>
      </c>
      <c r="T473" s="326">
        <f>IFERROR(IF($C473&lt;50,$C473*Q473,IF(AND(50&lt;=$C473,$C473&lt;=500),$C473*R473,IF($C473&gt;500,$C473*S473,"No Offer"))),"No Offer")</f>
        <v>0</v>
      </c>
      <c r="U473" s="576">
        <v>105</v>
      </c>
      <c r="V473" s="576">
        <v>105</v>
      </c>
      <c r="W473" s="576">
        <v>105</v>
      </c>
      <c r="X473" s="324">
        <f>IFERROR(IF($C473&lt;50,$C473*U473,IF(AND(50&lt;=$C473,$C473&lt;=500),$C473*V473,IF($C473&gt;500,$C473*W473,"No Offer"))),"No Offer")</f>
        <v>0</v>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v>0</v>
      </c>
      <c r="H476" s="319"/>
      <c r="I476" s="573"/>
      <c r="J476" s="573"/>
      <c r="K476" s="765">
        <f>SUM(L466:L474)</f>
        <v>0</v>
      </c>
      <c r="L476" s="573"/>
      <c r="M476" s="574"/>
      <c r="N476" s="574"/>
      <c r="O476" s="765">
        <f>SUM(P466:P474)</f>
        <v>0</v>
      </c>
      <c r="P476" s="574"/>
      <c r="Q476" s="644"/>
      <c r="R476" s="644"/>
      <c r="S476" s="765">
        <f>SUM(T466:T474)</f>
        <v>0</v>
      </c>
      <c r="T476" s="644"/>
      <c r="U476" s="576"/>
      <c r="V476" s="576"/>
      <c r="W476" s="765">
        <f>SUM(X466:X474)</f>
        <v>0</v>
      </c>
      <c r="X476" s="576"/>
      <c r="Y476" s="573"/>
      <c r="Z476" s="573"/>
      <c r="AA476" s="765">
        <f>SUM(AB466:AB474)</f>
        <v>0</v>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v>0</v>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Design'!$E26)</f>
        <v>5479.7471999999998</v>
      </c>
      <c r="I481" s="476"/>
      <c r="J481" s="476"/>
      <c r="K481" s="476"/>
      <c r="L481" s="737">
        <f>(K458+K438+K431+K424+K395+K356+K336+K286+K260+K252+K234+K195+K145+K70+K51+K20)*'Summary Design'!$E26</f>
        <v>7470.24</v>
      </c>
      <c r="M481" s="476"/>
      <c r="N481" s="476"/>
      <c r="O481" s="476"/>
      <c r="P481" s="737">
        <f>(O458+O438+O431+O424+O395+O356+O336+O286+O260+O252+O234+O195+O145+O70+O51+O20)*'Summary Design'!$E26</f>
        <v>9481.2779999999984</v>
      </c>
      <c r="Q481" s="476"/>
      <c r="R481" s="476"/>
      <c r="S481" s="476"/>
      <c r="T481" s="737">
        <f>(S458+S438+S431+S424+S395+S356+S336+S286+S260+S252+S234+S195+S145+S70+S51+S20)*'Summary Design'!$E26</f>
        <v>4292.34</v>
      </c>
      <c r="U481" s="476"/>
      <c r="V481" s="476"/>
      <c r="W481" s="476"/>
      <c r="X481" s="737">
        <f>(W458+W438+W431+W424+W395+W356+W336+W286+W260+W252+W234+W195+W145+W70+W51+W20)*'Summary Design'!$E26</f>
        <v>4954.5</v>
      </c>
      <c r="Y481" s="476"/>
      <c r="Z481" s="476"/>
      <c r="AA481" s="476"/>
      <c r="AB481" s="737">
        <f>(AA458+AA438+AA431+AA424+AA395+AA356+AA336+AA286+AA260+AA252+AA234+AA195+AA145+AA70+AA51+AA20)*'Summary Design'!$E26</f>
        <v>5375.9340000000002</v>
      </c>
    </row>
    <row r="482" spans="1:28" x14ac:dyDescent="0.2">
      <c r="A482" s="771"/>
      <c r="B482" s="721" t="s">
        <v>1776</v>
      </c>
      <c r="C482" s="772"/>
      <c r="D482" s="772"/>
      <c r="E482" s="772"/>
      <c r="F482" s="772"/>
      <c r="G482" s="772"/>
      <c r="H482" s="773">
        <f>((G452+G445+G337+G331+G265+G243+G176+G7)*'Summary Design'!$E27)</f>
        <v>770.90955700000006</v>
      </c>
      <c r="I482" s="772"/>
      <c r="J482" s="772"/>
      <c r="K482" s="772"/>
      <c r="L482" s="774">
        <f>(K452+K445+K337+K331+K265+K243+K176+K7)*'Summary Design'!$E27</f>
        <v>387.06756000000001</v>
      </c>
      <c r="M482" s="772"/>
      <c r="N482" s="772"/>
      <c r="O482" s="772"/>
      <c r="P482" s="774">
        <f>(O452+O445+O337+O331+O265+O243+O176+O7)*'Summary Design'!$E27</f>
        <v>1393.4432160000001</v>
      </c>
      <c r="Q482" s="772"/>
      <c r="R482" s="772"/>
      <c r="S482" s="772"/>
      <c r="T482" s="774">
        <f>(S452+S445+S337+S331+S265+S243+S176+S7)*'Summary Design'!$E27</f>
        <v>387.06756000000001</v>
      </c>
      <c r="U482" s="772"/>
      <c r="V482" s="772"/>
      <c r="W482" s="772"/>
      <c r="X482" s="774">
        <f>(W452+W445+W337+W331+W265+W243+W176+W7)*'Summary Design'!$E27</f>
        <v>787.037372</v>
      </c>
      <c r="Y482" s="772"/>
      <c r="Z482" s="772"/>
      <c r="AA482" s="772"/>
      <c r="AB482" s="774">
        <f>(AA452+AA445+AA337+AA331+AA265+AA243+AA176+AA7)*'Summary Design'!$E27</f>
        <v>445.12769399999996</v>
      </c>
    </row>
    <row r="483" spans="1:28" x14ac:dyDescent="0.2">
      <c r="A483" s="363"/>
      <c r="B483" s="364" t="s">
        <v>2205</v>
      </c>
      <c r="C483" s="367"/>
      <c r="D483" s="367"/>
      <c r="E483" s="367"/>
      <c r="F483" s="367"/>
      <c r="G483" s="368"/>
      <c r="H483" s="775">
        <f>IF(COUNTIF(H7:H478,"No offer")&gt;0,"No Offer",SUM(H7:H478))</f>
        <v>48637.310000000005</v>
      </c>
      <c r="I483" s="367"/>
      <c r="J483" s="367"/>
      <c r="K483" s="368"/>
      <c r="L483" s="368">
        <f>IF(COUNTIF(L7:L478,"No offer")&gt;0,"No Offer",SUM(L7:L478))</f>
        <v>59667</v>
      </c>
      <c r="M483" s="367"/>
      <c r="N483" s="367"/>
      <c r="O483" s="368"/>
      <c r="P483" s="368">
        <f>IF(COUNTIF(P7:P478,"No offer")&gt;0,"No Offer",SUM(P7:P478))</f>
        <v>70480.149999999994</v>
      </c>
      <c r="Q483" s="367"/>
      <c r="R483" s="367"/>
      <c r="S483" s="368"/>
      <c r="T483" s="368">
        <f>IF(COUNTIF(T7:T478,"No offer")&gt;0,"No Offer",SUM(T7:T478))</f>
        <v>37320.5</v>
      </c>
      <c r="U483" s="367"/>
      <c r="V483" s="367"/>
      <c r="W483" s="368"/>
      <c r="X483" s="368">
        <f>IF(COUNTIF(X7:X478,"No offer")&gt;0,"No Offer",SUM(X7:X478))</f>
        <v>42554.15</v>
      </c>
      <c r="Y483" s="367"/>
      <c r="Z483" s="367"/>
      <c r="AA483" s="368"/>
      <c r="AB483" s="368">
        <f>IF(COUNTIF('Series 500 Design'!AB10:AB522,"No offer")&gt;0,"No Offer",SUM('Series 500 Design'!AB10:AB522))</f>
        <v>5530</v>
      </c>
    </row>
    <row r="484" spans="1:28" x14ac:dyDescent="0.2">
      <c r="A484" s="474"/>
      <c r="B484" s="475" t="s">
        <v>4048</v>
      </c>
      <c r="C484" s="707"/>
      <c r="D484" s="708"/>
      <c r="E484" s="708"/>
      <c r="F484" s="708"/>
      <c r="G484" s="709"/>
      <c r="H484" s="661">
        <f>SUM(H483:AB483)/H485</f>
        <v>44031.518333333333</v>
      </c>
    </row>
    <row r="485" spans="1:28" x14ac:dyDescent="0.2">
      <c r="A485" s="474"/>
      <c r="B485" s="475" t="s">
        <v>4049</v>
      </c>
      <c r="C485" s="707"/>
      <c r="D485" s="708"/>
      <c r="E485" s="708"/>
      <c r="F485" s="708"/>
      <c r="G485" s="709"/>
      <c r="H485" s="478">
        <f>6-COUNTIF(H483:AB483,"No offer")</f>
        <v>6</v>
      </c>
    </row>
  </sheetData>
  <sheetProtection algorithmName="SHA-512" hashValue="EZSKOyXnNISGFYNG3vtrz8fPUSIQEYWCgOIAOfrlV99ijAofzXNGa+hXjHG455sR/obA1HznVxLqAsGC2qsf/A==" saltValue="IScdmAj3w0fPLTv8ufHQzw==" spinCount="100000" sheet="1" objects="1" scenarios="1" selectLockedCells="1" selectUnlockedCells="1"/>
  <mergeCells count="7">
    <mergeCell ref="E3:H3"/>
    <mergeCell ref="Y2:AA2"/>
    <mergeCell ref="I3:K3"/>
    <mergeCell ref="M3:O3"/>
    <mergeCell ref="Q3:S3"/>
    <mergeCell ref="U3:W3"/>
    <mergeCell ref="Y3:AB3"/>
  </mergeCells>
  <phoneticPr fontId="7" type="noConversion"/>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B1A8-9092-44FB-91DB-5172ACE470BC}">
  <sheetPr codeName="Sheet30">
    <tabColor rgb="FF7030A0"/>
    <pageSetUpPr fitToPage="1"/>
  </sheetPr>
  <dimension ref="A1:AC485"/>
  <sheetViews>
    <sheetView zoomScale="70" zoomScaleNormal="70" zoomScaleSheetLayoutView="85" workbookViewId="0"/>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10.5703125" style="298" customWidth="1"/>
    <col min="10" max="10" width="9.28515625" style="298" customWidth="1"/>
    <col min="11" max="12" width="14" style="298" customWidth="1"/>
    <col min="13" max="13" width="9" style="298" customWidth="1"/>
    <col min="14" max="14" width="12.85546875" style="298" customWidth="1"/>
    <col min="15" max="16" width="14.28515625" style="298" customWidth="1"/>
    <col min="17" max="18" width="9" style="298" customWidth="1"/>
    <col min="19" max="20" width="14.28515625" style="298" customWidth="1"/>
    <col min="21" max="21" width="9.85546875" style="298" customWidth="1"/>
    <col min="22" max="22" width="9.42578125" style="298" customWidth="1"/>
    <col min="23" max="24" width="13.5703125" style="298" customWidth="1"/>
    <col min="25" max="25" width="19.85546875" style="298" bestFit="1" customWidth="1"/>
    <col min="26" max="26" width="15.42578125" style="298" customWidth="1"/>
    <col min="27" max="27" width="14.5703125" style="298" customWidth="1"/>
    <col min="28" max="28" width="14.28515625" style="298" customWidth="1"/>
    <col min="29" max="16384" width="9.140625" style="713"/>
  </cols>
  <sheetData>
    <row r="1" spans="1:29" x14ac:dyDescent="0.2">
      <c r="A1" s="712" t="s">
        <v>1774</v>
      </c>
      <c r="D1" s="713"/>
      <c r="E1" s="713"/>
      <c r="F1" s="713"/>
      <c r="G1" s="713"/>
      <c r="H1" s="713"/>
      <c r="I1" s="713"/>
      <c r="J1" s="713"/>
      <c r="K1" s="713"/>
      <c r="L1" s="713"/>
      <c r="M1" s="713"/>
      <c r="N1" s="713"/>
      <c r="O1" s="713"/>
      <c r="P1" s="713"/>
      <c r="Q1" s="713"/>
      <c r="R1" s="713"/>
      <c r="S1" s="713"/>
      <c r="T1" s="713"/>
      <c r="U1" s="713"/>
      <c r="V1" s="713"/>
      <c r="W1" s="713"/>
      <c r="X1" s="713"/>
      <c r="Y1" s="714"/>
      <c r="Z1" s="714"/>
      <c r="AA1" s="714"/>
      <c r="AB1" s="714"/>
    </row>
    <row r="2" spans="1:29" s="299" customFormat="1" x14ac:dyDescent="0.2">
      <c r="A2" s="715"/>
      <c r="B2" s="713"/>
      <c r="C2" s="298"/>
      <c r="Y2" s="1050"/>
      <c r="Z2" s="1050"/>
      <c r="AA2" s="1050"/>
      <c r="AB2" s="379"/>
    </row>
    <row r="3" spans="1:29" s="299" customFormat="1" x14ac:dyDescent="0.2">
      <c r="A3" s="556" t="s">
        <v>1</v>
      </c>
      <c r="B3" s="464" t="s">
        <v>2</v>
      </c>
      <c r="C3" s="454" t="s">
        <v>3</v>
      </c>
      <c r="D3" s="454" t="s">
        <v>4</v>
      </c>
      <c r="E3" s="1057" t="s">
        <v>5</v>
      </c>
      <c r="F3" s="1058"/>
      <c r="G3" s="1058"/>
      <c r="H3" s="1059"/>
      <c r="I3" s="1078" t="s">
        <v>6</v>
      </c>
      <c r="J3" s="1078"/>
      <c r="K3" s="1078"/>
      <c r="L3" s="716"/>
      <c r="M3" s="1079" t="s">
        <v>7</v>
      </c>
      <c r="N3" s="1079"/>
      <c r="O3" s="1079"/>
      <c r="P3" s="717"/>
      <c r="Q3" s="1078" t="s">
        <v>381</v>
      </c>
      <c r="R3" s="1078"/>
      <c r="S3" s="1078"/>
      <c r="T3" s="716"/>
      <c r="U3" s="1079" t="s">
        <v>9</v>
      </c>
      <c r="V3" s="1079"/>
      <c r="W3" s="1079"/>
      <c r="X3" s="717"/>
      <c r="Y3" s="1078" t="s">
        <v>10</v>
      </c>
      <c r="Z3" s="1078"/>
      <c r="AA3" s="1078"/>
      <c r="AB3" s="1078"/>
    </row>
    <row r="4" spans="1:29" s="299" customFormat="1" x14ac:dyDescent="0.2">
      <c r="A4" s="556"/>
      <c r="B4" s="464"/>
      <c r="C4" s="454"/>
      <c r="D4" s="454" t="s">
        <v>13</v>
      </c>
      <c r="E4" s="495" t="s">
        <v>382</v>
      </c>
      <c r="F4" s="495" t="s">
        <v>383</v>
      </c>
      <c r="G4" s="495" t="s">
        <v>384</v>
      </c>
      <c r="H4" s="495" t="s">
        <v>13</v>
      </c>
      <c r="I4" s="454" t="s">
        <v>382</v>
      </c>
      <c r="J4" s="454" t="s">
        <v>383</v>
      </c>
      <c r="K4" s="454" t="s">
        <v>384</v>
      </c>
      <c r="L4" s="454" t="s">
        <v>13</v>
      </c>
      <c r="M4" s="495" t="s">
        <v>382</v>
      </c>
      <c r="N4" s="495" t="s">
        <v>383</v>
      </c>
      <c r="O4" s="495" t="s">
        <v>384</v>
      </c>
      <c r="P4" s="495" t="s">
        <v>13</v>
      </c>
      <c r="Q4" s="454" t="s">
        <v>382</v>
      </c>
      <c r="R4" s="454" t="s">
        <v>383</v>
      </c>
      <c r="S4" s="454" t="s">
        <v>384</v>
      </c>
      <c r="T4" s="454" t="s">
        <v>13</v>
      </c>
      <c r="U4" s="495" t="s">
        <v>382</v>
      </c>
      <c r="V4" s="495" t="s">
        <v>383</v>
      </c>
      <c r="W4" s="495" t="s">
        <v>384</v>
      </c>
      <c r="X4" s="495" t="s">
        <v>13</v>
      </c>
      <c r="Y4" s="454" t="s">
        <v>382</v>
      </c>
      <c r="Z4" s="454" t="s">
        <v>383</v>
      </c>
      <c r="AA4" s="454" t="s">
        <v>384</v>
      </c>
      <c r="AB4" s="454" t="s">
        <v>13</v>
      </c>
    </row>
    <row r="5" spans="1:29" x14ac:dyDescent="0.2">
      <c r="E5" s="718"/>
      <c r="F5" s="718"/>
      <c r="G5" s="718"/>
      <c r="H5" s="718"/>
      <c r="M5" s="718"/>
      <c r="N5" s="718"/>
      <c r="O5" s="718"/>
      <c r="P5" s="718"/>
      <c r="U5" s="718"/>
      <c r="V5" s="718"/>
      <c r="W5" s="718"/>
      <c r="X5" s="718"/>
      <c r="Y5" s="714"/>
      <c r="Z5" s="714"/>
      <c r="AA5" s="714"/>
      <c r="AB5" s="714"/>
    </row>
    <row r="6" spans="1:29" x14ac:dyDescent="0.2">
      <c r="A6" s="311"/>
      <c r="B6" s="563" t="s">
        <v>1775</v>
      </c>
      <c r="C6" s="313"/>
      <c r="D6" s="719"/>
      <c r="E6" s="616" t="s">
        <v>1747</v>
      </c>
      <c r="F6" s="567" t="s">
        <v>1748</v>
      </c>
      <c r="G6" s="616" t="s">
        <v>1749</v>
      </c>
      <c r="H6" s="719"/>
      <c r="I6" s="616" t="s">
        <v>1747</v>
      </c>
      <c r="J6" s="567" t="s">
        <v>1748</v>
      </c>
      <c r="K6" s="616" t="s">
        <v>1749</v>
      </c>
      <c r="L6" s="616"/>
      <c r="M6" s="615" t="s">
        <v>1747</v>
      </c>
      <c r="N6" s="565" t="s">
        <v>1748</v>
      </c>
      <c r="O6" s="615" t="s">
        <v>1749</v>
      </c>
      <c r="P6" s="615"/>
      <c r="Q6" s="615" t="s">
        <v>1747</v>
      </c>
      <c r="R6" s="565" t="s">
        <v>1748</v>
      </c>
      <c r="S6" s="615" t="s">
        <v>1749</v>
      </c>
      <c r="T6" s="615"/>
      <c r="U6" s="616" t="s">
        <v>1747</v>
      </c>
      <c r="V6" s="567" t="s">
        <v>1748</v>
      </c>
      <c r="W6" s="616" t="s">
        <v>1749</v>
      </c>
      <c r="X6" s="616"/>
      <c r="Y6" s="616" t="s">
        <v>1747</v>
      </c>
      <c r="Z6" s="567" t="s">
        <v>1748</v>
      </c>
      <c r="AA6" s="616" t="s">
        <v>1749</v>
      </c>
      <c r="AB6" s="617"/>
    </row>
    <row r="7" spans="1:29" x14ac:dyDescent="0.2">
      <c r="A7" s="720"/>
      <c r="B7" s="721" t="s">
        <v>1776</v>
      </c>
      <c r="C7" s="722"/>
      <c r="D7" s="723"/>
      <c r="E7" s="723"/>
      <c r="F7" s="723"/>
      <c r="G7" s="724">
        <f>SUM(H9:H15)</f>
        <v>0</v>
      </c>
      <c r="H7" s="723"/>
      <c r="I7" s="725"/>
      <c r="J7" s="726"/>
      <c r="K7" s="724">
        <f>SUM(L9:L15)</f>
        <v>0</v>
      </c>
      <c r="L7" s="725"/>
      <c r="M7" s="727"/>
      <c r="N7" s="728"/>
      <c r="O7" s="724">
        <f>SUM(P9:P15)</f>
        <v>0</v>
      </c>
      <c r="P7" s="727"/>
      <c r="Q7" s="727"/>
      <c r="R7" s="728"/>
      <c r="S7" s="724">
        <f>SUM(T9:T15)</f>
        <v>0</v>
      </c>
      <c r="T7" s="727"/>
      <c r="U7" s="725"/>
      <c r="V7" s="726"/>
      <c r="W7" s="724">
        <f>SUM(X9:X15)</f>
        <v>0</v>
      </c>
      <c r="X7" s="725"/>
      <c r="Y7" s="725"/>
      <c r="Z7" s="726"/>
      <c r="AA7" s="724">
        <f>SUM(AB9:AB15)</f>
        <v>0</v>
      </c>
      <c r="AB7" s="729"/>
    </row>
    <row r="8" spans="1:29" x14ac:dyDescent="0.2">
      <c r="A8" s="316"/>
      <c r="B8" s="558"/>
      <c r="C8" s="318">
        <f>'Series 700 Input'!J8</f>
        <v>0</v>
      </c>
      <c r="D8" s="346"/>
      <c r="E8" s="730"/>
      <c r="F8" s="730"/>
      <c r="G8" s="730"/>
      <c r="H8" s="730"/>
      <c r="I8" s="600"/>
      <c r="J8" s="600"/>
      <c r="K8" s="600"/>
      <c r="L8" s="600"/>
      <c r="M8" s="630"/>
      <c r="N8" s="630"/>
      <c r="O8" s="630"/>
      <c r="P8" s="630"/>
      <c r="Q8" s="637"/>
      <c r="R8" s="637"/>
      <c r="S8" s="637"/>
      <c r="T8" s="637"/>
      <c r="U8" s="602"/>
      <c r="V8" s="602"/>
      <c r="W8" s="602"/>
      <c r="X8" s="602"/>
      <c r="Y8" s="600"/>
      <c r="Z8" s="600"/>
      <c r="AA8" s="600"/>
      <c r="AB8" s="637"/>
    </row>
    <row r="9" spans="1:29" ht="25.5" x14ac:dyDescent="0.2">
      <c r="A9" s="316" t="s">
        <v>1777</v>
      </c>
      <c r="B9" s="558" t="s">
        <v>1778</v>
      </c>
      <c r="C9" s="318">
        <f>'Series 700 Input'!J9</f>
        <v>0</v>
      </c>
      <c r="D9" s="318" t="s">
        <v>1636</v>
      </c>
      <c r="E9" s="574">
        <v>55.45</v>
      </c>
      <c r="F9" s="574">
        <v>37.44</v>
      </c>
      <c r="G9" s="574">
        <v>37.44</v>
      </c>
      <c r="H9" s="324">
        <f>IFERROR(IF($C9&lt;50,$C9*E9,IF(AND(50&lt;=$C9,$C9&lt;=500),$C9*F9,IF($C9&gt;500,$C9*G9,"No Offer"))),"No Offer")</f>
        <v>0</v>
      </c>
      <c r="I9" s="573">
        <v>50</v>
      </c>
      <c r="J9" s="573">
        <v>50</v>
      </c>
      <c r="K9" s="573">
        <v>50</v>
      </c>
      <c r="L9" s="326">
        <f>IFERROR(IF($C9&lt;50,$C9*I9,IF(AND(50&lt;=$C9,$C9&lt;=500),$C9*J9,IF($C9&gt;500,$C9*K9,"No Offer"))),"No Offer")</f>
        <v>0</v>
      </c>
      <c r="M9" s="574">
        <v>65.66</v>
      </c>
      <c r="N9" s="574">
        <v>65.66</v>
      </c>
      <c r="O9" s="574">
        <v>65.66</v>
      </c>
      <c r="P9" s="324">
        <f>IFERROR(IF($C9&lt;50,$C9*M9,IF(AND(50&lt;=$C9,$C9&lt;=500),$C9*N9,IF($C9&gt;500,$C9*O9,"No Offer"))),"No Offer")</f>
        <v>0</v>
      </c>
      <c r="Q9" s="644">
        <v>35</v>
      </c>
      <c r="R9" s="644">
        <v>32</v>
      </c>
      <c r="S9" s="644">
        <v>32</v>
      </c>
      <c r="T9" s="326">
        <f>IFERROR(IF($C9&lt;50,$C9*Q9,IF(AND(50&lt;=$C9,$C9&lt;=500),$C9*R9,IF($C9&gt;500,$C9*S9,"No Offer"))),"No Offer")</f>
        <v>0</v>
      </c>
      <c r="U9" s="576">
        <v>70</v>
      </c>
      <c r="V9" s="576">
        <v>62.5</v>
      </c>
      <c r="W9" s="576">
        <v>60</v>
      </c>
      <c r="X9" s="324">
        <f>IFERROR(IF($C9&lt;50,$C9*U9,IF(AND(50&lt;=$C9,$C9&lt;=500),$C9*V9,IF($C9&gt;500,$C9*W9,"No Offer"))),"No Offer")</f>
        <v>0</v>
      </c>
      <c r="Y9" s="573">
        <v>80</v>
      </c>
      <c r="Z9" s="573">
        <v>75</v>
      </c>
      <c r="AA9" s="573">
        <v>70</v>
      </c>
      <c r="AB9" s="326">
        <f>IFERROR(IF($C9&lt;50,$C9*Y9,IF(AND(50&lt;=$C9,$C9&lt;=500),$C9*Z9,IF($C9&gt;500,$C9*AA9,"No Offer"))),"No Offer")</f>
        <v>0</v>
      </c>
      <c r="AC9" s="731">
        <f>AB9</f>
        <v>0</v>
      </c>
    </row>
    <row r="10" spans="1:29" x14ac:dyDescent="0.2">
      <c r="A10" s="316"/>
      <c r="B10" s="558"/>
      <c r="C10" s="318"/>
      <c r="D10" s="318"/>
      <c r="E10" s="574"/>
      <c r="F10" s="574"/>
      <c r="G10" s="574"/>
      <c r="H10" s="319"/>
      <c r="I10" s="573"/>
      <c r="J10" s="573"/>
      <c r="K10" s="573"/>
      <c r="L10" s="573"/>
      <c r="M10" s="574"/>
      <c r="N10" s="574"/>
      <c r="O10" s="574"/>
      <c r="P10" s="319"/>
      <c r="Q10" s="644"/>
      <c r="R10" s="644"/>
      <c r="S10" s="644"/>
      <c r="T10" s="573"/>
      <c r="U10" s="576"/>
      <c r="V10" s="576"/>
      <c r="W10" s="576"/>
      <c r="X10" s="319"/>
      <c r="Y10" s="573"/>
      <c r="Z10" s="573"/>
      <c r="AA10" s="573"/>
      <c r="AB10" s="573"/>
    </row>
    <row r="11" spans="1:29" x14ac:dyDescent="0.2">
      <c r="A11" s="316" t="s">
        <v>1779</v>
      </c>
      <c r="B11" s="558" t="s">
        <v>1780</v>
      </c>
      <c r="C11" s="318">
        <f>'Series 700 Input'!J11</f>
        <v>0</v>
      </c>
      <c r="D11" s="318" t="s">
        <v>1636</v>
      </c>
      <c r="E11" s="574">
        <v>77.02</v>
      </c>
      <c r="F11" s="574">
        <v>46.72</v>
      </c>
      <c r="G11" s="574">
        <v>46.72</v>
      </c>
      <c r="H11" s="324">
        <f>IFERROR(IF($C11&lt;50,$C11*E11,IF(AND(50&lt;=$C11,$C11&lt;=500),$C11*F11,IF($C11&gt;500,$C11*G11,"No Offer"))),"No Offer")</f>
        <v>0</v>
      </c>
      <c r="I11" s="573">
        <v>50</v>
      </c>
      <c r="J11" s="573">
        <v>50</v>
      </c>
      <c r="K11" s="573">
        <v>50</v>
      </c>
      <c r="L11" s="326">
        <f>IFERROR(IF($C11&lt;50,$C11*I11,IF(AND(50&lt;=$C11,$C11&lt;=500),$C11*J11,IF($C11&gt;500,$C11*K11,"No Offer"))),"No Offer")</f>
        <v>0</v>
      </c>
      <c r="M11" s="574">
        <v>65.66</v>
      </c>
      <c r="N11" s="574">
        <v>65.66</v>
      </c>
      <c r="O11" s="574">
        <v>65.66</v>
      </c>
      <c r="P11" s="324">
        <f>IFERROR(IF($C11&lt;50,$C11*M11,IF(AND(50&lt;=$C11,$C11&lt;=500),$C11*N11,IF($C11&gt;500,$C11*O11,"No Offer"))),"No Offer")</f>
        <v>0</v>
      </c>
      <c r="Q11" s="644">
        <v>35</v>
      </c>
      <c r="R11" s="644">
        <v>32</v>
      </c>
      <c r="S11" s="644">
        <v>32</v>
      </c>
      <c r="T11" s="326">
        <f>IFERROR(IF($C11&lt;50,$C11*Q11,IF(AND(50&lt;=$C11,$C11&lt;=500),$C11*R11,IF($C11&gt;500,$C11*S11,"No Offer"))),"No Offer")</f>
        <v>0</v>
      </c>
      <c r="U11" s="576">
        <v>70</v>
      </c>
      <c r="V11" s="576">
        <v>62.5</v>
      </c>
      <c r="W11" s="576">
        <v>60</v>
      </c>
      <c r="X11" s="324">
        <f>IFERROR(IF($C11&lt;50,$C11*U11,IF(AND(50&lt;=$C11,$C11&lt;=500),$C11*V11,IF($C11&gt;500,$C11*W11,"No Offer"))),"No Offer")</f>
        <v>0</v>
      </c>
      <c r="Y11" s="573">
        <v>80</v>
      </c>
      <c r="Z11" s="573">
        <v>75</v>
      </c>
      <c r="AA11" s="573">
        <v>70</v>
      </c>
      <c r="AB11" s="326">
        <f>IFERROR(IF($C11&lt;50,$C11*Y11,IF(AND(50&lt;=$C11,$C11&lt;=500),$C11*Z11,IF($C11&gt;500,$C11*AA11,"No Offer"))),"No Offer")</f>
        <v>0</v>
      </c>
      <c r="AC11" s="731">
        <f>AB11</f>
        <v>0</v>
      </c>
    </row>
    <row r="12" spans="1:29" x14ac:dyDescent="0.2">
      <c r="A12" s="316"/>
      <c r="B12" s="558"/>
      <c r="C12" s="318"/>
      <c r="D12" s="318"/>
      <c r="E12" s="574"/>
      <c r="F12" s="574"/>
      <c r="G12" s="574"/>
      <c r="H12" s="319"/>
      <c r="I12" s="573"/>
      <c r="J12" s="573"/>
      <c r="K12" s="573"/>
      <c r="L12" s="573"/>
      <c r="M12" s="574"/>
      <c r="N12" s="574"/>
      <c r="O12" s="574"/>
      <c r="P12" s="319"/>
      <c r="Q12" s="644"/>
      <c r="R12" s="644"/>
      <c r="S12" s="644"/>
      <c r="T12" s="573"/>
      <c r="U12" s="576"/>
      <c r="V12" s="576"/>
      <c r="W12" s="576"/>
      <c r="X12" s="319"/>
      <c r="Y12" s="573"/>
      <c r="Z12" s="573"/>
      <c r="AA12" s="573"/>
      <c r="AB12" s="573"/>
    </row>
    <row r="13" spans="1:29" ht="25.5" x14ac:dyDescent="0.2">
      <c r="A13" s="316" t="s">
        <v>1781</v>
      </c>
      <c r="B13" s="558" t="s">
        <v>1782</v>
      </c>
      <c r="C13" s="318">
        <f>'Series 700 Input'!J13</f>
        <v>0</v>
      </c>
      <c r="D13" s="318" t="s">
        <v>1636</v>
      </c>
      <c r="E13" s="574">
        <v>52.45</v>
      </c>
      <c r="F13" s="574">
        <v>34.53</v>
      </c>
      <c r="G13" s="574">
        <v>34.53</v>
      </c>
      <c r="H13" s="324">
        <f>IFERROR(IF($C13&lt;50,$C13*E13,IF(AND(50&lt;=$C13,$C13&lt;=500),$C13*F13,IF($C13&gt;500,$C13*G13,"No Offer"))),"No Offer")</f>
        <v>0</v>
      </c>
      <c r="I13" s="573">
        <v>50</v>
      </c>
      <c r="J13" s="573">
        <v>50</v>
      </c>
      <c r="K13" s="573">
        <v>50</v>
      </c>
      <c r="L13" s="326">
        <f>IFERROR(IF($C13&lt;50,$C13*I13,IF(AND(50&lt;=$C13,$C13&lt;=500),$C13*J13,IF($C13&gt;500,$C13*K13,"No Offer"))),"No Offer")</f>
        <v>0</v>
      </c>
      <c r="M13" s="574">
        <v>61.06</v>
      </c>
      <c r="N13" s="574">
        <v>61.06</v>
      </c>
      <c r="O13" s="574">
        <v>61.06</v>
      </c>
      <c r="P13" s="324">
        <f>IFERROR(IF($C13&lt;50,$C13*M13,IF(AND(50&lt;=$C13,$C13&lt;=500),$C13*N13,IF($C13&gt;500,$C13*O13,"No Offer"))),"No Offer")</f>
        <v>0</v>
      </c>
      <c r="Q13" s="644">
        <v>30</v>
      </c>
      <c r="R13" s="644">
        <v>27</v>
      </c>
      <c r="S13" s="644">
        <v>27</v>
      </c>
      <c r="T13" s="326">
        <f>IFERROR(IF($C13&lt;50,$C13*Q13,IF(AND(50&lt;=$C13,$C13&lt;=500),$C13*R13,IF($C13&gt;500,$C13*S13,"No Offer"))),"No Offer")</f>
        <v>0</v>
      </c>
      <c r="U13" s="576">
        <v>69.900000000000006</v>
      </c>
      <c r="V13" s="576">
        <v>62.4</v>
      </c>
      <c r="W13" s="576">
        <v>59.9</v>
      </c>
      <c r="X13" s="324">
        <f>IFERROR(IF($C13&lt;50,$C13*U13,IF(AND(50&lt;=$C13,$C13&lt;=500),$C13*V13,IF($C13&gt;500,$C13*W13,"No Offer"))),"No Offer")</f>
        <v>0</v>
      </c>
      <c r="Y13" s="573">
        <v>80</v>
      </c>
      <c r="Z13" s="573">
        <v>75</v>
      </c>
      <c r="AA13" s="573">
        <v>70</v>
      </c>
      <c r="AB13" s="326">
        <f>IFERROR(IF($C13&lt;50,$C13*Y13,IF(AND(50&lt;=$C13,$C13&lt;=500),$C13*Z13,IF($C13&gt;500,$C13*AA13,"No Offer"))),"No Offer")</f>
        <v>0</v>
      </c>
      <c r="AC13" s="731">
        <f>AB13</f>
        <v>0</v>
      </c>
    </row>
    <row r="14" spans="1:29" x14ac:dyDescent="0.2">
      <c r="A14" s="316"/>
      <c r="B14" s="558"/>
      <c r="C14" s="318"/>
      <c r="D14" s="318"/>
      <c r="E14" s="574"/>
      <c r="F14" s="574"/>
      <c r="G14" s="574"/>
      <c r="H14" s="319"/>
      <c r="I14" s="573"/>
      <c r="J14" s="573"/>
      <c r="K14" s="573"/>
      <c r="L14" s="573"/>
      <c r="M14" s="574"/>
      <c r="N14" s="574"/>
      <c r="O14" s="574"/>
      <c r="P14" s="319"/>
      <c r="Q14" s="644"/>
      <c r="R14" s="644"/>
      <c r="S14" s="644"/>
      <c r="T14" s="573"/>
      <c r="U14" s="576"/>
      <c r="V14" s="576"/>
      <c r="W14" s="576"/>
      <c r="X14" s="319"/>
      <c r="Y14" s="573"/>
      <c r="Z14" s="573"/>
      <c r="AA14" s="573"/>
      <c r="AB14" s="573"/>
    </row>
    <row r="15" spans="1:29" x14ac:dyDescent="0.2">
      <c r="A15" s="316" t="s">
        <v>1783</v>
      </c>
      <c r="B15" s="558" t="s">
        <v>1784</v>
      </c>
      <c r="C15" s="318">
        <f>'Series 700 Input'!J15</f>
        <v>0</v>
      </c>
      <c r="D15" s="318" t="s">
        <v>1636</v>
      </c>
      <c r="E15" s="574">
        <v>74.02</v>
      </c>
      <c r="F15" s="574">
        <v>43.81</v>
      </c>
      <c r="G15" s="574">
        <v>43.81</v>
      </c>
      <c r="H15" s="324">
        <f>IFERROR(IF($C15&lt;50,$C15*E15,IF(AND(50&lt;=$C15,$C15&lt;=500),$C15*F15,IF($C15&gt;500,$C15*G15,"No Offer"))),"No Offer")</f>
        <v>0</v>
      </c>
      <c r="I15" s="573">
        <v>50</v>
      </c>
      <c r="J15" s="573">
        <v>50</v>
      </c>
      <c r="K15" s="573">
        <v>50</v>
      </c>
      <c r="L15" s="326">
        <f>IFERROR(IF($C15&lt;50,$C15*I15,IF(AND(50&lt;=$C15,$C15&lt;=500),$C15*J15,IF($C15&gt;500,$C15*K15,"No Offer"))),"No Offer")</f>
        <v>0</v>
      </c>
      <c r="M15" s="574">
        <v>61.06</v>
      </c>
      <c r="N15" s="574">
        <v>61.06</v>
      </c>
      <c r="O15" s="574">
        <v>61.06</v>
      </c>
      <c r="P15" s="324">
        <f>IFERROR(IF($C15&lt;50,$C15*M15,IF(AND(50&lt;=$C15,$C15&lt;=500),$C15*N15,IF($C15&gt;500,$C15*O15,"No Offer"))),"No Offer")</f>
        <v>0</v>
      </c>
      <c r="Q15" s="644">
        <v>30</v>
      </c>
      <c r="R15" s="644">
        <v>27</v>
      </c>
      <c r="S15" s="644">
        <v>27</v>
      </c>
      <c r="T15" s="326">
        <f>IFERROR(IF($C15&lt;50,$C15*Q15,IF(AND(50&lt;=$C15,$C15&lt;=500),$C15*R15,IF($C15&gt;500,$C15*S15,"No Offer"))),"No Offer")</f>
        <v>0</v>
      </c>
      <c r="U15" s="576">
        <v>69.900000000000006</v>
      </c>
      <c r="V15" s="576">
        <v>62.4</v>
      </c>
      <c r="W15" s="576">
        <v>59.9</v>
      </c>
      <c r="X15" s="324">
        <f>IFERROR(IF($C15&lt;50,$C15*U15,IF(AND(50&lt;=$C15,$C15&lt;=500),$C15*V15,IF($C15&gt;500,$C15*W15,"No Offer"))),"No Offer")</f>
        <v>0</v>
      </c>
      <c r="Y15" s="573">
        <v>80</v>
      </c>
      <c r="Z15" s="573">
        <v>75</v>
      </c>
      <c r="AA15" s="573">
        <v>70</v>
      </c>
      <c r="AB15" s="326">
        <f>IFERROR(IF($C15&lt;50,$C15*Y15,IF(AND(50&lt;=$C15,$C15&lt;=500),$C15*Z15,IF($C15&gt;500,$C15*AA15,"No Offer"))),"No Offer")</f>
        <v>0</v>
      </c>
      <c r="AC15" s="731">
        <f>AB15</f>
        <v>0</v>
      </c>
    </row>
    <row r="16" spans="1:29" x14ac:dyDescent="0.2">
      <c r="A16" s="316"/>
      <c r="B16" s="558"/>
      <c r="C16" s="318"/>
      <c r="D16" s="318"/>
      <c r="E16" s="319"/>
      <c r="F16" s="319"/>
      <c r="G16" s="319"/>
      <c r="H16" s="319"/>
      <c r="I16" s="573"/>
      <c r="J16" s="573"/>
      <c r="K16" s="573"/>
      <c r="L16" s="573"/>
      <c r="M16" s="574"/>
      <c r="N16" s="574"/>
      <c r="O16" s="574"/>
      <c r="P16" s="574"/>
      <c r="Q16" s="644"/>
      <c r="R16" s="644"/>
      <c r="S16" s="644"/>
      <c r="T16" s="644"/>
      <c r="U16" s="576"/>
      <c r="V16" s="576"/>
      <c r="W16" s="576"/>
      <c r="X16" s="576"/>
      <c r="Y16" s="573"/>
      <c r="Z16" s="573"/>
      <c r="AA16" s="573"/>
      <c r="AB16" s="732"/>
    </row>
    <row r="17" spans="1:29" x14ac:dyDescent="0.2">
      <c r="A17" s="311"/>
      <c r="B17" s="563" t="s">
        <v>1785</v>
      </c>
      <c r="C17" s="314"/>
      <c r="D17" s="314"/>
      <c r="E17" s="314"/>
      <c r="F17" s="314"/>
      <c r="G17" s="314"/>
      <c r="H17" s="314"/>
      <c r="I17" s="608"/>
      <c r="J17" s="608"/>
      <c r="K17" s="608"/>
      <c r="L17" s="608"/>
      <c r="M17" s="733"/>
      <c r="N17" s="733"/>
      <c r="O17" s="733"/>
      <c r="P17" s="733"/>
      <c r="Q17" s="733"/>
      <c r="R17" s="733"/>
      <c r="S17" s="733"/>
      <c r="T17" s="733"/>
      <c r="U17" s="608"/>
      <c r="V17" s="608"/>
      <c r="W17" s="608"/>
      <c r="X17" s="608"/>
      <c r="Y17" s="608"/>
      <c r="Z17" s="608"/>
      <c r="AA17" s="608"/>
      <c r="AB17" s="734"/>
    </row>
    <row r="18" spans="1:29" x14ac:dyDescent="0.2">
      <c r="A18" s="316"/>
      <c r="B18" s="596"/>
      <c r="C18" s="318"/>
      <c r="D18" s="318"/>
      <c r="E18" s="319"/>
      <c r="F18" s="319"/>
      <c r="G18" s="319"/>
      <c r="H18" s="319"/>
      <c r="I18" s="573"/>
      <c r="J18" s="573"/>
      <c r="K18" s="573"/>
      <c r="L18" s="573"/>
      <c r="M18" s="574"/>
      <c r="N18" s="574"/>
      <c r="O18" s="574"/>
      <c r="P18" s="574"/>
      <c r="Q18" s="644"/>
      <c r="R18" s="644"/>
      <c r="S18" s="644"/>
      <c r="T18" s="644"/>
      <c r="U18" s="576"/>
      <c r="V18" s="576"/>
      <c r="W18" s="576"/>
      <c r="X18" s="576"/>
      <c r="Y18" s="573"/>
      <c r="Z18" s="573"/>
      <c r="AA18" s="573"/>
      <c r="AB18" s="732"/>
    </row>
    <row r="19" spans="1:29" x14ac:dyDescent="0.2">
      <c r="A19" s="331"/>
      <c r="B19" s="586" t="s">
        <v>1786</v>
      </c>
      <c r="C19" s="334"/>
      <c r="D19" s="334"/>
      <c r="E19" s="635" t="s">
        <v>1787</v>
      </c>
      <c r="F19" s="589" t="s">
        <v>1788</v>
      </c>
      <c r="G19" s="635" t="s">
        <v>1789</v>
      </c>
      <c r="H19" s="635"/>
      <c r="I19" s="635" t="s">
        <v>1787</v>
      </c>
      <c r="J19" s="589" t="s">
        <v>1788</v>
      </c>
      <c r="K19" s="635" t="s">
        <v>1789</v>
      </c>
      <c r="L19" s="635"/>
      <c r="M19" s="634" t="s">
        <v>1787</v>
      </c>
      <c r="N19" s="588" t="s">
        <v>1788</v>
      </c>
      <c r="O19" s="634" t="s">
        <v>1789</v>
      </c>
      <c r="P19" s="634"/>
      <c r="Q19" s="634" t="s">
        <v>1787</v>
      </c>
      <c r="R19" s="588" t="s">
        <v>1788</v>
      </c>
      <c r="S19" s="634" t="s">
        <v>1789</v>
      </c>
      <c r="T19" s="634"/>
      <c r="U19" s="635" t="s">
        <v>1787</v>
      </c>
      <c r="V19" s="589" t="s">
        <v>1788</v>
      </c>
      <c r="W19" s="635" t="s">
        <v>1789</v>
      </c>
      <c r="X19" s="635"/>
      <c r="Y19" s="635" t="s">
        <v>1787</v>
      </c>
      <c r="Z19" s="589" t="s">
        <v>1788</v>
      </c>
      <c r="AA19" s="635" t="s">
        <v>1789</v>
      </c>
      <c r="AB19" s="735"/>
    </row>
    <row r="20" spans="1:29" x14ac:dyDescent="0.2">
      <c r="A20" s="474"/>
      <c r="B20" s="475" t="s">
        <v>1790</v>
      </c>
      <c r="C20" s="476"/>
      <c r="D20" s="476"/>
      <c r="E20" s="476"/>
      <c r="F20" s="476"/>
      <c r="G20" s="736">
        <f>SUM(H22:H48)</f>
        <v>0</v>
      </c>
      <c r="H20" s="476"/>
      <c r="I20" s="476"/>
      <c r="J20" s="476"/>
      <c r="K20" s="736">
        <f>SUM(L22:L48)</f>
        <v>0</v>
      </c>
      <c r="L20" s="476"/>
      <c r="M20" s="476"/>
      <c r="N20" s="476"/>
      <c r="O20" s="736">
        <f>SUM(P22:P48)</f>
        <v>0</v>
      </c>
      <c r="P20" s="476"/>
      <c r="Q20" s="476"/>
      <c r="R20" s="476"/>
      <c r="S20" s="736">
        <f>SUM(T22:T48)</f>
        <v>0</v>
      </c>
      <c r="T20" s="476"/>
      <c r="U20" s="476"/>
      <c r="V20" s="476"/>
      <c r="W20" s="736">
        <f>SUM(X22:X48)</f>
        <v>0</v>
      </c>
      <c r="X20" s="476"/>
      <c r="Y20" s="476"/>
      <c r="Z20" s="476"/>
      <c r="AA20" s="736">
        <f>SUM(AB22:AB48)</f>
        <v>0</v>
      </c>
      <c r="AB20" s="737"/>
    </row>
    <row r="21" spans="1:29" x14ac:dyDescent="0.2">
      <c r="A21" s="316"/>
      <c r="B21" s="596"/>
      <c r="C21" s="318"/>
      <c r="D21" s="318"/>
      <c r="E21" s="319"/>
      <c r="F21" s="319"/>
      <c r="G21" s="319"/>
      <c r="H21" s="319"/>
      <c r="I21" s="573"/>
      <c r="J21" s="573"/>
      <c r="K21" s="573"/>
      <c r="L21" s="573"/>
      <c r="M21" s="574"/>
      <c r="N21" s="574"/>
      <c r="O21" s="574"/>
      <c r="P21" s="574"/>
      <c r="Q21" s="644"/>
      <c r="R21" s="644"/>
      <c r="S21" s="644"/>
      <c r="T21" s="644"/>
      <c r="U21" s="576"/>
      <c r="V21" s="576"/>
      <c r="W21" s="576"/>
      <c r="X21" s="576"/>
      <c r="Y21" s="573"/>
      <c r="Z21" s="573"/>
      <c r="AA21" s="573"/>
      <c r="AB21" s="732"/>
    </row>
    <row r="22" spans="1:29" ht="25.5" x14ac:dyDescent="0.2">
      <c r="A22" s="316" t="s">
        <v>1791</v>
      </c>
      <c r="B22" s="558" t="s">
        <v>1792</v>
      </c>
      <c r="C22" s="318">
        <f>'Series 700 Input'!J22</f>
        <v>0</v>
      </c>
      <c r="D22" s="318" t="s">
        <v>1752</v>
      </c>
      <c r="E22" s="574">
        <v>51.68</v>
      </c>
      <c r="F22" s="574">
        <v>50.1</v>
      </c>
      <c r="G22" s="574">
        <v>50.06</v>
      </c>
      <c r="H22" s="324">
        <f>IFERROR(IF($C22&lt;500,$C22*E22,IF(AND(500&lt;=$C22,$C22&lt;=5000),$C22*F22,IF($C22&gt;5000,$C22*G22,"No Offer"))),"No Offer")</f>
        <v>0</v>
      </c>
      <c r="I22" s="573">
        <v>50</v>
      </c>
      <c r="J22" s="573">
        <v>20</v>
      </c>
      <c r="K22" s="573">
        <v>1</v>
      </c>
      <c r="L22" s="326">
        <f>IFERROR(IF($C22&lt;500,$C22*I22,IF(AND(500&lt;=$C22,$C22&lt;=5000),$C22*J22,IF($C22&gt;5000,$C22*K22,"No Offer"))),"No Offer")</f>
        <v>0</v>
      </c>
      <c r="M22" s="574">
        <v>70.31</v>
      </c>
      <c r="N22" s="574">
        <v>63.31</v>
      </c>
      <c r="O22" s="574">
        <v>63.31</v>
      </c>
      <c r="P22" s="324">
        <f>IFERROR(IF($C22&lt;500,$C22*M22,IF(AND(500&lt;=$C22,$C22&lt;=5000),$C22*N22,IF($C22&gt;5000,$C22*O22,"No Offer"))),"No Offer")</f>
        <v>0</v>
      </c>
      <c r="Q22" s="644">
        <v>39.5</v>
      </c>
      <c r="R22" s="644">
        <v>38.700000000000003</v>
      </c>
      <c r="S22" s="644">
        <v>38.700000000000003</v>
      </c>
      <c r="T22" s="326">
        <f>IFERROR(IF($C22&lt;500,$C22*Q22,IF(AND(500&lt;=$C22,$C22&lt;=5000),$C22*R22,IF($C22&gt;5000,$C22*S22,"No Offer"))),"No Offer")</f>
        <v>0</v>
      </c>
      <c r="U22" s="576">
        <v>42.8</v>
      </c>
      <c r="V22" s="576">
        <v>41.01</v>
      </c>
      <c r="W22" s="576">
        <v>40.51</v>
      </c>
      <c r="X22" s="324">
        <f>IFERROR(IF($C22&lt;500,$C22*U22,IF(AND(500&lt;=$C22,$C22&lt;=5000),$C22*V22,IF($C22&gt;5000,$C22*W22,"No Offer"))),"No Offer")</f>
        <v>0</v>
      </c>
      <c r="Y22" s="573">
        <v>57.69</v>
      </c>
      <c r="Z22" s="573">
        <v>49.06</v>
      </c>
      <c r="AA22" s="573">
        <v>44.74</v>
      </c>
      <c r="AB22" s="326">
        <f>IFERROR(IF($C22&lt;500,$C22*Y22,IF(AND(500&lt;=$C22,$C22&lt;=5000),$C22*Z22,IF($C22&gt;5000,$C22*AA22,"No Offer"))),"No Offer")</f>
        <v>0</v>
      </c>
      <c r="AC22" s="731">
        <f>AB22</f>
        <v>0</v>
      </c>
    </row>
    <row r="23" spans="1:29" x14ac:dyDescent="0.2">
      <c r="A23" s="316"/>
      <c r="B23" s="558"/>
      <c r="C23" s="318"/>
      <c r="D23" s="318"/>
      <c r="E23" s="574"/>
      <c r="F23" s="574"/>
      <c r="G23" s="574"/>
      <c r="H23" s="324"/>
      <c r="I23" s="573"/>
      <c r="J23" s="573"/>
      <c r="K23" s="573"/>
      <c r="L23" s="573"/>
      <c r="M23" s="574"/>
      <c r="N23" s="574"/>
      <c r="O23" s="574"/>
      <c r="P23" s="324"/>
      <c r="Q23" s="644"/>
      <c r="R23" s="644"/>
      <c r="S23" s="644"/>
      <c r="T23" s="573"/>
      <c r="U23" s="576"/>
      <c r="V23" s="576"/>
      <c r="W23" s="576"/>
      <c r="X23" s="324"/>
      <c r="Y23" s="573"/>
      <c r="Z23" s="573"/>
      <c r="AA23" s="573"/>
      <c r="AB23" s="573"/>
    </row>
    <row r="24" spans="1:29" ht="25.5" x14ac:dyDescent="0.2">
      <c r="A24" s="316" t="s">
        <v>1793</v>
      </c>
      <c r="B24" s="558" t="s">
        <v>1794</v>
      </c>
      <c r="C24" s="318">
        <f>'Series 700 Input'!J24</f>
        <v>0</v>
      </c>
      <c r="D24" s="318" t="s">
        <v>1752</v>
      </c>
      <c r="E24" s="574">
        <v>51.68</v>
      </c>
      <c r="F24" s="574">
        <v>50.1</v>
      </c>
      <c r="G24" s="574">
        <v>50.06</v>
      </c>
      <c r="H24" s="324">
        <f>IFERROR(IF($C24&lt;500,$C24*E24,IF(AND(500&lt;=$C24,$C24&lt;=5000),$C24*F24,IF($C24&gt;5000,$C24*G24,"No Offer"))),"No Offer")</f>
        <v>0</v>
      </c>
      <c r="I24" s="573">
        <v>50</v>
      </c>
      <c r="J24" s="573">
        <v>20</v>
      </c>
      <c r="K24" s="573">
        <v>1</v>
      </c>
      <c r="L24" s="326">
        <f>IFERROR(IF($C24&lt;500,$C24*I24,IF(AND(500&lt;=$C24,$C24&lt;=5000),$C24*J24,IF($C24&gt;5000,$C24*K24,"No Offer"))),"No Offer")</f>
        <v>0</v>
      </c>
      <c r="M24" s="574">
        <v>70.31</v>
      </c>
      <c r="N24" s="574">
        <v>63.31</v>
      </c>
      <c r="O24" s="574">
        <v>63.31</v>
      </c>
      <c r="P24" s="324">
        <f>IFERROR(IF($C24&lt;500,$C24*M24,IF(AND(500&lt;=$C24,$C24&lt;=5000),$C24*N24,IF($C24&gt;5000,$C24*O24,"No Offer"))),"No Offer")</f>
        <v>0</v>
      </c>
      <c r="Q24" s="644">
        <v>39.5</v>
      </c>
      <c r="R24" s="644">
        <v>38.700000000000003</v>
      </c>
      <c r="S24" s="644">
        <v>38.700000000000003</v>
      </c>
      <c r="T24" s="326">
        <f>IFERROR(IF($C24&lt;500,$C24*Q24,IF(AND(500&lt;=$C24,$C24&lt;=5000),$C24*R24,IF($C24&gt;5000,$C24*S24,"No Offer"))),"No Offer")</f>
        <v>0</v>
      </c>
      <c r="U24" s="576">
        <v>43.3</v>
      </c>
      <c r="V24" s="576">
        <v>41.51</v>
      </c>
      <c r="W24" s="576">
        <v>41.01</v>
      </c>
      <c r="X24" s="324">
        <f>IFERROR(IF($C24&lt;500,$C24*U24,IF(AND(500&lt;=$C24,$C24&lt;=5000),$C24*V24,IF($C24&gt;5000,$C24*W24,"No Offer"))),"No Offer")</f>
        <v>0</v>
      </c>
      <c r="Y24" s="573">
        <v>57.69</v>
      </c>
      <c r="Z24" s="573">
        <v>49.06</v>
      </c>
      <c r="AA24" s="573">
        <v>44.74</v>
      </c>
      <c r="AB24" s="326">
        <f>IFERROR(IF($C24&lt;500,$C24*Y24,IF(AND(500&lt;=$C24,$C24&lt;=5000),$C24*Z24,IF($C24&gt;5000,$C24*AA24,"No Offer"))),"No Offer")</f>
        <v>0</v>
      </c>
      <c r="AC24" s="731">
        <f>AB24</f>
        <v>0</v>
      </c>
    </row>
    <row r="25" spans="1:29" x14ac:dyDescent="0.2">
      <c r="A25" s="316"/>
      <c r="B25" s="558"/>
      <c r="C25" s="318"/>
      <c r="D25" s="318"/>
      <c r="E25" s="574"/>
      <c r="F25" s="574"/>
      <c r="G25" s="574"/>
      <c r="H25" s="324"/>
      <c r="I25" s="573"/>
      <c r="J25" s="573"/>
      <c r="K25" s="573"/>
      <c r="L25" s="573"/>
      <c r="M25" s="574"/>
      <c r="N25" s="574"/>
      <c r="O25" s="574"/>
      <c r="P25" s="324"/>
      <c r="Q25" s="644"/>
      <c r="R25" s="644"/>
      <c r="S25" s="644"/>
      <c r="T25" s="573"/>
      <c r="U25" s="576"/>
      <c r="V25" s="576"/>
      <c r="W25" s="576"/>
      <c r="X25" s="324"/>
      <c r="Y25" s="573"/>
      <c r="Z25" s="573"/>
      <c r="AA25" s="573"/>
      <c r="AB25" s="573"/>
    </row>
    <row r="26" spans="1:29" ht="25.5" x14ac:dyDescent="0.2">
      <c r="A26" s="316" t="s">
        <v>1795</v>
      </c>
      <c r="B26" s="558" t="s">
        <v>1796</v>
      </c>
      <c r="C26" s="318">
        <f>'Series 700 Input'!J26</f>
        <v>0</v>
      </c>
      <c r="D26" s="318" t="s">
        <v>1752</v>
      </c>
      <c r="E26" s="574">
        <v>41.44</v>
      </c>
      <c r="F26" s="574">
        <v>36.39</v>
      </c>
      <c r="G26" s="574">
        <v>36.340000000000003</v>
      </c>
      <c r="H26" s="324">
        <f>IFERROR(IF($C26&lt;500,$C26*E26,IF(AND(500&lt;=$C26,$C26&lt;=5000),$C26*F26,IF($C26&gt;5000,$C26*G26,"No Offer"))),"No Offer")</f>
        <v>0</v>
      </c>
      <c r="I26" s="573">
        <v>45</v>
      </c>
      <c r="J26" s="573">
        <v>20</v>
      </c>
      <c r="K26" s="573">
        <v>1</v>
      </c>
      <c r="L26" s="326">
        <f>IFERROR(IF($C26&lt;500,$C26*I26,IF(AND(500&lt;=$C26,$C26&lt;=5000),$C26*J26,IF($C26&gt;5000,$C26*K26,"No Offer"))),"No Offer")</f>
        <v>0</v>
      </c>
      <c r="M26" s="574">
        <v>52.73</v>
      </c>
      <c r="N26" s="574">
        <v>47.48</v>
      </c>
      <c r="O26" s="574">
        <v>47.48</v>
      </c>
      <c r="P26" s="324">
        <f>IFERROR(IF($C26&lt;500,$C26*M26,IF(AND(500&lt;=$C26,$C26&lt;=5000),$C26*N26,IF($C26&gt;5000,$C26*O26,"No Offer"))),"No Offer")</f>
        <v>0</v>
      </c>
      <c r="Q26" s="644">
        <v>30.5</v>
      </c>
      <c r="R26" s="644">
        <v>29.8</v>
      </c>
      <c r="S26" s="644">
        <v>29.8</v>
      </c>
      <c r="T26" s="326">
        <f>IFERROR(IF($C26&lt;500,$C26*Q26,IF(AND(500&lt;=$C26,$C26&lt;=5000),$C26*R26,IF($C26&gt;5000,$C26*S26,"No Offer"))),"No Offer")</f>
        <v>0</v>
      </c>
      <c r="U26" s="576">
        <v>30.64</v>
      </c>
      <c r="V26" s="576">
        <v>28.85</v>
      </c>
      <c r="W26" s="576">
        <v>28.35</v>
      </c>
      <c r="X26" s="324">
        <f>IFERROR(IF($C26&lt;500,$C26*U26,IF(AND(500&lt;=$C26,$C26&lt;=5000),$C26*V26,IF($C26&gt;5000,$C26*W26,"No Offer"))),"No Offer")</f>
        <v>0</v>
      </c>
      <c r="Y26" s="573">
        <v>47.58</v>
      </c>
      <c r="Z26" s="573">
        <v>38.950000000000003</v>
      </c>
      <c r="AA26" s="573">
        <v>34.630000000000003</v>
      </c>
      <c r="AB26" s="326">
        <f>IFERROR(IF($C26&lt;500,$C26*Y26,IF(AND(500&lt;=$C26,$C26&lt;=5000),$C26*Z26,IF($C26&gt;5000,$C26*AA26,"No Offer"))),"No Offer")</f>
        <v>0</v>
      </c>
      <c r="AC26" s="731">
        <f>AB26</f>
        <v>0</v>
      </c>
    </row>
    <row r="27" spans="1:29" x14ac:dyDescent="0.2">
      <c r="A27" s="316"/>
      <c r="B27" s="558"/>
      <c r="C27" s="318"/>
      <c r="D27" s="318"/>
      <c r="E27" s="574"/>
      <c r="F27" s="574"/>
      <c r="G27" s="574"/>
      <c r="H27" s="324"/>
      <c r="I27" s="573"/>
      <c r="J27" s="573"/>
      <c r="K27" s="573"/>
      <c r="L27" s="573"/>
      <c r="M27" s="574"/>
      <c r="N27" s="574"/>
      <c r="O27" s="574"/>
      <c r="P27" s="324"/>
      <c r="Q27" s="644"/>
      <c r="R27" s="644"/>
      <c r="S27" s="644"/>
      <c r="T27" s="573"/>
      <c r="U27" s="576"/>
      <c r="V27" s="576"/>
      <c r="W27" s="576"/>
      <c r="X27" s="324"/>
      <c r="Y27" s="573"/>
      <c r="Z27" s="573"/>
      <c r="AA27" s="573"/>
      <c r="AB27" s="573"/>
    </row>
    <row r="28" spans="1:29" ht="25.5" x14ac:dyDescent="0.2">
      <c r="A28" s="316" t="s">
        <v>1797</v>
      </c>
      <c r="B28" s="558" t="s">
        <v>1798</v>
      </c>
      <c r="C28" s="318">
        <f>'Series 700 Input'!J28</f>
        <v>0</v>
      </c>
      <c r="D28" s="318" t="s">
        <v>1752</v>
      </c>
      <c r="E28" s="574">
        <v>41.44</v>
      </c>
      <c r="F28" s="574">
        <v>36.39</v>
      </c>
      <c r="G28" s="574">
        <v>36.340000000000003</v>
      </c>
      <c r="H28" s="324">
        <f>IFERROR(IF($C28&lt;500,$C28*E28,IF(AND(500&lt;=$C28,$C28&lt;=5000),$C28*F28,IF($C28&gt;5000,$C28*G28,"No Offer"))),"No Offer")</f>
        <v>0</v>
      </c>
      <c r="I28" s="573">
        <v>45</v>
      </c>
      <c r="J28" s="573">
        <v>20</v>
      </c>
      <c r="K28" s="573">
        <v>1</v>
      </c>
      <c r="L28" s="326">
        <f>IFERROR(IF($C28&lt;500,$C28*I28,IF(AND(500&lt;=$C28,$C28&lt;=5000),$C28*J28,IF($C28&gt;5000,$C28*K28,"No Offer"))),"No Offer")</f>
        <v>0</v>
      </c>
      <c r="M28" s="574">
        <v>52.73</v>
      </c>
      <c r="N28" s="574">
        <v>47.48</v>
      </c>
      <c r="O28" s="574">
        <v>47.48</v>
      </c>
      <c r="P28" s="324">
        <f>IFERROR(IF($C28&lt;500,$C28*M28,IF(AND(500&lt;=$C28,$C28&lt;=5000),$C28*N28,IF($C28&gt;5000,$C28*O28,"No Offer"))),"No Offer")</f>
        <v>0</v>
      </c>
      <c r="Q28" s="644">
        <v>30.5</v>
      </c>
      <c r="R28" s="644">
        <v>29.8</v>
      </c>
      <c r="S28" s="644">
        <v>29.8</v>
      </c>
      <c r="T28" s="326">
        <f>IFERROR(IF($C28&lt;500,$C28*Q28,IF(AND(500&lt;=$C28,$C28&lt;=5000),$C28*R28,IF($C28&gt;5000,$C28*S28,"No Offer"))),"No Offer")</f>
        <v>0</v>
      </c>
      <c r="U28" s="576">
        <v>31.14</v>
      </c>
      <c r="V28" s="576">
        <v>29.35</v>
      </c>
      <c r="W28" s="576">
        <v>28.85</v>
      </c>
      <c r="X28" s="324">
        <f>IFERROR(IF($C28&lt;500,$C28*U28,IF(AND(500&lt;=$C28,$C28&lt;=5000),$C28*V28,IF($C28&gt;5000,$C28*W28,"No Offer"))),"No Offer")</f>
        <v>0</v>
      </c>
      <c r="Y28" s="573">
        <v>47.58</v>
      </c>
      <c r="Z28" s="573">
        <v>38.950000000000003</v>
      </c>
      <c r="AA28" s="573">
        <v>34.630000000000003</v>
      </c>
      <c r="AB28" s="326">
        <f>IFERROR(IF($C28&lt;500,$C28*Y28,IF(AND(500&lt;=$C28,$C28&lt;=5000),$C28*Z28,IF($C28&gt;5000,$C28*AA28,"No Offer"))),"No Offer")</f>
        <v>0</v>
      </c>
      <c r="AC28" s="731">
        <f>AB28</f>
        <v>0</v>
      </c>
    </row>
    <row r="29" spans="1:29" x14ac:dyDescent="0.2">
      <c r="A29" s="316"/>
      <c r="B29" s="558"/>
      <c r="C29" s="318"/>
      <c r="D29" s="318"/>
      <c r="E29" s="574"/>
      <c r="F29" s="574"/>
      <c r="G29" s="574"/>
      <c r="H29" s="324"/>
      <c r="I29" s="573"/>
      <c r="J29" s="573"/>
      <c r="K29" s="573"/>
      <c r="L29" s="573"/>
      <c r="M29" s="574"/>
      <c r="N29" s="574"/>
      <c r="O29" s="574"/>
      <c r="P29" s="324"/>
      <c r="Q29" s="644"/>
      <c r="R29" s="644"/>
      <c r="S29" s="644"/>
      <c r="T29" s="573"/>
      <c r="U29" s="576"/>
      <c r="V29" s="576"/>
      <c r="W29" s="576"/>
      <c r="X29" s="324"/>
      <c r="Y29" s="573"/>
      <c r="Z29" s="573"/>
      <c r="AA29" s="573"/>
      <c r="AB29" s="573"/>
    </row>
    <row r="30" spans="1:29" s="738" customFormat="1" ht="25.5" x14ac:dyDescent="0.2">
      <c r="A30" s="316" t="s">
        <v>1799</v>
      </c>
      <c r="B30" s="558" t="s">
        <v>1800</v>
      </c>
      <c r="C30" s="318">
        <f>'Series 700 Input'!J30</f>
        <v>0</v>
      </c>
      <c r="D30" s="318" t="s">
        <v>1752</v>
      </c>
      <c r="E30" s="574">
        <v>30.87</v>
      </c>
      <c r="F30" s="574">
        <v>24.28</v>
      </c>
      <c r="G30" s="574">
        <v>24.25</v>
      </c>
      <c r="H30" s="324">
        <f>IFERROR(IF($C30&lt;500,$C30*E30,IF(AND(500&lt;=$C30,$C30&lt;=5000),$C30*F30,IF($C30&gt;5000,$C30*G30,"No Offer"))),"No Offer")</f>
        <v>0</v>
      </c>
      <c r="I30" s="573">
        <v>30</v>
      </c>
      <c r="J30" s="573">
        <v>20</v>
      </c>
      <c r="K30" s="573">
        <v>1</v>
      </c>
      <c r="L30" s="326">
        <f>IFERROR(IF($C30&lt;500,$C30*I30,IF(AND(500&lt;=$C30,$C30&lt;=5000),$C30*J30,IF($C30&gt;5000,$C30*K30,"No Offer"))),"No Offer")</f>
        <v>0</v>
      </c>
      <c r="M30" s="574">
        <v>35.15</v>
      </c>
      <c r="N30" s="574">
        <v>31.66</v>
      </c>
      <c r="O30" s="574">
        <v>31.66</v>
      </c>
      <c r="P30" s="324">
        <f>IFERROR(IF($C30&lt;500,$C30*M30,IF(AND(500&lt;=$C30,$C30&lt;=5000),$C30*N30,IF($C30&gt;5000,$C30*O30,"No Offer"))),"No Offer")</f>
        <v>0</v>
      </c>
      <c r="Q30" s="644">
        <v>20.65</v>
      </c>
      <c r="R30" s="644">
        <v>20.9</v>
      </c>
      <c r="S30" s="644">
        <v>20.9</v>
      </c>
      <c r="T30" s="326">
        <f>IFERROR(IF($C30&lt;500,$C30*Q30,IF(AND(500&lt;=$C30,$C30&lt;=5000),$C30*R30,IF($C30&gt;5000,$C30*S30,"No Offer"))),"No Offer")</f>
        <v>0</v>
      </c>
      <c r="U30" s="576">
        <v>21.4</v>
      </c>
      <c r="V30" s="576">
        <v>20.5</v>
      </c>
      <c r="W30" s="576">
        <v>20</v>
      </c>
      <c r="X30" s="324">
        <f>IFERROR(IF($C30&lt;500,$C30*U30,IF(AND(500&lt;=$C30,$C30&lt;=5000),$C30*V30,IF($C30&gt;5000,$C30*W30,"No Offer"))),"No Offer")</f>
        <v>0</v>
      </c>
      <c r="Y30" s="573">
        <v>37.479999999999997</v>
      </c>
      <c r="Z30" s="573">
        <v>28.84</v>
      </c>
      <c r="AA30" s="573">
        <v>24.53</v>
      </c>
      <c r="AB30" s="326">
        <f>IFERROR(IF($C30&lt;500,$C30*Y30,IF(AND(500&lt;=$C30,$C30&lt;=5000),$C30*Z30,IF($C30&gt;5000,$C30*AA30,"No Offer"))),"No Offer")</f>
        <v>0</v>
      </c>
      <c r="AC30" s="731">
        <f>AB30</f>
        <v>0</v>
      </c>
    </row>
    <row r="31" spans="1:29" x14ac:dyDescent="0.2">
      <c r="A31" s="316"/>
      <c r="B31" s="558"/>
      <c r="C31" s="318"/>
      <c r="D31" s="318"/>
      <c r="E31" s="574"/>
      <c r="F31" s="574"/>
      <c r="G31" s="574"/>
      <c r="H31" s="324"/>
      <c r="I31" s="573"/>
      <c r="J31" s="573"/>
      <c r="K31" s="573"/>
      <c r="L31" s="573"/>
      <c r="M31" s="574"/>
      <c r="N31" s="574"/>
      <c r="O31" s="574"/>
      <c r="P31" s="324"/>
      <c r="Q31" s="644"/>
      <c r="R31" s="644"/>
      <c r="S31" s="644"/>
      <c r="T31" s="573"/>
      <c r="U31" s="576"/>
      <c r="V31" s="576"/>
      <c r="W31" s="576"/>
      <c r="X31" s="324"/>
      <c r="Y31" s="573"/>
      <c r="Z31" s="573"/>
      <c r="AA31" s="573"/>
      <c r="AB31" s="573"/>
    </row>
    <row r="32" spans="1:29" ht="25.5" x14ac:dyDescent="0.2">
      <c r="A32" s="316" t="s">
        <v>1801</v>
      </c>
      <c r="B32" s="558" t="s">
        <v>1802</v>
      </c>
      <c r="C32" s="318">
        <f>'Series 700 Input'!J32</f>
        <v>0</v>
      </c>
      <c r="D32" s="318" t="s">
        <v>1752</v>
      </c>
      <c r="E32" s="574">
        <v>30.87</v>
      </c>
      <c r="F32" s="574">
        <v>24.28</v>
      </c>
      <c r="G32" s="574">
        <v>24.25</v>
      </c>
      <c r="H32" s="324">
        <f>IFERROR(IF($C32&lt;500,$C32*E32,IF(AND(500&lt;=$C32,$C32&lt;=5000),$C32*F32,IF($C32&gt;5000,$C32*G32,"No Offer"))),"No Offer")</f>
        <v>0</v>
      </c>
      <c r="I32" s="573">
        <v>30</v>
      </c>
      <c r="J32" s="573">
        <v>20</v>
      </c>
      <c r="K32" s="573">
        <v>1</v>
      </c>
      <c r="L32" s="326">
        <f>IFERROR(IF($C32&lt;500,$C32*I32,IF(AND(500&lt;=$C32,$C32&lt;=5000),$C32*J32,IF($C32&gt;5000,$C32*K32,"No Offer"))),"No Offer")</f>
        <v>0</v>
      </c>
      <c r="M32" s="574">
        <v>35.15</v>
      </c>
      <c r="N32" s="574">
        <v>31.66</v>
      </c>
      <c r="O32" s="574">
        <v>31.66</v>
      </c>
      <c r="P32" s="324">
        <f>IFERROR(IF($C32&lt;500,$C32*M32,IF(AND(500&lt;=$C32,$C32&lt;=5000),$C32*N32,IF($C32&gt;5000,$C32*O32,"No Offer"))),"No Offer")</f>
        <v>0</v>
      </c>
      <c r="Q32" s="644">
        <v>20.65</v>
      </c>
      <c r="R32" s="644">
        <v>20.9</v>
      </c>
      <c r="S32" s="644">
        <v>20.9</v>
      </c>
      <c r="T32" s="326">
        <f>IFERROR(IF($C32&lt;500,$C32*Q32,IF(AND(500&lt;=$C32,$C32&lt;=5000),$C32*R32,IF($C32&gt;5000,$C32*S32,"No Offer"))),"No Offer")</f>
        <v>0</v>
      </c>
      <c r="U32" s="576">
        <v>21.9</v>
      </c>
      <c r="V32" s="576">
        <v>21</v>
      </c>
      <c r="W32" s="576">
        <v>20.5</v>
      </c>
      <c r="X32" s="324">
        <f>IFERROR(IF($C32&lt;500,$C32*U32,IF(AND(500&lt;=$C32,$C32&lt;=5000),$C32*V32,IF($C32&gt;5000,$C32*W32,"No Offer"))),"No Offer")</f>
        <v>0</v>
      </c>
      <c r="Y32" s="573">
        <v>37.479999999999997</v>
      </c>
      <c r="Z32" s="573">
        <v>28.84</v>
      </c>
      <c r="AA32" s="573">
        <v>24.53</v>
      </c>
      <c r="AB32" s="326">
        <f>IFERROR(IF($C32&lt;500,$C32*Y32,IF(AND(500&lt;=$C32,$C32&lt;=5000),$C32*Z32,IF($C32&gt;5000,$C32*AA32,"No Offer"))),"No Offer")</f>
        <v>0</v>
      </c>
      <c r="AC32" s="731">
        <f>AB32</f>
        <v>0</v>
      </c>
    </row>
    <row r="33" spans="1:29" x14ac:dyDescent="0.2">
      <c r="A33" s="316"/>
      <c r="B33" s="558"/>
      <c r="C33" s="318"/>
      <c r="D33" s="318"/>
      <c r="E33" s="574"/>
      <c r="F33" s="574"/>
      <c r="G33" s="574"/>
      <c r="H33" s="324"/>
      <c r="I33" s="573"/>
      <c r="J33" s="573"/>
      <c r="K33" s="573"/>
      <c r="L33" s="573"/>
      <c r="M33" s="574"/>
      <c r="N33" s="574"/>
      <c r="O33" s="574"/>
      <c r="P33" s="324"/>
      <c r="Q33" s="644"/>
      <c r="R33" s="644"/>
      <c r="S33" s="644"/>
      <c r="T33" s="573"/>
      <c r="U33" s="576"/>
      <c r="V33" s="576"/>
      <c r="W33" s="576"/>
      <c r="X33" s="324"/>
      <c r="Y33" s="573"/>
      <c r="Z33" s="573"/>
      <c r="AA33" s="573"/>
      <c r="AB33" s="573"/>
    </row>
    <row r="34" spans="1:29" ht="25.5" x14ac:dyDescent="0.2">
      <c r="A34" s="316" t="s">
        <v>1803</v>
      </c>
      <c r="B34" s="558" t="s">
        <v>1804</v>
      </c>
      <c r="C34" s="318">
        <f>'Series 700 Input'!J34</f>
        <v>0</v>
      </c>
      <c r="D34" s="318" t="s">
        <v>1752</v>
      </c>
      <c r="E34" s="574">
        <v>52.65</v>
      </c>
      <c r="F34" s="574">
        <v>50.09</v>
      </c>
      <c r="G34" s="574">
        <v>50.05</v>
      </c>
      <c r="H34" s="324">
        <f>IFERROR(IF($C34&lt;500,$C34*E34,IF(AND(500&lt;=$C34,$C34&lt;=5000),$C34*F34,IF($C34&gt;5000,$C34*G34,"No Offer"))),"No Offer")</f>
        <v>0</v>
      </c>
      <c r="I34" s="573">
        <v>50</v>
      </c>
      <c r="J34" s="573">
        <v>20</v>
      </c>
      <c r="K34" s="573">
        <v>1</v>
      </c>
      <c r="L34" s="326">
        <f>IFERROR(IF($C34&lt;500,$C34*I34,IF(AND(500&lt;=$C34,$C34&lt;=5000),$C34*J34,IF($C34&gt;5000,$C34*K34,"No Offer"))),"No Offer")</f>
        <v>0</v>
      </c>
      <c r="M34" s="574">
        <v>70.31</v>
      </c>
      <c r="N34" s="574">
        <v>63.31</v>
      </c>
      <c r="O34" s="574">
        <v>63.31</v>
      </c>
      <c r="P34" s="324">
        <f>IFERROR(IF($C34&lt;500,$C34*M34,IF(AND(500&lt;=$C34,$C34&lt;=5000),$C34*N34,IF($C34&gt;5000,$C34*O34,"No Offer"))),"No Offer")</f>
        <v>0</v>
      </c>
      <c r="Q34" s="644">
        <v>39.5</v>
      </c>
      <c r="R34" s="644">
        <v>38.700000000000003</v>
      </c>
      <c r="S34" s="644">
        <v>38.700000000000003</v>
      </c>
      <c r="T34" s="326">
        <f>IFERROR(IF($C34&lt;500,$C34*Q34,IF(AND(500&lt;=$C34,$C34&lt;=5000),$C34*R34,IF($C34&gt;5000,$C34*S34,"No Offer"))),"No Offer")</f>
        <v>0</v>
      </c>
      <c r="U34" s="576">
        <v>43.8</v>
      </c>
      <c r="V34" s="576">
        <v>42.01</v>
      </c>
      <c r="W34" s="576">
        <v>41.51</v>
      </c>
      <c r="X34" s="324">
        <f>IFERROR(IF($C34&lt;500,$C34*U34,IF(AND(500&lt;=$C34,$C34&lt;=5000),$C34*V34,IF($C34&gt;5000,$C34*W34,"No Offer"))),"No Offer")</f>
        <v>0</v>
      </c>
      <c r="Y34" s="573">
        <v>57.69</v>
      </c>
      <c r="Z34" s="573">
        <v>49.06</v>
      </c>
      <c r="AA34" s="573">
        <v>44.74</v>
      </c>
      <c r="AB34" s="326">
        <f>IFERROR(IF($C34&lt;500,$C34*Y34,IF(AND(500&lt;=$C34,$C34&lt;=5000),$C34*Z34,IF($C34&gt;5000,$C34*AA34,"No Offer"))),"No Offer")</f>
        <v>0</v>
      </c>
      <c r="AC34" s="731">
        <f>AB34</f>
        <v>0</v>
      </c>
    </row>
    <row r="35" spans="1:29" x14ac:dyDescent="0.2">
      <c r="A35" s="316"/>
      <c r="B35" s="558"/>
      <c r="C35" s="318"/>
      <c r="D35" s="318"/>
      <c r="E35" s="574"/>
      <c r="F35" s="574"/>
      <c r="G35" s="574"/>
      <c r="H35" s="324"/>
      <c r="I35" s="573"/>
      <c r="J35" s="573"/>
      <c r="K35" s="573"/>
      <c r="L35" s="573"/>
      <c r="M35" s="574"/>
      <c r="N35" s="574"/>
      <c r="O35" s="574"/>
      <c r="P35" s="324"/>
      <c r="Q35" s="644"/>
      <c r="R35" s="644"/>
      <c r="S35" s="644"/>
      <c r="T35" s="573"/>
      <c r="U35" s="576"/>
      <c r="V35" s="576"/>
      <c r="W35" s="576"/>
      <c r="X35" s="324"/>
      <c r="Y35" s="573"/>
      <c r="Z35" s="573"/>
      <c r="AA35" s="573"/>
      <c r="AB35" s="573"/>
    </row>
    <row r="36" spans="1:29" ht="25.5" x14ac:dyDescent="0.2">
      <c r="A36" s="316" t="s">
        <v>1805</v>
      </c>
      <c r="B36" s="558" t="s">
        <v>1806</v>
      </c>
      <c r="C36" s="318">
        <f>'Series 700 Input'!J36</f>
        <v>0</v>
      </c>
      <c r="D36" s="318" t="s">
        <v>1752</v>
      </c>
      <c r="E36" s="574">
        <v>52.65</v>
      </c>
      <c r="F36" s="574">
        <v>50.09</v>
      </c>
      <c r="G36" s="574">
        <v>50.05</v>
      </c>
      <c r="H36" s="324">
        <f>IFERROR(IF($C36&lt;500,$C36*E36,IF(AND(500&lt;=$C36,$C36&lt;=5000),$C36*F36,IF($C36&gt;5000,$C36*G36,"No Offer"))),"No Offer")</f>
        <v>0</v>
      </c>
      <c r="I36" s="573">
        <v>50</v>
      </c>
      <c r="J36" s="573">
        <v>20</v>
      </c>
      <c r="K36" s="573">
        <v>1</v>
      </c>
      <c r="L36" s="326">
        <f>IFERROR(IF($C36&lt;500,$C36*I36,IF(AND(500&lt;=$C36,$C36&lt;=5000),$C36*J36,IF($C36&gt;5000,$C36*K36,"No Offer"))),"No Offer")</f>
        <v>0</v>
      </c>
      <c r="M36" s="574">
        <v>70.31</v>
      </c>
      <c r="N36" s="574">
        <v>63.31</v>
      </c>
      <c r="O36" s="574">
        <v>63.31</v>
      </c>
      <c r="P36" s="324">
        <f>IFERROR(IF($C36&lt;500,$C36*M36,IF(AND(500&lt;=$C36,$C36&lt;=5000),$C36*N36,IF($C36&gt;5000,$C36*O36,"No Offer"))),"No Offer")</f>
        <v>0</v>
      </c>
      <c r="Q36" s="644">
        <v>39.5</v>
      </c>
      <c r="R36" s="644">
        <v>38.700000000000003</v>
      </c>
      <c r="S36" s="644">
        <v>38.700000000000003</v>
      </c>
      <c r="T36" s="326">
        <f>IFERROR(IF($C36&lt;500,$C36*Q36,IF(AND(500&lt;=$C36,$C36&lt;=5000),$C36*R36,IF($C36&gt;5000,$C36*S36,"No Offer"))),"No Offer")</f>
        <v>0</v>
      </c>
      <c r="U36" s="576">
        <v>44.3</v>
      </c>
      <c r="V36" s="576">
        <v>42.51</v>
      </c>
      <c r="W36" s="576">
        <v>42.01</v>
      </c>
      <c r="X36" s="324">
        <f>IFERROR(IF($C36&lt;500,$C36*U36,IF(AND(500&lt;=$C36,$C36&lt;=5000),$C36*V36,IF($C36&gt;5000,$C36*W36,"No Offer"))),"No Offer")</f>
        <v>0</v>
      </c>
      <c r="Y36" s="573">
        <v>57.69</v>
      </c>
      <c r="Z36" s="573">
        <v>49.06</v>
      </c>
      <c r="AA36" s="573">
        <v>44.74</v>
      </c>
      <c r="AB36" s="326">
        <f>IFERROR(IF($C36&lt;500,$C36*Y36,IF(AND(500&lt;=$C36,$C36&lt;=5000),$C36*Z36,IF($C36&gt;5000,$C36*AA36,"No Offer"))),"No Offer")</f>
        <v>0</v>
      </c>
      <c r="AC36" s="731">
        <f>AB36</f>
        <v>0</v>
      </c>
    </row>
    <row r="37" spans="1:29" x14ac:dyDescent="0.2">
      <c r="A37" s="346"/>
      <c r="B37" s="614"/>
      <c r="C37" s="318"/>
      <c r="D37" s="318"/>
      <c r="E37" s="574"/>
      <c r="F37" s="574"/>
      <c r="G37" s="574"/>
      <c r="H37" s="324"/>
      <c r="I37" s="573"/>
      <c r="J37" s="573"/>
      <c r="K37" s="573"/>
      <c r="L37" s="573"/>
      <c r="M37" s="574"/>
      <c r="N37" s="574"/>
      <c r="O37" s="574"/>
      <c r="P37" s="324"/>
      <c r="Q37" s="644"/>
      <c r="R37" s="644"/>
      <c r="S37" s="644"/>
      <c r="T37" s="573"/>
      <c r="U37" s="576"/>
      <c r="V37" s="576"/>
      <c r="W37" s="576"/>
      <c r="X37" s="324"/>
      <c r="Y37" s="573"/>
      <c r="Z37" s="573"/>
      <c r="AA37" s="573"/>
      <c r="AB37" s="573"/>
    </row>
    <row r="38" spans="1:29" ht="25.5" x14ac:dyDescent="0.2">
      <c r="A38" s="316" t="s">
        <v>1807</v>
      </c>
      <c r="B38" s="558" t="s">
        <v>1808</v>
      </c>
      <c r="C38" s="318">
        <f>'Series 700 Input'!J38</f>
        <v>0</v>
      </c>
      <c r="D38" s="318" t="s">
        <v>1752</v>
      </c>
      <c r="E38" s="574">
        <v>42.65</v>
      </c>
      <c r="F38" s="574">
        <v>38.15</v>
      </c>
      <c r="G38" s="574">
        <v>37.549999999999997</v>
      </c>
      <c r="H38" s="324">
        <f>IFERROR(IF($C38&lt;500,$C38*E38,IF(AND(500&lt;=$C38,$C38&lt;=5000),$C38*F38,IF($C38&gt;5000,$C38*G38,"No Offer"))),"No Offer")</f>
        <v>0</v>
      </c>
      <c r="I38" s="573">
        <v>45</v>
      </c>
      <c r="J38" s="573">
        <v>20</v>
      </c>
      <c r="K38" s="573">
        <v>1</v>
      </c>
      <c r="L38" s="326">
        <f>IFERROR(IF($C38&lt;500,$C38*I38,IF(AND(500&lt;=$C38,$C38&lt;=5000),$C38*J38,IF($C38&gt;5000,$C38*K38,"No Offer"))),"No Offer")</f>
        <v>0</v>
      </c>
      <c r="M38" s="574">
        <v>52.73</v>
      </c>
      <c r="N38" s="574">
        <v>47.48</v>
      </c>
      <c r="O38" s="574">
        <v>47.48</v>
      </c>
      <c r="P38" s="324">
        <f>IFERROR(IF($C38&lt;500,$C38*M38,IF(AND(500&lt;=$C38,$C38&lt;=5000),$C38*N38,IF($C38&gt;5000,$C38*O38,"No Offer"))),"No Offer")</f>
        <v>0</v>
      </c>
      <c r="Q38" s="644">
        <v>30.5</v>
      </c>
      <c r="R38" s="644">
        <v>29.8</v>
      </c>
      <c r="S38" s="644">
        <v>29.8</v>
      </c>
      <c r="T38" s="326">
        <f>IFERROR(IF($C38&lt;500,$C38*Q38,IF(AND(500&lt;=$C38,$C38&lt;=5000),$C38*R38,IF($C38&gt;5000,$C38*S38,"No Offer"))),"No Offer")</f>
        <v>0</v>
      </c>
      <c r="U38" s="576">
        <v>31.34</v>
      </c>
      <c r="V38" s="576">
        <v>29.85</v>
      </c>
      <c r="W38" s="576">
        <v>29.35</v>
      </c>
      <c r="X38" s="324">
        <f>IFERROR(IF($C38&lt;500,$C38*U38,IF(AND(500&lt;=$C38,$C38&lt;=5000),$C38*V38,IF($C38&gt;5000,$C38*W38,"No Offer"))),"No Offer")</f>
        <v>0</v>
      </c>
      <c r="Y38" s="573">
        <v>47.58</v>
      </c>
      <c r="Z38" s="573">
        <v>38.950000000000003</v>
      </c>
      <c r="AA38" s="573">
        <v>34.630000000000003</v>
      </c>
      <c r="AB38" s="326">
        <f>IFERROR(IF($C38&lt;500,$C38*Y38,IF(AND(500&lt;=$C38,$C38&lt;=5000),$C38*Z38,IF($C38&gt;5000,$C38*AA38,"No Offer"))),"No Offer")</f>
        <v>0</v>
      </c>
      <c r="AC38" s="731">
        <f>AB38</f>
        <v>0</v>
      </c>
    </row>
    <row r="39" spans="1:29" x14ac:dyDescent="0.2">
      <c r="A39" s="316"/>
      <c r="B39" s="558"/>
      <c r="C39" s="318"/>
      <c r="D39" s="318"/>
      <c r="E39" s="574"/>
      <c r="F39" s="574"/>
      <c r="G39" s="574"/>
      <c r="H39" s="324"/>
      <c r="I39" s="573"/>
      <c r="J39" s="573"/>
      <c r="K39" s="573"/>
      <c r="L39" s="573"/>
      <c r="M39" s="574"/>
      <c r="N39" s="574"/>
      <c r="O39" s="574"/>
      <c r="P39" s="324"/>
      <c r="Q39" s="644"/>
      <c r="R39" s="644"/>
      <c r="S39" s="644"/>
      <c r="T39" s="573"/>
      <c r="U39" s="576"/>
      <c r="V39" s="576"/>
      <c r="W39" s="576"/>
      <c r="X39" s="324"/>
      <c r="Y39" s="573"/>
      <c r="Z39" s="573"/>
      <c r="AA39" s="573"/>
      <c r="AB39" s="573"/>
    </row>
    <row r="40" spans="1:29" ht="25.5" x14ac:dyDescent="0.2">
      <c r="A40" s="316" t="s">
        <v>1809</v>
      </c>
      <c r="B40" s="558" t="s">
        <v>1810</v>
      </c>
      <c r="C40" s="318">
        <f>'Series 700 Input'!J40</f>
        <v>0</v>
      </c>
      <c r="D40" s="318" t="s">
        <v>1752</v>
      </c>
      <c r="E40" s="574">
        <v>42.65</v>
      </c>
      <c r="F40" s="574">
        <v>38.15</v>
      </c>
      <c r="G40" s="574">
        <v>37.549999999999997</v>
      </c>
      <c r="H40" s="324">
        <f>IFERROR(IF($C40&lt;500,$C40*E40,IF(AND(500&lt;=$C40,$C40&lt;=5000),$C40*F40,IF($C40&gt;5000,$C40*G40,"No Offer"))),"No Offer")</f>
        <v>0</v>
      </c>
      <c r="I40" s="573">
        <v>45</v>
      </c>
      <c r="J40" s="573">
        <v>20</v>
      </c>
      <c r="K40" s="573">
        <v>1</v>
      </c>
      <c r="L40" s="326">
        <f>IFERROR(IF($C40&lt;500,$C40*I40,IF(AND(500&lt;=$C40,$C40&lt;=5000),$C40*J40,IF($C40&gt;5000,$C40*K40,"No Offer"))),"No Offer")</f>
        <v>0</v>
      </c>
      <c r="M40" s="574">
        <v>52.73</v>
      </c>
      <c r="N40" s="574">
        <v>47.48</v>
      </c>
      <c r="O40" s="574">
        <v>47.48</v>
      </c>
      <c r="P40" s="324">
        <f>IFERROR(IF($C40&lt;500,$C40*M40,IF(AND(500&lt;=$C40,$C40&lt;=5000),$C40*N40,IF($C40&gt;5000,$C40*O40,"No Offer"))),"No Offer")</f>
        <v>0</v>
      </c>
      <c r="Q40" s="644">
        <v>30.5</v>
      </c>
      <c r="R40" s="644">
        <v>29.8</v>
      </c>
      <c r="S40" s="644">
        <v>29.8</v>
      </c>
      <c r="T40" s="326">
        <f>IFERROR(IF($C40&lt;500,$C40*Q40,IF(AND(500&lt;=$C40,$C40&lt;=5000),$C40*R40,IF($C40&gt;5000,$C40*S40,"No Offer"))),"No Offer")</f>
        <v>0</v>
      </c>
      <c r="U40" s="576">
        <v>31.84</v>
      </c>
      <c r="V40" s="576">
        <v>30.35</v>
      </c>
      <c r="W40" s="576">
        <v>29.85</v>
      </c>
      <c r="X40" s="324">
        <f>IFERROR(IF($C40&lt;500,$C40*U40,IF(AND(500&lt;=$C40,$C40&lt;=5000),$C40*V40,IF($C40&gt;5000,$C40*W40,"No Offer"))),"No Offer")</f>
        <v>0</v>
      </c>
      <c r="Y40" s="573">
        <v>47.58</v>
      </c>
      <c r="Z40" s="573">
        <v>38.950000000000003</v>
      </c>
      <c r="AA40" s="573">
        <v>34.630000000000003</v>
      </c>
      <c r="AB40" s="326">
        <f>IFERROR(IF($C40&lt;500,$C40*Y40,IF(AND(500&lt;=$C40,$C40&lt;=5000),$C40*Z40,IF($C40&gt;5000,$C40*AA40,"No Offer"))),"No Offer")</f>
        <v>0</v>
      </c>
      <c r="AC40" s="731">
        <f>AB40</f>
        <v>0</v>
      </c>
    </row>
    <row r="41" spans="1:29" x14ac:dyDescent="0.2">
      <c r="A41" s="316"/>
      <c r="B41" s="558"/>
      <c r="C41" s="318"/>
      <c r="D41" s="318"/>
      <c r="E41" s="574"/>
      <c r="F41" s="574"/>
      <c r="G41" s="574"/>
      <c r="H41" s="324"/>
      <c r="I41" s="573"/>
      <c r="J41" s="573"/>
      <c r="K41" s="573"/>
      <c r="L41" s="573"/>
      <c r="M41" s="574"/>
      <c r="N41" s="574"/>
      <c r="O41" s="574"/>
      <c r="P41" s="324"/>
      <c r="Q41" s="644"/>
      <c r="R41" s="644"/>
      <c r="S41" s="644"/>
      <c r="T41" s="573"/>
      <c r="U41" s="576"/>
      <c r="V41" s="576"/>
      <c r="W41" s="576"/>
      <c r="X41" s="324"/>
      <c r="Y41" s="573"/>
      <c r="Z41" s="573"/>
      <c r="AA41" s="573"/>
      <c r="AB41" s="573"/>
    </row>
    <row r="42" spans="1:29" ht="25.5" x14ac:dyDescent="0.2">
      <c r="A42" s="316" t="s">
        <v>1811</v>
      </c>
      <c r="B42" s="558" t="s">
        <v>1812</v>
      </c>
      <c r="C42" s="318">
        <f>'Series 700 Input'!J42</f>
        <v>0</v>
      </c>
      <c r="D42" s="318" t="s">
        <v>1752</v>
      </c>
      <c r="E42" s="574">
        <v>31.7</v>
      </c>
      <c r="F42" s="574">
        <v>25.09</v>
      </c>
      <c r="G42" s="574">
        <v>25.06</v>
      </c>
      <c r="H42" s="324">
        <f>IFERROR(IF($C42&lt;500,$C42*E42,IF(AND(500&lt;=$C42,$C42&lt;=5000),$C42*F42,IF($C42&gt;5000,$C42*G42,"No Offer"))),"No Offer")</f>
        <v>0</v>
      </c>
      <c r="I42" s="573">
        <v>30</v>
      </c>
      <c r="J42" s="573">
        <v>20</v>
      </c>
      <c r="K42" s="573">
        <v>1</v>
      </c>
      <c r="L42" s="326">
        <f>IFERROR(IF($C42&lt;500,$C42*I42,IF(AND(500&lt;=$C42,$C42&lt;=5000),$C42*J42,IF($C42&gt;5000,$C42*K42,"No Offer"))),"No Offer")</f>
        <v>0</v>
      </c>
      <c r="M42" s="574">
        <v>35.15</v>
      </c>
      <c r="N42" s="574">
        <v>31.66</v>
      </c>
      <c r="O42" s="574">
        <v>31.66</v>
      </c>
      <c r="P42" s="324">
        <f>IFERROR(IF($C42&lt;500,$C42*M42,IF(AND(500&lt;=$C42,$C42&lt;=5000),$C42*N42,IF($C42&gt;5000,$C42*O42,"No Offer"))),"No Offer")</f>
        <v>0</v>
      </c>
      <c r="Q42" s="644">
        <v>20.92</v>
      </c>
      <c r="R42" s="644">
        <v>20.65</v>
      </c>
      <c r="S42" s="644">
        <v>20.65</v>
      </c>
      <c r="T42" s="326">
        <f>IFERROR(IF($C42&lt;500,$C42*Q42,IF(AND(500&lt;=$C42,$C42&lt;=5000),$C42*R42,IF($C42&gt;5000,$C42*S42,"No Offer"))),"No Offer")</f>
        <v>0</v>
      </c>
      <c r="U42" s="576">
        <v>21.09</v>
      </c>
      <c r="V42" s="576">
        <v>21</v>
      </c>
      <c r="W42" s="576">
        <v>20.5</v>
      </c>
      <c r="X42" s="324">
        <f>IFERROR(IF($C42&lt;500,$C42*U42,IF(AND(500&lt;=$C42,$C42&lt;=5000),$C42*V42,IF($C42&gt;5000,$C42*W42,"No Offer"))),"No Offer")</f>
        <v>0</v>
      </c>
      <c r="Y42" s="573">
        <v>37.479999999999997</v>
      </c>
      <c r="Z42" s="573">
        <v>28.84</v>
      </c>
      <c r="AA42" s="573">
        <v>24.53</v>
      </c>
      <c r="AB42" s="326">
        <f>IFERROR(IF($C42&lt;500,$C42*Y42,IF(AND(500&lt;=$C42,$C42&lt;=5000),$C42*Z42,IF($C42&gt;5000,$C42*AA42,"No Offer"))),"No Offer")</f>
        <v>0</v>
      </c>
      <c r="AC42" s="731">
        <f>AB42</f>
        <v>0</v>
      </c>
    </row>
    <row r="43" spans="1:29" x14ac:dyDescent="0.2">
      <c r="A43" s="316"/>
      <c r="B43" s="558"/>
      <c r="C43" s="318"/>
      <c r="D43" s="318"/>
      <c r="E43" s="574"/>
      <c r="F43" s="574"/>
      <c r="G43" s="574"/>
      <c r="H43" s="324"/>
      <c r="I43" s="573"/>
      <c r="J43" s="573"/>
      <c r="K43" s="573"/>
      <c r="L43" s="573"/>
      <c r="M43" s="574"/>
      <c r="N43" s="574"/>
      <c r="O43" s="574"/>
      <c r="P43" s="324"/>
      <c r="Q43" s="644"/>
      <c r="R43" s="644"/>
      <c r="S43" s="644"/>
      <c r="T43" s="573"/>
      <c r="U43" s="576"/>
      <c r="V43" s="576"/>
      <c r="W43" s="576"/>
      <c r="X43" s="324"/>
      <c r="Y43" s="573"/>
      <c r="Z43" s="573"/>
      <c r="AA43" s="573"/>
      <c r="AB43" s="573"/>
    </row>
    <row r="44" spans="1:29" ht="25.5" x14ac:dyDescent="0.2">
      <c r="A44" s="316" t="s">
        <v>1813</v>
      </c>
      <c r="B44" s="558" t="s">
        <v>1814</v>
      </c>
      <c r="C44" s="318">
        <f>'Series 700 Input'!J44</f>
        <v>0</v>
      </c>
      <c r="D44" s="318" t="s">
        <v>1752</v>
      </c>
      <c r="E44" s="574">
        <v>31.7</v>
      </c>
      <c r="F44" s="574">
        <v>25.09</v>
      </c>
      <c r="G44" s="574">
        <v>25.06</v>
      </c>
      <c r="H44" s="324">
        <f>IFERROR(IF($C44&lt;500,$C44*E44,IF(AND(500&lt;=$C44,$C44&lt;=5000),$C44*F44,IF($C44&gt;5000,$C44*G44,"No Offer"))),"No Offer")</f>
        <v>0</v>
      </c>
      <c r="I44" s="573">
        <v>30</v>
      </c>
      <c r="J44" s="573">
        <v>20</v>
      </c>
      <c r="K44" s="573">
        <v>1</v>
      </c>
      <c r="L44" s="326">
        <f>IFERROR(IF($C44&lt;500,$C44*I44,IF(AND(500&lt;=$C44,$C44&lt;=5000),$C44*J44,IF($C44&gt;5000,$C44*K44,"No Offer"))),"No Offer")</f>
        <v>0</v>
      </c>
      <c r="M44" s="574">
        <v>35.15</v>
      </c>
      <c r="N44" s="574">
        <v>31.66</v>
      </c>
      <c r="O44" s="574">
        <v>31.66</v>
      </c>
      <c r="P44" s="324">
        <f>IFERROR(IF($C44&lt;500,$C44*M44,IF(AND(500&lt;=$C44,$C44&lt;=5000),$C44*N44,IF($C44&gt;5000,$C44*O44,"No Offer"))),"No Offer")</f>
        <v>0</v>
      </c>
      <c r="Q44" s="644">
        <v>20.92</v>
      </c>
      <c r="R44" s="644">
        <v>20.65</v>
      </c>
      <c r="S44" s="644">
        <v>20.65</v>
      </c>
      <c r="T44" s="326">
        <f>IFERROR(IF($C44&lt;500,$C44*Q44,IF(AND(500&lt;=$C44,$C44&lt;=5000),$C44*R44,IF($C44&gt;5000,$C44*S44,"No Offer"))),"No Offer")</f>
        <v>0</v>
      </c>
      <c r="U44" s="576">
        <v>22.4</v>
      </c>
      <c r="V44" s="576">
        <v>21.5</v>
      </c>
      <c r="W44" s="576">
        <v>21</v>
      </c>
      <c r="X44" s="324">
        <f>IFERROR(IF($C44&lt;500,$C44*U44,IF(AND(500&lt;=$C44,$C44&lt;=5000),$C44*V44,IF($C44&gt;5000,$C44*W44,"No Offer"))),"No Offer")</f>
        <v>0</v>
      </c>
      <c r="Y44" s="573">
        <v>37.479999999999997</v>
      </c>
      <c r="Z44" s="573">
        <v>28.84</v>
      </c>
      <c r="AA44" s="573">
        <v>24.53</v>
      </c>
      <c r="AB44" s="326">
        <f>IFERROR(IF($C44&lt;500,$C44*Y44,IF(AND(500&lt;=$C44,$C44&lt;=5000),$C44*Z44,IF($C44&gt;5000,$C44*AA44,"No Offer"))),"No Offer")</f>
        <v>0</v>
      </c>
      <c r="AC44" s="731">
        <f>AB44</f>
        <v>0</v>
      </c>
    </row>
    <row r="45" spans="1:29" x14ac:dyDescent="0.2">
      <c r="A45" s="316"/>
      <c r="B45" s="558"/>
      <c r="C45" s="318"/>
      <c r="D45" s="318"/>
      <c r="E45" s="574"/>
      <c r="F45" s="574"/>
      <c r="G45" s="574"/>
      <c r="H45" s="324"/>
      <c r="I45" s="573"/>
      <c r="J45" s="573"/>
      <c r="K45" s="573"/>
      <c r="L45" s="573"/>
      <c r="M45" s="574"/>
      <c r="N45" s="574"/>
      <c r="O45" s="574"/>
      <c r="P45" s="324"/>
      <c r="Q45" s="644"/>
      <c r="R45" s="644"/>
      <c r="S45" s="644"/>
      <c r="T45" s="573"/>
      <c r="U45" s="576"/>
      <c r="V45" s="576"/>
      <c r="W45" s="576"/>
      <c r="X45" s="324"/>
      <c r="Y45" s="573"/>
      <c r="Z45" s="573"/>
      <c r="AA45" s="573"/>
      <c r="AB45" s="573"/>
    </row>
    <row r="46" spans="1:29" ht="25.5" x14ac:dyDescent="0.2">
      <c r="A46" s="316" t="s">
        <v>1815</v>
      </c>
      <c r="B46" s="558" t="s">
        <v>1816</v>
      </c>
      <c r="C46" s="318">
        <f>'Series 700 Input'!J46</f>
        <v>0</v>
      </c>
      <c r="D46" s="318" t="s">
        <v>1752</v>
      </c>
      <c r="E46" s="574">
        <v>29.98</v>
      </c>
      <c r="F46" s="574">
        <v>23.41</v>
      </c>
      <c r="G46" s="574">
        <v>23.34</v>
      </c>
      <c r="H46" s="324">
        <f>IFERROR(IF($C46&lt;500,$C46*E46,IF(AND(500&lt;=$C46,$C46&lt;=5000),$C46*F46,IF($C46&gt;5000,$C46*G46,"No Offer"))),"No Offer")</f>
        <v>0</v>
      </c>
      <c r="I46" s="573">
        <v>30</v>
      </c>
      <c r="J46" s="573">
        <v>30</v>
      </c>
      <c r="K46" s="573">
        <v>30</v>
      </c>
      <c r="L46" s="326">
        <f>IFERROR(IF($C46&lt;500,$C46*I46,IF(AND(500&lt;=$C46,$C46&lt;=5000),$C46*J46,IF($C46&gt;5000,$C46*K46,"No Offer"))),"No Offer")</f>
        <v>0</v>
      </c>
      <c r="M46" s="574">
        <v>35.15</v>
      </c>
      <c r="N46" s="574">
        <v>31.66</v>
      </c>
      <c r="O46" s="574">
        <v>31.66</v>
      </c>
      <c r="P46" s="324">
        <f>IFERROR(IF($C46&lt;500,$C46*M46,IF(AND(500&lt;=$C46,$C46&lt;=5000),$C46*N46,IF($C46&gt;5000,$C46*O46,"No Offer"))),"No Offer")</f>
        <v>0</v>
      </c>
      <c r="Q46" s="644">
        <v>25.92</v>
      </c>
      <c r="R46" s="644">
        <v>25.62</v>
      </c>
      <c r="S46" s="644">
        <v>25.62</v>
      </c>
      <c r="T46" s="326">
        <f>IFERROR(IF($C46&lt;500,$C46*Q46,IF(AND(500&lt;=$C46,$C46&lt;=5000),$C46*R46,IF($C46&gt;5000,$C46*S46,"No Offer"))),"No Offer")</f>
        <v>0</v>
      </c>
      <c r="U46" s="576">
        <v>22.4</v>
      </c>
      <c r="V46" s="576">
        <v>21.5</v>
      </c>
      <c r="W46" s="576">
        <v>21</v>
      </c>
      <c r="X46" s="324">
        <f>IFERROR(IF($C46&lt;500,$C46*U46,IF(AND(500&lt;=$C46,$C46&lt;=5000),$C46*V46,IF($C46&gt;5000,$C46*W46,"No Offer"))),"No Offer")</f>
        <v>0</v>
      </c>
      <c r="Y46" s="570" t="s">
        <v>402</v>
      </c>
      <c r="Z46" s="570" t="s">
        <v>402</v>
      </c>
      <c r="AA46" s="570" t="s">
        <v>402</v>
      </c>
      <c r="AB46" s="326" t="str">
        <f>IF((0=$C46),"",IFERROR(IF($C46&lt;500,$C46*Y46,IF(AND(500&lt;=$C46,$C46&lt;=5000),$C46*Z46,IF($C46&gt;5000,$C46*AA46,"No Offer"))),"No Offer"))</f>
        <v/>
      </c>
      <c r="AC46" s="731" t="str">
        <f>AB46</f>
        <v/>
      </c>
    </row>
    <row r="47" spans="1:29" x14ac:dyDescent="0.2">
      <c r="A47" s="316"/>
      <c r="B47" s="558"/>
      <c r="C47" s="318"/>
      <c r="D47" s="318"/>
      <c r="E47" s="574"/>
      <c r="F47" s="574"/>
      <c r="G47" s="574"/>
      <c r="H47" s="324"/>
      <c r="I47" s="573"/>
      <c r="J47" s="573"/>
      <c r="K47" s="573"/>
      <c r="L47" s="573"/>
      <c r="M47" s="574"/>
      <c r="N47" s="574"/>
      <c r="O47" s="574"/>
      <c r="P47" s="324"/>
      <c r="Q47" s="644"/>
      <c r="R47" s="644"/>
      <c r="S47" s="644"/>
      <c r="T47" s="573"/>
      <c r="U47" s="576"/>
      <c r="V47" s="576"/>
      <c r="W47" s="576"/>
      <c r="X47" s="324"/>
      <c r="Y47" s="573"/>
      <c r="Z47" s="573"/>
      <c r="AA47" s="573"/>
      <c r="AB47" s="573"/>
    </row>
    <row r="48" spans="1:29" ht="25.5" x14ac:dyDescent="0.2">
      <c r="A48" s="316" t="s">
        <v>1817</v>
      </c>
      <c r="B48" s="558" t="s">
        <v>1818</v>
      </c>
      <c r="C48" s="318">
        <f>'Series 700 Input'!J48</f>
        <v>0</v>
      </c>
      <c r="D48" s="318" t="s">
        <v>1752</v>
      </c>
      <c r="E48" s="574">
        <v>29.98</v>
      </c>
      <c r="F48" s="574">
        <v>23.41</v>
      </c>
      <c r="G48" s="574">
        <v>23.34</v>
      </c>
      <c r="H48" s="324">
        <f>IFERROR(IF($C48&lt;500,$C48*E48,IF(AND(500&lt;=$C48,$C48&lt;=5000),$C48*F48,IF($C48&gt;5000,$C48*G48,"No Offer"))),"No Offer")</f>
        <v>0</v>
      </c>
      <c r="I48" s="573">
        <v>20</v>
      </c>
      <c r="J48" s="573">
        <v>20</v>
      </c>
      <c r="K48" s="573">
        <v>20</v>
      </c>
      <c r="L48" s="326">
        <f>IFERROR(IF($C48&lt;500,$C48*I48,IF(AND(500&lt;=$C48,$C48&lt;=5000),$C48*J48,IF($C48&gt;5000,$C48*K48,"No Offer"))),"No Offer")</f>
        <v>0</v>
      </c>
      <c r="M48" s="574">
        <v>35.15</v>
      </c>
      <c r="N48" s="574">
        <v>31.66</v>
      </c>
      <c r="O48" s="574">
        <v>31.66</v>
      </c>
      <c r="P48" s="324">
        <f>IFERROR(IF($C48&lt;500,$C48*M48,IF(AND(500&lt;=$C48,$C48&lt;=5000),$C48*N48,IF($C48&gt;5000,$C48*O48,"No Offer"))),"No Offer")</f>
        <v>0</v>
      </c>
      <c r="Q48" s="644">
        <v>25.92</v>
      </c>
      <c r="R48" s="644">
        <v>25.62</v>
      </c>
      <c r="S48" s="644">
        <v>25.62</v>
      </c>
      <c r="T48" s="326">
        <f>IFERROR(IF($C48&lt;500,$C48*Q48,IF(AND(500&lt;=$C48,$C48&lt;=5000),$C48*R48,IF($C48&gt;5000,$C48*S48,"No Offer"))),"No Offer")</f>
        <v>0</v>
      </c>
      <c r="U48" s="576">
        <v>22.9</v>
      </c>
      <c r="V48" s="576">
        <v>21.9</v>
      </c>
      <c r="W48" s="576">
        <v>21.5</v>
      </c>
      <c r="X48" s="324">
        <f>IFERROR(IF($C48&lt;500,$C48*U48,IF(AND(500&lt;=$C48,$C48&lt;=5000),$C48*V48,IF($C48&gt;5000,$C48*W48,"No Offer"))),"No Offer")</f>
        <v>0</v>
      </c>
      <c r="Y48" s="570" t="s">
        <v>403</v>
      </c>
      <c r="Z48" s="570" t="s">
        <v>402</v>
      </c>
      <c r="AA48" s="570" t="s">
        <v>402</v>
      </c>
      <c r="AB48" s="326" t="str">
        <f>IF((0=$C48),"",IFERROR(IF($C48&lt;500,$C48*Y48,IF(AND(500&lt;=$C48,$C48&lt;=5000),$C48*Z48,IF($C48&gt;5000,$C48*AA48,"No Offer"))),"No Offer"))</f>
        <v/>
      </c>
      <c r="AC48" s="731" t="str">
        <f>AB48</f>
        <v/>
      </c>
    </row>
    <row r="49" spans="1:29" x14ac:dyDescent="0.2">
      <c r="A49" s="316"/>
      <c r="B49" s="558"/>
      <c r="C49" s="318"/>
      <c r="D49" s="318"/>
      <c r="E49" s="319"/>
      <c r="F49" s="319"/>
      <c r="G49" s="319"/>
      <c r="H49" s="319"/>
      <c r="I49" s="573"/>
      <c r="J49" s="573"/>
      <c r="K49" s="573"/>
      <c r="L49" s="573"/>
      <c r="M49" s="574"/>
      <c r="N49" s="574"/>
      <c r="O49" s="574"/>
      <c r="P49" s="574"/>
      <c r="Q49" s="644"/>
      <c r="R49" s="644"/>
      <c r="S49" s="644"/>
      <c r="T49" s="644"/>
      <c r="U49" s="576"/>
      <c r="V49" s="576"/>
      <c r="W49" s="576"/>
      <c r="X49" s="576"/>
      <c r="Y49" s="573"/>
      <c r="Z49" s="573"/>
      <c r="AA49" s="573"/>
      <c r="AB49" s="732"/>
    </row>
    <row r="50" spans="1:29" x14ac:dyDescent="0.2">
      <c r="A50" s="331"/>
      <c r="B50" s="586" t="s">
        <v>1819</v>
      </c>
      <c r="C50" s="334"/>
      <c r="D50" s="334"/>
      <c r="E50" s="635" t="s">
        <v>1787</v>
      </c>
      <c r="F50" s="589" t="s">
        <v>1788</v>
      </c>
      <c r="G50" s="635" t="s">
        <v>1789</v>
      </c>
      <c r="H50" s="334"/>
      <c r="I50" s="635" t="s">
        <v>1787</v>
      </c>
      <c r="J50" s="589" t="s">
        <v>1788</v>
      </c>
      <c r="K50" s="635" t="s">
        <v>1789</v>
      </c>
      <c r="L50" s="635"/>
      <c r="M50" s="634" t="s">
        <v>1787</v>
      </c>
      <c r="N50" s="588" t="s">
        <v>1788</v>
      </c>
      <c r="O50" s="634" t="s">
        <v>1789</v>
      </c>
      <c r="P50" s="634"/>
      <c r="Q50" s="634" t="s">
        <v>1787</v>
      </c>
      <c r="R50" s="588" t="s">
        <v>1788</v>
      </c>
      <c r="S50" s="634" t="s">
        <v>1789</v>
      </c>
      <c r="T50" s="634"/>
      <c r="U50" s="635" t="s">
        <v>1787</v>
      </c>
      <c r="V50" s="589" t="s">
        <v>1788</v>
      </c>
      <c r="W50" s="635" t="s">
        <v>1789</v>
      </c>
      <c r="X50" s="635"/>
      <c r="Y50" s="635" t="s">
        <v>1787</v>
      </c>
      <c r="Z50" s="589" t="s">
        <v>1788</v>
      </c>
      <c r="AA50" s="635" t="s">
        <v>1789</v>
      </c>
      <c r="AB50" s="735"/>
    </row>
    <row r="51" spans="1:29" x14ac:dyDescent="0.2">
      <c r="A51" s="474"/>
      <c r="B51" s="475" t="s">
        <v>1790</v>
      </c>
      <c r="C51" s="476"/>
      <c r="D51" s="476"/>
      <c r="E51" s="476"/>
      <c r="F51" s="476"/>
      <c r="G51" s="736">
        <f>SUM(H53:H67)</f>
        <v>0</v>
      </c>
      <c r="H51" s="476"/>
      <c r="I51" s="476"/>
      <c r="J51" s="476"/>
      <c r="K51" s="736">
        <f>SUM(L53:L67)</f>
        <v>0</v>
      </c>
      <c r="L51" s="476"/>
      <c r="M51" s="476"/>
      <c r="N51" s="476"/>
      <c r="O51" s="736">
        <f>SUM(P53:P67)</f>
        <v>0</v>
      </c>
      <c r="P51" s="476"/>
      <c r="Q51" s="476"/>
      <c r="R51" s="476"/>
      <c r="S51" s="736">
        <f>SUM(T53:T67)</f>
        <v>0</v>
      </c>
      <c r="T51" s="476"/>
      <c r="U51" s="476"/>
      <c r="V51" s="476"/>
      <c r="W51" s="736">
        <f>SUM(X53:X67)</f>
        <v>0</v>
      </c>
      <c r="X51" s="476"/>
      <c r="Y51" s="476"/>
      <c r="Z51" s="476"/>
      <c r="AA51" s="736">
        <f>SUM(AB53:AB67)</f>
        <v>0</v>
      </c>
      <c r="AB51" s="737"/>
    </row>
    <row r="52" spans="1:29" x14ac:dyDescent="0.2">
      <c r="A52" s="316"/>
      <c r="B52" s="558"/>
      <c r="C52" s="318"/>
      <c r="D52" s="318"/>
      <c r="E52" s="319"/>
      <c r="F52" s="319"/>
      <c r="G52" s="319"/>
      <c r="H52" s="319"/>
      <c r="I52" s="573"/>
      <c r="J52" s="573"/>
      <c r="K52" s="573"/>
      <c r="L52" s="573"/>
      <c r="M52" s="574"/>
      <c r="N52" s="574"/>
      <c r="O52" s="574"/>
      <c r="P52" s="574"/>
      <c r="Q52" s="644"/>
      <c r="R52" s="644"/>
      <c r="S52" s="644"/>
      <c r="T52" s="644"/>
      <c r="U52" s="576"/>
      <c r="V52" s="576"/>
      <c r="W52" s="576"/>
      <c r="X52" s="576"/>
      <c r="Y52" s="573"/>
      <c r="Z52" s="573"/>
      <c r="AA52" s="573"/>
      <c r="AB52" s="732"/>
    </row>
    <row r="53" spans="1:29" s="738" customFormat="1" ht="25.5" x14ac:dyDescent="0.2">
      <c r="A53" s="316" t="s">
        <v>1820</v>
      </c>
      <c r="B53" s="558" t="s">
        <v>1821</v>
      </c>
      <c r="C53" s="318">
        <f>'Series 700 Input'!J53</f>
        <v>0</v>
      </c>
      <c r="D53" s="318" t="s">
        <v>1752</v>
      </c>
      <c r="E53" s="574">
        <v>23.05</v>
      </c>
      <c r="F53" s="574">
        <v>16.63</v>
      </c>
      <c r="G53" s="574">
        <v>16.559999999999999</v>
      </c>
      <c r="H53" s="324">
        <f>IFERROR(IF($C53&lt;500,$C53*E53,IF(AND(500&lt;=$C53,$C53&lt;=5000),$C53*F53,IF($C53&gt;5000,$C53*G53,"No Offer"))),"No Offer")</f>
        <v>0</v>
      </c>
      <c r="I53" s="573">
        <v>22</v>
      </c>
      <c r="J53" s="573">
        <v>22</v>
      </c>
      <c r="K53" s="573">
        <v>1</v>
      </c>
      <c r="L53" s="326">
        <f>IFERROR(IF($C53&lt;500,$C53*I53,IF(AND(500&lt;=$C53,$C53&lt;=5000),$C53*J53,IF($C53&gt;5000,$C53*K53,"No Offer"))),"No Offer")</f>
        <v>0</v>
      </c>
      <c r="M53" s="574">
        <v>21.09</v>
      </c>
      <c r="N53" s="574">
        <v>18.989999999999998</v>
      </c>
      <c r="O53" s="574">
        <v>18.989999999999998</v>
      </c>
      <c r="P53" s="324">
        <f>IFERROR(IF($C53&lt;500,$C53*M53,IF(AND(500&lt;=$C53,$C53&lt;=5000),$C53*N53,IF($C53&gt;5000,$C53*O53,"No Offer"))),"No Offer")</f>
        <v>0</v>
      </c>
      <c r="Q53" s="644">
        <v>14.6</v>
      </c>
      <c r="R53" s="644">
        <v>12.4</v>
      </c>
      <c r="S53" s="644">
        <v>12.4</v>
      </c>
      <c r="T53" s="644"/>
      <c r="U53" s="576">
        <v>13.34</v>
      </c>
      <c r="V53" s="576">
        <v>12.34</v>
      </c>
      <c r="W53" s="576">
        <v>11.74</v>
      </c>
      <c r="X53" s="324">
        <f>IFERROR(IF($C53&lt;500,$C53*U53,IF(AND(500&lt;=$C53,$C53&lt;=5000),$C53*V53,IF($C53&gt;5000,$C53*W53,"No Offer"))),"No Offer")</f>
        <v>0</v>
      </c>
      <c r="Y53" s="573">
        <v>21.11</v>
      </c>
      <c r="Z53" s="573">
        <v>16.78</v>
      </c>
      <c r="AA53" s="573">
        <v>14.62</v>
      </c>
      <c r="AB53" s="326">
        <f>IFERROR(IF($C53&lt;500,$C53*Y53,IF(AND(500&lt;=$C53,$C53&lt;=5000),$C53*Z53,IF($C53&gt;5000,$C53*AA53,"No Offer"))),"No Offer")</f>
        <v>0</v>
      </c>
      <c r="AC53" s="731">
        <f>AB53</f>
        <v>0</v>
      </c>
    </row>
    <row r="54" spans="1:29" x14ac:dyDescent="0.2">
      <c r="A54" s="316"/>
      <c r="B54" s="558"/>
      <c r="C54" s="318"/>
      <c r="D54" s="318"/>
      <c r="E54" s="574"/>
      <c r="F54" s="574"/>
      <c r="G54" s="574"/>
      <c r="H54" s="324"/>
      <c r="I54" s="573"/>
      <c r="J54" s="573"/>
      <c r="K54" s="573"/>
      <c r="L54" s="573"/>
      <c r="M54" s="574"/>
      <c r="N54" s="574"/>
      <c r="O54" s="574"/>
      <c r="P54" s="324"/>
      <c r="Q54" s="644"/>
      <c r="R54" s="644"/>
      <c r="S54" s="644"/>
      <c r="T54" s="644"/>
      <c r="U54" s="576"/>
      <c r="V54" s="576"/>
      <c r="W54" s="576"/>
      <c r="X54" s="324"/>
      <c r="Y54" s="573"/>
      <c r="Z54" s="573"/>
      <c r="AA54" s="573"/>
      <c r="AB54" s="573"/>
    </row>
    <row r="55" spans="1:29" ht="25.5" x14ac:dyDescent="0.2">
      <c r="A55" s="316" t="s">
        <v>1822</v>
      </c>
      <c r="B55" s="558" t="s">
        <v>1823</v>
      </c>
      <c r="C55" s="318">
        <f>'Series 700 Input'!J55</f>
        <v>0</v>
      </c>
      <c r="D55" s="318" t="s">
        <v>1752</v>
      </c>
      <c r="E55" s="574">
        <v>23.05</v>
      </c>
      <c r="F55" s="574">
        <v>16.93</v>
      </c>
      <c r="G55" s="574">
        <v>16.559999999999999</v>
      </c>
      <c r="H55" s="324">
        <f>IFERROR(IF($C55&lt;500,$C55*E55,IF(AND(500&lt;=$C55,$C55&lt;=5000),$C55*F55,IF($C55&gt;5000,$C55*G55,"No Offer"))),"No Offer")</f>
        <v>0</v>
      </c>
      <c r="I55" s="573">
        <v>22</v>
      </c>
      <c r="J55" s="573">
        <v>22</v>
      </c>
      <c r="K55" s="573">
        <v>1</v>
      </c>
      <c r="L55" s="326">
        <f>IFERROR(IF($C55&lt;500,$C55*I55,IF(AND(500&lt;=$C55,$C55&lt;=5000),$C55*J55,IF($C55&gt;5000,$C55*K55,"No Offer"))),"No Offer")</f>
        <v>0</v>
      </c>
      <c r="M55" s="574">
        <v>21.09</v>
      </c>
      <c r="N55" s="574">
        <v>18.989999999999998</v>
      </c>
      <c r="O55" s="574">
        <v>18.989999999999998</v>
      </c>
      <c r="P55" s="324">
        <f>IFERROR(IF($C55&lt;500,$C55*M55,IF(AND(500&lt;=$C55,$C55&lt;=5000),$C55*N55,IF($C55&gt;5000,$C55*O55,"No Offer"))),"No Offer")</f>
        <v>0</v>
      </c>
      <c r="Q55" s="644">
        <v>14.6</v>
      </c>
      <c r="R55" s="644">
        <v>12.4</v>
      </c>
      <c r="S55" s="644">
        <v>12.4</v>
      </c>
      <c r="T55" s="644"/>
      <c r="U55" s="576">
        <v>13.84</v>
      </c>
      <c r="V55" s="576">
        <v>12.84</v>
      </c>
      <c r="W55" s="576">
        <v>12.24</v>
      </c>
      <c r="X55" s="324">
        <f>IFERROR(IF($C55&lt;500,$C55*U55,IF(AND(500&lt;=$C55,$C55&lt;=5000),$C55*V55,IF($C55&gt;5000,$C55*W55,"No Offer"))),"No Offer")</f>
        <v>0</v>
      </c>
      <c r="Y55" s="573">
        <v>21.11</v>
      </c>
      <c r="Z55" s="573">
        <v>16.78</v>
      </c>
      <c r="AA55" s="573">
        <v>14.62</v>
      </c>
      <c r="AB55" s="326">
        <f>IFERROR(IF($C55&lt;500,$C55*Y55,IF(AND(500&lt;=$C55,$C55&lt;=5000),$C55*Z55,IF($C55&gt;5000,$C55*AA55,"No Offer"))),"No Offer")</f>
        <v>0</v>
      </c>
      <c r="AC55" s="731">
        <f>AB55</f>
        <v>0</v>
      </c>
    </row>
    <row r="56" spans="1:29" x14ac:dyDescent="0.2">
      <c r="A56" s="316"/>
      <c r="B56" s="558"/>
      <c r="C56" s="318"/>
      <c r="D56" s="318"/>
      <c r="E56" s="574"/>
      <c r="F56" s="574"/>
      <c r="G56" s="574"/>
      <c r="H56" s="319"/>
      <c r="I56" s="573"/>
      <c r="J56" s="573"/>
      <c r="K56" s="573"/>
      <c r="L56" s="573"/>
      <c r="M56" s="574"/>
      <c r="N56" s="574"/>
      <c r="O56" s="574"/>
      <c r="P56" s="319"/>
      <c r="Q56" s="644"/>
      <c r="R56" s="644"/>
      <c r="S56" s="644"/>
      <c r="T56" s="644"/>
      <c r="U56" s="576"/>
      <c r="V56" s="576"/>
      <c r="W56" s="576"/>
      <c r="X56" s="319"/>
      <c r="Y56" s="573"/>
      <c r="Z56" s="573"/>
      <c r="AA56" s="573"/>
      <c r="AB56" s="573"/>
    </row>
    <row r="57" spans="1:29" ht="25.5" x14ac:dyDescent="0.2">
      <c r="A57" s="316" t="s">
        <v>1824</v>
      </c>
      <c r="B57" s="558" t="s">
        <v>1825</v>
      </c>
      <c r="C57" s="318">
        <f>'Series 700 Input'!J57</f>
        <v>0</v>
      </c>
      <c r="D57" s="318" t="s">
        <v>1752</v>
      </c>
      <c r="E57" s="574">
        <v>23.41</v>
      </c>
      <c r="F57" s="574">
        <v>16.989999999999998</v>
      </c>
      <c r="G57" s="574">
        <v>16.920000000000002</v>
      </c>
      <c r="H57" s="324">
        <f>IFERROR(IF($C57&lt;500,$C57*E57,IF(AND(500&lt;=$C57,$C57&lt;=5000),$C57*F57,IF($C57&gt;5000,$C57*G57,"No Offer"))),"No Offer")</f>
        <v>0</v>
      </c>
      <c r="I57" s="573">
        <v>22</v>
      </c>
      <c r="J57" s="573">
        <v>22</v>
      </c>
      <c r="K57" s="573">
        <v>1</v>
      </c>
      <c r="L57" s="326">
        <f>IFERROR(IF($C57&lt;500,$C57*I57,IF(AND(500&lt;=$C57,$C57&lt;=5000),$C57*J57,IF($C57&gt;5000,$C57*K57,"No Offer"))),"No Offer")</f>
        <v>0</v>
      </c>
      <c r="M57" s="574">
        <v>21.09</v>
      </c>
      <c r="N57" s="574">
        <v>18.989999999999998</v>
      </c>
      <c r="O57" s="574">
        <v>18.989999999999998</v>
      </c>
      <c r="P57" s="324">
        <f>IFERROR(IF($C57&lt;500,$C57*M57,IF(AND(500&lt;=$C57,$C57&lt;=5000),$C57*N57,IF($C57&gt;5000,$C57*O57,"No Offer"))),"No Offer")</f>
        <v>0</v>
      </c>
      <c r="Q57" s="644">
        <v>15.1</v>
      </c>
      <c r="R57" s="644">
        <v>12.9</v>
      </c>
      <c r="S57" s="644">
        <v>12.9</v>
      </c>
      <c r="T57" s="644"/>
      <c r="U57" s="576">
        <v>13.61</v>
      </c>
      <c r="V57" s="576">
        <v>12.61</v>
      </c>
      <c r="W57" s="576">
        <v>12.01</v>
      </c>
      <c r="X57" s="324">
        <f>IFERROR(IF($C57&lt;500,$C57*U57,IF(AND(500&lt;=$C57,$C57&lt;=5000),$C57*V57,IF($C57&gt;5000,$C57*W57,"No Offer"))),"No Offer")</f>
        <v>0</v>
      </c>
      <c r="Y57" s="573">
        <v>21.11</v>
      </c>
      <c r="Z57" s="573">
        <v>16.78</v>
      </c>
      <c r="AA57" s="573">
        <v>14.62</v>
      </c>
      <c r="AB57" s="326">
        <f>IFERROR(IF($C57&lt;500,$C57*Y57,IF(AND(500&lt;=$C57,$C57&lt;=5000),$C57*Z57,IF($C57&gt;5000,$C57*AA57,"No Offer"))),"No Offer")</f>
        <v>0</v>
      </c>
      <c r="AC57" s="731">
        <f>AB57</f>
        <v>0</v>
      </c>
    </row>
    <row r="58" spans="1:29" x14ac:dyDescent="0.2">
      <c r="A58" s="316"/>
      <c r="B58" s="558"/>
      <c r="C58" s="318"/>
      <c r="D58" s="318"/>
      <c r="E58" s="574"/>
      <c r="F58" s="574"/>
      <c r="G58" s="574"/>
      <c r="H58" s="319"/>
      <c r="I58" s="573"/>
      <c r="J58" s="573"/>
      <c r="K58" s="573"/>
      <c r="L58" s="573"/>
      <c r="M58" s="574"/>
      <c r="N58" s="574"/>
      <c r="O58" s="574"/>
      <c r="P58" s="319"/>
      <c r="Q58" s="644"/>
      <c r="R58" s="644"/>
      <c r="S58" s="644"/>
      <c r="T58" s="644"/>
      <c r="U58" s="576"/>
      <c r="V58" s="576"/>
      <c r="W58" s="576"/>
      <c r="X58" s="319"/>
      <c r="Y58" s="573"/>
      <c r="Z58" s="573"/>
      <c r="AA58" s="573"/>
      <c r="AB58" s="573"/>
    </row>
    <row r="59" spans="1:29" ht="25.5" x14ac:dyDescent="0.2">
      <c r="A59" s="316" t="s">
        <v>1826</v>
      </c>
      <c r="B59" s="558" t="s">
        <v>1827</v>
      </c>
      <c r="C59" s="318">
        <f>'Series 700 Input'!J59</f>
        <v>0</v>
      </c>
      <c r="D59" s="318" t="s">
        <v>1752</v>
      </c>
      <c r="E59" s="574">
        <v>23.41</v>
      </c>
      <c r="F59" s="574">
        <v>16.989999999999998</v>
      </c>
      <c r="G59" s="574">
        <v>16.920000000000002</v>
      </c>
      <c r="H59" s="324">
        <f>IFERROR(IF($C59&lt;500,$C59*E59,IF(AND(500&lt;=$C59,$C59&lt;=5000),$C59*F59,IF($C59&gt;5000,$C59*G59,"No Offer"))),"No Offer")</f>
        <v>0</v>
      </c>
      <c r="I59" s="573">
        <v>22</v>
      </c>
      <c r="J59" s="573">
        <v>22</v>
      </c>
      <c r="K59" s="573">
        <v>1</v>
      </c>
      <c r="L59" s="326">
        <f>IFERROR(IF($C59&lt;500,$C59*I59,IF(AND(500&lt;=$C59,$C59&lt;=5000),$C59*J59,IF($C59&gt;5000,$C59*K59,"No Offer"))),"No Offer")</f>
        <v>0</v>
      </c>
      <c r="M59" s="574">
        <v>21.09</v>
      </c>
      <c r="N59" s="574">
        <v>18.989999999999998</v>
      </c>
      <c r="O59" s="574">
        <v>18.989999999999998</v>
      </c>
      <c r="P59" s="324">
        <f>IFERROR(IF($C59&lt;500,$C59*M59,IF(AND(500&lt;=$C59,$C59&lt;=5000),$C59*N59,IF($C59&gt;5000,$C59*O59,"No Offer"))),"No Offer")</f>
        <v>0</v>
      </c>
      <c r="Q59" s="644">
        <v>15.1</v>
      </c>
      <c r="R59" s="644">
        <v>12.9</v>
      </c>
      <c r="S59" s="644">
        <v>12.9</v>
      </c>
      <c r="T59" s="644"/>
      <c r="U59" s="576">
        <v>14.11</v>
      </c>
      <c r="V59" s="576">
        <v>13.11</v>
      </c>
      <c r="W59" s="576">
        <v>12.51</v>
      </c>
      <c r="X59" s="324">
        <f>IFERROR(IF($C59&lt;500,$C59*U59,IF(AND(500&lt;=$C59,$C59&lt;=5000),$C59*V59,IF($C59&gt;5000,$C59*W59,"No Offer"))),"No Offer")</f>
        <v>0</v>
      </c>
      <c r="Y59" s="573">
        <v>21.11</v>
      </c>
      <c r="Z59" s="573">
        <v>16.78</v>
      </c>
      <c r="AA59" s="573">
        <v>14.62</v>
      </c>
      <c r="AB59" s="326">
        <f>IFERROR(IF($C59&lt;500,$C59*Y59,IF(AND(500&lt;=$C59,$C59&lt;=5000),$C59*Z59,IF($C59&gt;5000,$C59*AA59,"No Offer"))),"No Offer")</f>
        <v>0</v>
      </c>
      <c r="AC59" s="731">
        <f>AB59</f>
        <v>0</v>
      </c>
    </row>
    <row r="60" spans="1:29" x14ac:dyDescent="0.2">
      <c r="A60" s="316"/>
      <c r="B60" s="558"/>
      <c r="C60" s="318"/>
      <c r="D60" s="318"/>
      <c r="E60" s="574"/>
      <c r="F60" s="574"/>
      <c r="G60" s="574"/>
      <c r="H60" s="319"/>
      <c r="I60" s="573"/>
      <c r="J60" s="573"/>
      <c r="K60" s="573"/>
      <c r="L60" s="573"/>
      <c r="M60" s="574"/>
      <c r="N60" s="574"/>
      <c r="O60" s="574"/>
      <c r="P60" s="319"/>
      <c r="Q60" s="644"/>
      <c r="R60" s="644"/>
      <c r="S60" s="644"/>
      <c r="T60" s="644"/>
      <c r="U60" s="576"/>
      <c r="V60" s="576"/>
      <c r="W60" s="576"/>
      <c r="X60" s="319"/>
      <c r="Y60" s="573"/>
      <c r="Z60" s="573"/>
      <c r="AA60" s="573"/>
      <c r="AB60" s="573"/>
    </row>
    <row r="61" spans="1:29" ht="25.5" x14ac:dyDescent="0.2">
      <c r="A61" s="316" t="s">
        <v>1828</v>
      </c>
      <c r="B61" s="558" t="s">
        <v>1829</v>
      </c>
      <c r="C61" s="318">
        <f>'Series 700 Input'!J61</f>
        <v>0</v>
      </c>
      <c r="D61" s="318" t="s">
        <v>1752</v>
      </c>
      <c r="E61" s="574">
        <v>27.99</v>
      </c>
      <c r="F61" s="574">
        <v>21.49</v>
      </c>
      <c r="G61" s="574">
        <v>21.43</v>
      </c>
      <c r="H61" s="324">
        <f>IFERROR(IF($C61&lt;500,$C61*E61,IF(AND(500&lt;=$C61,$C61&lt;=5000),$C61*F61,IF($C61&gt;5000,$C61*G61,"No Offer"))),"No Offer")</f>
        <v>0</v>
      </c>
      <c r="I61" s="573">
        <v>22.5</v>
      </c>
      <c r="J61" s="573">
        <v>22.5</v>
      </c>
      <c r="K61" s="573">
        <v>1</v>
      </c>
      <c r="L61" s="326">
        <f>IFERROR(IF($C61&lt;500,$C61*I61,IF(AND(500&lt;=$C61,$C61&lt;=5000),$C61*J61,IF($C61&gt;5000,$C61*K61,"No Offer"))),"No Offer")</f>
        <v>0</v>
      </c>
      <c r="M61" s="574">
        <v>24.27</v>
      </c>
      <c r="N61" s="574">
        <v>22.17</v>
      </c>
      <c r="O61" s="574">
        <v>22.17</v>
      </c>
      <c r="P61" s="324">
        <f>IFERROR(IF($C61&lt;500,$C61*M61,IF(AND(500&lt;=$C61,$C61&lt;=5000),$C61*N61,IF($C61&gt;5000,$C61*O61,"No Offer"))),"No Offer")</f>
        <v>0</v>
      </c>
      <c r="Q61" s="644">
        <v>16.5</v>
      </c>
      <c r="R61" s="644">
        <v>14.2</v>
      </c>
      <c r="S61" s="644">
        <v>14.2</v>
      </c>
      <c r="T61" s="644"/>
      <c r="U61" s="576">
        <v>16.89</v>
      </c>
      <c r="V61" s="576">
        <v>15.89</v>
      </c>
      <c r="W61" s="576">
        <v>15.29</v>
      </c>
      <c r="X61" s="324">
        <f>IFERROR(IF($C61&lt;500,$C61*U61,IF(AND(500&lt;=$C61,$C61&lt;=5000),$C61*V61,IF($C61&gt;5000,$C61*W61,"No Offer"))),"No Offer")</f>
        <v>0</v>
      </c>
      <c r="Y61" s="573">
        <v>24.14</v>
      </c>
      <c r="Z61" s="573">
        <v>19.82</v>
      </c>
      <c r="AA61" s="573">
        <v>15.51</v>
      </c>
      <c r="AB61" s="326">
        <f>IFERROR(IF($C61&lt;500,$C61*Y61,IF(AND(500&lt;=$C61,$C61&lt;=5000),$C61*Z61,IF($C61&gt;5000,$C61*AA61,"No Offer"))),"No Offer")</f>
        <v>0</v>
      </c>
      <c r="AC61" s="731">
        <f>AB61</f>
        <v>0</v>
      </c>
    </row>
    <row r="62" spans="1:29" x14ac:dyDescent="0.2">
      <c r="A62" s="316"/>
      <c r="B62" s="558"/>
      <c r="C62" s="318"/>
      <c r="D62" s="318"/>
      <c r="E62" s="574"/>
      <c r="F62" s="574"/>
      <c r="G62" s="574"/>
      <c r="H62" s="319"/>
      <c r="I62" s="573"/>
      <c r="J62" s="573"/>
      <c r="K62" s="573"/>
      <c r="L62" s="573"/>
      <c r="M62" s="574"/>
      <c r="N62" s="574"/>
      <c r="O62" s="574"/>
      <c r="P62" s="319"/>
      <c r="Q62" s="644"/>
      <c r="R62" s="644"/>
      <c r="S62" s="644"/>
      <c r="T62" s="644"/>
      <c r="U62" s="576"/>
      <c r="V62" s="576"/>
      <c r="W62" s="576"/>
      <c r="X62" s="319"/>
      <c r="Y62" s="573"/>
      <c r="Z62" s="573"/>
      <c r="AA62" s="573"/>
      <c r="AB62" s="573"/>
    </row>
    <row r="63" spans="1:29" ht="25.5" x14ac:dyDescent="0.2">
      <c r="A63" s="316" t="s">
        <v>1830</v>
      </c>
      <c r="B63" s="558" t="s">
        <v>1831</v>
      </c>
      <c r="C63" s="318">
        <f>'Series 700 Input'!J63</f>
        <v>0</v>
      </c>
      <c r="D63" s="318" t="s">
        <v>1752</v>
      </c>
      <c r="E63" s="574">
        <v>27.99</v>
      </c>
      <c r="F63" s="574">
        <v>21.49</v>
      </c>
      <c r="G63" s="574">
        <v>21.43</v>
      </c>
      <c r="H63" s="324">
        <f>IFERROR(IF($C63&lt;500,$C63*E63,IF(AND(500&lt;=$C63,$C63&lt;=5000),$C63*F63,IF($C63&gt;5000,$C63*G63,"No Offer"))),"No Offer")</f>
        <v>0</v>
      </c>
      <c r="I63" s="573">
        <v>22.5</v>
      </c>
      <c r="J63" s="573">
        <v>22.5</v>
      </c>
      <c r="K63" s="573">
        <v>1</v>
      </c>
      <c r="L63" s="326">
        <f>IFERROR(IF($C63&lt;500,$C63*I63,IF(AND(500&lt;=$C63,$C63&lt;=5000),$C63*J63,IF($C63&gt;5000,$C63*K63,"No Offer"))),"No Offer")</f>
        <v>0</v>
      </c>
      <c r="M63" s="574">
        <v>24.27</v>
      </c>
      <c r="N63" s="574">
        <v>22.17</v>
      </c>
      <c r="O63" s="574">
        <v>22.17</v>
      </c>
      <c r="P63" s="324">
        <f>IFERROR(IF($C63&lt;500,$C63*M63,IF(AND(500&lt;=$C63,$C63&lt;=5000),$C63*N63,IF($C63&gt;5000,$C63*O63,"No Offer"))),"No Offer")</f>
        <v>0</v>
      </c>
      <c r="Q63" s="644">
        <v>16.5</v>
      </c>
      <c r="R63" s="644">
        <v>14.2</v>
      </c>
      <c r="S63" s="644">
        <v>14.2</v>
      </c>
      <c r="T63" s="644"/>
      <c r="U63" s="576">
        <v>17.39</v>
      </c>
      <c r="V63" s="576">
        <v>16.39</v>
      </c>
      <c r="W63" s="576">
        <v>15.79</v>
      </c>
      <c r="X63" s="324">
        <f>IFERROR(IF($C63&lt;500,$C63*U63,IF(AND(500&lt;=$C63,$C63&lt;=5000),$C63*V63,IF($C63&gt;5000,$C63*W63,"No Offer"))),"No Offer")</f>
        <v>0</v>
      </c>
      <c r="Y63" s="573">
        <v>24.14</v>
      </c>
      <c r="Z63" s="573">
        <v>19.82</v>
      </c>
      <c r="AA63" s="573">
        <v>15.51</v>
      </c>
      <c r="AB63" s="326">
        <f>IFERROR(IF($C63&lt;500,$C63*Y63,IF(AND(500&lt;=$C63,$C63&lt;=5000),$C63*Z63,IF($C63&gt;5000,$C63*AA63,"No Offer"))),"No Offer")</f>
        <v>0</v>
      </c>
      <c r="AC63" s="731">
        <f>AB63</f>
        <v>0</v>
      </c>
    </row>
    <row r="64" spans="1:29" x14ac:dyDescent="0.2">
      <c r="A64" s="316"/>
      <c r="B64" s="558"/>
      <c r="C64" s="318"/>
      <c r="D64" s="318"/>
      <c r="E64" s="730"/>
      <c r="F64" s="730"/>
      <c r="G64" s="730"/>
      <c r="H64" s="319"/>
      <c r="I64" s="570"/>
      <c r="J64" s="570"/>
      <c r="K64" s="570"/>
      <c r="L64" s="573"/>
      <c r="M64" s="730"/>
      <c r="N64" s="730"/>
      <c r="O64" s="730"/>
      <c r="P64" s="319"/>
      <c r="Q64" s="644"/>
      <c r="R64" s="644"/>
      <c r="S64" s="644"/>
      <c r="T64" s="644"/>
      <c r="U64" s="571"/>
      <c r="V64" s="571"/>
      <c r="W64" s="571"/>
      <c r="X64" s="319"/>
      <c r="Y64" s="570"/>
      <c r="Z64" s="570"/>
      <c r="AA64" s="570"/>
      <c r="AB64" s="573"/>
      <c r="AC64" s="738"/>
    </row>
    <row r="65" spans="1:29" ht="25.5" x14ac:dyDescent="0.2">
      <c r="A65" s="316" t="s">
        <v>1832</v>
      </c>
      <c r="B65" s="558" t="s">
        <v>1833</v>
      </c>
      <c r="C65" s="318">
        <f>'Series 700 Input'!J65</f>
        <v>0</v>
      </c>
      <c r="D65" s="318" t="s">
        <v>1752</v>
      </c>
      <c r="E65" s="574">
        <v>22.24</v>
      </c>
      <c r="F65" s="574">
        <v>15.84</v>
      </c>
      <c r="G65" s="574">
        <v>15.77</v>
      </c>
      <c r="H65" s="324">
        <f>IFERROR(IF($C65&lt;500,$C65*E65,IF(AND(500&lt;=$C65,$C65&lt;=5000),$C65*F65,IF($C65&gt;5000,$C65*G65,"No Offer"))),"No Offer")</f>
        <v>0</v>
      </c>
      <c r="I65" s="573">
        <v>20</v>
      </c>
      <c r="J65" s="573">
        <v>20</v>
      </c>
      <c r="K65" s="573">
        <v>1</v>
      </c>
      <c r="L65" s="326">
        <f>IFERROR(IF($C65&lt;500,$C65*I65,IF(AND(500&lt;=$C65,$C65&lt;=5000),$C65*J65,IF($C65&gt;5000,$C65*K65,"No Offer"))),"No Offer")</f>
        <v>0</v>
      </c>
      <c r="M65" s="574">
        <v>35.15</v>
      </c>
      <c r="N65" s="574">
        <v>31.66</v>
      </c>
      <c r="O65" s="574">
        <v>31.66</v>
      </c>
      <c r="P65" s="324">
        <f>IFERROR(IF($C65&lt;500,$C65*M65,IF(AND(500&lt;=$C65,$C65&lt;=5000),$C65*N65,IF($C65&gt;5000,$C65*O65,"No Offer"))),"No Offer")</f>
        <v>0</v>
      </c>
      <c r="Q65" s="644">
        <v>19</v>
      </c>
      <c r="R65" s="644">
        <v>18.5</v>
      </c>
      <c r="S65" s="644">
        <v>18.5</v>
      </c>
      <c r="T65" s="644"/>
      <c r="U65" s="576">
        <v>14.34</v>
      </c>
      <c r="V65" s="576">
        <v>13.34</v>
      </c>
      <c r="W65" s="576">
        <v>12.74</v>
      </c>
      <c r="X65" s="324">
        <f>IFERROR(IF($C65&lt;500,$C65*U65,IF(AND(500&lt;=$C65,$C65&lt;=5000),$C65*V65,IF($C65&gt;5000,$C65*W65,"No Offer"))),"No Offer")</f>
        <v>0</v>
      </c>
      <c r="Y65" s="573" t="s">
        <v>403</v>
      </c>
      <c r="Z65" s="573" t="s">
        <v>402</v>
      </c>
      <c r="AA65" s="573" t="s">
        <v>402</v>
      </c>
      <c r="AB65" s="326" t="str">
        <f>IF((0=$C65),"",IFERROR(IF($C65&lt;500,$C65*Y65,IF(AND(500&lt;=$C65,$C65&lt;=5000),$C65*Z65,IF($C65&gt;5000,$C65*AA65,"No Offer"))),"No Offer"))</f>
        <v/>
      </c>
      <c r="AC65" s="731" t="str">
        <f>AB65</f>
        <v/>
      </c>
    </row>
    <row r="66" spans="1:29" x14ac:dyDescent="0.2">
      <c r="A66" s="316"/>
      <c r="B66" s="558"/>
      <c r="C66" s="318"/>
      <c r="D66" s="318"/>
      <c r="E66" s="574"/>
      <c r="F66" s="574"/>
      <c r="G66" s="574"/>
      <c r="H66" s="319"/>
      <c r="I66" s="573"/>
      <c r="J66" s="573"/>
      <c r="K66" s="573"/>
      <c r="L66" s="573"/>
      <c r="M66" s="574"/>
      <c r="N66" s="574"/>
      <c r="O66" s="574"/>
      <c r="P66" s="319"/>
      <c r="Q66" s="644"/>
      <c r="R66" s="644"/>
      <c r="S66" s="644"/>
      <c r="T66" s="644"/>
      <c r="U66" s="576"/>
      <c r="V66" s="576"/>
      <c r="W66" s="576"/>
      <c r="X66" s="319"/>
      <c r="Y66" s="573"/>
      <c r="Z66" s="573"/>
      <c r="AA66" s="573"/>
      <c r="AB66" s="573"/>
    </row>
    <row r="67" spans="1:29" ht="25.5" x14ac:dyDescent="0.2">
      <c r="A67" s="316" t="s">
        <v>1834</v>
      </c>
      <c r="B67" s="558" t="s">
        <v>1835</v>
      </c>
      <c r="C67" s="318">
        <f>'Series 700 Input'!J67</f>
        <v>0</v>
      </c>
      <c r="D67" s="318" t="s">
        <v>1752</v>
      </c>
      <c r="E67" s="574">
        <v>22.24</v>
      </c>
      <c r="F67" s="574">
        <v>15.84</v>
      </c>
      <c r="G67" s="574">
        <v>15.77</v>
      </c>
      <c r="H67" s="324">
        <f>IFERROR(IF($C67&lt;500,$C67*E67,IF(AND(500&lt;=$C67,$C67&lt;=5000),$C67*F67,IF($C67&gt;5000,$C67*G67,"No Offer"))),"No Offer")</f>
        <v>0</v>
      </c>
      <c r="I67" s="573">
        <v>20</v>
      </c>
      <c r="J67" s="573">
        <v>20</v>
      </c>
      <c r="K67" s="573" t="s">
        <v>392</v>
      </c>
      <c r="L67" s="326" t="str">
        <f>IF((0=$C67),"",IFERROR(IF($C67&lt;500,$C67*$I67,IF(AND(500&lt;=$C67,$C67&lt;=5000),$C67*$J67,IF($C67&gt;5000,$G67*$K67,"No Offer"))),"No Offer"))</f>
        <v/>
      </c>
      <c r="M67" s="574">
        <v>35.15</v>
      </c>
      <c r="N67" s="574">
        <v>31.66</v>
      </c>
      <c r="O67" s="574">
        <v>31.66</v>
      </c>
      <c r="P67" s="324">
        <f>IFERROR(IF($C67&lt;500,$C67*M67,IF(AND(500&lt;=$C67,$C67&lt;=5000),$C67*N67,IF($C67&gt;5000,$C67*O67,"No Offer"))),"No Offer")</f>
        <v>0</v>
      </c>
      <c r="Q67" s="644">
        <v>19</v>
      </c>
      <c r="R67" s="644">
        <v>18.5</v>
      </c>
      <c r="S67" s="644">
        <v>18.5</v>
      </c>
      <c r="T67" s="644"/>
      <c r="U67" s="576">
        <v>14.84</v>
      </c>
      <c r="V67" s="576">
        <v>13.84</v>
      </c>
      <c r="W67" s="576">
        <v>13.24</v>
      </c>
      <c r="X67" s="324">
        <f>IFERROR(IF($C67&lt;500,$C67*U67,IF(AND(500&lt;=$C67,$C67&lt;=5000),$C67*V67,IF($C67&gt;5000,$C67*W67,"No Offer"))),"No Offer")</f>
        <v>0</v>
      </c>
      <c r="Y67" s="573" t="s">
        <v>403</v>
      </c>
      <c r="Z67" s="573" t="s">
        <v>402</v>
      </c>
      <c r="AA67" s="573" t="s">
        <v>402</v>
      </c>
      <c r="AB67" s="326" t="str">
        <f>IF((0=$C67),"",IFERROR(IF($C67&lt;500,$C67*Y67,IF(AND(500&lt;=$C67,$C67&lt;=5000),$C67*Z67,IF($C67&gt;5000,$C67*AA67,"No Offer"))),"No Offer"))</f>
        <v/>
      </c>
      <c r="AC67" s="731" t="str">
        <f>AB67</f>
        <v/>
      </c>
    </row>
    <row r="68" spans="1:29" x14ac:dyDescent="0.2">
      <c r="A68" s="316"/>
      <c r="B68" s="558"/>
      <c r="C68" s="318"/>
      <c r="D68" s="318"/>
      <c r="E68" s="319"/>
      <c r="F68" s="319"/>
      <c r="G68" s="319"/>
      <c r="H68" s="319"/>
      <c r="I68" s="573"/>
      <c r="J68" s="573"/>
      <c r="K68" s="573"/>
      <c r="L68" s="573"/>
      <c r="M68" s="574"/>
      <c r="N68" s="574"/>
      <c r="O68" s="574"/>
      <c r="P68" s="574"/>
      <c r="Q68" s="644"/>
      <c r="R68" s="644"/>
      <c r="S68" s="644"/>
      <c r="T68" s="644"/>
      <c r="U68" s="576"/>
      <c r="V68" s="576"/>
      <c r="W68" s="576"/>
      <c r="X68" s="576"/>
      <c r="Y68" s="573"/>
      <c r="Z68" s="573"/>
      <c r="AA68" s="573"/>
      <c r="AB68" s="732"/>
    </row>
    <row r="69" spans="1:29" x14ac:dyDescent="0.2">
      <c r="A69" s="331"/>
      <c r="B69" s="586" t="s">
        <v>1836</v>
      </c>
      <c r="C69" s="334"/>
      <c r="D69" s="334"/>
      <c r="E69" s="635" t="s">
        <v>1787</v>
      </c>
      <c r="F69" s="589" t="s">
        <v>1788</v>
      </c>
      <c r="G69" s="635" t="s">
        <v>1789</v>
      </c>
      <c r="H69" s="635"/>
      <c r="I69" s="635" t="s">
        <v>1787</v>
      </c>
      <c r="J69" s="589" t="s">
        <v>1788</v>
      </c>
      <c r="K69" s="635" t="s">
        <v>1789</v>
      </c>
      <c r="L69" s="635"/>
      <c r="M69" s="634" t="s">
        <v>1787</v>
      </c>
      <c r="N69" s="588" t="s">
        <v>1788</v>
      </c>
      <c r="O69" s="634" t="s">
        <v>1789</v>
      </c>
      <c r="P69" s="634"/>
      <c r="Q69" s="634" t="s">
        <v>1787</v>
      </c>
      <c r="R69" s="588" t="s">
        <v>1788</v>
      </c>
      <c r="S69" s="634" t="s">
        <v>1789</v>
      </c>
      <c r="T69" s="634"/>
      <c r="U69" s="635" t="s">
        <v>1787</v>
      </c>
      <c r="V69" s="589" t="s">
        <v>1788</v>
      </c>
      <c r="W69" s="635" t="s">
        <v>1789</v>
      </c>
      <c r="X69" s="635"/>
      <c r="Y69" s="635" t="s">
        <v>1787</v>
      </c>
      <c r="Z69" s="589" t="s">
        <v>1788</v>
      </c>
      <c r="AA69" s="635" t="s">
        <v>1789</v>
      </c>
      <c r="AB69" s="735"/>
    </row>
    <row r="70" spans="1:29" x14ac:dyDescent="0.2">
      <c r="A70" s="474"/>
      <c r="B70" s="475" t="s">
        <v>1790</v>
      </c>
      <c r="C70" s="476"/>
      <c r="D70" s="476"/>
      <c r="E70" s="476"/>
      <c r="F70" s="476"/>
      <c r="G70" s="736">
        <f>SUM(H72:H142)</f>
        <v>0</v>
      </c>
      <c r="H70" s="476"/>
      <c r="I70" s="476"/>
      <c r="J70" s="476"/>
      <c r="K70" s="736">
        <f>SUM(L72:L142)</f>
        <v>0</v>
      </c>
      <c r="L70" s="476"/>
      <c r="M70" s="476"/>
      <c r="N70" s="476"/>
      <c r="O70" s="736">
        <f>SUM(P72:P142)</f>
        <v>0</v>
      </c>
      <c r="P70" s="476"/>
      <c r="Q70" s="476"/>
      <c r="R70" s="476"/>
      <c r="S70" s="736">
        <f>SUM(T72:T142)</f>
        <v>0</v>
      </c>
      <c r="T70" s="476"/>
      <c r="U70" s="476"/>
      <c r="V70" s="476"/>
      <c r="W70" s="736">
        <f>SUM(X72:X142)</f>
        <v>0</v>
      </c>
      <c r="X70" s="476"/>
      <c r="Y70" s="476"/>
      <c r="Z70" s="476"/>
      <c r="AA70" s="736">
        <f>SUM(AB72:AB142)</f>
        <v>0</v>
      </c>
      <c r="AB70" s="737"/>
    </row>
    <row r="71" spans="1:29" x14ac:dyDescent="0.2">
      <c r="A71" s="316"/>
      <c r="B71" s="558"/>
      <c r="C71" s="318"/>
      <c r="D71" s="318"/>
      <c r="E71" s="319"/>
      <c r="F71" s="319"/>
      <c r="G71" s="319"/>
      <c r="H71" s="319"/>
      <c r="I71" s="573"/>
      <c r="J71" s="573"/>
      <c r="K71" s="573"/>
      <c r="L71" s="573"/>
      <c r="M71" s="574"/>
      <c r="N71" s="574"/>
      <c r="O71" s="574"/>
      <c r="P71" s="574"/>
      <c r="Q71" s="644"/>
      <c r="R71" s="644"/>
      <c r="S71" s="644"/>
      <c r="T71" s="644"/>
      <c r="U71" s="576"/>
      <c r="V71" s="576"/>
      <c r="W71" s="576"/>
      <c r="X71" s="576"/>
      <c r="Y71" s="573"/>
      <c r="Z71" s="573"/>
      <c r="AA71" s="573"/>
      <c r="AB71" s="732"/>
    </row>
    <row r="72" spans="1:29" ht="25.5" x14ac:dyDescent="0.2">
      <c r="A72" s="316" t="s">
        <v>1837</v>
      </c>
      <c r="B72" s="558" t="s">
        <v>1838</v>
      </c>
      <c r="C72" s="318">
        <f>'Series 700 Input'!J72</f>
        <v>0</v>
      </c>
      <c r="D72" s="318" t="s">
        <v>1752</v>
      </c>
      <c r="E72" s="574">
        <v>21.12</v>
      </c>
      <c r="F72" s="574">
        <v>13.37</v>
      </c>
      <c r="G72" s="574">
        <v>13.31</v>
      </c>
      <c r="H72" s="324">
        <f>IFERROR(IF($C72&lt;500,$C72*E72,IF(AND(500&lt;=$C72,$C72&lt;=5000),$C72*F72,IF($C72&gt;5000,$C72*G72,"No Offer"))),"No Offer")</f>
        <v>0</v>
      </c>
      <c r="I72" s="573">
        <v>18</v>
      </c>
      <c r="J72" s="573">
        <v>18</v>
      </c>
      <c r="K72" s="573">
        <v>1</v>
      </c>
      <c r="L72" s="326">
        <f>IFERROR(IF($C72&lt;500,$C72*I72,IF(AND(500&lt;=$C72,$C72&lt;=5000),$C72*J72,IF($C72&gt;5000,$C72*K72,"No Offer"))),"No Offer")</f>
        <v>0</v>
      </c>
      <c r="M72" s="574">
        <v>18.54</v>
      </c>
      <c r="N72" s="574">
        <v>16.78</v>
      </c>
      <c r="O72" s="574">
        <v>16.78</v>
      </c>
      <c r="P72" s="324">
        <f>IFERROR(IF($C72&lt;500,$C72*M72,IF(AND(500&lt;=$C72,$C72&lt;=5000),$C72*N72,IF($C72&gt;5000,$C72*O72,"No Offer"))),"No Offer")</f>
        <v>0</v>
      </c>
      <c r="Q72" s="644">
        <v>12.7</v>
      </c>
      <c r="R72" s="644">
        <v>11</v>
      </c>
      <c r="S72" s="644">
        <v>11</v>
      </c>
      <c r="T72" s="326">
        <f>IFERROR(IF($C72&lt;500,$C72*Q72,IF(AND(500&lt;=$C72,$C72&lt;=5000),$C72*R72,IF($C72&gt;5000,$C72*S72,"No Offer"))),"No Offer")</f>
        <v>0</v>
      </c>
      <c r="U72" s="576">
        <v>10.7</v>
      </c>
      <c r="V72" s="576">
        <v>10.199999999999999</v>
      </c>
      <c r="W72" s="576">
        <v>9.6</v>
      </c>
      <c r="X72" s="324">
        <f>IFERROR(IF($C72&lt;500,$C72*U72,IF(AND(500&lt;=$C72,$C72&lt;=5000),$C72*V72,IF($C72&gt;5000,$C72*W72,"No Offer"))),"No Offer")</f>
        <v>0</v>
      </c>
      <c r="Y72" s="573">
        <v>17.97</v>
      </c>
      <c r="Z72" s="573">
        <v>13.65</v>
      </c>
      <c r="AA72" s="573">
        <v>11.5</v>
      </c>
      <c r="AB72" s="326">
        <f>IFERROR(IF($C72&lt;500,$C72*Y72,IF(AND(500&lt;=$C72,$C72&lt;=5000),$C72*Z72,IF($C72&gt;5000,$C72*AA72,"No Offer"))),"No Offer")</f>
        <v>0</v>
      </c>
      <c r="AC72" s="731">
        <f>AB72</f>
        <v>0</v>
      </c>
    </row>
    <row r="73" spans="1:29" x14ac:dyDescent="0.2">
      <c r="A73" s="316"/>
      <c r="B73" s="558"/>
      <c r="C73" s="318"/>
      <c r="D73" s="318"/>
      <c r="E73" s="574"/>
      <c r="F73" s="574"/>
      <c r="G73" s="574"/>
      <c r="H73" s="324"/>
      <c r="I73" s="573"/>
      <c r="J73" s="573"/>
      <c r="K73" s="573"/>
      <c r="L73" s="573"/>
      <c r="M73" s="574"/>
      <c r="N73" s="574"/>
      <c r="O73" s="574"/>
      <c r="P73" s="324"/>
      <c r="Q73" s="644"/>
      <c r="R73" s="644"/>
      <c r="S73" s="644"/>
      <c r="T73" s="573"/>
      <c r="U73" s="576"/>
      <c r="V73" s="576"/>
      <c r="W73" s="576"/>
      <c r="X73" s="324"/>
      <c r="Y73" s="573"/>
      <c r="Z73" s="573"/>
      <c r="AA73" s="573"/>
      <c r="AB73" s="573"/>
    </row>
    <row r="74" spans="1:29" ht="25.5" x14ac:dyDescent="0.2">
      <c r="A74" s="316" t="s">
        <v>1839</v>
      </c>
      <c r="B74" s="558" t="s">
        <v>1840</v>
      </c>
      <c r="C74" s="318">
        <f>'Series 700 Input'!J74</f>
        <v>0</v>
      </c>
      <c r="D74" s="318" t="s">
        <v>1752</v>
      </c>
      <c r="E74" s="574">
        <v>21.12</v>
      </c>
      <c r="F74" s="574">
        <v>13.37</v>
      </c>
      <c r="G74" s="574">
        <v>13.31</v>
      </c>
      <c r="H74" s="324">
        <f>IFERROR(IF($C74&lt;500,$C74*E74,IF(AND(500&lt;=$C74,$C74&lt;=5000),$C74*F74,IF($C74&gt;5000,$C74*G74,"No Offer"))),"No Offer")</f>
        <v>0</v>
      </c>
      <c r="I74" s="573">
        <v>18</v>
      </c>
      <c r="J74" s="573">
        <v>18</v>
      </c>
      <c r="K74" s="573">
        <v>1</v>
      </c>
      <c r="L74" s="326">
        <f>IFERROR(IF($C74&lt;500,$C74*I74,IF(AND(500&lt;=$C74,$C74&lt;=5000),$C74*J74,IF($C74&gt;5000,$C74*K74,"No Offer"))),"No Offer")</f>
        <v>0</v>
      </c>
      <c r="M74" s="574">
        <v>18.54</v>
      </c>
      <c r="N74" s="574">
        <v>16.78</v>
      </c>
      <c r="O74" s="574">
        <v>16.78</v>
      </c>
      <c r="P74" s="324">
        <f>IFERROR(IF($C74&lt;500,$C74*M74,IF(AND(500&lt;=$C74,$C74&lt;=5000),$C74*N74,IF($C74&gt;5000,$C74*O74,"No Offer"))),"No Offer")</f>
        <v>0</v>
      </c>
      <c r="Q74" s="644">
        <v>12.7</v>
      </c>
      <c r="R74" s="644">
        <v>11</v>
      </c>
      <c r="S74" s="644">
        <v>11</v>
      </c>
      <c r="T74" s="326">
        <f>IFERROR(IF($C74&lt;500,$C74*Q74,IF(AND(500&lt;=$C74,$C74&lt;=5000),$C74*R74,IF($C74&gt;5000,$C74*S74,"No Offer"))),"No Offer")</f>
        <v>0</v>
      </c>
      <c r="U74" s="576">
        <v>11.2</v>
      </c>
      <c r="V74" s="576">
        <v>10.7</v>
      </c>
      <c r="W74" s="576">
        <v>10.1</v>
      </c>
      <c r="X74" s="324">
        <f>IFERROR(IF($C74&lt;500,$C74*U74,IF(AND(500&lt;=$C74,$C74&lt;=5000),$C74*V74,IF($C74&gt;5000,$C74*W74,"No Offer"))),"No Offer")</f>
        <v>0</v>
      </c>
      <c r="Y74" s="573">
        <v>17.97</v>
      </c>
      <c r="Z74" s="573">
        <v>13.65</v>
      </c>
      <c r="AA74" s="573">
        <v>11.5</v>
      </c>
      <c r="AB74" s="326">
        <f>IFERROR(IF($C74&lt;500,$C74*Y74,IF(AND(500&lt;=$C74,$C74&lt;=5000),$C74*Z74,IF($C74&gt;5000,$C74*AA74,"No Offer"))),"No Offer")</f>
        <v>0</v>
      </c>
      <c r="AC74" s="731">
        <f>AB74</f>
        <v>0</v>
      </c>
    </row>
    <row r="75" spans="1:29" x14ac:dyDescent="0.2">
      <c r="A75" s="316"/>
      <c r="B75" s="558"/>
      <c r="C75" s="318"/>
      <c r="D75" s="318"/>
      <c r="E75" s="574"/>
      <c r="F75" s="574"/>
      <c r="G75" s="574"/>
      <c r="H75" s="319"/>
      <c r="I75" s="573"/>
      <c r="J75" s="573"/>
      <c r="K75" s="573"/>
      <c r="L75" s="573"/>
      <c r="M75" s="574"/>
      <c r="N75" s="574"/>
      <c r="O75" s="574"/>
      <c r="P75" s="319"/>
      <c r="Q75" s="644"/>
      <c r="R75" s="644"/>
      <c r="S75" s="644"/>
      <c r="T75" s="573"/>
      <c r="U75" s="576"/>
      <c r="V75" s="576"/>
      <c r="W75" s="576"/>
      <c r="X75" s="319"/>
      <c r="Y75" s="573"/>
      <c r="Z75" s="573"/>
      <c r="AA75" s="573"/>
      <c r="AB75" s="573"/>
    </row>
    <row r="76" spans="1:29" ht="25.5" x14ac:dyDescent="0.2">
      <c r="A76" s="316" t="s">
        <v>1841</v>
      </c>
      <c r="B76" s="558" t="s">
        <v>1842</v>
      </c>
      <c r="C76" s="318">
        <f>'Series 700 Input'!J76</f>
        <v>0</v>
      </c>
      <c r="D76" s="318" t="s">
        <v>1752</v>
      </c>
      <c r="E76" s="574">
        <v>20.85</v>
      </c>
      <c r="F76" s="574">
        <v>13.16</v>
      </c>
      <c r="G76" s="574">
        <v>13.09</v>
      </c>
      <c r="H76" s="324">
        <f>IFERROR(IF($C76&lt;500,$C76*E76,IF(AND(500&lt;=$C76,$C76&lt;=5000),$C76*F76,IF($C76&gt;5000,$C76*G76,"No Offer"))),"No Offer")</f>
        <v>0</v>
      </c>
      <c r="I76" s="573">
        <v>18</v>
      </c>
      <c r="J76" s="573">
        <v>18</v>
      </c>
      <c r="K76" s="573">
        <v>1</v>
      </c>
      <c r="L76" s="326">
        <f>IFERROR(IF($C76&lt;500,$C76*I76,IF(AND(500&lt;=$C76,$C76&lt;=5000),$C76*J76,IF($C76&gt;5000,$C76*K76,"No Offer"))),"No Offer")</f>
        <v>0</v>
      </c>
      <c r="M76" s="574">
        <v>18.54</v>
      </c>
      <c r="N76" s="574">
        <v>16.78</v>
      </c>
      <c r="O76" s="574">
        <v>16.78</v>
      </c>
      <c r="P76" s="324">
        <f>IFERROR(IF($C76&lt;500,$C76*M76,IF(AND(500&lt;=$C76,$C76&lt;=5000),$C76*N76,IF($C76&gt;5000,$C76*O76,"No Offer"))),"No Offer")</f>
        <v>0</v>
      </c>
      <c r="Q76" s="644">
        <v>12.7</v>
      </c>
      <c r="R76" s="644">
        <v>11</v>
      </c>
      <c r="S76" s="644">
        <v>11</v>
      </c>
      <c r="T76" s="326">
        <f>IFERROR(IF($C76&lt;500,$C76*Q76,IF(AND(500&lt;=$C76,$C76&lt;=5000),$C76*R76,IF($C76&gt;5000,$C76*S76,"No Offer"))),"No Offer")</f>
        <v>0</v>
      </c>
      <c r="U76" s="576">
        <v>10.7</v>
      </c>
      <c r="V76" s="576">
        <v>10.199999999999999</v>
      </c>
      <c r="W76" s="576">
        <v>9.6</v>
      </c>
      <c r="X76" s="324">
        <f>IFERROR(IF($C76&lt;500,$C76*U76,IF(AND(500&lt;=$C76,$C76&lt;=5000),$C76*V76,IF($C76&gt;5000,$C76*W76,"No Offer"))),"No Offer")</f>
        <v>0</v>
      </c>
      <c r="Y76" s="573">
        <v>18.29</v>
      </c>
      <c r="Z76" s="573">
        <v>13.97</v>
      </c>
      <c r="AA76" s="573">
        <v>11.81</v>
      </c>
      <c r="AB76" s="326">
        <f>IFERROR(IF($C76&lt;500,$C76*Y76,IF(AND(500&lt;=$C76,$C76&lt;=5000),$C76*Z76,IF($C76&gt;5000,$C76*AA76,"No Offer"))),"No Offer")</f>
        <v>0</v>
      </c>
      <c r="AC76" s="731">
        <f>AB76</f>
        <v>0</v>
      </c>
    </row>
    <row r="77" spans="1:29" x14ac:dyDescent="0.2">
      <c r="A77" s="316"/>
      <c r="B77" s="558"/>
      <c r="C77" s="318"/>
      <c r="D77" s="318"/>
      <c r="E77" s="574"/>
      <c r="F77" s="574"/>
      <c r="G77" s="574"/>
      <c r="H77" s="324"/>
      <c r="I77" s="573"/>
      <c r="J77" s="573"/>
      <c r="K77" s="573"/>
      <c r="L77" s="573"/>
      <c r="M77" s="574"/>
      <c r="N77" s="574"/>
      <c r="O77" s="574"/>
      <c r="P77" s="324"/>
      <c r="Q77" s="644"/>
      <c r="R77" s="644"/>
      <c r="S77" s="644"/>
      <c r="T77" s="573"/>
      <c r="U77" s="576"/>
      <c r="V77" s="576"/>
      <c r="W77" s="576"/>
      <c r="X77" s="324"/>
      <c r="Y77" s="573"/>
      <c r="Z77" s="573"/>
      <c r="AA77" s="573"/>
      <c r="AB77" s="573"/>
    </row>
    <row r="78" spans="1:29" ht="25.5" x14ac:dyDescent="0.2">
      <c r="A78" s="316" t="s">
        <v>1843</v>
      </c>
      <c r="B78" s="558" t="s">
        <v>1844</v>
      </c>
      <c r="C78" s="318">
        <f>'Series 700 Input'!J78</f>
        <v>0</v>
      </c>
      <c r="D78" s="318" t="s">
        <v>1752</v>
      </c>
      <c r="E78" s="574">
        <v>20.85</v>
      </c>
      <c r="F78" s="574">
        <v>13.16</v>
      </c>
      <c r="G78" s="574">
        <v>13.09</v>
      </c>
      <c r="H78" s="324">
        <f>IFERROR(IF($C78&lt;500,$C78*E78,IF(AND(500&lt;=$C78,$C78&lt;=5000),$C78*F78,IF($C78&gt;5000,$C78*G78,"No Offer"))),"No Offer")</f>
        <v>0</v>
      </c>
      <c r="I78" s="573">
        <v>18</v>
      </c>
      <c r="J78" s="573">
        <v>18</v>
      </c>
      <c r="K78" s="573">
        <v>1</v>
      </c>
      <c r="L78" s="326">
        <f>IFERROR(IF($C78&lt;500,$C78*I78,IF(AND(500&lt;=$C78,$C78&lt;=5000),$C78*J78,IF($C78&gt;5000,$C78*K78,"No Offer"))),"No Offer")</f>
        <v>0</v>
      </c>
      <c r="M78" s="574">
        <v>18.54</v>
      </c>
      <c r="N78" s="574">
        <v>16.78</v>
      </c>
      <c r="O78" s="574">
        <v>16.78</v>
      </c>
      <c r="P78" s="324">
        <f>IFERROR(IF($C78&lt;500,$C78*M78,IF(AND(500&lt;=$C78,$C78&lt;=5000),$C78*N78,IF($C78&gt;5000,$C78*O78,"No Offer"))),"No Offer")</f>
        <v>0</v>
      </c>
      <c r="Q78" s="644">
        <v>12.7</v>
      </c>
      <c r="R78" s="644">
        <v>11</v>
      </c>
      <c r="S78" s="644">
        <v>11</v>
      </c>
      <c r="T78" s="326">
        <f>IFERROR(IF($C78&lt;500,$C78*Q78,IF(AND(500&lt;=$C78,$C78&lt;=5000),$C78*R78,IF($C78&gt;5000,$C78*S78,"No Offer"))),"No Offer")</f>
        <v>0</v>
      </c>
      <c r="U78" s="576">
        <v>11.2</v>
      </c>
      <c r="V78" s="576">
        <v>10.7</v>
      </c>
      <c r="W78" s="576">
        <v>10.1</v>
      </c>
      <c r="X78" s="324">
        <f>IFERROR(IF($C78&lt;500,$C78*U78,IF(AND(500&lt;=$C78,$C78&lt;=5000),$C78*V78,IF($C78&gt;5000,$C78*W78,"No Offer"))),"No Offer")</f>
        <v>0</v>
      </c>
      <c r="Y78" s="573">
        <v>18.29</v>
      </c>
      <c r="Z78" s="573">
        <v>13.97</v>
      </c>
      <c r="AA78" s="573">
        <v>11.81</v>
      </c>
      <c r="AB78" s="326">
        <f>IFERROR(IF($C78&lt;500,$C78*Y78,IF(AND(500&lt;=$C78,$C78&lt;=5000),$C78*Z78,IF($C78&gt;5000,$C78*AA78,"No Offer"))),"No Offer")</f>
        <v>0</v>
      </c>
      <c r="AC78" s="731">
        <f>AB78</f>
        <v>0</v>
      </c>
    </row>
    <row r="79" spans="1:29" x14ac:dyDescent="0.2">
      <c r="A79" s="316"/>
      <c r="B79" s="558"/>
      <c r="C79" s="318"/>
      <c r="D79" s="318"/>
      <c r="E79" s="574"/>
      <c r="F79" s="574"/>
      <c r="G79" s="574"/>
      <c r="H79" s="319"/>
      <c r="I79" s="573"/>
      <c r="J79" s="573"/>
      <c r="K79" s="573"/>
      <c r="L79" s="573"/>
      <c r="M79" s="574"/>
      <c r="N79" s="574"/>
      <c r="O79" s="574"/>
      <c r="P79" s="319"/>
      <c r="Q79" s="644"/>
      <c r="R79" s="644"/>
      <c r="S79" s="644"/>
      <c r="T79" s="573"/>
      <c r="U79" s="576"/>
      <c r="V79" s="576"/>
      <c r="W79" s="576"/>
      <c r="X79" s="319"/>
      <c r="Y79" s="573"/>
      <c r="Z79" s="573"/>
      <c r="AA79" s="573"/>
      <c r="AB79" s="573"/>
    </row>
    <row r="80" spans="1:29" ht="38.25" x14ac:dyDescent="0.2">
      <c r="A80" s="316" t="s">
        <v>1845</v>
      </c>
      <c r="B80" s="558" t="s">
        <v>1846</v>
      </c>
      <c r="C80" s="318">
        <f>'Series 700 Input'!J80</f>
        <v>0</v>
      </c>
      <c r="D80" s="318" t="s">
        <v>1752</v>
      </c>
      <c r="E80" s="574">
        <v>20.89</v>
      </c>
      <c r="F80" s="574">
        <v>13.19</v>
      </c>
      <c r="G80" s="574">
        <v>13.13</v>
      </c>
      <c r="H80" s="324">
        <f>IFERROR(IF($C80&lt;500,$C80*E80,IF(AND(500&lt;=$C80,$C80&lt;=5000),$C80*F80,IF($C80&gt;5000,$C80*G80,"No Offer"))),"No Offer")</f>
        <v>0</v>
      </c>
      <c r="I80" s="573">
        <v>20</v>
      </c>
      <c r="J80" s="573">
        <v>20</v>
      </c>
      <c r="K80" s="573">
        <v>1</v>
      </c>
      <c r="L80" s="326">
        <f>IFERROR(IF($C80&lt;500,$C80*I80,IF(AND(500&lt;=$C80,$C80&lt;=5000),$C80*J80,IF($C80&gt;5000,$C80*K80,"No Offer"))),"No Offer")</f>
        <v>0</v>
      </c>
      <c r="M80" s="574">
        <v>19.690000000000001</v>
      </c>
      <c r="N80" s="574">
        <v>17.93</v>
      </c>
      <c r="O80" s="574">
        <v>17.93</v>
      </c>
      <c r="P80" s="324">
        <f>IFERROR(IF($C80&lt;500,$C80*M80,IF(AND(500&lt;=$C80,$C80&lt;=5000),$C80*N80,IF($C80&gt;5000,$C80*O80,"No Offer"))),"No Offer")</f>
        <v>0</v>
      </c>
      <c r="Q80" s="644">
        <v>13.2</v>
      </c>
      <c r="R80" s="644">
        <v>11.5</v>
      </c>
      <c r="S80" s="644">
        <v>11.5</v>
      </c>
      <c r="T80" s="326">
        <f>IFERROR(IF($C80&lt;500,$C80*Q80,IF(AND(500&lt;=$C80,$C80&lt;=5000),$C80*R80,IF($C80&gt;5000,$C80*S80,"No Offer"))),"No Offer")</f>
        <v>0</v>
      </c>
      <c r="U80" s="576">
        <v>11.3</v>
      </c>
      <c r="V80" s="576">
        <v>10.8</v>
      </c>
      <c r="W80" s="576">
        <v>10.199999999999999</v>
      </c>
      <c r="X80" s="324">
        <f>IFERROR(IF($C80&lt;500,$C80*U80,IF(AND(500&lt;=$C80,$C80&lt;=5000),$C80*V80,IF($C80&gt;5000,$C80*W80,"No Offer"))),"No Offer")</f>
        <v>0</v>
      </c>
      <c r="Y80" s="573">
        <v>17.97</v>
      </c>
      <c r="Z80" s="573">
        <v>13.65</v>
      </c>
      <c r="AA80" s="573">
        <v>11.5</v>
      </c>
      <c r="AB80" s="326">
        <f>IFERROR(IF($C80&lt;500,$C80*Y80,IF(AND(500&lt;=$C80,$C80&lt;=5000),$C80*Z80,IF($C80&gt;5000,$C80*AA80,"No Offer"))),"No Offer")</f>
        <v>0</v>
      </c>
      <c r="AC80" s="731">
        <f>AB80</f>
        <v>0</v>
      </c>
    </row>
    <row r="81" spans="1:29" x14ac:dyDescent="0.2">
      <c r="A81" s="316"/>
      <c r="B81" s="558"/>
      <c r="C81" s="318"/>
      <c r="D81" s="318"/>
      <c r="E81" s="574"/>
      <c r="F81" s="574"/>
      <c r="G81" s="574"/>
      <c r="H81" s="324"/>
      <c r="I81" s="573"/>
      <c r="J81" s="573"/>
      <c r="K81" s="573"/>
      <c r="L81" s="573"/>
      <c r="M81" s="574"/>
      <c r="N81" s="574"/>
      <c r="O81" s="574"/>
      <c r="P81" s="324"/>
      <c r="Q81" s="644"/>
      <c r="R81" s="644"/>
      <c r="S81" s="644"/>
      <c r="T81" s="573"/>
      <c r="U81" s="576"/>
      <c r="V81" s="576"/>
      <c r="W81" s="576"/>
      <c r="X81" s="324"/>
      <c r="Y81" s="573"/>
      <c r="Z81" s="573"/>
      <c r="AA81" s="573"/>
      <c r="AB81" s="573"/>
    </row>
    <row r="82" spans="1:29" ht="25.5" x14ac:dyDescent="0.2">
      <c r="A82" s="316" t="s">
        <v>1847</v>
      </c>
      <c r="B82" s="558" t="s">
        <v>1848</v>
      </c>
      <c r="C82" s="318">
        <f>'Series 700 Input'!J82</f>
        <v>0</v>
      </c>
      <c r="D82" s="318" t="s">
        <v>1752</v>
      </c>
      <c r="E82" s="574">
        <v>20.89</v>
      </c>
      <c r="F82" s="574">
        <v>13.19</v>
      </c>
      <c r="G82" s="574">
        <v>13.13</v>
      </c>
      <c r="H82" s="324">
        <f>IFERROR(IF($C82&lt;500,$C82*E82,IF(AND(500&lt;=$C82,$C82&lt;=5000),$C82*F82,IF($C82&gt;5000,$C82*G82,"No Offer"))),"No Offer")</f>
        <v>0</v>
      </c>
      <c r="I82" s="573">
        <v>20</v>
      </c>
      <c r="J82" s="573">
        <v>20</v>
      </c>
      <c r="K82" s="573">
        <v>1</v>
      </c>
      <c r="L82" s="326">
        <f>IFERROR(IF($C82&lt;500,$C82*I82,IF(AND(500&lt;=$C82,$C82&lt;=5000),$C82*J82,IF($C82&gt;5000,$C82*K82,"No Offer"))),"No Offer")</f>
        <v>0</v>
      </c>
      <c r="M82" s="574">
        <v>19.690000000000001</v>
      </c>
      <c r="N82" s="574">
        <v>17.93</v>
      </c>
      <c r="O82" s="574">
        <v>17.93</v>
      </c>
      <c r="P82" s="324">
        <f>IFERROR(IF($C82&lt;500,$C82*M82,IF(AND(500&lt;=$C82,$C82&lt;=5000),$C82*N82,IF($C82&gt;5000,$C82*O82,"No Offer"))),"No Offer")</f>
        <v>0</v>
      </c>
      <c r="Q82" s="644">
        <v>13.2</v>
      </c>
      <c r="R82" s="644">
        <v>11.5</v>
      </c>
      <c r="S82" s="644">
        <v>11.5</v>
      </c>
      <c r="T82" s="326">
        <f>IFERROR(IF($C82&lt;500,$C82*Q82,IF(AND(500&lt;=$C82,$C82&lt;=5000),$C82*R82,IF($C82&gt;5000,$C82*S82,"No Offer"))),"No Offer")</f>
        <v>0</v>
      </c>
      <c r="U82" s="576">
        <v>11.8</v>
      </c>
      <c r="V82" s="576">
        <v>11.3</v>
      </c>
      <c r="W82" s="576">
        <v>10.7</v>
      </c>
      <c r="X82" s="324">
        <f>IFERROR(IF($C82&lt;500,$C82*U82,IF(AND(500&lt;=$C82,$C82&lt;=5000),$C82*V82,IF($C82&gt;5000,$C82*W82,"No Offer"))),"No Offer")</f>
        <v>0</v>
      </c>
      <c r="Y82" s="573">
        <v>17.97</v>
      </c>
      <c r="Z82" s="573">
        <v>13.65</v>
      </c>
      <c r="AA82" s="573">
        <v>11.5</v>
      </c>
      <c r="AB82" s="326">
        <f>IFERROR(IF($C82&lt;500,$C82*Y82,IF(AND(500&lt;=$C82,$C82&lt;=5000),$C82*Z82,IF($C82&gt;5000,$C82*AA82,"No Offer"))),"No Offer")</f>
        <v>0</v>
      </c>
      <c r="AC82" s="731">
        <f>AB82</f>
        <v>0</v>
      </c>
    </row>
    <row r="83" spans="1:29" x14ac:dyDescent="0.2">
      <c r="A83" s="316"/>
      <c r="B83" s="558"/>
      <c r="C83" s="318"/>
      <c r="D83" s="318"/>
      <c r="E83" s="574"/>
      <c r="F83" s="574"/>
      <c r="G83" s="574"/>
      <c r="H83" s="319"/>
      <c r="I83" s="573"/>
      <c r="J83" s="573"/>
      <c r="K83" s="573"/>
      <c r="L83" s="573"/>
      <c r="M83" s="574"/>
      <c r="N83" s="574"/>
      <c r="O83" s="574"/>
      <c r="P83" s="319"/>
      <c r="Q83" s="644"/>
      <c r="R83" s="644"/>
      <c r="S83" s="644"/>
      <c r="T83" s="573"/>
      <c r="U83" s="576"/>
      <c r="V83" s="576"/>
      <c r="W83" s="576"/>
      <c r="X83" s="319"/>
      <c r="Y83" s="573"/>
      <c r="Z83" s="573"/>
      <c r="AA83" s="573"/>
      <c r="AB83" s="573"/>
    </row>
    <row r="84" spans="1:29" ht="38.25" x14ac:dyDescent="0.2">
      <c r="A84" s="316" t="s">
        <v>1849</v>
      </c>
      <c r="B84" s="558" t="s">
        <v>1850</v>
      </c>
      <c r="C84" s="318">
        <f>'Series 700 Input'!J84</f>
        <v>0</v>
      </c>
      <c r="D84" s="318" t="s">
        <v>1752</v>
      </c>
      <c r="E84" s="574">
        <v>21.31</v>
      </c>
      <c r="F84" s="574">
        <v>13.6</v>
      </c>
      <c r="G84" s="574">
        <v>13.54</v>
      </c>
      <c r="H84" s="324">
        <f>IFERROR(IF($C84&lt;500,$C84*E84,IF(AND(500&lt;=$C84,$C84&lt;=5000),$C84*F84,IF($C84&gt;5000,$C84*G84,"No Offer"))),"No Offer")</f>
        <v>0</v>
      </c>
      <c r="I84" s="573">
        <v>20</v>
      </c>
      <c r="J84" s="573">
        <v>20</v>
      </c>
      <c r="K84" s="573">
        <v>1</v>
      </c>
      <c r="L84" s="326">
        <f>IFERROR(IF($C84&lt;500,$C84*I84,IF(AND(500&lt;=$C84,$C84&lt;=5000),$C84*J84,IF($C84&gt;5000,$C84*K84,"No Offer"))),"No Offer")</f>
        <v>0</v>
      </c>
      <c r="M84" s="574">
        <v>19.690000000000001</v>
      </c>
      <c r="N84" s="574">
        <v>17.93</v>
      </c>
      <c r="O84" s="574">
        <v>17.93</v>
      </c>
      <c r="P84" s="324">
        <f>IFERROR(IF($C84&lt;500,$C84*M84,IF(AND(500&lt;=$C84,$C84&lt;=5000),$C84*N84,IF($C84&gt;5000,$C84*O84,"No Offer"))),"No Offer")</f>
        <v>0</v>
      </c>
      <c r="Q84" s="644">
        <v>13.2</v>
      </c>
      <c r="R84" s="644">
        <v>11.5</v>
      </c>
      <c r="S84" s="644">
        <v>11.5</v>
      </c>
      <c r="T84" s="326">
        <f>IFERROR(IF($C84&lt;500,$C84*Q84,IF(AND(500&lt;=$C84,$C84&lt;=5000),$C84*R84,IF($C84&gt;5000,$C84*S84,"No Offer"))),"No Offer")</f>
        <v>0</v>
      </c>
      <c r="U84" s="576">
        <v>11.3</v>
      </c>
      <c r="V84" s="576">
        <v>10.8</v>
      </c>
      <c r="W84" s="576">
        <v>10.199999999999999</v>
      </c>
      <c r="X84" s="324">
        <f>IFERROR(IF($C84&lt;500,$C84*U84,IF(AND(500&lt;=$C84,$C84&lt;=5000),$C84*V84,IF($C84&gt;5000,$C84*W84,"No Offer"))),"No Offer")</f>
        <v>0</v>
      </c>
      <c r="Y84" s="573">
        <v>18.29</v>
      </c>
      <c r="Z84" s="573">
        <v>13.97</v>
      </c>
      <c r="AA84" s="573">
        <v>11.81</v>
      </c>
      <c r="AB84" s="326">
        <f>IFERROR(IF($C84&lt;500,$C84*Y84,IF(AND(500&lt;=$C84,$C84&lt;=5000),$C84*Z84,IF($C84&gt;5000,$C84*AA84,"No Offer"))),"No Offer")</f>
        <v>0</v>
      </c>
      <c r="AC84" s="731">
        <f>AB84</f>
        <v>0</v>
      </c>
    </row>
    <row r="85" spans="1:29" x14ac:dyDescent="0.2">
      <c r="A85" s="316"/>
      <c r="B85" s="558"/>
      <c r="C85" s="318"/>
      <c r="D85" s="318"/>
      <c r="E85" s="574"/>
      <c r="F85" s="574"/>
      <c r="G85" s="574"/>
      <c r="H85" s="324"/>
      <c r="I85" s="573"/>
      <c r="J85" s="573"/>
      <c r="K85" s="573"/>
      <c r="L85" s="573"/>
      <c r="M85" s="574"/>
      <c r="N85" s="574"/>
      <c r="O85" s="574"/>
      <c r="P85" s="324"/>
      <c r="Q85" s="644"/>
      <c r="R85" s="644"/>
      <c r="S85" s="644"/>
      <c r="T85" s="573"/>
      <c r="U85" s="576"/>
      <c r="V85" s="576"/>
      <c r="W85" s="576"/>
      <c r="X85" s="324"/>
      <c r="Y85" s="573"/>
      <c r="Z85" s="573"/>
      <c r="AA85" s="573"/>
      <c r="AB85" s="573"/>
    </row>
    <row r="86" spans="1:29" ht="25.5" x14ac:dyDescent="0.2">
      <c r="A86" s="316" t="s">
        <v>1851</v>
      </c>
      <c r="B86" s="558" t="s">
        <v>1852</v>
      </c>
      <c r="C86" s="318">
        <f>'Series 700 Input'!J86</f>
        <v>0</v>
      </c>
      <c r="D86" s="318" t="s">
        <v>1752</v>
      </c>
      <c r="E86" s="574">
        <v>21.31</v>
      </c>
      <c r="F86" s="574">
        <v>13.6</v>
      </c>
      <c r="G86" s="574">
        <v>13.54</v>
      </c>
      <c r="H86" s="324">
        <f>IFERROR(IF($C86&lt;500,$C86*E86,IF(AND(500&lt;=$C86,$C86&lt;=5000),$C86*F86,IF($C86&gt;5000,$C86*G86,"No Offer"))),"No Offer")</f>
        <v>0</v>
      </c>
      <c r="I86" s="573">
        <v>20</v>
      </c>
      <c r="J86" s="573">
        <v>20</v>
      </c>
      <c r="K86" s="573">
        <v>1</v>
      </c>
      <c r="L86" s="326">
        <f>IFERROR(IF($C86&lt;500,$C86*I86,IF(AND(500&lt;=$C86,$C86&lt;=5000),$C86*J86,IF($C86&gt;5000,$C86*K86,"No Offer"))),"No Offer")</f>
        <v>0</v>
      </c>
      <c r="M86" s="574">
        <v>19.690000000000001</v>
      </c>
      <c r="N86" s="574">
        <v>17.93</v>
      </c>
      <c r="O86" s="574">
        <v>17.93</v>
      </c>
      <c r="P86" s="324">
        <f>IFERROR(IF($C86&lt;500,$C86*M86,IF(AND(500&lt;=$C86,$C86&lt;=5000),$C86*N86,IF($C86&gt;5000,$C86*O86,"No Offer"))),"No Offer")</f>
        <v>0</v>
      </c>
      <c r="Q86" s="644">
        <v>13.2</v>
      </c>
      <c r="R86" s="644">
        <v>11.5</v>
      </c>
      <c r="S86" s="644">
        <v>11.5</v>
      </c>
      <c r="T86" s="326">
        <f>IFERROR(IF($C86&lt;500,$C86*Q86,IF(AND(500&lt;=$C86,$C86&lt;=5000),$C86*R86,IF($C86&gt;5000,$C86*S86,"No Offer"))),"No Offer")</f>
        <v>0</v>
      </c>
      <c r="U86" s="576">
        <v>11.8</v>
      </c>
      <c r="V86" s="576">
        <v>11.3</v>
      </c>
      <c r="W86" s="576">
        <v>10.7</v>
      </c>
      <c r="X86" s="324">
        <f>IFERROR(IF($C86&lt;500,$C86*U86,IF(AND(500&lt;=$C86,$C86&lt;=5000),$C86*V86,IF($C86&gt;5000,$C86*W86,"No Offer"))),"No Offer")</f>
        <v>0</v>
      </c>
      <c r="Y86" s="573">
        <v>18.29</v>
      </c>
      <c r="Z86" s="573">
        <v>13.97</v>
      </c>
      <c r="AA86" s="573">
        <v>11.81</v>
      </c>
      <c r="AB86" s="326">
        <f>IFERROR(IF($C86&lt;500,$C86*Y86,IF(AND(500&lt;=$C86,$C86&lt;=5000),$C86*Z86,IF($C86&gt;5000,$C86*AA86,"No Offer"))),"No Offer")</f>
        <v>0</v>
      </c>
      <c r="AC86" s="731">
        <f>AB86</f>
        <v>0</v>
      </c>
    </row>
    <row r="87" spans="1:29" x14ac:dyDescent="0.2">
      <c r="A87" s="316"/>
      <c r="B87" s="558"/>
      <c r="C87" s="318"/>
      <c r="D87" s="318"/>
      <c r="E87" s="574"/>
      <c r="F87" s="574"/>
      <c r="G87" s="574"/>
      <c r="H87" s="319"/>
      <c r="I87" s="573"/>
      <c r="J87" s="573"/>
      <c r="K87" s="573"/>
      <c r="L87" s="573"/>
      <c r="M87" s="574"/>
      <c r="N87" s="574"/>
      <c r="O87" s="574"/>
      <c r="P87" s="319"/>
      <c r="Q87" s="644"/>
      <c r="R87" s="644"/>
      <c r="S87" s="644"/>
      <c r="T87" s="573"/>
      <c r="U87" s="576"/>
      <c r="V87" s="576"/>
      <c r="W87" s="576"/>
      <c r="X87" s="319"/>
      <c r="Y87" s="573"/>
      <c r="Z87" s="573"/>
      <c r="AA87" s="573"/>
      <c r="AB87" s="573"/>
    </row>
    <row r="88" spans="1:29" s="738" customFormat="1" ht="38.25" x14ac:dyDescent="0.2">
      <c r="A88" s="316" t="s">
        <v>1853</v>
      </c>
      <c r="B88" s="558" t="s">
        <v>1854</v>
      </c>
      <c r="C88" s="318">
        <f>'Series 700 Input'!J88</f>
        <v>0</v>
      </c>
      <c r="D88" s="318" t="s">
        <v>1752</v>
      </c>
      <c r="E88" s="574">
        <v>28.03</v>
      </c>
      <c r="F88" s="574">
        <v>17.3</v>
      </c>
      <c r="G88" s="574">
        <v>17.239999999999998</v>
      </c>
      <c r="H88" s="324">
        <f>IFERROR(IF($C88&lt;500,$C88*E88,IF(AND(500&lt;=$C88,$C88&lt;=5000),$C88*F88,IF($C88&gt;5000,$C88*G88,"No Offer"))),"No Offer")</f>
        <v>0</v>
      </c>
      <c r="I88" s="573">
        <v>20</v>
      </c>
      <c r="J88" s="573">
        <v>20</v>
      </c>
      <c r="K88" s="573">
        <v>1</v>
      </c>
      <c r="L88" s="326">
        <f>IFERROR(IF($C88&lt;500,$C88*I88,IF(AND(500&lt;=$C88,$C88&lt;=5000),$C88*J88,IF($C88&gt;5000,$C88*K88,"No Offer"))),"No Offer")</f>
        <v>0</v>
      </c>
      <c r="M88" s="574">
        <v>19.690000000000001</v>
      </c>
      <c r="N88" s="574">
        <v>17.93</v>
      </c>
      <c r="O88" s="574">
        <v>17.93</v>
      </c>
      <c r="P88" s="324">
        <f>IFERROR(IF($C88&lt;500,$C88*M88,IF(AND(500&lt;=$C88,$C88&lt;=5000),$C88*N88,IF($C88&gt;5000,$C88*O88,"No Offer"))),"No Offer")</f>
        <v>0</v>
      </c>
      <c r="Q88" s="644">
        <v>15.4</v>
      </c>
      <c r="R88" s="644">
        <v>13.4</v>
      </c>
      <c r="S88" s="644">
        <v>13</v>
      </c>
      <c r="T88" s="326">
        <f>IFERROR(IF($C88&lt;500,$C88*Q88,IF(AND(500&lt;=$C88,$C88&lt;=5000),$C88*R88,IF($C88&gt;5000,$C88*S88,"No Offer"))),"No Offer")</f>
        <v>0</v>
      </c>
      <c r="U88" s="576">
        <v>16.489999999999998</v>
      </c>
      <c r="V88" s="576">
        <v>14.46</v>
      </c>
      <c r="W88" s="576">
        <v>13.96</v>
      </c>
      <c r="X88" s="324">
        <f>IFERROR(IF($C88&lt;500,$C88*U88,IF(AND(500&lt;=$C88,$C88&lt;=5000),$C88*V88,IF($C88&gt;5000,$C88*W88,"No Offer"))),"No Offer")</f>
        <v>0</v>
      </c>
      <c r="Y88" s="573">
        <v>25</v>
      </c>
      <c r="Z88" s="573">
        <v>18.52</v>
      </c>
      <c r="AA88" s="573">
        <v>15.48</v>
      </c>
      <c r="AB88" s="326">
        <f>IFERROR(IF($C88&lt;500,$C88*Y88,IF(AND(500&lt;=$C88,$C88&lt;=5000),$C88*Z88,IF($C88&gt;5000,$C88*AA88,"No Offer"))),"No Offer")</f>
        <v>0</v>
      </c>
      <c r="AC88" s="731">
        <f>AB88</f>
        <v>0</v>
      </c>
    </row>
    <row r="89" spans="1:29" x14ac:dyDescent="0.2">
      <c r="A89" s="316"/>
      <c r="B89" s="558"/>
      <c r="C89" s="318"/>
      <c r="D89" s="318"/>
      <c r="E89" s="574"/>
      <c r="F89" s="574"/>
      <c r="G89" s="574"/>
      <c r="H89" s="324"/>
      <c r="I89" s="573"/>
      <c r="J89" s="573"/>
      <c r="K89" s="573"/>
      <c r="L89" s="573"/>
      <c r="M89" s="574"/>
      <c r="N89" s="574"/>
      <c r="O89" s="574"/>
      <c r="P89" s="324"/>
      <c r="Q89" s="644"/>
      <c r="R89" s="644"/>
      <c r="S89" s="644"/>
      <c r="T89" s="573"/>
      <c r="U89" s="576"/>
      <c r="V89" s="576"/>
      <c r="W89" s="576"/>
      <c r="X89" s="324"/>
      <c r="Y89" s="573"/>
      <c r="Z89" s="573"/>
      <c r="AA89" s="573"/>
      <c r="AB89" s="573"/>
    </row>
    <row r="90" spans="1:29" ht="25.5" x14ac:dyDescent="0.2">
      <c r="A90" s="316" t="s">
        <v>1855</v>
      </c>
      <c r="B90" s="558" t="s">
        <v>1856</v>
      </c>
      <c r="C90" s="318">
        <f>'Series 700 Input'!J90</f>
        <v>0</v>
      </c>
      <c r="D90" s="318" t="s">
        <v>1752</v>
      </c>
      <c r="E90" s="574">
        <v>28.03</v>
      </c>
      <c r="F90" s="574">
        <v>17.3</v>
      </c>
      <c r="G90" s="574">
        <v>17.239999999999998</v>
      </c>
      <c r="H90" s="324">
        <f>IFERROR(IF($C90&lt;500,$C90*E90,IF(AND(500&lt;=$C90,$C90&lt;=5000),$C90*F90,IF($C90&gt;5000,$C90*G90,"No Offer"))),"No Offer")</f>
        <v>0</v>
      </c>
      <c r="I90" s="573">
        <v>20</v>
      </c>
      <c r="J90" s="573">
        <v>20</v>
      </c>
      <c r="K90" s="573">
        <v>1</v>
      </c>
      <c r="L90" s="326">
        <f>IFERROR(IF($C90&lt;500,$C90*I90,IF(AND(500&lt;=$C90,$C90&lt;=5000),$C90*J90,IF($C90&gt;5000,$C90*K90,"No Offer"))),"No Offer")</f>
        <v>0</v>
      </c>
      <c r="M90" s="574">
        <v>19.690000000000001</v>
      </c>
      <c r="N90" s="574">
        <v>17.93</v>
      </c>
      <c r="O90" s="574">
        <v>17.93</v>
      </c>
      <c r="P90" s="324">
        <f>IFERROR(IF($C90&lt;500,$C90*M90,IF(AND(500&lt;=$C90,$C90&lt;=5000),$C90*N90,IF($C90&gt;5000,$C90*O90,"No Offer"))),"No Offer")</f>
        <v>0</v>
      </c>
      <c r="Q90" s="644">
        <v>15.4</v>
      </c>
      <c r="R90" s="644">
        <v>13.4</v>
      </c>
      <c r="S90" s="644">
        <v>13</v>
      </c>
      <c r="T90" s="326">
        <f>IFERROR(IF($C90&lt;500,$C90*Q90,IF(AND(500&lt;=$C90,$C90&lt;=5000),$C90*R90,IF($C90&gt;5000,$C90*S90,"No Offer"))),"No Offer")</f>
        <v>0</v>
      </c>
      <c r="U90" s="576">
        <v>16.989999999999998</v>
      </c>
      <c r="V90" s="576">
        <v>14.96</v>
      </c>
      <c r="W90" s="576">
        <v>14.46</v>
      </c>
      <c r="X90" s="324">
        <f>IFERROR(IF($C90&lt;500,$C90*U90,IF(AND(500&lt;=$C90,$C90&lt;=5000),$C90*V90,IF($C90&gt;5000,$C90*W90,"No Offer"))),"No Offer")</f>
        <v>0</v>
      </c>
      <c r="Y90" s="573">
        <v>25</v>
      </c>
      <c r="Z90" s="573">
        <v>18.52</v>
      </c>
      <c r="AA90" s="573">
        <v>15.48</v>
      </c>
      <c r="AB90" s="326">
        <f>IFERROR(IF($C90&lt;500,$C90*Y90,IF(AND(500&lt;=$C90,$C90&lt;=5000),$C90*Z90,IF($C90&gt;5000,$C90*AA90,"No Offer"))),"No Offer")</f>
        <v>0</v>
      </c>
      <c r="AC90" s="731">
        <f>AB90</f>
        <v>0</v>
      </c>
    </row>
    <row r="91" spans="1:29" x14ac:dyDescent="0.2">
      <c r="A91" s="316"/>
      <c r="B91" s="558"/>
      <c r="C91" s="318"/>
      <c r="D91" s="318"/>
      <c r="E91" s="574"/>
      <c r="F91" s="574"/>
      <c r="G91" s="574"/>
      <c r="H91" s="319"/>
      <c r="I91" s="573"/>
      <c r="J91" s="573"/>
      <c r="K91" s="573"/>
      <c r="L91" s="573"/>
      <c r="M91" s="574"/>
      <c r="N91" s="574"/>
      <c r="O91" s="574"/>
      <c r="P91" s="319"/>
      <c r="Q91" s="644"/>
      <c r="R91" s="644"/>
      <c r="S91" s="644"/>
      <c r="T91" s="573"/>
      <c r="U91" s="576"/>
      <c r="V91" s="576"/>
      <c r="W91" s="576"/>
      <c r="X91" s="319"/>
      <c r="Y91" s="573"/>
      <c r="Z91" s="573"/>
      <c r="AA91" s="573"/>
      <c r="AB91" s="573"/>
    </row>
    <row r="92" spans="1:29" ht="38.25" x14ac:dyDescent="0.2">
      <c r="A92" s="316" t="s">
        <v>1857</v>
      </c>
      <c r="B92" s="558" t="s">
        <v>1858</v>
      </c>
      <c r="C92" s="318">
        <f>'Series 700 Input'!J92</f>
        <v>0</v>
      </c>
      <c r="D92" s="318" t="s">
        <v>1752</v>
      </c>
      <c r="E92" s="574">
        <v>28.03</v>
      </c>
      <c r="F92" s="574">
        <v>17.3</v>
      </c>
      <c r="G92" s="574">
        <v>17.239999999999998</v>
      </c>
      <c r="H92" s="324">
        <f>IFERROR(IF($C92&lt;500,$C92*E92,IF(AND(500&lt;=$C92,$C92&lt;=5000),$C92*F92,IF($C92&gt;5000,$C92*G92,"No Offer"))),"No Offer")</f>
        <v>0</v>
      </c>
      <c r="I92" s="573">
        <v>20</v>
      </c>
      <c r="J92" s="573">
        <v>20</v>
      </c>
      <c r="K92" s="573">
        <v>1</v>
      </c>
      <c r="L92" s="326">
        <f>IFERROR(IF($C92&lt;500,$C92*I92,IF(AND(500&lt;=$C92,$C92&lt;=5000),$C92*J92,IF($C92&gt;5000,$C92*K92,"No Offer"))),"No Offer")</f>
        <v>0</v>
      </c>
      <c r="M92" s="574">
        <v>21.99</v>
      </c>
      <c r="N92" s="574">
        <v>20.23</v>
      </c>
      <c r="O92" s="574">
        <v>20.23</v>
      </c>
      <c r="P92" s="324">
        <f>IFERROR(IF($C92&lt;500,$C92*M92,IF(AND(500&lt;=$C92,$C92&lt;=5000),$C92*N92,IF($C92&gt;5000,$C92*O92,"No Offer"))),"No Offer")</f>
        <v>0</v>
      </c>
      <c r="Q92" s="644">
        <v>15.4</v>
      </c>
      <c r="R92" s="644">
        <v>13.4</v>
      </c>
      <c r="S92" s="644">
        <v>13</v>
      </c>
      <c r="T92" s="326">
        <f>IFERROR(IF($C92&lt;500,$C92*Q92,IF(AND(500&lt;=$C92,$C92&lt;=5000),$C92*R92,IF($C92&gt;5000,$C92*S92,"No Offer"))),"No Offer")</f>
        <v>0</v>
      </c>
      <c r="U92" s="576">
        <v>16.489999999999998</v>
      </c>
      <c r="V92" s="576">
        <v>14.46</v>
      </c>
      <c r="W92" s="576">
        <v>13.96</v>
      </c>
      <c r="X92" s="324">
        <f>IFERROR(IF($C92&lt;500,$C92*U92,IF(AND(500&lt;=$C92,$C92&lt;=5000),$C92*V92,IF($C92&gt;5000,$C92*W92,"No Offer"))),"No Offer")</f>
        <v>0</v>
      </c>
      <c r="Y92" s="573">
        <v>25.5</v>
      </c>
      <c r="Z92" s="573">
        <v>19.25</v>
      </c>
      <c r="AA92" s="573">
        <v>16.100000000000001</v>
      </c>
      <c r="AB92" s="326">
        <f>IFERROR(IF($C92&lt;500,$C92*Y92,IF(AND(500&lt;=$C92,$C92&lt;=5000),$C92*Z92,IF($C92&gt;5000,$C92*AA92,"No Offer"))),"No Offer")</f>
        <v>0</v>
      </c>
      <c r="AC92" s="731">
        <f>AB92</f>
        <v>0</v>
      </c>
    </row>
    <row r="93" spans="1:29" x14ac:dyDescent="0.2">
      <c r="A93" s="316"/>
      <c r="B93" s="558"/>
      <c r="C93" s="318"/>
      <c r="D93" s="318"/>
      <c r="E93" s="574"/>
      <c r="F93" s="574"/>
      <c r="G93" s="574"/>
      <c r="H93" s="324"/>
      <c r="I93" s="573"/>
      <c r="J93" s="573"/>
      <c r="K93" s="573"/>
      <c r="L93" s="573"/>
      <c r="M93" s="574"/>
      <c r="N93" s="574"/>
      <c r="O93" s="574"/>
      <c r="P93" s="324"/>
      <c r="Q93" s="644"/>
      <c r="R93" s="644"/>
      <c r="S93" s="644"/>
      <c r="T93" s="573"/>
      <c r="U93" s="576"/>
      <c r="V93" s="576"/>
      <c r="W93" s="576"/>
      <c r="X93" s="324"/>
      <c r="Y93" s="573"/>
      <c r="Z93" s="573"/>
      <c r="AA93" s="573"/>
      <c r="AB93" s="573"/>
    </row>
    <row r="94" spans="1:29" ht="25.5" x14ac:dyDescent="0.2">
      <c r="A94" s="316" t="s">
        <v>1859</v>
      </c>
      <c r="B94" s="558" t="s">
        <v>1860</v>
      </c>
      <c r="C94" s="318">
        <f>'Series 700 Input'!J94</f>
        <v>0</v>
      </c>
      <c r="D94" s="318" t="s">
        <v>1752</v>
      </c>
      <c r="E94" s="574">
        <v>28.03</v>
      </c>
      <c r="F94" s="574">
        <v>17.3</v>
      </c>
      <c r="G94" s="574">
        <v>17.239999999999998</v>
      </c>
      <c r="H94" s="324">
        <f>IFERROR(IF($C94&lt;500,$C94*E94,IF(AND(500&lt;=$C94,$C94&lt;=5000),$C94*F94,IF($C94&gt;5000,$C94*G94,"No Offer"))),"No Offer")</f>
        <v>0</v>
      </c>
      <c r="I94" s="573">
        <v>20</v>
      </c>
      <c r="J94" s="573">
        <v>20</v>
      </c>
      <c r="K94" s="573">
        <v>1</v>
      </c>
      <c r="L94" s="326">
        <f>IFERROR(IF($C94&lt;500,$C94*I94,IF(AND(500&lt;=$C94,$C94&lt;=5000),$C94*J94,IF($C94&gt;5000,$C94*K94,"No Offer"))),"No Offer")</f>
        <v>0</v>
      </c>
      <c r="M94" s="574">
        <v>21.99</v>
      </c>
      <c r="N94" s="574">
        <v>20.23</v>
      </c>
      <c r="O94" s="574">
        <v>20.23</v>
      </c>
      <c r="P94" s="324">
        <f>IFERROR(IF($C94&lt;500,$C94*M94,IF(AND(500&lt;=$C94,$C94&lt;=5000),$C94*N94,IF($C94&gt;5000,$C94*O94,"No Offer"))),"No Offer")</f>
        <v>0</v>
      </c>
      <c r="Q94" s="644">
        <v>15.4</v>
      </c>
      <c r="R94" s="644">
        <v>13.4</v>
      </c>
      <c r="S94" s="644">
        <v>13</v>
      </c>
      <c r="T94" s="326">
        <f>IFERROR(IF($C94&lt;500,$C94*Q94,IF(AND(500&lt;=$C94,$C94&lt;=5000),$C94*R94,IF($C94&gt;5000,$C94*S94,"No Offer"))),"No Offer")</f>
        <v>0</v>
      </c>
      <c r="U94" s="576">
        <v>16.989999999999998</v>
      </c>
      <c r="V94" s="576">
        <v>14.96</v>
      </c>
      <c r="W94" s="576">
        <v>14.46</v>
      </c>
      <c r="X94" s="324">
        <f>IFERROR(IF($C94&lt;500,$C94*U94,IF(AND(500&lt;=$C94,$C94&lt;=5000),$C94*V94,IF($C94&gt;5000,$C94*W94,"No Offer"))),"No Offer")</f>
        <v>0</v>
      </c>
      <c r="Y94" s="573">
        <v>25.5</v>
      </c>
      <c r="Z94" s="573">
        <v>19.25</v>
      </c>
      <c r="AA94" s="573">
        <v>16.100000000000001</v>
      </c>
      <c r="AB94" s="326">
        <f>IFERROR(IF($C94&lt;500,$C94*Y94,IF(AND(500&lt;=$C94,$C94&lt;=5000),$C94*Z94,IF($C94&gt;5000,$C94*AA94,"No Offer"))),"No Offer")</f>
        <v>0</v>
      </c>
      <c r="AC94" s="731">
        <f>AB94</f>
        <v>0</v>
      </c>
    </row>
    <row r="95" spans="1:29" x14ac:dyDescent="0.2">
      <c r="A95" s="316"/>
      <c r="B95" s="558"/>
      <c r="C95" s="318"/>
      <c r="D95" s="318"/>
      <c r="E95" s="574"/>
      <c r="F95" s="574"/>
      <c r="G95" s="574"/>
      <c r="H95" s="319"/>
      <c r="I95" s="573"/>
      <c r="J95" s="573"/>
      <c r="K95" s="573"/>
      <c r="L95" s="573"/>
      <c r="M95" s="574"/>
      <c r="N95" s="574"/>
      <c r="O95" s="574"/>
      <c r="P95" s="319"/>
      <c r="Q95" s="644"/>
      <c r="R95" s="644"/>
      <c r="S95" s="644"/>
      <c r="T95" s="573"/>
      <c r="U95" s="576"/>
      <c r="V95" s="576"/>
      <c r="W95" s="576"/>
      <c r="X95" s="319"/>
      <c r="Y95" s="573"/>
      <c r="Z95" s="573"/>
      <c r="AA95" s="573"/>
      <c r="AB95" s="573"/>
    </row>
    <row r="96" spans="1:29" s="738" customFormat="1" ht="38.25" x14ac:dyDescent="0.2">
      <c r="A96" s="316" t="s">
        <v>1861</v>
      </c>
      <c r="B96" s="558" t="s">
        <v>1862</v>
      </c>
      <c r="C96" s="318">
        <f>'Series 700 Input'!J96</f>
        <v>0</v>
      </c>
      <c r="D96" s="318" t="s">
        <v>1752</v>
      </c>
      <c r="E96" s="574">
        <v>31.47</v>
      </c>
      <c r="F96" s="574">
        <v>29.51</v>
      </c>
      <c r="G96" s="574">
        <v>29.45</v>
      </c>
      <c r="H96" s="324">
        <f>IFERROR(IF($C96&lt;500,$C96*E96,IF(AND(500&lt;=$C96,$C96&lt;=5000),$C96*F96,IF($C96&gt;5000,$C96*G96,"No Offer"))),"No Offer")</f>
        <v>0</v>
      </c>
      <c r="I96" s="573">
        <v>20</v>
      </c>
      <c r="J96" s="573">
        <v>20</v>
      </c>
      <c r="K96" s="573">
        <v>1</v>
      </c>
      <c r="L96" s="326">
        <f>IFERROR(IF($C96&lt;500,$C96*I96,IF(AND(500&lt;=$C96,$C96&lt;=5000),$C96*J96,IF($C96&gt;5000,$C96*K96,"No Offer"))),"No Offer")</f>
        <v>0</v>
      </c>
      <c r="M96" s="574">
        <v>23.72</v>
      </c>
      <c r="N96" s="574">
        <v>21.96</v>
      </c>
      <c r="O96" s="574">
        <v>21.96</v>
      </c>
      <c r="P96" s="324">
        <f>IFERROR(IF($C96&lt;500,$C96*M96,IF(AND(500&lt;=$C96,$C96&lt;=5000),$C96*N96,IF($C96&gt;5000,$C96*O96,"No Offer"))),"No Offer")</f>
        <v>0</v>
      </c>
      <c r="Q96" s="644">
        <v>17.399999999999999</v>
      </c>
      <c r="R96" s="644">
        <v>15.5</v>
      </c>
      <c r="S96" s="644">
        <v>15</v>
      </c>
      <c r="T96" s="326">
        <f>IFERROR(IF($C96&lt;500,$C96*Q96,IF(AND(500&lt;=$C96,$C96&lt;=5000),$C96*R96,IF($C96&gt;5000,$C96*S96,"No Offer"))),"No Offer")</f>
        <v>0</v>
      </c>
      <c r="U96" s="576">
        <v>18.190000000000001</v>
      </c>
      <c r="V96" s="576">
        <v>16.16</v>
      </c>
      <c r="W96" s="576">
        <v>15.66</v>
      </c>
      <c r="X96" s="324">
        <f>IFERROR(IF($C96&lt;500,$C96*U96,IF(AND(500&lt;=$C96,$C96&lt;=5000),$C96*V96,IF($C96&gt;5000,$C96*W96,"No Offer"))),"No Offer")</f>
        <v>0</v>
      </c>
      <c r="Y96" s="573">
        <v>26.5</v>
      </c>
      <c r="Z96" s="573">
        <v>20.02</v>
      </c>
      <c r="AA96" s="573">
        <v>16.98</v>
      </c>
      <c r="AB96" s="326">
        <f>IFERROR(IF($C96&lt;500,$C96*Y96,IF(AND(500&lt;=$C96,$C96&lt;=5000),$C96*Z96,IF($C96&gt;5000,$C96*AA96,"No Offer"))),"No Offer")</f>
        <v>0</v>
      </c>
      <c r="AC96" s="731">
        <f>AB96</f>
        <v>0</v>
      </c>
    </row>
    <row r="97" spans="1:29" x14ac:dyDescent="0.2">
      <c r="A97" s="316"/>
      <c r="B97" s="558"/>
      <c r="C97" s="318"/>
      <c r="D97" s="318"/>
      <c r="E97" s="574"/>
      <c r="F97" s="574"/>
      <c r="G97" s="574"/>
      <c r="H97" s="324"/>
      <c r="I97" s="573"/>
      <c r="J97" s="573"/>
      <c r="K97" s="573"/>
      <c r="L97" s="573"/>
      <c r="M97" s="574"/>
      <c r="N97" s="574"/>
      <c r="O97" s="574"/>
      <c r="P97" s="324"/>
      <c r="Q97" s="644"/>
      <c r="R97" s="644"/>
      <c r="S97" s="644"/>
      <c r="T97" s="573"/>
      <c r="U97" s="576"/>
      <c r="V97" s="576"/>
      <c r="W97" s="576"/>
      <c r="X97" s="324"/>
      <c r="Y97" s="573"/>
      <c r="Z97" s="573"/>
      <c r="AA97" s="573"/>
      <c r="AB97" s="573"/>
    </row>
    <row r="98" spans="1:29" ht="25.5" x14ac:dyDescent="0.2">
      <c r="A98" s="316" t="s">
        <v>1863</v>
      </c>
      <c r="B98" s="558" t="s">
        <v>1864</v>
      </c>
      <c r="C98" s="318">
        <f>'Series 700 Input'!J98</f>
        <v>0</v>
      </c>
      <c r="D98" s="318" t="s">
        <v>1752</v>
      </c>
      <c r="E98" s="574">
        <v>31.47</v>
      </c>
      <c r="F98" s="574">
        <v>29.51</v>
      </c>
      <c r="G98" s="574">
        <v>29.45</v>
      </c>
      <c r="H98" s="324">
        <f>IFERROR(IF($C98&lt;500,$C98*E98,IF(AND(500&lt;=$C98,$C98&lt;=5000),$C98*F98,IF($C98&gt;5000,$C98*G98,"No Offer"))),"No Offer")</f>
        <v>0</v>
      </c>
      <c r="I98" s="573">
        <v>20</v>
      </c>
      <c r="J98" s="573">
        <v>20</v>
      </c>
      <c r="K98" s="573">
        <v>1</v>
      </c>
      <c r="L98" s="326">
        <f>IFERROR(IF($C98&lt;500,$C98*I98,IF(AND(500&lt;=$C98,$C98&lt;=5000),$C98*J98,IF($C98&gt;5000,$C98*K98,"No Offer"))),"No Offer")</f>
        <v>0</v>
      </c>
      <c r="M98" s="574">
        <v>23.72</v>
      </c>
      <c r="N98" s="574">
        <v>21.96</v>
      </c>
      <c r="O98" s="574">
        <v>21.96</v>
      </c>
      <c r="P98" s="324">
        <f>IFERROR(IF($C98&lt;500,$C98*M98,IF(AND(500&lt;=$C98,$C98&lt;=5000),$C98*N98,IF($C98&gt;5000,$C98*O98,"No Offer"))),"No Offer")</f>
        <v>0</v>
      </c>
      <c r="Q98" s="644">
        <v>17.399999999999999</v>
      </c>
      <c r="R98" s="644">
        <v>15.5</v>
      </c>
      <c r="S98" s="644">
        <v>15</v>
      </c>
      <c r="T98" s="326">
        <f>IFERROR(IF($C98&lt;500,$C98*Q98,IF(AND(500&lt;=$C98,$C98&lt;=5000),$C98*R98,IF($C98&gt;5000,$C98*S98,"No Offer"))),"No Offer")</f>
        <v>0</v>
      </c>
      <c r="U98" s="576">
        <v>18.690000000000001</v>
      </c>
      <c r="V98" s="576">
        <v>16.66</v>
      </c>
      <c r="W98" s="576">
        <v>16.16</v>
      </c>
      <c r="X98" s="324">
        <f>IFERROR(IF($C98&lt;500,$C98*U98,IF(AND(500&lt;=$C98,$C98&lt;=5000),$C98*V98,IF($C98&gt;5000,$C98*W98,"No Offer"))),"No Offer")</f>
        <v>0</v>
      </c>
      <c r="Y98" s="573">
        <v>26.5</v>
      </c>
      <c r="Z98" s="573">
        <v>20.02</v>
      </c>
      <c r="AA98" s="573">
        <v>16.98</v>
      </c>
      <c r="AB98" s="326">
        <f>IFERROR(IF($C98&lt;500,$C98*Y98,IF(AND(500&lt;=$C98,$C98&lt;=5000),$C98*Z98,IF($C98&gt;5000,$C98*AA98,"No Offer"))),"No Offer")</f>
        <v>0</v>
      </c>
      <c r="AC98" s="731">
        <f>AB98</f>
        <v>0</v>
      </c>
    </row>
    <row r="99" spans="1:29" x14ac:dyDescent="0.2">
      <c r="A99" s="316"/>
      <c r="B99" s="614"/>
      <c r="C99" s="318"/>
      <c r="D99" s="318"/>
      <c r="E99" s="574"/>
      <c r="F99" s="574"/>
      <c r="G99" s="574"/>
      <c r="H99" s="319"/>
      <c r="I99" s="573"/>
      <c r="J99" s="573"/>
      <c r="K99" s="573"/>
      <c r="L99" s="573"/>
      <c r="M99" s="574"/>
      <c r="N99" s="574"/>
      <c r="O99" s="574"/>
      <c r="P99" s="319"/>
      <c r="Q99" s="644"/>
      <c r="R99" s="644"/>
      <c r="S99" s="644"/>
      <c r="T99" s="573"/>
      <c r="U99" s="576"/>
      <c r="V99" s="576"/>
      <c r="W99" s="576"/>
      <c r="X99" s="319"/>
      <c r="Y99" s="573"/>
      <c r="Z99" s="573"/>
      <c r="AA99" s="573"/>
      <c r="AB99" s="573"/>
    </row>
    <row r="100" spans="1:29" ht="38.25" x14ac:dyDescent="0.2">
      <c r="A100" s="316" t="s">
        <v>1865</v>
      </c>
      <c r="B100" s="558" t="s">
        <v>1866</v>
      </c>
      <c r="C100" s="318">
        <f>'Series 700 Input'!J100</f>
        <v>0</v>
      </c>
      <c r="D100" s="318" t="s">
        <v>1752</v>
      </c>
      <c r="E100" s="574">
        <v>31.47</v>
      </c>
      <c r="F100" s="574">
        <v>29.51</v>
      </c>
      <c r="G100" s="574">
        <v>29.45</v>
      </c>
      <c r="H100" s="324">
        <f>IFERROR(IF($C100&lt;500,$C100*E100,IF(AND(500&lt;=$C100,$C100&lt;=5000),$C100*F100,IF($C100&gt;5000,$C100*G100,"No Offer"))),"No Offer")</f>
        <v>0</v>
      </c>
      <c r="I100" s="573">
        <v>30</v>
      </c>
      <c r="J100" s="573">
        <v>30</v>
      </c>
      <c r="K100" s="573">
        <v>1</v>
      </c>
      <c r="L100" s="326">
        <f>IFERROR(IF($C100&lt;500,$C100*I100,IF(AND(500&lt;=$C100,$C100&lt;=5000),$C100*J100,IF($C100&gt;5000,$C100*K100,"No Offer"))),"No Offer")</f>
        <v>0</v>
      </c>
      <c r="M100" s="574">
        <v>23.72</v>
      </c>
      <c r="N100" s="574">
        <v>21.96</v>
      </c>
      <c r="O100" s="574">
        <v>21.96</v>
      </c>
      <c r="P100" s="324">
        <f>IFERROR(IF($C100&lt;500,$C100*M100,IF(AND(500&lt;=$C100,$C100&lt;=5000),$C100*N100,IF($C100&gt;5000,$C100*O100,"No Offer"))),"No Offer")</f>
        <v>0</v>
      </c>
      <c r="Q100" s="644">
        <v>17.399999999999999</v>
      </c>
      <c r="R100" s="644">
        <v>15.5</v>
      </c>
      <c r="S100" s="644">
        <v>15</v>
      </c>
      <c r="T100" s="326">
        <f>IFERROR(IF($C100&lt;500,$C100*Q100,IF(AND(500&lt;=$C100,$C100&lt;=5000),$C100*R100,IF($C100&gt;5000,$C100*S100,"No Offer"))),"No Offer")</f>
        <v>0</v>
      </c>
      <c r="U100" s="576">
        <v>18.190000000000001</v>
      </c>
      <c r="V100" s="576">
        <v>16.16</v>
      </c>
      <c r="W100" s="576">
        <v>15.66</v>
      </c>
      <c r="X100" s="324">
        <f>IFERROR(IF($C100&lt;500,$C100*U100,IF(AND(500&lt;=$C100,$C100&lt;=5000),$C100*V100,IF($C100&gt;5000,$C100*W100,"No Offer"))),"No Offer")</f>
        <v>0</v>
      </c>
      <c r="Y100" s="573">
        <v>27</v>
      </c>
      <c r="Z100" s="573">
        <v>20.75</v>
      </c>
      <c r="AA100" s="573">
        <v>17.600000000000001</v>
      </c>
      <c r="AB100" s="326">
        <f>IFERROR(IF($C100&lt;500,$C100*Y100,IF(AND(500&lt;=$C100,$C100&lt;=5000),$C100*Z100,IF($C100&gt;5000,$C100*AA100,"No Offer"))),"No Offer")</f>
        <v>0</v>
      </c>
      <c r="AC100" s="731">
        <f>AB100</f>
        <v>0</v>
      </c>
    </row>
    <row r="101" spans="1:29" x14ac:dyDescent="0.2">
      <c r="A101" s="316"/>
      <c r="B101" s="558"/>
      <c r="C101" s="318"/>
      <c r="D101" s="318"/>
      <c r="E101" s="574"/>
      <c r="F101" s="574"/>
      <c r="G101" s="574"/>
      <c r="H101" s="324"/>
      <c r="I101" s="573"/>
      <c r="J101" s="573"/>
      <c r="K101" s="573"/>
      <c r="L101" s="573"/>
      <c r="M101" s="574"/>
      <c r="N101" s="574"/>
      <c r="O101" s="574"/>
      <c r="P101" s="324"/>
      <c r="Q101" s="644"/>
      <c r="R101" s="644"/>
      <c r="S101" s="644"/>
      <c r="T101" s="573"/>
      <c r="U101" s="576"/>
      <c r="V101" s="576"/>
      <c r="W101" s="576"/>
      <c r="X101" s="324"/>
      <c r="Y101" s="573"/>
      <c r="Z101" s="573"/>
      <c r="AA101" s="573"/>
      <c r="AB101" s="573"/>
    </row>
    <row r="102" spans="1:29" ht="25.5" x14ac:dyDescent="0.2">
      <c r="A102" s="316" t="s">
        <v>1867</v>
      </c>
      <c r="B102" s="558" t="s">
        <v>1868</v>
      </c>
      <c r="C102" s="318">
        <f>'Series 700 Input'!J102</f>
        <v>0</v>
      </c>
      <c r="D102" s="318" t="s">
        <v>1752</v>
      </c>
      <c r="E102" s="574">
        <v>31.47</v>
      </c>
      <c r="F102" s="574">
        <v>29.51</v>
      </c>
      <c r="G102" s="574">
        <v>29.45</v>
      </c>
      <c r="H102" s="324">
        <f>IFERROR(IF($C102&lt;500,$C102*E102,IF(AND(500&lt;=$C102,$C102&lt;=5000),$C102*F102,IF($C102&gt;5000,$C102*G102,"No Offer"))),"No Offer")</f>
        <v>0</v>
      </c>
      <c r="I102" s="573">
        <v>30</v>
      </c>
      <c r="J102" s="573">
        <v>30</v>
      </c>
      <c r="K102" s="573">
        <v>1</v>
      </c>
      <c r="L102" s="326">
        <f>IFERROR(IF($C102&lt;500,$C102*I102,IF(AND(500&lt;=$C102,$C102&lt;=5000),$C102*J102,IF($C102&gt;5000,$C102*K102,"No Offer"))),"No Offer")</f>
        <v>0</v>
      </c>
      <c r="M102" s="574">
        <v>23.72</v>
      </c>
      <c r="N102" s="574">
        <v>21.96</v>
      </c>
      <c r="O102" s="574">
        <v>21.96</v>
      </c>
      <c r="P102" s="324">
        <f>IFERROR(IF($C102&lt;500,$C102*M102,IF(AND(500&lt;=$C102,$C102&lt;=5000),$C102*N102,IF($C102&gt;5000,$C102*O102,"No Offer"))),"No Offer")</f>
        <v>0</v>
      </c>
      <c r="Q102" s="644">
        <v>17.399999999999999</v>
      </c>
      <c r="R102" s="644">
        <v>15.5</v>
      </c>
      <c r="S102" s="644">
        <v>15</v>
      </c>
      <c r="T102" s="326">
        <f>IFERROR(IF($C102&lt;500,$C102*Q102,IF(AND(500&lt;=$C102,$C102&lt;=5000),$C102*R102,IF($C102&gt;5000,$C102*S102,"No Offer"))),"No Offer")</f>
        <v>0</v>
      </c>
      <c r="U102" s="576">
        <v>18.690000000000001</v>
      </c>
      <c r="V102" s="576">
        <v>16.66</v>
      </c>
      <c r="W102" s="576">
        <v>16.16</v>
      </c>
      <c r="X102" s="324">
        <f>IFERROR(IF($C102&lt;500,$C102*U102,IF(AND(500&lt;=$C102,$C102&lt;=5000),$C102*V102,IF($C102&gt;5000,$C102*W102,"No Offer"))),"No Offer")</f>
        <v>0</v>
      </c>
      <c r="Y102" s="573">
        <v>27</v>
      </c>
      <c r="Z102" s="573">
        <v>20.75</v>
      </c>
      <c r="AA102" s="573">
        <v>17.600000000000001</v>
      </c>
      <c r="AB102" s="326">
        <f>IFERROR(IF($C102&lt;500,$C102*Y102,IF(AND(500&lt;=$C102,$C102&lt;=5000),$C102*Z102,IF($C102&gt;5000,$C102*AA102,"No Offer"))),"No Offer")</f>
        <v>0</v>
      </c>
      <c r="AC102" s="731">
        <f>AB102</f>
        <v>0</v>
      </c>
    </row>
    <row r="103" spans="1:29" x14ac:dyDescent="0.2">
      <c r="A103" s="316"/>
      <c r="B103" s="558"/>
      <c r="C103" s="318"/>
      <c r="D103" s="318"/>
      <c r="E103" s="574"/>
      <c r="F103" s="574"/>
      <c r="G103" s="574"/>
      <c r="H103" s="319"/>
      <c r="I103" s="573"/>
      <c r="J103" s="573"/>
      <c r="K103" s="573"/>
      <c r="L103" s="573"/>
      <c r="M103" s="574"/>
      <c r="N103" s="574"/>
      <c r="O103" s="574"/>
      <c r="P103" s="319"/>
      <c r="Q103" s="644"/>
      <c r="R103" s="644"/>
      <c r="S103" s="644"/>
      <c r="T103" s="573"/>
      <c r="U103" s="576"/>
      <c r="V103" s="576"/>
      <c r="W103" s="576"/>
      <c r="X103" s="319"/>
      <c r="Y103" s="573"/>
      <c r="Z103" s="573"/>
      <c r="AA103" s="573"/>
      <c r="AB103" s="573"/>
    </row>
    <row r="104" spans="1:29" s="738" customFormat="1" ht="38.25" x14ac:dyDescent="0.2">
      <c r="A104" s="316" t="s">
        <v>1869</v>
      </c>
      <c r="B104" s="558" t="s">
        <v>1870</v>
      </c>
      <c r="C104" s="318">
        <f>'Series 700 Input'!J104</f>
        <v>0</v>
      </c>
      <c r="D104" s="318" t="s">
        <v>1752</v>
      </c>
      <c r="E104" s="574">
        <v>29.09</v>
      </c>
      <c r="F104" s="574">
        <v>19</v>
      </c>
      <c r="G104" s="574">
        <v>18.87</v>
      </c>
      <c r="H104" s="324">
        <f>IFERROR(IF($C104&lt;500,$C104*E104,IF(AND(500&lt;=$C104,$C104&lt;=5000),$C104*F104,IF($C104&gt;5000,$C104*G104,"No Offer"))),"No Offer")</f>
        <v>0</v>
      </c>
      <c r="I104" s="573">
        <v>20</v>
      </c>
      <c r="J104" s="573">
        <v>20</v>
      </c>
      <c r="K104" s="573">
        <v>1</v>
      </c>
      <c r="L104" s="326">
        <f>IFERROR(IF($C104&lt;500,$C104*I104,IF(AND(500&lt;=$C104,$C104&lt;=5000),$C104*J104,IF($C104&gt;5000,$C104*K104,"No Offer"))),"No Offer")</f>
        <v>0</v>
      </c>
      <c r="M104" s="574">
        <v>24.6</v>
      </c>
      <c r="N104" s="574">
        <v>22.62</v>
      </c>
      <c r="O104" s="574">
        <v>22.62</v>
      </c>
      <c r="P104" s="324">
        <f>IFERROR(IF($C104&lt;500,$C104*M104,IF(AND(500&lt;=$C104,$C104&lt;=5000),$C104*N104,IF($C104&gt;5000,$C104*O104,"No Offer"))),"No Offer")</f>
        <v>0</v>
      </c>
      <c r="Q104" s="644">
        <v>16.5</v>
      </c>
      <c r="R104" s="644">
        <v>14.6</v>
      </c>
      <c r="S104" s="644">
        <v>14.2</v>
      </c>
      <c r="T104" s="326">
        <f>IFERROR(IF($C104&lt;500,$C104*Q104,IF(AND(500&lt;=$C104,$C104&lt;=5000),$C104*R104,IF($C104&gt;5000,$C104*S104,"No Offer"))),"No Offer")</f>
        <v>0</v>
      </c>
      <c r="U104" s="576">
        <v>17.64</v>
      </c>
      <c r="V104" s="576">
        <v>15.61</v>
      </c>
      <c r="W104" s="576">
        <v>15.11</v>
      </c>
      <c r="X104" s="324">
        <f>IFERROR(IF($C104&lt;500,$C104*U104,IF(AND(500&lt;=$C104,$C104&lt;=5000),$C104*V104,IF($C104&gt;5000,$C104*W104,"No Offer"))),"No Offer")</f>
        <v>0</v>
      </c>
      <c r="Y104" s="573">
        <v>27.25</v>
      </c>
      <c r="Z104" s="573">
        <v>20.75</v>
      </c>
      <c r="AA104" s="573">
        <v>18.420000000000002</v>
      </c>
      <c r="AB104" s="326">
        <f>IFERROR(IF($C104&lt;500,$C104*Y104,IF(AND(500&lt;=$C104,$C104&lt;=5000),$C104*Z104,IF($C104&gt;5000,$C104*AA104,"No Offer"))),"No Offer")</f>
        <v>0</v>
      </c>
      <c r="AC104" s="731">
        <f>AB104</f>
        <v>0</v>
      </c>
    </row>
    <row r="105" spans="1:29" x14ac:dyDescent="0.2">
      <c r="A105" s="316"/>
      <c r="B105" s="558"/>
      <c r="C105" s="318"/>
      <c r="D105" s="318"/>
      <c r="E105" s="574"/>
      <c r="F105" s="574"/>
      <c r="G105" s="574"/>
      <c r="H105" s="324"/>
      <c r="I105" s="573"/>
      <c r="J105" s="573"/>
      <c r="K105" s="573"/>
      <c r="L105" s="573"/>
      <c r="M105" s="574"/>
      <c r="N105" s="574"/>
      <c r="O105" s="574"/>
      <c r="P105" s="324"/>
      <c r="Q105" s="644"/>
      <c r="R105" s="644"/>
      <c r="S105" s="644"/>
      <c r="T105" s="573"/>
      <c r="U105" s="576"/>
      <c r="V105" s="576"/>
      <c r="W105" s="576"/>
      <c r="X105" s="324"/>
      <c r="Y105" s="573"/>
      <c r="Z105" s="573"/>
      <c r="AA105" s="573"/>
      <c r="AB105" s="573"/>
    </row>
    <row r="106" spans="1:29" ht="25.5" x14ac:dyDescent="0.2">
      <c r="A106" s="316" t="s">
        <v>1871</v>
      </c>
      <c r="B106" s="558" t="s">
        <v>1872</v>
      </c>
      <c r="C106" s="318">
        <f>'Series 700 Input'!J106</f>
        <v>0</v>
      </c>
      <c r="D106" s="318" t="s">
        <v>1752</v>
      </c>
      <c r="E106" s="574">
        <v>29.09</v>
      </c>
      <c r="F106" s="574">
        <v>19</v>
      </c>
      <c r="G106" s="574">
        <v>18.87</v>
      </c>
      <c r="H106" s="324">
        <f>IFERROR(IF($C106&lt;500,$C106*E106,IF(AND(500&lt;=$C106,$C106&lt;=5000),$C106*F106,IF($C106&gt;5000,$C106*G106,"No Offer"))),"No Offer")</f>
        <v>0</v>
      </c>
      <c r="I106" s="573">
        <v>20</v>
      </c>
      <c r="J106" s="573">
        <v>20</v>
      </c>
      <c r="K106" s="573">
        <v>1</v>
      </c>
      <c r="L106" s="326">
        <f>IFERROR(IF($C106&lt;500,$C106*I106,IF(AND(500&lt;=$C106,$C106&lt;=5000),$C106*J106,IF($C106&gt;5000,$C106*K106,"No Offer"))),"No Offer")</f>
        <v>0</v>
      </c>
      <c r="M106" s="574">
        <v>24.6</v>
      </c>
      <c r="N106" s="574">
        <v>22.62</v>
      </c>
      <c r="O106" s="574">
        <v>22.62</v>
      </c>
      <c r="P106" s="324">
        <f>IFERROR(IF($C106&lt;500,$C106*M106,IF(AND(500&lt;=$C106,$C106&lt;=5000),$C106*N106,IF($C106&gt;5000,$C106*O106,"No Offer"))),"No Offer")</f>
        <v>0</v>
      </c>
      <c r="Q106" s="644">
        <v>16.5</v>
      </c>
      <c r="R106" s="644">
        <v>14.6</v>
      </c>
      <c r="S106" s="644">
        <v>14.2</v>
      </c>
      <c r="T106" s="326">
        <f>IFERROR(IF($C106&lt;500,$C106*Q106,IF(AND(500&lt;=$C106,$C106&lt;=5000),$C106*R106,IF($C106&gt;5000,$C106*S106,"No Offer"))),"No Offer")</f>
        <v>0</v>
      </c>
      <c r="U106" s="576">
        <v>18.14</v>
      </c>
      <c r="V106" s="576">
        <v>16.11</v>
      </c>
      <c r="W106" s="576">
        <v>15.61</v>
      </c>
      <c r="X106" s="324">
        <f>IFERROR(IF($C106&lt;500,$C106*U106,IF(AND(500&lt;=$C106,$C106&lt;=5000),$C106*V106,IF($C106&gt;5000,$C106*W106,"No Offer"))),"No Offer")</f>
        <v>0</v>
      </c>
      <c r="Y106" s="573">
        <v>27.25</v>
      </c>
      <c r="Z106" s="573">
        <v>20.75</v>
      </c>
      <c r="AA106" s="573">
        <v>18.420000000000002</v>
      </c>
      <c r="AB106" s="326">
        <f>IFERROR(IF($C106&lt;500,$C106*Y106,IF(AND(500&lt;=$C106,$C106&lt;=5000),$C106*Z106,IF($C106&gt;5000,$C106*AA106,"No Offer"))),"No Offer")</f>
        <v>0</v>
      </c>
      <c r="AC106" s="731">
        <f>AB106</f>
        <v>0</v>
      </c>
    </row>
    <row r="107" spans="1:29" x14ac:dyDescent="0.2">
      <c r="A107" s="316"/>
      <c r="B107" s="558"/>
      <c r="C107" s="318"/>
      <c r="D107" s="318"/>
      <c r="E107" s="574"/>
      <c r="F107" s="574"/>
      <c r="G107" s="574"/>
      <c r="H107" s="319"/>
      <c r="I107" s="573"/>
      <c r="J107" s="573"/>
      <c r="K107" s="573"/>
      <c r="L107" s="573"/>
      <c r="M107" s="574"/>
      <c r="N107" s="574"/>
      <c r="O107" s="574"/>
      <c r="P107" s="319"/>
      <c r="Q107" s="644"/>
      <c r="R107" s="644"/>
      <c r="S107" s="644"/>
      <c r="T107" s="573"/>
      <c r="U107" s="576"/>
      <c r="V107" s="576"/>
      <c r="W107" s="576"/>
      <c r="X107" s="319"/>
      <c r="Y107" s="573"/>
      <c r="Z107" s="573"/>
      <c r="AA107" s="573"/>
      <c r="AB107" s="573"/>
    </row>
    <row r="108" spans="1:29" ht="38.25" x14ac:dyDescent="0.2">
      <c r="A108" s="316" t="s">
        <v>1873</v>
      </c>
      <c r="B108" s="558" t="s">
        <v>1874</v>
      </c>
      <c r="C108" s="318">
        <f>'Series 700 Input'!J108</f>
        <v>0</v>
      </c>
      <c r="D108" s="318" t="s">
        <v>1752</v>
      </c>
      <c r="E108" s="574">
        <v>25.83</v>
      </c>
      <c r="F108" s="574">
        <v>18.54</v>
      </c>
      <c r="G108" s="574">
        <v>18.45</v>
      </c>
      <c r="H108" s="324">
        <f>IFERROR(IF($C108&lt;500,$C108*E108,IF(AND(500&lt;=$C108,$C108&lt;=5000),$C108*F108,IF($C108&gt;5000,$C108*G108,"No Offer"))),"No Offer")</f>
        <v>0</v>
      </c>
      <c r="I108" s="573">
        <v>20</v>
      </c>
      <c r="J108" s="573">
        <v>20</v>
      </c>
      <c r="K108" s="573">
        <v>1</v>
      </c>
      <c r="L108" s="326">
        <f>IFERROR(IF($C108&lt;500,$C108*I108,IF(AND(500&lt;=$C108,$C108&lt;=5000),$C108*J108,IF($C108&gt;5000,$C108*K108,"No Offer"))),"No Offer")</f>
        <v>0</v>
      </c>
      <c r="M108" s="574">
        <v>24.6</v>
      </c>
      <c r="N108" s="574">
        <v>22.62</v>
      </c>
      <c r="O108" s="574">
        <v>22.62</v>
      </c>
      <c r="P108" s="324">
        <f>IFERROR(IF($C108&lt;500,$C108*M108,IF(AND(500&lt;=$C108,$C108&lt;=5000),$C108*N108,IF($C108&gt;5000,$C108*O108,"No Offer"))),"No Offer")</f>
        <v>0</v>
      </c>
      <c r="Q108" s="644">
        <v>16.5</v>
      </c>
      <c r="R108" s="644">
        <v>14.6</v>
      </c>
      <c r="S108" s="644">
        <v>14.2</v>
      </c>
      <c r="T108" s="326">
        <f>IFERROR(IF($C108&lt;500,$C108*Q108,IF(AND(500&lt;=$C108,$C108&lt;=5000),$C108*R108,IF($C108&gt;5000,$C108*S108,"No Offer"))),"No Offer")</f>
        <v>0</v>
      </c>
      <c r="U108" s="576">
        <v>17.64</v>
      </c>
      <c r="V108" s="576">
        <v>15.61</v>
      </c>
      <c r="W108" s="576">
        <v>15.11</v>
      </c>
      <c r="X108" s="324">
        <f>IFERROR(IF($C108&lt;500,$C108*U108,IF(AND(500&lt;=$C108,$C108&lt;=5000),$C108*V108,IF($C108&gt;5000,$C108*W108,"No Offer"))),"No Offer")</f>
        <v>0</v>
      </c>
      <c r="Y108" s="573">
        <v>27.75</v>
      </c>
      <c r="Z108" s="573">
        <v>21.25</v>
      </c>
      <c r="AA108" s="573">
        <v>18.920000000000002</v>
      </c>
      <c r="AB108" s="326">
        <f>IFERROR(IF($C108&lt;500,$C108*Y108,IF(AND(500&lt;=$C108,$C108&lt;=5000),$C108*Z108,IF($C108&gt;5000,$C108*AA108,"No Offer"))),"No Offer")</f>
        <v>0</v>
      </c>
      <c r="AC108" s="731">
        <f>AB108</f>
        <v>0</v>
      </c>
    </row>
    <row r="109" spans="1:29" x14ac:dyDescent="0.2">
      <c r="A109" s="316"/>
      <c r="B109" s="558"/>
      <c r="C109" s="318"/>
      <c r="D109" s="318"/>
      <c r="E109" s="574"/>
      <c r="F109" s="574"/>
      <c r="G109" s="574"/>
      <c r="H109" s="324"/>
      <c r="I109" s="573"/>
      <c r="J109" s="573"/>
      <c r="K109" s="573"/>
      <c r="L109" s="573"/>
      <c r="M109" s="574"/>
      <c r="N109" s="574"/>
      <c r="O109" s="574"/>
      <c r="P109" s="324"/>
      <c r="Q109" s="644"/>
      <c r="R109" s="644"/>
      <c r="S109" s="644"/>
      <c r="T109" s="573"/>
      <c r="U109" s="576"/>
      <c r="V109" s="576"/>
      <c r="W109" s="576"/>
      <c r="X109" s="324"/>
      <c r="Y109" s="573"/>
      <c r="Z109" s="573"/>
      <c r="AA109" s="573"/>
      <c r="AB109" s="573"/>
    </row>
    <row r="110" spans="1:29" ht="25.5" x14ac:dyDescent="0.2">
      <c r="A110" s="316" t="s">
        <v>1875</v>
      </c>
      <c r="B110" s="558" t="s">
        <v>1876</v>
      </c>
      <c r="C110" s="318">
        <f>'Series 700 Input'!J110</f>
        <v>0</v>
      </c>
      <c r="D110" s="318" t="s">
        <v>1752</v>
      </c>
      <c r="E110" s="574">
        <v>25.83</v>
      </c>
      <c r="F110" s="574">
        <v>18.54</v>
      </c>
      <c r="G110" s="574">
        <v>18.45</v>
      </c>
      <c r="H110" s="324">
        <f>IFERROR(IF($C110&lt;500,$C110*E110,IF(AND(500&lt;=$C110,$C110&lt;=5000),$C110*F110,IF($C110&gt;5000,$C110*G110,"No Offer"))),"No Offer")</f>
        <v>0</v>
      </c>
      <c r="I110" s="573">
        <v>20</v>
      </c>
      <c r="J110" s="573">
        <v>20</v>
      </c>
      <c r="K110" s="573">
        <v>1</v>
      </c>
      <c r="L110" s="326">
        <f>IFERROR(IF($C110&lt;500,$C110*I110,IF(AND(500&lt;=$C110,$C110&lt;=5000),$C110*J110,IF($C110&gt;5000,$C110*K110,"No Offer"))),"No Offer")</f>
        <v>0</v>
      </c>
      <c r="M110" s="574">
        <v>24.6</v>
      </c>
      <c r="N110" s="574">
        <v>22.62</v>
      </c>
      <c r="O110" s="574">
        <v>22.62</v>
      </c>
      <c r="P110" s="324">
        <f>IFERROR(IF($C110&lt;500,$C110*M110,IF(AND(500&lt;=$C110,$C110&lt;=5000),$C110*N110,IF($C110&gt;5000,$C110*O110,"No Offer"))),"No Offer")</f>
        <v>0</v>
      </c>
      <c r="Q110" s="644">
        <v>16.5</v>
      </c>
      <c r="R110" s="644">
        <v>14.6</v>
      </c>
      <c r="S110" s="644">
        <v>14.2</v>
      </c>
      <c r="T110" s="326">
        <f>IFERROR(IF($C110&lt;500,$C110*Q110,IF(AND(500&lt;=$C110,$C110&lt;=5000),$C110*R110,IF($C110&gt;5000,$C110*S110,"No Offer"))),"No Offer")</f>
        <v>0</v>
      </c>
      <c r="U110" s="576">
        <v>18.14</v>
      </c>
      <c r="V110" s="576">
        <v>16.11</v>
      </c>
      <c r="W110" s="576">
        <v>15.61</v>
      </c>
      <c r="X110" s="324">
        <f>IFERROR(IF($C110&lt;500,$C110*U110,IF(AND(500&lt;=$C110,$C110&lt;=5000),$C110*V110,IF($C110&gt;5000,$C110*W110,"No Offer"))),"No Offer")</f>
        <v>0</v>
      </c>
      <c r="Y110" s="573">
        <v>27.75</v>
      </c>
      <c r="Z110" s="573">
        <v>21.25</v>
      </c>
      <c r="AA110" s="573">
        <v>18.920000000000002</v>
      </c>
      <c r="AB110" s="326">
        <f>IFERROR(IF($C110&lt;500,$C110*Y110,IF(AND(500&lt;=$C110,$C110&lt;=5000),$C110*Z110,IF($C110&gt;5000,$C110*AA110,"No Offer"))),"No Offer")</f>
        <v>0</v>
      </c>
      <c r="AC110" s="731">
        <f>AB110</f>
        <v>0</v>
      </c>
    </row>
    <row r="111" spans="1:29" x14ac:dyDescent="0.2">
      <c r="A111" s="316"/>
      <c r="B111" s="558"/>
      <c r="C111" s="318"/>
      <c r="D111" s="318"/>
      <c r="E111" s="574"/>
      <c r="F111" s="574"/>
      <c r="G111" s="574"/>
      <c r="H111" s="319"/>
      <c r="I111" s="573"/>
      <c r="J111" s="573"/>
      <c r="K111" s="573"/>
      <c r="L111" s="573"/>
      <c r="M111" s="574"/>
      <c r="N111" s="574"/>
      <c r="O111" s="574"/>
      <c r="P111" s="319"/>
      <c r="Q111" s="644"/>
      <c r="R111" s="644"/>
      <c r="S111" s="644"/>
      <c r="T111" s="573"/>
      <c r="U111" s="576"/>
      <c r="V111" s="576"/>
      <c r="W111" s="576"/>
      <c r="X111" s="319"/>
      <c r="Y111" s="573"/>
      <c r="Z111" s="573"/>
      <c r="AA111" s="573"/>
      <c r="AB111" s="573"/>
    </row>
    <row r="112" spans="1:29" s="738" customFormat="1" ht="38.25" x14ac:dyDescent="0.2">
      <c r="A112" s="316" t="s">
        <v>1877</v>
      </c>
      <c r="B112" s="558" t="s">
        <v>1878</v>
      </c>
      <c r="C112" s="318">
        <f>'Series 700 Input'!J112</f>
        <v>0</v>
      </c>
      <c r="D112" s="318" t="s">
        <v>1752</v>
      </c>
      <c r="E112" s="574">
        <v>33.46</v>
      </c>
      <c r="F112" s="574">
        <v>31.24</v>
      </c>
      <c r="G112" s="574">
        <v>31.18</v>
      </c>
      <c r="H112" s="324">
        <f>IFERROR(IF($C112&lt;500,$C112*E112,IF(AND(500&lt;=$C112,$C112&lt;=5000),$C112*F112,IF($C112&gt;5000,$C112*G112,"No Offer"))),"No Offer")</f>
        <v>0</v>
      </c>
      <c r="I112" s="573">
        <v>30</v>
      </c>
      <c r="J112" s="573">
        <v>30</v>
      </c>
      <c r="K112" s="573">
        <v>1</v>
      </c>
      <c r="L112" s="326">
        <f>IFERROR(IF($C112&lt;500,$C112*I112,IF(AND(500&lt;=$C112,$C112&lt;=5000),$C112*J112,IF($C112&gt;5000,$C112*K112,"No Offer"))),"No Offer")</f>
        <v>0</v>
      </c>
      <c r="M112" s="574">
        <v>26.32</v>
      </c>
      <c r="N112" s="574">
        <v>24.34</v>
      </c>
      <c r="O112" s="574">
        <v>24.34</v>
      </c>
      <c r="P112" s="324">
        <f>IFERROR(IF($C112&lt;500,$C112*M112,IF(AND(500&lt;=$C112,$C112&lt;=5000),$C112*N112,IF($C112&gt;5000,$C112*O112,"No Offer"))),"No Offer")</f>
        <v>0</v>
      </c>
      <c r="Q112" s="644">
        <v>18.5</v>
      </c>
      <c r="R112" s="644">
        <v>16.600000000000001</v>
      </c>
      <c r="S112" s="644">
        <v>16.600000000000001</v>
      </c>
      <c r="T112" s="326">
        <f>IFERROR(IF($C112&lt;500,$C112*Q112,IF(AND(500&lt;=$C112,$C112&lt;=5000),$C112*R112,IF($C112&gt;5000,$C112*S112,"No Offer"))),"No Offer")</f>
        <v>0</v>
      </c>
      <c r="U112" s="576">
        <v>19.34</v>
      </c>
      <c r="V112" s="576">
        <v>17.309999999999999</v>
      </c>
      <c r="W112" s="576">
        <v>16.809999999999999</v>
      </c>
      <c r="X112" s="324">
        <f>IFERROR(IF($C112&lt;500,$C112*U112,IF(AND(500&lt;=$C112,$C112&lt;=5000),$C112*V112,IF($C112&gt;5000,$C112*W112,"No Offer"))),"No Offer")</f>
        <v>0</v>
      </c>
      <c r="Y112" s="573">
        <v>28.75</v>
      </c>
      <c r="Z112" s="573">
        <v>22.25</v>
      </c>
      <c r="AA112" s="573">
        <v>19.920000000000002</v>
      </c>
      <c r="AB112" s="326">
        <f>IFERROR(IF($C112&lt;500,$C112*Y112,IF(AND(500&lt;=$C112,$C112&lt;=5000),$C112*Z112,IF($C112&gt;5000,$C112*AA112,"No Offer"))),"No Offer")</f>
        <v>0</v>
      </c>
      <c r="AC112" s="731">
        <f>AB112</f>
        <v>0</v>
      </c>
    </row>
    <row r="113" spans="1:29" x14ac:dyDescent="0.2">
      <c r="A113" s="316"/>
      <c r="B113" s="558"/>
      <c r="C113" s="318"/>
      <c r="D113" s="318"/>
      <c r="E113" s="574"/>
      <c r="F113" s="574"/>
      <c r="G113" s="574"/>
      <c r="H113" s="324"/>
      <c r="I113" s="573"/>
      <c r="J113" s="573"/>
      <c r="K113" s="573"/>
      <c r="L113" s="573"/>
      <c r="M113" s="574"/>
      <c r="N113" s="574"/>
      <c r="O113" s="574"/>
      <c r="P113" s="324"/>
      <c r="Q113" s="644"/>
      <c r="R113" s="644"/>
      <c r="S113" s="644"/>
      <c r="T113" s="573"/>
      <c r="U113" s="576"/>
      <c r="V113" s="576"/>
      <c r="W113" s="576"/>
      <c r="X113" s="324"/>
      <c r="Y113" s="573"/>
      <c r="Z113" s="573"/>
      <c r="AA113" s="573"/>
      <c r="AB113" s="573"/>
    </row>
    <row r="114" spans="1:29" ht="25.5" x14ac:dyDescent="0.2">
      <c r="A114" s="316" t="s">
        <v>1879</v>
      </c>
      <c r="B114" s="558" t="s">
        <v>1880</v>
      </c>
      <c r="C114" s="318">
        <f>'Series 700 Input'!J114</f>
        <v>0</v>
      </c>
      <c r="D114" s="318" t="s">
        <v>1752</v>
      </c>
      <c r="E114" s="574">
        <v>33.46</v>
      </c>
      <c r="F114" s="574">
        <v>31.24</v>
      </c>
      <c r="G114" s="574">
        <v>31.18</v>
      </c>
      <c r="H114" s="324">
        <f>IFERROR(IF($C114&lt;500,$C114*E114,IF(AND(500&lt;=$C114,$C114&lt;=5000),$C114*F114,IF($C114&gt;5000,$C114*G114,"No Offer"))),"No Offer")</f>
        <v>0</v>
      </c>
      <c r="I114" s="573">
        <v>30</v>
      </c>
      <c r="J114" s="573">
        <v>30</v>
      </c>
      <c r="K114" s="573">
        <v>1</v>
      </c>
      <c r="L114" s="326">
        <f>IFERROR(IF($C114&lt;500,$C114*I114,IF(AND(500&lt;=$C114,$C114&lt;=5000),$C114*J114,IF($C114&gt;5000,$C114*K114,"No Offer"))),"No Offer")</f>
        <v>0</v>
      </c>
      <c r="M114" s="574">
        <v>26.32</v>
      </c>
      <c r="N114" s="574">
        <v>24.34</v>
      </c>
      <c r="O114" s="574">
        <v>24.34</v>
      </c>
      <c r="P114" s="324">
        <f>IFERROR(IF($C114&lt;500,$C114*M114,IF(AND(500&lt;=$C114,$C114&lt;=5000),$C114*N114,IF($C114&gt;5000,$C114*O114,"No Offer"))),"No Offer")</f>
        <v>0</v>
      </c>
      <c r="Q114" s="644">
        <v>18.5</v>
      </c>
      <c r="R114" s="644">
        <v>16.600000000000001</v>
      </c>
      <c r="S114" s="644">
        <v>16.600000000000001</v>
      </c>
      <c r="T114" s="326">
        <f>IFERROR(IF($C114&lt;500,$C114*Q114,IF(AND(500&lt;=$C114,$C114&lt;=5000),$C114*R114,IF($C114&gt;5000,$C114*S114,"No Offer"))),"No Offer")</f>
        <v>0</v>
      </c>
      <c r="U114" s="576">
        <v>19.84</v>
      </c>
      <c r="V114" s="576">
        <v>17.809999999999999</v>
      </c>
      <c r="W114" s="576">
        <v>17.309999999999999</v>
      </c>
      <c r="X114" s="324">
        <f>IFERROR(IF($C114&lt;500,$C114*U114,IF(AND(500&lt;=$C114,$C114&lt;=5000),$C114*V114,IF($C114&gt;5000,$C114*W114,"No Offer"))),"No Offer")</f>
        <v>0</v>
      </c>
      <c r="Y114" s="573">
        <v>28.75</v>
      </c>
      <c r="Z114" s="573">
        <v>22.25</v>
      </c>
      <c r="AA114" s="573">
        <v>19.920000000000002</v>
      </c>
      <c r="AB114" s="326">
        <f>IFERROR(IF($C114&lt;500,$C114*Y114,IF(AND(500&lt;=$C114,$C114&lt;=5000),$C114*Z114,IF($C114&gt;5000,$C114*AA114,"No Offer"))),"No Offer")</f>
        <v>0</v>
      </c>
      <c r="AC114" s="731">
        <f>AB114</f>
        <v>0</v>
      </c>
    </row>
    <row r="115" spans="1:29" x14ac:dyDescent="0.2">
      <c r="A115" s="316"/>
      <c r="B115" s="614"/>
      <c r="C115" s="318"/>
      <c r="D115" s="318"/>
      <c r="E115" s="574"/>
      <c r="F115" s="574"/>
      <c r="G115" s="574"/>
      <c r="H115" s="319"/>
      <c r="I115" s="573"/>
      <c r="J115" s="573"/>
      <c r="K115" s="573"/>
      <c r="L115" s="573"/>
      <c r="M115" s="574"/>
      <c r="N115" s="574"/>
      <c r="O115" s="574"/>
      <c r="P115" s="319"/>
      <c r="Q115" s="644"/>
      <c r="R115" s="644"/>
      <c r="S115" s="644"/>
      <c r="T115" s="573"/>
      <c r="U115" s="576"/>
      <c r="V115" s="576"/>
      <c r="W115" s="576"/>
      <c r="X115" s="319"/>
      <c r="Y115" s="573"/>
      <c r="Z115" s="573"/>
      <c r="AA115" s="573"/>
      <c r="AB115" s="573"/>
    </row>
    <row r="116" spans="1:29" ht="38.25" x14ac:dyDescent="0.2">
      <c r="A116" s="316" t="s">
        <v>1881</v>
      </c>
      <c r="B116" s="558" t="s">
        <v>1882</v>
      </c>
      <c r="C116" s="318">
        <f>'Series 700 Input'!J116</f>
        <v>0</v>
      </c>
      <c r="D116" s="318" t="s">
        <v>1752</v>
      </c>
      <c r="E116" s="574">
        <v>33.46</v>
      </c>
      <c r="F116" s="574">
        <v>31.24</v>
      </c>
      <c r="G116" s="574">
        <v>31.18</v>
      </c>
      <c r="H116" s="324">
        <f>IFERROR(IF($C116&lt;500,$C116*E116,IF(AND(500&lt;=$C116,$C116&lt;=5000),$C116*F116,IF($C116&gt;5000,$C116*G116,"No Offer"))),"No Offer")</f>
        <v>0</v>
      </c>
      <c r="I116" s="573">
        <v>30</v>
      </c>
      <c r="J116" s="573">
        <v>30</v>
      </c>
      <c r="K116" s="573">
        <v>1</v>
      </c>
      <c r="L116" s="326">
        <f>IFERROR(IF($C116&lt;500,$C116*I116,IF(AND(500&lt;=$C116,$C116&lt;=5000),$C116*J116,IF($C116&gt;5000,$C116*K116,"No Offer"))),"No Offer")</f>
        <v>0</v>
      </c>
      <c r="M116" s="574">
        <v>26.32</v>
      </c>
      <c r="N116" s="574">
        <v>24.34</v>
      </c>
      <c r="O116" s="574">
        <v>24.34</v>
      </c>
      <c r="P116" s="324">
        <f>IFERROR(IF($C116&lt;500,$C116*M116,IF(AND(500&lt;=$C116,$C116&lt;=5000),$C116*N116,IF($C116&gt;5000,$C116*O116,"No Offer"))),"No Offer")</f>
        <v>0</v>
      </c>
      <c r="Q116" s="644">
        <v>18.5</v>
      </c>
      <c r="R116" s="644">
        <v>16.600000000000001</v>
      </c>
      <c r="S116" s="644">
        <v>16.600000000000001</v>
      </c>
      <c r="T116" s="326">
        <f>IFERROR(IF($C116&lt;500,$C116*Q116,IF(AND(500&lt;=$C116,$C116&lt;=5000),$C116*R116,IF($C116&gt;5000,$C116*S116,"No Offer"))),"No Offer")</f>
        <v>0</v>
      </c>
      <c r="U116" s="576">
        <v>19.34</v>
      </c>
      <c r="V116" s="576">
        <v>17.309999999999999</v>
      </c>
      <c r="W116" s="576">
        <v>16.809999999999999</v>
      </c>
      <c r="X116" s="324">
        <f>IFERROR(IF($C116&lt;500,$C116*U116,IF(AND(500&lt;=$C116,$C116&lt;=5000),$C116*V116,IF($C116&gt;5000,$C116*W116,"No Offer"))),"No Offer")</f>
        <v>0</v>
      </c>
      <c r="Y116" s="573">
        <v>29.25</v>
      </c>
      <c r="Z116" s="573">
        <v>22.75</v>
      </c>
      <c r="AA116" s="573">
        <v>20.420000000000002</v>
      </c>
      <c r="AB116" s="326">
        <f>IFERROR(IF($C116&lt;500,$C116*Y116,IF(AND(500&lt;=$C116,$C116&lt;=5000),$C116*Z116,IF($C116&gt;5000,$C116*AA116,"No Offer"))),"No Offer")</f>
        <v>0</v>
      </c>
      <c r="AC116" s="731">
        <f>AB116</f>
        <v>0</v>
      </c>
    </row>
    <row r="117" spans="1:29" x14ac:dyDescent="0.2">
      <c r="A117" s="316"/>
      <c r="B117" s="558"/>
      <c r="C117" s="318"/>
      <c r="D117" s="318"/>
      <c r="E117" s="574"/>
      <c r="F117" s="574"/>
      <c r="G117" s="574"/>
      <c r="H117" s="324"/>
      <c r="I117" s="573"/>
      <c r="J117" s="573"/>
      <c r="K117" s="573"/>
      <c r="L117" s="573"/>
      <c r="M117" s="574"/>
      <c r="N117" s="574"/>
      <c r="O117" s="574"/>
      <c r="P117" s="324"/>
      <c r="Q117" s="644"/>
      <c r="R117" s="644"/>
      <c r="S117" s="644"/>
      <c r="T117" s="573"/>
      <c r="U117" s="576"/>
      <c r="V117" s="576"/>
      <c r="W117" s="576"/>
      <c r="X117" s="324"/>
      <c r="Y117" s="573"/>
      <c r="Z117" s="573"/>
      <c r="AA117" s="573"/>
      <c r="AB117" s="573"/>
      <c r="AC117" s="738"/>
    </row>
    <row r="118" spans="1:29" ht="25.5" x14ac:dyDescent="0.2">
      <c r="A118" s="316" t="s">
        <v>1883</v>
      </c>
      <c r="B118" s="558" t="s">
        <v>1884</v>
      </c>
      <c r="C118" s="318">
        <f>'Series 700 Input'!J118</f>
        <v>0</v>
      </c>
      <c r="D118" s="318" t="s">
        <v>1752</v>
      </c>
      <c r="E118" s="574">
        <v>33.46</v>
      </c>
      <c r="F118" s="574">
        <v>31.24</v>
      </c>
      <c r="G118" s="574">
        <v>31.18</v>
      </c>
      <c r="H118" s="324">
        <f>IFERROR(IF($C118&lt;500,$C118*E118,IF(AND(500&lt;=$C118,$C118&lt;=5000),$C118*F118,IF($C118&gt;5000,$C118*G118,"No Offer"))),"No Offer")</f>
        <v>0</v>
      </c>
      <c r="I118" s="573">
        <v>30</v>
      </c>
      <c r="J118" s="573">
        <v>30</v>
      </c>
      <c r="K118" s="573">
        <v>1</v>
      </c>
      <c r="L118" s="326">
        <f>IFERROR(IF($C118&lt;500,$C118*I118,IF(AND(500&lt;=$C118,$C118&lt;=5000),$C118*J118,IF($C118&gt;5000,$C118*K118,"No Offer"))),"No Offer")</f>
        <v>0</v>
      </c>
      <c r="M118" s="574">
        <v>23.72</v>
      </c>
      <c r="N118" s="574">
        <v>21.96</v>
      </c>
      <c r="O118" s="574">
        <v>21.96</v>
      </c>
      <c r="P118" s="324">
        <f>IFERROR(IF($C118&lt;500,$C118*M118,IF(AND(500&lt;=$C118,$C118&lt;=5000),$C118*N118,IF($C118&gt;5000,$C118*O118,"No Offer"))),"No Offer")</f>
        <v>0</v>
      </c>
      <c r="Q118" s="644">
        <v>18.5</v>
      </c>
      <c r="R118" s="644">
        <v>16.600000000000001</v>
      </c>
      <c r="S118" s="644">
        <v>16.600000000000001</v>
      </c>
      <c r="T118" s="326">
        <f>IFERROR(IF($C118&lt;500,$C118*Q118,IF(AND(500&lt;=$C118,$C118&lt;=5000),$C118*R118,IF($C118&gt;5000,$C118*S118,"No Offer"))),"No Offer")</f>
        <v>0</v>
      </c>
      <c r="U118" s="576">
        <v>19.84</v>
      </c>
      <c r="V118" s="576">
        <v>17.809999999999999</v>
      </c>
      <c r="W118" s="576">
        <v>17.309999999999999</v>
      </c>
      <c r="X118" s="324">
        <f>IFERROR(IF($C118&lt;500,$C118*U118,IF(AND(500&lt;=$C118,$C118&lt;=5000),$C118*V118,IF($C118&gt;5000,$C118*W118,"No Offer"))),"No Offer")</f>
        <v>0</v>
      </c>
      <c r="Y118" s="573">
        <v>29.25</v>
      </c>
      <c r="Z118" s="573">
        <v>22.75</v>
      </c>
      <c r="AA118" s="573">
        <v>20.420000000000002</v>
      </c>
      <c r="AB118" s="326">
        <f>IFERROR(IF($C118&lt;500,$C118*Y118,IF(AND(500&lt;=$C118,$C118&lt;=5000),$C118*Z118,IF($C118&gt;5000,$C118*AA118,"No Offer"))),"No Offer")</f>
        <v>0</v>
      </c>
      <c r="AC118" s="731">
        <f>AB118</f>
        <v>0</v>
      </c>
    </row>
    <row r="119" spans="1:29" x14ac:dyDescent="0.2">
      <c r="A119" s="316"/>
      <c r="B119" s="558"/>
      <c r="C119" s="318"/>
      <c r="D119" s="318"/>
      <c r="E119" s="574"/>
      <c r="F119" s="574"/>
      <c r="G119" s="574"/>
      <c r="H119" s="319"/>
      <c r="I119" s="573"/>
      <c r="J119" s="573"/>
      <c r="K119" s="573"/>
      <c r="L119" s="573"/>
      <c r="M119" s="574"/>
      <c r="N119" s="574"/>
      <c r="O119" s="574"/>
      <c r="P119" s="319"/>
      <c r="Q119" s="644"/>
      <c r="R119" s="644"/>
      <c r="S119" s="644"/>
      <c r="T119" s="573"/>
      <c r="U119" s="576"/>
      <c r="V119" s="576"/>
      <c r="W119" s="576"/>
      <c r="X119" s="319"/>
      <c r="Y119" s="573"/>
      <c r="Z119" s="573"/>
      <c r="AA119" s="573"/>
      <c r="AB119" s="573"/>
    </row>
    <row r="120" spans="1:29" x14ac:dyDescent="0.2">
      <c r="A120" s="316" t="s">
        <v>1885</v>
      </c>
      <c r="B120" s="558" t="s">
        <v>1886</v>
      </c>
      <c r="C120" s="318">
        <f>'Series 700 Input'!J120</f>
        <v>0</v>
      </c>
      <c r="D120" s="318" t="s">
        <v>1752</v>
      </c>
      <c r="E120" s="574">
        <v>144.53</v>
      </c>
      <c r="F120" s="574">
        <v>144.53</v>
      </c>
      <c r="G120" s="574">
        <v>144.53</v>
      </c>
      <c r="H120" s="324">
        <f>IFERROR(IF($C120&lt;500,$C120*E120,IF(AND(500&lt;=$C120,$C120&lt;=5000),$C120*F120,IF($C120&gt;5000,$C120*G120,"No Offer"))),"No Offer")</f>
        <v>0</v>
      </c>
      <c r="I120" s="573">
        <v>2</v>
      </c>
      <c r="J120" s="573">
        <v>2</v>
      </c>
      <c r="K120" s="573">
        <v>0.1</v>
      </c>
      <c r="L120" s="326">
        <f>IFERROR(IF($C120&lt;500,$C120*I120,IF(AND(500&lt;=$C120,$C120&lt;=5000),$C120*J120,IF($C120&gt;5000,$C120*K120,"No Offer"))),"No Offer")</f>
        <v>0</v>
      </c>
      <c r="M120" s="574">
        <v>1.18</v>
      </c>
      <c r="N120" s="574">
        <v>1.18</v>
      </c>
      <c r="O120" s="574">
        <v>1.18</v>
      </c>
      <c r="P120" s="324">
        <f>IFERROR(IF($C120&lt;500,$C120*M120,IF(AND(500&lt;=$C120,$C120&lt;=5000),$C120*N120,IF($C120&gt;5000,$C120*O120,"No Offer"))),"No Offer")</f>
        <v>0</v>
      </c>
      <c r="Q120" s="644">
        <v>0.3</v>
      </c>
      <c r="R120" s="644">
        <v>0.3</v>
      </c>
      <c r="S120" s="644">
        <v>0.3</v>
      </c>
      <c r="T120" s="326">
        <f>IFERROR(IF($C120&lt;500,$C120*Q120,IF(AND(500&lt;=$C120,$C120&lt;=5000),$C120*R120,IF($C120&gt;5000,$C120*S120,"No Offer"))),"No Offer")</f>
        <v>0</v>
      </c>
      <c r="U120" s="576">
        <v>0.5</v>
      </c>
      <c r="V120" s="576">
        <v>0.5</v>
      </c>
      <c r="W120" s="576">
        <v>0.5</v>
      </c>
      <c r="X120" s="324">
        <f>IFERROR(IF($C120&lt;500,$C120*U120,IF(AND(500&lt;=$C120,$C120&lt;=5000),$C120*V120,IF($C120&gt;5000,$C120*W120,"No Offer"))),"No Offer")</f>
        <v>0</v>
      </c>
      <c r="Y120" s="573">
        <v>1.5</v>
      </c>
      <c r="Z120" s="573">
        <v>1.5</v>
      </c>
      <c r="AA120" s="573">
        <v>1.5</v>
      </c>
      <c r="AB120" s="326">
        <f>IFERROR(IF($C120&lt;500,$C120*Y120,IF(AND(500&lt;=$C120,$C120&lt;=5000),$C120*Z120,IF($C120&gt;5000,$C120*AA120,"No Offer"))),"No Offer")</f>
        <v>0</v>
      </c>
      <c r="AC120" s="731">
        <f>AB120</f>
        <v>0</v>
      </c>
    </row>
    <row r="121" spans="1:29" x14ac:dyDescent="0.2">
      <c r="A121" s="316"/>
      <c r="B121" s="558"/>
      <c r="C121" s="318"/>
      <c r="D121" s="318"/>
      <c r="E121" s="574"/>
      <c r="F121" s="574"/>
      <c r="G121" s="574"/>
      <c r="H121" s="324"/>
      <c r="I121" s="573"/>
      <c r="J121" s="573"/>
      <c r="K121" s="573"/>
      <c r="L121" s="573"/>
      <c r="M121" s="574"/>
      <c r="N121" s="574"/>
      <c r="O121" s="574"/>
      <c r="P121" s="324"/>
      <c r="Q121" s="644"/>
      <c r="R121" s="644"/>
      <c r="S121" s="644"/>
      <c r="T121" s="573"/>
      <c r="U121" s="576"/>
      <c r="V121" s="576"/>
      <c r="W121" s="576"/>
      <c r="X121" s="324"/>
      <c r="Y121" s="573"/>
      <c r="Z121" s="573"/>
      <c r="AA121" s="573"/>
      <c r="AB121" s="573"/>
    </row>
    <row r="122" spans="1:29" x14ac:dyDescent="0.2">
      <c r="A122" s="316" t="s">
        <v>1887</v>
      </c>
      <c r="B122" s="558" t="s">
        <v>1888</v>
      </c>
      <c r="C122" s="318">
        <f>'Series 700 Input'!J122</f>
        <v>0</v>
      </c>
      <c r="D122" s="318" t="s">
        <v>1752</v>
      </c>
      <c r="E122" s="574">
        <v>144.53</v>
      </c>
      <c r="F122" s="574">
        <v>144.53</v>
      </c>
      <c r="G122" s="574">
        <v>144.53</v>
      </c>
      <c r="H122" s="324">
        <f>IFERROR(IF($C122&lt;500,$C122*E122,IF(AND(500&lt;=$C122,$C122&lt;=5000),$C122*F122,IF($C122&gt;5000,$C122*G122,"No Offer"))),"No Offer")</f>
        <v>0</v>
      </c>
      <c r="I122" s="573">
        <v>2</v>
      </c>
      <c r="J122" s="573">
        <v>2</v>
      </c>
      <c r="K122" s="573">
        <v>0.1</v>
      </c>
      <c r="L122" s="326">
        <f>IFERROR(IF($C122&lt;500,$C122*I122,IF(AND(500&lt;=$C122,$C122&lt;=5000),$C122*J122,IF($C122&gt;5000,$C122*K122,"No Offer"))),"No Offer")</f>
        <v>0</v>
      </c>
      <c r="M122" s="574">
        <v>1.18</v>
      </c>
      <c r="N122" s="574">
        <v>1.18</v>
      </c>
      <c r="O122" s="574">
        <v>1.18</v>
      </c>
      <c r="P122" s="324">
        <f>IFERROR(IF($C122&lt;500,$C122*M122,IF(AND(500&lt;=$C122,$C122&lt;=5000),$C122*N122,IF($C122&gt;5000,$C122*O122,"No Offer"))),"No Offer")</f>
        <v>0</v>
      </c>
      <c r="Q122" s="644">
        <v>0.3</v>
      </c>
      <c r="R122" s="644">
        <v>0.3</v>
      </c>
      <c r="S122" s="644">
        <v>0.3</v>
      </c>
      <c r="T122" s="326">
        <f>IFERROR(IF($C122&lt;500,$C122*Q122,IF(AND(500&lt;=$C122,$C122&lt;=5000),$C122*R122,IF($C122&gt;5000,$C122*S122,"No Offer"))),"No Offer")</f>
        <v>0</v>
      </c>
      <c r="U122" s="576">
        <v>0.5</v>
      </c>
      <c r="V122" s="576">
        <v>0.5</v>
      </c>
      <c r="W122" s="576">
        <v>0.5</v>
      </c>
      <c r="X122" s="324">
        <f>IFERROR(IF($C122&lt;500,$C122*U122,IF(AND(500&lt;=$C122,$C122&lt;=5000),$C122*V122,IF($C122&gt;5000,$C122*W122,"No Offer"))),"No Offer")</f>
        <v>0</v>
      </c>
      <c r="Y122" s="573">
        <v>1</v>
      </c>
      <c r="Z122" s="573">
        <v>1</v>
      </c>
      <c r="AA122" s="573">
        <v>1</v>
      </c>
      <c r="AB122" s="326">
        <f>IFERROR(IF($C122&lt;500,$C122*Y122,IF(AND(500&lt;=$C122,$C122&lt;=5000),$C122*Z122,IF($C122&gt;5000,$C122*AA122,"No Offer"))),"No Offer")</f>
        <v>0</v>
      </c>
      <c r="AC122" s="731">
        <f>AB122</f>
        <v>0</v>
      </c>
    </row>
    <row r="123" spans="1:29" x14ac:dyDescent="0.2">
      <c r="A123" s="316"/>
      <c r="B123" s="558"/>
      <c r="C123" s="318"/>
      <c r="D123" s="318"/>
      <c r="E123" s="574"/>
      <c r="F123" s="574"/>
      <c r="G123" s="574"/>
      <c r="H123" s="319"/>
      <c r="I123" s="573"/>
      <c r="J123" s="573"/>
      <c r="K123" s="573"/>
      <c r="L123" s="573"/>
      <c r="M123" s="574"/>
      <c r="N123" s="574"/>
      <c r="O123" s="574"/>
      <c r="P123" s="319"/>
      <c r="Q123" s="644"/>
      <c r="R123" s="644"/>
      <c r="S123" s="644"/>
      <c r="T123" s="573"/>
      <c r="U123" s="576"/>
      <c r="V123" s="576"/>
      <c r="W123" s="576"/>
      <c r="X123" s="319"/>
      <c r="Y123" s="573"/>
      <c r="Z123" s="573"/>
      <c r="AA123" s="573"/>
      <c r="AB123" s="573"/>
    </row>
    <row r="124" spans="1:29" ht="25.5" x14ac:dyDescent="0.2">
      <c r="A124" s="316" t="s">
        <v>1889</v>
      </c>
      <c r="B124" s="558" t="s">
        <v>1890</v>
      </c>
      <c r="C124" s="318">
        <f>'Series 700 Input'!J124</f>
        <v>0</v>
      </c>
      <c r="D124" s="318" t="s">
        <v>1752</v>
      </c>
      <c r="E124" s="574">
        <v>23.39</v>
      </c>
      <c r="F124" s="574">
        <v>15.64</v>
      </c>
      <c r="G124" s="574">
        <v>15.58</v>
      </c>
      <c r="H124" s="324">
        <f>IFERROR(IF($C124&lt;500,$C124*E124,IF(AND(500&lt;=$C124,$C124&lt;=5000),$C124*F124,IF($C124&gt;5000,$C124*G124,"No Offer"))),"No Offer")</f>
        <v>0</v>
      </c>
      <c r="I124" s="573">
        <v>20</v>
      </c>
      <c r="J124" s="573">
        <v>20</v>
      </c>
      <c r="K124" s="573">
        <v>1</v>
      </c>
      <c r="L124" s="326">
        <f>IFERROR(IF($C124&lt;500,$C124*I124,IF(AND(500&lt;=$C124,$C124&lt;=5000),$C124*J124,IF($C124&gt;5000,$C124*K124,"No Offer"))),"No Offer")</f>
        <v>0</v>
      </c>
      <c r="M124" s="574">
        <v>18.54</v>
      </c>
      <c r="N124" s="574">
        <v>16.78</v>
      </c>
      <c r="O124" s="574">
        <v>16.78</v>
      </c>
      <c r="P124" s="324">
        <f>IFERROR(IF($C124&lt;500,$C124*M124,IF(AND(500&lt;=$C124,$C124&lt;=5000),$C124*N124,IF($C124&gt;5000,$C124*O124,"No Offer"))),"No Offer")</f>
        <v>0</v>
      </c>
      <c r="Q124" s="644">
        <v>13.9</v>
      </c>
      <c r="R124" s="644">
        <v>11.8</v>
      </c>
      <c r="S124" s="644">
        <v>11.8</v>
      </c>
      <c r="T124" s="326">
        <f>IFERROR(IF($C124&lt;500,$C124*Q124,IF(AND(500&lt;=$C124,$C124&lt;=5000),$C124*R124,IF($C124&gt;5000,$C124*S124,"No Offer"))),"No Offer")</f>
        <v>0</v>
      </c>
      <c r="U124" s="576">
        <v>12.2</v>
      </c>
      <c r="V124" s="576">
        <v>11.7</v>
      </c>
      <c r="W124" s="576">
        <v>11.1</v>
      </c>
      <c r="X124" s="324">
        <f>IFERROR(IF($C124&lt;500,$C124*U124,IF(AND(500&lt;=$C124,$C124&lt;=5000),$C124*V124,IF($C124&gt;5000,$C124*W124,"No Offer"))),"No Offer")</f>
        <v>0</v>
      </c>
      <c r="Y124" s="573">
        <v>20</v>
      </c>
      <c r="Z124" s="573">
        <v>15.68</v>
      </c>
      <c r="AA124" s="573">
        <v>13.67</v>
      </c>
      <c r="AB124" s="326">
        <f>IFERROR(IF($C124&lt;500,$C124*Y124,IF(AND(500&lt;=$C124,$C124&lt;=5000),$C124*Z124,IF($C124&gt;5000,$C124*AA124,"No Offer"))),"No Offer")</f>
        <v>0</v>
      </c>
      <c r="AC124" s="731">
        <f>AB124</f>
        <v>0</v>
      </c>
    </row>
    <row r="125" spans="1:29" x14ac:dyDescent="0.2">
      <c r="A125" s="316"/>
      <c r="B125" s="558"/>
      <c r="C125" s="318"/>
      <c r="D125" s="318"/>
      <c r="E125" s="574"/>
      <c r="F125" s="574"/>
      <c r="G125" s="574"/>
      <c r="H125" s="324"/>
      <c r="I125" s="573"/>
      <c r="J125" s="573"/>
      <c r="K125" s="573"/>
      <c r="L125" s="573"/>
      <c r="M125" s="574"/>
      <c r="N125" s="574"/>
      <c r="O125" s="574"/>
      <c r="P125" s="324"/>
      <c r="Q125" s="644"/>
      <c r="R125" s="644"/>
      <c r="S125" s="644"/>
      <c r="T125" s="573"/>
      <c r="U125" s="576"/>
      <c r="V125" s="576"/>
      <c r="W125" s="576"/>
      <c r="X125" s="324"/>
      <c r="Y125" s="573"/>
      <c r="Z125" s="573"/>
      <c r="AA125" s="573"/>
      <c r="AB125" s="573"/>
    </row>
    <row r="126" spans="1:29" ht="25.5" x14ac:dyDescent="0.2">
      <c r="A126" s="316" t="s">
        <v>1891</v>
      </c>
      <c r="B126" s="558" t="s">
        <v>1892</v>
      </c>
      <c r="C126" s="318">
        <f>'Series 700 Input'!J126</f>
        <v>0</v>
      </c>
      <c r="D126" s="318" t="s">
        <v>1752</v>
      </c>
      <c r="E126" s="574">
        <v>23.39</v>
      </c>
      <c r="F126" s="574">
        <v>15.64</v>
      </c>
      <c r="G126" s="574">
        <v>15.58</v>
      </c>
      <c r="H126" s="324">
        <f>IFERROR(IF($C126&lt;500,$C126*E126,IF(AND(500&lt;=$C126,$C126&lt;=5000),$C126*F126,IF($C126&gt;5000,$C126*G126,"No Offer"))),"No Offer")</f>
        <v>0</v>
      </c>
      <c r="I126" s="573">
        <v>20</v>
      </c>
      <c r="J126" s="573">
        <v>20</v>
      </c>
      <c r="K126" s="573">
        <v>1</v>
      </c>
      <c r="L126" s="326">
        <f>IFERROR(IF($C126&lt;500,$C126*I126,IF(AND(500&lt;=$C126,$C126&lt;=5000),$C126*J126,IF($C126&gt;5000,$C126*K126,"No Offer"))),"No Offer")</f>
        <v>0</v>
      </c>
      <c r="M126" s="574">
        <v>18.54</v>
      </c>
      <c r="N126" s="574">
        <v>16.78</v>
      </c>
      <c r="O126" s="574">
        <v>16.78</v>
      </c>
      <c r="P126" s="324">
        <f>IFERROR(IF($C126&lt;500,$C126*M126,IF(AND(500&lt;=$C126,$C126&lt;=5000),$C126*N126,IF($C126&gt;5000,$C126*O126,"No Offer"))),"No Offer")</f>
        <v>0</v>
      </c>
      <c r="Q126" s="644">
        <v>13.98</v>
      </c>
      <c r="R126" s="644">
        <v>11.8</v>
      </c>
      <c r="S126" s="644">
        <v>11.8</v>
      </c>
      <c r="T126" s="326">
        <f>IFERROR(IF($C126&lt;500,$C126*Q126,IF(AND(500&lt;=$C126,$C126&lt;=5000),$C126*R126,IF($C126&gt;5000,$C126*S126,"No Offer"))),"No Offer")</f>
        <v>0</v>
      </c>
      <c r="U126" s="576">
        <v>12.7</v>
      </c>
      <c r="V126" s="576">
        <v>12.2</v>
      </c>
      <c r="W126" s="576">
        <v>11.6</v>
      </c>
      <c r="X126" s="324">
        <f>IFERROR(IF($C126&lt;500,$C126*U126,IF(AND(500&lt;=$C126,$C126&lt;=5000),$C126*V126,IF($C126&gt;5000,$C126*W126,"No Offer"))),"No Offer")</f>
        <v>0</v>
      </c>
      <c r="Y126" s="573">
        <v>20</v>
      </c>
      <c r="Z126" s="573">
        <v>15.68</v>
      </c>
      <c r="AA126" s="573">
        <v>13.67</v>
      </c>
      <c r="AB126" s="326">
        <f>IFERROR(IF($C126&lt;500,$C126*Y126,IF(AND(500&lt;=$C126,$C126&lt;=5000),$C126*Z126,IF($C126&gt;5000,$C126*AA126,"No Offer"))),"No Offer")</f>
        <v>0</v>
      </c>
      <c r="AC126" s="731">
        <f>AB126</f>
        <v>0</v>
      </c>
    </row>
    <row r="127" spans="1:29" x14ac:dyDescent="0.2">
      <c r="A127" s="316"/>
      <c r="B127" s="558"/>
      <c r="C127" s="318"/>
      <c r="D127" s="318"/>
      <c r="E127" s="574"/>
      <c r="F127" s="574"/>
      <c r="G127" s="574"/>
      <c r="H127" s="319"/>
      <c r="I127" s="573"/>
      <c r="J127" s="573"/>
      <c r="K127" s="573"/>
      <c r="L127" s="573"/>
      <c r="M127" s="574"/>
      <c r="N127" s="574"/>
      <c r="O127" s="574"/>
      <c r="P127" s="319"/>
      <c r="Q127" s="644"/>
      <c r="R127" s="644"/>
      <c r="S127" s="644"/>
      <c r="T127" s="573"/>
      <c r="U127" s="576"/>
      <c r="V127" s="576"/>
      <c r="W127" s="576"/>
      <c r="X127" s="319"/>
      <c r="Y127" s="573"/>
      <c r="Z127" s="573"/>
      <c r="AA127" s="573"/>
      <c r="AB127" s="573"/>
    </row>
    <row r="128" spans="1:29" ht="25.5" x14ac:dyDescent="0.2">
      <c r="A128" s="316" t="s">
        <v>1893</v>
      </c>
      <c r="B128" s="558" t="s">
        <v>1894</v>
      </c>
      <c r="C128" s="318">
        <f>'Series 700 Input'!J128</f>
        <v>0</v>
      </c>
      <c r="D128" s="318" t="s">
        <v>1752</v>
      </c>
      <c r="E128" s="574">
        <v>20.29</v>
      </c>
      <c r="F128" s="574">
        <v>12.55</v>
      </c>
      <c r="G128" s="574">
        <v>12.49</v>
      </c>
      <c r="H128" s="324">
        <f>IFERROR(IF($C128&lt;500,$C128*E128,IF(AND(500&lt;=$C128,$C128&lt;=5000),$C128*F128,IF($C128&gt;5000,$C128*G128,"No Offer"))),"No Offer")</f>
        <v>0</v>
      </c>
      <c r="I128" s="573">
        <v>20</v>
      </c>
      <c r="J128" s="573">
        <v>20</v>
      </c>
      <c r="K128" s="573">
        <v>1</v>
      </c>
      <c r="L128" s="326">
        <f>IFERROR(IF($C128&lt;500,$C128*I128,IF(AND(500&lt;=$C128,$C128&lt;=5000),$C128*J128,IF($C128&gt;5000,$C128*K128,"No Offer"))),"No Offer")</f>
        <v>0</v>
      </c>
      <c r="M128" s="739">
        <v>13.91</v>
      </c>
      <c r="N128" s="574">
        <v>12.59</v>
      </c>
      <c r="O128" s="574">
        <v>12.59</v>
      </c>
      <c r="P128" s="324">
        <f>IFERROR(IF($C128&lt;500,$C128*M128,IF(AND(500&lt;=$C128,$C128&lt;=5000),$C128*N128,IF($C128&gt;5000,$C128*O128,"No Offer"))),"No Offer")</f>
        <v>0</v>
      </c>
      <c r="Q128" s="644">
        <v>12.1</v>
      </c>
      <c r="R128" s="644">
        <v>9.8000000000000007</v>
      </c>
      <c r="S128" s="644">
        <v>9.8000000000000007</v>
      </c>
      <c r="T128" s="326">
        <f>IFERROR(IF($C128&lt;500,$C128*Q128,IF(AND(500&lt;=$C128,$C128&lt;=5000),$C128*R128,IF($C128&gt;5000,$C128*S128,"No Offer"))),"No Offer")</f>
        <v>0</v>
      </c>
      <c r="U128" s="571">
        <v>10.43</v>
      </c>
      <c r="V128" s="576">
        <v>9.9</v>
      </c>
      <c r="W128" s="576">
        <v>9.5500000000000007</v>
      </c>
      <c r="X128" s="324">
        <f>IFERROR(IF($C128&lt;500,$C128*U128,IF(AND(500&lt;=$C128,$C128&lt;=5000),$C128*V128,IF($C128&gt;5000,$C128*W128,"No Offer"))),"No Offer")</f>
        <v>0</v>
      </c>
      <c r="Y128" s="573">
        <v>20.37</v>
      </c>
      <c r="Z128" s="573">
        <v>16.05</v>
      </c>
      <c r="AA128" s="573">
        <v>14.04</v>
      </c>
      <c r="AB128" s="326">
        <f>IFERROR(IF($C128&lt;500,$C128*Y128,IF(AND(500&lt;=$C128,$C128&lt;=5000),$C128*Z128,IF($C128&gt;5000,$C128*AA128,"No Offer"))),"No Offer")</f>
        <v>0</v>
      </c>
      <c r="AC128" s="731">
        <f>AB128</f>
        <v>0</v>
      </c>
    </row>
    <row r="129" spans="1:29" x14ac:dyDescent="0.2">
      <c r="A129" s="316"/>
      <c r="B129" s="558"/>
      <c r="C129" s="318"/>
      <c r="D129" s="318"/>
      <c r="E129" s="574"/>
      <c r="F129" s="574"/>
      <c r="G129" s="574"/>
      <c r="H129" s="324"/>
      <c r="I129" s="573"/>
      <c r="J129" s="573"/>
      <c r="K129" s="573"/>
      <c r="L129" s="573"/>
      <c r="M129" s="574"/>
      <c r="N129" s="574"/>
      <c r="O129" s="574"/>
      <c r="P129" s="324"/>
      <c r="Q129" s="644"/>
      <c r="R129" s="644"/>
      <c r="S129" s="644"/>
      <c r="T129" s="573"/>
      <c r="U129" s="576"/>
      <c r="V129" s="576"/>
      <c r="W129" s="576"/>
      <c r="X129" s="324"/>
      <c r="Y129" s="573"/>
      <c r="Z129" s="573"/>
      <c r="AA129" s="573"/>
      <c r="AB129" s="573"/>
    </row>
    <row r="130" spans="1:29" ht="25.5" x14ac:dyDescent="0.2">
      <c r="A130" s="316" t="s">
        <v>1895</v>
      </c>
      <c r="B130" s="558" t="s">
        <v>1896</v>
      </c>
      <c r="C130" s="318">
        <f>'Series 700 Input'!J130</f>
        <v>0</v>
      </c>
      <c r="D130" s="318" t="s">
        <v>1752</v>
      </c>
      <c r="E130" s="574">
        <v>20.29</v>
      </c>
      <c r="F130" s="574">
        <v>12.55</v>
      </c>
      <c r="G130" s="574">
        <v>12.49</v>
      </c>
      <c r="H130" s="324">
        <f>IFERROR(IF($C130&lt;500,$C130*E130,IF(AND(500&lt;=$C130,$C130&lt;=5000),$C130*F130,IF($C130&gt;5000,$C130*G130,"No Offer"))),"No Offer")</f>
        <v>0</v>
      </c>
      <c r="I130" s="573">
        <v>20</v>
      </c>
      <c r="J130" s="573">
        <v>20</v>
      </c>
      <c r="K130" s="573">
        <v>1</v>
      </c>
      <c r="L130" s="326">
        <f>IFERROR(IF($C130&lt;500,$C130*I130,IF(AND(500&lt;=$C130,$C130&lt;=5000),$C130*J130,IF($C130&gt;5000,$C130*K130,"No Offer"))),"No Offer")</f>
        <v>0</v>
      </c>
      <c r="M130" s="739">
        <v>13.91</v>
      </c>
      <c r="N130" s="574">
        <v>12.59</v>
      </c>
      <c r="O130" s="574">
        <v>12.59</v>
      </c>
      <c r="P130" s="324">
        <f>IFERROR(IF($C130&lt;500,$C130*M130,IF(AND(500&lt;=$C130,$C130&lt;=5000),$C130*N130,IF($C130&gt;5000,$C130*O130,"No Offer"))),"No Offer")</f>
        <v>0</v>
      </c>
      <c r="Q130" s="644">
        <v>12.1</v>
      </c>
      <c r="R130" s="644">
        <v>9.8000000000000007</v>
      </c>
      <c r="S130" s="644">
        <v>9.8000000000000007</v>
      </c>
      <c r="T130" s="326">
        <f>IFERROR(IF($C130&lt;500,$C130*Q130,IF(AND(500&lt;=$C130,$C130&lt;=5000),$C130*R130,IF($C130&gt;5000,$C130*S130,"No Offer"))),"No Offer")</f>
        <v>0</v>
      </c>
      <c r="U130" s="571">
        <v>10.43</v>
      </c>
      <c r="V130" s="576">
        <v>9.9</v>
      </c>
      <c r="W130" s="576">
        <v>9.5500000000000007</v>
      </c>
      <c r="X130" s="324">
        <f>IFERROR(IF($C130&lt;500,$C130*U130,IF(AND(500&lt;=$C130,$C130&lt;=5000),$C130*V130,IF($C130&gt;5000,$C130*W130,"No Offer"))),"No Offer")</f>
        <v>0</v>
      </c>
      <c r="Y130" s="573">
        <v>20.37</v>
      </c>
      <c r="Z130" s="573">
        <v>16.05</v>
      </c>
      <c r="AA130" s="573">
        <v>14.04</v>
      </c>
      <c r="AB130" s="326">
        <f>IFERROR(IF($C130&lt;500,$C130*Y130,IF(AND(500&lt;=$C130,$C130&lt;=5000),$C130*Z130,IF($C130&gt;5000,$C130*AA130,"No Offer"))),"No Offer")</f>
        <v>0</v>
      </c>
      <c r="AC130" s="731">
        <f>AB130</f>
        <v>0</v>
      </c>
    </row>
    <row r="131" spans="1:29" x14ac:dyDescent="0.2">
      <c r="A131" s="316"/>
      <c r="B131" s="558"/>
      <c r="C131" s="318"/>
      <c r="D131" s="318"/>
      <c r="E131" s="574"/>
      <c r="F131" s="574"/>
      <c r="G131" s="574"/>
      <c r="H131" s="319"/>
      <c r="I131" s="573"/>
      <c r="J131" s="573"/>
      <c r="K131" s="573"/>
      <c r="L131" s="573"/>
      <c r="M131" s="574"/>
      <c r="N131" s="574"/>
      <c r="O131" s="574"/>
      <c r="P131" s="319"/>
      <c r="Q131" s="644"/>
      <c r="R131" s="644"/>
      <c r="S131" s="644"/>
      <c r="T131" s="573"/>
      <c r="U131" s="576"/>
      <c r="V131" s="576"/>
      <c r="W131" s="576"/>
      <c r="X131" s="319"/>
      <c r="Y131" s="573"/>
      <c r="Z131" s="573"/>
      <c r="AA131" s="573"/>
      <c r="AB131" s="573"/>
      <c r="AC131" s="738"/>
    </row>
    <row r="132" spans="1:29" ht="25.5" x14ac:dyDescent="0.2">
      <c r="A132" s="316" t="s">
        <v>1897</v>
      </c>
      <c r="B132" s="558" t="s">
        <v>1898</v>
      </c>
      <c r="C132" s="318">
        <f>'Series 700 Input'!J132</f>
        <v>0</v>
      </c>
      <c r="D132" s="318" t="s">
        <v>1752</v>
      </c>
      <c r="E132" s="574">
        <v>18.260000000000002</v>
      </c>
      <c r="F132" s="574">
        <v>10.87</v>
      </c>
      <c r="G132" s="574">
        <v>10.8</v>
      </c>
      <c r="H132" s="324">
        <f>IFERROR(IF($C132&lt;500,$C132*E132,IF(AND(500&lt;=$C132,$C132&lt;=5000),$C132*F132,IF($C132&gt;5000,$C132*G132,"No Offer"))),"No Offer")</f>
        <v>0</v>
      </c>
      <c r="I132" s="573">
        <v>15</v>
      </c>
      <c r="J132" s="573">
        <v>15</v>
      </c>
      <c r="K132" s="573">
        <v>1</v>
      </c>
      <c r="L132" s="326">
        <f>IFERROR(IF($C132&lt;500,$C132*I132,IF(AND(500&lt;=$C132,$C132&lt;=5000),$C132*J132,IF($C132&gt;5000,$C132*K132,"No Offer"))),"No Offer")</f>
        <v>0</v>
      </c>
      <c r="M132" s="574">
        <v>13.91</v>
      </c>
      <c r="N132" s="574">
        <v>12.59</v>
      </c>
      <c r="O132" s="574">
        <v>12.59</v>
      </c>
      <c r="P132" s="324">
        <f>IFERROR(IF($C132&lt;500,$C132*M132,IF(AND(500&lt;=$C132,$C132&lt;=5000),$C132*N132,IF($C132&gt;5000,$C132*O132,"No Offer"))),"No Offer")</f>
        <v>0</v>
      </c>
      <c r="Q132" s="644">
        <v>11.2</v>
      </c>
      <c r="R132" s="644">
        <v>9</v>
      </c>
      <c r="S132" s="644">
        <v>9</v>
      </c>
      <c r="T132" s="326">
        <f>IFERROR(IF($C132&lt;500,$C132*Q132,IF(AND(500&lt;=$C132,$C132&lt;=5000),$C132*R132,IF($C132&gt;5000,$C132*S132,"No Offer"))),"No Offer")</f>
        <v>0</v>
      </c>
      <c r="U132" s="576">
        <v>9.32</v>
      </c>
      <c r="V132" s="576">
        <v>8.9</v>
      </c>
      <c r="W132" s="576">
        <v>8.5500000000000007</v>
      </c>
      <c r="X132" s="324">
        <f>IFERROR(IF($C132&lt;500,$C132*U132,IF(AND(500&lt;=$C132,$C132&lt;=5000),$C132*V132,IF($C132&gt;5000,$C132*W132,"No Offer"))),"No Offer")</f>
        <v>0</v>
      </c>
      <c r="Y132" s="573">
        <v>16.059999999999999</v>
      </c>
      <c r="Z132" s="573">
        <v>11.74</v>
      </c>
      <c r="AA132" s="573">
        <v>9.7100000000000009</v>
      </c>
      <c r="AB132" s="326">
        <f>IFERROR(IF($C132&lt;500,$C132*Y132,IF(AND(500&lt;=$C132,$C132&lt;=5000),$C132*Z132,IF($C132&gt;5000,$C132*AA132,"No Offer"))),"No Offer")</f>
        <v>0</v>
      </c>
      <c r="AC132" s="731">
        <f>AB132</f>
        <v>0</v>
      </c>
    </row>
    <row r="133" spans="1:29" x14ac:dyDescent="0.2">
      <c r="A133" s="316"/>
      <c r="B133" s="558"/>
      <c r="C133" s="318"/>
      <c r="D133" s="318"/>
      <c r="E133" s="574"/>
      <c r="F133" s="574"/>
      <c r="G133" s="574"/>
      <c r="H133" s="324"/>
      <c r="I133" s="573"/>
      <c r="J133" s="573"/>
      <c r="K133" s="573"/>
      <c r="L133" s="573"/>
      <c r="M133" s="574"/>
      <c r="N133" s="574"/>
      <c r="O133" s="574"/>
      <c r="P133" s="324"/>
      <c r="Q133" s="644"/>
      <c r="R133" s="644"/>
      <c r="S133" s="644"/>
      <c r="T133" s="573"/>
      <c r="U133" s="576"/>
      <c r="V133" s="576"/>
      <c r="W133" s="576"/>
      <c r="X133" s="324"/>
      <c r="Y133" s="573"/>
      <c r="Z133" s="573"/>
      <c r="AA133" s="573"/>
      <c r="AB133" s="573"/>
    </row>
    <row r="134" spans="1:29" ht="25.5" x14ac:dyDescent="0.2">
      <c r="A134" s="316" t="s">
        <v>1899</v>
      </c>
      <c r="B134" s="558" t="s">
        <v>1900</v>
      </c>
      <c r="C134" s="318">
        <f>'Series 700 Input'!J134</f>
        <v>0</v>
      </c>
      <c r="D134" s="318" t="s">
        <v>1752</v>
      </c>
      <c r="E134" s="574">
        <v>18.260000000000002</v>
      </c>
      <c r="F134" s="574">
        <v>10.87</v>
      </c>
      <c r="G134" s="574">
        <v>10.8</v>
      </c>
      <c r="H134" s="324">
        <f>IFERROR(IF($C134&lt;500,$C134*E134,IF(AND(500&lt;=$C134,$C134&lt;=5000),$C134*F134,IF($C134&gt;5000,$C134*G134,"No Offer"))),"No Offer")</f>
        <v>0</v>
      </c>
      <c r="I134" s="573">
        <v>15</v>
      </c>
      <c r="J134" s="573">
        <v>15</v>
      </c>
      <c r="K134" s="573">
        <v>1</v>
      </c>
      <c r="L134" s="326">
        <f>IFERROR(IF($C134&lt;500,$C134*I134,IF(AND(500&lt;=$C134,$C134&lt;=5000),$C134*J134,IF($C134&gt;5000,$C134*K134,"No Offer"))),"No Offer")</f>
        <v>0</v>
      </c>
      <c r="M134" s="574">
        <v>13.91</v>
      </c>
      <c r="N134" s="574">
        <v>12.59</v>
      </c>
      <c r="O134" s="574">
        <v>12.59</v>
      </c>
      <c r="P134" s="324">
        <f>IFERROR(IF($C134&lt;500,$C134*M134,IF(AND(500&lt;=$C134,$C134&lt;=5000),$C134*N134,IF($C134&gt;5000,$C134*O134,"No Offer"))),"No Offer")</f>
        <v>0</v>
      </c>
      <c r="Q134" s="644">
        <v>11.2</v>
      </c>
      <c r="R134" s="644">
        <v>9</v>
      </c>
      <c r="S134" s="644">
        <v>9</v>
      </c>
      <c r="T134" s="326">
        <f>IFERROR(IF($C134&lt;500,$C134*Q134,IF(AND(500&lt;=$C134,$C134&lt;=5000),$C134*R134,IF($C134&gt;5000,$C134*S134,"No Offer"))),"No Offer")</f>
        <v>0</v>
      </c>
      <c r="U134" s="576">
        <v>9.82</v>
      </c>
      <c r="V134" s="576">
        <v>9.4</v>
      </c>
      <c r="W134" s="576">
        <v>9.0500000000000007</v>
      </c>
      <c r="X134" s="324">
        <f>IFERROR(IF($C134&lt;500,$C134*U134,IF(AND(500&lt;=$C134,$C134&lt;=5000),$C134*V134,IF($C134&gt;5000,$C134*W134,"No Offer"))),"No Offer")</f>
        <v>0</v>
      </c>
      <c r="Y134" s="573">
        <v>16.059999999999999</v>
      </c>
      <c r="Z134" s="573">
        <v>11.74</v>
      </c>
      <c r="AA134" s="573">
        <v>9.7100000000000009</v>
      </c>
      <c r="AB134" s="326">
        <f>IFERROR(IF($C134&lt;500,$C134*Y134,IF(AND(500&lt;=$C134,$C134&lt;=5000),$C134*Z134,IF($C134&gt;5000,$C134*AA134,"No Offer"))),"No Offer")</f>
        <v>0</v>
      </c>
      <c r="AC134" s="731">
        <f>AB134</f>
        <v>0</v>
      </c>
    </row>
    <row r="135" spans="1:29" x14ac:dyDescent="0.2">
      <c r="A135" s="316"/>
      <c r="B135" s="558"/>
      <c r="C135" s="318"/>
      <c r="D135" s="318"/>
      <c r="E135" s="574"/>
      <c r="F135" s="574"/>
      <c r="G135" s="574"/>
      <c r="H135" s="319"/>
      <c r="I135" s="573"/>
      <c r="J135" s="573"/>
      <c r="K135" s="573"/>
      <c r="L135" s="573"/>
      <c r="M135" s="574"/>
      <c r="N135" s="574"/>
      <c r="O135" s="574"/>
      <c r="P135" s="319"/>
      <c r="Q135" s="644"/>
      <c r="R135" s="644"/>
      <c r="S135" s="644"/>
      <c r="T135" s="573"/>
      <c r="U135" s="576"/>
      <c r="V135" s="576"/>
      <c r="W135" s="576"/>
      <c r="X135" s="319"/>
      <c r="Y135" s="573"/>
      <c r="Z135" s="573"/>
      <c r="AA135" s="573"/>
      <c r="AB135" s="573"/>
    </row>
    <row r="136" spans="1:29" ht="25.5" x14ac:dyDescent="0.2">
      <c r="A136" s="316" t="s">
        <v>1901</v>
      </c>
      <c r="B136" s="558" t="s">
        <v>1902</v>
      </c>
      <c r="C136" s="318">
        <f>'Series 700 Input'!J136</f>
        <v>0</v>
      </c>
      <c r="D136" s="318" t="s">
        <v>1752</v>
      </c>
      <c r="E136" s="574">
        <v>22.26</v>
      </c>
      <c r="F136" s="574">
        <v>14.54</v>
      </c>
      <c r="G136" s="574">
        <v>14.44</v>
      </c>
      <c r="H136" s="324">
        <f>IFERROR(IF($C136&lt;500,$C136*E136,IF(AND(500&lt;=$C136,$C136&lt;=5000),$C136*F136,IF($C136&gt;5000,$C136*G136,"No Offer"))),"No Offer")</f>
        <v>0</v>
      </c>
      <c r="I136" s="573">
        <v>22</v>
      </c>
      <c r="J136" s="573">
        <v>22</v>
      </c>
      <c r="K136" s="573">
        <v>1</v>
      </c>
      <c r="L136" s="326">
        <f>IFERROR(IF($C136&lt;500,$C136*I136,IF(AND(500&lt;=$C136,$C136&lt;=5000),$C136*J136,IF($C136&gt;5000,$C136*K136,"No Offer"))),"No Offer")</f>
        <v>0</v>
      </c>
      <c r="M136" s="574">
        <v>23.72</v>
      </c>
      <c r="N136" s="574">
        <v>21.96</v>
      </c>
      <c r="O136" s="574">
        <v>21.96</v>
      </c>
      <c r="P136" s="324">
        <f>IFERROR(IF($C136&lt;500,$C136*M136,IF(AND(500&lt;=$C136,$C136&lt;=5000),$C136*N136,IF($C136&gt;5000,$C136*O136,"No Offer"))),"No Offer")</f>
        <v>0</v>
      </c>
      <c r="Q136" s="644">
        <v>13.2</v>
      </c>
      <c r="R136" s="644">
        <v>11.3</v>
      </c>
      <c r="S136" s="644">
        <v>11.3</v>
      </c>
      <c r="T136" s="326">
        <f>IFERROR(IF($C136&lt;500,$C136*Q136,IF(AND(500&lt;=$C136,$C136&lt;=5000),$C136*R136,IF($C136&gt;5000,$C136*S136,"No Offer"))),"No Offer")</f>
        <v>0</v>
      </c>
      <c r="U136" s="576">
        <v>12.2</v>
      </c>
      <c r="V136" s="576">
        <v>11.7</v>
      </c>
      <c r="W136" s="576">
        <v>11.1</v>
      </c>
      <c r="X136" s="324">
        <f>IFERROR(IF($C136&lt;500,$C136*U136,IF(AND(500&lt;=$C136,$C136&lt;=5000),$C136*V136,IF($C136&gt;5000,$C136*W136,"No Offer"))),"No Offer")</f>
        <v>0</v>
      </c>
      <c r="Y136" s="573">
        <v>18.7</v>
      </c>
      <c r="Z136" s="573">
        <v>14.39</v>
      </c>
      <c r="AA136" s="573">
        <v>12.37</v>
      </c>
      <c r="AB136" s="326">
        <f>IFERROR(IF($C136&lt;500,$C136*Y136,IF(AND(500&lt;=$C136,$C136&lt;=5000),$C136*Z136,IF($C136&gt;5000,$C136*AA136,"No Offer"))),"No Offer")</f>
        <v>0</v>
      </c>
      <c r="AC136" s="731">
        <f>AB136</f>
        <v>0</v>
      </c>
    </row>
    <row r="137" spans="1:29" x14ac:dyDescent="0.2">
      <c r="A137" s="316"/>
      <c r="B137" s="558"/>
      <c r="C137" s="318"/>
      <c r="D137" s="318"/>
      <c r="E137" s="574"/>
      <c r="F137" s="574"/>
      <c r="G137" s="574"/>
      <c r="H137" s="324"/>
      <c r="I137" s="573"/>
      <c r="J137" s="573"/>
      <c r="K137" s="573"/>
      <c r="L137" s="573"/>
      <c r="M137" s="574"/>
      <c r="N137" s="574"/>
      <c r="O137" s="574"/>
      <c r="P137" s="324"/>
      <c r="Q137" s="644"/>
      <c r="R137" s="644"/>
      <c r="S137" s="644"/>
      <c r="T137" s="573"/>
      <c r="U137" s="576"/>
      <c r="V137" s="576"/>
      <c r="W137" s="576"/>
      <c r="X137" s="324"/>
      <c r="Y137" s="573"/>
      <c r="Z137" s="573"/>
      <c r="AA137" s="573"/>
      <c r="AB137" s="573"/>
    </row>
    <row r="138" spans="1:29" ht="25.5" x14ac:dyDescent="0.2">
      <c r="A138" s="316" t="s">
        <v>1903</v>
      </c>
      <c r="B138" s="558" t="s">
        <v>1904</v>
      </c>
      <c r="C138" s="318">
        <f>'Series 700 Input'!J138</f>
        <v>0</v>
      </c>
      <c r="D138" s="318" t="s">
        <v>1752</v>
      </c>
      <c r="E138" s="574">
        <v>22.26</v>
      </c>
      <c r="F138" s="574">
        <v>14.54</v>
      </c>
      <c r="G138" s="574">
        <v>14.44</v>
      </c>
      <c r="H138" s="324">
        <f>IFERROR(IF($C138&lt;500,$C138*E138,IF(AND(500&lt;=$C138,$C138&lt;=5000),$C138*F138,IF($C138&gt;5000,$C138*G138,"No Offer"))),"No Offer")</f>
        <v>0</v>
      </c>
      <c r="I138" s="573">
        <v>22</v>
      </c>
      <c r="J138" s="573">
        <v>22</v>
      </c>
      <c r="K138" s="573">
        <v>1</v>
      </c>
      <c r="L138" s="326">
        <f>IFERROR(IF($C138&lt;500,$C138*I138,IF(AND(500&lt;=$C138,$C138&lt;=5000),$C138*J138,IF($C138&gt;5000,$C138*K138,"No Offer"))),"No Offer")</f>
        <v>0</v>
      </c>
      <c r="M138" s="574">
        <v>23.72</v>
      </c>
      <c r="N138" s="574">
        <v>21.96</v>
      </c>
      <c r="O138" s="574">
        <v>21.96</v>
      </c>
      <c r="P138" s="324">
        <f>IFERROR(IF($C138&lt;500,$C138*M138,IF(AND(500&lt;=$C138,$C138&lt;=5000),$C138*N138,IF($C138&gt;5000,$C138*O138,"No Offer"))),"No Offer")</f>
        <v>0</v>
      </c>
      <c r="Q138" s="644">
        <v>13.2</v>
      </c>
      <c r="R138" s="644">
        <v>11.3</v>
      </c>
      <c r="S138" s="644">
        <v>11.3</v>
      </c>
      <c r="T138" s="326">
        <f>IFERROR(IF($C138&lt;500,$C138*Q138,IF(AND(500&lt;=$C138,$C138&lt;=5000),$C138*R138,IF($C138&gt;5000,$C138*S138,"No Offer"))),"No Offer")</f>
        <v>0</v>
      </c>
      <c r="U138" s="576">
        <v>12.7</v>
      </c>
      <c r="V138" s="576">
        <v>12.2</v>
      </c>
      <c r="W138" s="576">
        <v>11.6</v>
      </c>
      <c r="X138" s="324">
        <f>IFERROR(IF($C138&lt;500,$C138*U138,IF(AND(500&lt;=$C138,$C138&lt;=5000),$C138*V138,IF($C138&gt;5000,$C138*W138,"No Offer"))),"No Offer")</f>
        <v>0</v>
      </c>
      <c r="Y138" s="573">
        <v>18.7</v>
      </c>
      <c r="Z138" s="573">
        <v>14.39</v>
      </c>
      <c r="AA138" s="573">
        <v>12.37</v>
      </c>
      <c r="AB138" s="326">
        <f>IFERROR(IF($C138&lt;500,$C138*Y138,IF(AND(500&lt;=$C138,$C138&lt;=5000),$C138*Z138,IF($C138&gt;5000,$C138*AA138,"No Offer"))),"No Offer")</f>
        <v>0</v>
      </c>
      <c r="AC138" s="731">
        <f>AB138</f>
        <v>0</v>
      </c>
    </row>
    <row r="139" spans="1:29" x14ac:dyDescent="0.2">
      <c r="A139" s="316"/>
      <c r="B139" s="558"/>
      <c r="C139" s="318"/>
      <c r="D139" s="318"/>
      <c r="E139" s="574"/>
      <c r="F139" s="574"/>
      <c r="G139" s="574"/>
      <c r="H139" s="319"/>
      <c r="I139" s="573"/>
      <c r="J139" s="573"/>
      <c r="K139" s="573"/>
      <c r="L139" s="573"/>
      <c r="M139" s="574"/>
      <c r="N139" s="574"/>
      <c r="O139" s="574"/>
      <c r="P139" s="319"/>
      <c r="Q139" s="644"/>
      <c r="R139" s="644"/>
      <c r="S139" s="644"/>
      <c r="T139" s="573"/>
      <c r="U139" s="576"/>
      <c r="V139" s="576"/>
      <c r="W139" s="576"/>
      <c r="X139" s="319"/>
      <c r="Y139" s="573"/>
      <c r="Z139" s="573"/>
      <c r="AA139" s="573"/>
      <c r="AB139" s="573"/>
    </row>
    <row r="140" spans="1:29" s="738" customFormat="1" ht="25.5" x14ac:dyDescent="0.2">
      <c r="A140" s="316" t="s">
        <v>1905</v>
      </c>
      <c r="B140" s="558" t="s">
        <v>1906</v>
      </c>
      <c r="C140" s="318">
        <f>'Series 700 Input'!J140</f>
        <v>0</v>
      </c>
      <c r="D140" s="318" t="s">
        <v>1752</v>
      </c>
      <c r="E140" s="574" t="s">
        <v>392</v>
      </c>
      <c r="F140" s="574" t="s">
        <v>392</v>
      </c>
      <c r="G140" s="574" t="s">
        <v>392</v>
      </c>
      <c r="H140" s="324" t="str">
        <f>IF((0=C140),"",IFERROR(IF(C140&lt;500,C140*E140,IF(AND(500&lt;=C140,C140&lt;=5000),C140*F140,IF(C140&gt;5000,C140*G140,"No Offer"))),"No Offer"))</f>
        <v/>
      </c>
      <c r="I140" s="573">
        <v>22</v>
      </c>
      <c r="J140" s="573">
        <v>22</v>
      </c>
      <c r="K140" s="573">
        <v>1</v>
      </c>
      <c r="L140" s="326">
        <f>IFERROR(IF($C140&lt;500,$C140*I140,IF(AND(500&lt;=$C140,$C140&lt;=5000),$C140*J140,IF($C140&gt;5000,$C140*K140,"No Offer"))),"No Offer")</f>
        <v>0</v>
      </c>
      <c r="M140" s="574">
        <v>23.72</v>
      </c>
      <c r="N140" s="574">
        <v>21.96</v>
      </c>
      <c r="O140" s="574">
        <v>21.96</v>
      </c>
      <c r="P140" s="324">
        <f>IFERROR(IF($C140&lt;500,$C140*M140,IF(AND(500&lt;=$C140,$C140&lt;=5000),$C140*N140,IF($C140&gt;5000,$C140*O140,"No Offer"))),"No Offer")</f>
        <v>0</v>
      </c>
      <c r="Q140" s="644">
        <v>13.2</v>
      </c>
      <c r="R140" s="644">
        <v>11.3</v>
      </c>
      <c r="S140" s="644">
        <v>11.3</v>
      </c>
      <c r="T140" s="326">
        <f>IFERROR(IF($C140&lt;500,$C140*Q140,IF(AND(500&lt;=$C140,$C140&lt;=5000),$C140*R140,IF($C140&gt;5000,$C140*S140,"No Offer"))),"No Offer")</f>
        <v>0</v>
      </c>
      <c r="U140" s="576">
        <v>12.2</v>
      </c>
      <c r="V140" s="576">
        <v>11.7</v>
      </c>
      <c r="W140" s="576">
        <v>11.1</v>
      </c>
      <c r="X140" s="324">
        <f>IFERROR(IF($C140&lt;500,$C140*U140,IF(AND(500&lt;=$C140,$C140&lt;=5000),$C140*V140,IF($C140&gt;5000,$C140*W140,"No Offer"))),"No Offer")</f>
        <v>0</v>
      </c>
      <c r="Y140" s="573">
        <v>18.98</v>
      </c>
      <c r="Z140" s="573">
        <v>14.67</v>
      </c>
      <c r="AA140" s="573">
        <v>12.63</v>
      </c>
      <c r="AB140" s="326">
        <f>IFERROR(IF($C140&lt;500,$C140*Y140,IF(AND(500&lt;=$C140,$C140&lt;=5000),$C140*Z140,IF($C140&gt;5000,$C140*AA140,"No Offer"))),"No Offer")</f>
        <v>0</v>
      </c>
      <c r="AC140" s="731">
        <f>AB140</f>
        <v>0</v>
      </c>
    </row>
    <row r="141" spans="1:29" x14ac:dyDescent="0.2">
      <c r="A141" s="316"/>
      <c r="B141" s="558"/>
      <c r="C141" s="318"/>
      <c r="D141" s="318"/>
      <c r="E141" s="574"/>
      <c r="F141" s="574"/>
      <c r="G141" s="574"/>
      <c r="H141" s="319"/>
      <c r="I141" s="573"/>
      <c r="J141" s="573"/>
      <c r="K141" s="573"/>
      <c r="L141" s="573"/>
      <c r="M141" s="574"/>
      <c r="N141" s="574"/>
      <c r="O141" s="574"/>
      <c r="P141" s="324"/>
      <c r="Q141" s="644"/>
      <c r="R141" s="644"/>
      <c r="S141" s="644"/>
      <c r="T141" s="573"/>
      <c r="U141" s="576"/>
      <c r="V141" s="576"/>
      <c r="W141" s="576"/>
      <c r="X141" s="324"/>
      <c r="Y141" s="573"/>
      <c r="Z141" s="573"/>
      <c r="AA141" s="573"/>
      <c r="AB141" s="573"/>
    </row>
    <row r="142" spans="1:29" ht="25.5" x14ac:dyDescent="0.2">
      <c r="A142" s="316" t="s">
        <v>1907</v>
      </c>
      <c r="B142" s="558" t="s">
        <v>1908</v>
      </c>
      <c r="C142" s="318">
        <f>'Series 700 Input'!J142</f>
        <v>0</v>
      </c>
      <c r="D142" s="318" t="s">
        <v>1752</v>
      </c>
      <c r="E142" s="574" t="s">
        <v>392</v>
      </c>
      <c r="F142" s="574" t="s">
        <v>392</v>
      </c>
      <c r="G142" s="574" t="s">
        <v>392</v>
      </c>
      <c r="H142" s="324" t="str">
        <f>IF((0=C142),"",IFERROR(IF(C142&lt;500,C142*E142,IF(AND(500&lt;=C142,C142&lt;=5000),C142*F142,IF(C142&gt;5000,C142*G142,"No Offer"))),"No Offer"))</f>
        <v/>
      </c>
      <c r="I142" s="573">
        <v>22</v>
      </c>
      <c r="J142" s="573">
        <v>22</v>
      </c>
      <c r="K142" s="573">
        <v>1</v>
      </c>
      <c r="L142" s="326">
        <f>IFERROR(IF($C142&lt;500,$C142*I142,IF(AND(500&lt;=$C142,$C142&lt;=5000),$C142*J142,IF($C142&gt;5000,$C142*K142,"No Offer"))),"No Offer")</f>
        <v>0</v>
      </c>
      <c r="M142" s="574">
        <v>23.72</v>
      </c>
      <c r="N142" s="574">
        <v>21.96</v>
      </c>
      <c r="O142" s="574">
        <v>21.96</v>
      </c>
      <c r="P142" s="324">
        <f>IFERROR(IF($C142&lt;500,$C142*M142,IF(AND(500&lt;=$C142,$C142&lt;=5000),$C142*N142,IF($C142&gt;5000,$C142*O142,"No Offer"))),"No Offer")</f>
        <v>0</v>
      </c>
      <c r="Q142" s="644">
        <v>13.2</v>
      </c>
      <c r="R142" s="644">
        <v>11.3</v>
      </c>
      <c r="S142" s="644">
        <v>11.3</v>
      </c>
      <c r="T142" s="326">
        <f>IFERROR(IF($C142&lt;500,$C142*Q142,IF(AND(500&lt;=$C142,$C142&lt;=5000),$C142*R142,IF($C142&gt;5000,$C142*S142,"No Offer"))),"No Offer")</f>
        <v>0</v>
      </c>
      <c r="U142" s="576">
        <v>12.7</v>
      </c>
      <c r="V142" s="576">
        <v>12.2</v>
      </c>
      <c r="W142" s="576">
        <v>11.6</v>
      </c>
      <c r="X142" s="324">
        <f>IFERROR(IF($C142&lt;500,$C142*U142,IF(AND(500&lt;=$C142,$C142&lt;=5000),$C142*V142,IF($C142&gt;5000,$C142*W142,"No Offer"))),"No Offer")</f>
        <v>0</v>
      </c>
      <c r="Y142" s="573">
        <v>18.98</v>
      </c>
      <c r="Z142" s="573">
        <v>14.67</v>
      </c>
      <c r="AA142" s="573">
        <v>12.63</v>
      </c>
      <c r="AB142" s="326">
        <f>IFERROR(IF($C142&lt;500,$C142*Y142,IF(AND(500&lt;=$C142,$C142&lt;=5000),$C142*Z142,IF($C142&gt;5000,$C142*AA142,"No Offer"))),"No Offer")</f>
        <v>0</v>
      </c>
      <c r="AC142" s="731">
        <f>AB142</f>
        <v>0</v>
      </c>
    </row>
    <row r="143" spans="1:29" x14ac:dyDescent="0.2">
      <c r="A143" s="316"/>
      <c r="B143" s="558"/>
      <c r="C143" s="318"/>
      <c r="D143" s="318"/>
      <c r="E143" s="319"/>
      <c r="F143" s="319"/>
      <c r="G143" s="319"/>
      <c r="H143" s="319"/>
      <c r="I143" s="570"/>
      <c r="J143" s="570"/>
      <c r="K143" s="570"/>
      <c r="L143" s="570"/>
      <c r="M143" s="730"/>
      <c r="N143" s="730"/>
      <c r="O143" s="730"/>
      <c r="P143" s="730"/>
      <c r="Q143" s="644"/>
      <c r="R143" s="346"/>
      <c r="S143" s="346"/>
      <c r="T143" s="346"/>
      <c r="U143" s="571"/>
      <c r="V143" s="571"/>
      <c r="W143" s="571"/>
      <c r="X143" s="571"/>
      <c r="Y143" s="570"/>
      <c r="Z143" s="570"/>
      <c r="AA143" s="570"/>
      <c r="AB143" s="732"/>
    </row>
    <row r="144" spans="1:29" x14ac:dyDescent="0.2">
      <c r="A144" s="331"/>
      <c r="B144" s="586" t="s">
        <v>1909</v>
      </c>
      <c r="C144" s="333"/>
      <c r="D144" s="334"/>
      <c r="E144" s="635" t="s">
        <v>1747</v>
      </c>
      <c r="F144" s="589" t="s">
        <v>1748</v>
      </c>
      <c r="G144" s="635" t="s">
        <v>1749</v>
      </c>
      <c r="H144" s="334"/>
      <c r="I144" s="635" t="s">
        <v>1747</v>
      </c>
      <c r="J144" s="589" t="s">
        <v>1748</v>
      </c>
      <c r="K144" s="635" t="s">
        <v>1749</v>
      </c>
      <c r="L144" s="635"/>
      <c r="M144" s="634" t="s">
        <v>1747</v>
      </c>
      <c r="N144" s="588" t="s">
        <v>1748</v>
      </c>
      <c r="O144" s="634" t="s">
        <v>1749</v>
      </c>
      <c r="P144" s="634"/>
      <c r="Q144" s="634" t="s">
        <v>1747</v>
      </c>
      <c r="R144" s="588" t="s">
        <v>1748</v>
      </c>
      <c r="S144" s="634" t="s">
        <v>1749</v>
      </c>
      <c r="T144" s="634"/>
      <c r="U144" s="635" t="s">
        <v>1747</v>
      </c>
      <c r="V144" s="589" t="s">
        <v>1748</v>
      </c>
      <c r="W144" s="635" t="s">
        <v>1749</v>
      </c>
      <c r="X144" s="635"/>
      <c r="Y144" s="635" t="s">
        <v>1747</v>
      </c>
      <c r="Z144" s="589" t="s">
        <v>1748</v>
      </c>
      <c r="AA144" s="635" t="s">
        <v>1749</v>
      </c>
      <c r="AB144" s="735"/>
    </row>
    <row r="145" spans="1:29" x14ac:dyDescent="0.2">
      <c r="A145" s="474"/>
      <c r="B145" s="475" t="s">
        <v>1790</v>
      </c>
      <c r="C145" s="476"/>
      <c r="D145" s="476"/>
      <c r="E145" s="476"/>
      <c r="F145" s="476"/>
      <c r="G145" s="736">
        <f>SUM(H147:H171)</f>
        <v>0</v>
      </c>
      <c r="H145" s="476"/>
      <c r="I145" s="476"/>
      <c r="J145" s="476"/>
      <c r="K145" s="736">
        <f>SUM(L147:L171)</f>
        <v>0</v>
      </c>
      <c r="L145" s="476"/>
      <c r="M145" s="476"/>
      <c r="N145" s="476"/>
      <c r="O145" s="736">
        <f>SUM(P147:P171)</f>
        <v>0</v>
      </c>
      <c r="P145" s="476"/>
      <c r="Q145" s="476"/>
      <c r="R145" s="476"/>
      <c r="S145" s="736">
        <f>SUM(T147:T171)</f>
        <v>0</v>
      </c>
      <c r="T145" s="476"/>
      <c r="U145" s="476"/>
      <c r="V145" s="476"/>
      <c r="W145" s="736">
        <f>SUM(X147:X171)</f>
        <v>0</v>
      </c>
      <c r="X145" s="476"/>
      <c r="Y145" s="476"/>
      <c r="Z145" s="476"/>
      <c r="AA145" s="736">
        <f>SUM(AB147:AB171)</f>
        <v>0</v>
      </c>
      <c r="AB145" s="737"/>
    </row>
    <row r="146" spans="1:29" x14ac:dyDescent="0.2">
      <c r="A146" s="316"/>
      <c r="B146" s="558"/>
      <c r="C146" s="318"/>
      <c r="D146" s="318"/>
      <c r="E146" s="319"/>
      <c r="F146" s="319"/>
      <c r="G146" s="319"/>
      <c r="H146" s="319"/>
      <c r="I146" s="570"/>
      <c r="J146" s="570"/>
      <c r="K146" s="570"/>
      <c r="L146" s="570"/>
      <c r="M146" s="730"/>
      <c r="N146" s="730"/>
      <c r="O146" s="730"/>
      <c r="P146" s="730"/>
      <c r="Q146" s="346"/>
      <c r="R146" s="346"/>
      <c r="S146" s="346"/>
      <c r="T146" s="346"/>
      <c r="U146" s="571"/>
      <c r="V146" s="571"/>
      <c r="W146" s="571"/>
      <c r="X146" s="571"/>
      <c r="Y146" s="570"/>
      <c r="Z146" s="570"/>
      <c r="AA146" s="570"/>
      <c r="AB146" s="346"/>
    </row>
    <row r="147" spans="1:29" ht="27" x14ac:dyDescent="0.2">
      <c r="A147" s="316" t="s">
        <v>1910</v>
      </c>
      <c r="B147" s="558" t="s">
        <v>1911</v>
      </c>
      <c r="C147" s="318">
        <f>'Series 700 Input'!J147</f>
        <v>0</v>
      </c>
      <c r="D147" s="318" t="s">
        <v>1236</v>
      </c>
      <c r="E147" s="574">
        <v>315.31</v>
      </c>
      <c r="F147" s="574">
        <v>271.68</v>
      </c>
      <c r="G147" s="574">
        <v>271.36</v>
      </c>
      <c r="H147" s="324">
        <f>IFERROR(IF($C147&lt;50,$C147*E147,IF(AND(50&lt;=$C147,$C147&lt;=500),$C147*F147,IF($C147&gt;500,$C147*G147,"No Offer"))),"No Offer")</f>
        <v>0</v>
      </c>
      <c r="I147" s="573">
        <v>168</v>
      </c>
      <c r="J147" s="573">
        <v>168</v>
      </c>
      <c r="K147" s="573">
        <v>1</v>
      </c>
      <c r="L147" s="326">
        <f>IFERROR(IF($C147&lt;50,$C147*I147,IF(AND(50&lt;=$C147,$C147&lt;=500),$C147*J147,IF($C147&gt;500,$C147*K147,"No Offer"))),"No Offer")</f>
        <v>0</v>
      </c>
      <c r="M147" s="574">
        <v>329.78</v>
      </c>
      <c r="N147" s="574">
        <v>329.78</v>
      </c>
      <c r="O147" s="574">
        <v>329.78</v>
      </c>
      <c r="P147" s="324">
        <f>IFERROR(IF($C147&lt;50,$C147*M147,IF(AND(50&lt;=$C147,$C147&lt;=500),$C147*N147,IF($C147&gt;500,$C147*O147,"No Offer"))),"No Offer")</f>
        <v>0</v>
      </c>
      <c r="Q147" s="644">
        <v>220</v>
      </c>
      <c r="R147" s="644">
        <v>220</v>
      </c>
      <c r="S147" s="644">
        <v>220</v>
      </c>
      <c r="T147" s="326">
        <f>IFERROR(IF($C147&lt;50,$C147*Q147,IF(AND(50&lt;=$C147,$C147&lt;=500),$C147*R147,IF($C147&gt;500,$C147*S147,"No Offer"))),"No Offer")</f>
        <v>0</v>
      </c>
      <c r="U147" s="576">
        <v>240</v>
      </c>
      <c r="V147" s="576">
        <v>240</v>
      </c>
      <c r="W147" s="576">
        <v>240</v>
      </c>
      <c r="X147" s="324">
        <f>IFERROR(IF($C147&lt;50,$C147*U147,IF(AND(50&lt;=$C147,$C147&lt;=500),$C147*V147,IF($C147&gt;500,$C147*W147,"No Offer"))),"No Offer")</f>
        <v>0</v>
      </c>
      <c r="Y147" s="573">
        <v>205</v>
      </c>
      <c r="Z147" s="573">
        <v>200</v>
      </c>
      <c r="AA147" s="573">
        <v>195</v>
      </c>
      <c r="AB147" s="326">
        <f>IFERROR(IF($C147&lt;50,$C147*Y147,IF(AND(50&lt;=$C147,$C147&lt;=500),$C147*Z147,IF($C147&gt;500,$C147*AA147,"No Offer"))),"No Offer")</f>
        <v>0</v>
      </c>
      <c r="AC147" s="731">
        <f>AB147</f>
        <v>0</v>
      </c>
    </row>
    <row r="148" spans="1:29" x14ac:dyDescent="0.2">
      <c r="A148" s="316"/>
      <c r="B148" s="558"/>
      <c r="C148" s="318"/>
      <c r="D148" s="318"/>
      <c r="E148" s="574"/>
      <c r="F148" s="574"/>
      <c r="G148" s="574"/>
      <c r="H148" s="319"/>
      <c r="I148" s="573"/>
      <c r="J148" s="573"/>
      <c r="K148" s="573"/>
      <c r="L148" s="573"/>
      <c r="M148" s="574"/>
      <c r="N148" s="574"/>
      <c r="O148" s="574"/>
      <c r="P148" s="319"/>
      <c r="Q148" s="644"/>
      <c r="R148" s="644"/>
      <c r="S148" s="644"/>
      <c r="T148" s="573"/>
      <c r="U148" s="576"/>
      <c r="V148" s="576"/>
      <c r="W148" s="576"/>
      <c r="X148" s="319"/>
      <c r="Y148" s="573"/>
      <c r="Z148" s="573"/>
      <c r="AA148" s="573"/>
      <c r="AB148" s="573"/>
      <c r="AC148" s="738"/>
    </row>
    <row r="149" spans="1:29" ht="27" x14ac:dyDescent="0.2">
      <c r="A149" s="316" t="s">
        <v>1912</v>
      </c>
      <c r="B149" s="558" t="s">
        <v>1913</v>
      </c>
      <c r="C149" s="318">
        <f>'Series 700 Input'!J149</f>
        <v>0</v>
      </c>
      <c r="D149" s="318" t="s">
        <v>1236</v>
      </c>
      <c r="E149" s="574">
        <v>318.35000000000002</v>
      </c>
      <c r="F149" s="574">
        <v>274.69</v>
      </c>
      <c r="G149" s="574">
        <v>274.38</v>
      </c>
      <c r="H149" s="324">
        <f>IFERROR(IF($C149&lt;50,$C149*E149,IF(AND(50&lt;=$C149,$C149&lt;=500),$C149*F149,IF($C149&gt;500,$C149*G149,"No Offer"))),"No Offer")</f>
        <v>0</v>
      </c>
      <c r="I149" s="573">
        <v>168</v>
      </c>
      <c r="J149" s="573">
        <v>168</v>
      </c>
      <c r="K149" s="573">
        <v>1</v>
      </c>
      <c r="L149" s="326">
        <f>IFERROR(IF($C149&lt;500,$C149*I149,IF(AND(500&lt;=$C149,$C149&lt;=5000),$C149*J149,IF($C149&gt;5000,$C149*K149,"No Offer"))),"No Offer")</f>
        <v>0</v>
      </c>
      <c r="M149" s="574">
        <v>329.78</v>
      </c>
      <c r="N149" s="574">
        <v>329.78</v>
      </c>
      <c r="O149" s="574">
        <v>329.78</v>
      </c>
      <c r="P149" s="324">
        <f>IFERROR(IF($C149&lt;50,$C149*M149,IF(AND(50&lt;=$C149,$C149&lt;=500),$C149*N149,IF($C149&gt;500,$C149*O149,"No Offer"))),"No Offer")</f>
        <v>0</v>
      </c>
      <c r="Q149" s="644">
        <v>220</v>
      </c>
      <c r="R149" s="644">
        <v>220</v>
      </c>
      <c r="S149" s="644">
        <v>220</v>
      </c>
      <c r="T149" s="326">
        <f>IFERROR(IF($C149&lt;500,$C149*Q149,IF(AND(500&lt;=$C149,$C149&lt;=5000),$C149*R149,IF($C149&gt;5000,$C149*S149,"No Offer"))),"No Offer")</f>
        <v>0</v>
      </c>
      <c r="U149" s="576">
        <v>244</v>
      </c>
      <c r="V149" s="576">
        <v>244</v>
      </c>
      <c r="W149" s="576">
        <v>244</v>
      </c>
      <c r="X149" s="324">
        <f>IFERROR(IF($C149&lt;50,$C149*U149,IF(AND(50&lt;=$C149,$C149&lt;=500),$C149*V149,IF($C149&gt;500,$C149*W149,"No Offer"))),"No Offer")</f>
        <v>0</v>
      </c>
      <c r="Y149" s="573">
        <v>205</v>
      </c>
      <c r="Z149" s="573">
        <v>200</v>
      </c>
      <c r="AA149" s="573">
        <v>195</v>
      </c>
      <c r="AB149" s="326">
        <f>IFERROR(IF($C149&lt;500,$C149*Y149,IF(AND(500&lt;=$C149,$C149&lt;=5000),$C149*Z149,IF($C149&gt;5000,$C149*AA149,"No Offer"))),"No Offer")</f>
        <v>0</v>
      </c>
      <c r="AC149" s="731">
        <f>AB149</f>
        <v>0</v>
      </c>
    </row>
    <row r="150" spans="1:29" x14ac:dyDescent="0.2">
      <c r="A150" s="316"/>
      <c r="B150" s="558"/>
      <c r="C150" s="318"/>
      <c r="D150" s="318"/>
      <c r="E150" s="574"/>
      <c r="F150" s="574"/>
      <c r="G150" s="574"/>
      <c r="H150" s="319"/>
      <c r="I150" s="573"/>
      <c r="J150" s="573"/>
      <c r="K150" s="573"/>
      <c r="L150" s="573"/>
      <c r="M150" s="574"/>
      <c r="N150" s="574"/>
      <c r="O150" s="574"/>
      <c r="P150" s="319"/>
      <c r="Q150" s="644"/>
      <c r="R150" s="644"/>
      <c r="S150" s="644"/>
      <c r="T150" s="573"/>
      <c r="U150" s="576"/>
      <c r="V150" s="576"/>
      <c r="W150" s="576"/>
      <c r="X150" s="319"/>
      <c r="Y150" s="573"/>
      <c r="Z150" s="573"/>
      <c r="AA150" s="573"/>
      <c r="AB150" s="573"/>
    </row>
    <row r="151" spans="1:29" ht="27" x14ac:dyDescent="0.2">
      <c r="A151" s="316" t="s">
        <v>1914</v>
      </c>
      <c r="B151" s="558" t="s">
        <v>1915</v>
      </c>
      <c r="C151" s="318">
        <f>'Series 700 Input'!J151</f>
        <v>0</v>
      </c>
      <c r="D151" s="318" t="s">
        <v>1236</v>
      </c>
      <c r="E151" s="574">
        <v>309.31</v>
      </c>
      <c r="F151" s="574">
        <v>265.91000000000003</v>
      </c>
      <c r="G151" s="574">
        <v>265.61</v>
      </c>
      <c r="H151" s="324">
        <f>IFERROR(IF($C151&lt;50,$C151*E151,IF(AND(50&lt;=$C151,$C151&lt;=500),$C151*F151,IF($C151&gt;500,$C151*G151,"No Offer"))),"No Offer")</f>
        <v>0</v>
      </c>
      <c r="I151" s="573">
        <v>168</v>
      </c>
      <c r="J151" s="573">
        <v>168</v>
      </c>
      <c r="K151" s="573">
        <v>1</v>
      </c>
      <c r="L151" s="326">
        <f>IFERROR(IF($C151&lt;500,$C151*I151,IF(AND(500&lt;=$C151,$C151&lt;=5000),$C151*J151,IF($C151&gt;5000,$C151*K151,"No Offer"))),"No Offer")</f>
        <v>0</v>
      </c>
      <c r="M151" s="574">
        <v>329.78</v>
      </c>
      <c r="N151" s="574">
        <v>329.78</v>
      </c>
      <c r="O151" s="574">
        <v>329.78</v>
      </c>
      <c r="P151" s="324">
        <f>IFERROR(IF($C151&lt;50,$C151*M151,IF(AND(50&lt;=$C151,$C151&lt;=500),$C151*N151,IF($C151&gt;500,$C151*O151,"No Offer"))),"No Offer")</f>
        <v>0</v>
      </c>
      <c r="Q151" s="644">
        <v>220</v>
      </c>
      <c r="R151" s="644">
        <v>220</v>
      </c>
      <c r="S151" s="644">
        <v>220</v>
      </c>
      <c r="T151" s="326">
        <f>IFERROR(IF($C151&lt;500,$C151*Q151,IF(AND(500&lt;=$C151,$C151&lt;=5000),$C151*R151,IF($C151&gt;5000,$C151*S151,"No Offer"))),"No Offer")</f>
        <v>0</v>
      </c>
      <c r="U151" s="576">
        <v>242</v>
      </c>
      <c r="V151" s="576">
        <v>242</v>
      </c>
      <c r="W151" s="576">
        <v>242</v>
      </c>
      <c r="X151" s="324">
        <f>IFERROR(IF($C151&lt;50,$C151*U151,IF(AND(50&lt;=$C151,$C151&lt;=500),$C151*V151,IF($C151&gt;500,$C151*W151,"No Offer"))),"No Offer")</f>
        <v>0</v>
      </c>
      <c r="Y151" s="573">
        <v>210</v>
      </c>
      <c r="Z151" s="573">
        <v>205</v>
      </c>
      <c r="AA151" s="573">
        <v>200</v>
      </c>
      <c r="AB151" s="326">
        <f>IFERROR(IF($C151&lt;500,$C151*Y151,IF(AND(500&lt;=$C151,$C151&lt;=5000),$C151*Z151,IF($C151&gt;5000,$C151*AA151,"No Offer"))),"No Offer")</f>
        <v>0</v>
      </c>
      <c r="AC151" s="731">
        <f>AB151</f>
        <v>0</v>
      </c>
    </row>
    <row r="152" spans="1:29" x14ac:dyDescent="0.2">
      <c r="A152" s="316"/>
      <c r="B152" s="558"/>
      <c r="C152" s="318"/>
      <c r="D152" s="318"/>
      <c r="E152" s="574"/>
      <c r="F152" s="574"/>
      <c r="G152" s="574"/>
      <c r="H152" s="319"/>
      <c r="I152" s="573"/>
      <c r="J152" s="573"/>
      <c r="K152" s="573"/>
      <c r="L152" s="573"/>
      <c r="M152" s="574"/>
      <c r="N152" s="574"/>
      <c r="O152" s="574"/>
      <c r="P152" s="319"/>
      <c r="Q152" s="644"/>
      <c r="R152" s="644"/>
      <c r="S152" s="644"/>
      <c r="T152" s="573"/>
      <c r="U152" s="576"/>
      <c r="V152" s="576"/>
      <c r="W152" s="576"/>
      <c r="X152" s="319"/>
      <c r="Y152" s="573"/>
      <c r="Z152" s="573"/>
      <c r="AA152" s="573"/>
      <c r="AB152" s="573"/>
    </row>
    <row r="153" spans="1:29" ht="27" x14ac:dyDescent="0.2">
      <c r="A153" s="316" t="s">
        <v>1916</v>
      </c>
      <c r="B153" s="558" t="s">
        <v>1917</v>
      </c>
      <c r="C153" s="318">
        <f>'Series 700 Input'!J153</f>
        <v>0</v>
      </c>
      <c r="D153" s="318" t="s">
        <v>1236</v>
      </c>
      <c r="E153" s="574">
        <v>315.29000000000002</v>
      </c>
      <c r="F153" s="574">
        <v>271.83</v>
      </c>
      <c r="G153" s="574">
        <v>271.52</v>
      </c>
      <c r="H153" s="324">
        <f>IFERROR(IF($C153&lt;50,$C153*E153,IF(AND(50&lt;=$C153,$C153&lt;=500),$C153*F153,IF($C153&gt;500,$C153*G153,"No Offer"))),"No Offer")</f>
        <v>0</v>
      </c>
      <c r="I153" s="573">
        <v>168</v>
      </c>
      <c r="J153" s="573">
        <v>168</v>
      </c>
      <c r="K153" s="573">
        <v>1</v>
      </c>
      <c r="L153" s="326">
        <f>IFERROR(IF($C153&lt;500,$C153*I153,IF(AND(500&lt;=$C153,$C153&lt;=5000),$C153*J153,IF($C153&gt;5000,$C153*K153,"No Offer"))),"No Offer")</f>
        <v>0</v>
      </c>
      <c r="M153" s="574">
        <v>329.78</v>
      </c>
      <c r="N153" s="574">
        <v>329.78</v>
      </c>
      <c r="O153" s="574">
        <v>329.78</v>
      </c>
      <c r="P153" s="324">
        <f>IFERROR(IF($C153&lt;50,$C153*M153,IF(AND(50&lt;=$C153,$C153&lt;=500),$C153*N153,IF($C153&gt;500,$C153*O153,"No Offer"))),"No Offer")</f>
        <v>0</v>
      </c>
      <c r="Q153" s="644">
        <v>220</v>
      </c>
      <c r="R153" s="644">
        <v>220</v>
      </c>
      <c r="S153" s="644">
        <v>220</v>
      </c>
      <c r="T153" s="326">
        <f>IFERROR(IF($C153&lt;500,$C153*Q153,IF(AND(500&lt;=$C153,$C153&lt;=5000),$C153*R153,IF($C153&gt;5000,$C153*S153,"No Offer"))),"No Offer")</f>
        <v>0</v>
      </c>
      <c r="U153" s="576">
        <v>246</v>
      </c>
      <c r="V153" s="576">
        <v>246</v>
      </c>
      <c r="W153" s="576">
        <v>246</v>
      </c>
      <c r="X153" s="324">
        <f>IFERROR(IF($C153&lt;50,$C153*U153,IF(AND(50&lt;=$C153,$C153&lt;=500),$C153*V153,IF($C153&gt;500,$C153*W153,"No Offer"))),"No Offer")</f>
        <v>0</v>
      </c>
      <c r="Y153" s="573">
        <v>210</v>
      </c>
      <c r="Z153" s="573">
        <v>205</v>
      </c>
      <c r="AA153" s="573">
        <v>200</v>
      </c>
      <c r="AB153" s="326">
        <f>IFERROR(IF($C153&lt;500,$C153*Y153,IF(AND(500&lt;=$C153,$C153&lt;=5000),$C153*Z153,IF($C153&gt;5000,$C153*AA153,"No Offer"))),"No Offer")</f>
        <v>0</v>
      </c>
      <c r="AC153" s="731">
        <f>AB153</f>
        <v>0</v>
      </c>
    </row>
    <row r="154" spans="1:29" x14ac:dyDescent="0.2">
      <c r="A154" s="316"/>
      <c r="B154" s="558"/>
      <c r="C154" s="318"/>
      <c r="D154" s="318"/>
      <c r="E154" s="574"/>
      <c r="F154" s="574"/>
      <c r="G154" s="574"/>
      <c r="H154" s="319"/>
      <c r="I154" s="573"/>
      <c r="J154" s="573"/>
      <c r="K154" s="573"/>
      <c r="L154" s="644"/>
      <c r="M154" s="574"/>
      <c r="N154" s="574"/>
      <c r="O154" s="574"/>
      <c r="P154" s="319"/>
      <c r="Q154" s="644"/>
      <c r="R154" s="644"/>
      <c r="S154" s="644"/>
      <c r="T154" s="644"/>
      <c r="U154" s="576"/>
      <c r="V154" s="576"/>
      <c r="W154" s="576"/>
      <c r="X154" s="319"/>
      <c r="Y154" s="573"/>
      <c r="Z154" s="573"/>
      <c r="AA154" s="573"/>
      <c r="AB154" s="644"/>
    </row>
    <row r="155" spans="1:29" ht="27" x14ac:dyDescent="0.2">
      <c r="A155" s="316" t="s">
        <v>1918</v>
      </c>
      <c r="B155" s="558" t="s">
        <v>1919</v>
      </c>
      <c r="C155" s="318">
        <f>'Series 700 Input'!J155</f>
        <v>0</v>
      </c>
      <c r="D155" s="318" t="s">
        <v>1236</v>
      </c>
      <c r="E155" s="574">
        <v>341.48</v>
      </c>
      <c r="F155" s="574">
        <v>300.49</v>
      </c>
      <c r="G155" s="574">
        <v>300.27</v>
      </c>
      <c r="H155" s="324">
        <f>IFERROR(IF($C155&lt;50,$C155*E155,IF(AND(50&lt;=$C155,$C155&lt;=500),$C155*F155,IF($C155&gt;500,$C155*G155,"No Offer"))),"No Offer")</f>
        <v>0</v>
      </c>
      <c r="I155" s="573">
        <v>190</v>
      </c>
      <c r="J155" s="573">
        <v>190</v>
      </c>
      <c r="K155" s="573">
        <v>1</v>
      </c>
      <c r="L155" s="326">
        <f>IFERROR(IF($C155&lt;500,$C155*I155,IF(AND(500&lt;=$C155,$C155&lt;=5000),$C155*J155,IF($C155&gt;5000,$C155*K155,"No Offer"))),"No Offer")</f>
        <v>0</v>
      </c>
      <c r="M155" s="574">
        <v>369.45</v>
      </c>
      <c r="N155" s="574">
        <v>369.45</v>
      </c>
      <c r="O155" s="574">
        <v>369.45</v>
      </c>
      <c r="P155" s="324">
        <f>IFERROR(IF($C155&lt;50,$C155*M155,IF(AND(50&lt;=$C155,$C155&lt;=500),$C155*N155,IF($C155&gt;500,$C155*O155,"No Offer"))),"No Offer")</f>
        <v>0</v>
      </c>
      <c r="Q155" s="644">
        <v>245</v>
      </c>
      <c r="R155" s="644">
        <v>245</v>
      </c>
      <c r="S155" s="644">
        <v>245</v>
      </c>
      <c r="T155" s="326">
        <f>IFERROR(IF($C155&lt;500,$C155*Q155,IF(AND(500&lt;=$C155,$C155&lt;=5000),$C155*R155,IF($C155&gt;5000,$C155*S155,"No Offer"))),"No Offer")</f>
        <v>0</v>
      </c>
      <c r="U155" s="576">
        <v>274</v>
      </c>
      <c r="V155" s="576">
        <v>274</v>
      </c>
      <c r="W155" s="576">
        <v>274</v>
      </c>
      <c r="X155" s="324">
        <f>IFERROR(IF($C155&lt;50,$C155*U155,IF(AND(50&lt;=$C155,$C155&lt;=500),$C155*V155,IF($C155&gt;500,$C155*W155,"No Offer"))),"No Offer")</f>
        <v>0</v>
      </c>
      <c r="Y155" s="573">
        <v>250</v>
      </c>
      <c r="Z155" s="573">
        <v>245</v>
      </c>
      <c r="AA155" s="573">
        <v>240</v>
      </c>
      <c r="AB155" s="326">
        <f>IFERROR(IF($C155&lt;500,$C155*Y155,IF(AND(500&lt;=$C155,$C155&lt;=5000),$C155*Z155,IF($C155&gt;5000,$C155*AA155,"No Offer"))),"No Offer")</f>
        <v>0</v>
      </c>
      <c r="AC155" s="731">
        <f>AB155</f>
        <v>0</v>
      </c>
    </row>
    <row r="156" spans="1:29" x14ac:dyDescent="0.2">
      <c r="A156" s="316"/>
      <c r="B156" s="558"/>
      <c r="C156" s="318"/>
      <c r="D156" s="318"/>
      <c r="E156" s="574"/>
      <c r="F156" s="574"/>
      <c r="G156" s="574"/>
      <c r="H156" s="319"/>
      <c r="I156" s="573"/>
      <c r="J156" s="573"/>
      <c r="K156" s="573"/>
      <c r="L156" s="644"/>
      <c r="M156" s="574"/>
      <c r="N156" s="574"/>
      <c r="O156" s="574"/>
      <c r="P156" s="319"/>
      <c r="Q156" s="644"/>
      <c r="R156" s="644"/>
      <c r="S156" s="644"/>
      <c r="T156" s="644"/>
      <c r="U156" s="576"/>
      <c r="V156" s="576"/>
      <c r="W156" s="576"/>
      <c r="X156" s="319"/>
      <c r="Y156" s="573"/>
      <c r="Z156" s="573"/>
      <c r="AA156" s="573"/>
      <c r="AB156" s="644"/>
      <c r="AC156" s="738"/>
    </row>
    <row r="157" spans="1:29" ht="27" x14ac:dyDescent="0.2">
      <c r="A157" s="316" t="s">
        <v>1920</v>
      </c>
      <c r="B157" s="558" t="s">
        <v>1921</v>
      </c>
      <c r="C157" s="318">
        <f>'Series 700 Input'!J157</f>
        <v>0</v>
      </c>
      <c r="D157" s="318" t="s">
        <v>1236</v>
      </c>
      <c r="E157" s="574">
        <v>342.89</v>
      </c>
      <c r="F157" s="574">
        <v>300.43</v>
      </c>
      <c r="G157" s="574">
        <v>300.17</v>
      </c>
      <c r="H157" s="324">
        <f>IFERROR(IF($C157&lt;50,$C157*E157,IF(AND(50&lt;=$C157,$C157&lt;=500),$C157*F157,IF($C157&gt;500,$C157*G157,"No Offer"))),"No Offer")</f>
        <v>0</v>
      </c>
      <c r="I157" s="573">
        <v>168</v>
      </c>
      <c r="J157" s="573">
        <v>168</v>
      </c>
      <c r="K157" s="573">
        <v>1</v>
      </c>
      <c r="L157" s="326">
        <f>IFERROR(IF($C157&lt;500,$C157*I157,IF(AND(500&lt;=$C157,$C157&lt;=5000),$C157*J157,IF($C157&gt;5000,$C157*K157,"No Offer"))),"No Offer")</f>
        <v>0</v>
      </c>
      <c r="M157" s="574">
        <v>369.45</v>
      </c>
      <c r="N157" s="574">
        <v>369.45</v>
      </c>
      <c r="O157" s="574">
        <v>369.45</v>
      </c>
      <c r="P157" s="324">
        <f>IFERROR(IF($C157&lt;50,$C157*M157,IF(AND(50&lt;=$C157,$C157&lt;=500),$C157*N157,IF($C157&gt;500,$C157*O157,"No Offer"))),"No Offer")</f>
        <v>0</v>
      </c>
      <c r="Q157" s="644">
        <v>245</v>
      </c>
      <c r="R157" s="644">
        <v>245</v>
      </c>
      <c r="S157" s="644">
        <v>245</v>
      </c>
      <c r="T157" s="326">
        <f>IFERROR(IF($C157&lt;500,$C157*Q157,IF(AND(500&lt;=$C157,$C157&lt;=5000),$C157*R157,IF($C157&gt;5000,$C157*S157,"No Offer"))),"No Offer")</f>
        <v>0</v>
      </c>
      <c r="U157" s="576">
        <v>265</v>
      </c>
      <c r="V157" s="576">
        <v>265</v>
      </c>
      <c r="W157" s="576">
        <v>265</v>
      </c>
      <c r="X157" s="324">
        <f>IFERROR(IF($C157&lt;50,$C157*U157,IF(AND(50&lt;=$C157,$C157&lt;=500),$C157*V157,IF($C157&gt;500,$C157*W157,"No Offer"))),"No Offer")</f>
        <v>0</v>
      </c>
      <c r="Y157" s="573">
        <v>240</v>
      </c>
      <c r="Z157" s="573">
        <v>235</v>
      </c>
      <c r="AA157" s="573">
        <v>230</v>
      </c>
      <c r="AB157" s="326">
        <f>IFERROR(IF($C157&lt;500,$C157*Y157,IF(AND(500&lt;=$C157,$C157&lt;=5000),$C157*Z157,IF($C157&gt;5000,$C157*AA157,"No Offer"))),"No Offer")</f>
        <v>0</v>
      </c>
      <c r="AC157" s="731">
        <f>AB157</f>
        <v>0</v>
      </c>
    </row>
    <row r="158" spans="1:29" x14ac:dyDescent="0.2">
      <c r="A158" s="316"/>
      <c r="B158" s="558"/>
      <c r="C158" s="318"/>
      <c r="D158" s="318"/>
      <c r="E158" s="730"/>
      <c r="F158" s="730"/>
      <c r="G158" s="730"/>
      <c r="H158" s="319"/>
      <c r="I158" s="570"/>
      <c r="J158" s="570"/>
      <c r="K158" s="570"/>
      <c r="L158" s="644"/>
      <c r="M158" s="730"/>
      <c r="N158" s="730"/>
      <c r="O158" s="730"/>
      <c r="P158" s="319"/>
      <c r="Q158" s="346"/>
      <c r="R158" s="346"/>
      <c r="S158" s="346"/>
      <c r="T158" s="644"/>
      <c r="U158" s="571"/>
      <c r="V158" s="571"/>
      <c r="W158" s="571"/>
      <c r="X158" s="319"/>
      <c r="Y158" s="570"/>
      <c r="Z158" s="570"/>
      <c r="AA158" s="570"/>
      <c r="AB158" s="644"/>
    </row>
    <row r="159" spans="1:29" ht="27" x14ac:dyDescent="0.2">
      <c r="A159" s="316" t="s">
        <v>1922</v>
      </c>
      <c r="B159" s="558" t="s">
        <v>1923</v>
      </c>
      <c r="C159" s="318">
        <f>'Series 700 Input'!J159</f>
        <v>0</v>
      </c>
      <c r="D159" s="318" t="s">
        <v>1236</v>
      </c>
      <c r="E159" s="574">
        <v>348.3</v>
      </c>
      <c r="F159" s="574">
        <v>305.81</v>
      </c>
      <c r="G159" s="574">
        <v>305.56</v>
      </c>
      <c r="H159" s="324">
        <f>IFERROR(IF($C159&lt;50,$C159*E159,IF(AND(50&lt;=$C159,$C159&lt;=500),$C159*F159,IF($C159&gt;500,$C159*G159,"No Offer"))),"No Offer")</f>
        <v>0</v>
      </c>
      <c r="I159" s="573">
        <v>168</v>
      </c>
      <c r="J159" s="573">
        <v>168</v>
      </c>
      <c r="K159" s="573">
        <v>1</v>
      </c>
      <c r="L159" s="326">
        <f>IFERROR(IF($C159&lt;500,$C159*I159,IF(AND(500&lt;=$C159,$C159&lt;=5000),$C159*J159,IF($C159&gt;5000,$C159*K159,"No Offer"))),"No Offer")</f>
        <v>0</v>
      </c>
      <c r="M159" s="574">
        <v>369.45</v>
      </c>
      <c r="N159" s="574">
        <v>369.45</v>
      </c>
      <c r="O159" s="574">
        <v>369.45</v>
      </c>
      <c r="P159" s="324">
        <f>IFERROR(IF($C159&lt;50,$C159*M159,IF(AND(50&lt;=$C159,$C159&lt;=500),$C159*N159,IF($C159&gt;500,$C159*O159,"No Offer"))),"No Offer")</f>
        <v>0</v>
      </c>
      <c r="Q159" s="644">
        <v>245</v>
      </c>
      <c r="R159" s="644">
        <v>245</v>
      </c>
      <c r="S159" s="644">
        <v>245</v>
      </c>
      <c r="T159" s="326">
        <f>IFERROR(IF($C159&lt;500,$C159*Q159,IF(AND(500&lt;=$C159,$C159&lt;=5000),$C159*R159,IF($C159&gt;5000,$C159*S159,"No Offer"))),"No Offer")</f>
        <v>0</v>
      </c>
      <c r="U159" s="576">
        <v>263</v>
      </c>
      <c r="V159" s="576">
        <v>263</v>
      </c>
      <c r="W159" s="576">
        <v>263</v>
      </c>
      <c r="X159" s="324">
        <f>IFERROR(IF($C159&lt;50,$C159*U159,IF(AND(50&lt;=$C159,$C159&lt;=500),$C159*V159,IF($C159&gt;500,$C159*W159,"No Offer"))),"No Offer")</f>
        <v>0</v>
      </c>
      <c r="Y159" s="573">
        <v>240</v>
      </c>
      <c r="Z159" s="573">
        <v>235</v>
      </c>
      <c r="AA159" s="573">
        <v>230</v>
      </c>
      <c r="AB159" s="326">
        <f>IFERROR(IF($C159&lt;500,$C159*Y159,IF(AND(500&lt;=$C159,$C159&lt;=5000),$C159*Z159,IF($C159&gt;5000,$C159*AA159,"No Offer"))),"No Offer")</f>
        <v>0</v>
      </c>
      <c r="AC159" s="731">
        <f>AB159</f>
        <v>0</v>
      </c>
    </row>
    <row r="160" spans="1:29" x14ac:dyDescent="0.2">
      <c r="A160" s="316"/>
      <c r="B160" s="558"/>
      <c r="C160" s="318"/>
      <c r="D160" s="318"/>
      <c r="E160" s="574"/>
      <c r="F160" s="574"/>
      <c r="G160" s="574"/>
      <c r="H160" s="319"/>
      <c r="I160" s="573"/>
      <c r="J160" s="573"/>
      <c r="K160" s="573"/>
      <c r="L160" s="644"/>
      <c r="M160" s="574"/>
      <c r="N160" s="574"/>
      <c r="O160" s="574"/>
      <c r="P160" s="319"/>
      <c r="Q160" s="644"/>
      <c r="R160" s="644"/>
      <c r="S160" s="644"/>
      <c r="T160" s="644"/>
      <c r="U160" s="576"/>
      <c r="V160" s="576"/>
      <c r="W160" s="576"/>
      <c r="X160" s="319"/>
      <c r="Y160" s="573"/>
      <c r="Z160" s="573"/>
      <c r="AA160" s="573"/>
      <c r="AB160" s="644"/>
    </row>
    <row r="161" spans="1:29" ht="27" x14ac:dyDescent="0.2">
      <c r="A161" s="316" t="s">
        <v>1924</v>
      </c>
      <c r="B161" s="558" t="s">
        <v>1925</v>
      </c>
      <c r="C161" s="318">
        <f>'Series 700 Input'!J161</f>
        <v>0</v>
      </c>
      <c r="D161" s="318" t="s">
        <v>1236</v>
      </c>
      <c r="E161" s="574">
        <v>439.94</v>
      </c>
      <c r="F161" s="574">
        <v>380.23</v>
      </c>
      <c r="G161" s="574">
        <v>380.04</v>
      </c>
      <c r="H161" s="324">
        <f>IFERROR(IF($C161&lt;50,$C161*E161,IF(AND(50&lt;=$C161,$C161&lt;=500),$C161*F161,IF($C161&gt;500,$C161*G161,"No Offer"))),"No Offer")</f>
        <v>0</v>
      </c>
      <c r="I161" s="573">
        <v>168</v>
      </c>
      <c r="J161" s="573">
        <v>168</v>
      </c>
      <c r="K161" s="573">
        <v>1</v>
      </c>
      <c r="L161" s="326">
        <f>IFERROR(IF($C161&lt;500,$C161*I161,IF(AND(500&lt;=$C161,$C161&lt;=5000),$C161*J161,IF($C161&gt;5000,$C161*K161,"No Offer"))),"No Offer")</f>
        <v>0</v>
      </c>
      <c r="M161" s="574">
        <v>422.35</v>
      </c>
      <c r="N161" s="574">
        <v>422.35</v>
      </c>
      <c r="O161" s="574">
        <v>422.35</v>
      </c>
      <c r="P161" s="324">
        <f>IFERROR(IF($C161&lt;50,$C161*M161,IF(AND(50&lt;=$C161,$C161&lt;=500),$C161*N161,IF($C161&gt;500,$C161*O161,"No Offer"))),"No Offer")</f>
        <v>0</v>
      </c>
      <c r="Q161" s="644">
        <v>280</v>
      </c>
      <c r="R161" s="644">
        <v>280</v>
      </c>
      <c r="S161" s="644">
        <v>280</v>
      </c>
      <c r="T161" s="326">
        <f>IFERROR(IF($C161&lt;500,$C161*Q161,IF(AND(500&lt;=$C161,$C161&lt;=5000),$C161*R161,IF($C161&gt;5000,$C161*S161,"No Offer"))),"No Offer")</f>
        <v>0</v>
      </c>
      <c r="U161" s="576">
        <v>298</v>
      </c>
      <c r="V161" s="576">
        <v>298</v>
      </c>
      <c r="W161" s="576">
        <v>298</v>
      </c>
      <c r="X161" s="324">
        <f>IFERROR(IF($C161&lt;50,$C161*U161,IF(AND(50&lt;=$C161,$C161&lt;=500),$C161*V161,IF($C161&gt;500,$C161*W161,"No Offer"))),"No Offer")</f>
        <v>0</v>
      </c>
      <c r="Y161" s="573">
        <v>300</v>
      </c>
      <c r="Z161" s="573">
        <v>295</v>
      </c>
      <c r="AA161" s="573">
        <v>290</v>
      </c>
      <c r="AB161" s="326">
        <f>IFERROR(IF($C161&lt;500,$C161*Y161,IF(AND(500&lt;=$C161,$C161&lt;=5000),$C161*Z161,IF($C161&gt;5000,$C161*AA161,"No Offer"))),"No Offer")</f>
        <v>0</v>
      </c>
      <c r="AC161" s="731">
        <f>AB161</f>
        <v>0</v>
      </c>
    </row>
    <row r="162" spans="1:29" x14ac:dyDescent="0.2">
      <c r="A162" s="316"/>
      <c r="B162" s="558"/>
      <c r="C162" s="318"/>
      <c r="D162" s="318"/>
      <c r="E162" s="574"/>
      <c r="F162" s="574"/>
      <c r="G162" s="574"/>
      <c r="H162" s="319"/>
      <c r="I162" s="573"/>
      <c r="J162" s="573"/>
      <c r="K162" s="573"/>
      <c r="L162" s="644"/>
      <c r="M162" s="574"/>
      <c r="N162" s="574"/>
      <c r="O162" s="574"/>
      <c r="P162" s="319"/>
      <c r="Q162" s="644"/>
      <c r="R162" s="644"/>
      <c r="S162" s="644"/>
      <c r="T162" s="644"/>
      <c r="U162" s="576"/>
      <c r="V162" s="576"/>
      <c r="W162" s="576"/>
      <c r="X162" s="319"/>
      <c r="Y162" s="573"/>
      <c r="Z162" s="573"/>
      <c r="AA162" s="573"/>
      <c r="AB162" s="644"/>
    </row>
    <row r="163" spans="1:29" ht="27" x14ac:dyDescent="0.2">
      <c r="A163" s="316" t="s">
        <v>1926</v>
      </c>
      <c r="B163" s="558" t="s">
        <v>1927</v>
      </c>
      <c r="C163" s="318">
        <f>'Series 700 Input'!J163</f>
        <v>0</v>
      </c>
      <c r="D163" s="318" t="s">
        <v>1236</v>
      </c>
      <c r="E163" s="574">
        <v>477.56</v>
      </c>
      <c r="F163" s="574">
        <v>417.7</v>
      </c>
      <c r="G163" s="574">
        <v>417.44</v>
      </c>
      <c r="H163" s="324">
        <f>IFERROR(IF($C163&lt;50,$C163*E163,IF(AND(50&lt;=$C163,$C163&lt;=500),$C163*F163,IF($C163&gt;500,$C163*G163,"No Offer"))),"No Offer")</f>
        <v>0</v>
      </c>
      <c r="I163" s="573">
        <v>168</v>
      </c>
      <c r="J163" s="573">
        <v>168</v>
      </c>
      <c r="K163" s="573">
        <v>1</v>
      </c>
      <c r="L163" s="326">
        <f>IFERROR(IF($C163&lt;500,$C163*I163,IF(AND(500&lt;=$C163,$C163&lt;=5000),$C163*J163,IF($C163&gt;5000,$C163*K163,"No Offer"))),"No Offer")</f>
        <v>0</v>
      </c>
      <c r="M163" s="574">
        <v>422.35</v>
      </c>
      <c r="N163" s="574">
        <v>422.35</v>
      </c>
      <c r="O163" s="574">
        <v>422.35</v>
      </c>
      <c r="P163" s="324">
        <f>IFERROR(IF($C163&lt;50,$C163*M163,IF(AND(50&lt;=$C163,$C163&lt;=500),$C163*N163,IF($C163&gt;500,$C163*O163,"No Offer"))),"No Offer")</f>
        <v>0</v>
      </c>
      <c r="Q163" s="644">
        <v>290</v>
      </c>
      <c r="R163" s="644">
        <v>290</v>
      </c>
      <c r="S163" s="644">
        <v>290</v>
      </c>
      <c r="T163" s="326">
        <f>IFERROR(IF($C163&lt;500,$C163*Q163,IF(AND(500&lt;=$C163,$C163&lt;=5000),$C163*R163,IF($C163&gt;5000,$C163*S163,"No Offer"))),"No Offer")</f>
        <v>0</v>
      </c>
      <c r="U163" s="576">
        <v>360</v>
      </c>
      <c r="V163" s="576">
        <v>360</v>
      </c>
      <c r="W163" s="576">
        <v>360</v>
      </c>
      <c r="X163" s="324">
        <f>IFERROR(IF($C163&lt;50,$C163*U163,IF(AND(50&lt;=$C163,$C163&lt;=500),$C163*V163,IF($C163&gt;500,$C163*W163,"No Offer"))),"No Offer")</f>
        <v>0</v>
      </c>
      <c r="Y163" s="573">
        <v>350</v>
      </c>
      <c r="Z163" s="573">
        <v>345</v>
      </c>
      <c r="AA163" s="573">
        <v>340</v>
      </c>
      <c r="AB163" s="326">
        <f>IFERROR(IF($C163&lt;500,$C163*Y163,IF(AND(500&lt;=$C163,$C163&lt;=5000),$C163*Z163,IF($C163&gt;5000,$C163*AA163,"No Offer"))),"No Offer")</f>
        <v>0</v>
      </c>
      <c r="AC163" s="731">
        <f>AB163</f>
        <v>0</v>
      </c>
    </row>
    <row r="164" spans="1:29" x14ac:dyDescent="0.2">
      <c r="A164" s="316"/>
      <c r="B164" s="558"/>
      <c r="C164" s="318"/>
      <c r="D164" s="318"/>
      <c r="E164" s="574"/>
      <c r="F164" s="574"/>
      <c r="G164" s="574"/>
      <c r="H164" s="319"/>
      <c r="I164" s="573"/>
      <c r="J164" s="573"/>
      <c r="K164" s="573"/>
      <c r="L164" s="644"/>
      <c r="M164" s="574"/>
      <c r="N164" s="574"/>
      <c r="O164" s="574"/>
      <c r="P164" s="319"/>
      <c r="Q164" s="644"/>
      <c r="R164" s="644"/>
      <c r="S164" s="644"/>
      <c r="T164" s="644"/>
      <c r="U164" s="576"/>
      <c r="V164" s="576"/>
      <c r="W164" s="576"/>
      <c r="X164" s="319"/>
      <c r="Y164" s="573"/>
      <c r="Z164" s="573"/>
      <c r="AA164" s="573"/>
      <c r="AB164" s="644"/>
    </row>
    <row r="165" spans="1:29" ht="27" x14ac:dyDescent="0.2">
      <c r="A165" s="316" t="s">
        <v>1928</v>
      </c>
      <c r="B165" s="558" t="s">
        <v>1929</v>
      </c>
      <c r="C165" s="318">
        <f>'Series 700 Input'!J165</f>
        <v>0</v>
      </c>
      <c r="D165" s="318" t="s">
        <v>1236</v>
      </c>
      <c r="E165" s="574">
        <v>353.39</v>
      </c>
      <c r="F165" s="574">
        <v>310.86</v>
      </c>
      <c r="G165" s="574">
        <v>310.63</v>
      </c>
      <c r="H165" s="324">
        <f>IFERROR(IF($C165&lt;50,$C165*E165,IF(AND(50&lt;=$C165,$C165&lt;=500),$C165*F165,IF($C165&gt;500,$C165*G165,"No Offer"))),"No Offer")</f>
        <v>0</v>
      </c>
      <c r="I165" s="573">
        <v>168</v>
      </c>
      <c r="J165" s="573">
        <v>168</v>
      </c>
      <c r="K165" s="573">
        <v>1</v>
      </c>
      <c r="L165" s="326">
        <f>IFERROR(IF($C165&lt;500,$C165*I165,IF(AND(500&lt;=$C165,$C165&lt;=5000),$C165*J165,IF($C165&gt;5000,$C165*K165,"No Offer"))),"No Offer")</f>
        <v>0</v>
      </c>
      <c r="M165" s="574">
        <v>369.45</v>
      </c>
      <c r="N165" s="574">
        <v>369.45</v>
      </c>
      <c r="O165" s="574">
        <v>369.45</v>
      </c>
      <c r="P165" s="324">
        <f>IFERROR(IF($C165&lt;50,$C165*M165,IF(AND(50&lt;=$C165,$C165&lt;=500),$C165*N165,IF($C165&gt;500,$C165*O165,"No Offer"))),"No Offer")</f>
        <v>0</v>
      </c>
      <c r="Q165" s="644">
        <v>255</v>
      </c>
      <c r="R165" s="644">
        <v>255</v>
      </c>
      <c r="S165" s="644">
        <v>255</v>
      </c>
      <c r="T165" s="326">
        <f>IFERROR(IF($C165&lt;500,$C165*Q165,IF(AND(500&lt;=$C165,$C165&lt;=5000),$C165*R165,IF($C165&gt;5000,$C165*S165,"No Offer"))),"No Offer")</f>
        <v>0</v>
      </c>
      <c r="U165" s="576">
        <v>268</v>
      </c>
      <c r="V165" s="576">
        <v>268</v>
      </c>
      <c r="W165" s="576">
        <v>268</v>
      </c>
      <c r="X165" s="324">
        <f>IFERROR(IF($C165&lt;50,$C165*U165,IF(AND(50&lt;=$C165,$C165&lt;=500),$C165*V165,IF($C165&gt;500,$C165*W165,"No Offer"))),"No Offer")</f>
        <v>0</v>
      </c>
      <c r="Y165" s="573">
        <v>250</v>
      </c>
      <c r="Z165" s="573">
        <v>240</v>
      </c>
      <c r="AA165" s="573">
        <v>235</v>
      </c>
      <c r="AB165" s="326">
        <f>IFERROR(IF($C165&lt;500,$C165*Y165,IF(AND(500&lt;=$C165,$C165&lt;=5000),$C165*Z165,IF($C165&gt;5000,$C165*AA165,"No Offer"))),"No Offer")</f>
        <v>0</v>
      </c>
      <c r="AC165" s="731">
        <f>AB165</f>
        <v>0</v>
      </c>
    </row>
    <row r="166" spans="1:29" x14ac:dyDescent="0.2">
      <c r="A166" s="316"/>
      <c r="B166" s="558"/>
      <c r="C166" s="318"/>
      <c r="D166" s="318"/>
      <c r="E166" s="574"/>
      <c r="F166" s="574"/>
      <c r="G166" s="574"/>
      <c r="H166" s="319"/>
      <c r="I166" s="573"/>
      <c r="J166" s="573"/>
      <c r="K166" s="573"/>
      <c r="L166" s="644"/>
      <c r="M166" s="574"/>
      <c r="N166" s="574"/>
      <c r="O166" s="574"/>
      <c r="P166" s="319"/>
      <c r="Q166" s="644"/>
      <c r="R166" s="644"/>
      <c r="S166" s="644"/>
      <c r="T166" s="644"/>
      <c r="U166" s="576"/>
      <c r="V166" s="576"/>
      <c r="W166" s="576"/>
      <c r="X166" s="319"/>
      <c r="Y166" s="573"/>
      <c r="Z166" s="573"/>
      <c r="AA166" s="573"/>
      <c r="AB166" s="644"/>
    </row>
    <row r="167" spans="1:29" ht="27" x14ac:dyDescent="0.2">
      <c r="A167" s="316" t="s">
        <v>1930</v>
      </c>
      <c r="B167" s="558" t="s">
        <v>1931</v>
      </c>
      <c r="C167" s="318">
        <f>'Series 700 Input'!J167</f>
        <v>0</v>
      </c>
      <c r="D167" s="318" t="s">
        <v>1236</v>
      </c>
      <c r="E167" s="574">
        <v>344.34</v>
      </c>
      <c r="F167" s="574">
        <v>301.88</v>
      </c>
      <c r="G167" s="574">
        <v>301.63</v>
      </c>
      <c r="H167" s="324">
        <f>IFERROR(IF($C167&lt;50,$C167*E167,IF(AND(50&lt;=$C167,$C167&lt;=500),$C167*F167,IF($C167&gt;500,$C167*G167,"No Offer"))),"No Offer")</f>
        <v>0</v>
      </c>
      <c r="I167" s="573">
        <v>168</v>
      </c>
      <c r="J167" s="573">
        <v>168</v>
      </c>
      <c r="K167" s="573">
        <v>1</v>
      </c>
      <c r="L167" s="326">
        <f>IFERROR(IF($C167&lt;500,$C167*I167,IF(AND(500&lt;=$C167,$C167&lt;=5000),$C167*J167,IF($C167&gt;5000,$C167*K167,"No Offer"))),"No Offer")</f>
        <v>0</v>
      </c>
      <c r="M167" s="574">
        <v>369.45</v>
      </c>
      <c r="N167" s="574">
        <v>369.45</v>
      </c>
      <c r="O167" s="574">
        <v>369.45</v>
      </c>
      <c r="P167" s="324">
        <f>IFERROR(IF($C167&lt;50,$C167*M167,IF(AND(50&lt;=$C167,$C167&lt;=500),$C167*N167,IF($C167&gt;500,$C167*O167,"No Offer"))),"No Offer")</f>
        <v>0</v>
      </c>
      <c r="Q167" s="644">
        <v>255</v>
      </c>
      <c r="R167" s="644">
        <v>255</v>
      </c>
      <c r="S167" s="644">
        <v>255</v>
      </c>
      <c r="T167" s="326">
        <f>IFERROR(IF($C167&lt;500,$C167*Q167,IF(AND(500&lt;=$C167,$C167&lt;=5000),$C167*R167,IF($C167&gt;5000,$C167*S167,"No Offer"))),"No Offer")</f>
        <v>0</v>
      </c>
      <c r="U167" s="576">
        <v>266</v>
      </c>
      <c r="V167" s="576">
        <v>266</v>
      </c>
      <c r="W167" s="576">
        <v>266</v>
      </c>
      <c r="X167" s="324">
        <f>IFERROR(IF($C167&lt;50,$C167*U167,IF(AND(50&lt;=$C167,$C167&lt;=500),$C167*V167,IF($C167&gt;500,$C167*W167,"No Offer"))),"No Offer")</f>
        <v>0</v>
      </c>
      <c r="Y167" s="573">
        <v>250</v>
      </c>
      <c r="Z167" s="573">
        <v>240</v>
      </c>
      <c r="AA167" s="573">
        <v>235</v>
      </c>
      <c r="AB167" s="326">
        <f>IFERROR(IF($C167&lt;500,$C167*Y167,IF(AND(500&lt;=$C167,$C167&lt;=5000),$C167*Z167,IF($C167&gt;5000,$C167*AA167,"No Offer"))),"No Offer")</f>
        <v>0</v>
      </c>
      <c r="AC167" s="731">
        <f>AB167</f>
        <v>0</v>
      </c>
    </row>
    <row r="168" spans="1:29" x14ac:dyDescent="0.2">
      <c r="A168" s="316"/>
      <c r="B168" s="558"/>
      <c r="C168" s="318"/>
      <c r="D168" s="318"/>
      <c r="E168" s="730"/>
      <c r="F168" s="730"/>
      <c r="G168" s="730"/>
      <c r="H168" s="319"/>
      <c r="I168" s="570"/>
      <c r="J168" s="570"/>
      <c r="K168" s="570"/>
      <c r="L168" s="644"/>
      <c r="M168" s="730"/>
      <c r="N168" s="730"/>
      <c r="O168" s="730"/>
      <c r="P168" s="319"/>
      <c r="Q168" s="644"/>
      <c r="R168" s="644"/>
      <c r="S168" s="644"/>
      <c r="T168" s="644"/>
      <c r="U168" s="571"/>
      <c r="V168" s="571"/>
      <c r="W168" s="571"/>
      <c r="X168" s="319"/>
      <c r="Y168" s="570"/>
      <c r="Z168" s="570"/>
      <c r="AA168" s="570"/>
      <c r="AB168" s="644"/>
    </row>
    <row r="169" spans="1:29" ht="25.5" x14ac:dyDescent="0.2">
      <c r="A169" s="316" t="s">
        <v>1932</v>
      </c>
      <c r="B169" s="558" t="s">
        <v>1933</v>
      </c>
      <c r="C169" s="318">
        <f>'Series 700 Input'!J169</f>
        <v>0</v>
      </c>
      <c r="D169" s="318" t="s">
        <v>1236</v>
      </c>
      <c r="E169" s="574">
        <v>386.6</v>
      </c>
      <c r="F169" s="730">
        <v>345.61</v>
      </c>
      <c r="G169" s="730">
        <v>345.44</v>
      </c>
      <c r="H169" s="324">
        <f>IFERROR(IF($C169&lt;50,$C169*E169,IF(AND(50&lt;=$C169,$C169&lt;=500),$C169*F169,IF($C169&gt;500,$C169*G169,"No Offer"))),"No Offer")</f>
        <v>0</v>
      </c>
      <c r="I169" s="573">
        <v>168</v>
      </c>
      <c r="J169" s="573">
        <v>168</v>
      </c>
      <c r="K169" s="573">
        <v>1</v>
      </c>
      <c r="L169" s="326">
        <f>IFERROR(IF($C169&lt;500,$C169*I169,IF(AND(500&lt;=$C169,$C169&lt;=5000),$C169*J169,IF($C169&gt;5000,$C169*K169,"No Offer"))),"No Offer")</f>
        <v>0</v>
      </c>
      <c r="M169" s="740">
        <v>369.45</v>
      </c>
      <c r="N169" s="574">
        <v>369.45</v>
      </c>
      <c r="O169" s="574">
        <v>369.45</v>
      </c>
      <c r="P169" s="324">
        <f>IFERROR(IF($C169&lt;50,$C169*M169,IF(AND(50&lt;=$C169,$C169&lt;=500),$C169*N169,IF($C169&gt;500,$C169*O169,"No Offer"))),"No Offer")</f>
        <v>0</v>
      </c>
      <c r="Q169" s="644">
        <v>255</v>
      </c>
      <c r="R169" s="644">
        <v>255</v>
      </c>
      <c r="S169" s="644">
        <v>255</v>
      </c>
      <c r="T169" s="326">
        <f>IFERROR(IF($C169&lt;500,$C169*Q169,IF(AND(500&lt;=$C169,$C169&lt;=5000),$C169*R169,IF($C169&gt;5000,$C169*S169,"No Offer"))),"No Offer")</f>
        <v>0</v>
      </c>
      <c r="U169" s="576">
        <v>311</v>
      </c>
      <c r="V169" s="576">
        <v>311</v>
      </c>
      <c r="W169" s="576">
        <v>311</v>
      </c>
      <c r="X169" s="324">
        <f>IFERROR(IF($C169&lt;50,$C169*U169,IF(AND(50&lt;=$C169,$C169&lt;=500),$C169*V169,IF($C169&gt;500,$C169*W169,"No Offer"))),"No Offer")</f>
        <v>0</v>
      </c>
      <c r="Y169" s="573">
        <v>350</v>
      </c>
      <c r="Z169" s="573">
        <v>345</v>
      </c>
      <c r="AA169" s="573">
        <v>340</v>
      </c>
      <c r="AB169" s="326">
        <f>IFERROR(IF($C169&lt;500,$C169*Y169,IF(AND(500&lt;=$C169,$C169&lt;=5000),$C169*Z169,IF($C169&gt;5000,$C169*AA169,"No Offer"))),"No Offer")</f>
        <v>0</v>
      </c>
      <c r="AC169" s="731">
        <f>AB169</f>
        <v>0</v>
      </c>
    </row>
    <row r="170" spans="1:29" x14ac:dyDescent="0.2">
      <c r="A170" s="316"/>
      <c r="B170" s="558"/>
      <c r="C170" s="318"/>
      <c r="D170" s="318"/>
      <c r="E170" s="730"/>
      <c r="F170" s="730"/>
      <c r="G170" s="730"/>
      <c r="H170" s="319"/>
      <c r="I170" s="570"/>
      <c r="J170" s="570"/>
      <c r="K170" s="570"/>
      <c r="L170" s="644"/>
      <c r="M170" s="730"/>
      <c r="N170" s="730"/>
      <c r="O170" s="730"/>
      <c r="P170" s="319"/>
      <c r="Q170" s="644"/>
      <c r="R170" s="644"/>
      <c r="S170" s="644"/>
      <c r="T170" s="644"/>
      <c r="U170" s="571"/>
      <c r="V170" s="571"/>
      <c r="W170" s="571"/>
      <c r="X170" s="319"/>
      <c r="Y170" s="573"/>
      <c r="Z170" s="573"/>
      <c r="AA170" s="573"/>
      <c r="AB170" s="644"/>
    </row>
    <row r="171" spans="1:29" ht="27" x14ac:dyDescent="0.2">
      <c r="A171" s="316" t="s">
        <v>1934</v>
      </c>
      <c r="B171" s="558" t="s">
        <v>1935</v>
      </c>
      <c r="C171" s="318">
        <f>'Series 700 Input'!J171</f>
        <v>0</v>
      </c>
      <c r="D171" s="318" t="s">
        <v>1236</v>
      </c>
      <c r="E171" s="574">
        <v>295.95999999999998</v>
      </c>
      <c r="F171" s="574">
        <v>252.73</v>
      </c>
      <c r="G171" s="574">
        <v>252.41</v>
      </c>
      <c r="H171" s="324">
        <f>IFERROR(IF($C171&lt;50,$C171*E171,IF(AND(50&lt;=$C171,$C171&lt;=500),$C171*F171,IF($C171&gt;500,$C171*G171,"No Offer"))),"No Offer")</f>
        <v>0</v>
      </c>
      <c r="I171" s="573">
        <v>10</v>
      </c>
      <c r="J171" s="573">
        <v>10</v>
      </c>
      <c r="K171" s="573">
        <v>10</v>
      </c>
      <c r="L171" s="326">
        <f>IFERROR(IF($C171&lt;500,$C171*I171,IF(AND(500&lt;=$C171,$C171&lt;=5000),$C171*J171,IF($C171&gt;5000,$C171*K171,"No Offer"))),"No Offer")</f>
        <v>0</v>
      </c>
      <c r="M171" s="574">
        <v>369.45</v>
      </c>
      <c r="N171" s="574">
        <v>369.45</v>
      </c>
      <c r="O171" s="574">
        <v>369.45</v>
      </c>
      <c r="P171" s="324">
        <f>IFERROR(IF($C171&lt;50,$C171*M171,IF(AND(50&lt;=$C171,$C171&lt;=500),$C171*N171,IF($C171&gt;500,$C171*O171,"No Offer"))),"No Offer")</f>
        <v>0</v>
      </c>
      <c r="Q171" s="644">
        <v>280</v>
      </c>
      <c r="R171" s="644">
        <v>280</v>
      </c>
      <c r="S171" s="644">
        <v>280</v>
      </c>
      <c r="T171" s="326">
        <f>IFERROR(IF($C171&lt;500,$C171*Q171,IF(AND(500&lt;=$C171,$C171&lt;=5000),$C171*R171,IF($C171&gt;5000,$C171*S171,"No Offer"))),"No Offer")</f>
        <v>0</v>
      </c>
      <c r="U171" s="576">
        <v>256</v>
      </c>
      <c r="V171" s="576">
        <v>256</v>
      </c>
      <c r="W171" s="576">
        <v>256</v>
      </c>
      <c r="X171" s="324">
        <f>IFERROR(IF($C171&lt;50,$C171*U171,IF(AND(50&lt;=$C171,$C171&lt;=500),$C171*V171,IF($C171&gt;500,$C171*W171,"No Offer"))),"No Offer")</f>
        <v>0</v>
      </c>
      <c r="Y171" s="573" t="s">
        <v>403</v>
      </c>
      <c r="Z171" s="573" t="s">
        <v>403</v>
      </c>
      <c r="AA171" s="573" t="s">
        <v>403</v>
      </c>
      <c r="AB171" s="326" t="str">
        <f>IF((0=$C171),"",IFERROR(IF($C171&lt;50,$C171*Y171,IF(AND(50&lt;=$C171,$C171&lt;=500),$C171*Z171,IF($C171&gt;500,$C171*AA171,"No Offer"))),"No Offer"))</f>
        <v/>
      </c>
      <c r="AC171" s="731" t="str">
        <f>AB171</f>
        <v/>
      </c>
    </row>
    <row r="172" spans="1:29" x14ac:dyDescent="0.2">
      <c r="A172" s="316"/>
      <c r="B172" s="558"/>
      <c r="C172" s="318"/>
      <c r="D172" s="318"/>
      <c r="E172" s="319"/>
      <c r="F172" s="319"/>
      <c r="G172" s="319"/>
      <c r="H172" s="319"/>
      <c r="I172" s="570"/>
      <c r="J172" s="570"/>
      <c r="K172" s="570"/>
      <c r="L172" s="570"/>
      <c r="M172" s="730"/>
      <c r="N172" s="730"/>
      <c r="O172" s="730"/>
      <c r="P172" s="730"/>
      <c r="Q172" s="346"/>
      <c r="R172" s="346"/>
      <c r="S172" s="346"/>
      <c r="T172" s="346"/>
      <c r="U172" s="571"/>
      <c r="V172" s="571"/>
      <c r="W172" s="571"/>
      <c r="X172" s="571"/>
      <c r="Y172" s="570"/>
      <c r="Z172" s="570"/>
      <c r="AA172" s="570"/>
      <c r="AB172" s="346"/>
    </row>
    <row r="173" spans="1:29" x14ac:dyDescent="0.2">
      <c r="A173" s="311"/>
      <c r="B173" s="563" t="s">
        <v>1936</v>
      </c>
      <c r="C173" s="313"/>
      <c r="D173" s="314"/>
      <c r="E173" s="314"/>
      <c r="F173" s="314"/>
      <c r="G173" s="314"/>
      <c r="H173" s="314"/>
      <c r="I173" s="616"/>
      <c r="J173" s="567"/>
      <c r="K173" s="616"/>
      <c r="L173" s="616"/>
      <c r="M173" s="615"/>
      <c r="N173" s="565"/>
      <c r="O173" s="615"/>
      <c r="P173" s="615"/>
      <c r="Q173" s="615"/>
      <c r="R173" s="565"/>
      <c r="S173" s="615"/>
      <c r="T173" s="615"/>
      <c r="U173" s="616"/>
      <c r="V173" s="567"/>
      <c r="W173" s="616"/>
      <c r="X173" s="616"/>
      <c r="Y173" s="616"/>
      <c r="Z173" s="567"/>
      <c r="AA173" s="616"/>
      <c r="AB173" s="617"/>
    </row>
    <row r="174" spans="1:29" x14ac:dyDescent="0.2">
      <c r="A174" s="316"/>
      <c r="B174" s="558"/>
      <c r="C174" s="318"/>
      <c r="D174" s="318"/>
      <c r="E174" s="319"/>
      <c r="F174" s="319"/>
      <c r="G174" s="319"/>
      <c r="H174" s="319"/>
      <c r="I174" s="570"/>
      <c r="J174" s="570"/>
      <c r="K174" s="570"/>
      <c r="L174" s="570"/>
      <c r="M174" s="730"/>
      <c r="N174" s="730"/>
      <c r="O174" s="730"/>
      <c r="P174" s="730"/>
      <c r="Q174" s="346"/>
      <c r="R174" s="346"/>
      <c r="S174" s="346"/>
      <c r="T174" s="346"/>
      <c r="U174" s="571"/>
      <c r="V174" s="571"/>
      <c r="W174" s="571"/>
      <c r="X174" s="571"/>
      <c r="Y174" s="570"/>
      <c r="Z174" s="570"/>
      <c r="AA174" s="570"/>
      <c r="AB174" s="346"/>
    </row>
    <row r="175" spans="1:29" x14ac:dyDescent="0.2">
      <c r="A175" s="331"/>
      <c r="B175" s="586" t="s">
        <v>1937</v>
      </c>
      <c r="C175" s="334"/>
      <c r="D175" s="334"/>
      <c r="E175" s="741" t="s">
        <v>1938</v>
      </c>
      <c r="F175" s="741" t="s">
        <v>1939</v>
      </c>
      <c r="G175" s="741" t="s">
        <v>1749</v>
      </c>
      <c r="H175" s="741"/>
      <c r="I175" s="741" t="s">
        <v>1938</v>
      </c>
      <c r="J175" s="741" t="s">
        <v>1939</v>
      </c>
      <c r="K175" s="741" t="s">
        <v>1749</v>
      </c>
      <c r="L175" s="741"/>
      <c r="M175" s="742" t="s">
        <v>1938</v>
      </c>
      <c r="N175" s="742" t="s">
        <v>1939</v>
      </c>
      <c r="O175" s="742" t="s">
        <v>1749</v>
      </c>
      <c r="P175" s="742"/>
      <c r="Q175" s="742" t="s">
        <v>1938</v>
      </c>
      <c r="R175" s="742" t="s">
        <v>1939</v>
      </c>
      <c r="S175" s="742" t="s">
        <v>1749</v>
      </c>
      <c r="T175" s="742"/>
      <c r="U175" s="741" t="s">
        <v>1938</v>
      </c>
      <c r="V175" s="741" t="s">
        <v>1939</v>
      </c>
      <c r="W175" s="741" t="s">
        <v>1749</v>
      </c>
      <c r="X175" s="741"/>
      <c r="Y175" s="741" t="s">
        <v>1938</v>
      </c>
      <c r="Z175" s="741" t="s">
        <v>1939</v>
      </c>
      <c r="AA175" s="741" t="s">
        <v>1749</v>
      </c>
      <c r="AB175" s="347"/>
    </row>
    <row r="176" spans="1:29" x14ac:dyDescent="0.2">
      <c r="A176" s="720"/>
      <c r="B176" s="721" t="s">
        <v>1776</v>
      </c>
      <c r="C176" s="722"/>
      <c r="D176" s="723"/>
      <c r="E176" s="723"/>
      <c r="F176" s="723"/>
      <c r="G176" s="724">
        <f>SUM(H178:H192)</f>
        <v>0</v>
      </c>
      <c r="H176" s="723"/>
      <c r="I176" s="725"/>
      <c r="J176" s="726"/>
      <c r="K176" s="724">
        <f>SUM(L178:L192)</f>
        <v>0</v>
      </c>
      <c r="L176" s="725"/>
      <c r="M176" s="727"/>
      <c r="N176" s="728"/>
      <c r="O176" s="724">
        <f>SUM(P178:P192)</f>
        <v>0</v>
      </c>
      <c r="P176" s="727"/>
      <c r="Q176" s="727"/>
      <c r="R176" s="728"/>
      <c r="S176" s="724">
        <f>SUM(T178:T192)</f>
        <v>0</v>
      </c>
      <c r="T176" s="727"/>
      <c r="U176" s="725"/>
      <c r="V176" s="726"/>
      <c r="W176" s="724">
        <f>SUM(X178:X192)</f>
        <v>0</v>
      </c>
      <c r="X176" s="725"/>
      <c r="Y176" s="725"/>
      <c r="Z176" s="726"/>
      <c r="AA176" s="724">
        <f>SUM(AB178:AB192)</f>
        <v>0</v>
      </c>
      <c r="AB176" s="729"/>
    </row>
    <row r="177" spans="1:29" x14ac:dyDescent="0.2">
      <c r="A177" s="316"/>
      <c r="B177" s="558"/>
      <c r="C177" s="318"/>
      <c r="D177" s="318"/>
      <c r="E177" s="319"/>
      <c r="F177" s="319"/>
      <c r="G177" s="319"/>
      <c r="H177" s="319"/>
      <c r="I177" s="570"/>
      <c r="J177" s="570"/>
      <c r="K177" s="570"/>
      <c r="L177" s="570"/>
      <c r="M177" s="730"/>
      <c r="N177" s="730"/>
      <c r="O177" s="730"/>
      <c r="P177" s="730"/>
      <c r="Q177" s="346"/>
      <c r="R177" s="346"/>
      <c r="S177" s="346"/>
      <c r="T177" s="346"/>
      <c r="U177" s="571"/>
      <c r="V177" s="571"/>
      <c r="W177" s="571"/>
      <c r="X177" s="571"/>
      <c r="Y177" s="570"/>
      <c r="Z177" s="570"/>
      <c r="AA177" s="570"/>
      <c r="AB177" s="346"/>
    </row>
    <row r="178" spans="1:29" x14ac:dyDescent="0.2">
      <c r="A178" s="316" t="s">
        <v>1940</v>
      </c>
      <c r="B178" s="558" t="s">
        <v>1941</v>
      </c>
      <c r="C178" s="318">
        <f>'Series 700 Input'!J178</f>
        <v>0</v>
      </c>
      <c r="D178" s="318" t="s">
        <v>1752</v>
      </c>
      <c r="E178" s="574">
        <v>19.38</v>
      </c>
      <c r="F178" s="574">
        <v>19.38</v>
      </c>
      <c r="G178" s="574">
        <v>19.38</v>
      </c>
      <c r="H178" s="324">
        <f>IFERROR(IF($C178&lt;200,$C178*E178,IF(AND(200&lt;=$C178,$C178&lt;=500),$C178*F178,IF($C178&gt;500,$C178*G178,"No Offer"))),"No Offer")</f>
        <v>0</v>
      </c>
      <c r="I178" s="573">
        <v>20</v>
      </c>
      <c r="J178" s="573">
        <v>20</v>
      </c>
      <c r="K178" s="573">
        <v>20</v>
      </c>
      <c r="L178" s="326">
        <f>IFERROR(IF($C178&lt;200,$C178*I178,IF(AND(200&lt;=$C178,$C178&lt;=500),$C178*J178,IF($C178&gt;500,$C178*K178,"No Offer"))),"No Offer")</f>
        <v>0</v>
      </c>
      <c r="M178" s="574">
        <v>20.68</v>
      </c>
      <c r="N178" s="574">
        <v>17.97</v>
      </c>
      <c r="O178" s="574">
        <v>17.55</v>
      </c>
      <c r="P178" s="324">
        <f>IFERROR(IF($C178&lt;200,$C178*M178,IF(AND(200&lt;=$C178,$C178&lt;=500),$C178*N178,IF($C178&gt;500,$C178*O178,"No Offer"))),"No Offer")</f>
        <v>0</v>
      </c>
      <c r="Q178" s="644">
        <v>18.5</v>
      </c>
      <c r="R178" s="644">
        <v>17</v>
      </c>
      <c r="S178" s="644">
        <v>16.5</v>
      </c>
      <c r="T178" s="326">
        <f>IFERROR(IF($C178&lt;200,$C178*Q178,IF(AND(200&lt;=$C178,$C178&lt;=500),$C178*R178,IF($C178&gt;500,$C178*S178,"No Offer"))),"No Offer")</f>
        <v>0</v>
      </c>
      <c r="U178" s="576">
        <v>19.38</v>
      </c>
      <c r="V178" s="576">
        <v>17.829999999999998</v>
      </c>
      <c r="W178" s="576">
        <v>17.05</v>
      </c>
      <c r="X178" s="324">
        <f>IFERROR(IF($C178&lt;200,$C178*U178,IF(AND(200&lt;=$C178,$C178&lt;=500),$C178*V178,IF($C178&gt;500,$C178*W178,"No Offer"))),"No Offer")</f>
        <v>0</v>
      </c>
      <c r="Y178" s="573">
        <v>17.824999999999999</v>
      </c>
      <c r="Z178" s="573">
        <v>17.824999999999999</v>
      </c>
      <c r="AA178" s="573">
        <v>17.824999999999999</v>
      </c>
      <c r="AB178" s="326">
        <f>IFERROR(IF($C178&lt;200,$C178*Y178,IF(AND(200&lt;=$C178,$C178&lt;=500),$C178*Z178,IF($C178&gt;500,$C178*AA178,"No Offer"))),"No Offer")</f>
        <v>0</v>
      </c>
      <c r="AC178" s="731">
        <f>AB178</f>
        <v>0</v>
      </c>
    </row>
    <row r="179" spans="1:29" x14ac:dyDescent="0.2">
      <c r="A179" s="316"/>
      <c r="B179" s="558"/>
      <c r="C179" s="318"/>
      <c r="D179" s="318"/>
      <c r="E179" s="574"/>
      <c r="F179" s="574"/>
      <c r="G179" s="574"/>
      <c r="H179" s="319"/>
      <c r="I179" s="573"/>
      <c r="J179" s="573"/>
      <c r="K179" s="573"/>
      <c r="L179" s="573"/>
      <c r="M179" s="574"/>
      <c r="N179" s="574"/>
      <c r="O179" s="574"/>
      <c r="P179" s="319"/>
      <c r="Q179" s="644"/>
      <c r="R179" s="644"/>
      <c r="S179" s="644"/>
      <c r="T179" s="573"/>
      <c r="U179" s="576"/>
      <c r="V179" s="576"/>
      <c r="W179" s="576"/>
      <c r="X179" s="319"/>
      <c r="Y179" s="573"/>
      <c r="Z179" s="573"/>
      <c r="AA179" s="573"/>
      <c r="AB179" s="573"/>
    </row>
    <row r="180" spans="1:29" x14ac:dyDescent="0.2">
      <c r="A180" s="316" t="s">
        <v>1942</v>
      </c>
      <c r="B180" s="558" t="s">
        <v>1943</v>
      </c>
      <c r="C180" s="318">
        <f>'Series 700 Input'!J180</f>
        <v>0</v>
      </c>
      <c r="D180" s="318" t="s">
        <v>1752</v>
      </c>
      <c r="E180" s="574">
        <v>19.38</v>
      </c>
      <c r="F180" s="574">
        <v>19.38</v>
      </c>
      <c r="G180" s="574">
        <v>19.38</v>
      </c>
      <c r="H180" s="324">
        <f>IFERROR(IF($C180&lt;200,$C180*E180,IF(AND(200&lt;=$C180,$C180&lt;=500),$C180*F180,IF($C180&gt;500,$C180*G180,"No Offer"))),"No Offer")</f>
        <v>0</v>
      </c>
      <c r="I180" s="573">
        <v>20</v>
      </c>
      <c r="J180" s="573">
        <v>20</v>
      </c>
      <c r="K180" s="573">
        <v>20</v>
      </c>
      <c r="L180" s="326">
        <f>IFERROR(IF($C180&lt;200,$C180*I180,IF(AND(200&lt;=$C180,$C180&lt;=500),$C180*J180,IF($C180&gt;500,$C180*K180,"No Offer"))),"No Offer")</f>
        <v>0</v>
      </c>
      <c r="M180" s="574">
        <v>20.68</v>
      </c>
      <c r="N180" s="574">
        <v>17.97</v>
      </c>
      <c r="O180" s="574">
        <v>17.55</v>
      </c>
      <c r="P180" s="324">
        <f>IFERROR(IF($C180&lt;200,$C180*M180,IF(AND(200&lt;=$C180,$C180&lt;=500),$C180*N180,IF($C180&gt;500,$C180*O180,"No Offer"))),"No Offer")</f>
        <v>0</v>
      </c>
      <c r="Q180" s="644">
        <v>18.5</v>
      </c>
      <c r="R180" s="644">
        <v>17</v>
      </c>
      <c r="S180" s="644">
        <v>16.5</v>
      </c>
      <c r="T180" s="326">
        <f>IFERROR(IF($C180&lt;200,$C180*Q180,IF(AND(200&lt;=$C180,$C180&lt;=500),$C180*R180,IF($C180&gt;500,$C180*S180,"No Offer"))),"No Offer")</f>
        <v>0</v>
      </c>
      <c r="U180" s="576">
        <v>19.38</v>
      </c>
      <c r="V180" s="576">
        <v>17.829999999999998</v>
      </c>
      <c r="W180" s="576">
        <v>17.05</v>
      </c>
      <c r="X180" s="324">
        <f>IFERROR(IF($C180&lt;200,$C180*U180,IF(AND(200&lt;=$C180,$C180&lt;=500),$C180*V180,IF($C180&gt;500,$C180*W180,"No Offer"))),"No Offer")</f>
        <v>0</v>
      </c>
      <c r="Y180" s="573">
        <v>17.824999999999999</v>
      </c>
      <c r="Z180" s="573">
        <v>17.824999999999999</v>
      </c>
      <c r="AA180" s="573">
        <v>17.824999999999999</v>
      </c>
      <c r="AB180" s="326">
        <f>IFERROR(IF($C180&lt;200,$C180*Y180,IF(AND(200&lt;=$C180,$C180&lt;=500),$C180*Z180,IF($C180&gt;500,$C180*AA180,"No Offer"))),"No Offer")</f>
        <v>0</v>
      </c>
      <c r="AC180" s="731">
        <f>AB180</f>
        <v>0</v>
      </c>
    </row>
    <row r="181" spans="1:29" x14ac:dyDescent="0.2">
      <c r="A181" s="316"/>
      <c r="B181" s="558"/>
      <c r="C181" s="318"/>
      <c r="D181" s="318"/>
      <c r="E181" s="574"/>
      <c r="F181" s="574"/>
      <c r="G181" s="574"/>
      <c r="H181" s="319"/>
      <c r="I181" s="573"/>
      <c r="J181" s="573"/>
      <c r="K181" s="573"/>
      <c r="L181" s="573"/>
      <c r="M181" s="574"/>
      <c r="N181" s="574"/>
      <c r="O181" s="574"/>
      <c r="P181" s="319"/>
      <c r="Q181" s="644"/>
      <c r="R181" s="644"/>
      <c r="S181" s="644"/>
      <c r="T181" s="573"/>
      <c r="U181" s="576"/>
      <c r="V181" s="576"/>
      <c r="W181" s="576"/>
      <c r="X181" s="319"/>
      <c r="Y181" s="573"/>
      <c r="Z181" s="573"/>
      <c r="AA181" s="573"/>
      <c r="AB181" s="573"/>
    </row>
    <row r="182" spans="1:29" ht="25.5" x14ac:dyDescent="0.2">
      <c r="A182" s="316" t="s">
        <v>1944</v>
      </c>
      <c r="B182" s="558" t="s">
        <v>1945</v>
      </c>
      <c r="C182" s="318">
        <f>'Series 700 Input'!J182</f>
        <v>0</v>
      </c>
      <c r="D182" s="318" t="s">
        <v>1752</v>
      </c>
      <c r="E182" s="574">
        <v>19.38</v>
      </c>
      <c r="F182" s="574">
        <v>19.38</v>
      </c>
      <c r="G182" s="574">
        <v>19.38</v>
      </c>
      <c r="H182" s="324">
        <f>IFERROR(IF($C182&lt;200,$C182*E182,IF(AND(200&lt;=$C182,$C182&lt;=500),$C182*F182,IF($C182&gt;500,$C182*G182,"No Offer"))),"No Offer")</f>
        <v>0</v>
      </c>
      <c r="I182" s="573">
        <v>20</v>
      </c>
      <c r="J182" s="573">
        <v>20</v>
      </c>
      <c r="K182" s="573">
        <v>20</v>
      </c>
      <c r="L182" s="326">
        <f>IFERROR(IF($C182&lt;200,$C182*I182,IF(AND(200&lt;=$C182,$C182&lt;=500),$C182*J182,IF($C182&gt;500,$C182*K182,"No Offer"))),"No Offer")</f>
        <v>0</v>
      </c>
      <c r="M182" s="574">
        <v>20.68</v>
      </c>
      <c r="N182" s="574">
        <v>17.97</v>
      </c>
      <c r="O182" s="574">
        <v>17.55</v>
      </c>
      <c r="P182" s="324">
        <f>IFERROR(IF($C182&lt;200,$C182*M182,IF(AND(200&lt;=$C182,$C182&lt;=500),$C182*N182,IF($C182&gt;500,$C182*O182,"No Offer"))),"No Offer")</f>
        <v>0</v>
      </c>
      <c r="Q182" s="644">
        <v>18.5</v>
      </c>
      <c r="R182" s="644">
        <v>17</v>
      </c>
      <c r="S182" s="644">
        <v>16.5</v>
      </c>
      <c r="T182" s="326">
        <f>IFERROR(IF($C182&lt;200,$C182*Q182,IF(AND(200&lt;=$C182,$C182&lt;=500),$C182*R182,IF($C182&gt;500,$C182*S182,"No Offer"))),"No Offer")</f>
        <v>0</v>
      </c>
      <c r="U182" s="576">
        <v>19.38</v>
      </c>
      <c r="V182" s="576">
        <v>17.829999999999998</v>
      </c>
      <c r="W182" s="576">
        <v>17.05</v>
      </c>
      <c r="X182" s="324">
        <f>IFERROR(IF($C182&lt;200,$C182*U182,IF(AND(200&lt;=$C182,$C182&lt;=500),$C182*V182,IF($C182&gt;500,$C182*W182,"No Offer"))),"No Offer")</f>
        <v>0</v>
      </c>
      <c r="Y182" s="573">
        <v>17.824999999999999</v>
      </c>
      <c r="Z182" s="573">
        <v>17.824999999999999</v>
      </c>
      <c r="AA182" s="573">
        <v>17.824999999999999</v>
      </c>
      <c r="AB182" s="326">
        <f>IFERROR(IF($C182&lt;200,$C182*Y182,IF(AND(200&lt;=$C182,$C182&lt;=500),$C182*Z182,IF($C182&gt;500,$C182*AA182,"No Offer"))),"No Offer")</f>
        <v>0</v>
      </c>
      <c r="AC182" s="731">
        <f>AB182</f>
        <v>0</v>
      </c>
    </row>
    <row r="183" spans="1:29" x14ac:dyDescent="0.2">
      <c r="A183" s="316"/>
      <c r="B183" s="558"/>
      <c r="C183" s="318"/>
      <c r="D183" s="318"/>
      <c r="E183" s="574"/>
      <c r="F183" s="574"/>
      <c r="G183" s="574"/>
      <c r="H183" s="319"/>
      <c r="I183" s="573"/>
      <c r="J183" s="573"/>
      <c r="K183" s="573"/>
      <c r="L183" s="573"/>
      <c r="M183" s="574"/>
      <c r="N183" s="574"/>
      <c r="O183" s="574"/>
      <c r="P183" s="319"/>
      <c r="Q183" s="644"/>
      <c r="R183" s="644"/>
      <c r="S183" s="644"/>
      <c r="T183" s="573"/>
      <c r="U183" s="576"/>
      <c r="V183" s="576"/>
      <c r="W183" s="576"/>
      <c r="X183" s="319"/>
      <c r="Y183" s="573"/>
      <c r="Z183" s="573"/>
      <c r="AA183" s="573"/>
      <c r="AB183" s="573"/>
    </row>
    <row r="184" spans="1:29" ht="25.5" x14ac:dyDescent="0.2">
      <c r="A184" s="316" t="s">
        <v>1946</v>
      </c>
      <c r="B184" s="558" t="s">
        <v>1947</v>
      </c>
      <c r="C184" s="318">
        <f>'Series 700 Input'!J184</f>
        <v>0</v>
      </c>
      <c r="D184" s="318" t="s">
        <v>1752</v>
      </c>
      <c r="E184" s="574">
        <v>19.38</v>
      </c>
      <c r="F184" s="574">
        <v>19.38</v>
      </c>
      <c r="G184" s="574">
        <v>19.38</v>
      </c>
      <c r="H184" s="324">
        <f>IFERROR(IF($C184&lt;200,$C184*E184,IF(AND(200&lt;=$C184,$C184&lt;=500),$C184*F184,IF($C184&gt;500,$C184*G184,"No Offer"))),"No Offer")</f>
        <v>0</v>
      </c>
      <c r="I184" s="573">
        <v>20</v>
      </c>
      <c r="J184" s="573">
        <v>20</v>
      </c>
      <c r="K184" s="573">
        <v>20</v>
      </c>
      <c r="L184" s="326">
        <f>IFERROR(IF($C184&lt;200,$C184*I184,IF(AND(200&lt;=$C184,$C184&lt;=500),$C184*J184,IF($C184&gt;500,$C184*K184,"No Offer"))),"No Offer")</f>
        <v>0</v>
      </c>
      <c r="M184" s="574">
        <v>20.68</v>
      </c>
      <c r="N184" s="574">
        <v>17.97</v>
      </c>
      <c r="O184" s="574">
        <v>17.55</v>
      </c>
      <c r="P184" s="324">
        <f>IFERROR(IF($C184&lt;200,$C184*M184,IF(AND(200&lt;=$C184,$C184&lt;=500),$C184*N184,IF($C184&gt;500,$C184*O184,"No Offer"))),"No Offer")</f>
        <v>0</v>
      </c>
      <c r="Q184" s="644">
        <v>18.5</v>
      </c>
      <c r="R184" s="644">
        <v>17</v>
      </c>
      <c r="S184" s="644">
        <v>16.5</v>
      </c>
      <c r="T184" s="326">
        <f>IFERROR(IF($C184&lt;200,$C184*Q184,IF(AND(200&lt;=$C184,$C184&lt;=500),$C184*R184,IF($C184&gt;500,$C184*S184,"No Offer"))),"No Offer")</f>
        <v>0</v>
      </c>
      <c r="U184" s="576">
        <v>19.38</v>
      </c>
      <c r="V184" s="576">
        <v>17.829999999999998</v>
      </c>
      <c r="W184" s="576">
        <v>17.05</v>
      </c>
      <c r="X184" s="324">
        <f>IFERROR(IF($C184&lt;200,$C184*U184,IF(AND(200&lt;=$C184,$C184&lt;=500),$C184*V184,IF($C184&gt;500,$C184*W184,"No Offer"))),"No Offer")</f>
        <v>0</v>
      </c>
      <c r="Y184" s="573">
        <v>17.824999999999999</v>
      </c>
      <c r="Z184" s="573">
        <v>17.824999999999999</v>
      </c>
      <c r="AA184" s="573">
        <v>17.824999999999999</v>
      </c>
      <c r="AB184" s="326">
        <f>IFERROR(IF($C184&lt;200,$C184*Y184,IF(AND(200&lt;=$C184,$C184&lt;=500),$C184*Z184,IF($C184&gt;500,$C184*AA184,"No Offer"))),"No Offer")</f>
        <v>0</v>
      </c>
      <c r="AC184" s="731">
        <f>AB184</f>
        <v>0</v>
      </c>
    </row>
    <row r="185" spans="1:29" x14ac:dyDescent="0.2">
      <c r="A185" s="316"/>
      <c r="B185" s="558"/>
      <c r="C185" s="318"/>
      <c r="D185" s="318"/>
      <c r="E185" s="574"/>
      <c r="F185" s="574"/>
      <c r="G185" s="574"/>
      <c r="H185" s="319"/>
      <c r="I185" s="573"/>
      <c r="J185" s="573"/>
      <c r="K185" s="573"/>
      <c r="L185" s="573"/>
      <c r="M185" s="574"/>
      <c r="N185" s="574"/>
      <c r="O185" s="574"/>
      <c r="P185" s="319"/>
      <c r="Q185" s="644"/>
      <c r="R185" s="644"/>
      <c r="S185" s="644"/>
      <c r="T185" s="573"/>
      <c r="U185" s="576"/>
      <c r="V185" s="576"/>
      <c r="W185" s="576"/>
      <c r="X185" s="319"/>
      <c r="Y185" s="573"/>
      <c r="Z185" s="573"/>
      <c r="AA185" s="573"/>
      <c r="AB185" s="573"/>
    </row>
    <row r="186" spans="1:29" ht="25.5" x14ac:dyDescent="0.2">
      <c r="A186" s="316" t="s">
        <v>1948</v>
      </c>
      <c r="B186" s="558" t="s">
        <v>1949</v>
      </c>
      <c r="C186" s="318">
        <f>'Series 700 Input'!J186</f>
        <v>0</v>
      </c>
      <c r="D186" s="318" t="s">
        <v>1752</v>
      </c>
      <c r="E186" s="574">
        <v>21.25</v>
      </c>
      <c r="F186" s="574">
        <v>21.25</v>
      </c>
      <c r="G186" s="574">
        <v>21.25</v>
      </c>
      <c r="H186" s="324">
        <f>IFERROR(IF($C186&lt;200,$C186*E186,IF(AND(200&lt;=$C186,$C186&lt;=500),$C186*F186,IF($C186&gt;500,$C186*G186,"No Offer"))),"No Offer")</f>
        <v>0</v>
      </c>
      <c r="I186" s="573">
        <v>20</v>
      </c>
      <c r="J186" s="573">
        <v>20</v>
      </c>
      <c r="K186" s="573">
        <v>20</v>
      </c>
      <c r="L186" s="326">
        <f>IFERROR(IF($C186&lt;200,$C186*I186,IF(AND(200&lt;=$C186,$C186&lt;=500),$C186*J186,IF($C186&gt;500,$C186*K186,"No Offer"))),"No Offer")</f>
        <v>0</v>
      </c>
      <c r="M186" s="574">
        <v>20.68</v>
      </c>
      <c r="N186" s="574">
        <v>17.97</v>
      </c>
      <c r="O186" s="574">
        <v>17.55</v>
      </c>
      <c r="P186" s="324">
        <f>IFERROR(IF($C186&lt;200,$C186*M186,IF(AND(200&lt;=$C186,$C186&lt;=500),$C186*N186,IF($C186&gt;500,$C186*O186,"No Offer"))),"No Offer")</f>
        <v>0</v>
      </c>
      <c r="Q186" s="644">
        <v>19.5</v>
      </c>
      <c r="R186" s="644">
        <v>18</v>
      </c>
      <c r="S186" s="644">
        <v>17.5</v>
      </c>
      <c r="T186" s="326">
        <f>IFERROR(IF($C186&lt;200,$C186*Q186,IF(AND(200&lt;=$C186,$C186&lt;=500),$C186*R186,IF($C186&gt;500,$C186*S186,"No Offer"))),"No Offer")</f>
        <v>0</v>
      </c>
      <c r="U186" s="576">
        <v>21.25</v>
      </c>
      <c r="V186" s="576">
        <v>19.55</v>
      </c>
      <c r="W186" s="576">
        <v>18.7</v>
      </c>
      <c r="X186" s="324">
        <f>IFERROR(IF($C186&lt;200,$C186*U186,IF(AND(200&lt;=$C186,$C186&lt;=500),$C186*V186,IF($C186&gt;500,$C186*W186,"No Offer"))),"No Offer")</f>
        <v>0</v>
      </c>
      <c r="Y186" s="573">
        <v>19.549999999999997</v>
      </c>
      <c r="Z186" s="573">
        <v>19.549999999999997</v>
      </c>
      <c r="AA186" s="573">
        <v>19.549999999999997</v>
      </c>
      <c r="AB186" s="326">
        <f>IFERROR(IF($C186&lt;200,$C186*Y186,IF(AND(200&lt;=$C186,$C186&lt;=500),$C186*Z186,IF($C186&gt;500,$C186*AA186,"No Offer"))),"No Offer")</f>
        <v>0</v>
      </c>
      <c r="AC186" s="731">
        <f>AB186</f>
        <v>0</v>
      </c>
    </row>
    <row r="187" spans="1:29" x14ac:dyDescent="0.2">
      <c r="A187" s="316"/>
      <c r="B187" s="558"/>
      <c r="C187" s="318"/>
      <c r="D187" s="318"/>
      <c r="E187" s="574"/>
      <c r="F187" s="574"/>
      <c r="G187" s="574"/>
      <c r="H187" s="319"/>
      <c r="I187" s="573"/>
      <c r="J187" s="573"/>
      <c r="K187" s="573"/>
      <c r="L187" s="573"/>
      <c r="M187" s="574"/>
      <c r="N187" s="574"/>
      <c r="O187" s="574"/>
      <c r="P187" s="319"/>
      <c r="Q187" s="644"/>
      <c r="R187" s="644"/>
      <c r="S187" s="644"/>
      <c r="T187" s="573"/>
      <c r="U187" s="576"/>
      <c r="V187" s="576"/>
      <c r="W187" s="576"/>
      <c r="X187" s="319"/>
      <c r="Y187" s="573"/>
      <c r="Z187" s="573"/>
      <c r="AA187" s="573"/>
      <c r="AB187" s="573"/>
    </row>
    <row r="188" spans="1:29" ht="25.5" x14ac:dyDescent="0.2">
      <c r="A188" s="316" t="s">
        <v>1950</v>
      </c>
      <c r="B188" s="558" t="s">
        <v>1951</v>
      </c>
      <c r="C188" s="318">
        <f>'Series 700 Input'!J188</f>
        <v>0</v>
      </c>
      <c r="D188" s="318" t="s">
        <v>1752</v>
      </c>
      <c r="E188" s="574">
        <v>21.25</v>
      </c>
      <c r="F188" s="574">
        <v>21.25</v>
      </c>
      <c r="G188" s="574">
        <v>21.25</v>
      </c>
      <c r="H188" s="324">
        <f>IFERROR(IF($C188&lt;200,$C188*E188,IF(AND(200&lt;=$C188,$C188&lt;=500),$C188*F188,IF($C188&gt;500,$C188*G188,"No Offer"))),"No Offer")</f>
        <v>0</v>
      </c>
      <c r="I188" s="573">
        <v>20</v>
      </c>
      <c r="J188" s="573">
        <v>20</v>
      </c>
      <c r="K188" s="573">
        <v>20</v>
      </c>
      <c r="L188" s="326">
        <f>IFERROR(IF($C188&lt;200,$C188*I188,IF(AND(200&lt;=$C188,$C188&lt;=500),$C188*J188,IF($C188&gt;500,$C188*K188,"No Offer"))),"No Offer")</f>
        <v>0</v>
      </c>
      <c r="M188" s="574">
        <v>20.68</v>
      </c>
      <c r="N188" s="574">
        <v>17.97</v>
      </c>
      <c r="O188" s="574">
        <v>17.55</v>
      </c>
      <c r="P188" s="324">
        <f>IFERROR(IF($C188&lt;200,$C188*M188,IF(AND(200&lt;=$C188,$C188&lt;=500),$C188*N188,IF($C188&gt;500,$C188*O188,"No Offer"))),"No Offer")</f>
        <v>0</v>
      </c>
      <c r="Q188" s="644">
        <v>19.5</v>
      </c>
      <c r="R188" s="644">
        <v>18</v>
      </c>
      <c r="S188" s="644">
        <v>17.5</v>
      </c>
      <c r="T188" s="326">
        <f>IFERROR(IF($C188&lt;200,$C188*Q188,IF(AND(200&lt;=$C188,$C188&lt;=500),$C188*R188,IF($C188&gt;500,$C188*S188,"No Offer"))),"No Offer")</f>
        <v>0</v>
      </c>
      <c r="U188" s="576">
        <v>21.25</v>
      </c>
      <c r="V188" s="576">
        <v>19.55</v>
      </c>
      <c r="W188" s="576">
        <v>18.7</v>
      </c>
      <c r="X188" s="324">
        <f>IFERROR(IF($C188&lt;200,$C188*U188,IF(AND(200&lt;=$C188,$C188&lt;=500),$C188*V188,IF($C188&gt;500,$C188*W188,"No Offer"))),"No Offer")</f>
        <v>0</v>
      </c>
      <c r="Y188" s="573">
        <v>19.549999999999997</v>
      </c>
      <c r="Z188" s="573">
        <v>19.549999999999997</v>
      </c>
      <c r="AA188" s="573">
        <v>19.549999999999997</v>
      </c>
      <c r="AB188" s="326">
        <f>IFERROR(IF($C188&lt;200,$C188*Y188,IF(AND(200&lt;=$C188,$C188&lt;=500),$C188*Z188,IF($C188&gt;500,$C188*AA188,"No Offer"))),"No Offer")</f>
        <v>0</v>
      </c>
      <c r="AC188" s="731">
        <f>AB188</f>
        <v>0</v>
      </c>
    </row>
    <row r="189" spans="1:29" x14ac:dyDescent="0.2">
      <c r="A189" s="316"/>
      <c r="B189" s="558"/>
      <c r="C189" s="318"/>
      <c r="D189" s="318"/>
      <c r="E189" s="730"/>
      <c r="F189" s="730"/>
      <c r="G189" s="730"/>
      <c r="H189" s="319"/>
      <c r="I189" s="570"/>
      <c r="J189" s="570"/>
      <c r="K189" s="570"/>
      <c r="L189" s="573"/>
      <c r="M189" s="730"/>
      <c r="N189" s="730"/>
      <c r="O189" s="730"/>
      <c r="P189" s="319"/>
      <c r="Q189" s="346"/>
      <c r="R189" s="346"/>
      <c r="S189" s="346"/>
      <c r="T189" s="573"/>
      <c r="U189" s="571"/>
      <c r="V189" s="571"/>
      <c r="W189" s="571"/>
      <c r="X189" s="319"/>
      <c r="Y189" s="570"/>
      <c r="Z189" s="570"/>
      <c r="AA189" s="570"/>
      <c r="AB189" s="573"/>
    </row>
    <row r="190" spans="1:29" ht="25.5" x14ac:dyDescent="0.2">
      <c r="A190" s="316" t="s">
        <v>1952</v>
      </c>
      <c r="B190" s="558" t="s">
        <v>1953</v>
      </c>
      <c r="C190" s="318">
        <f>'Series 700 Input'!J190</f>
        <v>0</v>
      </c>
      <c r="D190" s="318" t="s">
        <v>1752</v>
      </c>
      <c r="E190" s="574">
        <v>45</v>
      </c>
      <c r="F190" s="574">
        <v>45</v>
      </c>
      <c r="G190" s="574">
        <v>45</v>
      </c>
      <c r="H190" s="324">
        <f>IFERROR(IF($C190&lt;200,$C190*E190,IF(AND(200&lt;=$C190,$C190&lt;=500),$C190*F190,IF($C190&gt;500,$C190*G190,"No Offer"))),"No Offer")</f>
        <v>0</v>
      </c>
      <c r="I190" s="573">
        <v>20</v>
      </c>
      <c r="J190" s="573">
        <v>20</v>
      </c>
      <c r="K190" s="573">
        <v>20</v>
      </c>
      <c r="L190" s="326">
        <f>IFERROR(IF($C190&lt;200,$C190*I190,IF(AND(200&lt;=$C190,$C190&lt;=500),$C190*J190,IF($C190&gt;500,$C190*K190,"No Offer"))),"No Offer")</f>
        <v>0</v>
      </c>
      <c r="M190" s="574">
        <v>97.9</v>
      </c>
      <c r="N190" s="574">
        <v>72.599999999999994</v>
      </c>
      <c r="O190" s="574">
        <v>57.2</v>
      </c>
      <c r="P190" s="324">
        <f>IFERROR(IF($C190&lt;200,$C190*M190,IF(AND(200&lt;=$C190,$C190&lt;=500),$C190*N190,IF($C190&gt;500,$C190*O190,"No Offer"))),"No Offer")</f>
        <v>0</v>
      </c>
      <c r="Q190" s="644">
        <v>25</v>
      </c>
      <c r="R190" s="644">
        <v>23</v>
      </c>
      <c r="S190" s="644">
        <v>22</v>
      </c>
      <c r="T190" s="326">
        <f>IFERROR(IF($C190&lt;200,$C190*Q190,IF(AND(200&lt;=$C190,$C190&lt;=500),$C190*R190,IF($C190&gt;500,$C190*S190,"No Offer"))),"No Offer")</f>
        <v>0</v>
      </c>
      <c r="U190" s="576">
        <v>45</v>
      </c>
      <c r="V190" s="576">
        <v>41.4</v>
      </c>
      <c r="W190" s="576">
        <v>39.6</v>
      </c>
      <c r="X190" s="324">
        <f>IFERROR(IF($C190&lt;200,$C190*U190,IF(AND(200&lt;=$C190,$C190&lt;=500),$C190*V190,IF($C190&gt;500,$C190*W190,"No Offer"))),"No Offer")</f>
        <v>0</v>
      </c>
      <c r="Y190" s="573">
        <v>41.4</v>
      </c>
      <c r="Z190" s="573">
        <v>41.4</v>
      </c>
      <c r="AA190" s="573">
        <v>41.4</v>
      </c>
      <c r="AB190" s="326">
        <f>IFERROR(IF($C190&lt;200,$C190*Y190,IF(AND(200&lt;=$C190,$C190&lt;=500),$C190*Z190,IF($C190&gt;500,$C190*AA190,"No Offer"))),"No Offer")</f>
        <v>0</v>
      </c>
      <c r="AC190" s="731">
        <f>AB190</f>
        <v>0</v>
      </c>
    </row>
    <row r="191" spans="1:29" x14ac:dyDescent="0.2">
      <c r="A191" s="316"/>
      <c r="B191" s="558"/>
      <c r="C191" s="318"/>
      <c r="D191" s="318"/>
      <c r="E191" s="574"/>
      <c r="F191" s="574"/>
      <c r="G191" s="574"/>
      <c r="H191" s="319"/>
      <c r="I191" s="573"/>
      <c r="J191" s="573"/>
      <c r="K191" s="573"/>
      <c r="L191" s="573"/>
      <c r="M191" s="574"/>
      <c r="N191" s="574"/>
      <c r="O191" s="574"/>
      <c r="P191" s="319"/>
      <c r="Q191" s="644"/>
      <c r="R191" s="644"/>
      <c r="S191" s="644"/>
      <c r="T191" s="573"/>
      <c r="U191" s="576"/>
      <c r="V191" s="576"/>
      <c r="W191" s="576"/>
      <c r="X191" s="319"/>
      <c r="Y191" s="573"/>
      <c r="Z191" s="573"/>
      <c r="AA191" s="573"/>
      <c r="AB191" s="573"/>
    </row>
    <row r="192" spans="1:29" s="738" customFormat="1" ht="25.5" x14ac:dyDescent="0.2">
      <c r="A192" s="316" t="s">
        <v>1954</v>
      </c>
      <c r="B192" s="558" t="s">
        <v>1955</v>
      </c>
      <c r="C192" s="318">
        <f>'Series 700 Input'!J192</f>
        <v>0</v>
      </c>
      <c r="D192" s="318" t="s">
        <v>1752</v>
      </c>
      <c r="E192" s="574">
        <v>45</v>
      </c>
      <c r="F192" s="574">
        <v>45</v>
      </c>
      <c r="G192" s="574">
        <v>45</v>
      </c>
      <c r="H192" s="324">
        <f>IFERROR(IF($C192&lt;200,$C192*E192,IF(AND(200&lt;=$C192,$C192&lt;=500),$C192*F192,IF($C192&gt;500,$C192*G192,"No Offer"))),"No Offer")</f>
        <v>0</v>
      </c>
      <c r="I192" s="573">
        <v>20</v>
      </c>
      <c r="J192" s="573">
        <v>20</v>
      </c>
      <c r="K192" s="573">
        <v>20</v>
      </c>
      <c r="L192" s="326">
        <f>IFERROR(IF($C192&lt;200,$C192*I192,IF(AND(200&lt;=$C192,$C192&lt;=500),$C192*J192,IF($C192&gt;500,$C192*K192,"No Offer"))),"No Offer")</f>
        <v>0</v>
      </c>
      <c r="M192" s="574">
        <v>97.9</v>
      </c>
      <c r="N192" s="574">
        <v>72.599999999999994</v>
      </c>
      <c r="O192" s="574">
        <v>57.2</v>
      </c>
      <c r="P192" s="324">
        <f>IFERROR(IF($C192&lt;200,$C192*M192,IF(AND(200&lt;=$C192,$C192&lt;=500),$C192*N192,IF($C192&gt;500,$C192*O192,"No Offer"))),"No Offer")</f>
        <v>0</v>
      </c>
      <c r="Q192" s="644">
        <v>25</v>
      </c>
      <c r="R192" s="644">
        <v>23</v>
      </c>
      <c r="S192" s="644">
        <v>22</v>
      </c>
      <c r="T192" s="326">
        <f>IFERROR(IF($C192&lt;200,$C192*Q192,IF(AND(200&lt;=$C192,$C192&lt;=500),$C192*R192,IF($C192&gt;500,$C192*S192,"No Offer"))),"No Offer")</f>
        <v>0</v>
      </c>
      <c r="U192" s="576">
        <v>45</v>
      </c>
      <c r="V192" s="576">
        <v>41.4</v>
      </c>
      <c r="W192" s="576">
        <v>39.6</v>
      </c>
      <c r="X192" s="324">
        <f>IFERROR(IF($C192&lt;200,$C192*U192,IF(AND(200&lt;=$C192,$C192&lt;=500),$C192*V192,IF($C192&gt;500,$C192*W192,"No Offer"))),"No Offer")</f>
        <v>0</v>
      </c>
      <c r="Y192" s="573">
        <v>41.4</v>
      </c>
      <c r="Z192" s="573">
        <v>41.4</v>
      </c>
      <c r="AA192" s="573">
        <v>41.4</v>
      </c>
      <c r="AB192" s="326">
        <f>IFERROR(IF($C192&lt;200,$C192*Y192,IF(AND(200&lt;=$C192,$C192&lt;=500),$C192*Z192,IF($C192&gt;500,$C192*AA192,"No Offer"))),"No Offer")</f>
        <v>0</v>
      </c>
      <c r="AC192" s="731">
        <f>AB192</f>
        <v>0</v>
      </c>
    </row>
    <row r="193" spans="1:29" s="738" customFormat="1" x14ac:dyDescent="0.2">
      <c r="A193" s="316"/>
      <c r="B193" s="558"/>
      <c r="C193" s="318"/>
      <c r="D193" s="318"/>
      <c r="E193" s="319"/>
      <c r="F193" s="319"/>
      <c r="G193" s="319"/>
      <c r="H193" s="319"/>
      <c r="I193" s="573"/>
      <c r="J193" s="573"/>
      <c r="K193" s="573"/>
      <c r="L193" s="573"/>
      <c r="M193" s="574"/>
      <c r="N193" s="574"/>
      <c r="O193" s="574"/>
      <c r="P193" s="574"/>
      <c r="Q193" s="644"/>
      <c r="R193" s="644"/>
      <c r="S193" s="644"/>
      <c r="T193" s="644"/>
      <c r="U193" s="576"/>
      <c r="V193" s="576"/>
      <c r="W193" s="576"/>
      <c r="X193" s="576"/>
      <c r="Y193" s="573"/>
      <c r="Z193" s="573"/>
      <c r="AA193" s="573"/>
      <c r="AB193" s="326"/>
      <c r="AC193" s="713"/>
    </row>
    <row r="194" spans="1:29" s="738" customFormat="1" x14ac:dyDescent="0.2">
      <c r="A194" s="743"/>
      <c r="B194" s="586" t="s">
        <v>1956</v>
      </c>
      <c r="C194" s="333"/>
      <c r="D194" s="333"/>
      <c r="E194" s="635" t="s">
        <v>1787</v>
      </c>
      <c r="F194" s="589" t="s">
        <v>1788</v>
      </c>
      <c r="G194" s="635" t="s">
        <v>1789</v>
      </c>
      <c r="H194" s="635"/>
      <c r="I194" s="635" t="s">
        <v>1787</v>
      </c>
      <c r="J194" s="589" t="s">
        <v>1788</v>
      </c>
      <c r="K194" s="635" t="s">
        <v>1789</v>
      </c>
      <c r="L194" s="635"/>
      <c r="M194" s="634" t="s">
        <v>1787</v>
      </c>
      <c r="N194" s="588" t="s">
        <v>1788</v>
      </c>
      <c r="O194" s="634" t="s">
        <v>1789</v>
      </c>
      <c r="P194" s="634"/>
      <c r="Q194" s="634" t="s">
        <v>1787</v>
      </c>
      <c r="R194" s="588" t="s">
        <v>1788</v>
      </c>
      <c r="S194" s="634" t="s">
        <v>1789</v>
      </c>
      <c r="T194" s="634"/>
      <c r="U194" s="635" t="s">
        <v>1787</v>
      </c>
      <c r="V194" s="589" t="s">
        <v>1788</v>
      </c>
      <c r="W194" s="635" t="s">
        <v>1789</v>
      </c>
      <c r="X194" s="635"/>
      <c r="Y194" s="635" t="s">
        <v>1787</v>
      </c>
      <c r="Z194" s="589" t="s">
        <v>1788</v>
      </c>
      <c r="AA194" s="635" t="s">
        <v>1789</v>
      </c>
      <c r="AB194" s="744"/>
      <c r="AC194" s="713"/>
    </row>
    <row r="195" spans="1:29" s="738" customFormat="1" x14ac:dyDescent="0.2">
      <c r="A195" s="474"/>
      <c r="B195" s="475" t="s">
        <v>1790</v>
      </c>
      <c r="C195" s="476"/>
      <c r="D195" s="476"/>
      <c r="E195" s="476"/>
      <c r="F195" s="476"/>
      <c r="G195" s="736">
        <f>SUM(H197:H227)</f>
        <v>0</v>
      </c>
      <c r="H195" s="476"/>
      <c r="I195" s="476"/>
      <c r="J195" s="476"/>
      <c r="K195" s="736">
        <f>SUM(L197:L227)</f>
        <v>0</v>
      </c>
      <c r="L195" s="476"/>
      <c r="M195" s="476"/>
      <c r="N195" s="476"/>
      <c r="O195" s="736">
        <f>SUM(P197:P227)</f>
        <v>0</v>
      </c>
      <c r="P195" s="476"/>
      <c r="Q195" s="476"/>
      <c r="R195" s="476"/>
      <c r="S195" s="736">
        <f>SUM(T197:T227)</f>
        <v>0</v>
      </c>
      <c r="T195" s="476"/>
      <c r="U195" s="476"/>
      <c r="V195" s="476"/>
      <c r="W195" s="736">
        <f>SUM(X197:X227)</f>
        <v>0</v>
      </c>
      <c r="X195" s="476"/>
      <c r="Y195" s="476"/>
      <c r="Z195" s="476"/>
      <c r="AA195" s="736">
        <f>SUM(AB197:AB227)</f>
        <v>0</v>
      </c>
      <c r="AB195" s="737"/>
      <c r="AC195" s="713"/>
    </row>
    <row r="196" spans="1:29" x14ac:dyDescent="0.2">
      <c r="A196" s="316"/>
      <c r="B196" s="558"/>
      <c r="C196" s="318"/>
      <c r="D196" s="318"/>
      <c r="E196" s="319"/>
      <c r="F196" s="319"/>
      <c r="G196" s="319"/>
      <c r="H196" s="319"/>
      <c r="I196" s="573"/>
      <c r="J196" s="573"/>
      <c r="K196" s="573"/>
      <c r="L196" s="573"/>
      <c r="M196" s="574"/>
      <c r="N196" s="574"/>
      <c r="O196" s="574"/>
      <c r="P196" s="574"/>
      <c r="Q196" s="644"/>
      <c r="R196" s="644"/>
      <c r="S196" s="644"/>
      <c r="T196" s="644"/>
      <c r="U196" s="576"/>
      <c r="V196" s="576"/>
      <c r="W196" s="576"/>
      <c r="X196" s="576"/>
      <c r="Y196" s="573"/>
      <c r="Z196" s="573"/>
      <c r="AA196" s="573"/>
      <c r="AB196" s="732"/>
    </row>
    <row r="197" spans="1:29" ht="25.5" x14ac:dyDescent="0.2">
      <c r="A197" s="316" t="s">
        <v>1957</v>
      </c>
      <c r="B197" s="558" t="s">
        <v>1958</v>
      </c>
      <c r="C197" s="318">
        <f>'Series 700 Input'!J197</f>
        <v>0</v>
      </c>
      <c r="D197" s="318" t="s">
        <v>1752</v>
      </c>
      <c r="E197" s="574">
        <v>17.98</v>
      </c>
      <c r="F197" s="574">
        <v>4.63</v>
      </c>
      <c r="G197" s="574">
        <v>4.07</v>
      </c>
      <c r="H197" s="324">
        <f>IFERROR(IF($C197&lt;500,$C197*E197,IF(AND(500&lt;=$C197,$C197&lt;=5000),$C197*F197,IF($C197&gt;5000,$C197*G197,"No Offer"))),"No Offer")</f>
        <v>0</v>
      </c>
      <c r="I197" s="573">
        <v>1</v>
      </c>
      <c r="J197" s="573">
        <v>1</v>
      </c>
      <c r="K197" s="573">
        <v>1</v>
      </c>
      <c r="L197" s="326">
        <f>IFERROR(IF($C197&lt;500,$C197*I197,IF(AND(500&lt;=$C197,$C197&lt;=5000),$C197*J197,IF($C197&gt;5000,$C197*K197,"No Offer"))),"No Offer")</f>
        <v>0</v>
      </c>
      <c r="M197" s="574" t="s">
        <v>1034</v>
      </c>
      <c r="N197" s="574" t="s">
        <v>1034</v>
      </c>
      <c r="O197" s="574" t="s">
        <v>1034</v>
      </c>
      <c r="P197" s="324" t="str">
        <f>IF((0=$C197),"",IFERROR(IF($C197&lt;500,$C197*M197,IF(AND(500&lt;=$C197,$C197&lt;=5000),$C197*N197,IF($C197&gt;5000,$C197*O197,"No Offer"))),"No Offer"))</f>
        <v/>
      </c>
      <c r="Q197" s="644" t="s">
        <v>1959</v>
      </c>
      <c r="R197" s="644" t="s">
        <v>1959</v>
      </c>
      <c r="S197" s="644" t="s">
        <v>1959</v>
      </c>
      <c r="T197" s="326" t="str">
        <f>IF((0=$C197),"",IFERROR(IF($C197&lt;500,$C197*Q197,IF(AND(500&lt;=$C197,$C197&lt;=5000),$C197*R197,IF($C197&gt;5000,$C197*S197,"No Offer"))),"No Offer"))</f>
        <v/>
      </c>
      <c r="U197" s="576" t="s">
        <v>402</v>
      </c>
      <c r="V197" s="576" t="s">
        <v>402</v>
      </c>
      <c r="W197" s="576" t="s">
        <v>402</v>
      </c>
      <c r="X197" s="324" t="str">
        <f>IF((0=$C197),"",IFERROR(IF($C197&lt;500,$C197*U197,IF(AND(500&lt;=$C197,$C197&lt;=5000),$C197*V197,IF($C197&gt;5000,$C197*W197,"No Offer"))),"No Offer"))</f>
        <v/>
      </c>
      <c r="Y197" s="409" t="s">
        <v>402</v>
      </c>
      <c r="Z197" s="409" t="s">
        <v>402</v>
      </c>
      <c r="AA197" s="409" t="s">
        <v>403</v>
      </c>
      <c r="AB197" s="326" t="str">
        <f>IF((0=$C197),"",IFERROR(IF($C197&lt;500,$C197*Y197,IF(AND(500&lt;=$C197,$C197&lt;=5000),$C197*Z197,IF($C197&gt;5000,$C197*AA197,"No Offer"))),"No Offer"))</f>
        <v/>
      </c>
      <c r="AC197" s="731" t="str">
        <f>AB197</f>
        <v/>
      </c>
    </row>
    <row r="198" spans="1:29" x14ac:dyDescent="0.2">
      <c r="A198" s="316"/>
      <c r="B198" s="558"/>
      <c r="C198" s="318"/>
      <c r="D198" s="318"/>
      <c r="E198" s="574"/>
      <c r="F198" s="574"/>
      <c r="G198" s="574"/>
      <c r="H198" s="319"/>
      <c r="I198" s="573"/>
      <c r="J198" s="573"/>
      <c r="K198" s="573"/>
      <c r="L198" s="573"/>
      <c r="M198" s="574"/>
      <c r="N198" s="574"/>
      <c r="O198" s="574"/>
      <c r="P198" s="319"/>
      <c r="Q198" s="644"/>
      <c r="R198" s="644"/>
      <c r="S198" s="644"/>
      <c r="T198" s="573"/>
      <c r="U198" s="576"/>
      <c r="V198" s="576"/>
      <c r="W198" s="576"/>
      <c r="X198" s="319"/>
      <c r="Y198" s="573"/>
      <c r="Z198" s="573"/>
      <c r="AA198" s="573"/>
      <c r="AB198" s="573"/>
    </row>
    <row r="199" spans="1:29" ht="25.5" x14ac:dyDescent="0.2">
      <c r="A199" s="316" t="s">
        <v>1960</v>
      </c>
      <c r="B199" s="558" t="s">
        <v>1961</v>
      </c>
      <c r="C199" s="318">
        <f>'Series 700 Input'!J199</f>
        <v>0</v>
      </c>
      <c r="D199" s="318" t="s">
        <v>1752</v>
      </c>
      <c r="E199" s="574">
        <v>17.52</v>
      </c>
      <c r="F199" s="574">
        <v>4.76</v>
      </c>
      <c r="G199" s="574">
        <v>4.1900000000000004</v>
      </c>
      <c r="H199" s="324">
        <f>IFERROR(IF($C199&lt;500,$C199*E199,IF(AND(500&lt;=$C199,$C199&lt;=5000),$C199*F199,IF($C199&gt;5000,$C199*G199,"No Offer"))),"No Offer")</f>
        <v>0</v>
      </c>
      <c r="I199" s="573">
        <v>1</v>
      </c>
      <c r="J199" s="573">
        <v>1</v>
      </c>
      <c r="K199" s="573">
        <v>1</v>
      </c>
      <c r="L199" s="326">
        <f>IFERROR(IF($C199&lt;500,$C199*I199,IF(AND(500&lt;=$C199,$C199&lt;=5000),$C199*J199,IF($C199&gt;5000,$C199*K199,"No Offer"))),"No Offer")</f>
        <v>0</v>
      </c>
      <c r="M199" s="574" t="s">
        <v>1034</v>
      </c>
      <c r="N199" s="574" t="s">
        <v>1034</v>
      </c>
      <c r="O199" s="574" t="s">
        <v>1034</v>
      </c>
      <c r="P199" s="324" t="str">
        <f>IF((0=$C199),"",IFERROR(IF($C199&lt;500,$C199*M199,IF(AND(500&lt;=$C199,$C199&lt;=5000),$C199*N199,IF($C199&gt;5000,$C199*O199,"No Offer"))),"No Offer"))</f>
        <v/>
      </c>
      <c r="Q199" s="644" t="s">
        <v>1959</v>
      </c>
      <c r="R199" s="644" t="s">
        <v>1959</v>
      </c>
      <c r="S199" s="644" t="s">
        <v>1959</v>
      </c>
      <c r="T199" s="326" t="str">
        <f>IF((0=$C199),"",IFERROR(IF($C199&lt;500,$C199*Q199,IF(AND(500&lt;=$C199,$C199&lt;=5000),$C199*R199,IF($C199&gt;5000,$C199*S199,"No Offer"))),"No Offer"))</f>
        <v/>
      </c>
      <c r="U199" s="576" t="s">
        <v>402</v>
      </c>
      <c r="V199" s="576" t="s">
        <v>402</v>
      </c>
      <c r="W199" s="576" t="s">
        <v>402</v>
      </c>
      <c r="X199" s="324" t="str">
        <f>IF((0=$C199),"",IFERROR(IF($C199&lt;500,$C199*U199,IF(AND(500&lt;=$C199,$C199&lt;=5000),$C199*V199,IF($C199&gt;5000,$C199*W199,"No Offer"))),"No Offer"))</f>
        <v/>
      </c>
      <c r="Y199" s="409" t="s">
        <v>402</v>
      </c>
      <c r="Z199" s="409" t="s">
        <v>402</v>
      </c>
      <c r="AA199" s="409" t="s">
        <v>403</v>
      </c>
      <c r="AB199" s="326" t="str">
        <f>IF((0=$C199),"",IFERROR(IF($C199&lt;500,$C199*Y199,IF(AND(500&lt;=$C199,$C199&lt;=5000),$C199*Z199,IF($C199&gt;5000,$C199*AA199,"No Offer"))),"No Offer"))</f>
        <v/>
      </c>
      <c r="AC199" s="731" t="str">
        <f>AB199</f>
        <v/>
      </c>
    </row>
    <row r="200" spans="1:29" x14ac:dyDescent="0.2">
      <c r="A200" s="316"/>
      <c r="B200" s="558"/>
      <c r="C200" s="318"/>
      <c r="D200" s="318"/>
      <c r="E200" s="574"/>
      <c r="F200" s="574"/>
      <c r="G200" s="574"/>
      <c r="H200" s="324"/>
      <c r="I200" s="573"/>
      <c r="J200" s="573"/>
      <c r="K200" s="573"/>
      <c r="L200" s="573"/>
      <c r="M200" s="574"/>
      <c r="N200" s="574"/>
      <c r="O200" s="574"/>
      <c r="P200" s="319"/>
      <c r="Q200" s="644"/>
      <c r="R200" s="644"/>
      <c r="S200" s="644"/>
      <c r="T200" s="573"/>
      <c r="U200" s="576"/>
      <c r="V200" s="576"/>
      <c r="W200" s="576"/>
      <c r="X200" s="319"/>
      <c r="Y200" s="573"/>
      <c r="Z200" s="573"/>
      <c r="AA200" s="573"/>
      <c r="AB200" s="573"/>
    </row>
    <row r="201" spans="1:29" ht="25.5" x14ac:dyDescent="0.2">
      <c r="A201" s="316" t="s">
        <v>1962</v>
      </c>
      <c r="B201" s="558" t="s">
        <v>1963</v>
      </c>
      <c r="C201" s="318">
        <f>'Series 700 Input'!J201</f>
        <v>0</v>
      </c>
      <c r="D201" s="318" t="s">
        <v>1752</v>
      </c>
      <c r="E201" s="574">
        <v>17.62</v>
      </c>
      <c r="F201" s="574">
        <v>4.2699999999999996</v>
      </c>
      <c r="G201" s="574">
        <v>3.7</v>
      </c>
      <c r="H201" s="324">
        <f>IFERROR(IF($C201&lt;500,$C201*E201,IF(AND(500&lt;=$C201,$C201&lt;=5000),$C201*F201,IF($C201&gt;5000,$C201*G201,"No Offer"))),"No Offer")</f>
        <v>0</v>
      </c>
      <c r="I201" s="573">
        <v>1</v>
      </c>
      <c r="J201" s="573">
        <v>1</v>
      </c>
      <c r="K201" s="573">
        <v>1</v>
      </c>
      <c r="L201" s="326">
        <f>IFERROR(IF($C201&lt;500,$C201*I201,IF(AND(500&lt;=$C201,$C201&lt;=5000),$C201*J201,IF($C201&gt;5000,$C201*K201,"No Offer"))),"No Offer")</f>
        <v>0</v>
      </c>
      <c r="M201" s="574" t="s">
        <v>1034</v>
      </c>
      <c r="N201" s="574" t="s">
        <v>1034</v>
      </c>
      <c r="O201" s="574" t="s">
        <v>1034</v>
      </c>
      <c r="P201" s="324" t="str">
        <f>IF((0=$C201),"",IFERROR(IF($C201&lt;500,$C201*M201,IF(AND(500&lt;=$C201,$C201&lt;=5000),$C201*N201,IF($C201&gt;5000,$C201*O201,"No Offer"))),"No Offer"))</f>
        <v/>
      </c>
      <c r="Q201" s="644" t="s">
        <v>1959</v>
      </c>
      <c r="R201" s="644" t="s">
        <v>1959</v>
      </c>
      <c r="S201" s="644" t="s">
        <v>1959</v>
      </c>
      <c r="T201" s="326" t="str">
        <f>IF((0=$C201),"",IFERROR(IF($C201&lt;500,$C201*Q201,IF(AND(500&lt;=$C201,$C201&lt;=5000),$C201*R201,IF($C201&gt;5000,$C201*S201,"No Offer"))),"No Offer"))</f>
        <v/>
      </c>
      <c r="U201" s="576" t="s">
        <v>402</v>
      </c>
      <c r="V201" s="576" t="s">
        <v>402</v>
      </c>
      <c r="W201" s="576" t="s">
        <v>402</v>
      </c>
      <c r="X201" s="324" t="str">
        <f>IF((0=$C201),"",IFERROR(IF($C201&lt;500,$C201*U201,IF(AND(500&lt;=$C201,$C201&lt;=5000),$C201*V201,IF($C201&gt;5000,$C201*W201,"No Offer"))),"No Offer"))</f>
        <v/>
      </c>
      <c r="Y201" s="409" t="s">
        <v>402</v>
      </c>
      <c r="Z201" s="409" t="s">
        <v>402</v>
      </c>
      <c r="AA201" s="409" t="s">
        <v>403</v>
      </c>
      <c r="AB201" s="326" t="str">
        <f>IF((0=$C201),"",IFERROR(IF($C201&lt;500,$C201*Y201,IF(AND(500&lt;=$C201,$C201&lt;=5000),$C201*Z201,IF($C201&gt;5000,$C201*AA201,"No Offer"))),"No Offer"))</f>
        <v/>
      </c>
      <c r="AC201" s="731" t="str">
        <f>AB201</f>
        <v/>
      </c>
    </row>
    <row r="202" spans="1:29" x14ac:dyDescent="0.2">
      <c r="A202" s="316"/>
      <c r="B202" s="558"/>
      <c r="C202" s="318"/>
      <c r="D202" s="318"/>
      <c r="E202" s="574"/>
      <c r="F202" s="574"/>
      <c r="G202" s="574"/>
      <c r="H202" s="319"/>
      <c r="I202" s="573"/>
      <c r="J202" s="573"/>
      <c r="K202" s="573"/>
      <c r="L202" s="573"/>
      <c r="M202" s="574"/>
      <c r="N202" s="574"/>
      <c r="O202" s="574"/>
      <c r="P202" s="319"/>
      <c r="Q202" s="644"/>
      <c r="R202" s="644"/>
      <c r="S202" s="644"/>
      <c r="T202" s="573"/>
      <c r="U202" s="576"/>
      <c r="V202" s="576"/>
      <c r="W202" s="576"/>
      <c r="X202" s="319"/>
      <c r="Y202" s="573"/>
      <c r="Z202" s="573"/>
      <c r="AA202" s="573"/>
      <c r="AB202" s="573"/>
    </row>
    <row r="203" spans="1:29" ht="25.5" x14ac:dyDescent="0.2">
      <c r="A203" s="316" t="s">
        <v>1964</v>
      </c>
      <c r="B203" s="558" t="s">
        <v>1965</v>
      </c>
      <c r="C203" s="318">
        <f>'Series 700 Input'!J203</f>
        <v>0</v>
      </c>
      <c r="D203" s="318" t="s">
        <v>1752</v>
      </c>
      <c r="E203" s="574">
        <v>15.11</v>
      </c>
      <c r="F203" s="574">
        <v>4.2699999999999996</v>
      </c>
      <c r="G203" s="574">
        <v>3.7</v>
      </c>
      <c r="H203" s="324">
        <f>IFERROR(IF($C203&lt;500,$C203*E203,IF(AND(500&lt;=$C203,$C203&lt;=5000),$C203*F203,IF($C203&gt;5000,$C203*G203,"No Offer"))),"No Offer")</f>
        <v>0</v>
      </c>
      <c r="I203" s="573">
        <v>1</v>
      </c>
      <c r="J203" s="573">
        <v>1</v>
      </c>
      <c r="K203" s="573">
        <v>1</v>
      </c>
      <c r="L203" s="326">
        <f>IFERROR(IF($C203&lt;500,$C203*I203,IF(AND(500&lt;=$C203,$C203&lt;=5000),$C203*J203,IF($C203&gt;5000,$C203*K203,"No Offer"))),"No Offer")</f>
        <v>0</v>
      </c>
      <c r="M203" s="574" t="s">
        <v>1034</v>
      </c>
      <c r="N203" s="574" t="s">
        <v>1034</v>
      </c>
      <c r="O203" s="574" t="s">
        <v>1034</v>
      </c>
      <c r="P203" s="324" t="str">
        <f>IF((0=$C203),"",IFERROR(IF($C203&lt;500,$C203*M203,IF(AND(500&lt;=$C203,$C203&lt;=5000),$C203*N203,IF($C203&gt;5000,$C203*O203,"No Offer"))),"No Offer"))</f>
        <v/>
      </c>
      <c r="Q203" s="644" t="s">
        <v>1959</v>
      </c>
      <c r="R203" s="644" t="s">
        <v>1959</v>
      </c>
      <c r="S203" s="644" t="s">
        <v>1959</v>
      </c>
      <c r="T203" s="326" t="str">
        <f>IF((0=$C203),"",IFERROR(IF($C203&lt;500,$C203*Q203,IF(AND(500&lt;=$C203,$C203&lt;=5000),$C203*R203,IF($C203&gt;5000,$C203*S203,"No Offer"))),"No Offer"))</f>
        <v/>
      </c>
      <c r="U203" s="576" t="s">
        <v>402</v>
      </c>
      <c r="V203" s="576" t="s">
        <v>402</v>
      </c>
      <c r="W203" s="576" t="s">
        <v>402</v>
      </c>
      <c r="X203" s="324" t="str">
        <f>IF((0=$C203),"",IFERROR(IF($C203&lt;500,$C203*U203,IF(AND(500&lt;=$C203,$C203&lt;=5000),$C203*V203,IF($C203&gt;5000,$C203*W203,"No Offer"))),"No Offer"))</f>
        <v/>
      </c>
      <c r="Y203" s="409" t="s">
        <v>402</v>
      </c>
      <c r="Z203" s="409" t="s">
        <v>402</v>
      </c>
      <c r="AA203" s="409" t="s">
        <v>403</v>
      </c>
      <c r="AB203" s="326" t="str">
        <f>IF((0=$C203),"",IFERROR(IF($C203&lt;500,$C203*Y203,IF(AND(500&lt;=$C203,$C203&lt;=5000),$C203*Z203,IF($C203&gt;5000,$C203*AA203,"No Offer"))),"No Offer"))</f>
        <v/>
      </c>
      <c r="AC203" s="731" t="str">
        <f>AB203</f>
        <v/>
      </c>
    </row>
    <row r="204" spans="1:29" x14ac:dyDescent="0.2">
      <c r="A204" s="316"/>
      <c r="B204" s="558"/>
      <c r="C204" s="318"/>
      <c r="D204" s="318"/>
      <c r="E204" s="574"/>
      <c r="F204" s="574"/>
      <c r="G204" s="574"/>
      <c r="H204" s="319"/>
      <c r="I204" s="573"/>
      <c r="J204" s="573"/>
      <c r="K204" s="573"/>
      <c r="L204" s="573"/>
      <c r="M204" s="574"/>
      <c r="N204" s="574"/>
      <c r="O204" s="574"/>
      <c r="P204" s="319"/>
      <c r="Q204" s="644"/>
      <c r="R204" s="644"/>
      <c r="S204" s="644"/>
      <c r="T204" s="573"/>
      <c r="U204" s="576"/>
      <c r="V204" s="576"/>
      <c r="W204" s="576"/>
      <c r="X204" s="319"/>
      <c r="Y204" s="573"/>
      <c r="Z204" s="573"/>
      <c r="AA204" s="573"/>
      <c r="AB204" s="573"/>
    </row>
    <row r="205" spans="1:29" ht="25.5" x14ac:dyDescent="0.2">
      <c r="A205" s="316" t="s">
        <v>1966</v>
      </c>
      <c r="B205" s="558" t="s">
        <v>1967</v>
      </c>
      <c r="C205" s="318">
        <f>'Series 700 Input'!J205</f>
        <v>0</v>
      </c>
      <c r="D205" s="318" t="s">
        <v>1752</v>
      </c>
      <c r="E205" s="574">
        <v>17.98</v>
      </c>
      <c r="F205" s="574">
        <v>4.63</v>
      </c>
      <c r="G205" s="574">
        <v>4.07</v>
      </c>
      <c r="H205" s="324">
        <f>IFERROR(IF($C205&lt;500,$C205*E205,IF(AND(500&lt;=$C205,$C205&lt;=5000),$C205*F205,IF($C205&gt;5000,$C205*G205,"No Offer"))),"No Offer")</f>
        <v>0</v>
      </c>
      <c r="I205" s="573">
        <v>1</v>
      </c>
      <c r="J205" s="573">
        <v>1</v>
      </c>
      <c r="K205" s="573">
        <v>1</v>
      </c>
      <c r="L205" s="326">
        <f>IFERROR(IF($C205&lt;500,$C205*I205,IF(AND(500&lt;=$C205,$C205&lt;=5000),$C205*J205,IF($C205&gt;5000,$C205*K205,"No Offer"))),"No Offer")</f>
        <v>0</v>
      </c>
      <c r="M205" s="574" t="s">
        <v>1034</v>
      </c>
      <c r="N205" s="574" t="s">
        <v>1034</v>
      </c>
      <c r="O205" s="574" t="s">
        <v>1034</v>
      </c>
      <c r="P205" s="324" t="str">
        <f>IF((0=$C205),"",IFERROR(IF($C205&lt;500,$C205*M205,IF(AND(500&lt;=$C205,$C205&lt;=5000),$C205*N205,IF($C205&gt;5000,$C205*O205,"No Offer"))),"No Offer"))</f>
        <v/>
      </c>
      <c r="Q205" s="644" t="s">
        <v>1959</v>
      </c>
      <c r="R205" s="644" t="s">
        <v>1959</v>
      </c>
      <c r="S205" s="644" t="s">
        <v>1959</v>
      </c>
      <c r="T205" s="326" t="str">
        <f>IF((0=$C205),"",IFERROR(IF($C205&lt;500,$C205*Q205,IF(AND(500&lt;=$C205,$C205&lt;=5000),$C205*R205,IF($C205&gt;5000,$C205*S205,"No Offer"))),"No Offer"))</f>
        <v/>
      </c>
      <c r="U205" s="576" t="s">
        <v>402</v>
      </c>
      <c r="V205" s="576" t="s">
        <v>402</v>
      </c>
      <c r="W205" s="576" t="s">
        <v>402</v>
      </c>
      <c r="X205" s="324" t="str">
        <f>IF((0=$C205),"",IFERROR(IF($C205&lt;500,$C205*U205,IF(AND(500&lt;=$C205,$C205&lt;=5000),$C205*V205,IF($C205&gt;5000,$C205*W205,"No Offer"))),"No Offer"))</f>
        <v/>
      </c>
      <c r="Y205" s="409" t="s">
        <v>402</v>
      </c>
      <c r="Z205" s="409" t="s">
        <v>402</v>
      </c>
      <c r="AA205" s="409" t="s">
        <v>403</v>
      </c>
      <c r="AB205" s="326" t="str">
        <f>IF((0=$C205),"",IFERROR(IF($C205&lt;500,$C205*Y205,IF(AND(500&lt;=$C205,$C205&lt;=5000),$C205*Z205,IF($C205&gt;5000,$C205*AA205,"No Offer"))),"No Offer"))</f>
        <v/>
      </c>
      <c r="AC205" s="731" t="str">
        <f>AB205</f>
        <v/>
      </c>
    </row>
    <row r="206" spans="1:29" x14ac:dyDescent="0.2">
      <c r="A206" s="316"/>
      <c r="B206" s="558"/>
      <c r="C206" s="318"/>
      <c r="D206" s="318"/>
      <c r="E206" s="574"/>
      <c r="F206" s="574"/>
      <c r="G206" s="574"/>
      <c r="H206" s="319"/>
      <c r="I206" s="573"/>
      <c r="J206" s="573"/>
      <c r="K206" s="573"/>
      <c r="L206" s="573"/>
      <c r="M206" s="574"/>
      <c r="N206" s="574"/>
      <c r="O206" s="574"/>
      <c r="P206" s="319"/>
      <c r="Q206" s="644"/>
      <c r="R206" s="644"/>
      <c r="S206" s="644"/>
      <c r="T206" s="573"/>
      <c r="U206" s="576"/>
      <c r="V206" s="576"/>
      <c r="W206" s="576"/>
      <c r="X206" s="319"/>
      <c r="Y206" s="573"/>
      <c r="Z206" s="573"/>
      <c r="AA206" s="573"/>
      <c r="AB206" s="573"/>
    </row>
    <row r="207" spans="1:29" ht="25.5" x14ac:dyDescent="0.2">
      <c r="A207" s="316" t="s">
        <v>1968</v>
      </c>
      <c r="B207" s="558" t="s">
        <v>1969</v>
      </c>
      <c r="C207" s="318">
        <f>'Series 700 Input'!J207</f>
        <v>0</v>
      </c>
      <c r="D207" s="318" t="s">
        <v>1752</v>
      </c>
      <c r="E207" s="574">
        <v>18.100000000000001</v>
      </c>
      <c r="F207" s="574">
        <v>4.76</v>
      </c>
      <c r="G207" s="574">
        <v>4.1900000000000004</v>
      </c>
      <c r="H207" s="324">
        <f>IFERROR(IF($C207&lt;500,$C207*E207,IF(AND(500&lt;=$C207,$C207&lt;=5000),$C207*F207,IF($C207&gt;5000,$C207*G207,"No Offer"))),"No Offer")</f>
        <v>0</v>
      </c>
      <c r="I207" s="573">
        <v>1</v>
      </c>
      <c r="J207" s="573">
        <v>1</v>
      </c>
      <c r="K207" s="573">
        <v>1</v>
      </c>
      <c r="L207" s="326">
        <f>IFERROR(IF($C207&lt;500,$C207*I207,IF(AND(500&lt;=$C207,$C207&lt;=5000),$C207*J207,IF($C207&gt;5000,$C207*K207,"No Offer"))),"No Offer")</f>
        <v>0</v>
      </c>
      <c r="M207" s="574" t="s">
        <v>1034</v>
      </c>
      <c r="N207" s="574" t="s">
        <v>1034</v>
      </c>
      <c r="O207" s="574" t="s">
        <v>1034</v>
      </c>
      <c r="P207" s="324" t="str">
        <f>IF((0=$C207),"",IFERROR(IF($C207&lt;500,$C207*M207,IF(AND(500&lt;=$C207,$C207&lt;=5000),$C207*N207,IF($C207&gt;5000,$C207*O207,"No Offer"))),"No Offer"))</f>
        <v/>
      </c>
      <c r="Q207" s="644" t="s">
        <v>1959</v>
      </c>
      <c r="R207" s="644" t="s">
        <v>1959</v>
      </c>
      <c r="S207" s="644" t="s">
        <v>1959</v>
      </c>
      <c r="T207" s="326" t="str">
        <f>IF((0=$C207),"",IFERROR(IF($C207&lt;500,$C207*Q207,IF(AND(500&lt;=$C207,$C207&lt;=5000),$C207*R207,IF($C207&gt;5000,$C207*S207,"No Offer"))),"No Offer"))</f>
        <v/>
      </c>
      <c r="U207" s="576" t="s">
        <v>402</v>
      </c>
      <c r="V207" s="576" t="s">
        <v>402</v>
      </c>
      <c r="W207" s="576" t="s">
        <v>402</v>
      </c>
      <c r="X207" s="324" t="str">
        <f>IF((0=$C207),"",IFERROR(IF($C207&lt;500,$C207*U207,IF(AND(500&lt;=$C207,$C207&lt;=5000),$C207*V207,IF($C207&gt;5000,$C207*W207,"No Offer"))),"No Offer"))</f>
        <v/>
      </c>
      <c r="Y207" s="409" t="s">
        <v>402</v>
      </c>
      <c r="Z207" s="409" t="s">
        <v>402</v>
      </c>
      <c r="AA207" s="409" t="s">
        <v>403</v>
      </c>
      <c r="AB207" s="326" t="str">
        <f>IF((0=$C207),"",IFERROR(IF($C207&lt;500,$C207*Y207,IF(AND(500&lt;=$C207,$C207&lt;=5000),$C207*Z207,IF($C207&gt;5000,$C207*AA207,"No Offer"))),"No Offer"))</f>
        <v/>
      </c>
      <c r="AC207" s="731" t="str">
        <f>AB207</f>
        <v/>
      </c>
    </row>
    <row r="208" spans="1:29" x14ac:dyDescent="0.2">
      <c r="A208" s="316"/>
      <c r="B208" s="558"/>
      <c r="C208" s="318"/>
      <c r="D208" s="318"/>
      <c r="E208" s="574"/>
      <c r="F208" s="574"/>
      <c r="G208" s="574"/>
      <c r="H208" s="319"/>
      <c r="I208" s="573"/>
      <c r="J208" s="573"/>
      <c r="K208" s="573"/>
      <c r="L208" s="573"/>
      <c r="M208" s="574"/>
      <c r="N208" s="574"/>
      <c r="O208" s="574"/>
      <c r="P208" s="319"/>
      <c r="Q208" s="644"/>
      <c r="R208" s="644"/>
      <c r="S208" s="644"/>
      <c r="T208" s="573"/>
      <c r="U208" s="576"/>
      <c r="V208" s="576"/>
      <c r="W208" s="576"/>
      <c r="X208" s="319"/>
      <c r="Y208" s="573"/>
      <c r="Z208" s="573"/>
      <c r="AA208" s="573"/>
      <c r="AB208" s="573"/>
    </row>
    <row r="209" spans="1:29" ht="25.5" x14ac:dyDescent="0.2">
      <c r="A209" s="316" t="s">
        <v>1970</v>
      </c>
      <c r="B209" s="558" t="s">
        <v>1971</v>
      </c>
      <c r="C209" s="318">
        <f>'Series 700 Input'!J209</f>
        <v>0</v>
      </c>
      <c r="D209" s="318" t="s">
        <v>1752</v>
      </c>
      <c r="E209" s="574">
        <v>15.71</v>
      </c>
      <c r="F209" s="574">
        <v>4.2699999999999996</v>
      </c>
      <c r="G209" s="574">
        <v>3.7</v>
      </c>
      <c r="H209" s="324">
        <f>IFERROR(IF($C209&lt;500,$C209*E209,IF(AND(500&lt;=$C209,$C209&lt;=5000),$C209*F209,IF($C209&gt;5000,$C209*G209,"No Offer"))),"No Offer")</f>
        <v>0</v>
      </c>
      <c r="I209" s="573">
        <v>1</v>
      </c>
      <c r="J209" s="573">
        <v>1</v>
      </c>
      <c r="K209" s="573">
        <v>1</v>
      </c>
      <c r="L209" s="326">
        <f>IFERROR(IF($C209&lt;500,$C209*I209,IF(AND(500&lt;=$C209,$C209&lt;=5000),$C209*J209,IF($C209&gt;5000,$C209*K209,"No Offer"))),"No Offer")</f>
        <v>0</v>
      </c>
      <c r="M209" s="574" t="s">
        <v>1034</v>
      </c>
      <c r="N209" s="574" t="s">
        <v>1034</v>
      </c>
      <c r="O209" s="574" t="s">
        <v>1034</v>
      </c>
      <c r="P209" s="324" t="str">
        <f>IF((0=$C209),"",IFERROR(IF($C209&lt;500,$C209*M209,IF(AND(500&lt;=$C209,$C209&lt;=5000),$C209*N209,IF($C209&gt;5000,$C209*O209,"No Offer"))),"No Offer"))</f>
        <v/>
      </c>
      <c r="Q209" s="644" t="s">
        <v>1959</v>
      </c>
      <c r="R209" s="644" t="s">
        <v>1959</v>
      </c>
      <c r="S209" s="644" t="s">
        <v>1959</v>
      </c>
      <c r="T209" s="326" t="str">
        <f>IF((0=$C209),"",IFERROR(IF($C209&lt;500,$C209*Q209,IF(AND(500&lt;=$C209,$C209&lt;=5000),$C209*R209,IF($C209&gt;5000,$C209*S209,"No Offer"))),"No Offer"))</f>
        <v/>
      </c>
      <c r="U209" s="576" t="s">
        <v>402</v>
      </c>
      <c r="V209" s="576" t="s">
        <v>402</v>
      </c>
      <c r="W209" s="576" t="s">
        <v>402</v>
      </c>
      <c r="X209" s="324" t="str">
        <f>IF((0=$C209),"",IFERROR(IF($C209&lt;500,$C209*U209,IF(AND(500&lt;=$C209,$C209&lt;=5000),$C209*V209,IF($C209&gt;5000,$C209*W209,"No Offer"))),"No Offer"))</f>
        <v/>
      </c>
      <c r="Y209" s="409" t="s">
        <v>402</v>
      </c>
      <c r="Z209" s="409" t="s">
        <v>402</v>
      </c>
      <c r="AA209" s="409" t="s">
        <v>403</v>
      </c>
      <c r="AB209" s="326" t="str">
        <f>IF((0=$C209),"",IFERROR(IF($C209&lt;500,$C209*Y209,IF(AND(500&lt;=$C209,$C209&lt;=5000),$C209*Z209,IF($C209&gt;5000,$C209*AA209,"No Offer"))),"No Offer"))</f>
        <v/>
      </c>
      <c r="AC209" s="731" t="str">
        <f>AB209</f>
        <v/>
      </c>
    </row>
    <row r="210" spans="1:29" x14ac:dyDescent="0.2">
      <c r="A210" s="316"/>
      <c r="B210" s="558"/>
      <c r="C210" s="318"/>
      <c r="D210" s="318"/>
      <c r="E210" s="574"/>
      <c r="F210" s="574"/>
      <c r="G210" s="574"/>
      <c r="H210" s="319"/>
      <c r="I210" s="573"/>
      <c r="J210" s="573"/>
      <c r="K210" s="573"/>
      <c r="L210" s="573"/>
      <c r="M210" s="574"/>
      <c r="N210" s="574"/>
      <c r="O210" s="574"/>
      <c r="P210" s="319"/>
      <c r="Q210" s="644"/>
      <c r="R210" s="644"/>
      <c r="S210" s="644"/>
      <c r="T210" s="573"/>
      <c r="U210" s="576"/>
      <c r="V210" s="576"/>
      <c r="W210" s="576"/>
      <c r="X210" s="319"/>
      <c r="Y210" s="573"/>
      <c r="Z210" s="573"/>
      <c r="AA210" s="573"/>
      <c r="AB210" s="573"/>
    </row>
    <row r="211" spans="1:29" ht="25.5" x14ac:dyDescent="0.2">
      <c r="A211" s="316" t="s">
        <v>1972</v>
      </c>
      <c r="B211" s="558" t="s">
        <v>1973</v>
      </c>
      <c r="C211" s="318">
        <f>'Series 700 Input'!J211</f>
        <v>0</v>
      </c>
      <c r="D211" s="318" t="s">
        <v>1752</v>
      </c>
      <c r="E211" s="574">
        <v>17.62</v>
      </c>
      <c r="F211" s="574">
        <v>4.2699999999999996</v>
      </c>
      <c r="G211" s="574">
        <v>3.7</v>
      </c>
      <c r="H211" s="324">
        <f>IFERROR(IF($C211&lt;500,$C211*E211,IF(AND(500&lt;=$C211,$C211&lt;=5000),$C211*F211,IF($C211&gt;5000,$C211*G211,"No Offer"))),"No Offer")</f>
        <v>0</v>
      </c>
      <c r="I211" s="573">
        <v>1</v>
      </c>
      <c r="J211" s="573">
        <v>1</v>
      </c>
      <c r="K211" s="573">
        <v>1</v>
      </c>
      <c r="L211" s="326">
        <f>IFERROR(IF($C211&lt;500,$C211*I211,IF(AND(500&lt;=$C211,$C211&lt;=5000),$C211*J211,IF($C211&gt;5000,$C211*K211,"No Offer"))),"No Offer")</f>
        <v>0</v>
      </c>
      <c r="M211" s="574" t="s">
        <v>1034</v>
      </c>
      <c r="N211" s="574" t="s">
        <v>1034</v>
      </c>
      <c r="O211" s="574" t="s">
        <v>1034</v>
      </c>
      <c r="P211" s="324" t="str">
        <f>IF((0=$C211),"",IFERROR(IF($C211&lt;500,$C211*M211,IF(AND(500&lt;=$C211,$C211&lt;=5000),$C211*N211,IF($C211&gt;5000,$C211*O211,"No Offer"))),"No Offer"))</f>
        <v/>
      </c>
      <c r="Q211" s="644" t="s">
        <v>1959</v>
      </c>
      <c r="R211" s="644" t="s">
        <v>1959</v>
      </c>
      <c r="S211" s="644" t="s">
        <v>1959</v>
      </c>
      <c r="T211" s="326" t="str">
        <f>IF((0=$C211),"",IFERROR(IF($C211&lt;500,$C211*Q211,IF(AND(500&lt;=$C211,$C211&lt;=5000),$C211*R211,IF($C211&gt;5000,$C211*S211,"No Offer"))),"No Offer"))</f>
        <v/>
      </c>
      <c r="U211" s="576" t="s">
        <v>402</v>
      </c>
      <c r="V211" s="576" t="s">
        <v>402</v>
      </c>
      <c r="W211" s="576" t="s">
        <v>402</v>
      </c>
      <c r="X211" s="324" t="str">
        <f>IF((0=$C211),"",IFERROR(IF($C211&lt;500,$C211*U211,IF(AND(500&lt;=$C211,$C211&lt;=5000),$C211*V211,IF($C211&gt;5000,$C211*W211,"No Offer"))),"No Offer"))</f>
        <v/>
      </c>
      <c r="Y211" s="409" t="s">
        <v>402</v>
      </c>
      <c r="Z211" s="409" t="s">
        <v>402</v>
      </c>
      <c r="AA211" s="409" t="s">
        <v>403</v>
      </c>
      <c r="AB211" s="326" t="str">
        <f>IF((0=$C211),"",IFERROR(IF($C211&lt;500,$C211*Y211,IF(AND(500&lt;=$C211,$C211&lt;=5000),$C211*Z211,IF($C211&gt;5000,$C211*AA211,"No Offer"))),"No Offer"))</f>
        <v/>
      </c>
      <c r="AC211" s="731" t="str">
        <f>AB211</f>
        <v/>
      </c>
    </row>
    <row r="212" spans="1:29" x14ac:dyDescent="0.2">
      <c r="A212" s="316"/>
      <c r="B212" s="558"/>
      <c r="C212" s="318"/>
      <c r="D212" s="318"/>
      <c r="E212" s="574"/>
      <c r="F212" s="574"/>
      <c r="G212" s="574"/>
      <c r="H212" s="319"/>
      <c r="I212" s="573"/>
      <c r="J212" s="573"/>
      <c r="K212" s="573"/>
      <c r="L212" s="573"/>
      <c r="M212" s="574"/>
      <c r="N212" s="574"/>
      <c r="O212" s="574"/>
      <c r="P212" s="319"/>
      <c r="Q212" s="644"/>
      <c r="R212" s="644"/>
      <c r="S212" s="644"/>
      <c r="T212" s="573"/>
      <c r="U212" s="576"/>
      <c r="V212" s="576"/>
      <c r="W212" s="576"/>
      <c r="X212" s="319"/>
      <c r="Y212" s="573"/>
      <c r="Z212" s="573"/>
      <c r="AA212" s="573"/>
      <c r="AB212" s="573"/>
    </row>
    <row r="213" spans="1:29" x14ac:dyDescent="0.2">
      <c r="A213" s="316" t="s">
        <v>1974</v>
      </c>
      <c r="B213" s="558" t="s">
        <v>1975</v>
      </c>
      <c r="C213" s="318">
        <f>'Series 700 Input'!J213</f>
        <v>0</v>
      </c>
      <c r="D213" s="318" t="s">
        <v>1752</v>
      </c>
      <c r="E213" s="574">
        <v>0.1</v>
      </c>
      <c r="F213" s="574">
        <v>0.1</v>
      </c>
      <c r="G213" s="574">
        <v>0.1</v>
      </c>
      <c r="H213" s="324">
        <f>IFERROR(IF($C213&lt;500,$C213*E213,IF(AND(500&lt;=$C213,$C213&lt;=5000),$C213*F213,IF($C213&gt;5000,$C213*G213,"No Offer"))),"No Offer")</f>
        <v>0</v>
      </c>
      <c r="I213" s="573">
        <v>1</v>
      </c>
      <c r="J213" s="573">
        <v>1</v>
      </c>
      <c r="K213" s="573">
        <v>1</v>
      </c>
      <c r="L213" s="326">
        <f>IFERROR(IF($C213&lt;500,$C213*I213,IF(AND(500&lt;=$C213,$C213&lt;=5000),$C213*J213,IF($C213&gt;5000,$C213*K213,"No Offer"))),"No Offer")</f>
        <v>0</v>
      </c>
      <c r="M213" s="574" t="s">
        <v>1034</v>
      </c>
      <c r="N213" s="574" t="s">
        <v>1034</v>
      </c>
      <c r="O213" s="574" t="s">
        <v>1034</v>
      </c>
      <c r="P213" s="324" t="str">
        <f>IF((0=$C213),"",IFERROR(IF($C213&lt;500,$C213*M213,IF(AND(500&lt;=$C213,$C213&lt;=5000),$C213*N213,IF($C213&gt;5000,$C213*O213,"No Offer"))),"No Offer"))</f>
        <v/>
      </c>
      <c r="Q213" s="644" t="s">
        <v>1959</v>
      </c>
      <c r="R213" s="644" t="s">
        <v>1959</v>
      </c>
      <c r="S213" s="644" t="s">
        <v>1959</v>
      </c>
      <c r="T213" s="326" t="str">
        <f>IF((0=$C213),"",IFERROR(IF($C213&lt;500,$C213*Q213,IF(AND(500&lt;=$C213,$C213&lt;=5000),$C213*R213,IF($C213&gt;5000,$C213*S213,"No Offer"))),"No Offer"))</f>
        <v/>
      </c>
      <c r="U213" s="576" t="s">
        <v>402</v>
      </c>
      <c r="V213" s="576" t="s">
        <v>402</v>
      </c>
      <c r="W213" s="576" t="s">
        <v>402</v>
      </c>
      <c r="X213" s="324" t="str">
        <f>IF((0=$C213),"",IFERROR(IF($C213&lt;500,$C213*U213,IF(AND(500&lt;=$C213,$C213&lt;=5000),$C213*V213,IF($C213&gt;5000,$C213*W213,"No Offer"))),"No Offer"))</f>
        <v/>
      </c>
      <c r="Y213" s="409" t="s">
        <v>402</v>
      </c>
      <c r="Z213" s="409" t="s">
        <v>402</v>
      </c>
      <c r="AA213" s="409" t="s">
        <v>403</v>
      </c>
      <c r="AB213" s="326" t="str">
        <f>IF((0=$C213),"",IFERROR(IF($C213&lt;500,$C213*Y213,IF(AND(500&lt;=$C213,$C213&lt;=5000),$C213*Z213,IF($C213&gt;5000,$C213*AA213,"No Offer"))),"No Offer"))</f>
        <v/>
      </c>
      <c r="AC213" s="731" t="str">
        <f>AB213</f>
        <v/>
      </c>
    </row>
    <row r="214" spans="1:29" x14ac:dyDescent="0.2">
      <c r="A214" s="316"/>
      <c r="B214" s="558"/>
      <c r="C214" s="318"/>
      <c r="D214" s="318"/>
      <c r="E214" s="574"/>
      <c r="F214" s="574"/>
      <c r="G214" s="574"/>
      <c r="H214" s="319"/>
      <c r="I214" s="573"/>
      <c r="J214" s="573"/>
      <c r="K214" s="573"/>
      <c r="L214" s="573"/>
      <c r="M214" s="574"/>
      <c r="N214" s="574"/>
      <c r="O214" s="574"/>
      <c r="P214" s="319"/>
      <c r="Q214" s="644"/>
      <c r="R214" s="644"/>
      <c r="S214" s="644"/>
      <c r="T214" s="573"/>
      <c r="U214" s="576"/>
      <c r="V214" s="576"/>
      <c r="W214" s="576"/>
      <c r="X214" s="319"/>
      <c r="Y214" s="573"/>
      <c r="Z214" s="573"/>
      <c r="AA214" s="573"/>
      <c r="AB214" s="573"/>
    </row>
    <row r="215" spans="1:29" x14ac:dyDescent="0.2">
      <c r="A215" s="316" t="s">
        <v>1976</v>
      </c>
      <c r="B215" s="558" t="s">
        <v>1977</v>
      </c>
      <c r="C215" s="318">
        <f>'Series 700 Input'!J215</f>
        <v>0</v>
      </c>
      <c r="D215" s="318" t="s">
        <v>1752</v>
      </c>
      <c r="E215" s="574">
        <v>0.11</v>
      </c>
      <c r="F215" s="574">
        <v>0.11</v>
      </c>
      <c r="G215" s="574">
        <v>0.11</v>
      </c>
      <c r="H215" s="324">
        <f>IFERROR(IF($C215&lt;500,$C215*E215,IF(AND(500&lt;=$C215,$C215&lt;=5000),$C215*F215,IF($C215&gt;5000,$C215*G215,"No Offer"))),"No Offer")</f>
        <v>0</v>
      </c>
      <c r="I215" s="573">
        <v>1</v>
      </c>
      <c r="J215" s="573">
        <v>1</v>
      </c>
      <c r="K215" s="573">
        <v>1</v>
      </c>
      <c r="L215" s="326">
        <f>IFERROR(IF($C215&lt;500,$C215*I215,IF(AND(500&lt;=$C215,$C215&lt;=5000),$C215*J215,IF($C215&gt;5000,$C215*K215,"No Offer"))),"No Offer")</f>
        <v>0</v>
      </c>
      <c r="M215" s="574" t="s">
        <v>1034</v>
      </c>
      <c r="N215" s="574" t="s">
        <v>1034</v>
      </c>
      <c r="O215" s="574" t="s">
        <v>1034</v>
      </c>
      <c r="P215" s="324" t="str">
        <f>IF((0=$C215),"",IFERROR(IF($C215&lt;500,$C215*M215,IF(AND(500&lt;=$C215,$C215&lt;=5000),$C215*N215,IF($C215&gt;5000,$C215*O215,"No Offer"))),"No Offer"))</f>
        <v/>
      </c>
      <c r="Q215" s="644" t="s">
        <v>1959</v>
      </c>
      <c r="R215" s="644" t="s">
        <v>1959</v>
      </c>
      <c r="S215" s="644" t="s">
        <v>1959</v>
      </c>
      <c r="T215" s="326" t="str">
        <f>IF((0=$C215),"",IFERROR(IF($C215&lt;500,$C215*Q215,IF(AND(500&lt;=$C215,$C215&lt;=5000),$C215*R215,IF($C215&gt;5000,$C215*S215,"No Offer"))),"No Offer"))</f>
        <v/>
      </c>
      <c r="U215" s="576" t="s">
        <v>402</v>
      </c>
      <c r="V215" s="576" t="s">
        <v>402</v>
      </c>
      <c r="W215" s="576" t="s">
        <v>402</v>
      </c>
      <c r="X215" s="324" t="str">
        <f>IF((0=$C215),"",IFERROR(IF($C215&lt;500,$C215*U215,IF(AND(500&lt;=$C215,$C215&lt;=5000),$C215*V215,IF($C215&gt;5000,$C215*W215,"No Offer"))),"No Offer"))</f>
        <v/>
      </c>
      <c r="Y215" s="409" t="s">
        <v>402</v>
      </c>
      <c r="Z215" s="409" t="s">
        <v>402</v>
      </c>
      <c r="AA215" s="409" t="s">
        <v>403</v>
      </c>
      <c r="AB215" s="326" t="str">
        <f>IF((0=$C215),"",IFERROR(IF($C215&lt;500,$C215*Y215,IF(AND(500&lt;=$C215,$C215&lt;=5000),$C215*Z215,IF($C215&gt;5000,$C215*AA215,"No Offer"))),"No Offer"))</f>
        <v/>
      </c>
      <c r="AC215" s="731" t="str">
        <f>AB215</f>
        <v/>
      </c>
    </row>
    <row r="216" spans="1:29" x14ac:dyDescent="0.2">
      <c r="A216" s="316"/>
      <c r="B216" s="558"/>
      <c r="C216" s="318"/>
      <c r="D216" s="318"/>
      <c r="E216" s="574"/>
      <c r="F216" s="574"/>
      <c r="G216" s="574"/>
      <c r="H216" s="319"/>
      <c r="I216" s="573"/>
      <c r="J216" s="573"/>
      <c r="K216" s="573"/>
      <c r="L216" s="573"/>
      <c r="M216" s="574"/>
      <c r="N216" s="574"/>
      <c r="O216" s="574"/>
      <c r="P216" s="319"/>
      <c r="Q216" s="644"/>
      <c r="R216" s="644"/>
      <c r="S216" s="644"/>
      <c r="T216" s="573"/>
      <c r="U216" s="576"/>
      <c r="V216" s="576"/>
      <c r="W216" s="576"/>
      <c r="X216" s="319"/>
      <c r="Y216" s="573"/>
      <c r="Z216" s="573"/>
      <c r="AA216" s="573"/>
      <c r="AB216" s="573"/>
    </row>
    <row r="217" spans="1:29" x14ac:dyDescent="0.2">
      <c r="A217" s="316" t="s">
        <v>1978</v>
      </c>
      <c r="B217" s="558" t="s">
        <v>1979</v>
      </c>
      <c r="C217" s="318">
        <f>'Series 700 Input'!J217</f>
        <v>0</v>
      </c>
      <c r="D217" s="318" t="s">
        <v>1752</v>
      </c>
      <c r="E217" s="574">
        <v>0.01</v>
      </c>
      <c r="F217" s="574">
        <v>0.01</v>
      </c>
      <c r="G217" s="574">
        <v>0.01</v>
      </c>
      <c r="H217" s="324">
        <f>IFERROR(IF($C217&lt;500,$C217*E217,IF(AND(500&lt;=$C217,$C217&lt;=5000),$C217*F217,IF($C217&gt;5000,$C217*G217,"No Offer"))),"No Offer")</f>
        <v>0</v>
      </c>
      <c r="I217" s="573">
        <v>1</v>
      </c>
      <c r="J217" s="573">
        <v>1</v>
      </c>
      <c r="K217" s="573">
        <v>1</v>
      </c>
      <c r="L217" s="326">
        <f>IFERROR(IF($C217&lt;500,$C217*I217,IF(AND(500&lt;=$C217,$C217&lt;=5000),$C217*J217,IF($C217&gt;5000,$C217*K217,"No Offer"))),"No Offer")</f>
        <v>0</v>
      </c>
      <c r="M217" s="574" t="s">
        <v>1034</v>
      </c>
      <c r="N217" s="574" t="s">
        <v>1034</v>
      </c>
      <c r="O217" s="574" t="s">
        <v>1034</v>
      </c>
      <c r="P217" s="324" t="str">
        <f>IF((0=$C217),"",IFERROR(IF($C217&lt;500,$C217*M217,IF(AND(500&lt;=$C217,$C217&lt;=5000),$C217*N217,IF($C217&gt;5000,$C217*O217,"No Offer"))),"No Offer"))</f>
        <v/>
      </c>
      <c r="Q217" s="644" t="s">
        <v>1959</v>
      </c>
      <c r="R217" s="644" t="s">
        <v>1959</v>
      </c>
      <c r="S217" s="644" t="s">
        <v>1959</v>
      </c>
      <c r="T217" s="326" t="str">
        <f>IF((0=$C217),"",IFERROR(IF($C217&lt;500,$C217*Q217,IF(AND(500&lt;=$C217,$C217&lt;=5000),$C217*R217,IF($C217&gt;5000,$C217*S217,"No Offer"))),"No Offer"))</f>
        <v/>
      </c>
      <c r="U217" s="576" t="s">
        <v>402</v>
      </c>
      <c r="V217" s="576" t="s">
        <v>402</v>
      </c>
      <c r="W217" s="576" t="s">
        <v>402</v>
      </c>
      <c r="X217" s="324" t="str">
        <f>IF((0=$C217),"",IFERROR(IF($C217&lt;500,$C217*U217,IF(AND(500&lt;=$C217,$C217&lt;=5000),$C217*V217,IF($C217&gt;5000,$C217*W217,"No Offer"))),"No Offer"))</f>
        <v/>
      </c>
      <c r="Y217" s="409" t="s">
        <v>402</v>
      </c>
      <c r="Z217" s="409" t="s">
        <v>402</v>
      </c>
      <c r="AA217" s="409" t="s">
        <v>403</v>
      </c>
      <c r="AB217" s="326" t="str">
        <f>IF((0=$C217),"",IFERROR(IF($C217&lt;500,$C217*Y217,IF(AND(500&lt;=$C217,$C217&lt;=5000),$C217*Z217,IF($C217&gt;5000,$C217*AA217,"No Offer"))),"No Offer"))</f>
        <v/>
      </c>
      <c r="AC217" s="731" t="str">
        <f>AB217</f>
        <v/>
      </c>
    </row>
    <row r="218" spans="1:29" x14ac:dyDescent="0.2">
      <c r="A218" s="316"/>
      <c r="B218" s="558"/>
      <c r="C218" s="318"/>
      <c r="D218" s="318"/>
      <c r="E218" s="574"/>
      <c r="F218" s="574"/>
      <c r="G218" s="574"/>
      <c r="H218" s="319"/>
      <c r="I218" s="573"/>
      <c r="J218" s="573"/>
      <c r="K218" s="573"/>
      <c r="L218" s="573"/>
      <c r="M218" s="574"/>
      <c r="N218" s="574"/>
      <c r="O218" s="574"/>
      <c r="P218" s="319"/>
      <c r="Q218" s="644"/>
      <c r="R218" s="644"/>
      <c r="S218" s="644"/>
      <c r="T218" s="573"/>
      <c r="U218" s="576"/>
      <c r="V218" s="576"/>
      <c r="W218" s="576"/>
      <c r="X218" s="319"/>
      <c r="Y218" s="573"/>
      <c r="Z218" s="573"/>
      <c r="AA218" s="573"/>
      <c r="AB218" s="573"/>
    </row>
    <row r="219" spans="1:29" x14ac:dyDescent="0.2">
      <c r="A219" s="316" t="s">
        <v>1980</v>
      </c>
      <c r="B219" s="558" t="s">
        <v>1981</v>
      </c>
      <c r="C219" s="318">
        <f>'Series 700 Input'!J219</f>
        <v>0</v>
      </c>
      <c r="D219" s="318" t="s">
        <v>1752</v>
      </c>
      <c r="E219" s="574">
        <v>0.01</v>
      </c>
      <c r="F219" s="574">
        <v>0.01</v>
      </c>
      <c r="G219" s="574">
        <v>0.01</v>
      </c>
      <c r="H219" s="324">
        <f>IFERROR(IF($C219&lt;500,$C219*E219,IF(AND(500&lt;=$C219,$C219&lt;=5000),$C219*F219,IF($C219&gt;5000,$C219*G219,"No Offer"))),"No Offer")</f>
        <v>0</v>
      </c>
      <c r="I219" s="573">
        <v>1</v>
      </c>
      <c r="J219" s="573">
        <v>1</v>
      </c>
      <c r="K219" s="573">
        <v>1</v>
      </c>
      <c r="L219" s="326">
        <f>IFERROR(IF($C219&lt;500,$C219*I219,IF(AND(500&lt;=$C219,$C219&lt;=5000),$C219*J219,IF($C219&gt;5000,$C219*K219,"No Offer"))),"No Offer")</f>
        <v>0</v>
      </c>
      <c r="M219" s="574" t="s">
        <v>1034</v>
      </c>
      <c r="N219" s="574" t="s">
        <v>1034</v>
      </c>
      <c r="O219" s="574" t="s">
        <v>1034</v>
      </c>
      <c r="P219" s="324" t="str">
        <f>IF((0=$C219),"",IFERROR(IF($C219&lt;500,$C219*M219,IF(AND(500&lt;=$C219,$C219&lt;=5000),$C219*N219,IF($C219&gt;5000,$C219*O219,"No Offer"))),"No Offer"))</f>
        <v/>
      </c>
      <c r="Q219" s="644" t="s">
        <v>1959</v>
      </c>
      <c r="R219" s="644" t="s">
        <v>1959</v>
      </c>
      <c r="S219" s="644" t="s">
        <v>1959</v>
      </c>
      <c r="T219" s="326" t="str">
        <f>IF((0=$C219),"",IFERROR(IF($C219&lt;500,$C219*Q219,IF(AND(500&lt;=$C219,$C219&lt;=5000),$C219*R219,IF($C219&gt;5000,$C219*S219,"No Offer"))),"No Offer"))</f>
        <v/>
      </c>
      <c r="U219" s="576" t="s">
        <v>402</v>
      </c>
      <c r="V219" s="576" t="s">
        <v>402</v>
      </c>
      <c r="W219" s="576" t="s">
        <v>402</v>
      </c>
      <c r="X219" s="324" t="str">
        <f>IF((0=$C219),"",IFERROR(IF($C219&lt;500,$C219*U219,IF(AND(500&lt;=$C219,$C219&lt;=5000),$C219*V219,IF($C219&gt;5000,$C219*W219,"No Offer"))),"No Offer"))</f>
        <v/>
      </c>
      <c r="Y219" s="409" t="s">
        <v>402</v>
      </c>
      <c r="Z219" s="409" t="s">
        <v>402</v>
      </c>
      <c r="AA219" s="409" t="s">
        <v>403</v>
      </c>
      <c r="AB219" s="326" t="str">
        <f>IF((0=$C219),"",IFERROR(IF($C219&lt;500,$C219*Y219,IF(AND(500&lt;=$C219,$C219&lt;=5000),$C219*Z219,IF($C219&gt;5000,$C219*AA219,"No Offer"))),"No Offer"))</f>
        <v/>
      </c>
      <c r="AC219" s="731" t="str">
        <f>AB219</f>
        <v/>
      </c>
    </row>
    <row r="220" spans="1:29" x14ac:dyDescent="0.2">
      <c r="A220" s="316"/>
      <c r="B220" s="558"/>
      <c r="C220" s="318"/>
      <c r="D220" s="318"/>
      <c r="E220" s="574"/>
      <c r="F220" s="574"/>
      <c r="G220" s="574"/>
      <c r="H220" s="319"/>
      <c r="I220" s="573"/>
      <c r="J220" s="573"/>
      <c r="K220" s="573"/>
      <c r="L220" s="573"/>
      <c r="M220" s="574"/>
      <c r="N220" s="574"/>
      <c r="O220" s="574"/>
      <c r="P220" s="319"/>
      <c r="Q220" s="644"/>
      <c r="R220" s="644"/>
      <c r="S220" s="644"/>
      <c r="T220" s="573"/>
      <c r="U220" s="576"/>
      <c r="V220" s="576"/>
      <c r="W220" s="576"/>
      <c r="X220" s="319"/>
      <c r="Y220" s="573"/>
      <c r="Z220" s="573"/>
      <c r="AA220" s="573"/>
      <c r="AB220" s="573"/>
    </row>
    <row r="221" spans="1:29" ht="25.5" x14ac:dyDescent="0.2">
      <c r="A221" s="316" t="s">
        <v>1982</v>
      </c>
      <c r="B221" s="558" t="s">
        <v>1983</v>
      </c>
      <c r="C221" s="318">
        <f>'Series 700 Input'!J221</f>
        <v>0</v>
      </c>
      <c r="D221" s="318" t="s">
        <v>1752</v>
      </c>
      <c r="E221" s="574">
        <v>18.72</v>
      </c>
      <c r="F221" s="574">
        <v>5</v>
      </c>
      <c r="G221" s="574">
        <v>3.94</v>
      </c>
      <c r="H221" s="324">
        <f>IFERROR(IF($C221&lt;500,$C221*E221,IF(AND(500&lt;=$C221,$C221&lt;=5000),$C221*F221,IF($C221&gt;5000,$C221*G221,"No Offer"))),"No Offer")</f>
        <v>0</v>
      </c>
      <c r="I221" s="573">
        <v>1</v>
      </c>
      <c r="J221" s="573">
        <v>1</v>
      </c>
      <c r="K221" s="573">
        <v>1</v>
      </c>
      <c r="L221" s="326">
        <f>IFERROR(IF($C221&lt;500,$C221*I221,IF(AND(500&lt;=$C221,$C221&lt;=5000),$C221*J221,IF($C221&gt;5000,$C221*K221,"No Offer"))),"No Offer")</f>
        <v>0</v>
      </c>
      <c r="M221" s="574" t="s">
        <v>1034</v>
      </c>
      <c r="N221" s="574" t="s">
        <v>1034</v>
      </c>
      <c r="O221" s="574" t="s">
        <v>1034</v>
      </c>
      <c r="P221" s="324" t="str">
        <f>IF((0=$C221),"",IFERROR(IF($C221&lt;500,$C221*M221,IF(AND(500&lt;=$C221,$C221&lt;=5000),$C221*N221,IF($C221&gt;5000,$C221*O221,"No Offer"))),"No Offer"))</f>
        <v/>
      </c>
      <c r="Q221" s="644" t="s">
        <v>1959</v>
      </c>
      <c r="R221" s="644" t="s">
        <v>1959</v>
      </c>
      <c r="S221" s="644" t="s">
        <v>1959</v>
      </c>
      <c r="T221" s="326" t="str">
        <f>IF((0=$C221),"",IFERROR(IF($C221&lt;500,$C221*Q221,IF(AND(500&lt;=$C221,$C221&lt;=5000),$C221*R221,IF($C221&gt;5000,$C221*S221,"No Offer"))),"No Offer"))</f>
        <v/>
      </c>
      <c r="U221" s="576" t="s">
        <v>402</v>
      </c>
      <c r="V221" s="576" t="s">
        <v>402</v>
      </c>
      <c r="W221" s="576" t="s">
        <v>402</v>
      </c>
      <c r="X221" s="324" t="str">
        <f>IF((0=$C221),"",IFERROR(IF($C221&lt;500,$C221*U221,IF(AND(500&lt;=$C221,$C221&lt;=5000),$C221*V221,IF($C221&gt;5000,$C221*W221,"No Offer"))),"No Offer"))</f>
        <v/>
      </c>
      <c r="Y221" s="409" t="s">
        <v>402</v>
      </c>
      <c r="Z221" s="409" t="s">
        <v>402</v>
      </c>
      <c r="AA221" s="409" t="s">
        <v>403</v>
      </c>
      <c r="AB221" s="326" t="str">
        <f>IF((0=$C221),"",IFERROR(IF($C221&lt;500,$C221*Y221,IF(AND(500&lt;=$C221,$C221&lt;=5000),$C221*Z221,IF($C221&gt;5000,$C221*AA221,"No Offer"))),"No Offer"))</f>
        <v/>
      </c>
      <c r="AC221" s="731" t="str">
        <f>AB221</f>
        <v/>
      </c>
    </row>
    <row r="222" spans="1:29" x14ac:dyDescent="0.2">
      <c r="A222" s="316"/>
      <c r="B222" s="558"/>
      <c r="C222" s="318"/>
      <c r="D222" s="318"/>
      <c r="E222" s="574"/>
      <c r="F222" s="574"/>
      <c r="G222" s="574"/>
      <c r="H222" s="319"/>
      <c r="I222" s="573"/>
      <c r="J222" s="573"/>
      <c r="K222" s="573"/>
      <c r="L222" s="573"/>
      <c r="M222" s="574"/>
      <c r="N222" s="574"/>
      <c r="O222" s="574"/>
      <c r="P222" s="319"/>
      <c r="Q222" s="644"/>
      <c r="R222" s="644"/>
      <c r="S222" s="644"/>
      <c r="T222" s="573"/>
      <c r="U222" s="576"/>
      <c r="V222" s="576"/>
      <c r="W222" s="576"/>
      <c r="X222" s="319"/>
      <c r="Y222" s="573"/>
      <c r="Z222" s="573"/>
      <c r="AA222" s="573"/>
      <c r="AB222" s="573"/>
    </row>
    <row r="223" spans="1:29" ht="38.25" x14ac:dyDescent="0.2">
      <c r="A223" s="316" t="s">
        <v>1984</v>
      </c>
      <c r="B223" s="558" t="s">
        <v>1985</v>
      </c>
      <c r="C223" s="318">
        <f>'Series 700 Input'!J223</f>
        <v>0</v>
      </c>
      <c r="D223" s="318" t="s">
        <v>1752</v>
      </c>
      <c r="E223" s="574">
        <v>16.260000000000002</v>
      </c>
      <c r="F223" s="574">
        <v>5.1100000000000003</v>
      </c>
      <c r="G223" s="574">
        <v>4.4000000000000004</v>
      </c>
      <c r="H223" s="324">
        <f>IFERROR(IF($C223&lt;500,$C223*E223,IF(AND(500&lt;=$C223,$C223&lt;=5000),$C223*F223,IF($C223&gt;5000,$C223*G223,"No Offer"))),"No Offer")</f>
        <v>0</v>
      </c>
      <c r="I223" s="573">
        <v>1</v>
      </c>
      <c r="J223" s="573">
        <v>1</v>
      </c>
      <c r="K223" s="573">
        <v>1</v>
      </c>
      <c r="L223" s="326">
        <f>IFERROR(IF($C223&lt;500,$C223*I223,IF(AND(500&lt;=$C223,$C223&lt;=5000),$C223*J223,IF($C223&gt;5000,$C223*K223,"No Offer"))),"No Offer")</f>
        <v>0</v>
      </c>
      <c r="M223" s="574" t="s">
        <v>1034</v>
      </c>
      <c r="N223" s="574" t="s">
        <v>1034</v>
      </c>
      <c r="O223" s="574" t="s">
        <v>1034</v>
      </c>
      <c r="P223" s="324" t="str">
        <f>IF((0=$C223),"",IFERROR(IF($C223&lt;500,$C223*M223,IF(AND(500&lt;=$C223,$C223&lt;=5000),$C223*N223,IF($C223&gt;5000,$C223*O223,"No Offer"))),"No Offer"))</f>
        <v/>
      </c>
      <c r="Q223" s="644" t="s">
        <v>1959</v>
      </c>
      <c r="R223" s="644" t="s">
        <v>1959</v>
      </c>
      <c r="S223" s="644" t="s">
        <v>1959</v>
      </c>
      <c r="T223" s="326" t="str">
        <f>IF((0=$C223),"",IFERROR(IF($C223&lt;500,$C223*Q223,IF(AND(500&lt;=$C223,$C223&lt;=5000),$C223*R223,IF($C223&gt;5000,$C223*S223,"No Offer"))),"No Offer"))</f>
        <v/>
      </c>
      <c r="U223" s="576" t="s">
        <v>402</v>
      </c>
      <c r="V223" s="576" t="s">
        <v>402</v>
      </c>
      <c r="W223" s="576" t="s">
        <v>402</v>
      </c>
      <c r="X223" s="324" t="str">
        <f>IF((0=$C223),"",IFERROR(IF($C223&lt;500,$C223*U223,IF(AND(500&lt;=$C223,$C223&lt;=5000),$C223*V223,IF($C223&gt;5000,$C223*W223,"No Offer"))),"No Offer"))</f>
        <v/>
      </c>
      <c r="Y223" s="409" t="s">
        <v>402</v>
      </c>
      <c r="Z223" s="409" t="s">
        <v>402</v>
      </c>
      <c r="AA223" s="409" t="s">
        <v>403</v>
      </c>
      <c r="AB223" s="326" t="str">
        <f>IF((0=$C223),"",IFERROR(IF($C223&lt;500,$C223*Y223,IF(AND(500&lt;=$C223,$C223&lt;=5000),$C223*Z223,IF($C223&gt;5000,$C223*AA223,"No Offer"))),"No Offer"))</f>
        <v/>
      </c>
      <c r="AC223" s="731" t="str">
        <f>AB223</f>
        <v/>
      </c>
    </row>
    <row r="224" spans="1:29" x14ac:dyDescent="0.2">
      <c r="A224" s="316"/>
      <c r="B224" s="558"/>
      <c r="C224" s="318"/>
      <c r="D224" s="318"/>
      <c r="E224" s="574"/>
      <c r="F224" s="574"/>
      <c r="G224" s="574"/>
      <c r="H224" s="319"/>
      <c r="I224" s="573"/>
      <c r="J224" s="573"/>
      <c r="K224" s="573"/>
      <c r="L224" s="573"/>
      <c r="M224" s="574"/>
      <c r="N224" s="574"/>
      <c r="O224" s="574"/>
      <c r="P224" s="319"/>
      <c r="Q224" s="644"/>
      <c r="R224" s="644"/>
      <c r="S224" s="644"/>
      <c r="T224" s="573"/>
      <c r="U224" s="576"/>
      <c r="V224" s="576"/>
      <c r="W224" s="576"/>
      <c r="X224" s="319"/>
      <c r="Y224" s="573"/>
      <c r="Z224" s="573"/>
      <c r="AA224" s="573"/>
      <c r="AB224" s="573"/>
    </row>
    <row r="225" spans="1:29" ht="38.25" x14ac:dyDescent="0.2">
      <c r="A225" s="316" t="s">
        <v>1986</v>
      </c>
      <c r="B225" s="558" t="s">
        <v>1987</v>
      </c>
      <c r="C225" s="318">
        <f>'Series 700 Input'!J225</f>
        <v>0</v>
      </c>
      <c r="D225" s="318" t="s">
        <v>1752</v>
      </c>
      <c r="E225" s="574">
        <v>18.71</v>
      </c>
      <c r="F225" s="574">
        <v>5.54</v>
      </c>
      <c r="G225" s="574">
        <v>5.03</v>
      </c>
      <c r="H225" s="324">
        <f>IFERROR(IF($C225&lt;500,$C225*E225,IF(AND(500&lt;=$C225,$C225&lt;=5000),$C225*F225,IF($C225&gt;5000,$C225*G225,"No Offer"))),"No Offer")</f>
        <v>0</v>
      </c>
      <c r="I225" s="573">
        <v>1</v>
      </c>
      <c r="J225" s="573">
        <v>1</v>
      </c>
      <c r="K225" s="573">
        <v>1</v>
      </c>
      <c r="L225" s="326">
        <f>IFERROR(IF($C225&lt;500,$C225*I225,IF(AND(500&lt;=$C225,$C225&lt;=5000),$C225*J225,IF($C225&gt;5000,$C225*K225,"No Offer"))),"No Offer")</f>
        <v>0</v>
      </c>
      <c r="M225" s="574" t="s">
        <v>1034</v>
      </c>
      <c r="N225" s="574" t="s">
        <v>1034</v>
      </c>
      <c r="O225" s="574" t="s">
        <v>1034</v>
      </c>
      <c r="P225" s="324" t="str">
        <f>IF((0=$C225),"",IFERROR(IF($C225&lt;500,$C225*M225,IF(AND(500&lt;=$C225,$C225&lt;=5000),$C225*N225,IF($C225&gt;5000,$C225*O225,"No Offer"))),"No Offer"))</f>
        <v/>
      </c>
      <c r="Q225" s="644" t="s">
        <v>1959</v>
      </c>
      <c r="R225" s="644" t="s">
        <v>1959</v>
      </c>
      <c r="S225" s="644" t="s">
        <v>1959</v>
      </c>
      <c r="T225" s="326" t="str">
        <f>IF((0=$C225),"",IFERROR(IF($C225&lt;500,$C225*Q225,IF(AND(500&lt;=$C225,$C225&lt;=5000),$C225*R225,IF($C225&gt;5000,$C225*S225,"No Offer"))),"No Offer"))</f>
        <v/>
      </c>
      <c r="U225" s="576" t="s">
        <v>402</v>
      </c>
      <c r="V225" s="576" t="s">
        <v>402</v>
      </c>
      <c r="W225" s="576" t="s">
        <v>402</v>
      </c>
      <c r="X225" s="324" t="str">
        <f>IF((0=$C225),"",IFERROR(IF($C225&lt;500,$C225*U225,IF(AND(500&lt;=$C225,$C225&lt;=5000),$C225*V225,IF($C225&gt;5000,$C225*W225,"No Offer"))),"No Offer"))</f>
        <v/>
      </c>
      <c r="Y225" s="409" t="s">
        <v>402</v>
      </c>
      <c r="Z225" s="409" t="s">
        <v>402</v>
      </c>
      <c r="AA225" s="409" t="s">
        <v>403</v>
      </c>
      <c r="AB225" s="326" t="str">
        <f>IF((0=$C225),"",IFERROR(IF($C225&lt;500,$C225*Y225,IF(AND(500&lt;=$C225,$C225&lt;=5000),$C225*Z225,IF($C225&gt;5000,$C225*AA225,"No Offer"))),"No Offer"))</f>
        <v/>
      </c>
      <c r="AC225" s="731" t="str">
        <f>AB225</f>
        <v/>
      </c>
    </row>
    <row r="226" spans="1:29" x14ac:dyDescent="0.2">
      <c r="A226" s="316"/>
      <c r="B226" s="558"/>
      <c r="C226" s="318"/>
      <c r="D226" s="318"/>
      <c r="E226" s="574"/>
      <c r="F226" s="574"/>
      <c r="G226" s="574"/>
      <c r="H226" s="319"/>
      <c r="I226" s="573"/>
      <c r="J226" s="573"/>
      <c r="K226" s="573"/>
      <c r="L226" s="573"/>
      <c r="M226" s="574"/>
      <c r="N226" s="574"/>
      <c r="O226" s="574"/>
      <c r="P226" s="319"/>
      <c r="Q226" s="644"/>
      <c r="R226" s="644"/>
      <c r="S226" s="644"/>
      <c r="T226" s="573"/>
      <c r="U226" s="576"/>
      <c r="V226" s="576"/>
      <c r="W226" s="576"/>
      <c r="X226" s="319"/>
      <c r="Y226" s="573"/>
      <c r="Z226" s="573"/>
      <c r="AA226" s="573"/>
      <c r="AB226" s="573"/>
    </row>
    <row r="227" spans="1:29" ht="38.25" x14ac:dyDescent="0.2">
      <c r="A227" s="316" t="s">
        <v>1988</v>
      </c>
      <c r="B227" s="558" t="s">
        <v>1989</v>
      </c>
      <c r="C227" s="318">
        <f>'Series 700 Input'!J227</f>
        <v>0</v>
      </c>
      <c r="D227" s="318" t="s">
        <v>1752</v>
      </c>
      <c r="E227" s="574">
        <v>18.54</v>
      </c>
      <c r="F227" s="574">
        <v>5.37</v>
      </c>
      <c r="G227" s="574">
        <v>4.8499999999999996</v>
      </c>
      <c r="H227" s="324">
        <f>IFERROR(IF($C227&lt;500,$C227*E227,IF(AND(500&lt;=$C227,$C227&lt;=5000),$C227*F227,IF($C227&gt;5000,$C227*G227,"No Offer"))),"No Offer")</f>
        <v>0</v>
      </c>
      <c r="I227" s="573">
        <v>1</v>
      </c>
      <c r="J227" s="573">
        <v>1</v>
      </c>
      <c r="K227" s="573">
        <v>1</v>
      </c>
      <c r="L227" s="326">
        <f>IFERROR(IF($C227&lt;500,$C227*I227,IF(AND(500&lt;=$C227,$C227&lt;=5000),$C227*J227,IF($C227&gt;5000,$C227*K227,"No Offer"))),"No Offer")</f>
        <v>0</v>
      </c>
      <c r="M227" s="574" t="s">
        <v>1034</v>
      </c>
      <c r="N227" s="574" t="s">
        <v>1034</v>
      </c>
      <c r="O227" s="574" t="s">
        <v>1034</v>
      </c>
      <c r="P227" s="324" t="str">
        <f>IF((0=$C227),"",IFERROR(IF($C227&lt;500,$C227*M227,IF(AND(500&lt;=$C227,$C227&lt;=5000),$C227*N227,IF($C227&gt;5000,$C227*O227,"No Offer"))),"No Offer"))</f>
        <v/>
      </c>
      <c r="Q227" s="644" t="s">
        <v>1959</v>
      </c>
      <c r="R227" s="644" t="s">
        <v>1959</v>
      </c>
      <c r="S227" s="644" t="s">
        <v>1959</v>
      </c>
      <c r="T227" s="326" t="str">
        <f>IF((0=$C227),"",IFERROR(IF($C227&lt;500,$C227*Q227,IF(AND(500&lt;=$C227,$C227&lt;=5000),$C227*R227,IF($C227&gt;5000,$C227*S227,"No Offer"))),"No Offer"))</f>
        <v/>
      </c>
      <c r="U227" s="576" t="s">
        <v>402</v>
      </c>
      <c r="V227" s="576" t="s">
        <v>402</v>
      </c>
      <c r="W227" s="576" t="s">
        <v>402</v>
      </c>
      <c r="X227" s="324" t="str">
        <f>IF((0=$C227),"",IFERROR(IF($C227&lt;500,$C227*U227,IF(AND(500&lt;=$C227,$C227&lt;=5000),$C227*V227,IF($C227&gt;5000,$C227*W227,"No Offer"))),"No Offer"))</f>
        <v/>
      </c>
      <c r="Y227" s="409" t="s">
        <v>402</v>
      </c>
      <c r="Z227" s="409" t="s">
        <v>402</v>
      </c>
      <c r="AA227" s="409" t="s">
        <v>403</v>
      </c>
      <c r="AB227" s="326" t="str">
        <f>IF((0=$C227),"",IFERROR(IF($C227&lt;500,$C227*Y227,IF(AND(500&lt;=$C227,$C227&lt;=5000),$C227*Z227,IF($C227&gt;5000,$C227*AA227,"No Offer"))),"No Offer"))</f>
        <v/>
      </c>
      <c r="AC227" s="731" t="str">
        <f>AB227</f>
        <v/>
      </c>
    </row>
    <row r="228" spans="1:29" x14ac:dyDescent="0.2">
      <c r="A228" s="316"/>
      <c r="B228" s="558"/>
      <c r="C228" s="318"/>
      <c r="D228" s="318"/>
      <c r="E228" s="319"/>
      <c r="F228" s="319"/>
      <c r="G228" s="319"/>
      <c r="H228" s="319"/>
      <c r="I228" s="573"/>
      <c r="J228" s="573"/>
      <c r="K228" s="573"/>
      <c r="L228" s="573"/>
      <c r="M228" s="574"/>
      <c r="N228" s="574"/>
      <c r="O228" s="574"/>
      <c r="P228" s="574"/>
      <c r="Q228" s="644"/>
      <c r="R228" s="644"/>
      <c r="S228" s="644"/>
      <c r="T228" s="644"/>
      <c r="U228" s="576"/>
      <c r="V228" s="576"/>
      <c r="W228" s="576"/>
      <c r="X228" s="576"/>
      <c r="Y228" s="573"/>
      <c r="Z228" s="573"/>
      <c r="AA228" s="573"/>
      <c r="AB228" s="732"/>
    </row>
    <row r="229" spans="1:29" x14ac:dyDescent="0.2">
      <c r="A229" s="311"/>
      <c r="B229" s="563" t="s">
        <v>1990</v>
      </c>
      <c r="C229" s="314"/>
      <c r="D229" s="314"/>
      <c r="E229" s="314"/>
      <c r="F229" s="314"/>
      <c r="G229" s="314"/>
      <c r="H229" s="314"/>
      <c r="I229" s="608"/>
      <c r="J229" s="608"/>
      <c r="K229" s="608"/>
      <c r="L229" s="608"/>
      <c r="M229" s="733"/>
      <c r="N229" s="733"/>
      <c r="O229" s="733"/>
      <c r="P229" s="733"/>
      <c r="Q229" s="733"/>
      <c r="R229" s="733"/>
      <c r="S229" s="733"/>
      <c r="T229" s="733"/>
      <c r="U229" s="608"/>
      <c r="V229" s="608"/>
      <c r="W229" s="608"/>
      <c r="X229" s="608"/>
      <c r="Y229" s="608"/>
      <c r="Z229" s="608"/>
      <c r="AA229" s="608"/>
      <c r="AB229" s="734"/>
    </row>
    <row r="230" spans="1:29" x14ac:dyDescent="0.2">
      <c r="A230" s="316"/>
      <c r="B230" s="558"/>
      <c r="C230" s="318"/>
      <c r="D230" s="318"/>
      <c r="E230" s="319"/>
      <c r="F230" s="319"/>
      <c r="G230" s="319"/>
      <c r="H230" s="319"/>
      <c r="I230" s="573"/>
      <c r="J230" s="573"/>
      <c r="K230" s="573"/>
      <c r="L230" s="573"/>
      <c r="M230" s="574"/>
      <c r="N230" s="574"/>
      <c r="O230" s="574"/>
      <c r="P230" s="574"/>
      <c r="Q230" s="644"/>
      <c r="R230" s="644"/>
      <c r="S230" s="644"/>
      <c r="T230" s="644"/>
      <c r="U230" s="576"/>
      <c r="V230" s="576"/>
      <c r="W230" s="576"/>
      <c r="X230" s="576"/>
      <c r="Y230" s="573"/>
      <c r="Z230" s="573"/>
      <c r="AA230" s="573"/>
      <c r="AB230" s="732"/>
    </row>
    <row r="231" spans="1:29" x14ac:dyDescent="0.2">
      <c r="A231" s="331"/>
      <c r="B231" s="586" t="s">
        <v>1991</v>
      </c>
      <c r="C231" s="334"/>
      <c r="D231" s="334"/>
      <c r="E231" s="334"/>
      <c r="F231" s="334"/>
      <c r="G231" s="334"/>
      <c r="H231" s="334"/>
      <c r="I231" s="605"/>
      <c r="J231" s="605"/>
      <c r="K231" s="605"/>
      <c r="L231" s="605"/>
      <c r="M231" s="745"/>
      <c r="N231" s="745"/>
      <c r="O231" s="745"/>
      <c r="P231" s="745"/>
      <c r="Q231" s="745"/>
      <c r="R231" s="745"/>
      <c r="S231" s="745"/>
      <c r="T231" s="745"/>
      <c r="U231" s="605"/>
      <c r="V231" s="605"/>
      <c r="W231" s="605"/>
      <c r="X231" s="605"/>
      <c r="Y231" s="605"/>
      <c r="Z231" s="605"/>
      <c r="AA231" s="605"/>
      <c r="AB231" s="735"/>
    </row>
    <row r="232" spans="1:29" x14ac:dyDescent="0.2">
      <c r="A232" s="331"/>
      <c r="B232" s="746"/>
      <c r="C232" s="334"/>
      <c r="D232" s="334"/>
      <c r="E232" s="334"/>
      <c r="F232" s="334"/>
      <c r="G232" s="334"/>
      <c r="H232" s="334"/>
      <c r="I232" s="605"/>
      <c r="J232" s="605"/>
      <c r="K232" s="605"/>
      <c r="L232" s="605"/>
      <c r="M232" s="745"/>
      <c r="N232" s="745"/>
      <c r="O232" s="745"/>
      <c r="P232" s="745"/>
      <c r="Q232" s="745"/>
      <c r="R232" s="745"/>
      <c r="S232" s="745"/>
      <c r="T232" s="745"/>
      <c r="U232" s="605"/>
      <c r="V232" s="605"/>
      <c r="W232" s="605"/>
      <c r="X232" s="605"/>
      <c r="Y232" s="605"/>
      <c r="Z232" s="605"/>
      <c r="AA232" s="605"/>
      <c r="AB232" s="735"/>
    </row>
    <row r="233" spans="1:29" x14ac:dyDescent="0.2">
      <c r="A233" s="331"/>
      <c r="B233" s="586" t="s">
        <v>1992</v>
      </c>
      <c r="C233" s="334"/>
      <c r="D233" s="334"/>
      <c r="E233" s="635" t="s">
        <v>1787</v>
      </c>
      <c r="F233" s="589" t="s">
        <v>1788</v>
      </c>
      <c r="G233" s="635" t="s">
        <v>1789</v>
      </c>
      <c r="H233" s="334"/>
      <c r="I233" s="635" t="s">
        <v>1787</v>
      </c>
      <c r="J233" s="589" t="s">
        <v>1788</v>
      </c>
      <c r="K233" s="635" t="s">
        <v>1789</v>
      </c>
      <c r="L233" s="635"/>
      <c r="M233" s="634" t="s">
        <v>1787</v>
      </c>
      <c r="N233" s="588" t="s">
        <v>1788</v>
      </c>
      <c r="O233" s="634" t="s">
        <v>1789</v>
      </c>
      <c r="P233" s="634"/>
      <c r="Q233" s="634" t="s">
        <v>1787</v>
      </c>
      <c r="R233" s="588" t="s">
        <v>1788</v>
      </c>
      <c r="S233" s="634" t="s">
        <v>1789</v>
      </c>
      <c r="T233" s="634"/>
      <c r="U233" s="635" t="s">
        <v>1787</v>
      </c>
      <c r="V233" s="589" t="s">
        <v>1788</v>
      </c>
      <c r="W233" s="635" t="s">
        <v>1789</v>
      </c>
      <c r="X233" s="635"/>
      <c r="Y233" s="635" t="s">
        <v>1787</v>
      </c>
      <c r="Z233" s="589" t="s">
        <v>1788</v>
      </c>
      <c r="AA233" s="635" t="s">
        <v>1789</v>
      </c>
      <c r="AB233" s="735"/>
    </row>
    <row r="234" spans="1:29" s="738" customFormat="1" x14ac:dyDescent="0.2">
      <c r="A234" s="474"/>
      <c r="B234" s="475" t="s">
        <v>1790</v>
      </c>
      <c r="C234" s="476"/>
      <c r="D234" s="476"/>
      <c r="E234" s="476"/>
      <c r="F234" s="476"/>
      <c r="G234" s="736">
        <f>SUM(H235:H268)</f>
        <v>0</v>
      </c>
      <c r="H234" s="476"/>
      <c r="I234" s="476"/>
      <c r="J234" s="476"/>
      <c r="K234" s="736">
        <f>SUM(L235:L268)</f>
        <v>0</v>
      </c>
      <c r="L234" s="476"/>
      <c r="M234" s="476"/>
      <c r="N234" s="476"/>
      <c r="O234" s="736">
        <f>SUM(P235:P268)</f>
        <v>0</v>
      </c>
      <c r="P234" s="476"/>
      <c r="Q234" s="476"/>
      <c r="R234" s="476"/>
      <c r="S234" s="736">
        <f>SUM(T235:T268)</f>
        <v>0</v>
      </c>
      <c r="T234" s="476"/>
      <c r="U234" s="476"/>
      <c r="V234" s="476"/>
      <c r="W234" s="736">
        <f>SUM(X235:X268)</f>
        <v>0</v>
      </c>
      <c r="X234" s="476"/>
      <c r="Y234" s="476"/>
      <c r="Z234" s="476"/>
      <c r="AA234" s="736">
        <f>SUM(AB235:AB268)</f>
        <v>0</v>
      </c>
      <c r="AB234" s="737"/>
      <c r="AC234" s="713"/>
    </row>
    <row r="235" spans="1:29" x14ac:dyDescent="0.2">
      <c r="A235" s="316"/>
      <c r="B235" s="558"/>
      <c r="C235" s="318"/>
      <c r="D235" s="318"/>
      <c r="E235" s="319"/>
      <c r="F235" s="319"/>
      <c r="G235" s="319"/>
      <c r="H235" s="319"/>
      <c r="I235" s="573"/>
      <c r="J235" s="573"/>
      <c r="K235" s="573"/>
      <c r="L235" s="573"/>
      <c r="M235" s="574"/>
      <c r="N235" s="574"/>
      <c r="O235" s="574"/>
      <c r="P235" s="574"/>
      <c r="Q235" s="644"/>
      <c r="R235" s="644"/>
      <c r="S235" s="644"/>
      <c r="T235" s="644"/>
      <c r="U235" s="576"/>
      <c r="V235" s="576"/>
      <c r="W235" s="576"/>
      <c r="X235" s="576"/>
      <c r="Y235" s="573"/>
      <c r="Z235" s="573"/>
      <c r="AA235" s="573"/>
      <c r="AB235" s="732"/>
    </row>
    <row r="236" spans="1:29" x14ac:dyDescent="0.2">
      <c r="A236" s="316" t="s">
        <v>1993</v>
      </c>
      <c r="B236" s="558" t="s">
        <v>1994</v>
      </c>
      <c r="C236" s="318">
        <f>'Series 700 Input'!J236</f>
        <v>0</v>
      </c>
      <c r="D236" s="318" t="s">
        <v>1752</v>
      </c>
      <c r="E236" s="574" t="s">
        <v>392</v>
      </c>
      <c r="F236" s="574" t="s">
        <v>392</v>
      </c>
      <c r="G236" s="574" t="s">
        <v>392</v>
      </c>
      <c r="H236" s="324" t="str">
        <f>IF((0=C236),"",IFERROR(IF(C236&lt;500,C236*E236,IF(AND(500&lt;=C236,C236&lt;=5000),C236*F236,IF(C236&gt;5000,C236*G236,"No Offer"))),"No Offer"))</f>
        <v/>
      </c>
      <c r="I236" s="573">
        <v>1</v>
      </c>
      <c r="J236" s="573">
        <v>1</v>
      </c>
      <c r="K236" s="573">
        <v>1</v>
      </c>
      <c r="L236" s="326">
        <f>IFERROR(IF($C236&lt;500,$C236*I236,IF(AND(500&lt;=$C236,$C236&lt;=5000),$C236*J236,IF($C236&gt;5000,$C236*K236,"No Offer"))),"No Offer")</f>
        <v>0</v>
      </c>
      <c r="M236" s="574" t="s">
        <v>1034</v>
      </c>
      <c r="N236" s="574" t="s">
        <v>1034</v>
      </c>
      <c r="O236" s="574" t="s">
        <v>1034</v>
      </c>
      <c r="P236" s="324" t="str">
        <f>IF((0=$C236),"",IFERROR(IF($C236&lt;500,$C236*M236,IF(AND(500&lt;=$C236,$C236&lt;=5000),$C236*N236,IF($C236&gt;5000,$C236*O236,"No Offer"))),"No Offer"))</f>
        <v/>
      </c>
      <c r="Q236" s="644" t="s">
        <v>1959</v>
      </c>
      <c r="R236" s="644" t="s">
        <v>1959</v>
      </c>
      <c r="S236" s="644" t="s">
        <v>1959</v>
      </c>
      <c r="T236" s="326" t="str">
        <f>IF((0=$C236),"",IFERROR(IF($C236&lt;500,$C236*Q236,IF(AND(500&lt;=$C236,$C236&lt;=5000),$C236*R236,IF($C236&gt;5000,$C236*S236,"No Offer"))),"No Offer"))</f>
        <v/>
      </c>
      <c r="U236" s="576">
        <v>32.840000000000003</v>
      </c>
      <c r="V236" s="576">
        <v>20.69</v>
      </c>
      <c r="W236" s="576">
        <v>14.79</v>
      </c>
      <c r="X236" s="324">
        <f>IFERROR(IF($C236&lt;500,$C236*U236,IF(AND(500&lt;=$C236,$C236&lt;=5000),$C236*V236,IF($C236&gt;5000,$C236*W236,"No Offer"))),"No Offer")</f>
        <v>0</v>
      </c>
      <c r="Y236" s="409" t="s">
        <v>402</v>
      </c>
      <c r="Z236" s="409" t="s">
        <v>402</v>
      </c>
      <c r="AA236" s="409" t="s">
        <v>403</v>
      </c>
      <c r="AB236" s="326" t="str">
        <f>IF((0=$C236),"",IFERROR(IF($C236&lt;500,$C236*Y236,IF(AND(500&lt;=$C236,$C236&lt;=5000),$C236*Z236,IF($C236&gt;5000,$C236*AA236,"No Offer"))),"No Offer"))</f>
        <v/>
      </c>
      <c r="AC236" s="731" t="str">
        <f>AB236</f>
        <v/>
      </c>
    </row>
    <row r="237" spans="1:29" x14ac:dyDescent="0.2">
      <c r="A237" s="316"/>
      <c r="B237" s="558"/>
      <c r="C237" s="318"/>
      <c r="D237" s="318"/>
      <c r="E237" s="574"/>
      <c r="F237" s="574"/>
      <c r="G237" s="574"/>
      <c r="H237" s="319"/>
      <c r="I237" s="573"/>
      <c r="J237" s="573"/>
      <c r="K237" s="573"/>
      <c r="L237" s="573"/>
      <c r="M237" s="574"/>
      <c r="N237" s="574"/>
      <c r="O237" s="574"/>
      <c r="P237" s="319"/>
      <c r="Q237" s="644"/>
      <c r="R237" s="644"/>
      <c r="S237" s="644"/>
      <c r="T237" s="573"/>
      <c r="U237" s="576"/>
      <c r="V237" s="576"/>
      <c r="W237" s="576"/>
      <c r="X237" s="319"/>
      <c r="Y237" s="573"/>
      <c r="Z237" s="573"/>
      <c r="AA237" s="573"/>
      <c r="AB237" s="573"/>
    </row>
    <row r="238" spans="1:29" x14ac:dyDescent="0.2">
      <c r="A238" s="316" t="s">
        <v>1993</v>
      </c>
      <c r="B238" s="558" t="s">
        <v>1995</v>
      </c>
      <c r="C238" s="318">
        <f>'Series 700 Input'!J238</f>
        <v>0</v>
      </c>
      <c r="D238" s="318" t="s">
        <v>1752</v>
      </c>
      <c r="E238" s="574" t="s">
        <v>392</v>
      </c>
      <c r="F238" s="574" t="s">
        <v>392</v>
      </c>
      <c r="G238" s="574" t="s">
        <v>392</v>
      </c>
      <c r="H238" s="324" t="str">
        <f>IF((0=C238),"",IFERROR(IF(C238&lt;500,C238*E238,IF(AND(500&lt;=C238,C238&lt;=5000),C238*F238,IF(C238&gt;5000,C238*G238,"No Offer"))),"No Offer"))</f>
        <v/>
      </c>
      <c r="I238" s="573">
        <v>1</v>
      </c>
      <c r="J238" s="573">
        <v>1</v>
      </c>
      <c r="K238" s="573">
        <v>1</v>
      </c>
      <c r="L238" s="326">
        <f>IFERROR(IF($C238&lt;500,$C238*I238,IF(AND(500&lt;=$C238,$C238&lt;=5000),$C238*J238,IF($C238&gt;5000,$C238*K238,"No Offer"))),"No Offer")</f>
        <v>0</v>
      </c>
      <c r="M238" s="574" t="s">
        <v>1034</v>
      </c>
      <c r="N238" s="574" t="s">
        <v>1034</v>
      </c>
      <c r="O238" s="574" t="s">
        <v>1034</v>
      </c>
      <c r="P238" s="324" t="str">
        <f>IF((0=$C238),"",IFERROR(IF($C238&lt;500,$C238*M238,IF(AND(500&lt;=$C238,$C238&lt;=5000),$C238*N238,IF($C238&gt;5000,$C238*O238,"No Offer"))),"No Offer"))</f>
        <v/>
      </c>
      <c r="Q238" s="644" t="s">
        <v>1959</v>
      </c>
      <c r="R238" s="644" t="s">
        <v>1959</v>
      </c>
      <c r="S238" s="644" t="s">
        <v>1959</v>
      </c>
      <c r="T238" s="326" t="str">
        <f>IF((0=$C238),"",IFERROR(IF($C238&lt;500,$C238*Q238,IF(AND(500&lt;=$C238,$C238&lt;=5000),$C238*R238,IF($C238&gt;5000,$C238*S238,"No Offer"))),"No Offer"))</f>
        <v/>
      </c>
      <c r="U238" s="576">
        <v>35.28</v>
      </c>
      <c r="V238" s="576">
        <v>21.32</v>
      </c>
      <c r="W238" s="576">
        <v>15.65</v>
      </c>
      <c r="X238" s="324">
        <f>IFERROR(IF($C238&lt;500,$C238*U238,IF(AND(500&lt;=$C238,$C238&lt;=5000),$C238*V238,IF($C238&gt;5000,$C238*W238,"No Offer"))),"No Offer")</f>
        <v>0</v>
      </c>
      <c r="Y238" s="409" t="s">
        <v>402</v>
      </c>
      <c r="Z238" s="409" t="s">
        <v>402</v>
      </c>
      <c r="AA238" s="409" t="s">
        <v>403</v>
      </c>
      <c r="AB238" s="326" t="str">
        <f>IF((0=$C238),"",IFERROR(IF($C238&lt;500,$C238*Y238,IF(AND(500&lt;=$C238,$C238&lt;=5000),$C238*Z238,IF($C238&gt;5000,$C238*AA238,"No Offer"))),"No Offer"))</f>
        <v/>
      </c>
      <c r="AC238" s="731" t="str">
        <f>AB238</f>
        <v/>
      </c>
    </row>
    <row r="239" spans="1:29" x14ac:dyDescent="0.2">
      <c r="A239" s="316"/>
      <c r="B239" s="558"/>
      <c r="C239" s="318"/>
      <c r="D239" s="318"/>
      <c r="E239" s="574"/>
      <c r="F239" s="574"/>
      <c r="G239" s="574"/>
      <c r="H239" s="319"/>
      <c r="I239" s="573"/>
      <c r="J239" s="573"/>
      <c r="K239" s="573"/>
      <c r="L239" s="573"/>
      <c r="M239" s="574"/>
      <c r="N239" s="574"/>
      <c r="O239" s="574"/>
      <c r="P239" s="319"/>
      <c r="Q239" s="644"/>
      <c r="R239" s="644"/>
      <c r="S239" s="644"/>
      <c r="T239" s="573"/>
      <c r="U239" s="576"/>
      <c r="V239" s="576"/>
      <c r="W239" s="576"/>
      <c r="X239" s="319"/>
      <c r="Y239" s="573"/>
      <c r="Z239" s="573"/>
      <c r="AA239" s="573"/>
      <c r="AB239" s="573"/>
    </row>
    <row r="240" spans="1:29" x14ac:dyDescent="0.2">
      <c r="A240" s="316" t="s">
        <v>1996</v>
      </c>
      <c r="B240" s="558" t="s">
        <v>1997</v>
      </c>
      <c r="C240" s="318">
        <f>'Series 700 Input'!J240</f>
        <v>0</v>
      </c>
      <c r="D240" s="318" t="s">
        <v>1752</v>
      </c>
      <c r="E240" s="574" t="s">
        <v>392</v>
      </c>
      <c r="F240" s="574" t="s">
        <v>392</v>
      </c>
      <c r="G240" s="574" t="s">
        <v>392</v>
      </c>
      <c r="H240" s="324" t="str">
        <f>IF((0=C240),"",IFERROR(IF(C240&lt;500,C240*E240,IF(AND(500&lt;=C240,C240&lt;=5000),C240*F240,IF(C240&gt;5000,C240*G240,"No Offer"))),"No Offer"))</f>
        <v/>
      </c>
      <c r="I240" s="573">
        <v>1</v>
      </c>
      <c r="J240" s="573">
        <v>1</v>
      </c>
      <c r="K240" s="573">
        <v>1</v>
      </c>
      <c r="L240" s="326">
        <f>IFERROR(IF($C240&lt;500,$C240*I240,IF(AND(500&lt;=$C240,$C240&lt;=5000),$C240*J240,IF($C240&gt;5000,$C240*K240,"No Offer"))),"No Offer")</f>
        <v>0</v>
      </c>
      <c r="M240" s="574" t="s">
        <v>1034</v>
      </c>
      <c r="N240" s="574" t="s">
        <v>1034</v>
      </c>
      <c r="O240" s="574" t="s">
        <v>1034</v>
      </c>
      <c r="P240" s="324" t="str">
        <f>IF((0=$C240),"",IFERROR(IF($C240&lt;500,$C240*M240,IF(AND(500&lt;=$C240,$C240&lt;=5000),$C240*N240,IF($C240&gt;5000,$C240*O240,"No Offer"))),"No Offer"))</f>
        <v/>
      </c>
      <c r="Q240" s="644" t="s">
        <v>1959</v>
      </c>
      <c r="R240" s="644" t="s">
        <v>1959</v>
      </c>
      <c r="S240" s="644" t="s">
        <v>1959</v>
      </c>
      <c r="T240" s="326" t="str">
        <f>IF((0=$C240),"",IFERROR(IF($C240&lt;500,$C240*Q240,IF(AND(500&lt;=$C240,$C240&lt;=5000),$C240*R240,IF($C240&gt;5000,$C240*S240,"No Offer"))),"No Offer"))</f>
        <v/>
      </c>
      <c r="U240" s="576">
        <v>38.119999999999997</v>
      </c>
      <c r="V240" s="576">
        <v>23.61</v>
      </c>
      <c r="W240" s="576">
        <v>18.75</v>
      </c>
      <c r="X240" s="324">
        <f>IFERROR(IF($C240&lt;500,$C240*U240,IF(AND(500&lt;=$C240,$C240&lt;=5000),$C240*V240,IF($C240&gt;5000,$C240*W240,"No Offer"))),"No Offer")</f>
        <v>0</v>
      </c>
      <c r="Y240" s="409" t="s">
        <v>402</v>
      </c>
      <c r="Z240" s="409" t="s">
        <v>402</v>
      </c>
      <c r="AA240" s="409" t="s">
        <v>403</v>
      </c>
      <c r="AB240" s="326" t="str">
        <f>IF((0=$C240),"",IFERROR(IF($C240&lt;500,$C240*Y240,IF(AND(500&lt;=$C240,$C240&lt;=5000),$C240*Z240,IF($C240&gt;5000,$C240*AA240,"No Offer"))),"No Offer"))</f>
        <v/>
      </c>
      <c r="AC240" s="731" t="str">
        <f>AB240</f>
        <v/>
      </c>
    </row>
    <row r="241" spans="1:29" x14ac:dyDescent="0.2">
      <c r="A241" s="316"/>
      <c r="B241" s="558"/>
      <c r="C241" s="318"/>
      <c r="D241" s="318"/>
      <c r="E241" s="574"/>
      <c r="F241" s="574"/>
      <c r="G241" s="574"/>
      <c r="H241" s="319"/>
      <c r="I241" s="573"/>
      <c r="J241" s="573"/>
      <c r="K241" s="573"/>
      <c r="L241" s="573"/>
      <c r="M241" s="574"/>
      <c r="N241" s="574"/>
      <c r="O241" s="574"/>
      <c r="P241" s="574"/>
      <c r="Q241" s="644"/>
      <c r="R241" s="644"/>
      <c r="S241" s="644"/>
      <c r="T241" s="644"/>
      <c r="U241" s="576"/>
      <c r="V241" s="576"/>
      <c r="W241" s="576"/>
      <c r="X241" s="576"/>
      <c r="Y241" s="573"/>
      <c r="Z241" s="573"/>
      <c r="AA241" s="573"/>
      <c r="AB241" s="732"/>
    </row>
    <row r="242" spans="1:29" x14ac:dyDescent="0.2">
      <c r="A242" s="331"/>
      <c r="B242" s="586" t="s">
        <v>1998</v>
      </c>
      <c r="C242" s="334"/>
      <c r="D242" s="334"/>
      <c r="E242" s="634" t="s">
        <v>1787</v>
      </c>
      <c r="F242" s="588" t="s">
        <v>1788</v>
      </c>
      <c r="G242" s="634" t="s">
        <v>1789</v>
      </c>
      <c r="H242" s="334"/>
      <c r="I242" s="635" t="s">
        <v>1787</v>
      </c>
      <c r="J242" s="589" t="s">
        <v>1788</v>
      </c>
      <c r="K242" s="635" t="s">
        <v>1789</v>
      </c>
      <c r="L242" s="635"/>
      <c r="M242" s="634" t="s">
        <v>1787</v>
      </c>
      <c r="N242" s="588" t="s">
        <v>1788</v>
      </c>
      <c r="O242" s="634" t="s">
        <v>1789</v>
      </c>
      <c r="P242" s="634"/>
      <c r="Q242" s="634" t="s">
        <v>1787</v>
      </c>
      <c r="R242" s="588" t="s">
        <v>1788</v>
      </c>
      <c r="S242" s="634" t="s">
        <v>1789</v>
      </c>
      <c r="T242" s="634"/>
      <c r="U242" s="635" t="s">
        <v>1787</v>
      </c>
      <c r="V242" s="589" t="s">
        <v>1788</v>
      </c>
      <c r="W242" s="635" t="s">
        <v>1789</v>
      </c>
      <c r="X242" s="635"/>
      <c r="Y242" s="635" t="s">
        <v>1787</v>
      </c>
      <c r="Z242" s="589" t="s">
        <v>1788</v>
      </c>
      <c r="AA242" s="635" t="s">
        <v>1789</v>
      </c>
      <c r="AB242" s="735"/>
    </row>
    <row r="243" spans="1:29" x14ac:dyDescent="0.2">
      <c r="A243" s="720"/>
      <c r="B243" s="721" t="s">
        <v>1776</v>
      </c>
      <c r="C243" s="722"/>
      <c r="D243" s="723"/>
      <c r="E243" s="723"/>
      <c r="F243" s="723"/>
      <c r="G243" s="747">
        <f>SUM(H245:H250)</f>
        <v>0</v>
      </c>
      <c r="H243" s="723"/>
      <c r="I243" s="725"/>
      <c r="J243" s="726"/>
      <c r="K243" s="747">
        <f>SUM(L245:L250)</f>
        <v>0</v>
      </c>
      <c r="L243" s="725"/>
      <c r="M243" s="727"/>
      <c r="N243" s="728"/>
      <c r="O243" s="747">
        <f>SUM(P245:P250)</f>
        <v>0</v>
      </c>
      <c r="P243" s="727"/>
      <c r="Q243" s="727"/>
      <c r="R243" s="728"/>
      <c r="S243" s="747">
        <f>SUM(T245:T250)</f>
        <v>0</v>
      </c>
      <c r="T243" s="727"/>
      <c r="U243" s="725"/>
      <c r="V243" s="726"/>
      <c r="W243" s="747">
        <f>SUM(X245:X250)</f>
        <v>0</v>
      </c>
      <c r="X243" s="725"/>
      <c r="Y243" s="725"/>
      <c r="Z243" s="726"/>
      <c r="AA243" s="747">
        <f>SUM(AB245:AB250)</f>
        <v>0</v>
      </c>
      <c r="AB243" s="729"/>
    </row>
    <row r="244" spans="1:29" x14ac:dyDescent="0.2">
      <c r="A244" s="748"/>
      <c r="B244" s="749"/>
      <c r="C244" s="750"/>
      <c r="D244" s="750"/>
      <c r="E244" s="750"/>
      <c r="F244" s="750"/>
      <c r="G244" s="731"/>
      <c r="H244" s="750"/>
      <c r="I244" s="750"/>
      <c r="J244" s="750"/>
      <c r="K244" s="731"/>
      <c r="L244" s="750"/>
      <c r="M244" s="750"/>
      <c r="N244" s="750"/>
      <c r="O244" s="731"/>
      <c r="P244" s="750"/>
      <c r="Q244" s="750"/>
      <c r="R244" s="750"/>
      <c r="S244" s="731"/>
      <c r="T244" s="750"/>
      <c r="U244" s="750"/>
      <c r="V244" s="750"/>
      <c r="W244" s="731"/>
      <c r="X244" s="751"/>
      <c r="Y244" s="751"/>
      <c r="Z244" s="751"/>
      <c r="AA244" s="751"/>
      <c r="AB244" s="752"/>
    </row>
    <row r="245" spans="1:29" x14ac:dyDescent="0.2">
      <c r="A245" s="316" t="s">
        <v>1993</v>
      </c>
      <c r="B245" s="558" t="s">
        <v>1994</v>
      </c>
      <c r="C245" s="318">
        <f>'Series 700 Input'!J245</f>
        <v>0</v>
      </c>
      <c r="D245" s="318" t="s">
        <v>1752</v>
      </c>
      <c r="E245" s="574" t="s">
        <v>392</v>
      </c>
      <c r="F245" s="574" t="s">
        <v>392</v>
      </c>
      <c r="G245" s="574" t="s">
        <v>392</v>
      </c>
      <c r="H245" s="324" t="str">
        <f>IF((0=C245),"",IFERROR(IF(C245&lt;500,C245*E245,IF(AND(500&lt;=C245,C245&lt;=5000),C245*F245,IF(C245&gt;5000,C245*G245,"No Offer"))),"No Offer"))</f>
        <v/>
      </c>
      <c r="I245" s="573">
        <v>1</v>
      </c>
      <c r="J245" s="573">
        <v>1</v>
      </c>
      <c r="K245" s="573">
        <v>1</v>
      </c>
      <c r="L245" s="326">
        <f>IFERROR(IF($C245&lt;500,$C245*I245,IF(AND(500&lt;=$C245,$C245&lt;=5000),$C245*J245,IF($C245&gt;5000,$C245*K245,"No Offer"))),"No Offer")</f>
        <v>0</v>
      </c>
      <c r="M245" s="574" t="s">
        <v>1034</v>
      </c>
      <c r="N245" s="574" t="s">
        <v>1034</v>
      </c>
      <c r="O245" s="574" t="s">
        <v>1034</v>
      </c>
      <c r="P245" s="324" t="str">
        <f>IF((0=$C245),"",IFERROR(IF($C245&lt;500,$C245*M245,IF(AND(500&lt;=$C245,$C245&lt;=5000),$C245*N245,IF($C245&gt;5000,$C245*O245,"No Offer"))),"No Offer"))</f>
        <v/>
      </c>
      <c r="Q245" s="644" t="s">
        <v>1959</v>
      </c>
      <c r="R245" s="644" t="s">
        <v>1959</v>
      </c>
      <c r="S245" s="644" t="s">
        <v>1959</v>
      </c>
      <c r="T245" s="326" t="str">
        <f>IF((0=$C245),"",IFERROR(IF($C245&lt;500,$C245*Q245,IF(AND(500&lt;=$C245,$C245&lt;=5000),$C245*R245,IF($C245&gt;5000,$C245*S245,"No Offer"))),"No Offer"))</f>
        <v/>
      </c>
      <c r="U245" s="576" t="s">
        <v>402</v>
      </c>
      <c r="V245" s="576" t="s">
        <v>402</v>
      </c>
      <c r="W245" s="576" t="s">
        <v>402</v>
      </c>
      <c r="X245" s="324" t="str">
        <f>IF((0=$C245),"",IFERROR(IF($C245&lt;500,$C245*U245,IF(AND(500&lt;=$C245,$C245&lt;=5000),$C245*V245,IF($C245&gt;5000,$C245*W245,"No Offer"))),"No Offer"))</f>
        <v/>
      </c>
      <c r="Y245" s="409" t="s">
        <v>402</v>
      </c>
      <c r="Z245" s="409" t="s">
        <v>402</v>
      </c>
      <c r="AA245" s="409" t="s">
        <v>403</v>
      </c>
      <c r="AB245" s="326" t="str">
        <f>IF((0=$C245),"",IFERROR(IF($C245&lt;500,$C245*Y245,IF(AND(500&lt;=$C245,$C245&lt;=5000),$C245*Z245,IF($C245&gt;5000,$C245*AA245,"No Offer"))),"No Offer"))</f>
        <v/>
      </c>
      <c r="AC245" s="731" t="str">
        <f>AB245</f>
        <v/>
      </c>
    </row>
    <row r="246" spans="1:29" x14ac:dyDescent="0.2">
      <c r="A246" s="316"/>
      <c r="B246" s="558"/>
      <c r="C246" s="318"/>
      <c r="D246" s="318"/>
      <c r="E246" s="574"/>
      <c r="F246" s="574"/>
      <c r="G246" s="574"/>
      <c r="H246" s="319"/>
      <c r="I246" s="573"/>
      <c r="J246" s="573"/>
      <c r="K246" s="573"/>
      <c r="L246" s="573"/>
      <c r="M246" s="574"/>
      <c r="N246" s="574"/>
      <c r="O246" s="574"/>
      <c r="P246" s="319"/>
      <c r="Q246" s="644"/>
      <c r="R246" s="644"/>
      <c r="S246" s="644"/>
      <c r="T246" s="573"/>
      <c r="U246" s="576"/>
      <c r="V246" s="576"/>
      <c r="W246" s="576"/>
      <c r="X246" s="576"/>
      <c r="Y246" s="573"/>
      <c r="Z246" s="573"/>
      <c r="AA246" s="573"/>
      <c r="AB246" s="573"/>
    </row>
    <row r="247" spans="1:29" x14ac:dyDescent="0.2">
      <c r="A247" s="316" t="s">
        <v>1993</v>
      </c>
      <c r="B247" s="558" t="s">
        <v>1995</v>
      </c>
      <c r="C247" s="318">
        <f>'Series 700 Input'!J247</f>
        <v>0</v>
      </c>
      <c r="D247" s="318" t="s">
        <v>1752</v>
      </c>
      <c r="E247" s="574" t="s">
        <v>392</v>
      </c>
      <c r="F247" s="574" t="s">
        <v>392</v>
      </c>
      <c r="G247" s="574" t="s">
        <v>392</v>
      </c>
      <c r="H247" s="324" t="str">
        <f>IF((0=C247),"",IFERROR(IF(C247&lt;500,C247*E247,IF(AND(500&lt;=C247,C247&lt;=5000),C247*F247,IF(C247&gt;5000,C247*G247,"No Offer"))),"No Offer"))</f>
        <v/>
      </c>
      <c r="I247" s="573">
        <v>1</v>
      </c>
      <c r="J247" s="573">
        <v>1</v>
      </c>
      <c r="K247" s="573">
        <v>1</v>
      </c>
      <c r="L247" s="326">
        <f>IFERROR(IF($C247&lt;500,$C247*I247,IF(AND(500&lt;=$C247,$C247&lt;=5000),$C247*J247,IF($C247&gt;5000,$C247*K247,"No Offer"))),"No Offer")</f>
        <v>0</v>
      </c>
      <c r="M247" s="574" t="s">
        <v>1034</v>
      </c>
      <c r="N247" s="574" t="s">
        <v>1034</v>
      </c>
      <c r="O247" s="574" t="s">
        <v>1034</v>
      </c>
      <c r="P247" s="324" t="str">
        <f>IF((0=$C247),"",IFERROR(IF($C247&lt;500,$C247*M247,IF(AND(500&lt;=$C247,$C247&lt;=5000),$C247*N247,IF($C247&gt;5000,$C247*O247,"No Offer"))),"No Offer"))</f>
        <v/>
      </c>
      <c r="Q247" s="644" t="s">
        <v>1959</v>
      </c>
      <c r="R247" s="644" t="s">
        <v>1959</v>
      </c>
      <c r="S247" s="644" t="s">
        <v>1959</v>
      </c>
      <c r="T247" s="326" t="str">
        <f>IF((0=$C247),"",IFERROR(IF($C247&lt;500,$C247*Q247,IF(AND(500&lt;=$C247,$C247&lt;=5000),$C247*R247,IF($C247&gt;5000,$C247*S247,"No Offer"))),"No Offer"))</f>
        <v/>
      </c>
      <c r="U247" s="576" t="s">
        <v>402</v>
      </c>
      <c r="V247" s="576" t="s">
        <v>402</v>
      </c>
      <c r="W247" s="576" t="s">
        <v>402</v>
      </c>
      <c r="X247" s="324" t="str">
        <f>IF((0=$C247),"",IFERROR(IF($C247&lt;500,$C247*U247,IF(AND(500&lt;=$C247,$C247&lt;=5000),$C247*V247,IF($C247&gt;5000,$C247*W247,"No Offer"))),"No Offer"))</f>
        <v/>
      </c>
      <c r="Y247" s="409" t="s">
        <v>402</v>
      </c>
      <c r="Z247" s="409" t="s">
        <v>402</v>
      </c>
      <c r="AA247" s="409" t="s">
        <v>403</v>
      </c>
      <c r="AB247" s="326" t="str">
        <f>IF((0=$C247),"",IFERROR(IF($C247&lt;500,$C247*Y247,IF(AND(500&lt;=$C247,$C247&lt;=5000),$C247*Z247,IF($C247&gt;5000,$C247*AA247,"No Offer"))),"No Offer"))</f>
        <v/>
      </c>
      <c r="AC247" s="731" t="str">
        <f>AB247</f>
        <v/>
      </c>
    </row>
    <row r="248" spans="1:29" x14ac:dyDescent="0.2">
      <c r="A248" s="316"/>
      <c r="B248" s="558"/>
      <c r="C248" s="318"/>
      <c r="D248" s="318"/>
      <c r="E248" s="574"/>
      <c r="F248" s="574"/>
      <c r="G248" s="574"/>
      <c r="H248" s="319"/>
      <c r="I248" s="573"/>
      <c r="J248" s="573"/>
      <c r="K248" s="573"/>
      <c r="L248" s="573"/>
      <c r="M248" s="574"/>
      <c r="N248" s="574"/>
      <c r="O248" s="574"/>
      <c r="P248" s="319"/>
      <c r="Q248" s="644"/>
      <c r="R248" s="644"/>
      <c r="S248" s="644"/>
      <c r="T248" s="573"/>
      <c r="U248" s="576"/>
      <c r="V248" s="576"/>
      <c r="W248" s="576"/>
      <c r="X248" s="576"/>
      <c r="Y248" s="573"/>
      <c r="Z248" s="573"/>
      <c r="AA248" s="573"/>
      <c r="AB248" s="573"/>
    </row>
    <row r="249" spans="1:29" x14ac:dyDescent="0.2">
      <c r="A249" s="316" t="s">
        <v>1996</v>
      </c>
      <c r="B249" s="558" t="s">
        <v>1997</v>
      </c>
      <c r="C249" s="318">
        <f>'Series 700 Input'!J249</f>
        <v>0</v>
      </c>
      <c r="D249" s="318" t="s">
        <v>1752</v>
      </c>
      <c r="E249" s="574" t="s">
        <v>392</v>
      </c>
      <c r="F249" s="574" t="s">
        <v>392</v>
      </c>
      <c r="G249" s="574" t="s">
        <v>392</v>
      </c>
      <c r="H249" s="324" t="str">
        <f>IF((0=C249),"",IFERROR(IF(C249&lt;500,C249*E249,IF(AND(500&lt;=C249,C249&lt;=5000),C249*F249,IF(C249&gt;5000,C249*G249,"No Offer"))),"No Offer"))</f>
        <v/>
      </c>
      <c r="I249" s="573">
        <v>1</v>
      </c>
      <c r="J249" s="573">
        <v>1</v>
      </c>
      <c r="K249" s="573">
        <v>1</v>
      </c>
      <c r="L249" s="326">
        <f>IFERROR(IF($C249&lt;500,$C249*I249,IF(AND(500&lt;=$C249,$C249&lt;=5000),$C249*J249,IF($C249&gt;5000,$C249*K249,"No Offer"))),"No Offer")</f>
        <v>0</v>
      </c>
      <c r="M249" s="574" t="s">
        <v>1034</v>
      </c>
      <c r="N249" s="574" t="s">
        <v>1034</v>
      </c>
      <c r="O249" s="574" t="s">
        <v>1034</v>
      </c>
      <c r="P249" s="324" t="str">
        <f>IF((0=$C249),"",IFERROR(IF($C249&lt;500,$C249*M249,IF(AND(500&lt;=$C249,$C249&lt;=5000),$C249*N249,IF($C249&gt;5000,$C249*O249,"No Offer"))),"No Offer"))</f>
        <v/>
      </c>
      <c r="Q249" s="644" t="s">
        <v>1959</v>
      </c>
      <c r="R249" s="644" t="s">
        <v>1959</v>
      </c>
      <c r="S249" s="644" t="s">
        <v>1959</v>
      </c>
      <c r="T249" s="326" t="str">
        <f>IF((0=$C249),"",IFERROR(IF($C249&lt;500,$C249*Q249,IF(AND(500&lt;=$C249,$C249&lt;=5000),$C249*R249,IF($C249&gt;5000,$C249*S249,"No Offer"))),"No Offer"))</f>
        <v/>
      </c>
      <c r="U249" s="576" t="s">
        <v>402</v>
      </c>
      <c r="V249" s="576" t="s">
        <v>402</v>
      </c>
      <c r="W249" s="576" t="s">
        <v>402</v>
      </c>
      <c r="X249" s="324" t="str">
        <f>IF((0=$C249),"",IFERROR(IF($C249&lt;500,$C249*U249,IF(AND(500&lt;=$C249,$C249&lt;=5000),$C249*V249,IF($C249&gt;5000,$C249*W249,"No Offer"))),"No Offer"))</f>
        <v/>
      </c>
      <c r="Y249" s="409" t="s">
        <v>402</v>
      </c>
      <c r="Z249" s="409" t="s">
        <v>402</v>
      </c>
      <c r="AA249" s="409" t="s">
        <v>403</v>
      </c>
      <c r="AB249" s="326" t="str">
        <f>IF((0=$C249),"",IFERROR(IF($C249&lt;500,$C249*Y249,IF(AND(500&lt;=$C249,$C249&lt;=5000),$C249*Z249,IF($C249&gt;5000,$C249*AA249,"No Offer"))),"No Offer"))</f>
        <v/>
      </c>
      <c r="AC249" s="731" t="str">
        <f>AB249</f>
        <v/>
      </c>
    </row>
    <row r="250" spans="1:29" x14ac:dyDescent="0.2">
      <c r="A250" s="316"/>
      <c r="B250" s="558"/>
      <c r="C250" s="318"/>
      <c r="D250" s="318"/>
      <c r="E250" s="574"/>
      <c r="F250" s="574"/>
      <c r="G250" s="574"/>
      <c r="H250" s="319"/>
      <c r="I250" s="573"/>
      <c r="J250" s="573"/>
      <c r="K250" s="573"/>
      <c r="L250" s="573"/>
      <c r="M250" s="574"/>
      <c r="N250" s="574"/>
      <c r="O250" s="574"/>
      <c r="P250" s="574"/>
      <c r="Q250" s="644"/>
      <c r="R250" s="644"/>
      <c r="S250" s="644"/>
      <c r="T250" s="644"/>
      <c r="U250" s="576"/>
      <c r="V250" s="576"/>
      <c r="W250" s="576"/>
      <c r="X250" s="576"/>
      <c r="Y250" s="573"/>
      <c r="Z250" s="573"/>
      <c r="AA250" s="573"/>
      <c r="AB250" s="732"/>
    </row>
    <row r="251" spans="1:29" x14ac:dyDescent="0.2">
      <c r="A251" s="331"/>
      <c r="B251" s="586" t="s">
        <v>1999</v>
      </c>
      <c r="C251" s="334"/>
      <c r="D251" s="334"/>
      <c r="E251" s="634" t="s">
        <v>1787</v>
      </c>
      <c r="F251" s="588" t="s">
        <v>1788</v>
      </c>
      <c r="G251" s="634" t="s">
        <v>1789</v>
      </c>
      <c r="H251" s="334"/>
      <c r="I251" s="635" t="s">
        <v>1787</v>
      </c>
      <c r="J251" s="589" t="s">
        <v>1788</v>
      </c>
      <c r="K251" s="635" t="s">
        <v>1789</v>
      </c>
      <c r="L251" s="635"/>
      <c r="M251" s="634" t="s">
        <v>1787</v>
      </c>
      <c r="N251" s="588" t="s">
        <v>1788</v>
      </c>
      <c r="O251" s="634" t="s">
        <v>1789</v>
      </c>
      <c r="P251" s="634"/>
      <c r="Q251" s="634" t="s">
        <v>1787</v>
      </c>
      <c r="R251" s="588" t="s">
        <v>1788</v>
      </c>
      <c r="S251" s="634" t="s">
        <v>1789</v>
      </c>
      <c r="T251" s="634"/>
      <c r="U251" s="635" t="s">
        <v>1787</v>
      </c>
      <c r="V251" s="589" t="s">
        <v>1788</v>
      </c>
      <c r="W251" s="635" t="s">
        <v>1789</v>
      </c>
      <c r="X251" s="635"/>
      <c r="Y251" s="635" t="s">
        <v>1787</v>
      </c>
      <c r="Z251" s="589" t="s">
        <v>1788</v>
      </c>
      <c r="AA251" s="635" t="s">
        <v>1789</v>
      </c>
      <c r="AB251" s="735"/>
    </row>
    <row r="252" spans="1:29" x14ac:dyDescent="0.2">
      <c r="A252" s="474"/>
      <c r="B252" s="475" t="s">
        <v>1790</v>
      </c>
      <c r="C252" s="476"/>
      <c r="D252" s="476"/>
      <c r="E252" s="476"/>
      <c r="F252" s="476"/>
      <c r="G252" s="736">
        <f>SUM(H254:H256)</f>
        <v>0</v>
      </c>
      <c r="H252" s="476"/>
      <c r="I252" s="476"/>
      <c r="J252" s="476"/>
      <c r="K252" s="736">
        <f>SUM(L254)</f>
        <v>0</v>
      </c>
      <c r="L252" s="476"/>
      <c r="M252" s="476"/>
      <c r="N252" s="476"/>
      <c r="O252" s="736">
        <f>SUM(P254:P256)</f>
        <v>0</v>
      </c>
      <c r="P252" s="476"/>
      <c r="Q252" s="476"/>
      <c r="R252" s="476"/>
      <c r="S252" s="736">
        <f>SUM(T254:T256)</f>
        <v>0</v>
      </c>
      <c r="T252" s="476"/>
      <c r="U252" s="476"/>
      <c r="V252" s="476"/>
      <c r="W252" s="736">
        <f>SUM(X254:X256)</f>
        <v>0</v>
      </c>
      <c r="X252" s="476"/>
      <c r="Y252" s="476"/>
      <c r="Z252" s="476"/>
      <c r="AA252" s="736">
        <f>SUM(AB254:AB256)</f>
        <v>0</v>
      </c>
      <c r="AB252" s="737"/>
    </row>
    <row r="253" spans="1:29" x14ac:dyDescent="0.2">
      <c r="A253" s="316"/>
      <c r="B253" s="558"/>
      <c r="C253" s="318"/>
      <c r="D253" s="318"/>
      <c r="E253" s="574"/>
      <c r="F253" s="574"/>
      <c r="G253" s="574"/>
      <c r="H253" s="319"/>
      <c r="I253" s="573"/>
      <c r="J253" s="573"/>
      <c r="K253" s="573"/>
      <c r="L253" s="573"/>
      <c r="M253" s="574"/>
      <c r="N253" s="574"/>
      <c r="O253" s="574"/>
      <c r="P253" s="574"/>
      <c r="Q253" s="644"/>
      <c r="R253" s="644"/>
      <c r="S253" s="644"/>
      <c r="T253" s="644"/>
      <c r="U253" s="576"/>
      <c r="V253" s="576"/>
      <c r="W253" s="576"/>
      <c r="X253" s="576"/>
      <c r="Y253" s="573"/>
      <c r="Z253" s="573"/>
      <c r="AA253" s="573"/>
      <c r="AB253" s="732"/>
    </row>
    <row r="254" spans="1:29" x14ac:dyDescent="0.2">
      <c r="A254" s="316" t="s">
        <v>2000</v>
      </c>
      <c r="B254" s="558" t="s">
        <v>2001</v>
      </c>
      <c r="C254" s="318">
        <f>'Series 700 Input'!J254</f>
        <v>0</v>
      </c>
      <c r="D254" s="318" t="s">
        <v>1752</v>
      </c>
      <c r="E254" s="574" t="s">
        <v>392</v>
      </c>
      <c r="F254" s="574" t="s">
        <v>392</v>
      </c>
      <c r="G254" s="574" t="s">
        <v>392</v>
      </c>
      <c r="H254" s="324" t="str">
        <f>IF((0=C254),"",IFERROR(IF(C254&lt;500,C254*E254,IF(AND(500&lt;=C254,C254&lt;=5000),C254*F254,IF(C254&gt;5000,C254*G254,"No Offer"))),"No Offer"))</f>
        <v/>
      </c>
      <c r="I254" s="573">
        <v>1</v>
      </c>
      <c r="J254" s="573">
        <v>1</v>
      </c>
      <c r="K254" s="573">
        <v>1</v>
      </c>
      <c r="L254" s="326">
        <f>IFERROR(IF($C254&lt;500,$C254*I254,IF(AND(500&lt;=$C254,$C254&lt;=5000),$C254*J254,IF($C254&gt;5000,$C254*K254,"No Offer"))),"No Offer")</f>
        <v>0</v>
      </c>
      <c r="M254" s="574" t="s">
        <v>1034</v>
      </c>
      <c r="N254" s="574" t="s">
        <v>1034</v>
      </c>
      <c r="O254" s="574" t="s">
        <v>1034</v>
      </c>
      <c r="P254" s="324" t="str">
        <f>IF((0=$C254),"",IFERROR(IF($C254&lt;500,$C254*M254,IF(AND(500&lt;=$C254,$C254&lt;=5000),$C254*N254,IF($C254&gt;5000,$C254*O254,"No Offer"))),"No Offer"))</f>
        <v/>
      </c>
      <c r="Q254" s="644" t="s">
        <v>1959</v>
      </c>
      <c r="R254" s="644" t="s">
        <v>1959</v>
      </c>
      <c r="S254" s="644" t="s">
        <v>1959</v>
      </c>
      <c r="T254" s="326" t="str">
        <f>IF((0=$C254),"",IFERROR(IF($C254&lt;500,$C254*Q254,IF(AND(500&lt;=$C254,$C254&lt;=5000),$C254*R254,IF($C254&gt;5000,$C254*S254,"No Offer"))),"No Offer"))</f>
        <v/>
      </c>
      <c r="U254" s="576" t="s">
        <v>402</v>
      </c>
      <c r="V254" s="576" t="s">
        <v>402</v>
      </c>
      <c r="W254" s="576" t="s">
        <v>402</v>
      </c>
      <c r="X254" s="324" t="str">
        <f>IF((0=$C254),"",IFERROR(IF($C254&lt;500,$C254*U254,IF(AND(500&lt;=$C254,$C254&lt;=5000),$C254*V254,IF($C254&gt;5000,$C254*W254,"No Offer"))),"No Offer"))</f>
        <v/>
      </c>
      <c r="Y254" s="409" t="s">
        <v>402</v>
      </c>
      <c r="Z254" s="409" t="s">
        <v>402</v>
      </c>
      <c r="AA254" s="409" t="s">
        <v>403</v>
      </c>
      <c r="AB254" s="326" t="str">
        <f>IF((0=$C254),"",IFERROR(IF($C254&lt;500,$C254*Y254,IF(AND(500&lt;=$C254,$C254&lt;=5000),$C254*Z254,IF($C254&gt;5000,$C254*AA254,"No Offer"))),"No Offer"))</f>
        <v/>
      </c>
      <c r="AC254" s="731" t="str">
        <f>AB254</f>
        <v/>
      </c>
    </row>
    <row r="255" spans="1:29" x14ac:dyDescent="0.2">
      <c r="A255" s="316"/>
      <c r="B255" s="558"/>
      <c r="C255" s="318"/>
      <c r="D255" s="318"/>
      <c r="E255" s="574"/>
      <c r="F255" s="574"/>
      <c r="G255" s="574"/>
      <c r="H255" s="319"/>
      <c r="I255" s="573"/>
      <c r="J255" s="573"/>
      <c r="K255" s="573"/>
      <c r="L255" s="573"/>
      <c r="M255" s="574"/>
      <c r="N255" s="574"/>
      <c r="O255" s="574"/>
      <c r="P255" s="319"/>
      <c r="Q255" s="644"/>
      <c r="R255" s="644"/>
      <c r="S255" s="644"/>
      <c r="T255" s="573"/>
      <c r="U255" s="576"/>
      <c r="V255" s="576"/>
      <c r="W255" s="576"/>
      <c r="X255" s="576"/>
      <c r="Y255" s="573"/>
      <c r="Z255" s="573"/>
      <c r="AA255" s="573"/>
      <c r="AB255" s="573"/>
    </row>
    <row r="256" spans="1:29" x14ac:dyDescent="0.2">
      <c r="A256" s="316" t="s">
        <v>2002</v>
      </c>
      <c r="B256" s="558" t="s">
        <v>2003</v>
      </c>
      <c r="C256" s="318">
        <f>'Series 700 Input'!J256</f>
        <v>0</v>
      </c>
      <c r="D256" s="318" t="s">
        <v>1752</v>
      </c>
      <c r="E256" s="574" t="s">
        <v>392</v>
      </c>
      <c r="F256" s="574" t="s">
        <v>392</v>
      </c>
      <c r="G256" s="574" t="s">
        <v>392</v>
      </c>
      <c r="H256" s="324" t="str">
        <f>IF((0=C256),"",IFERROR(IF(C256&lt;500,C256*E256,IF(AND(500&lt;=C256,C256&lt;=5000),C256*F256,IF(C256&gt;5000,C256*G256,"No Offer"))),"No Offer"))</f>
        <v/>
      </c>
      <c r="I256" s="573">
        <v>1</v>
      </c>
      <c r="J256" s="573">
        <v>1</v>
      </c>
      <c r="K256" s="573">
        <v>1</v>
      </c>
      <c r="L256" s="326">
        <f>IFERROR(IF($C256&lt;500,$C256*I256,IF(AND(500&lt;=$C256,$C256&lt;=5000),$C256*J256,IF($C256&gt;5000,$C256*K256,"No Offer"))),"No Offer")</f>
        <v>0</v>
      </c>
      <c r="M256" s="574" t="s">
        <v>1034</v>
      </c>
      <c r="N256" s="574" t="s">
        <v>1034</v>
      </c>
      <c r="O256" s="574" t="s">
        <v>1034</v>
      </c>
      <c r="P256" s="324" t="str">
        <f>IF((0=$C256),"",IFERROR(IF($C256&lt;500,$C256*M256,IF(AND(500&lt;=$C256,$C256&lt;=5000),$C256*N256,IF($C256&gt;5000,$C256*O256,"No Offer"))),"No Offer"))</f>
        <v/>
      </c>
      <c r="Q256" s="644" t="s">
        <v>1959</v>
      </c>
      <c r="R256" s="644" t="s">
        <v>1959</v>
      </c>
      <c r="S256" s="644" t="s">
        <v>1959</v>
      </c>
      <c r="T256" s="326" t="str">
        <f>IF((0=$C256),"",IFERROR(IF($C256&lt;500,$C256*Q256,IF(AND(500&lt;=$C256,$C256&lt;=5000),$C256*R256,IF($C256&gt;5000,$C256*S256,"No Offer"))),"No Offer"))</f>
        <v/>
      </c>
      <c r="U256" s="576" t="s">
        <v>402</v>
      </c>
      <c r="V256" s="576" t="s">
        <v>402</v>
      </c>
      <c r="W256" s="576" t="s">
        <v>402</v>
      </c>
      <c r="X256" s="324" t="str">
        <f>IF((0=$C256),"",IFERROR(IF($C256&lt;500,$C256*U256,IF(AND(500&lt;=$C256,$C256&lt;=5000),$C256*V256,IF($C256&gt;5000,$C256*W256,"No Offer"))),"No Offer"))</f>
        <v/>
      </c>
      <c r="Y256" s="409" t="s">
        <v>402</v>
      </c>
      <c r="Z256" s="409" t="s">
        <v>402</v>
      </c>
      <c r="AA256" s="409" t="s">
        <v>403</v>
      </c>
      <c r="AB256" s="326" t="str">
        <f>IF((0=$C256),"",IFERROR(IF($C256&lt;500,$C256*Y256,IF(AND(500&lt;=$C256,$C256&lt;=5000),$C256*Z256,IF($C256&gt;5000,$C256*AA256,"No Offer"))),"No Offer"))</f>
        <v/>
      </c>
      <c r="AC256" s="731" t="str">
        <f>AB256</f>
        <v/>
      </c>
    </row>
    <row r="257" spans="1:29" x14ac:dyDescent="0.2">
      <c r="A257" s="316"/>
      <c r="B257" s="558"/>
      <c r="C257" s="318"/>
      <c r="D257" s="318"/>
      <c r="E257" s="574"/>
      <c r="F257" s="574"/>
      <c r="G257" s="574"/>
      <c r="H257" s="319"/>
      <c r="I257" s="573"/>
      <c r="J257" s="573"/>
      <c r="K257" s="573"/>
      <c r="L257" s="573"/>
      <c r="M257" s="574"/>
      <c r="N257" s="574"/>
      <c r="O257" s="574"/>
      <c r="P257" s="574"/>
      <c r="Q257" s="644"/>
      <c r="R257" s="644"/>
      <c r="S257" s="644"/>
      <c r="T257" s="644"/>
      <c r="U257" s="576"/>
      <c r="V257" s="576"/>
      <c r="W257" s="576"/>
      <c r="X257" s="576"/>
      <c r="Y257" s="573"/>
      <c r="Z257" s="573"/>
      <c r="AA257" s="573"/>
      <c r="AB257" s="573"/>
    </row>
    <row r="258" spans="1:29" x14ac:dyDescent="0.2">
      <c r="A258" s="316"/>
      <c r="B258" s="558"/>
      <c r="C258" s="318"/>
      <c r="D258" s="318"/>
      <c r="E258" s="574"/>
      <c r="F258" s="574"/>
      <c r="G258" s="574"/>
      <c r="H258" s="319"/>
      <c r="I258" s="573"/>
      <c r="J258" s="573"/>
      <c r="K258" s="573"/>
      <c r="L258" s="573"/>
      <c r="M258" s="574"/>
      <c r="N258" s="574"/>
      <c r="O258" s="574"/>
      <c r="P258" s="574"/>
      <c r="Q258" s="644"/>
      <c r="R258" s="644"/>
      <c r="S258" s="644"/>
      <c r="T258" s="644"/>
      <c r="U258" s="576"/>
      <c r="V258" s="576"/>
      <c r="W258" s="576"/>
      <c r="X258" s="576"/>
      <c r="Y258" s="573"/>
      <c r="Z258" s="573"/>
      <c r="AA258" s="573"/>
      <c r="AB258" s="326" t="str">
        <f>IF((0=$C258),"",IFERROR(IF($C258&lt;500,$C258*Y258,IF(AND(500&lt;=$C258,$C258&lt;=5000),$C258*Z258,IF($C258&gt;5000,$C258*AA258,"No Offer"))),"No Offer"))</f>
        <v/>
      </c>
    </row>
    <row r="259" spans="1:29" x14ac:dyDescent="0.2">
      <c r="A259" s="311"/>
      <c r="B259" s="563" t="s">
        <v>2004</v>
      </c>
      <c r="C259" s="313"/>
      <c r="D259" s="314"/>
      <c r="E259" s="615" t="s">
        <v>1787</v>
      </c>
      <c r="F259" s="565" t="s">
        <v>1788</v>
      </c>
      <c r="G259" s="615" t="s">
        <v>1789</v>
      </c>
      <c r="H259" s="314"/>
      <c r="I259" s="616" t="s">
        <v>1787</v>
      </c>
      <c r="J259" s="567" t="s">
        <v>1788</v>
      </c>
      <c r="K259" s="616" t="s">
        <v>1789</v>
      </c>
      <c r="L259" s="616"/>
      <c r="M259" s="615" t="s">
        <v>1787</v>
      </c>
      <c r="N259" s="565" t="s">
        <v>1788</v>
      </c>
      <c r="O259" s="615" t="s">
        <v>1789</v>
      </c>
      <c r="P259" s="615"/>
      <c r="Q259" s="615" t="s">
        <v>1787</v>
      </c>
      <c r="R259" s="565" t="s">
        <v>1788</v>
      </c>
      <c r="S259" s="615" t="s">
        <v>1789</v>
      </c>
      <c r="T259" s="615"/>
      <c r="U259" s="616" t="s">
        <v>1787</v>
      </c>
      <c r="V259" s="567" t="s">
        <v>1788</v>
      </c>
      <c r="W259" s="616" t="s">
        <v>1789</v>
      </c>
      <c r="X259" s="616"/>
      <c r="Y259" s="616" t="s">
        <v>1787</v>
      </c>
      <c r="Z259" s="567" t="s">
        <v>1788</v>
      </c>
      <c r="AA259" s="616" t="s">
        <v>1789</v>
      </c>
      <c r="AB259" s="734"/>
    </row>
    <row r="260" spans="1:29" x14ac:dyDescent="0.2">
      <c r="A260" s="474"/>
      <c r="B260" s="475" t="s">
        <v>1790</v>
      </c>
      <c r="C260" s="476"/>
      <c r="D260" s="476"/>
      <c r="E260" s="476"/>
      <c r="F260" s="476"/>
      <c r="G260" s="736">
        <f>SUM(H262)</f>
        <v>0</v>
      </c>
      <c r="H260" s="476"/>
      <c r="I260" s="476"/>
      <c r="J260" s="476"/>
      <c r="K260" s="736">
        <f>SUM(L262:L295)</f>
        <v>0</v>
      </c>
      <c r="L260" s="476"/>
      <c r="M260" s="476"/>
      <c r="N260" s="476"/>
      <c r="O260" s="736">
        <f>SUM(P262:P295)</f>
        <v>0</v>
      </c>
      <c r="P260" s="476"/>
      <c r="Q260" s="476"/>
      <c r="R260" s="476"/>
      <c r="S260" s="736">
        <f>SUM(T262)</f>
        <v>0</v>
      </c>
      <c r="T260" s="476"/>
      <c r="U260" s="476"/>
      <c r="V260" s="476"/>
      <c r="W260" s="736">
        <f>SUM(X262)</f>
        <v>0</v>
      </c>
      <c r="X260" s="476"/>
      <c r="Y260" s="476"/>
      <c r="Z260" s="476"/>
      <c r="AA260" s="736">
        <f>SUM(AB262)</f>
        <v>0</v>
      </c>
      <c r="AB260" s="737"/>
    </row>
    <row r="261" spans="1:29" x14ac:dyDescent="0.2">
      <c r="A261" s="316"/>
      <c r="B261" s="558"/>
      <c r="C261" s="318"/>
      <c r="D261" s="318"/>
      <c r="E261" s="574"/>
      <c r="F261" s="574"/>
      <c r="G261" s="574"/>
      <c r="H261" s="319"/>
      <c r="I261" s="573"/>
      <c r="J261" s="573"/>
      <c r="K261" s="573"/>
      <c r="L261" s="573"/>
      <c r="M261" s="574"/>
      <c r="N261" s="574"/>
      <c r="O261" s="574"/>
      <c r="P261" s="574"/>
      <c r="Q261" s="644"/>
      <c r="R261" s="644"/>
      <c r="S261" s="644"/>
      <c r="T261" s="644"/>
      <c r="U261" s="576"/>
      <c r="V261" s="576"/>
      <c r="W261" s="576"/>
      <c r="X261" s="576"/>
      <c r="Y261" s="573"/>
      <c r="Z261" s="573"/>
      <c r="AA261" s="573"/>
      <c r="AB261" s="732"/>
    </row>
    <row r="262" spans="1:29" s="738" customFormat="1" ht="25.5" x14ac:dyDescent="0.2">
      <c r="A262" s="316" t="s">
        <v>2005</v>
      </c>
      <c r="B262" s="558" t="s">
        <v>2006</v>
      </c>
      <c r="C262" s="318">
        <f>'Series 700 Input'!J262</f>
        <v>0</v>
      </c>
      <c r="D262" s="318" t="s">
        <v>1752</v>
      </c>
      <c r="E262" s="574">
        <v>1.24</v>
      </c>
      <c r="F262" s="574">
        <v>1.24</v>
      </c>
      <c r="G262" s="574">
        <v>1.24</v>
      </c>
      <c r="H262" s="324">
        <f>IFERROR(IF($C262&lt;500,$C262*E262,IF(AND(500&lt;=$C262,$C262&lt;=5000),$C262*F262,IF($C262&gt;5000,$C262*G262,"No Offer"))),"No Offer")</f>
        <v>0</v>
      </c>
      <c r="I262" s="573">
        <v>1</v>
      </c>
      <c r="J262" s="573">
        <v>1</v>
      </c>
      <c r="K262" s="573">
        <v>1</v>
      </c>
      <c r="L262" s="326">
        <f>IFERROR(IF($C262&lt;500,$C262*I262,IF(AND(500&lt;=$C262,$C262&lt;=5000),$C262*J262,IF($C262&gt;5000,$C262*K262,"No Offer"))),"No Offer")</f>
        <v>0</v>
      </c>
      <c r="M262" s="574">
        <v>3.3</v>
      </c>
      <c r="N262" s="574">
        <v>3.3</v>
      </c>
      <c r="O262" s="574">
        <v>3.3</v>
      </c>
      <c r="P262" s="324">
        <f>IFERROR(IF($C262&lt;500,$C262*M262,IF(AND(500&lt;=$C262,$C262&lt;=5000),$C262*N262,IF($C262&gt;5000,$C262*O262,"No Offer"))),"No Offer")</f>
        <v>0</v>
      </c>
      <c r="Q262" s="644">
        <v>0.6</v>
      </c>
      <c r="R262" s="644">
        <v>0.6</v>
      </c>
      <c r="S262" s="644">
        <v>0.6</v>
      </c>
      <c r="T262" s="326">
        <f>IFERROR(IF($C262&lt;500,$C262*Q262,IF(AND(500&lt;=$C262,$C262&lt;=5000),$C262*R262,IF($C262&gt;5000,$C262*S262,"No Offer"))),"No Offer")</f>
        <v>0</v>
      </c>
      <c r="U262" s="576">
        <v>1.95</v>
      </c>
      <c r="V262" s="576">
        <v>1.95</v>
      </c>
      <c r="W262" s="576">
        <v>1.95</v>
      </c>
      <c r="X262" s="324">
        <f>IFERROR(IF($C262&lt;500,$C262*U262,IF(AND(500&lt;=$C262,$C262&lt;=5000),$C262*V262,IF($C262&gt;5000,$C262*W262,"No Offer"))),"No Offer")</f>
        <v>0</v>
      </c>
      <c r="Y262" s="573">
        <v>1.5</v>
      </c>
      <c r="Z262" s="573">
        <v>1.1000000000000001</v>
      </c>
      <c r="AA262" s="573">
        <v>0.9</v>
      </c>
      <c r="AB262" s="326">
        <f>IFERROR(IF($C262&lt;500,$C262*Y262,IF(AND(500&lt;=$C262,$C262&lt;=5000),$C262*Z262,IF($C262&gt;5000,$C262*AA262,"No Offer"))),"No Offer")</f>
        <v>0</v>
      </c>
      <c r="AC262" s="731">
        <f>AB262</f>
        <v>0</v>
      </c>
    </row>
    <row r="263" spans="1:29" x14ac:dyDescent="0.2">
      <c r="A263" s="316"/>
      <c r="B263" s="558"/>
      <c r="C263" s="318"/>
      <c r="D263" s="318"/>
      <c r="E263" s="574"/>
      <c r="F263" s="574"/>
      <c r="G263" s="574"/>
      <c r="H263" s="319"/>
      <c r="I263" s="573"/>
      <c r="J263" s="573"/>
      <c r="K263" s="573"/>
      <c r="L263" s="573"/>
      <c r="M263" s="574"/>
      <c r="N263" s="574"/>
      <c r="O263" s="574"/>
      <c r="P263" s="574"/>
      <c r="Q263" s="644"/>
      <c r="R263" s="644"/>
      <c r="S263" s="644"/>
      <c r="T263" s="644"/>
      <c r="U263" s="576"/>
      <c r="V263" s="576"/>
      <c r="W263" s="576"/>
      <c r="X263" s="576"/>
      <c r="Y263" s="573"/>
      <c r="Z263" s="573"/>
      <c r="AA263" s="573"/>
      <c r="AB263" s="732"/>
    </row>
    <row r="264" spans="1:29" x14ac:dyDescent="0.2">
      <c r="A264" s="311"/>
      <c r="B264" s="563" t="s">
        <v>2007</v>
      </c>
      <c r="C264" s="313"/>
      <c r="D264" s="314"/>
      <c r="E264" s="615" t="s">
        <v>1787</v>
      </c>
      <c r="F264" s="565" t="s">
        <v>1788</v>
      </c>
      <c r="G264" s="615" t="s">
        <v>1789</v>
      </c>
      <c r="H264" s="314"/>
      <c r="I264" s="616" t="s">
        <v>1787</v>
      </c>
      <c r="J264" s="567" t="s">
        <v>1788</v>
      </c>
      <c r="K264" s="616" t="s">
        <v>1789</v>
      </c>
      <c r="L264" s="616"/>
      <c r="M264" s="615" t="s">
        <v>1787</v>
      </c>
      <c r="N264" s="565" t="s">
        <v>1788</v>
      </c>
      <c r="O264" s="615" t="s">
        <v>1789</v>
      </c>
      <c r="P264" s="615"/>
      <c r="Q264" s="615" t="s">
        <v>1787</v>
      </c>
      <c r="R264" s="565" t="s">
        <v>1788</v>
      </c>
      <c r="S264" s="615" t="s">
        <v>1789</v>
      </c>
      <c r="T264" s="615"/>
      <c r="U264" s="616" t="s">
        <v>1787</v>
      </c>
      <c r="V264" s="567" t="s">
        <v>1788</v>
      </c>
      <c r="W264" s="616" t="s">
        <v>1789</v>
      </c>
      <c r="X264" s="616"/>
      <c r="Y264" s="616" t="s">
        <v>1787</v>
      </c>
      <c r="Z264" s="567" t="s">
        <v>1788</v>
      </c>
      <c r="AA264" s="616" t="s">
        <v>1789</v>
      </c>
      <c r="AB264" s="734"/>
    </row>
    <row r="265" spans="1:29" x14ac:dyDescent="0.2">
      <c r="A265" s="720"/>
      <c r="B265" s="721" t="s">
        <v>1776</v>
      </c>
      <c r="C265" s="722"/>
      <c r="D265" s="723"/>
      <c r="E265" s="723"/>
      <c r="F265" s="723"/>
      <c r="G265" s="747">
        <f>SUM(H267:H284)</f>
        <v>0</v>
      </c>
      <c r="H265" s="723"/>
      <c r="I265" s="725"/>
      <c r="J265" s="726"/>
      <c r="K265" s="747">
        <f>SUM(L267:L284)</f>
        <v>0</v>
      </c>
      <c r="L265" s="725"/>
      <c r="M265" s="727"/>
      <c r="N265" s="728"/>
      <c r="O265" s="747">
        <f>SUM(P267:P284)</f>
        <v>0</v>
      </c>
      <c r="P265" s="727"/>
      <c r="Q265" s="727"/>
      <c r="R265" s="728"/>
      <c r="S265" s="747">
        <f>SUM(T267:T284)</f>
        <v>0</v>
      </c>
      <c r="T265" s="727"/>
      <c r="U265" s="725"/>
      <c r="V265" s="726"/>
      <c r="W265" s="747">
        <f>SUM(X267:X284)</f>
        <v>0</v>
      </c>
      <c r="X265" s="725"/>
      <c r="Y265" s="725"/>
      <c r="Z265" s="726"/>
      <c r="AA265" s="747">
        <f>SUM(AB267:AB284)</f>
        <v>0</v>
      </c>
      <c r="AB265" s="729"/>
    </row>
    <row r="266" spans="1:29" x14ac:dyDescent="0.2">
      <c r="A266" s="346"/>
      <c r="B266" s="614"/>
      <c r="C266" s="346"/>
      <c r="D266" s="346"/>
      <c r="E266" s="574"/>
      <c r="F266" s="574"/>
      <c r="G266" s="574"/>
      <c r="H266" s="730"/>
      <c r="I266" s="573"/>
      <c r="J266" s="573"/>
      <c r="K266" s="573"/>
      <c r="L266" s="573"/>
      <c r="M266" s="574"/>
      <c r="N266" s="574"/>
      <c r="O266" s="574"/>
      <c r="P266" s="574"/>
      <c r="Q266" s="644"/>
      <c r="R266" s="644"/>
      <c r="S266" s="644"/>
      <c r="T266" s="644"/>
      <c r="U266" s="576"/>
      <c r="V266" s="576"/>
      <c r="W266" s="576"/>
      <c r="X266" s="576"/>
      <c r="Y266" s="573"/>
      <c r="Z266" s="573"/>
      <c r="AA266" s="573"/>
      <c r="AB266" s="732"/>
    </row>
    <row r="267" spans="1:29" x14ac:dyDescent="0.2">
      <c r="A267" s="316" t="s">
        <v>2008</v>
      </c>
      <c r="B267" s="558" t="s">
        <v>2009</v>
      </c>
      <c r="C267" s="318">
        <f>'Series 700 Input'!J267</f>
        <v>0</v>
      </c>
      <c r="D267" s="318" t="s">
        <v>1752</v>
      </c>
      <c r="E267" s="574">
        <v>7.85</v>
      </c>
      <c r="F267" s="574">
        <v>2.16</v>
      </c>
      <c r="G267" s="574">
        <v>1.81</v>
      </c>
      <c r="H267" s="324">
        <f>IFERROR(IF($C267&lt;500,$C267*E267,IF(AND(500&lt;=$C267,$C267&lt;=5000),$C267*F267,IF($C267&gt;5000,$C267*G267,"No Offer"))),"No Offer")</f>
        <v>0</v>
      </c>
      <c r="I267" s="573">
        <v>7.6</v>
      </c>
      <c r="J267" s="573">
        <v>1.2</v>
      </c>
      <c r="K267" s="573">
        <v>1.1000000000000001</v>
      </c>
      <c r="L267" s="326">
        <f>IFERROR(IF($C267&lt;500,$C267*I267,IF(AND(500&lt;=$C267,$C267&lt;=5000),$C267*J267,IF($C267&gt;5000,$C267*K267,"No Offer"))),"No Offer")</f>
        <v>0</v>
      </c>
      <c r="M267" s="574">
        <v>2.7</v>
      </c>
      <c r="N267" s="574">
        <v>2.7</v>
      </c>
      <c r="O267" s="574">
        <v>2.7</v>
      </c>
      <c r="P267" s="324">
        <f>IFERROR(IF($C267&lt;500,$C267*M267,IF(AND(500&lt;=$C267,$C267&lt;=5000),$C267*N267,IF($C267&gt;5000,$C267*O267,"No Offer"))),"No Offer")</f>
        <v>0</v>
      </c>
      <c r="Q267" s="644">
        <v>1.5</v>
      </c>
      <c r="R267" s="644">
        <v>1.2</v>
      </c>
      <c r="S267" s="644">
        <v>1.2</v>
      </c>
      <c r="T267" s="326">
        <f>IFERROR(IF($C267&lt;500,$C267*Q267,IF(AND(500&lt;=$C267,$C267&lt;=5000),$C267*R267,IF($C267&gt;5000,$C267*S267,"No Offer"))),"No Offer")</f>
        <v>0</v>
      </c>
      <c r="U267" s="576">
        <v>5.57</v>
      </c>
      <c r="V267" s="576">
        <v>2.02</v>
      </c>
      <c r="W267" s="576">
        <v>1.04</v>
      </c>
      <c r="X267" s="324">
        <f>IFERROR(IF($C267&lt;500,$C267*U267,IF(AND(500&lt;=$C267,$C267&lt;=5000),$C267*V267,IF($C267&gt;5000,$C267*W267,"No Offer"))),"No Offer")</f>
        <v>0</v>
      </c>
      <c r="Y267" s="573">
        <v>8.7399999999999984</v>
      </c>
      <c r="Z267" s="573">
        <v>1.38</v>
      </c>
      <c r="AA267" s="573">
        <v>1.2649999999999999</v>
      </c>
      <c r="AB267" s="326">
        <f>IFERROR(IF($C267&lt;500,$C267*Y267,IF(AND(500&lt;=$C267,$C267&lt;=5000),$C267*Z267,IF($C267&gt;5000,$C267*AA267,"No Offer"))),"No Offer")</f>
        <v>0</v>
      </c>
      <c r="AC267" s="731">
        <f>AB267</f>
        <v>0</v>
      </c>
    </row>
    <row r="268" spans="1:29" x14ac:dyDescent="0.2">
      <c r="A268" s="346"/>
      <c r="B268" s="558"/>
      <c r="C268" s="318"/>
      <c r="D268" s="318"/>
      <c r="E268" s="574"/>
      <c r="F268" s="574"/>
      <c r="G268" s="574"/>
      <c r="H268" s="319"/>
      <c r="I268" s="573"/>
      <c r="J268" s="573"/>
      <c r="K268" s="573"/>
      <c r="L268" s="573"/>
      <c r="M268" s="574"/>
      <c r="N268" s="574"/>
      <c r="O268" s="574"/>
      <c r="P268" s="574"/>
      <c r="Q268" s="644"/>
      <c r="R268" s="644"/>
      <c r="S268" s="644"/>
      <c r="T268" s="644"/>
      <c r="U268" s="576"/>
      <c r="V268" s="576"/>
      <c r="W268" s="576"/>
      <c r="X268" s="576"/>
      <c r="Y268" s="573"/>
      <c r="Z268" s="573"/>
      <c r="AA268" s="573"/>
      <c r="AB268" s="732"/>
    </row>
    <row r="269" spans="1:29" s="738" customFormat="1" x14ac:dyDescent="0.2">
      <c r="A269" s="316" t="s">
        <v>2010</v>
      </c>
      <c r="B269" s="558" t="s">
        <v>2011</v>
      </c>
      <c r="C269" s="318">
        <f>'Series 700 Input'!J269</f>
        <v>0</v>
      </c>
      <c r="D269" s="318" t="s">
        <v>1752</v>
      </c>
      <c r="E269" s="574">
        <v>7.85</v>
      </c>
      <c r="F269" s="574">
        <v>2.39</v>
      </c>
      <c r="G269" s="574">
        <v>2.04</v>
      </c>
      <c r="H269" s="324">
        <f>IFERROR(IF($C269&lt;500,$C269*E269,IF(AND(500&lt;=$C269,$C269&lt;=5000),$C269*F269,IF($C269&gt;5000,$C269*G269,"No Offer"))),"No Offer")</f>
        <v>0</v>
      </c>
      <c r="I269" s="573">
        <v>7.6</v>
      </c>
      <c r="J269" s="573">
        <v>1.2</v>
      </c>
      <c r="K269" s="573">
        <v>1.1000000000000001</v>
      </c>
      <c r="L269" s="326">
        <f>IFERROR(IF($C269&lt;500,$C269*I269,IF(AND(500&lt;=$C269,$C269&lt;=5000),$C269*J269,IF($C269&gt;5000,$C269*K269,"No Offer"))),"No Offer")</f>
        <v>0</v>
      </c>
      <c r="M269" s="574">
        <v>4.32</v>
      </c>
      <c r="N269" s="574">
        <v>4.32</v>
      </c>
      <c r="O269" s="574">
        <v>4.32</v>
      </c>
      <c r="P269" s="324">
        <f>IFERROR(IF($C269&lt;500,$C269*M269,IF(AND(500&lt;=$C269,$C269&lt;=5000),$C269*N269,IF($C269&gt;5000,$C269*O269,"No Offer"))),"No Offer")</f>
        <v>0</v>
      </c>
      <c r="Q269" s="644">
        <v>1.5</v>
      </c>
      <c r="R269" s="644">
        <v>1.2</v>
      </c>
      <c r="S269" s="644">
        <v>1.2</v>
      </c>
      <c r="T269" s="326">
        <f>IFERROR(IF($C269&lt;500,$C269*Q269,IF(AND(500&lt;=$C269,$C269&lt;=5000),$C269*R269,IF($C269&gt;5000,$C269*S269,"No Offer"))),"No Offer")</f>
        <v>0</v>
      </c>
      <c r="U269" s="576">
        <v>6</v>
      </c>
      <c r="V269" s="576">
        <v>2.44</v>
      </c>
      <c r="W269" s="576">
        <v>1.47</v>
      </c>
      <c r="X269" s="324">
        <f>IFERROR(IF($C269&lt;500,$C269*U269,IF(AND(500&lt;=$C269,$C269&lt;=5000),$C269*V269,IF($C269&gt;5000,$C269*W269,"No Offer"))),"No Offer")</f>
        <v>0</v>
      </c>
      <c r="Y269" s="573">
        <v>8.7399999999999984</v>
      </c>
      <c r="Z269" s="573">
        <v>1.38</v>
      </c>
      <c r="AA269" s="573">
        <v>1.2649999999999999</v>
      </c>
      <c r="AB269" s="326">
        <f>IFERROR(IF($C269&lt;500,$C269*Y269,IF(AND(500&lt;=$C269,$C269&lt;=5000),$C269*Z269,IF($C269&gt;5000,$C269*AA269,"No Offer"))),"No Offer")</f>
        <v>0</v>
      </c>
      <c r="AC269" s="731">
        <f>AB269</f>
        <v>0</v>
      </c>
    </row>
    <row r="270" spans="1:29" x14ac:dyDescent="0.2">
      <c r="A270" s="346"/>
      <c r="B270" s="558"/>
      <c r="C270" s="318"/>
      <c r="D270" s="318"/>
      <c r="E270" s="574"/>
      <c r="F270" s="574"/>
      <c r="G270" s="574"/>
      <c r="H270" s="319"/>
      <c r="I270" s="573"/>
      <c r="J270" s="573"/>
      <c r="K270" s="573"/>
      <c r="L270" s="573"/>
      <c r="M270" s="574"/>
      <c r="N270" s="574"/>
      <c r="O270" s="574"/>
      <c r="P270" s="574"/>
      <c r="Q270" s="644"/>
      <c r="R270" s="644"/>
      <c r="S270" s="644"/>
      <c r="T270" s="644"/>
      <c r="U270" s="576"/>
      <c r="V270" s="576"/>
      <c r="W270" s="576"/>
      <c r="X270" s="576"/>
      <c r="Y270" s="573"/>
      <c r="Z270" s="573"/>
      <c r="AA270" s="573"/>
      <c r="AB270" s="732"/>
    </row>
    <row r="271" spans="1:29" x14ac:dyDescent="0.2">
      <c r="A271" s="316" t="s">
        <v>2012</v>
      </c>
      <c r="B271" s="558" t="s">
        <v>2013</v>
      </c>
      <c r="C271" s="318">
        <f>'Series 700 Input'!J271</f>
        <v>0</v>
      </c>
      <c r="D271" s="318" t="s">
        <v>1752</v>
      </c>
      <c r="E271" s="574">
        <v>8.31</v>
      </c>
      <c r="F271" s="574">
        <v>2.6</v>
      </c>
      <c r="G271" s="574">
        <v>2.25</v>
      </c>
      <c r="H271" s="324">
        <f>IFERROR(IF($C271&lt;500,$C271*E271,IF(AND(500&lt;=$C271,$C271&lt;=5000),$C271*F271,IF($C271&gt;5000,$C271*G271,"No Offer"))),"No Offer")</f>
        <v>0</v>
      </c>
      <c r="I271" s="573">
        <v>7.6</v>
      </c>
      <c r="J271" s="573">
        <v>1.2</v>
      </c>
      <c r="K271" s="573">
        <v>1.1000000000000001</v>
      </c>
      <c r="L271" s="326">
        <f>IFERROR(IF($C271&lt;500,$C271*I271,IF(AND(500&lt;=$C271,$C271&lt;=5000),$C271*J271,IF($C271&gt;5000,$C271*K271,"No Offer"))),"No Offer")</f>
        <v>0</v>
      </c>
      <c r="M271" s="574">
        <v>5.4</v>
      </c>
      <c r="N271" s="574">
        <v>5.4</v>
      </c>
      <c r="O271" s="574">
        <v>5.4</v>
      </c>
      <c r="P271" s="324">
        <f>IFERROR(IF($C271&lt;500,$C271*M271,IF(AND(500&lt;=$C271,$C271&lt;=5000),$C271*N271,IF($C271&gt;5000,$C271*O271,"No Offer"))),"No Offer")</f>
        <v>0</v>
      </c>
      <c r="Q271" s="644">
        <v>1.5</v>
      </c>
      <c r="R271" s="644">
        <v>1.2</v>
      </c>
      <c r="S271" s="644">
        <v>1.2</v>
      </c>
      <c r="T271" s="326">
        <f>IFERROR(IF($C271&lt;500,$C271*Q271,IF(AND(500&lt;=$C271,$C271&lt;=5000),$C271*R271,IF($C271&gt;5000,$C271*S271,"No Offer"))),"No Offer")</f>
        <v>0</v>
      </c>
      <c r="U271" s="576">
        <v>6.28</v>
      </c>
      <c r="V271" s="576">
        <v>2.73</v>
      </c>
      <c r="W271" s="576">
        <v>1.75</v>
      </c>
      <c r="X271" s="324">
        <f>IFERROR(IF($C271&lt;500,$C271*U271,IF(AND(500&lt;=$C271,$C271&lt;=5000),$C271*V271,IF($C271&gt;5000,$C271*W271,"No Offer"))),"No Offer")</f>
        <v>0</v>
      </c>
      <c r="Y271" s="573">
        <v>8.7399999999999984</v>
      </c>
      <c r="Z271" s="573">
        <v>1.38</v>
      </c>
      <c r="AA271" s="573">
        <v>1.2649999999999999</v>
      </c>
      <c r="AB271" s="326">
        <f>IFERROR(IF($C271&lt;500,$C271*Y271,IF(AND(500&lt;=$C271,$C271&lt;=5000),$C271*Z271,IF($C271&gt;5000,$C271*AA271,"No Offer"))),"No Offer")</f>
        <v>0</v>
      </c>
      <c r="AC271" s="731">
        <f>AB271</f>
        <v>0</v>
      </c>
    </row>
    <row r="272" spans="1:29" x14ac:dyDescent="0.2">
      <c r="A272" s="346"/>
      <c r="B272" s="558"/>
      <c r="C272" s="318"/>
      <c r="D272" s="318"/>
      <c r="E272" s="574"/>
      <c r="F272" s="574"/>
      <c r="G272" s="574"/>
      <c r="H272" s="319"/>
      <c r="I272" s="573"/>
      <c r="J272" s="573"/>
      <c r="K272" s="573"/>
      <c r="L272" s="573"/>
      <c r="M272" s="574"/>
      <c r="N272" s="574"/>
      <c r="O272" s="574"/>
      <c r="P272" s="574"/>
      <c r="Q272" s="644"/>
      <c r="R272" s="644"/>
      <c r="S272" s="644"/>
      <c r="T272" s="644"/>
      <c r="U272" s="576"/>
      <c r="V272" s="576"/>
      <c r="W272" s="576"/>
      <c r="X272" s="576"/>
      <c r="Y272" s="573"/>
      <c r="Z272" s="573"/>
      <c r="AA272" s="573"/>
      <c r="AB272" s="732"/>
    </row>
    <row r="273" spans="1:29" x14ac:dyDescent="0.2">
      <c r="A273" s="316" t="s">
        <v>2014</v>
      </c>
      <c r="B273" s="558" t="s">
        <v>2015</v>
      </c>
      <c r="C273" s="318">
        <f>'Series 700 Input'!J273</f>
        <v>0</v>
      </c>
      <c r="D273" s="318" t="s">
        <v>1752</v>
      </c>
      <c r="E273" s="574">
        <v>8.31</v>
      </c>
      <c r="F273" s="574">
        <v>4.18</v>
      </c>
      <c r="G273" s="574">
        <v>3.41</v>
      </c>
      <c r="H273" s="324">
        <f>IFERROR(IF($C273&lt;500,$C273*E273,IF(AND(500&lt;=$C273,$C273&lt;=5000),$C273*F273,IF($C273&gt;5000,$C273*G273,"No Offer"))),"No Offer")</f>
        <v>0</v>
      </c>
      <c r="I273" s="573">
        <v>7.6</v>
      </c>
      <c r="J273" s="573">
        <v>1.35</v>
      </c>
      <c r="K273" s="573">
        <v>1.1000000000000001</v>
      </c>
      <c r="L273" s="326">
        <f>IFERROR(IF($C273&lt;500,$C273*I273,IF(AND(500&lt;=$C273,$C273&lt;=5000),$C273*J273,IF($C273&gt;5000,$C273*K273,"No Offer"))),"No Offer")</f>
        <v>0</v>
      </c>
      <c r="M273" s="574">
        <v>6.48</v>
      </c>
      <c r="N273" s="574">
        <v>6.48</v>
      </c>
      <c r="O273" s="574">
        <v>6.48</v>
      </c>
      <c r="P273" s="324">
        <f>IFERROR(IF($C273&lt;500,$C273*M273,IF(AND(500&lt;=$C273,$C273&lt;=5000),$C273*N273,IF($C273&gt;5000,$C273*O273,"No Offer"))),"No Offer")</f>
        <v>0</v>
      </c>
      <c r="Q273" s="644">
        <v>1.5</v>
      </c>
      <c r="R273" s="644">
        <v>1.2</v>
      </c>
      <c r="S273" s="644">
        <v>1.2</v>
      </c>
      <c r="T273" s="326">
        <f>IFERROR(IF($C273&lt;500,$C273*Q273,IF(AND(500&lt;=$C273,$C273&lt;=5000),$C273*R273,IF($C273&gt;5000,$C273*S273,"No Offer"))),"No Offer")</f>
        <v>0</v>
      </c>
      <c r="U273" s="576">
        <v>6.56</v>
      </c>
      <c r="V273" s="576">
        <v>3.01</v>
      </c>
      <c r="W273" s="576">
        <v>2.04</v>
      </c>
      <c r="X273" s="324">
        <f>IFERROR(IF($C273&lt;500,$C273*U273,IF(AND(500&lt;=$C273,$C273&lt;=5000),$C273*V273,IF($C273&gt;5000,$C273*W273,"No Offer"))),"No Offer")</f>
        <v>0</v>
      </c>
      <c r="Y273" s="573">
        <v>8.7399999999999984</v>
      </c>
      <c r="Z273" s="573">
        <v>1.5525</v>
      </c>
      <c r="AA273" s="573">
        <v>1.2649999999999999</v>
      </c>
      <c r="AB273" s="326">
        <f>IFERROR(IF($C273&lt;500,$C273*Y273,IF(AND(500&lt;=$C273,$C273&lt;=5000),$C273*Z273,IF($C273&gt;5000,$C273*AA273,"No Offer"))),"No Offer")</f>
        <v>0</v>
      </c>
      <c r="AC273" s="731">
        <f>AB273</f>
        <v>0</v>
      </c>
    </row>
    <row r="274" spans="1:29" x14ac:dyDescent="0.2">
      <c r="A274" s="346"/>
      <c r="B274" s="558"/>
      <c r="C274" s="318"/>
      <c r="D274" s="318"/>
      <c r="E274" s="574"/>
      <c r="F274" s="574"/>
      <c r="G274" s="574"/>
      <c r="H274" s="319"/>
      <c r="I274" s="573"/>
      <c r="J274" s="573"/>
      <c r="K274" s="573"/>
      <c r="L274" s="573"/>
      <c r="M274" s="574"/>
      <c r="N274" s="574"/>
      <c r="O274" s="574"/>
      <c r="P274" s="574"/>
      <c r="Q274" s="644"/>
      <c r="R274" s="644"/>
      <c r="S274" s="644"/>
      <c r="T274" s="644"/>
      <c r="U274" s="576"/>
      <c r="V274" s="576"/>
      <c r="W274" s="576"/>
      <c r="X274" s="576"/>
      <c r="Y274" s="573"/>
      <c r="Z274" s="573"/>
      <c r="AA274" s="573"/>
      <c r="AB274" s="732"/>
    </row>
    <row r="275" spans="1:29" x14ac:dyDescent="0.2">
      <c r="A275" s="316" t="s">
        <v>2016</v>
      </c>
      <c r="B275" s="558" t="s">
        <v>2017</v>
      </c>
      <c r="C275" s="318">
        <f>'Series 700 Input'!J275</f>
        <v>0</v>
      </c>
      <c r="D275" s="318" t="s">
        <v>1752</v>
      </c>
      <c r="E275" s="574">
        <v>8.31</v>
      </c>
      <c r="F275" s="574">
        <v>4.18</v>
      </c>
      <c r="G275" s="574">
        <v>3.34</v>
      </c>
      <c r="H275" s="324">
        <f>IFERROR(IF($C275&lt;500,$C275*E275,IF(AND(500&lt;=$C275,$C275&lt;=5000),$C275*F275,IF($C275&gt;5000,$C275*G275,"No Offer"))),"No Offer")</f>
        <v>0</v>
      </c>
      <c r="I275" s="573">
        <v>7.6</v>
      </c>
      <c r="J275" s="573">
        <v>1.4</v>
      </c>
      <c r="K275" s="573">
        <v>1.1000000000000001</v>
      </c>
      <c r="L275" s="326">
        <f>IFERROR(IF($C275&lt;500,$C275*I275,IF(AND(500&lt;=$C275,$C275&lt;=5000),$C275*J275,IF($C275&gt;5000,$C275*K275,"No Offer"))),"No Offer")</f>
        <v>0</v>
      </c>
      <c r="M275" s="574">
        <v>7.56</v>
      </c>
      <c r="N275" s="574">
        <v>7.56</v>
      </c>
      <c r="O275" s="574">
        <v>7.56</v>
      </c>
      <c r="P275" s="324">
        <f>IFERROR(IF($C275&lt;500,$C275*M275,IF(AND(500&lt;=$C275,$C275&lt;=5000),$C275*N275,IF($C275&gt;5000,$C275*O275,"No Offer"))),"No Offer")</f>
        <v>0</v>
      </c>
      <c r="Q275" s="644">
        <v>1.5</v>
      </c>
      <c r="R275" s="644">
        <v>1.2</v>
      </c>
      <c r="S275" s="644">
        <v>1.2</v>
      </c>
      <c r="T275" s="326">
        <f>IFERROR(IF($C275&lt;500,$C275*Q275,IF(AND(500&lt;=$C275,$C275&lt;=5000),$C275*R275,IF($C275&gt;5000,$C275*S275,"No Offer"))),"No Offer")</f>
        <v>0</v>
      </c>
      <c r="U275" s="576">
        <v>6.85</v>
      </c>
      <c r="V275" s="576">
        <v>3.25</v>
      </c>
      <c r="W275" s="576">
        <v>2.3199999999999998</v>
      </c>
      <c r="X275" s="324">
        <f>IFERROR(IF($C275&lt;500,$C275*U275,IF(AND(500&lt;=$C275,$C275&lt;=5000),$C275*V275,IF($C275&gt;5000,$C275*W275,"No Offer"))),"No Offer")</f>
        <v>0</v>
      </c>
      <c r="Y275" s="573">
        <v>8.7399999999999984</v>
      </c>
      <c r="Z275" s="573">
        <v>1.6099999999999999</v>
      </c>
      <c r="AA275" s="573">
        <v>1.2649999999999999</v>
      </c>
      <c r="AB275" s="326">
        <f>IFERROR(IF($C275&lt;500,$C275*Y275,IF(AND(500&lt;=$C275,$C275&lt;=5000),$C275*Z275,IF($C275&gt;5000,$C275*AA275,"No Offer"))),"No Offer")</f>
        <v>0</v>
      </c>
      <c r="AC275" s="731">
        <f>AB275</f>
        <v>0</v>
      </c>
    </row>
    <row r="276" spans="1:29" x14ac:dyDescent="0.2">
      <c r="A276" s="346"/>
      <c r="B276" s="558"/>
      <c r="C276" s="318"/>
      <c r="D276" s="318"/>
      <c r="E276" s="574"/>
      <c r="F276" s="574"/>
      <c r="G276" s="574"/>
      <c r="H276" s="319"/>
      <c r="I276" s="573"/>
      <c r="J276" s="573"/>
      <c r="K276" s="573"/>
      <c r="L276" s="573"/>
      <c r="M276" s="574"/>
      <c r="N276" s="574"/>
      <c r="O276" s="574"/>
      <c r="P276" s="574"/>
      <c r="Q276" s="644"/>
      <c r="R276" s="644"/>
      <c r="S276" s="644"/>
      <c r="T276" s="644"/>
      <c r="U276" s="576"/>
      <c r="V276" s="576"/>
      <c r="W276" s="576"/>
      <c r="X276" s="576"/>
      <c r="Y276" s="573"/>
      <c r="Z276" s="573"/>
      <c r="AA276" s="573"/>
      <c r="AB276" s="732"/>
    </row>
    <row r="277" spans="1:29" x14ac:dyDescent="0.2">
      <c r="A277" s="316" t="s">
        <v>2018</v>
      </c>
      <c r="B277" s="558" t="s">
        <v>2019</v>
      </c>
      <c r="C277" s="318">
        <f>'Series 700 Input'!J277</f>
        <v>0</v>
      </c>
      <c r="D277" s="318" t="s">
        <v>1752</v>
      </c>
      <c r="E277" s="574">
        <v>9.18</v>
      </c>
      <c r="F277" s="574">
        <v>4.41</v>
      </c>
      <c r="G277" s="574">
        <v>3.34</v>
      </c>
      <c r="H277" s="324">
        <f>IFERROR(IF($C277&lt;500,$C277*E277,IF(AND(500&lt;=$C277,$C277&lt;=5000),$C277*F277,IF($C277&gt;5000,$C277*G277,"No Offer"))),"No Offer")</f>
        <v>0</v>
      </c>
      <c r="I277" s="573">
        <v>7.6</v>
      </c>
      <c r="J277" s="573">
        <v>1.4</v>
      </c>
      <c r="K277" s="573">
        <v>1.2</v>
      </c>
      <c r="L277" s="326">
        <f>IFERROR(IF($C277&lt;500,$C277*I277,IF(AND(500&lt;=$C277,$C277&lt;=5000),$C277*J277,IF($C277&gt;5000,$C277*K277,"No Offer"))),"No Offer")</f>
        <v>0</v>
      </c>
      <c r="M277" s="574">
        <v>8.64</v>
      </c>
      <c r="N277" s="574">
        <v>8.64</v>
      </c>
      <c r="O277" s="574">
        <v>8.64</v>
      </c>
      <c r="P277" s="324">
        <f>IFERROR(IF($C277&lt;500,$C277*M277,IF(AND(500&lt;=$C277,$C277&lt;=5000),$C277*N277,IF($C277&gt;5000,$C277*O277,"No Offer"))),"No Offer")</f>
        <v>0</v>
      </c>
      <c r="Q277" s="644">
        <v>1.5</v>
      </c>
      <c r="R277" s="644">
        <v>1.2</v>
      </c>
      <c r="S277" s="644">
        <v>1.2</v>
      </c>
      <c r="T277" s="326">
        <f>IFERROR(IF($C277&lt;500,$C277*Q277,IF(AND(500&lt;=$C277,$C277&lt;=5000),$C277*R277,IF($C277&gt;5000,$C277*S277,"No Offer"))),"No Offer")</f>
        <v>0</v>
      </c>
      <c r="U277" s="576">
        <v>7.13</v>
      </c>
      <c r="V277" s="576">
        <v>3.58</v>
      </c>
      <c r="W277" s="576">
        <v>2.6</v>
      </c>
      <c r="X277" s="324">
        <f>IFERROR(IF($C277&lt;500,$C277*U277,IF(AND(500&lt;=$C277,$C277&lt;=5000),$C277*V277,IF($C277&gt;5000,$C277*W277,"No Offer"))),"No Offer")</f>
        <v>0</v>
      </c>
      <c r="Y277" s="573">
        <v>8.7399999999999984</v>
      </c>
      <c r="Z277" s="573">
        <v>1.6099999999999999</v>
      </c>
      <c r="AA277" s="573">
        <v>1.38</v>
      </c>
      <c r="AB277" s="326">
        <f>IFERROR(IF($C277&lt;500,$C277*Y277,IF(AND(500&lt;=$C277,$C277&lt;=5000),$C277*Z277,IF($C277&gt;5000,$C277*AA277,"No Offer"))),"No Offer")</f>
        <v>0</v>
      </c>
      <c r="AC277" s="731">
        <f>AB277</f>
        <v>0</v>
      </c>
    </row>
    <row r="278" spans="1:29" x14ac:dyDescent="0.2">
      <c r="A278" s="346"/>
      <c r="B278" s="558"/>
      <c r="C278" s="318"/>
      <c r="D278" s="318"/>
      <c r="E278" s="574"/>
      <c r="F278" s="574"/>
      <c r="G278" s="574"/>
      <c r="H278" s="319"/>
      <c r="I278" s="573"/>
      <c r="J278" s="573"/>
      <c r="K278" s="573"/>
      <c r="L278" s="573"/>
      <c r="M278" s="574"/>
      <c r="N278" s="574"/>
      <c r="O278" s="574"/>
      <c r="P278" s="574"/>
      <c r="Q278" s="644"/>
      <c r="R278" s="644"/>
      <c r="S278" s="644"/>
      <c r="T278" s="644"/>
      <c r="U278" s="576"/>
      <c r="V278" s="576"/>
      <c r="W278" s="576"/>
      <c r="X278" s="576"/>
      <c r="Y278" s="573"/>
      <c r="Z278" s="573"/>
      <c r="AA278" s="573"/>
      <c r="AB278" s="732"/>
    </row>
    <row r="279" spans="1:29" s="738" customFormat="1" x14ac:dyDescent="0.2">
      <c r="A279" s="316" t="s">
        <v>2020</v>
      </c>
      <c r="B279" s="558" t="s">
        <v>2021</v>
      </c>
      <c r="C279" s="318">
        <f>'Series 700 Input'!J279</f>
        <v>0</v>
      </c>
      <c r="D279" s="318" t="s">
        <v>1752</v>
      </c>
      <c r="E279" s="574">
        <v>9.18</v>
      </c>
      <c r="F279" s="574">
        <v>5.04</v>
      </c>
      <c r="G279" s="574">
        <v>4.43</v>
      </c>
      <c r="H279" s="324">
        <f>IFERROR(IF($C279&lt;500,$C279*E279,IF(AND(500&lt;=$C279,$C279&lt;=5000),$C279*F279,IF($C279&gt;5000,$C279*G279,"No Offer"))),"No Offer")</f>
        <v>0</v>
      </c>
      <c r="I279" s="573">
        <v>7.6</v>
      </c>
      <c r="J279" s="573">
        <v>1.4</v>
      </c>
      <c r="K279" s="573">
        <v>1.2</v>
      </c>
      <c r="L279" s="326">
        <f>IFERROR(IF($C279&lt;500,$C279*I279,IF(AND(500&lt;=$C279,$C279&lt;=5000),$C279*J279,IF($C279&gt;5000,$C279*K279,"No Offer"))),"No Offer")</f>
        <v>0</v>
      </c>
      <c r="M279" s="574">
        <v>10.8</v>
      </c>
      <c r="N279" s="574">
        <v>10.8</v>
      </c>
      <c r="O279" s="574">
        <v>10.8</v>
      </c>
      <c r="P279" s="324">
        <f>IFERROR(IF($C279&lt;500,$C279*M279,IF(AND(500&lt;=$C279,$C279&lt;=5000),$C279*N279,IF($C279&gt;5000,$C279*O279,"No Offer"))),"No Offer")</f>
        <v>0</v>
      </c>
      <c r="Q279" s="644">
        <v>1.8</v>
      </c>
      <c r="R279" s="644">
        <v>1.5</v>
      </c>
      <c r="S279" s="644">
        <v>1.5</v>
      </c>
      <c r="T279" s="326">
        <f>IFERROR(IF($C279&lt;500,$C279*Q279,IF(AND(500&lt;=$C279,$C279&lt;=5000),$C279*R279,IF($C279&gt;5000,$C279*S279,"No Offer"))),"No Offer")</f>
        <v>0</v>
      </c>
      <c r="U279" s="576">
        <v>7.7</v>
      </c>
      <c r="V279" s="576">
        <v>5.09</v>
      </c>
      <c r="W279" s="576">
        <v>3.17</v>
      </c>
      <c r="X279" s="324">
        <f>IFERROR(IF($C279&lt;500,$C279*U279,IF(AND(500&lt;=$C279,$C279&lt;=5000),$C279*V279,IF($C279&gt;5000,$C279*W279,"No Offer"))),"No Offer")</f>
        <v>0</v>
      </c>
      <c r="Y279" s="573">
        <v>8.7399999999999984</v>
      </c>
      <c r="Z279" s="573">
        <v>1.6099999999999999</v>
      </c>
      <c r="AA279" s="573">
        <v>1.38</v>
      </c>
      <c r="AB279" s="326">
        <f>IFERROR(IF($C279&lt;500,$C279*Y279,IF(AND(500&lt;=$C279,$C279&lt;=5000),$C279*Z279,IF($C279&gt;5000,$C279*AA279,"No Offer"))),"No Offer")</f>
        <v>0</v>
      </c>
      <c r="AC279" s="731">
        <f>AB279</f>
        <v>0</v>
      </c>
    </row>
    <row r="280" spans="1:29" x14ac:dyDescent="0.2">
      <c r="A280" s="346"/>
      <c r="B280" s="558"/>
      <c r="C280" s="318"/>
      <c r="D280" s="318"/>
      <c r="E280" s="574"/>
      <c r="F280" s="574"/>
      <c r="G280" s="574"/>
      <c r="H280" s="319"/>
      <c r="I280" s="573"/>
      <c r="J280" s="573"/>
      <c r="K280" s="573"/>
      <c r="L280" s="573"/>
      <c r="M280" s="574"/>
      <c r="N280" s="574"/>
      <c r="O280" s="574"/>
      <c r="P280" s="574"/>
      <c r="Q280" s="644"/>
      <c r="R280" s="644"/>
      <c r="S280" s="644"/>
      <c r="T280" s="644"/>
      <c r="U280" s="576"/>
      <c r="V280" s="576"/>
      <c r="W280" s="576"/>
      <c r="X280" s="576"/>
      <c r="Y280" s="573"/>
      <c r="Z280" s="573"/>
      <c r="AA280" s="573"/>
      <c r="AB280" s="732"/>
    </row>
    <row r="281" spans="1:29" x14ac:dyDescent="0.2">
      <c r="A281" s="316" t="s">
        <v>2022</v>
      </c>
      <c r="B281" s="558" t="s">
        <v>2023</v>
      </c>
      <c r="C281" s="318">
        <f>'Series 700 Input'!J281</f>
        <v>0</v>
      </c>
      <c r="D281" s="318" t="s">
        <v>1752</v>
      </c>
      <c r="E281" s="574">
        <v>10.16</v>
      </c>
      <c r="F281" s="574">
        <v>7.49</v>
      </c>
      <c r="G281" s="574">
        <v>6.59</v>
      </c>
      <c r="H281" s="324">
        <f>IFERROR(IF($C281&lt;500,$C281*E281,IF(AND(500&lt;=$C281,$C281&lt;=5000),$C281*F281,IF($C281&gt;5000,$C281*G281,"No Offer"))),"No Offer")</f>
        <v>0</v>
      </c>
      <c r="I281" s="573">
        <v>7.6</v>
      </c>
      <c r="J281" s="573">
        <v>1.4</v>
      </c>
      <c r="K281" s="573">
        <v>1.3</v>
      </c>
      <c r="L281" s="326">
        <f>IFERROR(IF($C281&lt;500,$C281*I281,IF(AND(500&lt;=$C281,$C281&lt;=5000),$C281*J281,IF($C281&gt;5000,$C281*K281,"No Offer"))),"No Offer")</f>
        <v>0</v>
      </c>
      <c r="M281" s="574">
        <v>14.58</v>
      </c>
      <c r="N281" s="574">
        <v>14.58</v>
      </c>
      <c r="O281" s="574">
        <v>14.58</v>
      </c>
      <c r="P281" s="324">
        <f>IFERROR(IF($C281&lt;500,$C281*M281,IF(AND(500&lt;=$C281,$C281&lt;=5000),$C281*N281,IF($C281&gt;5000,$C281*O281,"No Offer"))),"No Offer")</f>
        <v>0</v>
      </c>
      <c r="Q281" s="644">
        <v>2</v>
      </c>
      <c r="R281" s="644">
        <v>1.8</v>
      </c>
      <c r="S281" s="644">
        <v>1.8</v>
      </c>
      <c r="T281" s="326">
        <f>IFERROR(IF($C281&lt;500,$C281*Q281,IF(AND(500&lt;=$C281,$C281&lt;=5000),$C281*R281,IF($C281&gt;5000,$C281*S281,"No Offer"))),"No Offer")</f>
        <v>0</v>
      </c>
      <c r="U281" s="576">
        <v>8.11</v>
      </c>
      <c r="V281" s="576">
        <v>5.56</v>
      </c>
      <c r="W281" s="576">
        <v>4.58</v>
      </c>
      <c r="X281" s="324">
        <f>IFERROR(IF($C281&lt;500,$C281*U281,IF(AND(500&lt;=$C281,$C281&lt;=5000),$C281*V281,IF($C281&gt;5000,$C281*W281,"No Offer"))),"No Offer")</f>
        <v>0</v>
      </c>
      <c r="Y281" s="573">
        <v>8.7399999999999984</v>
      </c>
      <c r="Z281" s="573">
        <v>1.6099999999999999</v>
      </c>
      <c r="AA281" s="573">
        <v>1.4949999999999999</v>
      </c>
      <c r="AB281" s="326">
        <f>IFERROR(IF($C281&lt;500,$C281*Y281,IF(AND(500&lt;=$C281,$C281&lt;=5000),$C281*Z281,IF($C281&gt;5000,$C281*AA281,"No Offer"))),"No Offer")</f>
        <v>0</v>
      </c>
      <c r="AC281" s="731">
        <f>AB281</f>
        <v>0</v>
      </c>
    </row>
    <row r="282" spans="1:29" x14ac:dyDescent="0.2">
      <c r="A282" s="346"/>
      <c r="B282" s="558"/>
      <c r="C282" s="318"/>
      <c r="D282" s="318"/>
      <c r="E282" s="574"/>
      <c r="F282" s="574"/>
      <c r="G282" s="574"/>
      <c r="H282" s="319"/>
      <c r="I282" s="573"/>
      <c r="J282" s="573"/>
      <c r="K282" s="573"/>
      <c r="L282" s="573"/>
      <c r="M282" s="574"/>
      <c r="N282" s="574"/>
      <c r="O282" s="574"/>
      <c r="P282" s="574"/>
      <c r="Q282" s="644"/>
      <c r="R282" s="644"/>
      <c r="S282" s="644"/>
      <c r="T282" s="644"/>
      <c r="U282" s="576"/>
      <c r="V282" s="576"/>
      <c r="W282" s="576"/>
      <c r="X282" s="576"/>
      <c r="Y282" s="573"/>
      <c r="Z282" s="573"/>
      <c r="AA282" s="573"/>
      <c r="AB282" s="732"/>
    </row>
    <row r="283" spans="1:29" s="738" customFormat="1" x14ac:dyDescent="0.2">
      <c r="A283" s="316" t="s">
        <v>2024</v>
      </c>
      <c r="B283" s="558" t="s">
        <v>2025</v>
      </c>
      <c r="C283" s="318">
        <f>'Series 700 Input'!J283</f>
        <v>0</v>
      </c>
      <c r="D283" s="318" t="s">
        <v>1752</v>
      </c>
      <c r="E283" s="574">
        <v>11.88</v>
      </c>
      <c r="F283" s="574">
        <v>9.92</v>
      </c>
      <c r="G283" s="574">
        <v>8.76</v>
      </c>
      <c r="H283" s="324">
        <f>IFERROR(IF($C283&lt;500,$C283*E283,IF(AND(500&lt;=$C283,$C283&lt;=5000),$C283*F283,IF($C283&gt;5000,$C283*G283,"No Offer"))),"No Offer")</f>
        <v>0</v>
      </c>
      <c r="I283" s="573">
        <v>7.6</v>
      </c>
      <c r="J283" s="573">
        <v>1.4</v>
      </c>
      <c r="K283" s="573">
        <v>1.3</v>
      </c>
      <c r="L283" s="326">
        <f>IFERROR(IF($C283&lt;500,$C283*I283,IF(AND(500&lt;=$C283,$C283&lt;=5000),$C283*J283,IF($C283&gt;5000,$C283*K283,"No Offer"))),"No Offer")</f>
        <v>0</v>
      </c>
      <c r="M283" s="574">
        <v>19.440000000000001</v>
      </c>
      <c r="N283" s="574">
        <v>19.440000000000001</v>
      </c>
      <c r="O283" s="574">
        <v>19.440000000000001</v>
      </c>
      <c r="P283" s="324">
        <f>IFERROR(IF($C283&lt;500,$C283*M283,IF(AND(500&lt;=$C283,$C283&lt;=5000),$C283*N283,IF($C283&gt;5000,$C283*O283,"No Offer"))),"No Offer")</f>
        <v>0</v>
      </c>
      <c r="Q283" s="644">
        <v>2.5</v>
      </c>
      <c r="R283" s="644">
        <v>2</v>
      </c>
      <c r="S283" s="644">
        <v>2</v>
      </c>
      <c r="T283" s="326">
        <f>IFERROR(IF($C283&lt;500,$C283*Q283,IF(AND(500&lt;=$C283,$C283&lt;=5000),$C283*R283,IF($C283&gt;5000,$C283*S283,"No Offer"))),"No Offer")</f>
        <v>0</v>
      </c>
      <c r="U283" s="576">
        <v>10.53</v>
      </c>
      <c r="V283" s="576">
        <v>6.98</v>
      </c>
      <c r="W283" s="576">
        <v>6</v>
      </c>
      <c r="X283" s="324">
        <f>IFERROR(IF($C283&lt;500,$C283*U283,IF(AND(500&lt;=$C283,$C283&lt;=5000),$C283*V283,IF($C283&gt;5000,$C283*W283,"No Offer"))),"No Offer")</f>
        <v>0</v>
      </c>
      <c r="Y283" s="573">
        <v>8.7399999999999984</v>
      </c>
      <c r="Z283" s="573">
        <v>1.6099999999999999</v>
      </c>
      <c r="AA283" s="573">
        <v>1.4949999999999999</v>
      </c>
      <c r="AB283" s="326">
        <f>IFERROR(IF($C283&lt;500,$C283*Y283,IF(AND(500&lt;=$C283,$C283&lt;=5000),$C283*Z283,IF($C283&gt;5000,$C283*AA283,"No Offer"))),"No Offer")</f>
        <v>0</v>
      </c>
      <c r="AC283" s="731">
        <f>AB283</f>
        <v>0</v>
      </c>
    </row>
    <row r="284" spans="1:29" x14ac:dyDescent="0.2">
      <c r="A284" s="316"/>
      <c r="B284" s="558"/>
      <c r="C284" s="318"/>
      <c r="D284" s="318"/>
      <c r="E284" s="730"/>
      <c r="F284" s="730"/>
      <c r="G284" s="730"/>
      <c r="H284" s="319"/>
      <c r="I284" s="570"/>
      <c r="J284" s="570"/>
      <c r="K284" s="570"/>
      <c r="L284" s="570"/>
      <c r="M284" s="730"/>
      <c r="N284" s="730"/>
      <c r="O284" s="730"/>
      <c r="P284" s="730"/>
      <c r="Q284" s="346"/>
      <c r="R284" s="346"/>
      <c r="S284" s="346"/>
      <c r="T284" s="346"/>
      <c r="U284" s="571"/>
      <c r="V284" s="571"/>
      <c r="W284" s="571"/>
      <c r="X284" s="571"/>
      <c r="Y284" s="570"/>
      <c r="Z284" s="570"/>
      <c r="AA284" s="570"/>
      <c r="AB284" s="346"/>
    </row>
    <row r="285" spans="1:29" x14ac:dyDescent="0.2">
      <c r="A285" s="311"/>
      <c r="B285" s="563" t="s">
        <v>2026</v>
      </c>
      <c r="C285" s="313"/>
      <c r="D285" s="314"/>
      <c r="E285" s="564" t="s">
        <v>396</v>
      </c>
      <c r="F285" s="753" t="s">
        <v>397</v>
      </c>
      <c r="G285" s="564" t="s">
        <v>398</v>
      </c>
      <c r="H285" s="314"/>
      <c r="I285" s="566" t="s">
        <v>396</v>
      </c>
      <c r="J285" s="754" t="s">
        <v>397</v>
      </c>
      <c r="K285" s="566" t="s">
        <v>398</v>
      </c>
      <c r="L285" s="566"/>
      <c r="M285" s="564" t="s">
        <v>396</v>
      </c>
      <c r="N285" s="753" t="s">
        <v>397</v>
      </c>
      <c r="O285" s="564" t="s">
        <v>398</v>
      </c>
      <c r="P285" s="564"/>
      <c r="Q285" s="564" t="s">
        <v>396</v>
      </c>
      <c r="R285" s="753" t="s">
        <v>397</v>
      </c>
      <c r="S285" s="564" t="s">
        <v>398</v>
      </c>
      <c r="T285" s="564"/>
      <c r="U285" s="566" t="s">
        <v>396</v>
      </c>
      <c r="V285" s="754" t="s">
        <v>397</v>
      </c>
      <c r="W285" s="566" t="s">
        <v>398</v>
      </c>
      <c r="X285" s="566"/>
      <c r="Y285" s="566" t="s">
        <v>396</v>
      </c>
      <c r="Z285" s="754" t="s">
        <v>397</v>
      </c>
      <c r="AA285" s="566" t="s">
        <v>398</v>
      </c>
      <c r="AB285" s="755"/>
    </row>
    <row r="286" spans="1:29" x14ac:dyDescent="0.2">
      <c r="A286" s="474"/>
      <c r="B286" s="475" t="s">
        <v>1790</v>
      </c>
      <c r="C286" s="476"/>
      <c r="D286" s="476"/>
      <c r="E286" s="476"/>
      <c r="F286" s="476"/>
      <c r="G286" s="736">
        <f>SUM(H288:H328)</f>
        <v>0</v>
      </c>
      <c r="H286" s="476"/>
      <c r="I286" s="476"/>
      <c r="J286" s="476"/>
      <c r="K286" s="736">
        <f>SUM(L288:L328)</f>
        <v>0</v>
      </c>
      <c r="L286" s="476"/>
      <c r="M286" s="476"/>
      <c r="N286" s="476"/>
      <c r="O286" s="736">
        <f>SUM(P288:P328)</f>
        <v>0</v>
      </c>
      <c r="P286" s="476"/>
      <c r="Q286" s="476"/>
      <c r="R286" s="476"/>
      <c r="S286" s="736">
        <f>SUM(T288:T328)</f>
        <v>0</v>
      </c>
      <c r="T286" s="476"/>
      <c r="U286" s="476"/>
      <c r="V286" s="476"/>
      <c r="W286" s="736">
        <f>SUM(X288:X328)</f>
        <v>0</v>
      </c>
      <c r="X286" s="476"/>
      <c r="Y286" s="476"/>
      <c r="Z286" s="476"/>
      <c r="AA286" s="736">
        <f>SUM(AB288:AB328)</f>
        <v>0</v>
      </c>
      <c r="AB286" s="737"/>
    </row>
    <row r="287" spans="1:29" x14ac:dyDescent="0.2">
      <c r="A287" s="316"/>
      <c r="B287" s="596"/>
      <c r="C287" s="330"/>
      <c r="D287" s="318"/>
      <c r="E287" s="730"/>
      <c r="F287" s="730"/>
      <c r="G287" s="730"/>
      <c r="H287" s="319"/>
      <c r="I287" s="570"/>
      <c r="J287" s="570"/>
      <c r="K287" s="570"/>
      <c r="L287" s="570"/>
      <c r="M287" s="730"/>
      <c r="N287" s="730"/>
      <c r="O287" s="730"/>
      <c r="P287" s="730"/>
      <c r="Q287" s="346"/>
      <c r="R287" s="346"/>
      <c r="S287" s="346"/>
      <c r="T287" s="346"/>
      <c r="U287" s="571"/>
      <c r="V287" s="571"/>
      <c r="W287" s="571"/>
      <c r="X287" s="571"/>
      <c r="Y287" s="570"/>
      <c r="Z287" s="570"/>
      <c r="AA287" s="570"/>
      <c r="AB287" s="346"/>
    </row>
    <row r="288" spans="1:29" ht="63.75" x14ac:dyDescent="0.2">
      <c r="A288" s="316" t="s">
        <v>2027</v>
      </c>
      <c r="B288" s="558" t="s">
        <v>2028</v>
      </c>
      <c r="C288" s="318">
        <f>'Series 700 Input'!J288</f>
        <v>0</v>
      </c>
      <c r="D288" s="318" t="s">
        <v>1752</v>
      </c>
      <c r="E288" s="574">
        <v>128.97999999999999</v>
      </c>
      <c r="F288" s="574">
        <v>128.97999999999999</v>
      </c>
      <c r="G288" s="574">
        <v>128.97999999999999</v>
      </c>
      <c r="H288" s="324">
        <f>IFERROR(IF($C288&lt;10,$C288*E288,IF(AND(10&lt;=$C288,$C288&lt;=50),$C288*F288,IF($C288&gt;50,$C288*G288,"No Offer"))),"No Offer")</f>
        <v>0</v>
      </c>
      <c r="I288" s="573">
        <v>60</v>
      </c>
      <c r="J288" s="573">
        <v>60</v>
      </c>
      <c r="K288" s="573">
        <v>60</v>
      </c>
      <c r="L288" s="326">
        <f>IFERROR(IF($C288&lt;10,$C288*I288,IF(AND(10&lt;=$C288,$C288&lt;=50),$C288*J288,IF($C288&gt;50,$C288*K288,"No Offer"))),"No Offer")</f>
        <v>0</v>
      </c>
      <c r="M288" s="574">
        <v>152.06</v>
      </c>
      <c r="N288" s="574">
        <v>152.06</v>
      </c>
      <c r="O288" s="574">
        <v>152.06</v>
      </c>
      <c r="P288" s="324">
        <f>IFERROR(IF($C288&lt;10,$C288*M288,IF(AND(10&lt;=$C288,$C288&lt;=50),$C288*N288,IF($C288&gt;50,$C288*O288,"No Offer"))),"No Offer")</f>
        <v>0</v>
      </c>
      <c r="Q288" s="644">
        <v>88</v>
      </c>
      <c r="R288" s="644">
        <v>88</v>
      </c>
      <c r="S288" s="644">
        <v>88</v>
      </c>
      <c r="T288" s="326">
        <f>IFERROR(IF($C288&lt;10,$C288*Q288,IF(AND(10&lt;=$C288,$C288&lt;=50),$C288*R288,IF($C288&gt;50,$C288*S288,"No Offer"))),"No Offer")</f>
        <v>0</v>
      </c>
      <c r="U288" s="576">
        <v>132</v>
      </c>
      <c r="V288" s="576">
        <v>122</v>
      </c>
      <c r="W288" s="576">
        <v>117</v>
      </c>
      <c r="X288" s="324">
        <f>IFERROR(IF($C288&lt;10,$C288*U288,IF(AND(10&lt;=$C288,$C288&lt;=50),$C288*V288,IF($C288&gt;50,$C288*W288,"No Offer"))),"No Offer")</f>
        <v>0</v>
      </c>
      <c r="Y288" s="409" t="s">
        <v>402</v>
      </c>
      <c r="Z288" s="409" t="s">
        <v>402</v>
      </c>
      <c r="AA288" s="409" t="s">
        <v>403</v>
      </c>
      <c r="AB288" s="326" t="str">
        <f>IF((0=$C288),"",IFERROR(IF($C288&lt;10,$C288*Y288,IF(AND(10&lt;=$C288,$C288&lt;=50),$C288*Z288,IF($C288&gt;50,$C288*AA288,"No Offer"))),"No Offer"))</f>
        <v/>
      </c>
      <c r="AC288" s="731" t="str">
        <f>AB288</f>
        <v/>
      </c>
    </row>
    <row r="289" spans="1:29" x14ac:dyDescent="0.2">
      <c r="A289" s="316"/>
      <c r="B289" s="596"/>
      <c r="C289" s="330"/>
      <c r="D289" s="318"/>
      <c r="E289" s="730"/>
      <c r="F289" s="730"/>
      <c r="G289" s="730"/>
      <c r="H289" s="319"/>
      <c r="I289" s="570"/>
      <c r="J289" s="570"/>
      <c r="K289" s="570"/>
      <c r="L289" s="318"/>
      <c r="M289" s="730"/>
      <c r="N289" s="730"/>
      <c r="O289" s="730"/>
      <c r="P289" s="319"/>
      <c r="Q289" s="644"/>
      <c r="R289" s="644"/>
      <c r="S289" s="644"/>
      <c r="T289" s="318"/>
      <c r="U289" s="571"/>
      <c r="V289" s="571"/>
      <c r="W289" s="571"/>
      <c r="X289" s="319"/>
      <c r="Y289" s="570"/>
      <c r="Z289" s="570"/>
      <c r="AA289" s="570"/>
      <c r="AB289" s="573"/>
    </row>
    <row r="290" spans="1:29" ht="63.75" x14ac:dyDescent="0.2">
      <c r="A290" s="316" t="s">
        <v>2029</v>
      </c>
      <c r="B290" s="558" t="s">
        <v>2030</v>
      </c>
      <c r="C290" s="318">
        <f>'Series 700 Input'!J290</f>
        <v>0</v>
      </c>
      <c r="D290" s="318" t="s">
        <v>1752</v>
      </c>
      <c r="E290" s="574">
        <v>128.97999999999999</v>
      </c>
      <c r="F290" s="574">
        <v>128.97999999999999</v>
      </c>
      <c r="G290" s="574">
        <v>128.97999999999999</v>
      </c>
      <c r="H290" s="324">
        <f>IFERROR(IF($C290&lt;10,$C290*E290,IF(AND(10&lt;=$C290,$C290&lt;=50),$C290*F290,IF($C290&gt;50,$C290*G290,"No Offer"))),"No Offer")</f>
        <v>0</v>
      </c>
      <c r="I290" s="573">
        <v>60</v>
      </c>
      <c r="J290" s="573">
        <v>60</v>
      </c>
      <c r="K290" s="573">
        <v>60</v>
      </c>
      <c r="L290" s="326">
        <f>IFERROR(IF($C290&lt;10,$C290*I290,IF(AND(10&lt;=$C290,$C290&lt;=50),$C290*J290,IF($C290&gt;50,$C290*K290,"No Offer"))),"No Offer")</f>
        <v>0</v>
      </c>
      <c r="M290" s="574">
        <v>152.06</v>
      </c>
      <c r="N290" s="574">
        <v>152.06</v>
      </c>
      <c r="O290" s="574">
        <v>152.06</v>
      </c>
      <c r="P290" s="324">
        <f>IFERROR(IF($C290&lt;10,$C290*M290,IF(AND(10&lt;=$C290,$C290&lt;=50),$C290*N290,IF($C290&gt;50,$C290*O290,"No Offer"))),"No Offer")</f>
        <v>0</v>
      </c>
      <c r="Q290" s="644">
        <v>88</v>
      </c>
      <c r="R290" s="644">
        <v>88</v>
      </c>
      <c r="S290" s="644">
        <v>88</v>
      </c>
      <c r="T290" s="326">
        <f>IFERROR(IF($C290&lt;10,$C290*Q290,IF(AND(10&lt;=$C290,$C290&lt;=50),$C290*R290,IF($C290&gt;50,$C290*S290,"No Offer"))),"No Offer")</f>
        <v>0</v>
      </c>
      <c r="U290" s="576">
        <v>130</v>
      </c>
      <c r="V290" s="576">
        <v>120</v>
      </c>
      <c r="W290" s="576">
        <v>115</v>
      </c>
      <c r="X290" s="324">
        <f>IFERROR(IF($C290&lt;10,$C290*U290,IF(AND(10&lt;=$C290,$C290&lt;=50),$C290*V290,IF($C290&gt;50,$C290*W290,"No Offer"))),"No Offer")</f>
        <v>0</v>
      </c>
      <c r="Y290" s="409" t="s">
        <v>402</v>
      </c>
      <c r="Z290" s="409" t="s">
        <v>402</v>
      </c>
      <c r="AA290" s="409" t="s">
        <v>403</v>
      </c>
      <c r="AB290" s="326" t="str">
        <f>IF((0=$C290),"",IFERROR(IF($C290&lt;10,$C290*Y290,IF(AND(10&lt;=$C290,$C290&lt;=50),$C290*Z290,IF($C290&gt;50,$C290*AA290,"No Offer"))),"No Offer"))</f>
        <v/>
      </c>
      <c r="AC290" s="731" t="str">
        <f>AB290</f>
        <v/>
      </c>
    </row>
    <row r="291" spans="1:29" x14ac:dyDescent="0.2">
      <c r="A291" s="316"/>
      <c r="B291" s="558"/>
      <c r="C291" s="318"/>
      <c r="D291" s="318"/>
      <c r="E291" s="574"/>
      <c r="F291" s="574"/>
      <c r="G291" s="574"/>
      <c r="H291" s="319"/>
      <c r="I291" s="573"/>
      <c r="J291" s="573"/>
      <c r="K291" s="573"/>
      <c r="L291" s="318"/>
      <c r="M291" s="574"/>
      <c r="N291" s="574"/>
      <c r="O291" s="574"/>
      <c r="P291" s="319"/>
      <c r="Q291" s="644"/>
      <c r="R291" s="644"/>
      <c r="S291" s="644"/>
      <c r="T291" s="318"/>
      <c r="U291" s="576"/>
      <c r="V291" s="576"/>
      <c r="W291" s="576"/>
      <c r="X291" s="319"/>
      <c r="Y291" s="573"/>
      <c r="Z291" s="573"/>
      <c r="AA291" s="573"/>
      <c r="AB291" s="573"/>
    </row>
    <row r="292" spans="1:29" ht="63.75" x14ac:dyDescent="0.2">
      <c r="A292" s="316" t="s">
        <v>2031</v>
      </c>
      <c r="B292" s="558" t="s">
        <v>2032</v>
      </c>
      <c r="C292" s="318">
        <f>'Series 700 Input'!J292</f>
        <v>0</v>
      </c>
      <c r="D292" s="318" t="s">
        <v>1752</v>
      </c>
      <c r="E292" s="574">
        <v>129.43</v>
      </c>
      <c r="F292" s="574">
        <v>129.43</v>
      </c>
      <c r="G292" s="574">
        <v>129.43</v>
      </c>
      <c r="H292" s="324">
        <f>IFERROR(IF($C292&lt;10,$C292*E292,IF(AND(10&lt;=$C292,$C292&lt;=50),$C292*F292,IF($C292&gt;50,$C292*G292,"No Offer"))),"No Offer")</f>
        <v>0</v>
      </c>
      <c r="I292" s="573">
        <v>60</v>
      </c>
      <c r="J292" s="573">
        <v>60</v>
      </c>
      <c r="K292" s="573">
        <v>60</v>
      </c>
      <c r="L292" s="326">
        <f>IFERROR(IF($C292&lt;10,$C292*I292,IF(AND(10&lt;=$C292,$C292&lt;=50),$C292*J292,IF($C292&gt;50,$C292*K292,"No Offer"))),"No Offer")</f>
        <v>0</v>
      </c>
      <c r="M292" s="574">
        <v>152.06</v>
      </c>
      <c r="N292" s="574">
        <v>152.06</v>
      </c>
      <c r="O292" s="574">
        <v>152.06</v>
      </c>
      <c r="P292" s="324">
        <f>IFERROR(IF($C292&lt;10,$C292*M292,IF(AND(10&lt;=$C292,$C292&lt;=50),$C292*N292,IF($C292&gt;50,$C292*O292,"No Offer"))),"No Offer")</f>
        <v>0</v>
      </c>
      <c r="Q292" s="644">
        <v>88</v>
      </c>
      <c r="R292" s="644">
        <v>88</v>
      </c>
      <c r="S292" s="644">
        <v>88</v>
      </c>
      <c r="T292" s="326">
        <f>IFERROR(IF($C292&lt;10,$C292*Q292,IF(AND(10&lt;=$C292,$C292&lt;=50),$C292*R292,IF($C292&gt;50,$C292*S292,"No Offer"))),"No Offer")</f>
        <v>0</v>
      </c>
      <c r="U292" s="576">
        <v>130</v>
      </c>
      <c r="V292" s="576">
        <v>120</v>
      </c>
      <c r="W292" s="576">
        <v>115</v>
      </c>
      <c r="X292" s="324">
        <f>IFERROR(IF($C292&lt;10,$C292*U292,IF(AND(10&lt;=$C292,$C292&lt;=50),$C292*V292,IF($C292&gt;50,$C292*W292,"No Offer"))),"No Offer")</f>
        <v>0</v>
      </c>
      <c r="Y292" s="409" t="s">
        <v>402</v>
      </c>
      <c r="Z292" s="409" t="s">
        <v>402</v>
      </c>
      <c r="AA292" s="409" t="s">
        <v>403</v>
      </c>
      <c r="AB292" s="326" t="str">
        <f>IF((0=$C292),"",IFERROR(IF($C292&lt;10,$C292*Y292,IF(AND(10&lt;=$C292,$C292&lt;=50),$C292*Z292,IF($C292&gt;50,$C292*AA292,"No Offer"))),"No Offer"))</f>
        <v/>
      </c>
      <c r="AC292" s="731" t="str">
        <f>AB292</f>
        <v/>
      </c>
    </row>
    <row r="293" spans="1:29" x14ac:dyDescent="0.2">
      <c r="A293" s="316"/>
      <c r="B293" s="558"/>
      <c r="C293" s="318"/>
      <c r="D293" s="318"/>
      <c r="E293" s="574"/>
      <c r="F293" s="574"/>
      <c r="G293" s="574"/>
      <c r="H293" s="319"/>
      <c r="I293" s="573"/>
      <c r="J293" s="573"/>
      <c r="K293" s="573"/>
      <c r="L293" s="318"/>
      <c r="M293" s="574"/>
      <c r="N293" s="574"/>
      <c r="O293" s="574"/>
      <c r="P293" s="319"/>
      <c r="Q293" s="644"/>
      <c r="R293" s="644"/>
      <c r="S293" s="644"/>
      <c r="T293" s="318"/>
      <c r="U293" s="576"/>
      <c r="V293" s="576"/>
      <c r="W293" s="576"/>
      <c r="X293" s="319"/>
      <c r="Y293" s="573"/>
      <c r="Z293" s="573"/>
      <c r="AA293" s="573"/>
      <c r="AB293" s="573"/>
    </row>
    <row r="294" spans="1:29" ht="51" x14ac:dyDescent="0.2">
      <c r="A294" s="316" t="s">
        <v>2033</v>
      </c>
      <c r="B294" s="558" t="s">
        <v>2034</v>
      </c>
      <c r="C294" s="318">
        <f>'Series 700 Input'!J294</f>
        <v>0</v>
      </c>
      <c r="D294" s="318" t="s">
        <v>1752</v>
      </c>
      <c r="E294" s="574">
        <v>125.98</v>
      </c>
      <c r="F294" s="574">
        <v>125.98</v>
      </c>
      <c r="G294" s="574">
        <v>125.98</v>
      </c>
      <c r="H294" s="324">
        <f>IFERROR(IF($C294&lt;10,$C294*E294,IF(AND(10&lt;=$C294,$C294&lt;=50),$C294*F294,IF($C294&gt;50,$C294*G294,"No Offer"))),"No Offer")</f>
        <v>0</v>
      </c>
      <c r="I294" s="573">
        <v>60</v>
      </c>
      <c r="J294" s="573">
        <v>60</v>
      </c>
      <c r="K294" s="573">
        <v>60</v>
      </c>
      <c r="L294" s="326">
        <f>IFERROR(IF($C294&lt;10,$C294*I294,IF(AND(10&lt;=$C294,$C294&lt;=50),$C294*J294,IF($C294&gt;50,$C294*K294,"No Offer"))),"No Offer")</f>
        <v>0</v>
      </c>
      <c r="M294" s="574">
        <v>150.96</v>
      </c>
      <c r="N294" s="574">
        <v>150.96</v>
      </c>
      <c r="O294" s="574">
        <v>150.96</v>
      </c>
      <c r="P294" s="324">
        <f>IFERROR(IF($C294&lt;10,$C294*M294,IF(AND(10&lt;=$C294,$C294&lt;=50),$C294*N294,IF($C294&gt;50,$C294*O294,"No Offer"))),"No Offer")</f>
        <v>0</v>
      </c>
      <c r="Q294" s="644">
        <v>88</v>
      </c>
      <c r="R294" s="644">
        <v>88</v>
      </c>
      <c r="S294" s="644">
        <v>88</v>
      </c>
      <c r="T294" s="326">
        <f>IFERROR(IF($C294&lt;10,$C294*Q294,IF(AND(10&lt;=$C294,$C294&lt;=50),$C294*R294,IF($C294&gt;50,$C294*S294,"No Offer"))),"No Offer")</f>
        <v>0</v>
      </c>
      <c r="U294" s="576">
        <v>129</v>
      </c>
      <c r="V294" s="576">
        <v>119</v>
      </c>
      <c r="W294" s="576">
        <v>114</v>
      </c>
      <c r="X294" s="324">
        <f>IFERROR(IF($C294&lt;10,$C294*U294,IF(AND(10&lt;=$C294,$C294&lt;=50),$C294*V294,IF($C294&gt;50,$C294*W294,"No Offer"))),"No Offer")</f>
        <v>0</v>
      </c>
      <c r="Y294" s="409" t="s">
        <v>402</v>
      </c>
      <c r="Z294" s="409" t="s">
        <v>402</v>
      </c>
      <c r="AA294" s="409" t="s">
        <v>403</v>
      </c>
      <c r="AB294" s="326" t="str">
        <f>IF((0=$C294),"",IFERROR(IF($C294&lt;10,$C294*Y294,IF(AND(10&lt;=$C294,$C294&lt;=50),$C294*Z294,IF($C294&gt;50,$C294*AA294,"No Offer"))),"No Offer"))</f>
        <v/>
      </c>
      <c r="AC294" s="731" t="str">
        <f>AB294</f>
        <v/>
      </c>
    </row>
    <row r="295" spans="1:29" x14ac:dyDescent="0.2">
      <c r="A295" s="316"/>
      <c r="B295" s="558"/>
      <c r="C295" s="318"/>
      <c r="D295" s="318"/>
      <c r="E295" s="574"/>
      <c r="F295" s="574"/>
      <c r="G295" s="574"/>
      <c r="H295" s="319"/>
      <c r="I295" s="573"/>
      <c r="J295" s="573"/>
      <c r="K295" s="573"/>
      <c r="L295" s="318"/>
      <c r="M295" s="574"/>
      <c r="N295" s="574"/>
      <c r="O295" s="574"/>
      <c r="P295" s="319"/>
      <c r="Q295" s="644"/>
      <c r="R295" s="644"/>
      <c r="S295" s="644"/>
      <c r="T295" s="318"/>
      <c r="U295" s="576"/>
      <c r="V295" s="576"/>
      <c r="W295" s="576"/>
      <c r="X295" s="319"/>
      <c r="Y295" s="573"/>
      <c r="Z295" s="573"/>
      <c r="AA295" s="573"/>
      <c r="AB295" s="573"/>
    </row>
    <row r="296" spans="1:29" ht="51" x14ac:dyDescent="0.2">
      <c r="A296" s="316" t="s">
        <v>2035</v>
      </c>
      <c r="B296" s="558" t="s">
        <v>2036</v>
      </c>
      <c r="C296" s="318">
        <f>'Series 700 Input'!J296</f>
        <v>0</v>
      </c>
      <c r="D296" s="318" t="s">
        <v>1752</v>
      </c>
      <c r="E296" s="574">
        <v>125.98</v>
      </c>
      <c r="F296" s="574">
        <v>125.98</v>
      </c>
      <c r="G296" s="574">
        <v>125.98</v>
      </c>
      <c r="H296" s="324">
        <f>IFERROR(IF($C296&lt;10,$C296*E296,IF(AND(10&lt;=$C296,$C296&lt;=50),$C296*F296,IF($C296&gt;50,$C296*G296,"No Offer"))),"No Offer")</f>
        <v>0</v>
      </c>
      <c r="I296" s="573">
        <v>60</v>
      </c>
      <c r="J296" s="573">
        <v>60</v>
      </c>
      <c r="K296" s="573">
        <v>60</v>
      </c>
      <c r="L296" s="326">
        <f>IFERROR(IF($C296&lt;10,$C296*I296,IF(AND(10&lt;=$C296,$C296&lt;=50),$C296*J296,IF($C296&gt;50,$C296*K296,"No Offer"))),"No Offer")</f>
        <v>0</v>
      </c>
      <c r="M296" s="574">
        <v>150.96</v>
      </c>
      <c r="N296" s="574">
        <v>150.96</v>
      </c>
      <c r="O296" s="574">
        <v>150.96</v>
      </c>
      <c r="P296" s="324">
        <f>IFERROR(IF($C296&lt;10,$C296*M296,IF(AND(10&lt;=$C296,$C296&lt;=50),$C296*N296,IF($C296&gt;50,$C296*O296,"No Offer"))),"No Offer")</f>
        <v>0</v>
      </c>
      <c r="Q296" s="644">
        <v>85</v>
      </c>
      <c r="R296" s="644">
        <v>85</v>
      </c>
      <c r="S296" s="644">
        <v>85</v>
      </c>
      <c r="T296" s="326">
        <f>IFERROR(IF($C296&lt;10,$C296*Q296,IF(AND(10&lt;=$C296,$C296&lt;=50),$C296*R296,IF($C296&gt;50,$C296*S296,"No Offer"))),"No Offer")</f>
        <v>0</v>
      </c>
      <c r="U296" s="576">
        <v>127</v>
      </c>
      <c r="V296" s="576">
        <v>117</v>
      </c>
      <c r="W296" s="576">
        <v>112</v>
      </c>
      <c r="X296" s="324">
        <f>IFERROR(IF($C296&lt;10,$C296*U296,IF(AND(10&lt;=$C296,$C296&lt;=50),$C296*V296,IF($C296&gt;50,$C296*W296,"No Offer"))),"No Offer")</f>
        <v>0</v>
      </c>
      <c r="Y296" s="409" t="s">
        <v>402</v>
      </c>
      <c r="Z296" s="409" t="s">
        <v>402</v>
      </c>
      <c r="AA296" s="409" t="s">
        <v>403</v>
      </c>
      <c r="AB296" s="326" t="str">
        <f>IF((0=$C296),"",IFERROR(IF($C296&lt;10,$C296*Y296,IF(AND(10&lt;=$C296,$C296&lt;=50),$C296*Z296,IF($C296&gt;50,$C296*AA296,"No Offer"))),"No Offer"))</f>
        <v/>
      </c>
      <c r="AC296" s="731" t="str">
        <f>AB296</f>
        <v/>
      </c>
    </row>
    <row r="297" spans="1:29" x14ac:dyDescent="0.2">
      <c r="A297" s="316"/>
      <c r="B297" s="558"/>
      <c r="C297" s="318"/>
      <c r="D297" s="318"/>
      <c r="E297" s="574"/>
      <c r="F297" s="574"/>
      <c r="G297" s="574"/>
      <c r="H297" s="319"/>
      <c r="I297" s="573"/>
      <c r="J297" s="573"/>
      <c r="K297" s="573"/>
      <c r="L297" s="318"/>
      <c r="M297" s="574"/>
      <c r="N297" s="574"/>
      <c r="O297" s="574"/>
      <c r="P297" s="319"/>
      <c r="Q297" s="644"/>
      <c r="R297" s="644"/>
      <c r="S297" s="644"/>
      <c r="T297" s="318"/>
      <c r="U297" s="576"/>
      <c r="V297" s="576"/>
      <c r="W297" s="576"/>
      <c r="X297" s="319"/>
      <c r="Y297" s="573"/>
      <c r="Z297" s="573"/>
      <c r="AA297" s="573"/>
      <c r="AB297" s="573"/>
    </row>
    <row r="298" spans="1:29" ht="63.75" x14ac:dyDescent="0.2">
      <c r="A298" s="316" t="s">
        <v>2037</v>
      </c>
      <c r="B298" s="558" t="s">
        <v>2038</v>
      </c>
      <c r="C298" s="318">
        <f>'Series 700 Input'!J298</f>
        <v>0</v>
      </c>
      <c r="D298" s="318" t="s">
        <v>1752</v>
      </c>
      <c r="E298" s="574">
        <v>125.98</v>
      </c>
      <c r="F298" s="574">
        <v>125.98</v>
      </c>
      <c r="G298" s="574">
        <v>125.98</v>
      </c>
      <c r="H298" s="324">
        <f>IFERROR(IF($C298&lt;10,$C298*E298,IF(AND(10&lt;=$C298,$C298&lt;=50),$C298*F298,IF($C298&gt;50,$C298*G298,"No Offer"))),"No Offer")</f>
        <v>0</v>
      </c>
      <c r="I298" s="573">
        <v>60</v>
      </c>
      <c r="J298" s="573">
        <v>60</v>
      </c>
      <c r="K298" s="573">
        <v>60</v>
      </c>
      <c r="L298" s="326">
        <f>IFERROR(IF($C298&lt;10,$C298*I298,IF(AND(10&lt;=$C298,$C298&lt;=50),$C298*J298,IF($C298&gt;50,$C298*K298,"No Offer"))),"No Offer")</f>
        <v>0</v>
      </c>
      <c r="M298" s="574">
        <v>150.96</v>
      </c>
      <c r="N298" s="574">
        <v>150.96</v>
      </c>
      <c r="O298" s="574">
        <v>150.96</v>
      </c>
      <c r="P298" s="324">
        <f>IFERROR(IF($C298&lt;10,$C298*M298,IF(AND(10&lt;=$C298,$C298&lt;=50),$C298*N298,IF($C298&gt;50,$C298*O298,"No Offer"))),"No Offer")</f>
        <v>0</v>
      </c>
      <c r="Q298" s="644">
        <v>85</v>
      </c>
      <c r="R298" s="644">
        <v>85</v>
      </c>
      <c r="S298" s="644">
        <v>85</v>
      </c>
      <c r="T298" s="326">
        <f>IFERROR(IF($C298&lt;10,$C298*Q298,IF(AND(10&lt;=$C298,$C298&lt;=50),$C298*R298,IF($C298&gt;50,$C298*S298,"No Offer"))),"No Offer")</f>
        <v>0</v>
      </c>
      <c r="U298" s="576">
        <v>130</v>
      </c>
      <c r="V298" s="576">
        <v>120</v>
      </c>
      <c r="W298" s="576">
        <v>115</v>
      </c>
      <c r="X298" s="324">
        <f>IFERROR(IF($C298&lt;10,$C298*U298,IF(AND(10&lt;=$C298,$C298&lt;=50),$C298*V298,IF($C298&gt;50,$C298*W298,"No Offer"))),"No Offer")</f>
        <v>0</v>
      </c>
      <c r="Y298" s="409" t="s">
        <v>402</v>
      </c>
      <c r="Z298" s="409" t="s">
        <v>402</v>
      </c>
      <c r="AA298" s="409" t="s">
        <v>403</v>
      </c>
      <c r="AB298" s="326" t="str">
        <f>IF((0=$C298),"",IFERROR(IF($C298&lt;10,$C298*Y298,IF(AND(10&lt;=$C298,$C298&lt;=50),$C298*Z298,IF($C298&gt;50,$C298*AA298,"No Offer"))),"No Offer"))</f>
        <v/>
      </c>
      <c r="AC298" s="731" t="str">
        <f>AB298</f>
        <v/>
      </c>
    </row>
    <row r="299" spans="1:29" x14ac:dyDescent="0.2">
      <c r="A299" s="316"/>
      <c r="B299" s="558"/>
      <c r="C299" s="318"/>
      <c r="D299" s="318"/>
      <c r="E299" s="574"/>
      <c r="F299" s="574"/>
      <c r="G299" s="574"/>
      <c r="H299" s="319"/>
      <c r="I299" s="573"/>
      <c r="J299" s="573"/>
      <c r="K299" s="573"/>
      <c r="L299" s="318"/>
      <c r="M299" s="574"/>
      <c r="N299" s="574"/>
      <c r="O299" s="574"/>
      <c r="P299" s="319"/>
      <c r="Q299" s="644"/>
      <c r="R299" s="644"/>
      <c r="S299" s="644"/>
      <c r="T299" s="318"/>
      <c r="U299" s="576"/>
      <c r="V299" s="576"/>
      <c r="W299" s="576"/>
      <c r="X299" s="319"/>
      <c r="Y299" s="573"/>
      <c r="Z299" s="573"/>
      <c r="AA299" s="573"/>
      <c r="AB299" s="573"/>
    </row>
    <row r="300" spans="1:29" ht="63.75" x14ac:dyDescent="0.2">
      <c r="A300" s="316" t="s">
        <v>2039</v>
      </c>
      <c r="B300" s="558" t="s">
        <v>2040</v>
      </c>
      <c r="C300" s="318">
        <f>'Series 700 Input'!J300</f>
        <v>0</v>
      </c>
      <c r="D300" s="318" t="s">
        <v>1752</v>
      </c>
      <c r="E300" s="574">
        <v>125.98</v>
      </c>
      <c r="F300" s="574">
        <v>125.98</v>
      </c>
      <c r="G300" s="574">
        <v>125.98</v>
      </c>
      <c r="H300" s="324">
        <f>IFERROR(IF($C300&lt;10,$C300*E300,IF(AND(10&lt;=$C300,$C300&lt;=50),$C300*F300,IF($C300&gt;50,$C300*G300,"No Offer"))),"No Offer")</f>
        <v>0</v>
      </c>
      <c r="I300" s="573">
        <v>60</v>
      </c>
      <c r="J300" s="573">
        <v>60</v>
      </c>
      <c r="K300" s="573">
        <v>60</v>
      </c>
      <c r="L300" s="326">
        <f>IFERROR(IF($C300&lt;10,$C300*I300,IF(AND(10&lt;=$C300,$C300&lt;=50),$C300*J300,IF($C300&gt;50,$C300*K300,"No Offer"))),"No Offer")</f>
        <v>0</v>
      </c>
      <c r="M300" s="574">
        <v>150.96</v>
      </c>
      <c r="N300" s="574">
        <v>150.96</v>
      </c>
      <c r="O300" s="574">
        <v>150.96</v>
      </c>
      <c r="P300" s="324">
        <f>IFERROR(IF($C300&lt;10,$C300*M300,IF(AND(10&lt;=$C300,$C300&lt;=50),$C300*N300,IF($C300&gt;50,$C300*O300,"No Offer"))),"No Offer")</f>
        <v>0</v>
      </c>
      <c r="Q300" s="644">
        <v>85</v>
      </c>
      <c r="R300" s="644">
        <v>85</v>
      </c>
      <c r="S300" s="644">
        <v>85</v>
      </c>
      <c r="T300" s="326">
        <f>IFERROR(IF($C300&lt;10,$C300*Q300,IF(AND(10&lt;=$C300,$C300&lt;=50),$C300*R300,IF($C300&gt;50,$C300*S300,"No Offer"))),"No Offer")</f>
        <v>0</v>
      </c>
      <c r="U300" s="576">
        <v>128</v>
      </c>
      <c r="V300" s="576">
        <v>118</v>
      </c>
      <c r="W300" s="576">
        <v>113</v>
      </c>
      <c r="X300" s="324">
        <f>IFERROR(IF($C300&lt;10,$C300*U300,IF(AND(10&lt;=$C300,$C300&lt;=50),$C300*V300,IF($C300&gt;50,$C300*W300,"No Offer"))),"No Offer")</f>
        <v>0</v>
      </c>
      <c r="Y300" s="409" t="s">
        <v>402</v>
      </c>
      <c r="Z300" s="409" t="s">
        <v>402</v>
      </c>
      <c r="AA300" s="409" t="s">
        <v>403</v>
      </c>
      <c r="AB300" s="326" t="str">
        <f>IF((0=$C300),"",IFERROR(IF($C300&lt;10,$C300*Y300,IF(AND(10&lt;=$C300,$C300&lt;=50),$C300*Z300,IF($C300&gt;50,$C300*AA300,"No Offer"))),"No Offer"))</f>
        <v/>
      </c>
      <c r="AC300" s="731" t="str">
        <f>AB300</f>
        <v/>
      </c>
    </row>
    <row r="301" spans="1:29" x14ac:dyDescent="0.2">
      <c r="A301" s="316"/>
      <c r="B301" s="596"/>
      <c r="C301" s="330"/>
      <c r="D301" s="318"/>
      <c r="E301" s="730"/>
      <c r="F301" s="730"/>
      <c r="G301" s="730"/>
      <c r="H301" s="319"/>
      <c r="I301" s="570"/>
      <c r="J301" s="570"/>
      <c r="K301" s="570"/>
      <c r="L301" s="318"/>
      <c r="M301" s="730"/>
      <c r="N301" s="730"/>
      <c r="O301" s="730"/>
      <c r="P301" s="319"/>
      <c r="Q301" s="644"/>
      <c r="R301" s="346"/>
      <c r="S301" s="346"/>
      <c r="T301" s="318"/>
      <c r="U301" s="571"/>
      <c r="V301" s="571"/>
      <c r="W301" s="571"/>
      <c r="X301" s="319"/>
      <c r="Y301" s="570"/>
      <c r="Z301" s="570"/>
      <c r="AA301" s="570"/>
      <c r="AB301" s="573"/>
    </row>
    <row r="302" spans="1:29" ht="63.75" x14ac:dyDescent="0.2">
      <c r="A302" s="316" t="s">
        <v>2041</v>
      </c>
      <c r="B302" s="558" t="s">
        <v>2042</v>
      </c>
      <c r="C302" s="318">
        <f>'Series 700 Input'!J302</f>
        <v>0</v>
      </c>
      <c r="D302" s="318" t="s">
        <v>1752</v>
      </c>
      <c r="E302" s="730">
        <v>104.05</v>
      </c>
      <c r="F302" s="730">
        <v>100.72</v>
      </c>
      <c r="G302" s="730">
        <v>100.72</v>
      </c>
      <c r="H302" s="324">
        <f>IFERROR(IF($C302&lt;10,$C302*E302,IF(AND(10&lt;=$C302,$C302&lt;=50),$C302*F302,IF($C302&gt;50,$C302*G302,"No Offer"))),"No Offer")</f>
        <v>0</v>
      </c>
      <c r="I302" s="573">
        <v>50</v>
      </c>
      <c r="J302" s="573">
        <v>50</v>
      </c>
      <c r="K302" s="573">
        <v>50</v>
      </c>
      <c r="L302" s="326">
        <f>IFERROR(IF($C302&lt;10,$C302*I302,IF(AND(10&lt;=$C302,$C302&lt;=50),$C302*J302,IF($C302&gt;50,$C302*K302,"No Offer"))),"No Offer")</f>
        <v>0</v>
      </c>
      <c r="M302" s="730">
        <v>121.64</v>
      </c>
      <c r="N302" s="730">
        <v>121.64</v>
      </c>
      <c r="O302" s="730">
        <v>121.64</v>
      </c>
      <c r="P302" s="324">
        <f>IFERROR(IF($C302&lt;10,$C302*M302,IF(AND(10&lt;=$C302,$C302&lt;=50),$C302*N302,IF($C302&gt;50,$C302*O302,"No Offer"))),"No Offer")</f>
        <v>0</v>
      </c>
      <c r="Q302" s="644">
        <v>88</v>
      </c>
      <c r="R302" s="644">
        <v>88</v>
      </c>
      <c r="S302" s="644">
        <v>88</v>
      </c>
      <c r="T302" s="326">
        <f>IFERROR(IF($C302&lt;10,$C302*Q302,IF(AND(10&lt;=$C302,$C302&lt;=50),$C302*R302,IF($C302&gt;50,$C302*S302,"No Offer"))),"No Offer")</f>
        <v>0</v>
      </c>
      <c r="U302" s="571">
        <v>123</v>
      </c>
      <c r="V302" s="571">
        <v>113</v>
      </c>
      <c r="W302" s="571">
        <v>108</v>
      </c>
      <c r="X302" s="324">
        <f>IFERROR(IF($C302&lt;10,$C302*U302,IF(AND(10&lt;=$C302,$C302&lt;=50),$C302*V302,IF($C302&gt;50,$C302*W302,"No Offer"))),"No Offer")</f>
        <v>0</v>
      </c>
      <c r="Y302" s="409" t="s">
        <v>402</v>
      </c>
      <c r="Z302" s="409" t="s">
        <v>402</v>
      </c>
      <c r="AA302" s="409" t="s">
        <v>403</v>
      </c>
      <c r="AB302" s="326" t="str">
        <f>IF((0=$C302),"",IFERROR(IF($C302&lt;10,$C302*Y302,IF(AND(10&lt;=$C302,$C302&lt;=50),$C302*Z302,IF($C302&gt;50,$C302*AA302,"No Offer"))),"No Offer"))</f>
        <v/>
      </c>
      <c r="AC302" s="731" t="str">
        <f>AB302</f>
        <v/>
      </c>
    </row>
    <row r="303" spans="1:29" x14ac:dyDescent="0.2">
      <c r="A303" s="316"/>
      <c r="B303" s="596"/>
      <c r="C303" s="330"/>
      <c r="D303" s="318"/>
      <c r="E303" s="730"/>
      <c r="F303" s="730"/>
      <c r="G303" s="730"/>
      <c r="H303" s="319"/>
      <c r="I303" s="570"/>
      <c r="J303" s="570"/>
      <c r="K303" s="570"/>
      <c r="L303" s="318"/>
      <c r="M303" s="730"/>
      <c r="N303" s="730"/>
      <c r="O303" s="730"/>
      <c r="P303" s="319"/>
      <c r="Q303" s="644"/>
      <c r="R303" s="644"/>
      <c r="S303" s="644"/>
      <c r="T303" s="318"/>
      <c r="U303" s="571"/>
      <c r="V303" s="571"/>
      <c r="W303" s="571"/>
      <c r="X303" s="319"/>
      <c r="Y303" s="570"/>
      <c r="Z303" s="570"/>
      <c r="AA303" s="570"/>
      <c r="AB303" s="573"/>
    </row>
    <row r="304" spans="1:29" ht="63.75" x14ac:dyDescent="0.2">
      <c r="A304" s="316" t="s">
        <v>2043</v>
      </c>
      <c r="B304" s="558" t="s">
        <v>2044</v>
      </c>
      <c r="C304" s="318">
        <f>'Series 700 Input'!J304</f>
        <v>0</v>
      </c>
      <c r="D304" s="318" t="s">
        <v>1752</v>
      </c>
      <c r="E304" s="730">
        <v>104.05</v>
      </c>
      <c r="F304" s="730">
        <v>100.72</v>
      </c>
      <c r="G304" s="730">
        <v>100.72</v>
      </c>
      <c r="H304" s="324">
        <f>IFERROR(IF($C304&lt;10,$C304*E304,IF(AND(10&lt;=$C304,$C304&lt;=50),$C304*F304,IF($C304&gt;50,$C304*G304,"No Offer"))),"No Offer")</f>
        <v>0</v>
      </c>
      <c r="I304" s="573">
        <v>50</v>
      </c>
      <c r="J304" s="573">
        <v>50</v>
      </c>
      <c r="K304" s="573">
        <v>50</v>
      </c>
      <c r="L304" s="326">
        <f>IFERROR(IF($C304&lt;10,$C304*I304,IF(AND(10&lt;=$C304,$C304&lt;=50),$C304*J304,IF($C304&gt;50,$C304*K304,"No Offer"))),"No Offer")</f>
        <v>0</v>
      </c>
      <c r="M304" s="730">
        <v>121.64</v>
      </c>
      <c r="N304" s="730">
        <v>121.64</v>
      </c>
      <c r="O304" s="730">
        <v>121.64</v>
      </c>
      <c r="P304" s="324">
        <f>IFERROR(IF($C304&lt;10,$C304*M304,IF(AND(10&lt;=$C304,$C304&lt;=50),$C304*N304,IF($C304&gt;50,$C304*O304,"No Offer"))),"No Offer")</f>
        <v>0</v>
      </c>
      <c r="Q304" s="644">
        <v>88</v>
      </c>
      <c r="R304" s="644">
        <v>88</v>
      </c>
      <c r="S304" s="644">
        <v>88</v>
      </c>
      <c r="T304" s="326">
        <f>IFERROR(IF($C304&lt;10,$C304*Q304,IF(AND(10&lt;=$C304,$C304&lt;=50),$C304*R304,IF($C304&gt;50,$C304*S304,"No Offer"))),"No Offer")</f>
        <v>0</v>
      </c>
      <c r="U304" s="571">
        <v>121</v>
      </c>
      <c r="V304" s="571">
        <v>111</v>
      </c>
      <c r="W304" s="571">
        <v>106</v>
      </c>
      <c r="X304" s="324">
        <f>IFERROR(IF($C304&lt;10,$C304*U304,IF(AND(10&lt;=$C304,$C304&lt;=50),$C304*V304,IF($C304&gt;50,$C304*W304,"No Offer"))),"No Offer")</f>
        <v>0</v>
      </c>
      <c r="Y304" s="409" t="s">
        <v>402</v>
      </c>
      <c r="Z304" s="409" t="s">
        <v>402</v>
      </c>
      <c r="AA304" s="409" t="s">
        <v>403</v>
      </c>
      <c r="AB304" s="326" t="str">
        <f>IF((0=$C304),"",IFERROR(IF($C304&lt;10,$C304*Y304,IF(AND(10&lt;=$C304,$C304&lt;=50),$C304*Z304,IF($C304&gt;50,$C304*AA304,"No Offer"))),"No Offer"))</f>
        <v/>
      </c>
      <c r="AC304" s="731" t="str">
        <f>AB304</f>
        <v/>
      </c>
    </row>
    <row r="305" spans="1:29" x14ac:dyDescent="0.2">
      <c r="A305" s="316"/>
      <c r="B305" s="558"/>
      <c r="C305" s="318"/>
      <c r="D305" s="318"/>
      <c r="E305" s="730"/>
      <c r="F305" s="730"/>
      <c r="G305" s="730"/>
      <c r="H305" s="319"/>
      <c r="I305" s="570"/>
      <c r="J305" s="570"/>
      <c r="K305" s="570"/>
      <c r="L305" s="318"/>
      <c r="M305" s="730"/>
      <c r="N305" s="730"/>
      <c r="O305" s="730"/>
      <c r="P305" s="319"/>
      <c r="Q305" s="644"/>
      <c r="R305" s="644"/>
      <c r="S305" s="644"/>
      <c r="T305" s="318"/>
      <c r="U305" s="571"/>
      <c r="V305" s="571"/>
      <c r="W305" s="571"/>
      <c r="X305" s="319"/>
      <c r="Y305" s="570"/>
      <c r="Z305" s="570"/>
      <c r="AA305" s="570"/>
      <c r="AB305" s="573"/>
    </row>
    <row r="306" spans="1:29" ht="63.75" x14ac:dyDescent="0.2">
      <c r="A306" s="316" t="s">
        <v>2045</v>
      </c>
      <c r="B306" s="558" t="s">
        <v>2046</v>
      </c>
      <c r="C306" s="318">
        <f>'Series 700 Input'!J306</f>
        <v>0</v>
      </c>
      <c r="D306" s="318" t="s">
        <v>1752</v>
      </c>
      <c r="E306" s="730">
        <v>104.05</v>
      </c>
      <c r="F306" s="730">
        <v>101.16</v>
      </c>
      <c r="G306" s="730">
        <v>101.16</v>
      </c>
      <c r="H306" s="324">
        <f>IFERROR(IF($C306&lt;10,$C306*E306,IF(AND(10&lt;=$C306,$C306&lt;=50),$C306*F306,IF($C306&gt;50,$C306*G306,"No Offer"))),"No Offer")</f>
        <v>0</v>
      </c>
      <c r="I306" s="573">
        <v>50</v>
      </c>
      <c r="J306" s="573">
        <v>50</v>
      </c>
      <c r="K306" s="573">
        <v>50</v>
      </c>
      <c r="L306" s="326">
        <f>IFERROR(IF($C306&lt;10,$C306*I306,IF(AND(10&lt;=$C306,$C306&lt;=50),$C306*J306,IF($C306&gt;50,$C306*K306,"No Offer"))),"No Offer")</f>
        <v>0</v>
      </c>
      <c r="M306" s="730">
        <v>121.64</v>
      </c>
      <c r="N306" s="730">
        <v>121.64</v>
      </c>
      <c r="O306" s="730">
        <v>121.64</v>
      </c>
      <c r="P306" s="324">
        <f>IFERROR(IF($C306&lt;10,$C306*M306,IF(AND(10&lt;=$C306,$C306&lt;=50),$C306*N306,IF($C306&gt;50,$C306*O306,"No Offer"))),"No Offer")</f>
        <v>0</v>
      </c>
      <c r="Q306" s="644">
        <v>88</v>
      </c>
      <c r="R306" s="644">
        <v>88</v>
      </c>
      <c r="S306" s="644">
        <v>88</v>
      </c>
      <c r="T306" s="326">
        <f>IFERROR(IF($C306&lt;10,$C306*Q306,IF(AND(10&lt;=$C306,$C306&lt;=50),$C306*R306,IF($C306&gt;50,$C306*S306,"No Offer"))),"No Offer")</f>
        <v>0</v>
      </c>
      <c r="U306" s="571">
        <v>121</v>
      </c>
      <c r="V306" s="571">
        <v>111</v>
      </c>
      <c r="W306" s="571">
        <v>106</v>
      </c>
      <c r="X306" s="324">
        <f>IFERROR(IF($C306&lt;10,$C306*U306,IF(AND(10&lt;=$C306,$C306&lt;=50),$C306*V306,IF($C306&gt;50,$C306*W306,"No Offer"))),"No Offer")</f>
        <v>0</v>
      </c>
      <c r="Y306" s="409" t="s">
        <v>402</v>
      </c>
      <c r="Z306" s="409" t="s">
        <v>402</v>
      </c>
      <c r="AA306" s="409" t="s">
        <v>403</v>
      </c>
      <c r="AB306" s="326" t="str">
        <f>IF((0=$C306),"",IFERROR(IF($C306&lt;10,$C306*Y306,IF(AND(10&lt;=$C306,$C306&lt;=50),$C306*Z306,IF($C306&gt;50,$C306*AA306,"No Offer"))),"No Offer"))</f>
        <v/>
      </c>
      <c r="AC306" s="731" t="str">
        <f>AB306</f>
        <v/>
      </c>
    </row>
    <row r="307" spans="1:29" x14ac:dyDescent="0.2">
      <c r="A307" s="316"/>
      <c r="B307" s="558"/>
      <c r="C307" s="318"/>
      <c r="D307" s="318"/>
      <c r="E307" s="730"/>
      <c r="F307" s="730"/>
      <c r="G307" s="730"/>
      <c r="H307" s="319"/>
      <c r="I307" s="570"/>
      <c r="J307" s="570"/>
      <c r="K307" s="570"/>
      <c r="L307" s="318"/>
      <c r="M307" s="730"/>
      <c r="N307" s="730"/>
      <c r="O307" s="730"/>
      <c r="P307" s="319"/>
      <c r="Q307" s="644"/>
      <c r="R307" s="644"/>
      <c r="S307" s="644"/>
      <c r="T307" s="318"/>
      <c r="U307" s="571"/>
      <c r="V307" s="571"/>
      <c r="W307" s="571"/>
      <c r="X307" s="319"/>
      <c r="Y307" s="570"/>
      <c r="Z307" s="570"/>
      <c r="AA307" s="570"/>
      <c r="AB307" s="573"/>
    </row>
    <row r="308" spans="1:29" ht="51" x14ac:dyDescent="0.2">
      <c r="A308" s="316" t="s">
        <v>2047</v>
      </c>
      <c r="B308" s="558" t="s">
        <v>2048</v>
      </c>
      <c r="C308" s="318">
        <f>'Series 700 Input'!J308</f>
        <v>0</v>
      </c>
      <c r="D308" s="318" t="s">
        <v>1752</v>
      </c>
      <c r="E308" s="730">
        <v>101.06</v>
      </c>
      <c r="F308" s="730">
        <v>101.06</v>
      </c>
      <c r="G308" s="730">
        <v>101.06</v>
      </c>
      <c r="H308" s="324">
        <f>IFERROR(IF($C308&lt;10,$C308*E308,IF(AND(10&lt;=$C308,$C308&lt;=50),$C308*F308,IF($C308&gt;50,$C308*G308,"No Offer"))),"No Offer")</f>
        <v>0</v>
      </c>
      <c r="I308" s="573">
        <v>50</v>
      </c>
      <c r="J308" s="573">
        <v>50</v>
      </c>
      <c r="K308" s="573">
        <v>50</v>
      </c>
      <c r="L308" s="326">
        <f>IFERROR(IF($C308&lt;10,$C308*I308,IF(AND(10&lt;=$C308,$C308&lt;=50),$C308*J308,IF($C308&gt;50,$C308*K308,"No Offer"))),"No Offer")</f>
        <v>0</v>
      </c>
      <c r="M308" s="730">
        <v>120.54</v>
      </c>
      <c r="N308" s="730">
        <v>120.54</v>
      </c>
      <c r="O308" s="730">
        <v>120.54</v>
      </c>
      <c r="P308" s="324">
        <f>IFERROR(IF($C308&lt;10,$C308*M308,IF(AND(10&lt;=$C308,$C308&lt;=50),$C308*N308,IF($C308&gt;50,$C308*O308,"No Offer"))),"No Offer")</f>
        <v>0</v>
      </c>
      <c r="Q308" s="644">
        <v>88</v>
      </c>
      <c r="R308" s="644">
        <v>88</v>
      </c>
      <c r="S308" s="644">
        <v>88</v>
      </c>
      <c r="T308" s="326">
        <f>IFERROR(IF($C308&lt;10,$C308*Q308,IF(AND(10&lt;=$C308,$C308&lt;=50),$C308*R308,IF($C308&gt;50,$C308*S308,"No Offer"))),"No Offer")</f>
        <v>0</v>
      </c>
      <c r="U308" s="571">
        <v>120</v>
      </c>
      <c r="V308" s="571">
        <v>110</v>
      </c>
      <c r="W308" s="571">
        <v>105</v>
      </c>
      <c r="X308" s="324">
        <f>IFERROR(IF($C308&lt;10,$C308*U308,IF(AND(10&lt;=$C308,$C308&lt;=50),$C308*V308,IF($C308&gt;50,$C308*W308,"No Offer"))),"No Offer")</f>
        <v>0</v>
      </c>
      <c r="Y308" s="409" t="s">
        <v>402</v>
      </c>
      <c r="Z308" s="409" t="s">
        <v>402</v>
      </c>
      <c r="AA308" s="409" t="s">
        <v>403</v>
      </c>
      <c r="AB308" s="326" t="str">
        <f>IF((0=$C308),"",IFERROR(IF($C308&lt;10,$C308*Y308,IF(AND(10&lt;=$C308,$C308&lt;=50),$C308*Z308,IF($C308&gt;50,$C308*AA308,"No Offer"))),"No Offer"))</f>
        <v/>
      </c>
      <c r="AC308" s="731" t="str">
        <f>AB308</f>
        <v/>
      </c>
    </row>
    <row r="309" spans="1:29" x14ac:dyDescent="0.2">
      <c r="A309" s="316"/>
      <c r="B309" s="558"/>
      <c r="C309" s="318"/>
      <c r="D309" s="318"/>
      <c r="E309" s="730"/>
      <c r="F309" s="730"/>
      <c r="G309" s="730"/>
      <c r="H309" s="319"/>
      <c r="I309" s="570"/>
      <c r="J309" s="570"/>
      <c r="K309" s="570"/>
      <c r="L309" s="318"/>
      <c r="M309" s="730"/>
      <c r="N309" s="730"/>
      <c r="O309" s="730"/>
      <c r="P309" s="319"/>
      <c r="Q309" s="644"/>
      <c r="R309" s="644"/>
      <c r="S309" s="644"/>
      <c r="T309" s="318"/>
      <c r="U309" s="571"/>
      <c r="V309" s="571"/>
      <c r="W309" s="571"/>
      <c r="X309" s="319"/>
      <c r="Y309" s="570"/>
      <c r="Z309" s="570"/>
      <c r="AA309" s="570"/>
      <c r="AB309" s="573"/>
    </row>
    <row r="310" spans="1:29" ht="51" x14ac:dyDescent="0.2">
      <c r="A310" s="316" t="s">
        <v>2049</v>
      </c>
      <c r="B310" s="558" t="s">
        <v>2050</v>
      </c>
      <c r="C310" s="318">
        <f>'Series 700 Input'!J310</f>
        <v>0</v>
      </c>
      <c r="D310" s="318" t="s">
        <v>1752</v>
      </c>
      <c r="E310" s="730">
        <v>101.06</v>
      </c>
      <c r="F310" s="730">
        <v>101.06</v>
      </c>
      <c r="G310" s="730">
        <v>101.06</v>
      </c>
      <c r="H310" s="324">
        <f>IFERROR(IF($C310&lt;10,$C310*E310,IF(AND(10&lt;=$C310,$C310&lt;=50),$C310*F310,IF($C310&gt;50,$C310*G310,"No Offer"))),"No Offer")</f>
        <v>0</v>
      </c>
      <c r="I310" s="573">
        <v>50</v>
      </c>
      <c r="J310" s="573">
        <v>50</v>
      </c>
      <c r="K310" s="573">
        <v>50</v>
      </c>
      <c r="L310" s="326">
        <f>IFERROR(IF($C310&lt;10,$C310*I310,IF(AND(10&lt;=$C310,$C310&lt;=50),$C310*J310,IF($C310&gt;50,$C310*K310,"No Offer"))),"No Offer")</f>
        <v>0</v>
      </c>
      <c r="M310" s="730">
        <v>120.54</v>
      </c>
      <c r="N310" s="730">
        <v>120.54</v>
      </c>
      <c r="O310" s="730">
        <v>120.54</v>
      </c>
      <c r="P310" s="324">
        <f>IFERROR(IF($C310&lt;10,$C310*M310,IF(AND(10&lt;=$C310,$C310&lt;=50),$C310*N310,IF($C310&gt;50,$C310*O310,"No Offer"))),"No Offer")</f>
        <v>0</v>
      </c>
      <c r="Q310" s="644">
        <v>88</v>
      </c>
      <c r="R310" s="644">
        <v>88</v>
      </c>
      <c r="S310" s="644">
        <v>88</v>
      </c>
      <c r="T310" s="326">
        <f>IFERROR(IF($C310&lt;10,$C310*Q310,IF(AND(10&lt;=$C310,$C310&lt;=50),$C310*R310,IF($C310&gt;50,$C310*S310,"No Offer"))),"No Offer")</f>
        <v>0</v>
      </c>
      <c r="U310" s="571">
        <v>118</v>
      </c>
      <c r="V310" s="571">
        <v>108</v>
      </c>
      <c r="W310" s="571">
        <v>103</v>
      </c>
      <c r="X310" s="324">
        <f>IFERROR(IF($C310&lt;10,$C310*U310,IF(AND(10&lt;=$C310,$C310&lt;=50),$C310*V310,IF($C310&gt;50,$C310*W310,"No Offer"))),"No Offer")</f>
        <v>0</v>
      </c>
      <c r="Y310" s="409" t="s">
        <v>402</v>
      </c>
      <c r="Z310" s="409" t="s">
        <v>402</v>
      </c>
      <c r="AA310" s="409" t="s">
        <v>403</v>
      </c>
      <c r="AB310" s="326" t="str">
        <f>IF((0=$C310),"",IFERROR(IF($C310&lt;10,$C310*Y310,IF(AND(10&lt;=$C310,$C310&lt;=50),$C310*Z310,IF($C310&gt;50,$C310*AA310,"No Offer"))),"No Offer"))</f>
        <v/>
      </c>
      <c r="AC310" s="731" t="str">
        <f>AB310</f>
        <v/>
      </c>
    </row>
    <row r="311" spans="1:29" x14ac:dyDescent="0.2">
      <c r="A311" s="316"/>
      <c r="B311" s="558"/>
      <c r="C311" s="318"/>
      <c r="D311" s="318"/>
      <c r="E311" s="730"/>
      <c r="F311" s="730"/>
      <c r="G311" s="730"/>
      <c r="H311" s="319"/>
      <c r="I311" s="570"/>
      <c r="J311" s="570"/>
      <c r="K311" s="570"/>
      <c r="L311" s="318"/>
      <c r="M311" s="730"/>
      <c r="N311" s="730"/>
      <c r="O311" s="730"/>
      <c r="P311" s="319"/>
      <c r="Q311" s="644"/>
      <c r="R311" s="644"/>
      <c r="S311" s="644"/>
      <c r="T311" s="318"/>
      <c r="U311" s="571"/>
      <c r="V311" s="571"/>
      <c r="W311" s="571"/>
      <c r="X311" s="319"/>
      <c r="Y311" s="570"/>
      <c r="Z311" s="570"/>
      <c r="AA311" s="570"/>
      <c r="AB311" s="573"/>
    </row>
    <row r="312" spans="1:29" ht="51" x14ac:dyDescent="0.2">
      <c r="A312" s="316" t="s">
        <v>2051</v>
      </c>
      <c r="B312" s="558" t="s">
        <v>2052</v>
      </c>
      <c r="C312" s="318">
        <f>'Series 700 Input'!J312</f>
        <v>0</v>
      </c>
      <c r="D312" s="318" t="s">
        <v>1752</v>
      </c>
      <c r="E312" s="730">
        <v>101.06</v>
      </c>
      <c r="F312" s="730">
        <v>101.06</v>
      </c>
      <c r="G312" s="730">
        <v>101.06</v>
      </c>
      <c r="H312" s="324">
        <f>IFERROR(IF($C312&lt;10,$C312*E312,IF(AND(10&lt;=$C312,$C312&lt;=50),$C312*F312,IF($C312&gt;50,$C312*G312,"No Offer"))),"No Offer")</f>
        <v>0</v>
      </c>
      <c r="I312" s="573">
        <v>50</v>
      </c>
      <c r="J312" s="573">
        <v>50</v>
      </c>
      <c r="K312" s="573">
        <v>50</v>
      </c>
      <c r="L312" s="326">
        <f>IFERROR(IF($C312&lt;10,$C312*I312,IF(AND(10&lt;=$C312,$C312&lt;=50),$C312*J312,IF($C312&gt;50,$C312*K312,"No Offer"))),"No Offer")</f>
        <v>0</v>
      </c>
      <c r="M312" s="730">
        <v>120.54</v>
      </c>
      <c r="N312" s="730">
        <v>120.54</v>
      </c>
      <c r="O312" s="730">
        <v>120.54</v>
      </c>
      <c r="P312" s="324">
        <f>IFERROR(IF($C312&lt;10,$C312*M312,IF(AND(10&lt;=$C312,$C312&lt;=50),$C312*N312,IF($C312&gt;50,$C312*O312,"No Offer"))),"No Offer")</f>
        <v>0</v>
      </c>
      <c r="Q312" s="644">
        <v>88</v>
      </c>
      <c r="R312" s="644">
        <v>88</v>
      </c>
      <c r="S312" s="644">
        <v>88</v>
      </c>
      <c r="T312" s="326">
        <f>IFERROR(IF($C312&lt;10,$C312*Q312,IF(AND(10&lt;=$C312,$C312&lt;=50),$C312*R312,IF($C312&gt;50,$C312*S312,"No Offer"))),"No Offer")</f>
        <v>0</v>
      </c>
      <c r="U312" s="571">
        <v>121</v>
      </c>
      <c r="V312" s="571">
        <v>111</v>
      </c>
      <c r="W312" s="571">
        <v>106</v>
      </c>
      <c r="X312" s="324">
        <f>IFERROR(IF($C312&lt;10,$C312*U312,IF(AND(10&lt;=$C312,$C312&lt;=50),$C312*V312,IF($C312&gt;50,$C312*W312,"No Offer"))),"No Offer")</f>
        <v>0</v>
      </c>
      <c r="Y312" s="409" t="s">
        <v>402</v>
      </c>
      <c r="Z312" s="409" t="s">
        <v>402</v>
      </c>
      <c r="AA312" s="409" t="s">
        <v>403</v>
      </c>
      <c r="AB312" s="326" t="str">
        <f>IF((0=$C312),"",IFERROR(IF($C312&lt;10,$C312*Y312,IF(AND(10&lt;=$C312,$C312&lt;=50),$C312*Z312,IF($C312&gt;50,$C312*AA312,"No Offer"))),"No Offer"))</f>
        <v/>
      </c>
      <c r="AC312" s="731" t="str">
        <f>AB312</f>
        <v/>
      </c>
    </row>
    <row r="313" spans="1:29" x14ac:dyDescent="0.2">
      <c r="A313" s="316"/>
      <c r="B313" s="558"/>
      <c r="C313" s="318"/>
      <c r="D313" s="318"/>
      <c r="E313" s="730"/>
      <c r="F313" s="730"/>
      <c r="G313" s="730"/>
      <c r="H313" s="319"/>
      <c r="I313" s="570"/>
      <c r="J313" s="570"/>
      <c r="K313" s="570"/>
      <c r="L313" s="318"/>
      <c r="M313" s="730"/>
      <c r="N313" s="730"/>
      <c r="O313" s="730"/>
      <c r="P313" s="319"/>
      <c r="Q313" s="644"/>
      <c r="R313" s="644"/>
      <c r="S313" s="644"/>
      <c r="T313" s="318"/>
      <c r="U313" s="571"/>
      <c r="V313" s="571"/>
      <c r="W313" s="571"/>
      <c r="X313" s="319"/>
      <c r="Y313" s="570"/>
      <c r="Z313" s="570"/>
      <c r="AA313" s="570"/>
      <c r="AB313" s="573"/>
    </row>
    <row r="314" spans="1:29" ht="51" x14ac:dyDescent="0.2">
      <c r="A314" s="316" t="s">
        <v>2053</v>
      </c>
      <c r="B314" s="558" t="s">
        <v>2054</v>
      </c>
      <c r="C314" s="318">
        <f>'Series 700 Input'!J314</f>
        <v>0</v>
      </c>
      <c r="D314" s="318" t="s">
        <v>1752</v>
      </c>
      <c r="E314" s="730">
        <v>101.06</v>
      </c>
      <c r="F314" s="730">
        <v>101.06</v>
      </c>
      <c r="G314" s="730">
        <v>101.06</v>
      </c>
      <c r="H314" s="324">
        <f>IFERROR(IF($C314&lt;10,$C314*E314,IF(AND(10&lt;=$C314,$C314&lt;=50),$C314*F314,IF($C314&gt;50,$C314*G314,"No Offer"))),"No Offer")</f>
        <v>0</v>
      </c>
      <c r="I314" s="573">
        <v>50</v>
      </c>
      <c r="J314" s="573">
        <v>50</v>
      </c>
      <c r="K314" s="573">
        <v>50</v>
      </c>
      <c r="L314" s="326">
        <f>IFERROR(IF($C314&lt;10,$C314*I314,IF(AND(10&lt;=$C314,$C314&lt;=50),$C314*J314,IF($C314&gt;50,$C314*K314,"No Offer"))),"No Offer")</f>
        <v>0</v>
      </c>
      <c r="M314" s="730">
        <v>120.54</v>
      </c>
      <c r="N314" s="730">
        <v>120.54</v>
      </c>
      <c r="O314" s="730">
        <v>120.54</v>
      </c>
      <c r="P314" s="324">
        <f>IFERROR(IF($C314&lt;10,$C314*M314,IF(AND(10&lt;=$C314,$C314&lt;=50),$C314*N314,IF($C314&gt;50,$C314*O314,"No Offer"))),"No Offer")</f>
        <v>0</v>
      </c>
      <c r="Q314" s="644">
        <v>88</v>
      </c>
      <c r="R314" s="644">
        <v>88</v>
      </c>
      <c r="S314" s="644">
        <v>88</v>
      </c>
      <c r="T314" s="326">
        <f>IFERROR(IF($C314&lt;10,$C314*Q314,IF(AND(10&lt;=$C314,$C314&lt;=50),$C314*R314,IF($C314&gt;50,$C314*S314,"No Offer"))),"No Offer")</f>
        <v>0</v>
      </c>
      <c r="U314" s="571">
        <v>119</v>
      </c>
      <c r="V314" s="571">
        <v>109</v>
      </c>
      <c r="W314" s="571">
        <v>104</v>
      </c>
      <c r="X314" s="324">
        <f>IFERROR(IF($C314&lt;10,$C314*U314,IF(AND(10&lt;=$C314,$C314&lt;=50),$C314*V314,IF($C314&gt;50,$C314*W314,"No Offer"))),"No Offer")</f>
        <v>0</v>
      </c>
      <c r="Y314" s="409" t="s">
        <v>402</v>
      </c>
      <c r="Z314" s="409" t="s">
        <v>402</v>
      </c>
      <c r="AA314" s="409" t="s">
        <v>403</v>
      </c>
      <c r="AB314" s="326" t="str">
        <f>IF((0=$C314),"",IFERROR(IF($C314&lt;10,$C314*Y314,IF(AND(10&lt;=$C314,$C314&lt;=50),$C314*Z314,IF($C314&gt;50,$C314*AA314,"No Offer"))),"No Offer"))</f>
        <v/>
      </c>
      <c r="AC314" s="731" t="str">
        <f>AB314</f>
        <v/>
      </c>
    </row>
    <row r="315" spans="1:29" x14ac:dyDescent="0.2">
      <c r="A315" s="316"/>
      <c r="B315" s="596"/>
      <c r="C315" s="330"/>
      <c r="D315" s="318"/>
      <c r="E315" s="730"/>
      <c r="F315" s="730"/>
      <c r="G315" s="730"/>
      <c r="H315" s="319"/>
      <c r="I315" s="570"/>
      <c r="J315" s="570"/>
      <c r="K315" s="570"/>
      <c r="L315" s="318"/>
      <c r="M315" s="730"/>
      <c r="N315" s="730"/>
      <c r="O315" s="730"/>
      <c r="P315" s="319"/>
      <c r="Q315" s="346"/>
      <c r="R315" s="346"/>
      <c r="S315" s="346"/>
      <c r="T315" s="318"/>
      <c r="U315" s="571"/>
      <c r="V315" s="571"/>
      <c r="W315" s="571"/>
      <c r="X315" s="319"/>
      <c r="Y315" s="570"/>
      <c r="Z315" s="570"/>
      <c r="AA315" s="570"/>
      <c r="AB315" s="573"/>
    </row>
    <row r="316" spans="1:29" ht="51" x14ac:dyDescent="0.2">
      <c r="A316" s="316" t="s">
        <v>2055</v>
      </c>
      <c r="B316" s="558" t="s">
        <v>2056</v>
      </c>
      <c r="C316" s="318">
        <f>'Series 700 Input'!J316</f>
        <v>0</v>
      </c>
      <c r="D316" s="318" t="s">
        <v>1752</v>
      </c>
      <c r="E316" s="574">
        <v>65.66</v>
      </c>
      <c r="F316" s="574">
        <v>65.66</v>
      </c>
      <c r="G316" s="574">
        <v>65.66</v>
      </c>
      <c r="H316" s="324">
        <f>IFERROR(IF($C316&lt;10,$C316*E316,IF(AND(10&lt;=$C316,$C316&lt;=50),$C316*F316,IF($C316&gt;50,$C316*G316,"No Offer"))),"No Offer")</f>
        <v>0</v>
      </c>
      <c r="I316" s="573">
        <v>40</v>
      </c>
      <c r="J316" s="573">
        <v>40</v>
      </c>
      <c r="K316" s="573">
        <v>40</v>
      </c>
      <c r="L316" s="326">
        <f>IFERROR(IF($C316&lt;10,$C316*I316,IF(AND(10&lt;=$C316,$C316&lt;=50),$C316*J316,IF($C316&gt;50,$C316*K316,"No Offer"))),"No Offer")</f>
        <v>0</v>
      </c>
      <c r="M316" s="574">
        <v>44.17</v>
      </c>
      <c r="N316" s="574">
        <v>44.17</v>
      </c>
      <c r="O316" s="574">
        <v>44.17</v>
      </c>
      <c r="P316" s="324">
        <f>IFERROR(IF($C316&lt;10,$C316*M316,IF(AND(10&lt;=$C316,$C316&lt;=50),$C316*N316,IF($C316&gt;50,$C316*O316,"No Offer"))),"No Offer")</f>
        <v>0</v>
      </c>
      <c r="Q316" s="644">
        <v>45</v>
      </c>
      <c r="R316" s="644">
        <v>45</v>
      </c>
      <c r="S316" s="644">
        <v>45</v>
      </c>
      <c r="T316" s="326">
        <f>IFERROR(IF($C316&lt;10,$C316*Q316,IF(AND(10&lt;=$C316,$C316&lt;=50),$C316*R316,IF($C316&gt;50,$C316*S316,"No Offer"))),"No Offer")</f>
        <v>0</v>
      </c>
      <c r="U316" s="576">
        <v>49</v>
      </c>
      <c r="V316" s="576">
        <v>44</v>
      </c>
      <c r="W316" s="576">
        <v>42</v>
      </c>
      <c r="X316" s="324">
        <f>IFERROR(IF($C316&lt;10,$C316*U316,IF(AND(10&lt;=$C316,$C316&lt;=50),$C316*V316,IF($C316&gt;50,$C316*W316,"No Offer"))),"No Offer")</f>
        <v>0</v>
      </c>
      <c r="Y316" s="409" t="s">
        <v>402</v>
      </c>
      <c r="Z316" s="409" t="s">
        <v>402</v>
      </c>
      <c r="AA316" s="409" t="s">
        <v>403</v>
      </c>
      <c r="AB316" s="326" t="str">
        <f>IF((0=$C316),"",IFERROR(IF($C316&lt;10,$C316*Y316,IF(AND(10&lt;=$C316,$C316&lt;=50),$C316*Z316,IF($C316&gt;50,$C316*AA316,"No Offer"))),"No Offer"))</f>
        <v/>
      </c>
      <c r="AC316" s="731" t="str">
        <f>AB316</f>
        <v/>
      </c>
    </row>
    <row r="317" spans="1:29" x14ac:dyDescent="0.2">
      <c r="A317" s="316"/>
      <c r="B317" s="558"/>
      <c r="C317" s="318"/>
      <c r="D317" s="318"/>
      <c r="E317" s="574"/>
      <c r="F317" s="574"/>
      <c r="G317" s="574"/>
      <c r="H317" s="319"/>
      <c r="I317" s="573"/>
      <c r="J317" s="573"/>
      <c r="K317" s="573"/>
      <c r="L317" s="318"/>
      <c r="M317" s="574"/>
      <c r="N317" s="574"/>
      <c r="O317" s="574"/>
      <c r="P317" s="319"/>
      <c r="Q317" s="644"/>
      <c r="R317" s="644"/>
      <c r="S317" s="644"/>
      <c r="T317" s="318"/>
      <c r="U317" s="576"/>
      <c r="V317" s="576"/>
      <c r="W317" s="576"/>
      <c r="X317" s="319"/>
      <c r="Y317" s="573"/>
      <c r="Z317" s="573"/>
      <c r="AA317" s="573"/>
      <c r="AB317" s="573"/>
    </row>
    <row r="318" spans="1:29" ht="51" x14ac:dyDescent="0.2">
      <c r="A318" s="316" t="s">
        <v>2057</v>
      </c>
      <c r="B318" s="558" t="s">
        <v>2058</v>
      </c>
      <c r="C318" s="318">
        <f>'Series 700 Input'!J318</f>
        <v>0</v>
      </c>
      <c r="D318" s="318" t="s">
        <v>1752</v>
      </c>
      <c r="E318" s="574">
        <v>65.66</v>
      </c>
      <c r="F318" s="574">
        <v>65.66</v>
      </c>
      <c r="G318" s="574">
        <v>65.66</v>
      </c>
      <c r="H318" s="324">
        <f>IFERROR(IF($C318&lt;10,$C318*E318,IF(AND(10&lt;=$C318,$C318&lt;=50),$C318*F318,IF($C318&gt;50,$C318*G318,"No Offer"))),"No Offer")</f>
        <v>0</v>
      </c>
      <c r="I318" s="573">
        <v>40</v>
      </c>
      <c r="J318" s="573">
        <v>40</v>
      </c>
      <c r="K318" s="573">
        <v>40</v>
      </c>
      <c r="L318" s="326">
        <f>IFERROR(IF($C318&lt;10,$C318*I318,IF(AND(10&lt;=$C318,$C318&lt;=50),$C318*J318,IF($C318&gt;50,$C318*K318,"No Offer"))),"No Offer")</f>
        <v>0</v>
      </c>
      <c r="M318" s="574">
        <v>44.17</v>
      </c>
      <c r="N318" s="574">
        <v>44.17</v>
      </c>
      <c r="O318" s="574">
        <v>44.17</v>
      </c>
      <c r="P318" s="324">
        <f>IFERROR(IF($C318&lt;10,$C318*M318,IF(AND(10&lt;=$C318,$C318&lt;=50),$C318*N318,IF($C318&gt;50,$C318*O318,"No Offer"))),"No Offer")</f>
        <v>0</v>
      </c>
      <c r="Q318" s="644">
        <v>45</v>
      </c>
      <c r="R318" s="644">
        <v>45</v>
      </c>
      <c r="S318" s="644">
        <v>45</v>
      </c>
      <c r="T318" s="326">
        <f>IFERROR(IF($C318&lt;10,$C318*Q318,IF(AND(10&lt;=$C318,$C318&lt;=50),$C318*R318,IF($C318&gt;50,$C318*S318,"No Offer"))),"No Offer")</f>
        <v>0</v>
      </c>
      <c r="U318" s="576">
        <v>52</v>
      </c>
      <c r="V318" s="576">
        <v>47</v>
      </c>
      <c r="W318" s="576">
        <v>45</v>
      </c>
      <c r="X318" s="324">
        <f>IFERROR(IF($C318&lt;10,$C318*U318,IF(AND(10&lt;=$C318,$C318&lt;=50),$C318*V318,IF($C318&gt;50,$C318*W318,"No Offer"))),"No Offer")</f>
        <v>0</v>
      </c>
      <c r="Y318" s="409" t="s">
        <v>402</v>
      </c>
      <c r="Z318" s="409" t="s">
        <v>402</v>
      </c>
      <c r="AA318" s="409" t="s">
        <v>403</v>
      </c>
      <c r="AB318" s="326" t="str">
        <f>IF((0=$C318),"",IFERROR(IF($C318&lt;10,$C318*Y318,IF(AND(10&lt;=$C318,$C318&lt;=50),$C318*Z318,IF($C318&gt;50,$C318*AA318,"No Offer"))),"No Offer"))</f>
        <v/>
      </c>
      <c r="AC318" s="731" t="str">
        <f>AB318</f>
        <v/>
      </c>
    </row>
    <row r="319" spans="1:29" x14ac:dyDescent="0.2">
      <c r="A319" s="316"/>
      <c r="B319" s="558"/>
      <c r="C319" s="318"/>
      <c r="D319" s="318"/>
      <c r="E319" s="574"/>
      <c r="F319" s="574"/>
      <c r="G319" s="574"/>
      <c r="H319" s="319"/>
      <c r="I319" s="573"/>
      <c r="J319" s="573"/>
      <c r="K319" s="573"/>
      <c r="L319" s="318"/>
      <c r="M319" s="574"/>
      <c r="N319" s="574"/>
      <c r="O319" s="574"/>
      <c r="P319" s="319"/>
      <c r="Q319" s="644"/>
      <c r="R319" s="644"/>
      <c r="S319" s="644"/>
      <c r="T319" s="318"/>
      <c r="U319" s="576"/>
      <c r="V319" s="576"/>
      <c r="W319" s="576"/>
      <c r="X319" s="319"/>
      <c r="Y319" s="573"/>
      <c r="Z319" s="573"/>
      <c r="AA319" s="573"/>
      <c r="AB319" s="573"/>
    </row>
    <row r="320" spans="1:29" ht="51" x14ac:dyDescent="0.2">
      <c r="A320" s="316" t="s">
        <v>2059</v>
      </c>
      <c r="B320" s="558" t="s">
        <v>2060</v>
      </c>
      <c r="C320" s="318">
        <f>'Series 700 Input'!J320</f>
        <v>0</v>
      </c>
      <c r="D320" s="318" t="s">
        <v>1752</v>
      </c>
      <c r="E320" s="574">
        <v>66.11</v>
      </c>
      <c r="F320" s="574">
        <v>66.11</v>
      </c>
      <c r="G320" s="574">
        <v>66.11</v>
      </c>
      <c r="H320" s="324">
        <f>IFERROR(IF($C320&lt;10,$C320*E320,IF(AND(10&lt;=$C320,$C320&lt;=50),$C320*F320,IF($C320&gt;50,$C320*G320,"No Offer"))),"No Offer")</f>
        <v>0</v>
      </c>
      <c r="I320" s="573">
        <v>40</v>
      </c>
      <c r="J320" s="573">
        <v>40</v>
      </c>
      <c r="K320" s="573">
        <v>40</v>
      </c>
      <c r="L320" s="326">
        <f>IFERROR(IF($C320&lt;10,$C320*I320,IF(AND(10&lt;=$C320,$C320&lt;=50),$C320*J320,IF($C320&gt;50,$C320*K320,"No Offer"))),"No Offer")</f>
        <v>0</v>
      </c>
      <c r="M320" s="574">
        <v>44.17</v>
      </c>
      <c r="N320" s="574">
        <v>44.17</v>
      </c>
      <c r="O320" s="574">
        <v>44.17</v>
      </c>
      <c r="P320" s="324">
        <f>IFERROR(IF($C320&lt;10,$C320*M320,IF(AND(10&lt;=$C320,$C320&lt;=50),$C320*N320,IF($C320&gt;50,$C320*O320,"No Offer"))),"No Offer")</f>
        <v>0</v>
      </c>
      <c r="Q320" s="644">
        <v>45</v>
      </c>
      <c r="R320" s="644">
        <v>45</v>
      </c>
      <c r="S320" s="644">
        <v>45</v>
      </c>
      <c r="T320" s="326">
        <f>IFERROR(IF($C320&lt;10,$C320*Q320,IF(AND(10&lt;=$C320,$C320&lt;=50),$C320*R320,IF($C320&gt;50,$C320*S320,"No Offer"))),"No Offer")</f>
        <v>0</v>
      </c>
      <c r="U320" s="576">
        <v>49</v>
      </c>
      <c r="V320" s="576">
        <v>44</v>
      </c>
      <c r="W320" s="576">
        <v>42</v>
      </c>
      <c r="X320" s="324">
        <f>IFERROR(IF($C320&lt;10,$C320*U320,IF(AND(10&lt;=$C320,$C320&lt;=50),$C320*V320,IF($C320&gt;50,$C320*W320,"No Offer"))),"No Offer")</f>
        <v>0</v>
      </c>
      <c r="Y320" s="409" t="s">
        <v>402</v>
      </c>
      <c r="Z320" s="409" t="s">
        <v>402</v>
      </c>
      <c r="AA320" s="409" t="s">
        <v>403</v>
      </c>
      <c r="AB320" s="326" t="str">
        <f>IF((0=$C320),"",IFERROR(IF($C320&lt;10,$C320*Y320,IF(AND(10&lt;=$C320,$C320&lt;=50),$C320*Z320,IF($C320&gt;50,$C320*AA320,"No Offer"))),"No Offer"))</f>
        <v/>
      </c>
      <c r="AC320" s="731" t="str">
        <f>AB320</f>
        <v/>
      </c>
    </row>
    <row r="321" spans="1:29" x14ac:dyDescent="0.2">
      <c r="A321" s="316"/>
      <c r="B321" s="558"/>
      <c r="C321" s="318"/>
      <c r="D321" s="318"/>
      <c r="E321" s="574"/>
      <c r="F321" s="574"/>
      <c r="G321" s="574"/>
      <c r="H321" s="319"/>
      <c r="I321" s="573"/>
      <c r="J321" s="573"/>
      <c r="K321" s="573"/>
      <c r="L321" s="318"/>
      <c r="M321" s="574"/>
      <c r="N321" s="574"/>
      <c r="O321" s="574"/>
      <c r="P321" s="319"/>
      <c r="Q321" s="644"/>
      <c r="R321" s="644"/>
      <c r="S321" s="644"/>
      <c r="T321" s="318"/>
      <c r="U321" s="576"/>
      <c r="V321" s="576"/>
      <c r="W321" s="576"/>
      <c r="X321" s="319"/>
      <c r="Y321" s="573"/>
      <c r="Z321" s="573"/>
      <c r="AA321" s="573"/>
      <c r="AB321" s="573"/>
    </row>
    <row r="322" spans="1:29" ht="38.25" x14ac:dyDescent="0.2">
      <c r="A322" s="316" t="s">
        <v>2061</v>
      </c>
      <c r="B322" s="558" t="s">
        <v>2062</v>
      </c>
      <c r="C322" s="318">
        <f>'Series 700 Input'!J322</f>
        <v>0</v>
      </c>
      <c r="D322" s="318" t="s">
        <v>1752</v>
      </c>
      <c r="E322" s="574">
        <v>62.66</v>
      </c>
      <c r="F322" s="574">
        <v>62.66</v>
      </c>
      <c r="G322" s="574">
        <v>62.66</v>
      </c>
      <c r="H322" s="324">
        <f>IFERROR(IF($C322&lt;10,$C322*E322,IF(AND(10&lt;=$C322,$C322&lt;=50),$C322*F322,IF($C322&gt;50,$C322*G322,"No Offer"))),"No Offer")</f>
        <v>0</v>
      </c>
      <c r="I322" s="573">
        <v>40</v>
      </c>
      <c r="J322" s="573">
        <v>40</v>
      </c>
      <c r="K322" s="573">
        <v>40</v>
      </c>
      <c r="L322" s="326">
        <f>IFERROR(IF($C322&lt;10,$C322*I322,IF(AND(10&lt;=$C322,$C322&lt;=50),$C322*J322,IF($C322&gt;50,$C322*K322,"No Offer"))),"No Offer")</f>
        <v>0</v>
      </c>
      <c r="M322" s="574">
        <v>41.91</v>
      </c>
      <c r="N322" s="574">
        <v>41.91</v>
      </c>
      <c r="O322" s="574">
        <v>41.91</v>
      </c>
      <c r="P322" s="324">
        <f>IFERROR(IF($C322&lt;10,$C322*M322,IF(AND(10&lt;=$C322,$C322&lt;=50),$C322*N322,IF($C322&gt;50,$C322*O322,"No Offer"))),"No Offer")</f>
        <v>0</v>
      </c>
      <c r="Q322" s="644">
        <v>45</v>
      </c>
      <c r="R322" s="644">
        <v>45</v>
      </c>
      <c r="S322" s="644">
        <v>45</v>
      </c>
      <c r="T322" s="326">
        <f>IFERROR(IF($C322&lt;10,$C322*Q322,IF(AND(10&lt;=$C322,$C322&lt;=50),$C322*R322,IF($C322&gt;50,$C322*S322,"No Offer"))),"No Offer")</f>
        <v>0</v>
      </c>
      <c r="U322" s="576">
        <v>47</v>
      </c>
      <c r="V322" s="576">
        <v>42</v>
      </c>
      <c r="W322" s="576">
        <v>40</v>
      </c>
      <c r="X322" s="324">
        <f>IFERROR(IF($C322&lt;10,$C322*U322,IF(AND(10&lt;=$C322,$C322&lt;=50),$C322*V322,IF($C322&gt;50,$C322*W322,"No Offer"))),"No Offer")</f>
        <v>0</v>
      </c>
      <c r="Y322" s="409" t="s">
        <v>402</v>
      </c>
      <c r="Z322" s="409" t="s">
        <v>402</v>
      </c>
      <c r="AA322" s="409" t="s">
        <v>403</v>
      </c>
      <c r="AB322" s="326" t="str">
        <f>IF((0=$C322),"",IFERROR(IF($C322&lt;10,$C322*Y322,IF(AND(10&lt;=$C322,$C322&lt;=50),$C322*Z322,IF($C322&gt;50,$C322*AA322,"No Offer"))),"No Offer"))</f>
        <v/>
      </c>
      <c r="AC322" s="731" t="str">
        <f>AB322</f>
        <v/>
      </c>
    </row>
    <row r="323" spans="1:29" x14ac:dyDescent="0.2">
      <c r="A323" s="316"/>
      <c r="B323" s="558"/>
      <c r="C323" s="318"/>
      <c r="D323" s="318"/>
      <c r="E323" s="574"/>
      <c r="F323" s="574"/>
      <c r="G323" s="574"/>
      <c r="H323" s="319"/>
      <c r="I323" s="573"/>
      <c r="J323" s="573"/>
      <c r="K323" s="573"/>
      <c r="L323" s="318"/>
      <c r="M323" s="574"/>
      <c r="N323" s="574"/>
      <c r="O323" s="574"/>
      <c r="P323" s="319"/>
      <c r="Q323" s="644"/>
      <c r="R323" s="644"/>
      <c r="S323" s="644"/>
      <c r="T323" s="318"/>
      <c r="U323" s="576"/>
      <c r="V323" s="576"/>
      <c r="W323" s="576"/>
      <c r="X323" s="319"/>
      <c r="Y323" s="573"/>
      <c r="Z323" s="573"/>
      <c r="AA323" s="573"/>
      <c r="AB323" s="573"/>
    </row>
    <row r="324" spans="1:29" ht="38.25" x14ac:dyDescent="0.2">
      <c r="A324" s="316" t="s">
        <v>2063</v>
      </c>
      <c r="B324" s="558" t="s">
        <v>2064</v>
      </c>
      <c r="C324" s="318">
        <f>'Series 700 Input'!J324</f>
        <v>0</v>
      </c>
      <c r="D324" s="318" t="s">
        <v>1752</v>
      </c>
      <c r="E324" s="574">
        <v>62.66</v>
      </c>
      <c r="F324" s="574">
        <v>62.66</v>
      </c>
      <c r="G324" s="574">
        <v>62.66</v>
      </c>
      <c r="H324" s="324">
        <f>IFERROR(IF($C324&lt;10,$C324*E324,IF(AND(10&lt;=$C324,$C324&lt;=50),$C324*F324,IF($C324&gt;50,$C324*G324,"No Offer"))),"No Offer")</f>
        <v>0</v>
      </c>
      <c r="I324" s="573">
        <v>40</v>
      </c>
      <c r="J324" s="573">
        <v>40</v>
      </c>
      <c r="K324" s="573">
        <v>40</v>
      </c>
      <c r="L324" s="326">
        <f>IFERROR(IF($C324&lt;10,$C324*I324,IF(AND(10&lt;=$C324,$C324&lt;=50),$C324*J324,IF($C324&gt;50,$C324*K324,"No Offer"))),"No Offer")</f>
        <v>0</v>
      </c>
      <c r="M324" s="574">
        <v>41.91</v>
      </c>
      <c r="N324" s="574">
        <v>41.91</v>
      </c>
      <c r="O324" s="574">
        <v>41.91</v>
      </c>
      <c r="P324" s="324">
        <f>IFERROR(IF($C324&lt;10,$C324*M324,IF(AND(10&lt;=$C324,$C324&lt;=50),$C324*N324,IF($C324&gt;50,$C324*O324,"No Offer"))),"No Offer")</f>
        <v>0</v>
      </c>
      <c r="Q324" s="644">
        <v>45</v>
      </c>
      <c r="R324" s="644">
        <v>45</v>
      </c>
      <c r="S324" s="644">
        <v>45</v>
      </c>
      <c r="T324" s="326">
        <f>IFERROR(IF($C324&lt;10,$C324*Q324,IF(AND(10&lt;=$C324,$C324&lt;=50),$C324*R324,IF($C324&gt;50,$C324*S324,"No Offer"))),"No Offer")</f>
        <v>0</v>
      </c>
      <c r="U324" s="576">
        <v>46.7</v>
      </c>
      <c r="V324" s="576">
        <v>41.7</v>
      </c>
      <c r="W324" s="576">
        <v>39.700000000000003</v>
      </c>
      <c r="X324" s="324">
        <f>IFERROR(IF($C324&lt;10,$C324*U324,IF(AND(10&lt;=$C324,$C324&lt;=50),$C324*V324,IF($C324&gt;50,$C324*W324,"No Offer"))),"No Offer")</f>
        <v>0</v>
      </c>
      <c r="Y324" s="409" t="s">
        <v>402</v>
      </c>
      <c r="Z324" s="409" t="s">
        <v>402</v>
      </c>
      <c r="AA324" s="409" t="s">
        <v>403</v>
      </c>
      <c r="AB324" s="326" t="str">
        <f>IF((0=$C324),"",IFERROR(IF($C324&lt;10,$C324*Y324,IF(AND(10&lt;=$C324,$C324&lt;=50),$C324*Z324,IF($C324&gt;50,$C324*AA324,"No Offer"))),"No Offer"))</f>
        <v/>
      </c>
      <c r="AC324" s="731" t="str">
        <f>AB324</f>
        <v/>
      </c>
    </row>
    <row r="325" spans="1:29" x14ac:dyDescent="0.2">
      <c r="A325" s="316"/>
      <c r="B325" s="558"/>
      <c r="C325" s="318"/>
      <c r="D325" s="318"/>
      <c r="E325" s="574"/>
      <c r="F325" s="574"/>
      <c r="G325" s="574"/>
      <c r="H325" s="319"/>
      <c r="I325" s="573"/>
      <c r="J325" s="573"/>
      <c r="K325" s="573"/>
      <c r="L325" s="318"/>
      <c r="M325" s="574"/>
      <c r="N325" s="574"/>
      <c r="O325" s="574"/>
      <c r="P325" s="319"/>
      <c r="Q325" s="644"/>
      <c r="R325" s="644"/>
      <c r="S325" s="644"/>
      <c r="T325" s="318"/>
      <c r="U325" s="576"/>
      <c r="V325" s="576"/>
      <c r="W325" s="576"/>
      <c r="X325" s="319"/>
      <c r="Y325" s="573"/>
      <c r="Z325" s="573"/>
      <c r="AA325" s="573"/>
      <c r="AB325" s="573"/>
    </row>
    <row r="326" spans="1:29" ht="38.25" x14ac:dyDescent="0.2">
      <c r="A326" s="316" t="s">
        <v>2065</v>
      </c>
      <c r="B326" s="558" t="s">
        <v>2066</v>
      </c>
      <c r="C326" s="318">
        <f>'Series 700 Input'!J326</f>
        <v>0</v>
      </c>
      <c r="D326" s="318" t="s">
        <v>1752</v>
      </c>
      <c r="E326" s="574">
        <v>62.66</v>
      </c>
      <c r="F326" s="574">
        <v>62.66</v>
      </c>
      <c r="G326" s="574">
        <v>62.66</v>
      </c>
      <c r="H326" s="324">
        <f>IFERROR(IF($C326&lt;10,$C326*E326,IF(AND(10&lt;=$C326,$C326&lt;=50),$C326*F326,IF($C326&gt;50,$C326*G326,"No Offer"))),"No Offer")</f>
        <v>0</v>
      </c>
      <c r="I326" s="573">
        <v>40</v>
      </c>
      <c r="J326" s="573">
        <v>40</v>
      </c>
      <c r="K326" s="573">
        <v>40</v>
      </c>
      <c r="L326" s="326">
        <f>IFERROR(IF($C326&lt;10,$C326*I326,IF(AND(10&lt;=$C326,$C326&lt;=50),$C326*J326,IF($C326&gt;50,$C326*K326,"No Offer"))),"No Offer")</f>
        <v>0</v>
      </c>
      <c r="M326" s="574">
        <v>41.91</v>
      </c>
      <c r="N326" s="574">
        <v>41.91</v>
      </c>
      <c r="O326" s="574">
        <v>41.91</v>
      </c>
      <c r="P326" s="324">
        <f>IFERROR(IF($C326&lt;10,$C326*M326,IF(AND(10&lt;=$C326,$C326&lt;=50),$C326*N326,IF($C326&gt;50,$C326*O326,"No Offer"))),"No Offer")</f>
        <v>0</v>
      </c>
      <c r="Q326" s="644">
        <v>45</v>
      </c>
      <c r="R326" s="644">
        <v>45</v>
      </c>
      <c r="S326" s="644">
        <v>45</v>
      </c>
      <c r="T326" s="326">
        <f>IFERROR(IF($C326&lt;10,$C326*Q326,IF(AND(10&lt;=$C326,$C326&lt;=50),$C326*R326,IF($C326&gt;50,$C326*S326,"No Offer"))),"No Offer")</f>
        <v>0</v>
      </c>
      <c r="U326" s="576">
        <v>48</v>
      </c>
      <c r="V326" s="576">
        <v>43</v>
      </c>
      <c r="W326" s="576">
        <v>41</v>
      </c>
      <c r="X326" s="324">
        <f>IFERROR(IF($C326&lt;10,$C326*U326,IF(AND(10&lt;=$C326,$C326&lt;=50),$C326*V326,IF($C326&gt;50,$C326*W326,"No Offer"))),"No Offer")</f>
        <v>0</v>
      </c>
      <c r="Y326" s="409" t="s">
        <v>402</v>
      </c>
      <c r="Z326" s="409" t="s">
        <v>402</v>
      </c>
      <c r="AA326" s="409" t="s">
        <v>403</v>
      </c>
      <c r="AB326" s="326" t="str">
        <f>IF((0=$C326),"",IFERROR(IF($C326&lt;10,$C326*Y326,IF(AND(10&lt;=$C326,$C326&lt;=50),$C326*Z326,IF($C326&gt;50,$C326*AA326,"No Offer"))),"No Offer"))</f>
        <v/>
      </c>
      <c r="AC326" s="731" t="str">
        <f>AB326</f>
        <v/>
      </c>
    </row>
    <row r="327" spans="1:29" x14ac:dyDescent="0.2">
      <c r="A327" s="316"/>
      <c r="B327" s="558"/>
      <c r="C327" s="318"/>
      <c r="D327" s="318"/>
      <c r="E327" s="574"/>
      <c r="F327" s="574"/>
      <c r="G327" s="574"/>
      <c r="H327" s="319"/>
      <c r="I327" s="573"/>
      <c r="J327" s="573"/>
      <c r="K327" s="573"/>
      <c r="L327" s="318"/>
      <c r="M327" s="574"/>
      <c r="N327" s="574"/>
      <c r="O327" s="574"/>
      <c r="P327" s="319"/>
      <c r="Q327" s="644"/>
      <c r="R327" s="644"/>
      <c r="S327" s="644"/>
      <c r="T327" s="318"/>
      <c r="U327" s="576"/>
      <c r="V327" s="576"/>
      <c r="W327" s="576"/>
      <c r="X327" s="319"/>
      <c r="Y327" s="573"/>
      <c r="Z327" s="573"/>
      <c r="AA327" s="573"/>
      <c r="AB327" s="573"/>
    </row>
    <row r="328" spans="1:29" ht="38.25" x14ac:dyDescent="0.2">
      <c r="A328" s="316" t="s">
        <v>2067</v>
      </c>
      <c r="B328" s="558" t="s">
        <v>2068</v>
      </c>
      <c r="C328" s="318">
        <f>'Series 700 Input'!J328</f>
        <v>0</v>
      </c>
      <c r="D328" s="318" t="s">
        <v>1752</v>
      </c>
      <c r="E328" s="574">
        <v>62.66</v>
      </c>
      <c r="F328" s="574">
        <v>62.66</v>
      </c>
      <c r="G328" s="574">
        <v>62.66</v>
      </c>
      <c r="H328" s="324">
        <f>IFERROR(IF($C328&lt;10,$C328*E328,IF(AND(10&lt;=$C328,$C328&lt;=50),$C328*F328,IF($C328&gt;50,$C328*G328,"No Offer"))),"No Offer")</f>
        <v>0</v>
      </c>
      <c r="I328" s="573">
        <v>40</v>
      </c>
      <c r="J328" s="573">
        <v>40</v>
      </c>
      <c r="K328" s="573">
        <v>40</v>
      </c>
      <c r="L328" s="326">
        <f>IFERROR(IF($C328&lt;10,$C328*I328,IF(AND(10&lt;=$C328,$C328&lt;=50),$C328*J328,IF($C328&gt;50,$C328*K328,"No Offer"))),"No Offer")</f>
        <v>0</v>
      </c>
      <c r="M328" s="574">
        <v>41.91</v>
      </c>
      <c r="N328" s="574">
        <v>41.91</v>
      </c>
      <c r="O328" s="574">
        <v>41.91</v>
      </c>
      <c r="P328" s="324">
        <f>IFERROR(IF($C328&lt;10,$C328*M328,IF(AND(10&lt;=$C328,$C328&lt;=50),$C328*N328,IF($C328&gt;50,$C328*O328,"No Offer"))),"No Offer")</f>
        <v>0</v>
      </c>
      <c r="Q328" s="644">
        <v>45</v>
      </c>
      <c r="R328" s="644">
        <v>45</v>
      </c>
      <c r="S328" s="644">
        <v>45</v>
      </c>
      <c r="T328" s="326">
        <f>IFERROR(IF($C328&lt;10,$C328*Q328,IF(AND(10&lt;=$C328,$C328&lt;=50),$C328*R328,IF($C328&gt;50,$C328*S328,"No Offer"))),"No Offer")</f>
        <v>0</v>
      </c>
      <c r="U328" s="576">
        <v>47.7</v>
      </c>
      <c r="V328" s="576">
        <v>42.7</v>
      </c>
      <c r="W328" s="576">
        <v>40.700000000000003</v>
      </c>
      <c r="X328" s="324">
        <f>IFERROR(IF($C328&lt;10,$C328*U328,IF(AND(10&lt;=$C328,$C328&lt;=50),$C328*V328,IF($C328&gt;50,$C328*W328,"No Offer"))),"No Offer")</f>
        <v>0</v>
      </c>
      <c r="Y328" s="409" t="s">
        <v>402</v>
      </c>
      <c r="Z328" s="409" t="s">
        <v>402</v>
      </c>
      <c r="AA328" s="409" t="s">
        <v>403</v>
      </c>
      <c r="AB328" s="326" t="str">
        <f>IF((0=$C328),"",IFERROR(IF($C328&lt;10,$C328*Y328,IF(AND(10&lt;=$C328,$C328&lt;=50),$C328*Z328,IF($C328&gt;50,$C328*AA328,"No Offer"))),"No Offer"))</f>
        <v/>
      </c>
      <c r="AC328" s="731" t="str">
        <f>AB328</f>
        <v/>
      </c>
    </row>
    <row r="329" spans="1:29" x14ac:dyDescent="0.2">
      <c r="A329" s="316"/>
      <c r="B329" s="558"/>
      <c r="C329" s="318"/>
      <c r="D329" s="318"/>
      <c r="E329" s="574"/>
      <c r="F329" s="574"/>
      <c r="G329" s="574"/>
      <c r="H329" s="319"/>
      <c r="I329" s="573"/>
      <c r="J329" s="573"/>
      <c r="K329" s="573"/>
      <c r="L329" s="573"/>
      <c r="M329" s="574"/>
      <c r="N329" s="574"/>
      <c r="O329" s="574"/>
      <c r="P329" s="574"/>
      <c r="Q329" s="644"/>
      <c r="R329" s="644"/>
      <c r="S329" s="644"/>
      <c r="T329" s="644"/>
      <c r="U329" s="576"/>
      <c r="V329" s="576"/>
      <c r="W329" s="576"/>
      <c r="X329" s="576"/>
      <c r="Y329" s="573"/>
      <c r="Z329" s="573"/>
      <c r="AA329" s="573"/>
      <c r="AB329" s="732"/>
    </row>
    <row r="330" spans="1:29" ht="25.5" x14ac:dyDescent="0.2">
      <c r="A330" s="311"/>
      <c r="B330" s="563" t="s">
        <v>2069</v>
      </c>
      <c r="C330" s="313"/>
      <c r="D330" s="314"/>
      <c r="E330" s="564" t="s">
        <v>1747</v>
      </c>
      <c r="F330" s="565" t="s">
        <v>2070</v>
      </c>
      <c r="G330" s="564" t="s">
        <v>1596</v>
      </c>
      <c r="H330" s="314"/>
      <c r="I330" s="566" t="s">
        <v>1747</v>
      </c>
      <c r="J330" s="567" t="s">
        <v>2070</v>
      </c>
      <c r="K330" s="566" t="s">
        <v>1596</v>
      </c>
      <c r="L330" s="566"/>
      <c r="M330" s="564" t="s">
        <v>1747</v>
      </c>
      <c r="N330" s="565" t="s">
        <v>2070</v>
      </c>
      <c r="O330" s="564" t="s">
        <v>1596</v>
      </c>
      <c r="P330" s="564"/>
      <c r="Q330" s="564" t="s">
        <v>1747</v>
      </c>
      <c r="R330" s="565" t="s">
        <v>2070</v>
      </c>
      <c r="S330" s="564" t="s">
        <v>1596</v>
      </c>
      <c r="T330" s="564"/>
      <c r="U330" s="566" t="s">
        <v>1747</v>
      </c>
      <c r="V330" s="567" t="s">
        <v>2070</v>
      </c>
      <c r="W330" s="566" t="s">
        <v>1596</v>
      </c>
      <c r="X330" s="566"/>
      <c r="Y330" s="566" t="s">
        <v>1747</v>
      </c>
      <c r="Z330" s="567" t="s">
        <v>2070</v>
      </c>
      <c r="AA330" s="566" t="s">
        <v>1596</v>
      </c>
      <c r="AB330" s="734"/>
    </row>
    <row r="331" spans="1:29" x14ac:dyDescent="0.2">
      <c r="A331" s="720"/>
      <c r="B331" s="721" t="s">
        <v>1776</v>
      </c>
      <c r="C331" s="722"/>
      <c r="D331" s="723"/>
      <c r="E331" s="723"/>
      <c r="F331" s="723"/>
      <c r="G331" s="747">
        <f>SUM(H333:H352)</f>
        <v>0</v>
      </c>
      <c r="H331" s="723"/>
      <c r="I331" s="725"/>
      <c r="J331" s="726"/>
      <c r="K331" s="747">
        <f>SUM(L333:L352)</f>
        <v>0</v>
      </c>
      <c r="L331" s="725"/>
      <c r="M331" s="727"/>
      <c r="N331" s="728"/>
      <c r="O331" s="747">
        <f>SUM(P333:P352)</f>
        <v>0</v>
      </c>
      <c r="P331" s="727"/>
      <c r="Q331" s="727"/>
      <c r="R331" s="728"/>
      <c r="S331" s="747">
        <f>SUM(T333:T352)</f>
        <v>0</v>
      </c>
      <c r="T331" s="727"/>
      <c r="U331" s="725"/>
      <c r="V331" s="726"/>
      <c r="W331" s="747">
        <f>SUM(X333:X352)</f>
        <v>0</v>
      </c>
      <c r="X331" s="725"/>
      <c r="Y331" s="725"/>
      <c r="Z331" s="726"/>
      <c r="AA331" s="747">
        <f>SUM(AB333:AB352)</f>
        <v>0</v>
      </c>
      <c r="AB331" s="729"/>
    </row>
    <row r="332" spans="1:29" x14ac:dyDescent="0.2">
      <c r="A332" s="316"/>
      <c r="B332" s="558"/>
      <c r="C332" s="318"/>
      <c r="D332" s="318"/>
      <c r="E332" s="574"/>
      <c r="F332" s="574"/>
      <c r="G332" s="574"/>
      <c r="H332" s="319"/>
      <c r="I332" s="573"/>
      <c r="J332" s="573"/>
      <c r="K332" s="573"/>
      <c r="L332" s="573"/>
      <c r="M332" s="574"/>
      <c r="N332" s="574"/>
      <c r="O332" s="574"/>
      <c r="P332" s="574"/>
      <c r="Q332" s="644"/>
      <c r="R332" s="644"/>
      <c r="S332" s="644"/>
      <c r="T332" s="644"/>
      <c r="U332" s="576"/>
      <c r="V332" s="576"/>
      <c r="W332" s="576"/>
      <c r="X332" s="576"/>
      <c r="Y332" s="573"/>
      <c r="Z332" s="573"/>
      <c r="AA332" s="573"/>
      <c r="AB332" s="732"/>
    </row>
    <row r="333" spans="1:29" ht="25.5" x14ac:dyDescent="0.2">
      <c r="A333" s="316" t="s">
        <v>2071</v>
      </c>
      <c r="B333" s="558" t="s">
        <v>2072</v>
      </c>
      <c r="C333" s="318">
        <f>'Series 700 Input'!J333</f>
        <v>0</v>
      </c>
      <c r="D333" s="318" t="s">
        <v>451</v>
      </c>
      <c r="E333" s="574">
        <v>3.44</v>
      </c>
      <c r="F333" s="574">
        <v>3.44</v>
      </c>
      <c r="G333" s="574">
        <v>3.44</v>
      </c>
      <c r="H333" s="324">
        <f>IFERROR(IF($C333&lt;50,$C333*E333,IF(AND(50&lt;=$C333,$C333&lt;=100),$C333*F333,IF($C333&gt;100,$C333*G333,"No Offer"))),"No Offer")</f>
        <v>0</v>
      </c>
      <c r="I333" s="573">
        <v>1</v>
      </c>
      <c r="J333" s="573">
        <v>1</v>
      </c>
      <c r="K333" s="573">
        <v>1</v>
      </c>
      <c r="L333" s="326">
        <f>IFERROR(IF($C333&lt;50,$C333*I333,IF(AND(50&lt;=$C333,$C333&lt;=100),$C333*J333,IF($C333&gt;100,$C333*K333,"No Offer"))),"No Offer")</f>
        <v>0</v>
      </c>
      <c r="M333" s="574">
        <v>3.24</v>
      </c>
      <c r="N333" s="574">
        <v>3.24</v>
      </c>
      <c r="O333" s="574">
        <v>3.24</v>
      </c>
      <c r="P333" s="324">
        <f>IFERROR(IF($C333&lt;50,$C333*M333,IF(AND(50&lt;=$C333,$C333&lt;=100),$C333*N333,IF($C333&gt;100,$C333*O333,"No Offer"))),"No Offer")</f>
        <v>0</v>
      </c>
      <c r="Q333" s="644">
        <v>1</v>
      </c>
      <c r="R333" s="644">
        <v>1</v>
      </c>
      <c r="S333" s="644">
        <v>1</v>
      </c>
      <c r="T333" s="326">
        <f>IFERROR(IF($C333&lt;50,$C333*Q333,IF(AND(50&lt;=$C333,$C333&lt;=100),$C333*R333,IF($C333&gt;100,$C333*S333,"No Offer"))),"No Offer")</f>
        <v>0</v>
      </c>
      <c r="U333" s="576">
        <v>3.67</v>
      </c>
      <c r="V333" s="576">
        <v>3.67</v>
      </c>
      <c r="W333" s="576">
        <v>3.67</v>
      </c>
      <c r="X333" s="324">
        <f>IFERROR(IF($C333&lt;50,$C333*U333,IF(AND(50&lt;=$C333,$C333&lt;=100),$C333*V333,IF($C333&gt;100,$C333*W333,"No Offer"))),"No Offer")</f>
        <v>0</v>
      </c>
      <c r="Y333" s="573">
        <v>5</v>
      </c>
      <c r="Z333" s="573">
        <v>2.5</v>
      </c>
      <c r="AA333" s="573">
        <v>2</v>
      </c>
      <c r="AB333" s="326">
        <f>IFERROR(IF($C333&lt;50,$C333*Y333,IF(AND(50&lt;=$C333,$C333&lt;=100),$C333*Z333,IF($C333&gt;100,$C333*AA333,"No Offer"))),"No Offer")</f>
        <v>0</v>
      </c>
      <c r="AC333" s="731">
        <f>AB333</f>
        <v>0</v>
      </c>
    </row>
    <row r="334" spans="1:29" x14ac:dyDescent="0.2">
      <c r="A334" s="316"/>
      <c r="B334" s="614"/>
      <c r="C334" s="346"/>
      <c r="D334" s="346"/>
      <c r="E334" s="574"/>
      <c r="F334" s="574"/>
      <c r="G334" s="574"/>
      <c r="H334" s="730"/>
      <c r="I334" s="573"/>
      <c r="J334" s="573"/>
      <c r="K334" s="573"/>
      <c r="L334" s="573"/>
      <c r="M334" s="574"/>
      <c r="N334" s="574"/>
      <c r="O334" s="574"/>
      <c r="P334" s="574"/>
      <c r="Q334" s="644"/>
      <c r="R334" s="644"/>
      <c r="S334" s="644"/>
      <c r="T334" s="644"/>
      <c r="U334" s="576"/>
      <c r="V334" s="576"/>
      <c r="W334" s="576"/>
      <c r="X334" s="576"/>
      <c r="Y334" s="573"/>
      <c r="Z334" s="573"/>
      <c r="AA334" s="573"/>
      <c r="AB334" s="732"/>
    </row>
    <row r="335" spans="1:29" x14ac:dyDescent="0.2">
      <c r="A335" s="331"/>
      <c r="B335" s="586" t="s">
        <v>2073</v>
      </c>
      <c r="C335" s="333"/>
      <c r="D335" s="334"/>
      <c r="E335" s="756" t="s">
        <v>1747</v>
      </c>
      <c r="F335" s="588" t="s">
        <v>2070</v>
      </c>
      <c r="G335" s="756" t="s">
        <v>1596</v>
      </c>
      <c r="H335" s="334"/>
      <c r="I335" s="757" t="s">
        <v>1747</v>
      </c>
      <c r="J335" s="589" t="s">
        <v>2070</v>
      </c>
      <c r="K335" s="757" t="s">
        <v>1596</v>
      </c>
      <c r="L335" s="757"/>
      <c r="M335" s="756" t="s">
        <v>1747</v>
      </c>
      <c r="N335" s="588" t="s">
        <v>2070</v>
      </c>
      <c r="O335" s="756" t="s">
        <v>1596</v>
      </c>
      <c r="P335" s="756"/>
      <c r="Q335" s="756" t="s">
        <v>1747</v>
      </c>
      <c r="R335" s="588" t="s">
        <v>2070</v>
      </c>
      <c r="S335" s="756" t="s">
        <v>1596</v>
      </c>
      <c r="T335" s="756"/>
      <c r="U335" s="757" t="s">
        <v>1747</v>
      </c>
      <c r="V335" s="589" t="s">
        <v>2070</v>
      </c>
      <c r="W335" s="757" t="s">
        <v>1596</v>
      </c>
      <c r="X335" s="757"/>
      <c r="Y335" s="757" t="s">
        <v>1747</v>
      </c>
      <c r="Z335" s="589" t="s">
        <v>2070</v>
      </c>
      <c r="AA335" s="757" t="s">
        <v>1596</v>
      </c>
      <c r="AB335" s="735"/>
    </row>
    <row r="336" spans="1:29" x14ac:dyDescent="0.2">
      <c r="A336" s="474"/>
      <c r="B336" s="475" t="s">
        <v>1790</v>
      </c>
      <c r="C336" s="476"/>
      <c r="D336" s="476"/>
      <c r="E336" s="476"/>
      <c r="F336" s="476"/>
      <c r="G336" s="736">
        <f>SUM(H347:H353)</f>
        <v>0</v>
      </c>
      <c r="H336" s="476"/>
      <c r="I336" s="476"/>
      <c r="J336" s="476"/>
      <c r="K336" s="736">
        <f>SUM(L347:L353)</f>
        <v>0</v>
      </c>
      <c r="L336" s="476"/>
      <c r="M336" s="476"/>
      <c r="N336" s="476"/>
      <c r="O336" s="736">
        <f>SUM(P347:P353)</f>
        <v>0</v>
      </c>
      <c r="P336" s="476"/>
      <c r="Q336" s="476"/>
      <c r="R336" s="476"/>
      <c r="S336" s="736">
        <f>SUM(T347:T353)</f>
        <v>0</v>
      </c>
      <c r="T336" s="476"/>
      <c r="U336" s="476"/>
      <c r="V336" s="476"/>
      <c r="W336" s="736">
        <f>SUM(X347:X353)</f>
        <v>0</v>
      </c>
      <c r="X336" s="476"/>
      <c r="Y336" s="476"/>
      <c r="Z336" s="476"/>
      <c r="AA336" s="736">
        <f>SUM(AB347:AB353)</f>
        <v>0</v>
      </c>
      <c r="AB336" s="737"/>
    </row>
    <row r="337" spans="1:29" x14ac:dyDescent="0.2">
      <c r="A337" s="720"/>
      <c r="B337" s="721" t="s">
        <v>1776</v>
      </c>
      <c r="C337" s="722"/>
      <c r="D337" s="723"/>
      <c r="E337" s="723"/>
      <c r="F337" s="723"/>
      <c r="G337" s="747">
        <f>SUM(H339:H345)</f>
        <v>0</v>
      </c>
      <c r="H337" s="723"/>
      <c r="I337" s="725"/>
      <c r="J337" s="726"/>
      <c r="K337" s="747">
        <f>SUM(L339:L345)</f>
        <v>0</v>
      </c>
      <c r="L337" s="725"/>
      <c r="M337" s="727"/>
      <c r="N337" s="728"/>
      <c r="O337" s="747">
        <f>SUM(P339:P345)</f>
        <v>0</v>
      </c>
      <c r="P337" s="727"/>
      <c r="Q337" s="727"/>
      <c r="R337" s="728"/>
      <c r="S337" s="747">
        <f>SUM(T339:T345)</f>
        <v>0</v>
      </c>
      <c r="T337" s="727"/>
      <c r="U337" s="725"/>
      <c r="V337" s="726"/>
      <c r="W337" s="747">
        <f>SUM(X339:X345)</f>
        <v>0</v>
      </c>
      <c r="X337" s="725"/>
      <c r="Y337" s="725"/>
      <c r="Z337" s="726"/>
      <c r="AA337" s="747">
        <f>SUM(AB339:AB345)</f>
        <v>0</v>
      </c>
      <c r="AB337" s="729"/>
    </row>
    <row r="338" spans="1:29" x14ac:dyDescent="0.2">
      <c r="A338" s="316"/>
      <c r="B338" s="558"/>
      <c r="C338" s="318"/>
      <c r="D338" s="318"/>
      <c r="E338" s="574"/>
      <c r="F338" s="574"/>
      <c r="G338" s="574"/>
      <c r="H338" s="319"/>
      <c r="I338" s="573"/>
      <c r="J338" s="573"/>
      <c r="K338" s="573"/>
      <c r="L338" s="573"/>
      <c r="M338" s="574"/>
      <c r="N338" s="574"/>
      <c r="O338" s="574"/>
      <c r="P338" s="574"/>
      <c r="Q338" s="644"/>
      <c r="R338" s="644"/>
      <c r="S338" s="644"/>
      <c r="T338" s="644"/>
      <c r="U338" s="576"/>
      <c r="V338" s="576"/>
      <c r="W338" s="576"/>
      <c r="X338" s="576"/>
      <c r="Y338" s="573"/>
      <c r="Z338" s="573"/>
      <c r="AA338" s="573"/>
      <c r="AB338" s="732"/>
    </row>
    <row r="339" spans="1:29" ht="38.25" x14ac:dyDescent="0.2">
      <c r="A339" s="316" t="s">
        <v>2074</v>
      </c>
      <c r="B339" s="558" t="s">
        <v>2075</v>
      </c>
      <c r="C339" s="318">
        <f>'Series 700 Input'!J339</f>
        <v>0</v>
      </c>
      <c r="D339" s="318" t="s">
        <v>451</v>
      </c>
      <c r="E339" s="574" t="s">
        <v>392</v>
      </c>
      <c r="F339" s="574" t="s">
        <v>392</v>
      </c>
      <c r="G339" s="574" t="s">
        <v>392</v>
      </c>
      <c r="H339" s="324" t="str">
        <f>IF((0=C339),"",IFERROR(IF(C339&lt;50,C339*E339,IF(AND(50&lt;=C339,C339&lt;=100),C339*F339,IF(C339&gt;100,C339*G339,"No Offer"))),"No Offer"))</f>
        <v/>
      </c>
      <c r="I339" s="573">
        <v>1</v>
      </c>
      <c r="J339" s="573">
        <v>1</v>
      </c>
      <c r="K339" s="573">
        <v>1</v>
      </c>
      <c r="L339" s="326">
        <f>IFERROR(IF($C339&lt;50,$C339*I339,IF(AND(50&lt;=$C339,$C339&lt;=100),$C339*J339,IF($C339&gt;100,$C339*K339,"No Offer"))),"No Offer")</f>
        <v>0</v>
      </c>
      <c r="M339" s="574">
        <v>5.5</v>
      </c>
      <c r="N339" s="574">
        <v>5.5</v>
      </c>
      <c r="O339" s="574">
        <v>5.5</v>
      </c>
      <c r="P339" s="324">
        <f>IFERROR(IF($C339&lt;50,$C339*M339,IF(AND(50&lt;=$C339,$C339&lt;=100),$C339*N339,IF($C339&gt;100,$C339*O339,"No Offer"))),"No Offer")</f>
        <v>0</v>
      </c>
      <c r="Q339" s="644" t="s">
        <v>1959</v>
      </c>
      <c r="R339" s="644" t="s">
        <v>1959</v>
      </c>
      <c r="S339" s="644" t="s">
        <v>1959</v>
      </c>
      <c r="T339" s="326" t="str">
        <f>IF((0=$C339),"",IFERROR(IF($C339&lt;50,$C339*Q339,IF(AND(50&lt;=$C339,$C339&lt;=100),$C339*R339,IF($C339&gt;100,$C339*S339,"No Offer"))),"No Offer"))</f>
        <v/>
      </c>
      <c r="U339" s="576">
        <v>7.5</v>
      </c>
      <c r="V339" s="576">
        <v>6.9</v>
      </c>
      <c r="W339" s="576">
        <v>6.6</v>
      </c>
      <c r="X339" s="324">
        <f>IFERROR(IF($C339&lt;50,$C339*U339,IF(AND(50&lt;=$C339,$C339&lt;=100),$C339*V339,IF($C339&gt;100,$C339*W339,"No Offer"))),"No Offer")</f>
        <v>0</v>
      </c>
      <c r="Y339" s="409" t="s">
        <v>402</v>
      </c>
      <c r="Z339" s="409" t="s">
        <v>402</v>
      </c>
      <c r="AA339" s="409" t="s">
        <v>403</v>
      </c>
      <c r="AB339" s="326" t="str">
        <f>IF((0=$C339),"",IFERROR(IF($C339&lt;50,$C339*Y339,IF(AND(50&lt;=$C339,$C339&lt;=100),$C339*Z339,IF($C339&gt;100,$C339*AA339,"No Offer"))),"No Offer"))</f>
        <v/>
      </c>
      <c r="AC339" s="731" t="str">
        <f>AB339</f>
        <v/>
      </c>
    </row>
    <row r="340" spans="1:29" x14ac:dyDescent="0.2">
      <c r="A340" s="316"/>
      <c r="B340" s="558"/>
      <c r="C340" s="318"/>
      <c r="D340" s="318"/>
      <c r="E340" s="574"/>
      <c r="F340" s="574"/>
      <c r="G340" s="574"/>
      <c r="H340" s="319"/>
      <c r="I340" s="573"/>
      <c r="J340" s="573"/>
      <c r="K340" s="573"/>
      <c r="L340" s="573"/>
      <c r="M340" s="574"/>
      <c r="N340" s="574"/>
      <c r="O340" s="574"/>
      <c r="P340" s="574"/>
      <c r="Q340" s="644"/>
      <c r="R340" s="644"/>
      <c r="S340" s="644"/>
      <c r="T340" s="644"/>
      <c r="U340" s="576"/>
      <c r="V340" s="576"/>
      <c r="W340" s="576"/>
      <c r="X340" s="576"/>
      <c r="Y340" s="573"/>
      <c r="Z340" s="573"/>
      <c r="AA340" s="573"/>
      <c r="AB340" s="732"/>
    </row>
    <row r="341" spans="1:29" ht="38.25" x14ac:dyDescent="0.2">
      <c r="A341" s="316" t="s">
        <v>2076</v>
      </c>
      <c r="B341" s="558" t="s">
        <v>2077</v>
      </c>
      <c r="C341" s="318">
        <f>'Series 700 Input'!J341</f>
        <v>0</v>
      </c>
      <c r="D341" s="318" t="s">
        <v>451</v>
      </c>
      <c r="E341" s="574" t="s">
        <v>392</v>
      </c>
      <c r="F341" s="574" t="s">
        <v>392</v>
      </c>
      <c r="G341" s="574" t="s">
        <v>392</v>
      </c>
      <c r="H341" s="324" t="str">
        <f>IF((0=C341),"",IFERROR(IF(C341&lt;50,C341*E341,IF(AND(50&lt;=C341,C341&lt;=100),C341*F341,IF(C341&gt;100,C341*G341,"No Offer"))),"No Offer"))</f>
        <v/>
      </c>
      <c r="I341" s="573">
        <v>1</v>
      </c>
      <c r="J341" s="573">
        <v>1</v>
      </c>
      <c r="K341" s="573">
        <v>1</v>
      </c>
      <c r="L341" s="326">
        <f>IFERROR(IF($C341&lt;50,$C341*I341,IF(AND(50&lt;=$C341,$C341&lt;=100),$C341*J341,IF($C341&gt;100,$C341*K341,"No Offer"))),"No Offer")</f>
        <v>0</v>
      </c>
      <c r="M341" s="574">
        <v>13.2</v>
      </c>
      <c r="N341" s="574">
        <v>13.2</v>
      </c>
      <c r="O341" s="574">
        <v>13.2</v>
      </c>
      <c r="P341" s="324">
        <f>IFERROR(IF($C341&lt;50,$C341*M341,IF(AND(50&lt;=$C341,$C341&lt;=100),$C341*N341,IF($C341&gt;100,$C341*O341,"No Offer"))),"No Offer")</f>
        <v>0</v>
      </c>
      <c r="Q341" s="644" t="s">
        <v>1959</v>
      </c>
      <c r="R341" s="644" t="s">
        <v>1959</v>
      </c>
      <c r="S341" s="644" t="s">
        <v>1959</v>
      </c>
      <c r="T341" s="326" t="str">
        <f>IF((0=$C341),"",IFERROR(IF($C341&lt;50,$C341*Q341,IF(AND(50&lt;=$C341,$C341&lt;=100),$C341*R341,IF($C341&gt;100,$C341*S341,"No Offer"))),"No Offer"))</f>
        <v/>
      </c>
      <c r="U341" s="576">
        <v>8.75</v>
      </c>
      <c r="V341" s="576">
        <v>8.0500000000000007</v>
      </c>
      <c r="W341" s="576">
        <v>7.7</v>
      </c>
      <c r="X341" s="324">
        <f>IFERROR(IF($C341&lt;50,$C341*U341,IF(AND(50&lt;=$C341,$C341&lt;=100),$C341*V341,IF($C341&gt;100,$C341*W341,"No Offer"))),"No Offer")</f>
        <v>0</v>
      </c>
      <c r="Y341" s="409" t="s">
        <v>402</v>
      </c>
      <c r="Z341" s="409" t="s">
        <v>402</v>
      </c>
      <c r="AA341" s="409" t="s">
        <v>403</v>
      </c>
      <c r="AB341" s="326" t="str">
        <f>IF((0=$C341),"",IFERROR(IF($C341&lt;50,$C341*Y341,IF(AND(50&lt;=$C341,$C341&lt;=100),$C341*Z341,IF($C341&gt;100,$C341*AA341,"No Offer"))),"No Offer"))</f>
        <v/>
      </c>
      <c r="AC341" s="731" t="str">
        <f>AB341</f>
        <v/>
      </c>
    </row>
    <row r="342" spans="1:29" x14ac:dyDescent="0.2">
      <c r="A342" s="316"/>
      <c r="B342" s="558"/>
      <c r="C342" s="318"/>
      <c r="D342" s="318"/>
      <c r="E342" s="574"/>
      <c r="F342" s="574"/>
      <c r="G342" s="574"/>
      <c r="H342" s="319"/>
      <c r="I342" s="573"/>
      <c r="J342" s="573"/>
      <c r="K342" s="573"/>
      <c r="L342" s="573"/>
      <c r="M342" s="574"/>
      <c r="N342" s="574"/>
      <c r="O342" s="574"/>
      <c r="P342" s="574"/>
      <c r="Q342" s="644"/>
      <c r="R342" s="644"/>
      <c r="S342" s="644"/>
      <c r="T342" s="644"/>
      <c r="U342" s="576"/>
      <c r="V342" s="576"/>
      <c r="W342" s="576"/>
      <c r="X342" s="576"/>
      <c r="Y342" s="573"/>
      <c r="Z342" s="573"/>
      <c r="AA342" s="573"/>
      <c r="AB342" s="732"/>
    </row>
    <row r="343" spans="1:29" ht="38.25" x14ac:dyDescent="0.2">
      <c r="A343" s="316" t="s">
        <v>2078</v>
      </c>
      <c r="B343" s="558" t="s">
        <v>2079</v>
      </c>
      <c r="C343" s="318">
        <f>'Series 700 Input'!J343</f>
        <v>0</v>
      </c>
      <c r="D343" s="318" t="s">
        <v>451</v>
      </c>
      <c r="E343" s="574" t="s">
        <v>392</v>
      </c>
      <c r="F343" s="574" t="s">
        <v>392</v>
      </c>
      <c r="G343" s="574" t="s">
        <v>392</v>
      </c>
      <c r="H343" s="324" t="str">
        <f>IF((0=C343),"",IFERROR(IF(C343&lt;50,C343*E343,IF(AND(50&lt;=C343,C343&lt;=100),C343*F343,IF(C343&gt;100,C343*G343,"No Offer"))),"No Offer"))</f>
        <v/>
      </c>
      <c r="I343" s="573">
        <v>1</v>
      </c>
      <c r="J343" s="573">
        <v>1</v>
      </c>
      <c r="K343" s="573">
        <v>1</v>
      </c>
      <c r="L343" s="326">
        <f>IFERROR(IF($C343&lt;50,$C343*I343,IF(AND(50&lt;=$C343,$C343&lt;=100),$C343*J343,IF($C343&gt;100,$C343*K343,"No Offer"))),"No Offer")</f>
        <v>0</v>
      </c>
      <c r="M343" s="574">
        <v>19.8</v>
      </c>
      <c r="N343" s="574">
        <v>19.8</v>
      </c>
      <c r="O343" s="574">
        <v>19.8</v>
      </c>
      <c r="P343" s="324">
        <f>IFERROR(IF($C343&lt;50,$C343*M343,IF(AND(50&lt;=$C343,$C343&lt;=100),$C343*N343,IF($C343&gt;100,$C343*O343,"No Offer"))),"No Offer")</f>
        <v>0</v>
      </c>
      <c r="Q343" s="644" t="s">
        <v>1959</v>
      </c>
      <c r="R343" s="644" t="s">
        <v>1959</v>
      </c>
      <c r="S343" s="644" t="s">
        <v>1959</v>
      </c>
      <c r="T343" s="326" t="str">
        <f>IF((0=$C343),"",IFERROR(IF($C343&lt;50,$C343*Q343,IF(AND(50&lt;=$C343,$C343&lt;=100),$C343*R343,IF($C343&gt;100,$C343*S343,"No Offer"))),"No Offer"))</f>
        <v/>
      </c>
      <c r="U343" s="576">
        <v>10</v>
      </c>
      <c r="V343" s="576">
        <v>9.1999999999999993</v>
      </c>
      <c r="W343" s="576">
        <v>8.8000000000000007</v>
      </c>
      <c r="X343" s="324">
        <f>IFERROR(IF($C343&lt;50,$C343*U343,IF(AND(50&lt;=$C343,$C343&lt;=100),$C343*V343,IF($C343&gt;100,$C343*W343,"No Offer"))),"No Offer")</f>
        <v>0</v>
      </c>
      <c r="Y343" s="409" t="s">
        <v>402</v>
      </c>
      <c r="Z343" s="409" t="s">
        <v>402</v>
      </c>
      <c r="AA343" s="409" t="s">
        <v>403</v>
      </c>
      <c r="AB343" s="326" t="str">
        <f>IF((0=$C343),"",IFERROR(IF($C343&lt;50,$C343*Y343,IF(AND(50&lt;=$C343,$C343&lt;=100),$C343*Z343,IF($C343&gt;100,$C343*AA343,"No Offer"))),"No Offer"))</f>
        <v/>
      </c>
      <c r="AC343" s="731" t="str">
        <f>AB343</f>
        <v/>
      </c>
    </row>
    <row r="344" spans="1:29" x14ac:dyDescent="0.2">
      <c r="A344" s="316"/>
      <c r="B344" s="558"/>
      <c r="C344" s="318"/>
      <c r="D344" s="318"/>
      <c r="E344" s="574"/>
      <c r="F344" s="574"/>
      <c r="G344" s="574"/>
      <c r="H344" s="319"/>
      <c r="I344" s="573"/>
      <c r="J344" s="573"/>
      <c r="K344" s="573"/>
      <c r="L344" s="573"/>
      <c r="M344" s="574"/>
      <c r="N344" s="574"/>
      <c r="O344" s="574"/>
      <c r="P344" s="574"/>
      <c r="Q344" s="644"/>
      <c r="R344" s="644"/>
      <c r="S344" s="644"/>
      <c r="T344" s="644"/>
      <c r="U344" s="576"/>
      <c r="V344" s="576"/>
      <c r="W344" s="576"/>
      <c r="X344" s="576"/>
      <c r="Y344" s="573"/>
      <c r="Z344" s="573"/>
      <c r="AA344" s="573"/>
      <c r="AB344" s="732"/>
    </row>
    <row r="345" spans="1:29" ht="38.25" x14ac:dyDescent="0.2">
      <c r="A345" s="316" t="s">
        <v>2080</v>
      </c>
      <c r="B345" s="558" t="s">
        <v>2081</v>
      </c>
      <c r="C345" s="318">
        <f>'Series 700 Input'!J345</f>
        <v>0</v>
      </c>
      <c r="D345" s="318" t="s">
        <v>451</v>
      </c>
      <c r="E345" s="574" t="s">
        <v>392</v>
      </c>
      <c r="F345" s="574" t="s">
        <v>392</v>
      </c>
      <c r="G345" s="574" t="s">
        <v>392</v>
      </c>
      <c r="H345" s="324" t="str">
        <f>IF((0=C345),"",IFERROR(IF(C345&lt;50,C345*E345,IF(AND(50&lt;=C345,C345&lt;=100),C345*F345,IF(C345&gt;100,C345*G345,"No Offer"))),"No Offer"))</f>
        <v/>
      </c>
      <c r="I345" s="573">
        <v>1</v>
      </c>
      <c r="J345" s="573">
        <v>1</v>
      </c>
      <c r="K345" s="573">
        <v>1</v>
      </c>
      <c r="L345" s="326">
        <f>IFERROR(IF($C345&lt;50,$C345*I345,IF(AND(50&lt;=$C345,$C345&lt;=100),$C345*J345,IF($C345&gt;100,$C345*K345,"No Offer"))),"No Offer")</f>
        <v>0</v>
      </c>
      <c r="M345" s="574">
        <v>24.2</v>
      </c>
      <c r="N345" s="574">
        <v>24.2</v>
      </c>
      <c r="O345" s="574">
        <v>24.2</v>
      </c>
      <c r="P345" s="324">
        <f>IFERROR(IF($C345&lt;50,$C345*M345,IF(AND(50&lt;=$C345,$C345&lt;=100),$C345*N345,IF($C345&gt;100,$C345*O345,"No Offer"))),"No Offer")</f>
        <v>0</v>
      </c>
      <c r="Q345" s="644" t="s">
        <v>1959</v>
      </c>
      <c r="R345" s="644" t="s">
        <v>1959</v>
      </c>
      <c r="S345" s="644" t="s">
        <v>1959</v>
      </c>
      <c r="T345" s="326" t="str">
        <f>IF((0=$C345),"",IFERROR(IF($C345&lt;50,$C345*Q345,IF(AND(50&lt;=$C345,$C345&lt;=100),$C345*R345,IF($C345&gt;100,$C345*S345,"No Offer"))),"No Offer"))</f>
        <v/>
      </c>
      <c r="U345" s="576">
        <v>10.63</v>
      </c>
      <c r="V345" s="576">
        <v>9.7799999999999994</v>
      </c>
      <c r="W345" s="576">
        <v>9.35</v>
      </c>
      <c r="X345" s="324">
        <f>IFERROR(IF($C345&lt;50,$C345*U345,IF(AND(50&lt;=$C345,$C345&lt;=100),$C345*V345,IF($C345&gt;100,$C345*W345,"No Offer"))),"No Offer")</f>
        <v>0</v>
      </c>
      <c r="Y345" s="409" t="s">
        <v>402</v>
      </c>
      <c r="Z345" s="409" t="s">
        <v>402</v>
      </c>
      <c r="AA345" s="409" t="s">
        <v>403</v>
      </c>
      <c r="AB345" s="326" t="str">
        <f>IF((0=$C345),"",IFERROR(IF($C345&lt;50,$C345*Y345,IF(AND(50&lt;=$C345,$C345&lt;=100),$C345*Z345,IF($C345&gt;100,$C345*AA345,"No Offer"))),"No Offer"))</f>
        <v/>
      </c>
      <c r="AC345" s="731" t="str">
        <f>AB345</f>
        <v/>
      </c>
    </row>
    <row r="346" spans="1:29" x14ac:dyDescent="0.2">
      <c r="A346" s="316"/>
      <c r="B346" s="558"/>
      <c r="C346" s="318"/>
      <c r="D346" s="318"/>
      <c r="E346" s="574"/>
      <c r="F346" s="574"/>
      <c r="G346" s="574"/>
      <c r="H346" s="319"/>
      <c r="I346" s="573"/>
      <c r="J346" s="573"/>
      <c r="K346" s="573"/>
      <c r="L346" s="573"/>
      <c r="M346" s="574"/>
      <c r="N346" s="574"/>
      <c r="O346" s="574"/>
      <c r="P346" s="574"/>
      <c r="Q346" s="644"/>
      <c r="R346" s="644"/>
      <c r="S346" s="644"/>
      <c r="T346" s="644"/>
      <c r="U346" s="576"/>
      <c r="V346" s="576"/>
      <c r="W346" s="576"/>
      <c r="X346" s="576"/>
      <c r="Y346" s="573"/>
      <c r="Z346" s="573"/>
      <c r="AA346" s="573"/>
      <c r="AB346" s="732"/>
    </row>
    <row r="347" spans="1:29" ht="38.25" x14ac:dyDescent="0.2">
      <c r="A347" s="316" t="s">
        <v>2082</v>
      </c>
      <c r="B347" s="558" t="s">
        <v>2083</v>
      </c>
      <c r="C347" s="318">
        <f>'Series 700 Input'!J347</f>
        <v>0</v>
      </c>
      <c r="D347" s="318" t="s">
        <v>451</v>
      </c>
      <c r="E347" s="574" t="s">
        <v>392</v>
      </c>
      <c r="F347" s="574" t="s">
        <v>392</v>
      </c>
      <c r="G347" s="574" t="s">
        <v>392</v>
      </c>
      <c r="H347" s="324" t="str">
        <f>IF((0=C347),"",IFERROR(IF(C347&lt;50,C347*E347,IF(AND(50&lt;=C347,C347&lt;=100),C347*F347,IF(C347&gt;100,C347*G347,"No Offer"))),"No Offer"))</f>
        <v/>
      </c>
      <c r="I347" s="573">
        <v>1</v>
      </c>
      <c r="J347" s="573">
        <v>1</v>
      </c>
      <c r="K347" s="573">
        <v>1</v>
      </c>
      <c r="L347" s="326">
        <f>IFERROR(IF($C347&lt;50,$C347*I347,IF(AND(50&lt;=$C347,$C347&lt;=100),$C347*J347,IF($C347&gt;100,$C347*K347,"No Offer"))),"No Offer")</f>
        <v>0</v>
      </c>
      <c r="M347" s="574">
        <v>11</v>
      </c>
      <c r="N347" s="574">
        <v>11</v>
      </c>
      <c r="O347" s="574">
        <v>11</v>
      </c>
      <c r="P347" s="324">
        <f>IFERROR(IF($C347&lt;50,$C347*M347,IF(AND(50&lt;=$C347,$C347&lt;=100),$C347*N347,IF($C347&gt;100,$C347*O347,"No Offer"))),"No Offer")</f>
        <v>0</v>
      </c>
      <c r="Q347" s="644" t="s">
        <v>1959</v>
      </c>
      <c r="R347" s="644" t="s">
        <v>1959</v>
      </c>
      <c r="S347" s="644" t="s">
        <v>1959</v>
      </c>
      <c r="T347" s="326" t="str">
        <f>IF((0=$C347),"",IFERROR(IF($C347&lt;50,$C347*Q347,IF(AND(50&lt;=$C347,$C347&lt;=100),$C347*R347,IF($C347&gt;100,$C347*S347,"No Offer"))),"No Offer"))</f>
        <v/>
      </c>
      <c r="U347" s="576">
        <v>5.63</v>
      </c>
      <c r="V347" s="576">
        <v>5.18</v>
      </c>
      <c r="W347" s="576">
        <v>4.95</v>
      </c>
      <c r="X347" s="324">
        <f>IFERROR(IF($C347&lt;50,$C347*U347,IF(AND(50&lt;=$C347,$C347&lt;=100),$C347*V347,IF($C347&gt;100,$C347*W347,"No Offer"))),"No Offer")</f>
        <v>0</v>
      </c>
      <c r="Y347" s="409" t="s">
        <v>402</v>
      </c>
      <c r="Z347" s="409" t="s">
        <v>402</v>
      </c>
      <c r="AA347" s="409" t="s">
        <v>403</v>
      </c>
      <c r="AB347" s="326" t="str">
        <f>IF((0=$C347),"",IFERROR(IF($C347&lt;50,$C347*Y347,IF(AND(50&lt;=$C347,$C347&lt;=100),$C347*Z347,IF($C347&gt;100,$C347*AA347,"No Offer"))),"No Offer"))</f>
        <v/>
      </c>
      <c r="AC347" s="731" t="str">
        <f>AB347</f>
        <v/>
      </c>
    </row>
    <row r="348" spans="1:29" x14ac:dyDescent="0.2">
      <c r="A348" s="316"/>
      <c r="B348" s="558"/>
      <c r="C348" s="318"/>
      <c r="D348" s="346"/>
      <c r="E348" s="574"/>
      <c r="F348" s="574"/>
      <c r="G348" s="574"/>
      <c r="H348" s="319"/>
      <c r="I348" s="573"/>
      <c r="J348" s="573"/>
      <c r="K348" s="573"/>
      <c r="L348" s="573"/>
      <c r="M348" s="574"/>
      <c r="N348" s="574"/>
      <c r="O348" s="574"/>
      <c r="P348" s="574"/>
      <c r="Q348" s="644"/>
      <c r="R348" s="644"/>
      <c r="S348" s="644"/>
      <c r="T348" s="644"/>
      <c r="U348" s="576"/>
      <c r="V348" s="576"/>
      <c r="W348" s="576"/>
      <c r="X348" s="576"/>
      <c r="Y348" s="573"/>
      <c r="Z348" s="573"/>
      <c r="AA348" s="573"/>
      <c r="AB348" s="732"/>
    </row>
    <row r="349" spans="1:29" ht="38.25" x14ac:dyDescent="0.2">
      <c r="A349" s="316" t="s">
        <v>2084</v>
      </c>
      <c r="B349" s="558" t="s">
        <v>2085</v>
      </c>
      <c r="C349" s="318">
        <f>'Series 700 Input'!J349</f>
        <v>0</v>
      </c>
      <c r="D349" s="318" t="s">
        <v>451</v>
      </c>
      <c r="E349" s="574" t="s">
        <v>392</v>
      </c>
      <c r="F349" s="574" t="s">
        <v>392</v>
      </c>
      <c r="G349" s="574" t="s">
        <v>392</v>
      </c>
      <c r="H349" s="324" t="str">
        <f>IF((0=C349),"",IFERROR(IF(C349&lt;50,C349*E349,IF(AND(50&lt;=C349,C349&lt;=100),C349*F349,IF(C349&gt;100,C349*G349,"No Offer"))),"No Offer"))</f>
        <v/>
      </c>
      <c r="I349" s="573">
        <v>1</v>
      </c>
      <c r="J349" s="573">
        <v>1</v>
      </c>
      <c r="K349" s="573">
        <v>1</v>
      </c>
      <c r="L349" s="326">
        <f>IFERROR(IF($C349&lt;50,$C349*I349,IF(AND(50&lt;=$C349,$C349&lt;=100),$C349*J349,IF($C349&gt;100,$C349*K349,"No Offer"))),"No Offer")</f>
        <v>0</v>
      </c>
      <c r="M349" s="574">
        <v>11</v>
      </c>
      <c r="N349" s="574">
        <v>11</v>
      </c>
      <c r="O349" s="574">
        <v>11</v>
      </c>
      <c r="P349" s="324">
        <f>IFERROR(IF($C349&lt;50,$C349*M349,IF(AND(50&lt;=$C349,$C349&lt;=100),$C349*N349,IF($C349&gt;100,$C349*O349,"No Offer"))),"No Offer")</f>
        <v>0</v>
      </c>
      <c r="Q349" s="644" t="s">
        <v>1959</v>
      </c>
      <c r="R349" s="644" t="s">
        <v>1959</v>
      </c>
      <c r="S349" s="644" t="s">
        <v>1959</v>
      </c>
      <c r="T349" s="326" t="str">
        <f>IF((0=$C349),"",IFERROR(IF($C349&lt;50,$C349*Q349,IF(AND(50&lt;=$C349,$C349&lt;=100),$C349*R349,IF($C349&gt;100,$C349*S349,"No Offer"))),"No Offer"))</f>
        <v/>
      </c>
      <c r="U349" s="576">
        <v>6.25</v>
      </c>
      <c r="V349" s="576">
        <v>5.75</v>
      </c>
      <c r="W349" s="576">
        <v>5.5</v>
      </c>
      <c r="X349" s="324">
        <f>IFERROR(IF($C349&lt;50,$C349*U349,IF(AND(50&lt;=$C349,$C349&lt;=100),$C349*V349,IF($C349&gt;100,$C349*W349,"No Offer"))),"No Offer")</f>
        <v>0</v>
      </c>
      <c r="Y349" s="409" t="s">
        <v>402</v>
      </c>
      <c r="Z349" s="409" t="s">
        <v>402</v>
      </c>
      <c r="AA349" s="409" t="s">
        <v>403</v>
      </c>
      <c r="AB349" s="326" t="str">
        <f>IF((0=$C349),"",IFERROR(IF($C349&lt;50,$C349*Y349,IF(AND(50&lt;=$C349,$C349&lt;=100),$C349*Z349,IF($C349&gt;100,$C349*AA349,"No Offer"))),"No Offer"))</f>
        <v/>
      </c>
      <c r="AC349" s="731" t="str">
        <f>AB349</f>
        <v/>
      </c>
    </row>
    <row r="350" spans="1:29" x14ac:dyDescent="0.2">
      <c r="A350" s="316"/>
      <c r="B350" s="558"/>
      <c r="C350" s="318"/>
      <c r="D350" s="346"/>
      <c r="E350" s="574"/>
      <c r="F350" s="574"/>
      <c r="G350" s="574"/>
      <c r="H350" s="319"/>
      <c r="I350" s="573"/>
      <c r="J350" s="573"/>
      <c r="K350" s="573"/>
      <c r="L350" s="573"/>
      <c r="M350" s="574"/>
      <c r="N350" s="574"/>
      <c r="O350" s="574"/>
      <c r="P350" s="574"/>
      <c r="Q350" s="644"/>
      <c r="R350" s="644"/>
      <c r="S350" s="644"/>
      <c r="T350" s="644"/>
      <c r="U350" s="576"/>
      <c r="V350" s="576"/>
      <c r="W350" s="576"/>
      <c r="X350" s="576"/>
      <c r="Y350" s="573"/>
      <c r="Z350" s="573"/>
      <c r="AA350" s="573"/>
      <c r="AB350" s="732"/>
    </row>
    <row r="351" spans="1:29" ht="38.25" x14ac:dyDescent="0.2">
      <c r="A351" s="316" t="s">
        <v>2086</v>
      </c>
      <c r="B351" s="558" t="s">
        <v>2087</v>
      </c>
      <c r="C351" s="318">
        <f>'Series 700 Input'!J351</f>
        <v>0</v>
      </c>
      <c r="D351" s="318" t="s">
        <v>451</v>
      </c>
      <c r="E351" s="574" t="s">
        <v>392</v>
      </c>
      <c r="F351" s="574" t="s">
        <v>392</v>
      </c>
      <c r="G351" s="574" t="s">
        <v>392</v>
      </c>
      <c r="H351" s="324" t="str">
        <f>IF((0=C351),"",IFERROR(IF(C351&lt;50,C351*E351,IF(AND(50&lt;=C351,C351&lt;=100),C351*F351,IF(C351&gt;100,C351*G351,"No Offer"))),"No Offer"))</f>
        <v/>
      </c>
      <c r="I351" s="573">
        <v>1</v>
      </c>
      <c r="J351" s="573">
        <v>1</v>
      </c>
      <c r="K351" s="573">
        <v>1</v>
      </c>
      <c r="L351" s="326">
        <f>IFERROR(IF($C351&lt;50,$C351*I351,IF(AND(50&lt;=$C351,$C351&lt;=100),$C351*J351,IF($C351&gt;100,$C351*K351,"No Offer"))),"No Offer")</f>
        <v>0</v>
      </c>
      <c r="M351" s="574">
        <v>11</v>
      </c>
      <c r="N351" s="574">
        <v>11</v>
      </c>
      <c r="O351" s="574">
        <v>11</v>
      </c>
      <c r="P351" s="324">
        <f>IFERROR(IF($C351&lt;50,$C351*M351,IF(AND(50&lt;=$C351,$C351&lt;=100),$C351*N351,IF($C351&gt;100,$C351*O351,"No Offer"))),"No Offer")</f>
        <v>0</v>
      </c>
      <c r="Q351" s="644" t="s">
        <v>1959</v>
      </c>
      <c r="R351" s="644" t="s">
        <v>1959</v>
      </c>
      <c r="S351" s="644" t="s">
        <v>1959</v>
      </c>
      <c r="T351" s="326" t="str">
        <f>IF((0=$C351),"",IFERROR(IF($C351&lt;50,$C351*Q351,IF(AND(50&lt;=$C351,$C351&lt;=100),$C351*R351,IF($C351&gt;100,$C351*S351,"No Offer"))),"No Offer"))</f>
        <v/>
      </c>
      <c r="U351" s="576">
        <v>7.5</v>
      </c>
      <c r="V351" s="576">
        <v>6.9</v>
      </c>
      <c r="W351" s="576">
        <v>6.6</v>
      </c>
      <c r="X351" s="324">
        <f>IFERROR(IF($C351&lt;50,$C351*U351,IF(AND(50&lt;=$C351,$C351&lt;=100),$C351*V351,IF($C351&gt;100,$C351*W351,"No Offer"))),"No Offer")</f>
        <v>0</v>
      </c>
      <c r="Y351" s="409" t="s">
        <v>402</v>
      </c>
      <c r="Z351" s="409" t="s">
        <v>402</v>
      </c>
      <c r="AA351" s="409" t="s">
        <v>403</v>
      </c>
      <c r="AB351" s="326" t="str">
        <f>IF((0=$C351),"",IFERROR(IF($C351&lt;50,$C351*Y351,IF(AND(50&lt;=$C351,$C351&lt;=100),$C351*Z351,IF($C351&gt;100,$C351*AA351,"No Offer"))),"No Offer"))</f>
        <v/>
      </c>
      <c r="AC351" s="731" t="str">
        <f>AB351</f>
        <v/>
      </c>
    </row>
    <row r="352" spans="1:29" x14ac:dyDescent="0.2">
      <c r="A352" s="316"/>
      <c r="B352" s="558"/>
      <c r="C352" s="318"/>
      <c r="D352" s="346"/>
      <c r="E352" s="574"/>
      <c r="F352" s="574"/>
      <c r="G352" s="574"/>
      <c r="H352" s="319"/>
      <c r="I352" s="573"/>
      <c r="J352" s="573"/>
      <c r="K352" s="573"/>
      <c r="L352" s="573"/>
      <c r="M352" s="574"/>
      <c r="N352" s="574"/>
      <c r="O352" s="574"/>
      <c r="P352" s="574"/>
      <c r="Q352" s="644"/>
      <c r="R352" s="644"/>
      <c r="S352" s="644"/>
      <c r="T352" s="644"/>
      <c r="U352" s="576"/>
      <c r="V352" s="576"/>
      <c r="W352" s="576"/>
      <c r="X352" s="576"/>
      <c r="Y352" s="573"/>
      <c r="Z352" s="573"/>
      <c r="AA352" s="573"/>
      <c r="AB352" s="732"/>
    </row>
    <row r="353" spans="1:29" ht="38.25" x14ac:dyDescent="0.2">
      <c r="A353" s="316" t="s">
        <v>2088</v>
      </c>
      <c r="B353" s="558" t="s">
        <v>2089</v>
      </c>
      <c r="C353" s="318">
        <f>'Series 700 Input'!J353</f>
        <v>0</v>
      </c>
      <c r="D353" s="318" t="s">
        <v>451</v>
      </c>
      <c r="E353" s="574" t="s">
        <v>392</v>
      </c>
      <c r="F353" s="574" t="s">
        <v>392</v>
      </c>
      <c r="G353" s="574" t="s">
        <v>392</v>
      </c>
      <c r="H353" s="324" t="str">
        <f>IF((0=C353),"",IFERROR(IF(C353&lt;50,C353*E353,IF(AND(50&lt;=C353,C353&lt;=100),C353*F353,IF(C353&gt;100,C353*G353,"No Offer"))),"No Offer"))</f>
        <v/>
      </c>
      <c r="I353" s="573">
        <v>1</v>
      </c>
      <c r="J353" s="573">
        <v>1</v>
      </c>
      <c r="K353" s="573">
        <v>1</v>
      </c>
      <c r="L353" s="326">
        <f>IFERROR(IF($C353&lt;50,$C353*I353,IF(AND(50&lt;=$C353,$C353&lt;=100),$C353*J353,IF($C353&gt;100,$C353*K353,"No Offer"))),"No Offer")</f>
        <v>0</v>
      </c>
      <c r="M353" s="574">
        <v>11</v>
      </c>
      <c r="N353" s="574">
        <v>11</v>
      </c>
      <c r="O353" s="574">
        <v>11</v>
      </c>
      <c r="P353" s="324">
        <f>IFERROR(IF($C353&lt;50,$C353*M353,IF(AND(50&lt;=$C353,$C353&lt;=100),$C353*N353,IF($C353&gt;100,$C353*O353,"No Offer"))),"No Offer")</f>
        <v>0</v>
      </c>
      <c r="Q353" s="644" t="s">
        <v>1959</v>
      </c>
      <c r="R353" s="644" t="s">
        <v>1959</v>
      </c>
      <c r="S353" s="644" t="s">
        <v>1959</v>
      </c>
      <c r="T353" s="326" t="str">
        <f>IF((0=$C353),"",IFERROR(IF($C353&lt;50,$C353*Q353,IF(AND(50&lt;=$C353,$C353&lt;=100),$C353*R353,IF($C353&gt;100,$C353*S353,"No Offer"))),"No Offer"))</f>
        <v/>
      </c>
      <c r="U353" s="576">
        <v>8.1300000000000008</v>
      </c>
      <c r="V353" s="576">
        <v>7.48</v>
      </c>
      <c r="W353" s="576">
        <v>7.15</v>
      </c>
      <c r="X353" s="324">
        <f>IFERROR(IF($C353&lt;50,$C353*U353,IF(AND(50&lt;=$C353,$C353&lt;=100),$C353*V353,IF($C353&gt;100,$C353*W353,"No Offer"))),"No Offer")</f>
        <v>0</v>
      </c>
      <c r="Y353" s="409" t="s">
        <v>402</v>
      </c>
      <c r="Z353" s="409" t="s">
        <v>402</v>
      </c>
      <c r="AA353" s="409" t="s">
        <v>403</v>
      </c>
      <c r="AB353" s="326" t="str">
        <f>IF((0=$C353),"",IFERROR(IF($C353&lt;50,$C353*Y353,IF(AND(50&lt;=$C353,$C353&lt;=100),$C353*Z353,IF($C353&gt;100,$C353*AA353,"No Offer"))),"No Offer"))</f>
        <v/>
      </c>
      <c r="AC353" s="731" t="str">
        <f>AB353</f>
        <v/>
      </c>
    </row>
    <row r="354" spans="1:29" x14ac:dyDescent="0.2">
      <c r="A354" s="316"/>
      <c r="B354" s="596"/>
      <c r="C354" s="330"/>
      <c r="D354" s="318"/>
      <c r="E354" s="730"/>
      <c r="F354" s="730"/>
      <c r="G354" s="730"/>
      <c r="H354" s="319"/>
      <c r="I354" s="570"/>
      <c r="J354" s="570"/>
      <c r="K354" s="570"/>
      <c r="L354" s="570"/>
      <c r="M354" s="730"/>
      <c r="N354" s="730"/>
      <c r="O354" s="730"/>
      <c r="P354" s="730"/>
      <c r="Q354" s="346"/>
      <c r="R354" s="346"/>
      <c r="S354" s="346"/>
      <c r="T354" s="346"/>
      <c r="U354" s="571"/>
      <c r="V354" s="571"/>
      <c r="W354" s="571"/>
      <c r="X354" s="571"/>
      <c r="Y354" s="570"/>
      <c r="Z354" s="570"/>
      <c r="AA354" s="570"/>
      <c r="AB354" s="346"/>
    </row>
    <row r="355" spans="1:29" x14ac:dyDescent="0.2">
      <c r="A355" s="311"/>
      <c r="B355" s="563" t="s">
        <v>2090</v>
      </c>
      <c r="C355" s="313"/>
      <c r="D355" s="314"/>
      <c r="E355" s="615" t="s">
        <v>1747</v>
      </c>
      <c r="F355" s="565" t="s">
        <v>1748</v>
      </c>
      <c r="G355" s="615" t="s">
        <v>1749</v>
      </c>
      <c r="H355" s="314"/>
      <c r="I355" s="616" t="s">
        <v>1747</v>
      </c>
      <c r="J355" s="567" t="s">
        <v>1748</v>
      </c>
      <c r="K355" s="616" t="s">
        <v>1749</v>
      </c>
      <c r="L355" s="616"/>
      <c r="M355" s="615" t="s">
        <v>1747</v>
      </c>
      <c r="N355" s="565" t="s">
        <v>1748</v>
      </c>
      <c r="O355" s="615" t="s">
        <v>1749</v>
      </c>
      <c r="P355" s="615"/>
      <c r="Q355" s="615" t="s">
        <v>1747</v>
      </c>
      <c r="R355" s="565" t="s">
        <v>1748</v>
      </c>
      <c r="S355" s="615" t="s">
        <v>1749</v>
      </c>
      <c r="T355" s="615"/>
      <c r="U355" s="616" t="s">
        <v>1747</v>
      </c>
      <c r="V355" s="567" t="s">
        <v>1748</v>
      </c>
      <c r="W355" s="616" t="s">
        <v>1749</v>
      </c>
      <c r="X355" s="616"/>
      <c r="Y355" s="616" t="s">
        <v>1747</v>
      </c>
      <c r="Z355" s="567" t="s">
        <v>1748</v>
      </c>
      <c r="AA355" s="616" t="s">
        <v>1749</v>
      </c>
      <c r="AB355" s="617"/>
    </row>
    <row r="356" spans="1:29" x14ac:dyDescent="0.2">
      <c r="A356" s="474"/>
      <c r="B356" s="475" t="s">
        <v>1790</v>
      </c>
      <c r="C356" s="476"/>
      <c r="D356" s="476"/>
      <c r="E356" s="476"/>
      <c r="F356" s="476"/>
      <c r="G356" s="736">
        <f>SUM(H358:H392)</f>
        <v>0</v>
      </c>
      <c r="H356" s="476"/>
      <c r="I356" s="476"/>
      <c r="J356" s="476"/>
      <c r="K356" s="736">
        <f>SUM(L358:L392)</f>
        <v>0</v>
      </c>
      <c r="L356" s="476"/>
      <c r="M356" s="476"/>
      <c r="N356" s="476"/>
      <c r="O356" s="736">
        <f>SUM(P358:P392)</f>
        <v>0</v>
      </c>
      <c r="P356" s="476"/>
      <c r="Q356" s="476"/>
      <c r="R356" s="476"/>
      <c r="S356" s="736">
        <f>SUM(T358:T392)</f>
        <v>0</v>
      </c>
      <c r="T356" s="476"/>
      <c r="U356" s="476"/>
      <c r="V356" s="476"/>
      <c r="W356" s="736">
        <f>SUM(X358:X392)</f>
        <v>0</v>
      </c>
      <c r="X356" s="476"/>
      <c r="Y356" s="476"/>
      <c r="Z356" s="476"/>
      <c r="AA356" s="736">
        <f>SUM(AB358:AB392)</f>
        <v>0</v>
      </c>
      <c r="AB356" s="737"/>
    </row>
    <row r="357" spans="1:29" x14ac:dyDescent="0.2">
      <c r="A357" s="316"/>
      <c r="B357" s="558"/>
      <c r="C357" s="318"/>
      <c r="D357" s="318"/>
      <c r="E357" s="730"/>
      <c r="F357" s="730"/>
      <c r="G357" s="730"/>
      <c r="H357" s="319"/>
      <c r="I357" s="570"/>
      <c r="J357" s="570"/>
      <c r="K357" s="570"/>
      <c r="L357" s="570"/>
      <c r="M357" s="730"/>
      <c r="N357" s="730"/>
      <c r="O357" s="730"/>
      <c r="P357" s="730"/>
      <c r="Q357" s="346"/>
      <c r="R357" s="346"/>
      <c r="S357" s="346"/>
      <c r="T357" s="346"/>
      <c r="U357" s="571"/>
      <c r="V357" s="571"/>
      <c r="W357" s="571"/>
      <c r="X357" s="571"/>
      <c r="Y357" s="570"/>
      <c r="Z357" s="570"/>
      <c r="AA357" s="570"/>
      <c r="AB357" s="346"/>
    </row>
    <row r="358" spans="1:29" ht="38.25" x14ac:dyDescent="0.2">
      <c r="A358" s="316" t="s">
        <v>2091</v>
      </c>
      <c r="B358" s="558" t="s">
        <v>2092</v>
      </c>
      <c r="C358" s="318">
        <f>'Series 700 Input'!J358</f>
        <v>0</v>
      </c>
      <c r="D358" s="318" t="s">
        <v>1752</v>
      </c>
      <c r="E358" s="574">
        <v>73.36</v>
      </c>
      <c r="F358" s="574">
        <v>73.36</v>
      </c>
      <c r="G358" s="574">
        <v>73.36</v>
      </c>
      <c r="H358" s="324">
        <f>IFERROR(IF($C358&lt;50,$C358*E358,IF(AND(50&lt;=$C358,$C358&lt;=500),$C358*F358,IF($C358&gt;500,$C358*G358,"No Offer"))),"No Offer")</f>
        <v>0</v>
      </c>
      <c r="I358" s="573">
        <v>40</v>
      </c>
      <c r="J358" s="573">
        <v>40</v>
      </c>
      <c r="K358" s="573">
        <v>40</v>
      </c>
      <c r="L358" s="326">
        <f>IFERROR(IF($C358&lt;50,$C358*I358,IF(AND(50&lt;=$C358,$C358&lt;=500),$C358*J358,IF($C358&gt;500,$C358*K358,"No Offer"))),"No Offer")</f>
        <v>0</v>
      </c>
      <c r="M358" s="574">
        <v>36.47</v>
      </c>
      <c r="N358" s="574">
        <v>36.47</v>
      </c>
      <c r="O358" s="574">
        <v>36.47</v>
      </c>
      <c r="P358" s="324" t="str">
        <f>IF((0=$C358),"",IFERROR(IF($C358&lt;50,$C358*M358,IF(AND(50&lt;=$C358,$C358&lt;=500),$C358*N358,IF($C358&gt;500,$C358*O358,"No Offer"))),"No Offer"))</f>
        <v/>
      </c>
      <c r="Q358" s="644">
        <v>33.799999999999997</v>
      </c>
      <c r="R358" s="644">
        <v>33.799999999999997</v>
      </c>
      <c r="S358" s="644">
        <v>33.799999999999997</v>
      </c>
      <c r="T358" s="326">
        <f>IFERROR(IF($C358&lt;50,$C358*Q358,IF(AND(50&lt;=$C358,$C358&lt;=500),$C358*R358,IF($C358&gt;500,$C358*S358,"No Offer"))),"No Offer")</f>
        <v>0</v>
      </c>
      <c r="U358" s="576">
        <v>23</v>
      </c>
      <c r="V358" s="576">
        <v>22</v>
      </c>
      <c r="W358" s="576">
        <v>21</v>
      </c>
      <c r="X358" s="324">
        <f>IFERROR(IF($C358&lt;50,$C358*U358,IF(AND(50&lt;=$C358,$C358&lt;=500),$C358*V358,IF($C358&gt;500,$C358*W358,"No Offer"))),"No Offer")</f>
        <v>0</v>
      </c>
      <c r="Y358" s="409" t="s">
        <v>402</v>
      </c>
      <c r="Z358" s="409" t="s">
        <v>402</v>
      </c>
      <c r="AA358" s="409" t="s">
        <v>403</v>
      </c>
      <c r="AB358" s="326" t="str">
        <f>IF((0=$C358),"",IFERROR(IF($C358&lt;50,$C358*Y358,IF(AND(50&lt;=$C358,$C358&lt;=500),$C358*Z358,IF($C358&gt;500,$C358*AA358,"No Offer"))),"No Offer"))</f>
        <v/>
      </c>
      <c r="AC358" s="731" t="str">
        <f>AB358</f>
        <v/>
      </c>
    </row>
    <row r="359" spans="1:29" x14ac:dyDescent="0.2">
      <c r="A359" s="316"/>
      <c r="B359" s="558"/>
      <c r="C359" s="318"/>
      <c r="D359" s="318"/>
      <c r="E359" s="574"/>
      <c r="F359" s="574"/>
      <c r="G359" s="574"/>
      <c r="H359" s="319"/>
      <c r="I359" s="573"/>
      <c r="J359" s="573"/>
      <c r="K359" s="573"/>
      <c r="L359" s="318"/>
      <c r="M359" s="574"/>
      <c r="N359" s="574"/>
      <c r="O359" s="574"/>
      <c r="P359" s="319"/>
      <c r="Q359" s="644"/>
      <c r="R359" s="644"/>
      <c r="S359" s="644"/>
      <c r="T359" s="318"/>
      <c r="U359" s="576"/>
      <c r="V359" s="576"/>
      <c r="W359" s="576"/>
      <c r="X359" s="319"/>
      <c r="Y359" s="573"/>
      <c r="Z359" s="573"/>
      <c r="AA359" s="573"/>
      <c r="AB359" s="318"/>
    </row>
    <row r="360" spans="1:29" ht="38.25" x14ac:dyDescent="0.2">
      <c r="A360" s="316" t="s">
        <v>2093</v>
      </c>
      <c r="B360" s="558" t="s">
        <v>2094</v>
      </c>
      <c r="C360" s="318">
        <f>'Series 700 Input'!J360</f>
        <v>0</v>
      </c>
      <c r="D360" s="318" t="s">
        <v>1752</v>
      </c>
      <c r="E360" s="574">
        <v>73.36</v>
      </c>
      <c r="F360" s="574">
        <v>73.36</v>
      </c>
      <c r="G360" s="574">
        <v>73.36</v>
      </c>
      <c r="H360" s="324">
        <f>IFERROR(IF($C360&lt;50,$C360*E360,IF(AND(50&lt;=$C360,$C360&lt;=500),$C360*F360,IF($C360&gt;500,$C360*G360,"No Offer"))),"No Offer")</f>
        <v>0</v>
      </c>
      <c r="I360" s="573">
        <v>40</v>
      </c>
      <c r="J360" s="573">
        <v>40</v>
      </c>
      <c r="K360" s="573">
        <v>40</v>
      </c>
      <c r="L360" s="326">
        <f>IFERROR(IF($C360&lt;50,$C360*I360,IF(AND(50&lt;=$C360,$C360&lt;=500),$C360*J360,IF($C360&gt;500,$C360*K360,"No Offer"))),"No Offer")</f>
        <v>0</v>
      </c>
      <c r="M360" s="574">
        <v>36.47</v>
      </c>
      <c r="N360" s="574">
        <v>36.47</v>
      </c>
      <c r="O360" s="574">
        <v>36.47</v>
      </c>
      <c r="P360" s="324" t="str">
        <f>IF((0=$C360),"",IFERROR(IF($C360&lt;50,$C360*M360,IF(AND(50&lt;=$C360,$C360&lt;=500),$C360*N360,IF($C360&gt;500,$C360*O360,"No Offer"))),"No Offer"))</f>
        <v/>
      </c>
      <c r="Q360" s="644">
        <v>33.799999999999997</v>
      </c>
      <c r="R360" s="644">
        <v>28.5</v>
      </c>
      <c r="S360" s="644">
        <v>23.8</v>
      </c>
      <c r="T360" s="326">
        <f>IFERROR(IF($C360&lt;50,$C360*Q360,IF(AND(50&lt;=$C360,$C360&lt;=500),$C360*R360,IF($C360&gt;500,$C360*S360,"No Offer"))),"No Offer")</f>
        <v>0</v>
      </c>
      <c r="U360" s="576">
        <v>23</v>
      </c>
      <c r="V360" s="576">
        <v>22</v>
      </c>
      <c r="W360" s="576">
        <v>21</v>
      </c>
      <c r="X360" s="324">
        <f>IFERROR(IF($C360&lt;50,$C360*U360,IF(AND(50&lt;=$C360,$C360&lt;=500),$C360*V360,IF($C360&gt;500,$C360*W360,"No Offer"))),"No Offer")</f>
        <v>0</v>
      </c>
      <c r="Y360" s="409" t="s">
        <v>402</v>
      </c>
      <c r="Z360" s="409" t="s">
        <v>402</v>
      </c>
      <c r="AA360" s="409" t="s">
        <v>403</v>
      </c>
      <c r="AB360" s="326" t="str">
        <f>IF((0=$C360),"",IFERROR(IF($C360&lt;50,$C360*Y360,IF(AND(50&lt;=$C360,$C360&lt;=500),$C360*Z360,IF($C360&gt;500,$C360*AA360,"No Offer"))),"No Offer"))</f>
        <v/>
      </c>
      <c r="AC360" s="731" t="str">
        <f>AB360</f>
        <v/>
      </c>
    </row>
    <row r="361" spans="1:29" x14ac:dyDescent="0.2">
      <c r="A361" s="316"/>
      <c r="B361" s="558"/>
      <c r="C361" s="318"/>
      <c r="D361" s="318"/>
      <c r="E361" s="730"/>
      <c r="F361" s="730"/>
      <c r="G361" s="730"/>
      <c r="H361" s="319"/>
      <c r="I361" s="570"/>
      <c r="J361" s="570"/>
      <c r="K361" s="570"/>
      <c r="L361" s="318"/>
      <c r="M361" s="730"/>
      <c r="N361" s="730"/>
      <c r="O361" s="730"/>
      <c r="P361" s="319"/>
      <c r="Q361" s="644"/>
      <c r="R361" s="346"/>
      <c r="S361" s="346"/>
      <c r="T361" s="318"/>
      <c r="U361" s="571"/>
      <c r="V361" s="571"/>
      <c r="W361" s="571"/>
      <c r="X361" s="319"/>
      <c r="Y361" s="570"/>
      <c r="Z361" s="570"/>
      <c r="AA361" s="570"/>
      <c r="AB361" s="318"/>
    </row>
    <row r="362" spans="1:29" ht="38.25" x14ac:dyDescent="0.2">
      <c r="A362" s="316" t="s">
        <v>2095</v>
      </c>
      <c r="B362" s="558" t="s">
        <v>2096</v>
      </c>
      <c r="C362" s="318">
        <f>'Series 700 Input'!J362</f>
        <v>0</v>
      </c>
      <c r="D362" s="318" t="s">
        <v>1752</v>
      </c>
      <c r="E362" s="574">
        <v>73.36</v>
      </c>
      <c r="F362" s="574">
        <v>73.36</v>
      </c>
      <c r="G362" s="574">
        <v>73.36</v>
      </c>
      <c r="H362" s="324">
        <f>IFERROR(IF($C362&lt;50,$C362*E362,IF(AND(50&lt;=$C362,$C362&lt;=500),$C362*F362,IF($C362&gt;500,$C362*G362,"No Offer"))),"No Offer")</f>
        <v>0</v>
      </c>
      <c r="I362" s="573">
        <v>40</v>
      </c>
      <c r="J362" s="573">
        <v>40</v>
      </c>
      <c r="K362" s="573">
        <v>40</v>
      </c>
      <c r="L362" s="326">
        <f>IFERROR(IF($C362&lt;50,$C362*I362,IF(AND(50&lt;=$C362,$C362&lt;=500),$C362*J362,IF($C362&gt;500,$C362*K362,"No Offer"))),"No Offer")</f>
        <v>0</v>
      </c>
      <c r="M362" s="574">
        <v>27.77</v>
      </c>
      <c r="N362" s="574">
        <v>27.77</v>
      </c>
      <c r="O362" s="574">
        <v>27.77</v>
      </c>
      <c r="P362" s="324" t="str">
        <f>IF((0=$C362),"",IFERROR(IF($C362&lt;50,$C362*M362,IF(AND(50&lt;=$C362,$C362&lt;=500),$C362*N362,IF($C362&gt;500,$C362*O362,"No Offer"))),"No Offer"))</f>
        <v/>
      </c>
      <c r="Q362" s="644">
        <v>33.799999999999997</v>
      </c>
      <c r="R362" s="644">
        <v>23.8</v>
      </c>
      <c r="S362" s="644">
        <v>20.5</v>
      </c>
      <c r="T362" s="326">
        <f>IFERROR(IF($C362&lt;50,$C362*Q362,IF(AND(50&lt;=$C362,$C362&lt;=500),$C362*R362,IF($C362&gt;500,$C362*S362,"No Offer"))),"No Offer")</f>
        <v>0</v>
      </c>
      <c r="U362" s="576">
        <v>23</v>
      </c>
      <c r="V362" s="576">
        <v>22</v>
      </c>
      <c r="W362" s="576">
        <v>21</v>
      </c>
      <c r="X362" s="324">
        <f>IFERROR(IF($C362&lt;50,$C362*U362,IF(AND(50&lt;=$C362,$C362&lt;=500),$C362*V362,IF($C362&gt;500,$C362*W362,"No Offer"))),"No Offer")</f>
        <v>0</v>
      </c>
      <c r="Y362" s="409" t="s">
        <v>402</v>
      </c>
      <c r="Z362" s="409" t="s">
        <v>402</v>
      </c>
      <c r="AA362" s="409" t="s">
        <v>403</v>
      </c>
      <c r="AB362" s="326" t="str">
        <f>IF((0=$C362),"",IFERROR(IF($C362&lt;50,$C362*Y362,IF(AND(50&lt;=$C362,$C362&lt;=500),$C362*Z362,IF($C362&gt;500,$C362*AA362,"No Offer"))),"No Offer"))</f>
        <v/>
      </c>
      <c r="AC362" s="731" t="str">
        <f>AB362</f>
        <v/>
      </c>
    </row>
    <row r="363" spans="1:29" x14ac:dyDescent="0.2">
      <c r="A363" s="316"/>
      <c r="B363" s="558"/>
      <c r="C363" s="318"/>
      <c r="D363" s="318"/>
      <c r="E363" s="574"/>
      <c r="F363" s="574"/>
      <c r="G363" s="574"/>
      <c r="H363" s="319"/>
      <c r="I363" s="573"/>
      <c r="J363" s="573"/>
      <c r="K363" s="573"/>
      <c r="L363" s="318"/>
      <c r="M363" s="574"/>
      <c r="N363" s="574"/>
      <c r="O363" s="574"/>
      <c r="P363" s="319"/>
      <c r="Q363" s="644"/>
      <c r="R363" s="644"/>
      <c r="S363" s="644"/>
      <c r="T363" s="318"/>
      <c r="U363" s="576"/>
      <c r="V363" s="576"/>
      <c r="W363" s="576"/>
      <c r="X363" s="319"/>
      <c r="Y363" s="573"/>
      <c r="Z363" s="573"/>
      <c r="AA363" s="573"/>
      <c r="AB363" s="318"/>
    </row>
    <row r="364" spans="1:29" ht="51" x14ac:dyDescent="0.2">
      <c r="A364" s="316" t="s">
        <v>2097</v>
      </c>
      <c r="B364" s="558" t="s">
        <v>2098</v>
      </c>
      <c r="C364" s="318">
        <f>'Series 700 Input'!J364</f>
        <v>0</v>
      </c>
      <c r="D364" s="318" t="s">
        <v>1752</v>
      </c>
      <c r="E364" s="574">
        <v>108.3</v>
      </c>
      <c r="F364" s="574">
        <v>108.3</v>
      </c>
      <c r="G364" s="574">
        <v>108.3</v>
      </c>
      <c r="H364" s="324">
        <f>IFERROR(IF($C364&lt;50,$C364*E364,IF(AND(50&lt;=$C364,$C364&lt;=500),$C364*F364,IF($C364&gt;500,$C364*G364,"No Offer"))),"No Offer")</f>
        <v>0</v>
      </c>
      <c r="I364" s="573">
        <v>50</v>
      </c>
      <c r="J364" s="573">
        <v>50</v>
      </c>
      <c r="K364" s="573">
        <v>50</v>
      </c>
      <c r="L364" s="326">
        <f>IFERROR(IF($C364&lt;50,$C364*I364,IF(AND(50&lt;=$C364,$C364&lt;=500),$C364*J364,IF($C364&gt;500,$C364*K364,"No Offer"))),"No Offer")</f>
        <v>0</v>
      </c>
      <c r="M364" s="574">
        <v>50.9</v>
      </c>
      <c r="N364" s="574">
        <v>50.9</v>
      </c>
      <c r="O364" s="574">
        <v>50.9</v>
      </c>
      <c r="P364" s="324" t="str">
        <f>IF((0=$C364),"",IFERROR(IF($C364&lt;50,$C364*M364,IF(AND(50&lt;=$C364,$C364&lt;=500),$C364*N364,IF($C364&gt;500,$C364*O364,"No Offer"))),"No Offer"))</f>
        <v/>
      </c>
      <c r="Q364" s="644">
        <v>59</v>
      </c>
      <c r="R364" s="644">
        <v>59</v>
      </c>
      <c r="S364" s="644">
        <v>59</v>
      </c>
      <c r="T364" s="326">
        <f>IFERROR(IF($C364&lt;50,$C364*Q364,IF(AND(50&lt;=$C364,$C364&lt;=500),$C364*R364,IF($C364&gt;500,$C364*S364,"No Offer"))),"No Offer")</f>
        <v>0</v>
      </c>
      <c r="U364" s="576">
        <v>53</v>
      </c>
      <c r="V364" s="576">
        <v>51.5</v>
      </c>
      <c r="W364" s="576">
        <v>50</v>
      </c>
      <c r="X364" s="324">
        <f>IFERROR(IF($C364&lt;50,$C364*U364,IF(AND(50&lt;=$C364,$C364&lt;=500),$C364*V364,IF($C364&gt;500,$C364*W364,"No Offer"))),"No Offer")</f>
        <v>0</v>
      </c>
      <c r="Y364" s="409" t="s">
        <v>402</v>
      </c>
      <c r="Z364" s="409" t="s">
        <v>402</v>
      </c>
      <c r="AA364" s="409" t="s">
        <v>403</v>
      </c>
      <c r="AB364" s="326" t="str">
        <f>IF((0=$C364),"",IFERROR(IF($C364&lt;50,$C364*Y364,IF(AND(50&lt;=$C364,$C364&lt;=500),$C364*Z364,IF($C364&gt;500,$C364*AA364,"No Offer"))),"No Offer"))</f>
        <v/>
      </c>
      <c r="AC364" s="731" t="str">
        <f>AB364</f>
        <v/>
      </c>
    </row>
    <row r="365" spans="1:29" x14ac:dyDescent="0.2">
      <c r="A365" s="316"/>
      <c r="B365" s="614"/>
      <c r="C365" s="346"/>
      <c r="D365" s="346"/>
      <c r="E365" s="574"/>
      <c r="F365" s="574"/>
      <c r="G365" s="574"/>
      <c r="H365" s="319"/>
      <c r="I365" s="573"/>
      <c r="J365" s="573"/>
      <c r="K365" s="573"/>
      <c r="L365" s="318"/>
      <c r="M365" s="574"/>
      <c r="N365" s="574"/>
      <c r="O365" s="574"/>
      <c r="P365" s="319"/>
      <c r="Q365" s="644"/>
      <c r="R365" s="644"/>
      <c r="S365" s="644"/>
      <c r="T365" s="318"/>
      <c r="U365" s="576"/>
      <c r="V365" s="576"/>
      <c r="W365" s="576"/>
      <c r="X365" s="319"/>
      <c r="Y365" s="573"/>
      <c r="Z365" s="573"/>
      <c r="AA365" s="573"/>
      <c r="AB365" s="318"/>
    </row>
    <row r="366" spans="1:29" ht="51" x14ac:dyDescent="0.2">
      <c r="A366" s="316" t="s">
        <v>2099</v>
      </c>
      <c r="B366" s="558" t="s">
        <v>2100</v>
      </c>
      <c r="C366" s="318">
        <f>'Series 700 Input'!J366</f>
        <v>0</v>
      </c>
      <c r="D366" s="318" t="s">
        <v>1752</v>
      </c>
      <c r="E366" s="574">
        <v>100.9</v>
      </c>
      <c r="F366" s="574">
        <v>100.9</v>
      </c>
      <c r="G366" s="574">
        <v>100.9</v>
      </c>
      <c r="H366" s="324">
        <f>IFERROR(IF($C366&lt;50,$C366*E366,IF(AND(50&lt;=$C366,$C366&lt;=500),$C366*F366,IF($C366&gt;500,$C366*G366,"No Offer"))),"No Offer")</f>
        <v>0</v>
      </c>
      <c r="I366" s="573">
        <v>50</v>
      </c>
      <c r="J366" s="573">
        <v>50</v>
      </c>
      <c r="K366" s="573">
        <v>50</v>
      </c>
      <c r="L366" s="326">
        <f>IFERROR(IF($C366&lt;50,$C366*I366,IF(AND(50&lt;=$C366,$C366&lt;=500),$C366*J366,IF($C366&gt;500,$C366*K366,"No Offer"))),"No Offer")</f>
        <v>0</v>
      </c>
      <c r="M366" s="574">
        <v>50.17</v>
      </c>
      <c r="N366" s="574">
        <v>50.17</v>
      </c>
      <c r="O366" s="574">
        <v>50.17</v>
      </c>
      <c r="P366" s="324" t="str">
        <f>IF((0=$C366),"",IFERROR(IF($C366&lt;50,$C366*M366,IF(AND(50&lt;=$C366,$C366&lt;=500),$C366*N366,IF($C366&gt;500,$C366*O366,"No Offer"))),"No Offer"))</f>
        <v/>
      </c>
      <c r="Q366" s="644">
        <v>59</v>
      </c>
      <c r="R366" s="644">
        <v>50.5</v>
      </c>
      <c r="S366" s="644">
        <v>44.8</v>
      </c>
      <c r="T366" s="326">
        <f>IFERROR(IF($C366&lt;50,$C366*Q366,IF(AND(50&lt;=$C366,$C366&lt;=500),$C366*R366,IF($C366&gt;500,$C366*S366,"No Offer"))),"No Offer")</f>
        <v>0</v>
      </c>
      <c r="U366" s="576">
        <v>53</v>
      </c>
      <c r="V366" s="576">
        <v>51.5</v>
      </c>
      <c r="W366" s="576">
        <v>50</v>
      </c>
      <c r="X366" s="324">
        <f>IFERROR(IF($C366&lt;50,$C366*U366,IF(AND(50&lt;=$C366,$C366&lt;=500),$C366*V366,IF($C366&gt;500,$C366*W366,"No Offer"))),"No Offer")</f>
        <v>0</v>
      </c>
      <c r="Y366" s="409" t="s">
        <v>402</v>
      </c>
      <c r="Z366" s="409" t="s">
        <v>402</v>
      </c>
      <c r="AA366" s="409" t="s">
        <v>403</v>
      </c>
      <c r="AB366" s="326" t="str">
        <f>IF((0=$C366),"",IFERROR(IF($C366&lt;50,$C366*Y366,IF(AND(50&lt;=$C366,$C366&lt;=500),$C366*Z366,IF($C366&gt;500,$C366*AA366,"No Offer"))),"No Offer"))</f>
        <v/>
      </c>
      <c r="AC366" s="731" t="str">
        <f>AB366</f>
        <v/>
      </c>
    </row>
    <row r="367" spans="1:29" x14ac:dyDescent="0.2">
      <c r="A367" s="316"/>
      <c r="B367" s="558"/>
      <c r="C367" s="318"/>
      <c r="D367" s="318"/>
      <c r="E367" s="574"/>
      <c r="F367" s="574"/>
      <c r="G367" s="574"/>
      <c r="H367" s="319"/>
      <c r="I367" s="573"/>
      <c r="J367" s="573"/>
      <c r="K367" s="573"/>
      <c r="L367" s="318"/>
      <c r="M367" s="574"/>
      <c r="N367" s="574"/>
      <c r="O367" s="574"/>
      <c r="P367" s="319"/>
      <c r="Q367" s="644"/>
      <c r="R367" s="644"/>
      <c r="S367" s="644"/>
      <c r="T367" s="318"/>
      <c r="U367" s="576"/>
      <c r="V367" s="576"/>
      <c r="W367" s="576"/>
      <c r="X367" s="319"/>
      <c r="Y367" s="573"/>
      <c r="Z367" s="573"/>
      <c r="AA367" s="573"/>
      <c r="AB367" s="318"/>
    </row>
    <row r="368" spans="1:29" ht="51" x14ac:dyDescent="0.2">
      <c r="A368" s="316" t="s">
        <v>2101</v>
      </c>
      <c r="B368" s="558" t="s">
        <v>2102</v>
      </c>
      <c r="C368" s="318">
        <f>'Series 700 Input'!J368</f>
        <v>0</v>
      </c>
      <c r="D368" s="318" t="s">
        <v>1752</v>
      </c>
      <c r="E368" s="574">
        <v>94.73</v>
      </c>
      <c r="F368" s="574">
        <v>94.73</v>
      </c>
      <c r="G368" s="574">
        <v>94.73</v>
      </c>
      <c r="H368" s="324">
        <f>IFERROR(IF($C368&lt;50,$C368*E368,IF(AND(50&lt;=$C368,$C368&lt;=500),$C368*F368,IF($C368&gt;500,$C368*G368,"No Offer"))),"No Offer")</f>
        <v>0</v>
      </c>
      <c r="I368" s="573">
        <v>50</v>
      </c>
      <c r="J368" s="573">
        <v>50</v>
      </c>
      <c r="K368" s="573">
        <v>50</v>
      </c>
      <c r="L368" s="326">
        <f>IFERROR(IF($C368&lt;50,$C368*I368,IF(AND(50&lt;=$C368,$C368&lt;=500),$C368*J368,IF($C368&gt;500,$C368*K368,"No Offer"))),"No Offer")</f>
        <v>0</v>
      </c>
      <c r="M368" s="574">
        <v>50.17</v>
      </c>
      <c r="N368" s="574">
        <v>50.17</v>
      </c>
      <c r="O368" s="574">
        <v>50.17</v>
      </c>
      <c r="P368" s="324" t="str">
        <f>IF((0=$C368),"",IFERROR(IF($C368&lt;50,$C368*M368,IF(AND(50&lt;=$C368,$C368&lt;=500),$C368*N368,IF($C368&gt;500,$C368*O368,"No Offer"))),"No Offer"))</f>
        <v/>
      </c>
      <c r="Q368" s="644">
        <v>59</v>
      </c>
      <c r="R368" s="644">
        <v>44.8</v>
      </c>
      <c r="S368" s="644">
        <v>38.200000000000003</v>
      </c>
      <c r="T368" s="326">
        <f>IFERROR(IF($C368&lt;50,$C368*Q368,IF(AND(50&lt;=$C368,$C368&lt;=500),$C368*R368,IF($C368&gt;500,$C368*S368,"No Offer"))),"No Offer")</f>
        <v>0</v>
      </c>
      <c r="U368" s="576">
        <v>53</v>
      </c>
      <c r="V368" s="576">
        <v>51.5</v>
      </c>
      <c r="W368" s="576">
        <v>50</v>
      </c>
      <c r="X368" s="324">
        <f>IFERROR(IF($C368&lt;50,$C368*U368,IF(AND(50&lt;=$C368,$C368&lt;=500),$C368*V368,IF($C368&gt;500,$C368*W368,"No Offer"))),"No Offer")</f>
        <v>0</v>
      </c>
      <c r="Y368" s="409" t="s">
        <v>402</v>
      </c>
      <c r="Z368" s="409" t="s">
        <v>402</v>
      </c>
      <c r="AA368" s="409" t="s">
        <v>403</v>
      </c>
      <c r="AB368" s="326" t="str">
        <f>IF((0=$C368),"",IFERROR(IF($C368&lt;50,$C368*Y368,IF(AND(50&lt;=$C368,$C368&lt;=500),$C368*Z368,IF($C368&gt;500,$C368*AA368,"No Offer"))),"No Offer"))</f>
        <v/>
      </c>
      <c r="AC368" s="731" t="str">
        <f>AB368</f>
        <v/>
      </c>
    </row>
    <row r="369" spans="1:29" x14ac:dyDescent="0.2">
      <c r="A369" s="316"/>
      <c r="B369" s="558"/>
      <c r="C369" s="318"/>
      <c r="D369" s="318"/>
      <c r="E369" s="574"/>
      <c r="F369" s="574"/>
      <c r="G369" s="574"/>
      <c r="H369" s="319"/>
      <c r="I369" s="573"/>
      <c r="J369" s="573"/>
      <c r="K369" s="573"/>
      <c r="L369" s="318"/>
      <c r="M369" s="574"/>
      <c r="N369" s="574"/>
      <c r="O369" s="574"/>
      <c r="P369" s="319"/>
      <c r="Q369" s="644"/>
      <c r="R369" s="644"/>
      <c r="S369" s="644"/>
      <c r="T369" s="318"/>
      <c r="U369" s="576"/>
      <c r="V369" s="576"/>
      <c r="W369" s="576"/>
      <c r="X369" s="319"/>
      <c r="Y369" s="573"/>
      <c r="Z369" s="573"/>
      <c r="AA369" s="573"/>
      <c r="AB369" s="318"/>
    </row>
    <row r="370" spans="1:29" ht="51" x14ac:dyDescent="0.2">
      <c r="A370" s="316" t="s">
        <v>2103</v>
      </c>
      <c r="B370" s="558" t="s">
        <v>2104</v>
      </c>
      <c r="C370" s="318">
        <f>'Series 700 Input'!J370</f>
        <v>0</v>
      </c>
      <c r="D370" s="318" t="s">
        <v>1752</v>
      </c>
      <c r="E370" s="574">
        <v>120.16</v>
      </c>
      <c r="F370" s="574">
        <v>120.16</v>
      </c>
      <c r="G370" s="574">
        <v>120.16</v>
      </c>
      <c r="H370" s="324">
        <f>IFERROR(IF($C370&lt;50,$C370*E370,IF(AND(50&lt;=$C370,$C370&lt;=500),$C370*F370,IF($C370&gt;500,$C370*G370,"No Offer"))),"No Offer")</f>
        <v>0</v>
      </c>
      <c r="I370" s="573">
        <v>55</v>
      </c>
      <c r="J370" s="573">
        <v>55</v>
      </c>
      <c r="K370" s="573">
        <v>55</v>
      </c>
      <c r="L370" s="326">
        <f>IFERROR(IF($C370&lt;50,$C370*I370,IF(AND(50&lt;=$C370,$C370&lt;=500),$C370*J370,IF($C370&gt;500,$C370*K370,"No Offer"))),"No Offer")</f>
        <v>0</v>
      </c>
      <c r="M370" s="574">
        <v>108.61</v>
      </c>
      <c r="N370" s="574">
        <v>108.61</v>
      </c>
      <c r="O370" s="574">
        <v>108.61</v>
      </c>
      <c r="P370" s="324" t="str">
        <f>IF((0=$C370),"",IFERROR(IF($C370&lt;50,$C370*M370,IF(AND(50&lt;=$C370,$C370&lt;=500),$C370*N370,IF($C370&gt;500,$C370*O370,"No Offer"))),"No Offer"))</f>
        <v/>
      </c>
      <c r="Q370" s="644">
        <v>68.599999999999994</v>
      </c>
      <c r="R370" s="644">
        <v>68.599999999999994</v>
      </c>
      <c r="S370" s="644">
        <v>68.599999999999994</v>
      </c>
      <c r="T370" s="326">
        <f>IFERROR(IF($C370&lt;50,$C370*Q370,IF(AND(50&lt;=$C370,$C370&lt;=500),$C370*R370,IF($C370&gt;500,$C370*S370,"No Offer"))),"No Offer")</f>
        <v>0</v>
      </c>
      <c r="U370" s="576">
        <v>81.2</v>
      </c>
      <c r="V370" s="576">
        <v>79.2</v>
      </c>
      <c r="W370" s="576">
        <v>77.2</v>
      </c>
      <c r="X370" s="324">
        <f>IFERROR(IF($C370&lt;50,$C370*U370,IF(AND(50&lt;=$C370,$C370&lt;=500),$C370*V370,IF($C370&gt;500,$C370*W370,"No Offer"))),"No Offer")</f>
        <v>0</v>
      </c>
      <c r="Y370" s="409" t="s">
        <v>402</v>
      </c>
      <c r="Z370" s="409" t="s">
        <v>402</v>
      </c>
      <c r="AA370" s="409" t="s">
        <v>403</v>
      </c>
      <c r="AB370" s="326" t="str">
        <f>IF((0=$C370),"",IFERROR(IF($C370&lt;50,$C370*Y370,IF(AND(50&lt;=$C370,$C370&lt;=500),$C370*Z370,IF($C370&gt;500,$C370*AA370,"No Offer"))),"No Offer"))</f>
        <v/>
      </c>
      <c r="AC370" s="731" t="str">
        <f>AB370</f>
        <v/>
      </c>
    </row>
    <row r="371" spans="1:29" x14ac:dyDescent="0.2">
      <c r="A371" s="316"/>
      <c r="B371" s="558"/>
      <c r="C371" s="318"/>
      <c r="D371" s="318"/>
      <c r="E371" s="574"/>
      <c r="F371" s="574"/>
      <c r="G371" s="574"/>
      <c r="H371" s="319"/>
      <c r="I371" s="573"/>
      <c r="J371" s="573"/>
      <c r="K371" s="573"/>
      <c r="L371" s="318"/>
      <c r="M371" s="574"/>
      <c r="N371" s="574"/>
      <c r="O371" s="574"/>
      <c r="P371" s="319"/>
      <c r="Q371" s="644"/>
      <c r="R371" s="644"/>
      <c r="S371" s="644"/>
      <c r="T371" s="318"/>
      <c r="U371" s="576"/>
      <c r="V371" s="576"/>
      <c r="W371" s="576"/>
      <c r="X371" s="319"/>
      <c r="Y371" s="573"/>
      <c r="Z371" s="573"/>
      <c r="AA371" s="573"/>
      <c r="AB371" s="318"/>
    </row>
    <row r="372" spans="1:29" ht="51" x14ac:dyDescent="0.2">
      <c r="A372" s="316" t="s">
        <v>2105</v>
      </c>
      <c r="B372" s="558" t="s">
        <v>2106</v>
      </c>
      <c r="C372" s="318">
        <f>'Series 700 Input'!J372</f>
        <v>0</v>
      </c>
      <c r="D372" s="318" t="s">
        <v>1752</v>
      </c>
      <c r="E372" s="574">
        <v>112.76</v>
      </c>
      <c r="F372" s="574">
        <v>112.76</v>
      </c>
      <c r="G372" s="574">
        <v>112.76</v>
      </c>
      <c r="H372" s="324">
        <f>IFERROR(IF($C372&lt;50,$C372*E372,IF(AND(50&lt;=$C372,$C372&lt;=500),$C372*F372,IF($C372&gt;500,$C372*G372,"No Offer"))),"No Offer")</f>
        <v>0</v>
      </c>
      <c r="I372" s="573">
        <v>55</v>
      </c>
      <c r="J372" s="573">
        <v>55</v>
      </c>
      <c r="K372" s="573">
        <v>55</v>
      </c>
      <c r="L372" s="326">
        <f>IFERROR(IF($C372&lt;50,$C372*I372,IF(AND(50&lt;=$C372,$C372&lt;=500),$C372*J372,IF($C372&gt;500,$C372*K372,"No Offer"))),"No Offer")</f>
        <v>0</v>
      </c>
      <c r="M372" s="574">
        <v>68.06</v>
      </c>
      <c r="N372" s="574">
        <v>68.06</v>
      </c>
      <c r="O372" s="574">
        <v>68.06</v>
      </c>
      <c r="P372" s="324" t="str">
        <f>IF((0=$C372),"",IFERROR(IF($C372&lt;50,$C372*M372,IF(AND(50&lt;=$C372,$C372&lt;=500),$C372*N372,IF($C372&gt;500,$C372*O372,"No Offer"))),"No Offer"))</f>
        <v/>
      </c>
      <c r="Q372" s="644">
        <v>68.599999999999994</v>
      </c>
      <c r="R372" s="644">
        <v>63.2</v>
      </c>
      <c r="S372" s="644">
        <v>57</v>
      </c>
      <c r="T372" s="326">
        <f>IFERROR(IF($C372&lt;50,$C372*Q372,IF(AND(50&lt;=$C372,$C372&lt;=500),$C372*R372,IF($C372&gt;500,$C372*S372,"No Offer"))),"No Offer")</f>
        <v>0</v>
      </c>
      <c r="U372" s="576">
        <v>81.2</v>
      </c>
      <c r="V372" s="576">
        <v>79.2</v>
      </c>
      <c r="W372" s="576">
        <v>77.2</v>
      </c>
      <c r="X372" s="324">
        <f>IFERROR(IF($C372&lt;50,$C372*U372,IF(AND(50&lt;=$C372,$C372&lt;=500),$C372*V372,IF($C372&gt;500,$C372*W372,"No Offer"))),"No Offer")</f>
        <v>0</v>
      </c>
      <c r="Y372" s="409" t="s">
        <v>402</v>
      </c>
      <c r="Z372" s="409" t="s">
        <v>402</v>
      </c>
      <c r="AA372" s="409" t="s">
        <v>403</v>
      </c>
      <c r="AB372" s="326" t="str">
        <f>IF((0=$C372),"",IFERROR(IF($C372&lt;50,$C372*Y372,IF(AND(50&lt;=$C372,$C372&lt;=500),$C372*Z372,IF($C372&gt;500,$C372*AA372,"No Offer"))),"No Offer"))</f>
        <v/>
      </c>
      <c r="AC372" s="731" t="str">
        <f>AB372</f>
        <v/>
      </c>
    </row>
    <row r="373" spans="1:29" x14ac:dyDescent="0.2">
      <c r="A373" s="316"/>
      <c r="B373" s="558"/>
      <c r="C373" s="318"/>
      <c r="D373" s="318"/>
      <c r="E373" s="574"/>
      <c r="F373" s="574"/>
      <c r="G373" s="574"/>
      <c r="H373" s="319"/>
      <c r="I373" s="573"/>
      <c r="J373" s="573"/>
      <c r="K373" s="573"/>
      <c r="L373" s="318"/>
      <c r="M373" s="574"/>
      <c r="N373" s="574"/>
      <c r="O373" s="574"/>
      <c r="P373" s="319"/>
      <c r="Q373" s="644"/>
      <c r="R373" s="644"/>
      <c r="S373" s="644"/>
      <c r="T373" s="318"/>
      <c r="U373" s="576"/>
      <c r="V373" s="576"/>
      <c r="W373" s="576"/>
      <c r="X373" s="319"/>
      <c r="Y373" s="573"/>
      <c r="Z373" s="573"/>
      <c r="AA373" s="573"/>
      <c r="AB373" s="318"/>
    </row>
    <row r="374" spans="1:29" ht="51" x14ac:dyDescent="0.2">
      <c r="A374" s="316" t="s">
        <v>2107</v>
      </c>
      <c r="B374" s="558" t="s">
        <v>2108</v>
      </c>
      <c r="C374" s="318">
        <f>'Series 700 Input'!J374</f>
        <v>0</v>
      </c>
      <c r="D374" s="318" t="s">
        <v>1752</v>
      </c>
      <c r="E374" s="574">
        <v>106.59</v>
      </c>
      <c r="F374" s="574">
        <v>106.59</v>
      </c>
      <c r="G374" s="574">
        <v>106.59</v>
      </c>
      <c r="H374" s="324">
        <f>IFERROR(IF($C374&lt;50,$C374*E374,IF(AND(50&lt;=$C374,$C374&lt;=500),$C374*F374,IF($C374&gt;500,$C374*G374,"No Offer"))),"No Offer")</f>
        <v>0</v>
      </c>
      <c r="I374" s="573">
        <v>55</v>
      </c>
      <c r="J374" s="573">
        <v>55</v>
      </c>
      <c r="K374" s="573">
        <v>55</v>
      </c>
      <c r="L374" s="326">
        <f>IFERROR(IF($C374&lt;50,$C374*I374,IF(AND(50&lt;=$C374,$C374&lt;=500),$C374*J374,IF($C374&gt;500,$C374*K374,"No Offer"))),"No Offer")</f>
        <v>0</v>
      </c>
      <c r="M374" s="574">
        <v>68.06</v>
      </c>
      <c r="N374" s="574">
        <v>68.06</v>
      </c>
      <c r="O374" s="574">
        <v>68.06</v>
      </c>
      <c r="P374" s="324" t="str">
        <f>IF((0=$C374),"",IFERROR(IF($C374&lt;50,$C374*M374,IF(AND(50&lt;=$C374,$C374&lt;=500),$C374*N374,IF($C374&gt;500,$C374*O374,"No Offer"))),"No Offer"))</f>
        <v/>
      </c>
      <c r="Q374" s="644">
        <v>68.599999999999994</v>
      </c>
      <c r="R374" s="644">
        <v>57</v>
      </c>
      <c r="S374" s="644">
        <v>48.9</v>
      </c>
      <c r="T374" s="326">
        <f>IFERROR(IF($C374&lt;50,$C374*Q374,IF(AND(50&lt;=$C374,$C374&lt;=500),$C374*R374,IF($C374&gt;500,$C374*S374,"No Offer"))),"No Offer")</f>
        <v>0</v>
      </c>
      <c r="U374" s="576">
        <v>81.2</v>
      </c>
      <c r="V374" s="576">
        <v>79.2</v>
      </c>
      <c r="W374" s="576">
        <v>77.2</v>
      </c>
      <c r="X374" s="324">
        <f>IFERROR(IF($C374&lt;50,$C374*U374,IF(AND(50&lt;=$C374,$C374&lt;=500),$C374*V374,IF($C374&gt;500,$C374*W374,"No Offer"))),"No Offer")</f>
        <v>0</v>
      </c>
      <c r="Y374" s="409" t="s">
        <v>402</v>
      </c>
      <c r="Z374" s="409" t="s">
        <v>402</v>
      </c>
      <c r="AA374" s="409" t="s">
        <v>403</v>
      </c>
      <c r="AB374" s="326" t="str">
        <f>IF((0=$C374),"",IFERROR(IF($C374&lt;50,$C374*Y374,IF(AND(50&lt;=$C374,$C374&lt;=500),$C374*Z374,IF($C374&gt;500,$C374*AA374,"No Offer"))),"No Offer"))</f>
        <v/>
      </c>
      <c r="AC374" s="731" t="str">
        <f>AB374</f>
        <v/>
      </c>
    </row>
    <row r="375" spans="1:29" x14ac:dyDescent="0.2">
      <c r="A375" s="316"/>
      <c r="B375" s="558"/>
      <c r="C375" s="318"/>
      <c r="D375" s="318"/>
      <c r="E375" s="574"/>
      <c r="F375" s="574"/>
      <c r="G375" s="574"/>
      <c r="H375" s="319"/>
      <c r="I375" s="573"/>
      <c r="J375" s="573"/>
      <c r="K375" s="573"/>
      <c r="L375" s="318"/>
      <c r="M375" s="574"/>
      <c r="N375" s="574"/>
      <c r="O375" s="574"/>
      <c r="P375" s="319"/>
      <c r="Q375" s="644"/>
      <c r="R375" s="644"/>
      <c r="S375" s="644"/>
      <c r="T375" s="318"/>
      <c r="U375" s="576"/>
      <c r="V375" s="576"/>
      <c r="W375" s="576"/>
      <c r="X375" s="319"/>
      <c r="Y375" s="573"/>
      <c r="Z375" s="573"/>
      <c r="AA375" s="573"/>
      <c r="AB375" s="318"/>
    </row>
    <row r="376" spans="1:29" ht="38.25" x14ac:dyDescent="0.2">
      <c r="A376" s="316" t="s">
        <v>2109</v>
      </c>
      <c r="B376" s="558" t="s">
        <v>2110</v>
      </c>
      <c r="C376" s="318">
        <f>'Series 700 Input'!J376</f>
        <v>0</v>
      </c>
      <c r="D376" s="318" t="s">
        <v>1752</v>
      </c>
      <c r="E376" s="574">
        <v>70.34</v>
      </c>
      <c r="F376" s="574">
        <v>70.34</v>
      </c>
      <c r="G376" s="574">
        <v>70.34</v>
      </c>
      <c r="H376" s="324">
        <f>IFERROR(IF($C376&lt;50,$C376*E376,IF(AND(50&lt;=$C376,$C376&lt;=500),$C376*F376,IF($C376&gt;500,$C376*G376,"No Offer"))),"No Offer")</f>
        <v>0</v>
      </c>
      <c r="I376" s="573">
        <v>40</v>
      </c>
      <c r="J376" s="573">
        <v>40</v>
      </c>
      <c r="K376" s="573">
        <v>40</v>
      </c>
      <c r="L376" s="326">
        <f>IFERROR(IF($C376&lt;50,$C376*I376,IF(AND(50&lt;=$C376,$C376&lt;=500),$C376*J376,IF($C376&gt;500,$C376*K376,"No Offer"))),"No Offer")</f>
        <v>0</v>
      </c>
      <c r="M376" s="574">
        <v>33.729999999999997</v>
      </c>
      <c r="N376" s="574">
        <v>33.729999999999997</v>
      </c>
      <c r="O376" s="574">
        <v>33.729999999999997</v>
      </c>
      <c r="P376" s="324" t="str">
        <f>IF((0=$C376),"",IFERROR(IF($C376&lt;50,$C376*M376,IF(AND(50&lt;=$C376,$C376&lt;=500),$C376*N376,IF($C376&gt;500,$C376*O376,"No Offer"))),"No Offer"))</f>
        <v/>
      </c>
      <c r="Q376" s="644">
        <v>33.799999999999997</v>
      </c>
      <c r="R376" s="644">
        <v>33.799999999999997</v>
      </c>
      <c r="S376" s="644">
        <v>33.799999999999997</v>
      </c>
      <c r="T376" s="326">
        <f>IFERROR(IF($C376&lt;50,$C376*Q376,IF(AND(50&lt;=$C376,$C376&lt;=500),$C376*R376,IF($C376&gt;500,$C376*S376,"No Offer"))),"No Offer")</f>
        <v>0</v>
      </c>
      <c r="U376" s="576">
        <v>21.8</v>
      </c>
      <c r="V376" s="576">
        <v>20.8</v>
      </c>
      <c r="W376" s="576">
        <v>19.8</v>
      </c>
      <c r="X376" s="324">
        <f>IFERROR(IF($C376&lt;50,$C376*U376,IF(AND(50&lt;=$C376,$C376&lt;=500),$C376*V376,IF($C376&gt;500,$C376*W376,"No Offer"))),"No Offer")</f>
        <v>0</v>
      </c>
      <c r="Y376" s="409" t="s">
        <v>402</v>
      </c>
      <c r="Z376" s="409" t="s">
        <v>402</v>
      </c>
      <c r="AA376" s="409" t="s">
        <v>403</v>
      </c>
      <c r="AB376" s="326" t="str">
        <f>IF((0=$C376),"",IFERROR(IF($C376&lt;50,$C376*Y376,IF(AND(50&lt;=$C376,$C376&lt;=500),$C376*Z376,IF($C376&gt;500,$C376*AA376,"No Offer"))),"No Offer"))</f>
        <v/>
      </c>
      <c r="AC376" s="731" t="str">
        <f>AB376</f>
        <v/>
      </c>
    </row>
    <row r="377" spans="1:29" x14ac:dyDescent="0.2">
      <c r="A377" s="316"/>
      <c r="B377" s="558"/>
      <c r="C377" s="318"/>
      <c r="D377" s="318"/>
      <c r="E377" s="574"/>
      <c r="F377" s="574"/>
      <c r="G377" s="574"/>
      <c r="H377" s="319"/>
      <c r="I377" s="573"/>
      <c r="J377" s="573"/>
      <c r="K377" s="573"/>
      <c r="L377" s="318"/>
      <c r="M377" s="574"/>
      <c r="N377" s="574"/>
      <c r="O377" s="574"/>
      <c r="P377" s="319"/>
      <c r="Q377" s="644"/>
      <c r="R377" s="644"/>
      <c r="S377" s="644"/>
      <c r="T377" s="318"/>
      <c r="U377" s="576"/>
      <c r="V377" s="576"/>
      <c r="W377" s="576"/>
      <c r="X377" s="319"/>
      <c r="Y377" s="573"/>
      <c r="Z377" s="573"/>
      <c r="AA377" s="573"/>
      <c r="AB377" s="318"/>
    </row>
    <row r="378" spans="1:29" ht="51" x14ac:dyDescent="0.2">
      <c r="A378" s="316" t="s">
        <v>2111</v>
      </c>
      <c r="B378" s="558" t="s">
        <v>2112</v>
      </c>
      <c r="C378" s="318">
        <f>'Series 700 Input'!J378</f>
        <v>0</v>
      </c>
      <c r="D378" s="318" t="s">
        <v>1752</v>
      </c>
      <c r="E378" s="574">
        <v>70.34</v>
      </c>
      <c r="F378" s="574">
        <v>70.34</v>
      </c>
      <c r="G378" s="574">
        <v>70.34</v>
      </c>
      <c r="H378" s="324">
        <f>IFERROR(IF($C378&lt;50,$C378*E378,IF(AND(50&lt;=$C378,$C378&lt;=500),$C378*F378,IF($C378&gt;500,$C378*G378,"No Offer"))),"No Offer")</f>
        <v>0</v>
      </c>
      <c r="I378" s="573">
        <v>40</v>
      </c>
      <c r="J378" s="573">
        <v>40</v>
      </c>
      <c r="K378" s="573">
        <v>40</v>
      </c>
      <c r="L378" s="326">
        <f>IFERROR(IF($C378&lt;50,$C378*I378,IF(AND(50&lt;=$C378,$C378&lt;=500),$C378*J378,IF($C378&gt;500,$C378*K378,"No Offer"))),"No Offer")</f>
        <v>0</v>
      </c>
      <c r="M378" s="574">
        <v>33.729999999999997</v>
      </c>
      <c r="N378" s="574">
        <v>33.729999999999997</v>
      </c>
      <c r="O378" s="574">
        <v>33.729999999999997</v>
      </c>
      <c r="P378" s="324" t="str">
        <f>IF((0=$C378),"",IFERROR(IF($C378&lt;50,$C378*M378,IF(AND(50&lt;=$C378,$C378&lt;=500),$C378*N378,IF($C378&gt;500,$C378*O378,"No Offer"))),"No Offer"))</f>
        <v/>
      </c>
      <c r="Q378" s="644">
        <v>33.799999999999997</v>
      </c>
      <c r="R378" s="644">
        <v>23.8</v>
      </c>
      <c r="S378" s="644">
        <v>23.8</v>
      </c>
      <c r="T378" s="326">
        <f>IFERROR(IF($C378&lt;50,$C378*Q378,IF(AND(50&lt;=$C378,$C378&lt;=500),$C378*R378,IF($C378&gt;500,$C378*S378,"No Offer"))),"No Offer")</f>
        <v>0</v>
      </c>
      <c r="U378" s="576">
        <v>21.8</v>
      </c>
      <c r="V378" s="576">
        <v>20.8</v>
      </c>
      <c r="W378" s="576">
        <v>19.8</v>
      </c>
      <c r="X378" s="324">
        <f>IFERROR(IF($C378&lt;50,$C378*U378,IF(AND(50&lt;=$C378,$C378&lt;=500),$C378*V378,IF($C378&gt;500,$C378*W378,"No Offer"))),"No Offer")</f>
        <v>0</v>
      </c>
      <c r="Y378" s="409" t="s">
        <v>402</v>
      </c>
      <c r="Z378" s="409" t="s">
        <v>402</v>
      </c>
      <c r="AA378" s="409" t="s">
        <v>403</v>
      </c>
      <c r="AB378" s="326" t="str">
        <f>IF((0=$C378),"",IFERROR(IF($C378&lt;50,$C378*Y378,IF(AND(50&lt;=$C378,$C378&lt;=500),$C378*Z378,IF($C378&gt;500,$C378*AA378,"No Offer"))),"No Offer"))</f>
        <v/>
      </c>
      <c r="AC378" s="731" t="str">
        <f>AB378</f>
        <v/>
      </c>
    </row>
    <row r="379" spans="1:29" x14ac:dyDescent="0.2">
      <c r="A379" s="316"/>
      <c r="B379" s="558"/>
      <c r="C379" s="318"/>
      <c r="D379" s="318"/>
      <c r="E379" s="574"/>
      <c r="F379" s="574"/>
      <c r="G379" s="574"/>
      <c r="H379" s="319"/>
      <c r="I379" s="573"/>
      <c r="J379" s="573"/>
      <c r="K379" s="573"/>
      <c r="L379" s="318"/>
      <c r="M379" s="574"/>
      <c r="N379" s="574"/>
      <c r="O379" s="574"/>
      <c r="P379" s="319"/>
      <c r="Q379" s="644"/>
      <c r="R379" s="644"/>
      <c r="S379" s="644"/>
      <c r="T379" s="318"/>
      <c r="U379" s="576"/>
      <c r="V379" s="576"/>
      <c r="W379" s="576"/>
      <c r="X379" s="319"/>
      <c r="Y379" s="573"/>
      <c r="Z379" s="573"/>
      <c r="AA379" s="573"/>
      <c r="AB379" s="318"/>
    </row>
    <row r="380" spans="1:29" ht="51" x14ac:dyDescent="0.2">
      <c r="A380" s="316" t="s">
        <v>2113</v>
      </c>
      <c r="B380" s="558" t="s">
        <v>2114</v>
      </c>
      <c r="C380" s="318">
        <f>'Series 700 Input'!J380</f>
        <v>0</v>
      </c>
      <c r="D380" s="318" t="s">
        <v>1752</v>
      </c>
      <c r="E380" s="574">
        <v>70.34</v>
      </c>
      <c r="F380" s="574">
        <v>70.34</v>
      </c>
      <c r="G380" s="574">
        <v>70.34</v>
      </c>
      <c r="H380" s="324">
        <f>IFERROR(IF($C380&lt;50,$C380*E380,IF(AND(50&lt;=$C380,$C380&lt;=500),$C380*F380,IF($C380&gt;500,$C380*G380,"No Offer"))),"No Offer")</f>
        <v>0</v>
      </c>
      <c r="I380" s="573">
        <v>40</v>
      </c>
      <c r="J380" s="573">
        <v>40</v>
      </c>
      <c r="K380" s="573">
        <v>40</v>
      </c>
      <c r="L380" s="326">
        <f>IFERROR(IF($C380&lt;50,$C380*I380,IF(AND(50&lt;=$C380,$C380&lt;=500),$C380*J380,IF($C380&gt;500,$C380*K380,"No Offer"))),"No Offer")</f>
        <v>0</v>
      </c>
      <c r="M380" s="574">
        <v>25.04</v>
      </c>
      <c r="N380" s="574">
        <v>25.04</v>
      </c>
      <c r="O380" s="574">
        <v>25.04</v>
      </c>
      <c r="P380" s="324" t="str">
        <f>IF((0=$C380),"",IFERROR(IF($C380&lt;50,$C380*M380,IF(AND(50&lt;=$C380,$C380&lt;=500),$C380*N380,IF($C380&gt;500,$C380*O380,"No Offer"))),"No Offer"))</f>
        <v/>
      </c>
      <c r="Q380" s="644">
        <v>33.799999999999997</v>
      </c>
      <c r="R380" s="644">
        <v>23.8</v>
      </c>
      <c r="S380" s="644">
        <v>20.5</v>
      </c>
      <c r="T380" s="326">
        <f>IFERROR(IF($C380&lt;50,$C380*Q380,IF(AND(50&lt;=$C380,$C380&lt;=500),$C380*R380,IF($C380&gt;500,$C380*S380,"No Offer"))),"No Offer")</f>
        <v>0</v>
      </c>
      <c r="U380" s="576">
        <v>21.8</v>
      </c>
      <c r="V380" s="576">
        <v>20.8</v>
      </c>
      <c r="W380" s="576">
        <v>19.8</v>
      </c>
      <c r="X380" s="324">
        <f>IFERROR(IF($C380&lt;50,$C380*U380,IF(AND(50&lt;=$C380,$C380&lt;=500),$C380*V380,IF($C380&gt;500,$C380*W380,"No Offer"))),"No Offer")</f>
        <v>0</v>
      </c>
      <c r="Y380" s="409" t="s">
        <v>402</v>
      </c>
      <c r="Z380" s="409" t="s">
        <v>402</v>
      </c>
      <c r="AA380" s="409" t="s">
        <v>403</v>
      </c>
      <c r="AB380" s="326" t="str">
        <f>IF((0=$C380),"",IFERROR(IF($C380&lt;50,$C380*Y380,IF(AND(50&lt;=$C380,$C380&lt;=500),$C380*Z380,IF($C380&gt;500,$C380*AA380,"No Offer"))),"No Offer"))</f>
        <v/>
      </c>
      <c r="AC380" s="731" t="str">
        <f>AB380</f>
        <v/>
      </c>
    </row>
    <row r="381" spans="1:29" x14ac:dyDescent="0.2">
      <c r="A381" s="316"/>
      <c r="B381" s="558"/>
      <c r="C381" s="318"/>
      <c r="D381" s="318"/>
      <c r="E381" s="574"/>
      <c r="F381" s="574"/>
      <c r="G381" s="574"/>
      <c r="H381" s="319"/>
      <c r="I381" s="573"/>
      <c r="J381" s="573"/>
      <c r="K381" s="573"/>
      <c r="L381" s="318"/>
      <c r="M381" s="574"/>
      <c r="N381" s="574"/>
      <c r="O381" s="574"/>
      <c r="P381" s="319"/>
      <c r="Q381" s="644"/>
      <c r="R381" s="644"/>
      <c r="S381" s="644"/>
      <c r="T381" s="318"/>
      <c r="U381" s="576"/>
      <c r="V381" s="576"/>
      <c r="W381" s="576"/>
      <c r="X381" s="319"/>
      <c r="Y381" s="573"/>
      <c r="Z381" s="573"/>
      <c r="AA381" s="573"/>
      <c r="AB381" s="318"/>
    </row>
    <row r="382" spans="1:29" ht="38.25" x14ac:dyDescent="0.2">
      <c r="A382" s="316" t="s">
        <v>2115</v>
      </c>
      <c r="B382" s="558" t="s">
        <v>2116</v>
      </c>
      <c r="C382" s="318">
        <f>'Series 700 Input'!J382</f>
        <v>0</v>
      </c>
      <c r="D382" s="318" t="s">
        <v>1752</v>
      </c>
      <c r="E382" s="574">
        <v>105.26</v>
      </c>
      <c r="F382" s="574">
        <v>105.26</v>
      </c>
      <c r="G382" s="574">
        <v>105.26</v>
      </c>
      <c r="H382" s="324">
        <f>IFERROR(IF($C382&lt;50,$C382*E382,IF(AND(50&lt;=$C382,$C382&lt;=500),$C382*F382,IF($C382&gt;500,$C382*G382,"No Offer"))),"No Offer")</f>
        <v>0</v>
      </c>
      <c r="I382" s="573">
        <v>45</v>
      </c>
      <c r="J382" s="573">
        <v>45</v>
      </c>
      <c r="K382" s="573">
        <v>45</v>
      </c>
      <c r="L382" s="326">
        <f>IFERROR(IF($C382&lt;50,$C382*I382,IF(AND(50&lt;=$C382,$C382&lt;=500),$C382*J382,IF($C382&gt;500,$C382*K382,"No Offer"))),"No Offer")</f>
        <v>0</v>
      </c>
      <c r="M382" s="574">
        <v>49.31</v>
      </c>
      <c r="N382" s="574">
        <v>49.31</v>
      </c>
      <c r="O382" s="574">
        <v>49.31</v>
      </c>
      <c r="P382" s="324" t="str">
        <f>IF((0=$C382),"",IFERROR(IF($C382&lt;50,$C382*M382,IF(AND(50&lt;=$C382,$C382&lt;=500),$C382*N382,IF($C382&gt;500,$C382*O382,"No Offer"))),"No Offer"))</f>
        <v/>
      </c>
      <c r="Q382" s="644">
        <v>59</v>
      </c>
      <c r="R382" s="644">
        <v>59</v>
      </c>
      <c r="S382" s="644">
        <v>59</v>
      </c>
      <c r="T382" s="326">
        <f>IFERROR(IF($C382&lt;50,$C382*Q382,IF(AND(50&lt;=$C382,$C382&lt;=500),$C382*R382,IF($C382&gt;500,$C382*S382,"No Offer"))),"No Offer")</f>
        <v>0</v>
      </c>
      <c r="U382" s="576">
        <v>49.1</v>
      </c>
      <c r="V382" s="576">
        <v>47.6</v>
      </c>
      <c r="W382" s="576">
        <v>46.1</v>
      </c>
      <c r="X382" s="324">
        <f>IFERROR(IF($C382&lt;50,$C382*U382,IF(AND(50&lt;=$C382,$C382&lt;=500),$C382*V382,IF($C382&gt;500,$C382*W382,"No Offer"))),"No Offer")</f>
        <v>0</v>
      </c>
      <c r="Y382" s="409" t="s">
        <v>402</v>
      </c>
      <c r="Z382" s="409" t="s">
        <v>402</v>
      </c>
      <c r="AA382" s="409" t="s">
        <v>403</v>
      </c>
      <c r="AB382" s="326" t="str">
        <f>IF((0=$C382),"",IFERROR(IF($C382&lt;50,$C382*Y382,IF(AND(50&lt;=$C382,$C382&lt;=500),$C382*Z382,IF($C382&gt;500,$C382*AA382,"No Offer"))),"No Offer"))</f>
        <v/>
      </c>
      <c r="AC382" s="731" t="str">
        <f>AB382</f>
        <v/>
      </c>
    </row>
    <row r="383" spans="1:29" x14ac:dyDescent="0.2">
      <c r="A383" s="316"/>
      <c r="B383" s="614"/>
      <c r="C383" s="346"/>
      <c r="D383" s="346"/>
      <c r="E383" s="574"/>
      <c r="F383" s="574"/>
      <c r="G383" s="574"/>
      <c r="H383" s="319"/>
      <c r="I383" s="573"/>
      <c r="J383" s="573"/>
      <c r="K383" s="573"/>
      <c r="L383" s="318"/>
      <c r="M383" s="574"/>
      <c r="N383" s="574"/>
      <c r="O383" s="574"/>
      <c r="P383" s="319"/>
      <c r="Q383" s="644"/>
      <c r="R383" s="644"/>
      <c r="S383" s="644"/>
      <c r="T383" s="318"/>
      <c r="U383" s="576"/>
      <c r="V383" s="576"/>
      <c r="W383" s="576"/>
      <c r="X383" s="319"/>
      <c r="Y383" s="573"/>
      <c r="Z383" s="573"/>
      <c r="AA383" s="573"/>
      <c r="AB383" s="318"/>
    </row>
    <row r="384" spans="1:29" ht="51" x14ac:dyDescent="0.2">
      <c r="A384" s="316" t="s">
        <v>2117</v>
      </c>
      <c r="B384" s="558" t="s">
        <v>2118</v>
      </c>
      <c r="C384" s="318">
        <f>'Series 700 Input'!J384</f>
        <v>0</v>
      </c>
      <c r="D384" s="318" t="s">
        <v>1752</v>
      </c>
      <c r="E384" s="574">
        <v>97.86</v>
      </c>
      <c r="F384" s="574">
        <v>97.86</v>
      </c>
      <c r="G384" s="574">
        <v>97.86</v>
      </c>
      <c r="H384" s="324">
        <f>IFERROR(IF($C384&lt;50,$C384*E384,IF(AND(50&lt;=$C384,$C384&lt;=500),$C384*F384,IF($C384&gt;500,$C384*G384,"No Offer"))),"No Offer")</f>
        <v>0</v>
      </c>
      <c r="I384" s="573">
        <v>45</v>
      </c>
      <c r="J384" s="573">
        <v>45</v>
      </c>
      <c r="K384" s="573">
        <v>45</v>
      </c>
      <c r="L384" s="326">
        <f>IFERROR(IF($C384&lt;50,$C384*I384,IF(AND(50&lt;=$C384,$C384&lt;=500),$C384*J384,IF($C384&gt;500,$C384*K384,"No Offer"))),"No Offer")</f>
        <v>0</v>
      </c>
      <c r="M384" s="574">
        <v>48.58</v>
      </c>
      <c r="N384" s="574">
        <v>48.58</v>
      </c>
      <c r="O384" s="574">
        <v>48.58</v>
      </c>
      <c r="P384" s="324" t="str">
        <f>IF((0=$C384),"",IFERROR(IF($C384&lt;50,$C384*M384,IF(AND(50&lt;=$C384,$C384&lt;=500),$C384*N384,IF($C384&gt;500,$C384*O384,"No Offer"))),"No Offer"))</f>
        <v/>
      </c>
      <c r="Q384" s="644">
        <v>59</v>
      </c>
      <c r="R384" s="644">
        <v>50.5</v>
      </c>
      <c r="S384" s="644">
        <v>44.7</v>
      </c>
      <c r="T384" s="326">
        <f>IFERROR(IF($C384&lt;50,$C384*Q384,IF(AND(50&lt;=$C384,$C384&lt;=500),$C384*R384,IF($C384&gt;500,$C384*S384,"No Offer"))),"No Offer")</f>
        <v>0</v>
      </c>
      <c r="U384" s="576">
        <v>49.1</v>
      </c>
      <c r="V384" s="576">
        <v>47.6</v>
      </c>
      <c r="W384" s="576">
        <v>46.1</v>
      </c>
      <c r="X384" s="324">
        <f>IFERROR(IF($C384&lt;50,$C384*U384,IF(AND(50&lt;=$C384,$C384&lt;=500),$C384*V384,IF($C384&gt;500,$C384*W384,"No Offer"))),"No Offer")</f>
        <v>0</v>
      </c>
      <c r="Y384" s="409" t="s">
        <v>402</v>
      </c>
      <c r="Z384" s="409" t="s">
        <v>402</v>
      </c>
      <c r="AA384" s="409" t="s">
        <v>403</v>
      </c>
      <c r="AB384" s="326" t="str">
        <f>IF((0=$C384),"",IFERROR(IF($C384&lt;50,$C384*Y384,IF(AND(50&lt;=$C384,$C384&lt;=500),$C384*Z384,IF($C384&gt;500,$C384*AA384,"No Offer"))),"No Offer"))</f>
        <v/>
      </c>
      <c r="AC384" s="731" t="str">
        <f>AB384</f>
        <v/>
      </c>
    </row>
    <row r="385" spans="1:29" x14ac:dyDescent="0.2">
      <c r="A385" s="316"/>
      <c r="B385" s="558"/>
      <c r="C385" s="318"/>
      <c r="D385" s="318"/>
      <c r="E385" s="574"/>
      <c r="F385" s="574"/>
      <c r="G385" s="574"/>
      <c r="H385" s="319"/>
      <c r="I385" s="573"/>
      <c r="J385" s="573"/>
      <c r="K385" s="573"/>
      <c r="L385" s="318"/>
      <c r="M385" s="574"/>
      <c r="N385" s="574"/>
      <c r="O385" s="574"/>
      <c r="P385" s="319"/>
      <c r="Q385" s="644"/>
      <c r="R385" s="644"/>
      <c r="S385" s="644"/>
      <c r="T385" s="318"/>
      <c r="U385" s="576"/>
      <c r="V385" s="576"/>
      <c r="W385" s="576"/>
      <c r="X385" s="319"/>
      <c r="Y385" s="573"/>
      <c r="Z385" s="573"/>
      <c r="AA385" s="573"/>
      <c r="AB385" s="318"/>
    </row>
    <row r="386" spans="1:29" ht="51" x14ac:dyDescent="0.2">
      <c r="A386" s="316" t="s">
        <v>2119</v>
      </c>
      <c r="B386" s="558" t="s">
        <v>2120</v>
      </c>
      <c r="C386" s="318">
        <f>'Series 700 Input'!J386</f>
        <v>0</v>
      </c>
      <c r="D386" s="318" t="s">
        <v>1752</v>
      </c>
      <c r="E386" s="574">
        <v>91.7</v>
      </c>
      <c r="F386" s="574">
        <v>91.7</v>
      </c>
      <c r="G386" s="574">
        <v>91.7</v>
      </c>
      <c r="H386" s="324">
        <f>IFERROR(IF($C386&lt;50,$C386*E386,IF(AND(50&lt;=$C386,$C386&lt;=500),$C386*F386,IF($C386&gt;500,$C386*G386,"No Offer"))),"No Offer")</f>
        <v>0</v>
      </c>
      <c r="I386" s="573">
        <v>45</v>
      </c>
      <c r="J386" s="573">
        <v>45</v>
      </c>
      <c r="K386" s="573">
        <v>45</v>
      </c>
      <c r="L386" s="326">
        <f>IFERROR(IF($C386&lt;50,$C386*I386,IF(AND(50&lt;=$C386,$C386&lt;=500),$C386*J386,IF($C386&gt;500,$C386*K386,"No Offer"))),"No Offer")</f>
        <v>0</v>
      </c>
      <c r="M386" s="574">
        <v>48.58</v>
      </c>
      <c r="N386" s="574">
        <v>48.58</v>
      </c>
      <c r="O386" s="574">
        <v>48.58</v>
      </c>
      <c r="P386" s="324" t="str">
        <f>IF((0=$C386),"",IFERROR(IF($C386&lt;50,$C386*M386,IF(AND(50&lt;=$C386,$C386&lt;=500),$C386*N386,IF($C386&gt;500,$C386*O386,"No Offer"))),"No Offer"))</f>
        <v/>
      </c>
      <c r="Q386" s="644">
        <v>59</v>
      </c>
      <c r="R386" s="644">
        <v>44.7</v>
      </c>
      <c r="S386" s="644">
        <v>38.200000000000003</v>
      </c>
      <c r="T386" s="326">
        <f>IFERROR(IF($C386&lt;50,$C386*Q386,IF(AND(50&lt;=$C386,$C386&lt;=500),$C386*R386,IF($C386&gt;500,$C386*S386,"No Offer"))),"No Offer")</f>
        <v>0</v>
      </c>
      <c r="U386" s="576">
        <v>49.1</v>
      </c>
      <c r="V386" s="576">
        <v>47.6</v>
      </c>
      <c r="W386" s="576">
        <v>46.1</v>
      </c>
      <c r="X386" s="324">
        <f>IFERROR(IF($C386&lt;50,$C386*U386,IF(AND(50&lt;=$C386,$C386&lt;=500),$C386*V386,IF($C386&gt;500,$C386*W386,"No Offer"))),"No Offer")</f>
        <v>0</v>
      </c>
      <c r="Y386" s="409" t="s">
        <v>402</v>
      </c>
      <c r="Z386" s="409" t="s">
        <v>402</v>
      </c>
      <c r="AA386" s="409" t="s">
        <v>403</v>
      </c>
      <c r="AB386" s="326" t="str">
        <f>IF((0=$C386),"",IFERROR(IF($C386&lt;50,$C386*Y386,IF(AND(50&lt;=$C386,$C386&lt;=500),$C386*Z386,IF($C386&gt;500,$C386*AA386,"No Offer"))),"No Offer"))</f>
        <v/>
      </c>
      <c r="AC386" s="731" t="str">
        <f>AB386</f>
        <v/>
      </c>
    </row>
    <row r="387" spans="1:29" x14ac:dyDescent="0.2">
      <c r="A387" s="316"/>
      <c r="B387" s="558"/>
      <c r="C387" s="318"/>
      <c r="D387" s="318"/>
      <c r="E387" s="574"/>
      <c r="F387" s="574"/>
      <c r="G387" s="574"/>
      <c r="H387" s="319"/>
      <c r="I387" s="573"/>
      <c r="J387" s="573"/>
      <c r="K387" s="573"/>
      <c r="L387" s="318"/>
      <c r="M387" s="574"/>
      <c r="N387" s="574"/>
      <c r="O387" s="574"/>
      <c r="P387" s="319"/>
      <c r="Q387" s="644"/>
      <c r="R387" s="644"/>
      <c r="S387" s="644"/>
      <c r="T387" s="318"/>
      <c r="U387" s="576"/>
      <c r="V387" s="576"/>
      <c r="W387" s="576"/>
      <c r="X387" s="319"/>
      <c r="Y387" s="573"/>
      <c r="Z387" s="573"/>
      <c r="AA387" s="573"/>
      <c r="AB387" s="318"/>
    </row>
    <row r="388" spans="1:29" ht="38.25" x14ac:dyDescent="0.2">
      <c r="A388" s="316" t="s">
        <v>2121</v>
      </c>
      <c r="B388" s="558" t="s">
        <v>2122</v>
      </c>
      <c r="C388" s="318">
        <f>'Series 700 Input'!J388</f>
        <v>0</v>
      </c>
      <c r="D388" s="318" t="s">
        <v>1752</v>
      </c>
      <c r="E388" s="574">
        <v>117.13</v>
      </c>
      <c r="F388" s="574">
        <v>117.13</v>
      </c>
      <c r="G388" s="574">
        <v>117.13</v>
      </c>
      <c r="H388" s="324">
        <f>IFERROR(IF($C388&lt;50,$C388*E388,IF(AND(50&lt;=$C388,$C388&lt;=500),$C388*F388,IF($C388&gt;500,$C388*G388,"No Offer"))),"No Offer")</f>
        <v>0</v>
      </c>
      <c r="I388" s="573">
        <v>50</v>
      </c>
      <c r="J388" s="573">
        <v>50</v>
      </c>
      <c r="K388" s="573">
        <v>50</v>
      </c>
      <c r="L388" s="326">
        <f>IFERROR(IF($C388&lt;50,$C388*I388,IF(AND(50&lt;=$C388,$C388&lt;=500),$C388*J388,IF($C388&gt;500,$C388*K388,"No Offer"))),"No Offer")</f>
        <v>0</v>
      </c>
      <c r="M388" s="574">
        <v>107.02</v>
      </c>
      <c r="N388" s="574">
        <v>107.02</v>
      </c>
      <c r="O388" s="574">
        <v>107.02</v>
      </c>
      <c r="P388" s="324" t="str">
        <f>IF((0=$C388),"",IFERROR(IF($C388&lt;50,$C388*M388,IF(AND(50&lt;=$C388,$C388&lt;=500),$C388*N388,IF($C388&gt;500,$C388*O388,"No Offer"))),"No Offer"))</f>
        <v/>
      </c>
      <c r="Q388" s="644">
        <v>66.599999999999994</v>
      </c>
      <c r="R388" s="644">
        <v>66.599999999999994</v>
      </c>
      <c r="S388" s="644">
        <v>66.599999999999994</v>
      </c>
      <c r="T388" s="326">
        <f>IFERROR(IF($C388&lt;50,$C388*Q388,IF(AND(50&lt;=$C388,$C388&lt;=500),$C388*R388,IF($C388&gt;500,$C388*S388,"No Offer"))),"No Offer")</f>
        <v>0</v>
      </c>
      <c r="U388" s="576">
        <v>76.400000000000006</v>
      </c>
      <c r="V388" s="576">
        <v>74.400000000000006</v>
      </c>
      <c r="W388" s="576">
        <v>72.400000000000006</v>
      </c>
      <c r="X388" s="324">
        <f>IFERROR(IF($C388&lt;50,$C388*U388,IF(AND(50&lt;=$C388,$C388&lt;=500),$C388*V388,IF($C388&gt;500,$C388*W388,"No Offer"))),"No Offer")</f>
        <v>0</v>
      </c>
      <c r="Y388" s="409" t="s">
        <v>402</v>
      </c>
      <c r="Z388" s="409" t="s">
        <v>402</v>
      </c>
      <c r="AA388" s="409" t="s">
        <v>403</v>
      </c>
      <c r="AB388" s="326" t="str">
        <f>IF((0=$C388),"",IFERROR(IF($C388&lt;50,$C388*Y388,IF(AND(50&lt;=$C388,$C388&lt;=500),$C388*Z388,IF($C388&gt;500,$C388*AA388,"No Offer"))),"No Offer"))</f>
        <v/>
      </c>
      <c r="AC388" s="731" t="str">
        <f>AB388</f>
        <v/>
      </c>
    </row>
    <row r="389" spans="1:29" x14ac:dyDescent="0.2">
      <c r="A389" s="316"/>
      <c r="B389" s="558"/>
      <c r="C389" s="318"/>
      <c r="D389" s="318"/>
      <c r="E389" s="574"/>
      <c r="F389" s="574"/>
      <c r="G389" s="574"/>
      <c r="H389" s="319"/>
      <c r="I389" s="573"/>
      <c r="J389" s="573"/>
      <c r="K389" s="573"/>
      <c r="L389" s="318"/>
      <c r="M389" s="574"/>
      <c r="N389" s="574"/>
      <c r="O389" s="574"/>
      <c r="P389" s="319"/>
      <c r="Q389" s="644"/>
      <c r="R389" s="644"/>
      <c r="S389" s="644"/>
      <c r="T389" s="318"/>
      <c r="U389" s="576"/>
      <c r="V389" s="576"/>
      <c r="W389" s="576"/>
      <c r="X389" s="319"/>
      <c r="Y389" s="573"/>
      <c r="Z389" s="573"/>
      <c r="AA389" s="573"/>
      <c r="AB389" s="318"/>
    </row>
    <row r="390" spans="1:29" ht="51" x14ac:dyDescent="0.2">
      <c r="A390" s="316" t="s">
        <v>2123</v>
      </c>
      <c r="B390" s="558" t="s">
        <v>2124</v>
      </c>
      <c r="C390" s="318">
        <f>'Series 700 Input'!J390</f>
        <v>0</v>
      </c>
      <c r="D390" s="318" t="s">
        <v>1752</v>
      </c>
      <c r="E390" s="574">
        <v>109.73</v>
      </c>
      <c r="F390" s="574">
        <v>109.73</v>
      </c>
      <c r="G390" s="574">
        <v>109.73</v>
      </c>
      <c r="H390" s="324">
        <f>IFERROR(IF($C390&lt;50,$C390*E390,IF(AND(50&lt;=$C390,$C390&lt;=500),$C390*F390,IF($C390&gt;500,$C390*G390,"No Offer"))),"No Offer")</f>
        <v>0</v>
      </c>
      <c r="I390" s="573">
        <v>50</v>
      </c>
      <c r="J390" s="573">
        <v>50</v>
      </c>
      <c r="K390" s="573">
        <v>50</v>
      </c>
      <c r="L390" s="326">
        <f>IFERROR(IF($C390&lt;50,$C390*I390,IF(AND(50&lt;=$C390,$C390&lt;=500),$C390*J390,IF($C390&gt;500,$C390*K390,"No Offer"))),"No Offer")</f>
        <v>0</v>
      </c>
      <c r="M390" s="574">
        <v>66.47</v>
      </c>
      <c r="N390" s="574">
        <v>66.47</v>
      </c>
      <c r="O390" s="574">
        <v>66.47</v>
      </c>
      <c r="P390" s="324" t="str">
        <f>IF((0=$C390),"",IFERROR(IF($C390&lt;50,$C390*M390,IF(AND(50&lt;=$C390,$C390&lt;=500),$C390*N390,IF($C390&gt;500,$C390*O390,"No Offer"))),"No Offer"))</f>
        <v/>
      </c>
      <c r="Q390" s="644">
        <v>66.599999999999994</v>
      </c>
      <c r="R390" s="644">
        <v>63.2</v>
      </c>
      <c r="S390" s="644">
        <v>57</v>
      </c>
      <c r="T390" s="326">
        <f>IFERROR(IF($C390&lt;50,$C390*Q390,IF(AND(50&lt;=$C390,$C390&lt;=500),$C390*R390,IF($C390&gt;500,$C390*S390,"No Offer"))),"No Offer")</f>
        <v>0</v>
      </c>
      <c r="U390" s="576">
        <v>76.400000000000006</v>
      </c>
      <c r="V390" s="576">
        <v>74.400000000000006</v>
      </c>
      <c r="W390" s="576">
        <v>72.400000000000006</v>
      </c>
      <c r="X390" s="324">
        <f>IFERROR(IF($C390&lt;50,$C390*U390,IF(AND(50&lt;=$C390,$C390&lt;=500),$C390*V390,IF($C390&gt;500,$C390*W390,"No Offer"))),"No Offer")</f>
        <v>0</v>
      </c>
      <c r="Y390" s="409" t="s">
        <v>402</v>
      </c>
      <c r="Z390" s="409" t="s">
        <v>402</v>
      </c>
      <c r="AA390" s="409" t="s">
        <v>403</v>
      </c>
      <c r="AB390" s="326" t="str">
        <f>IF((0=$C390),"",IFERROR(IF($C390&lt;50,$C390*Y390,IF(AND(50&lt;=$C390,$C390&lt;=500),$C390*Z390,IF($C390&gt;500,$C390*AA390,"No Offer"))),"No Offer"))</f>
        <v/>
      </c>
      <c r="AC390" s="731" t="str">
        <f>AB390</f>
        <v/>
      </c>
    </row>
    <row r="391" spans="1:29" x14ac:dyDescent="0.2">
      <c r="A391" s="316"/>
      <c r="B391" s="558"/>
      <c r="C391" s="318"/>
      <c r="D391" s="318"/>
      <c r="E391" s="574"/>
      <c r="F391" s="574"/>
      <c r="G391" s="574"/>
      <c r="H391" s="319"/>
      <c r="I391" s="573"/>
      <c r="J391" s="573"/>
      <c r="K391" s="573"/>
      <c r="L391" s="318"/>
      <c r="M391" s="574"/>
      <c r="N391" s="574"/>
      <c r="O391" s="574"/>
      <c r="P391" s="319"/>
      <c r="Q391" s="644"/>
      <c r="R391" s="644"/>
      <c r="S391" s="644"/>
      <c r="T391" s="318"/>
      <c r="U391" s="576"/>
      <c r="V391" s="576"/>
      <c r="W391" s="576"/>
      <c r="X391" s="319"/>
      <c r="Y391" s="573"/>
      <c r="Z391" s="573"/>
      <c r="AA391" s="573"/>
      <c r="AB391" s="318"/>
    </row>
    <row r="392" spans="1:29" ht="51" x14ac:dyDescent="0.2">
      <c r="A392" s="316" t="s">
        <v>2125</v>
      </c>
      <c r="B392" s="558" t="s">
        <v>2126</v>
      </c>
      <c r="C392" s="318">
        <f>'Series 700 Input'!J392</f>
        <v>0</v>
      </c>
      <c r="D392" s="318" t="s">
        <v>1752</v>
      </c>
      <c r="E392" s="574">
        <v>103.56</v>
      </c>
      <c r="F392" s="574">
        <v>103.56</v>
      </c>
      <c r="G392" s="574">
        <v>103.56</v>
      </c>
      <c r="H392" s="324">
        <f>IFERROR(IF($C392&lt;50,$C392*E392,IF(AND(50&lt;=$C392,$C392&lt;=500),$C392*F392,IF($C392&gt;500,$C392*G392,"No Offer"))),"No Offer")</f>
        <v>0</v>
      </c>
      <c r="I392" s="573">
        <v>50</v>
      </c>
      <c r="J392" s="573">
        <v>50</v>
      </c>
      <c r="K392" s="573">
        <v>50</v>
      </c>
      <c r="L392" s="326">
        <f>IFERROR(IF($C392&lt;50,$C392*I392,IF(AND(50&lt;=$C392,$C392&lt;=500),$C392*J392,IF($C392&gt;500,$C392*K392,"No Offer"))),"No Offer")</f>
        <v>0</v>
      </c>
      <c r="M392" s="574">
        <v>66.47</v>
      </c>
      <c r="N392" s="574">
        <v>66.47</v>
      </c>
      <c r="O392" s="574">
        <v>66.47</v>
      </c>
      <c r="P392" s="324" t="str">
        <f>IF((0=$C392),"",IFERROR(IF($C392&lt;50,$C392*M392,IF(AND(50&lt;=$C392,$C392&lt;=500),$C392*N392,IF($C392&gt;500,$C392*O392,"No Offer"))),"No Offer"))</f>
        <v/>
      </c>
      <c r="Q392" s="644">
        <v>66.599999999999994</v>
      </c>
      <c r="R392" s="644">
        <v>57</v>
      </c>
      <c r="S392" s="644">
        <v>48.8</v>
      </c>
      <c r="T392" s="326">
        <f>IFERROR(IF($C392&lt;50,$C392*Q392,IF(AND(50&lt;=$C392,$C392&lt;=500),$C392*R392,IF($C392&gt;500,$C392*S392,"No Offer"))),"No Offer")</f>
        <v>0</v>
      </c>
      <c r="U392" s="576">
        <v>76.400000000000006</v>
      </c>
      <c r="V392" s="576">
        <v>74.400000000000006</v>
      </c>
      <c r="W392" s="576">
        <v>72.400000000000006</v>
      </c>
      <c r="X392" s="324">
        <f>IFERROR(IF($C392&lt;50,$C392*U392,IF(AND(50&lt;=$C392,$C392&lt;=500),$C392*V392,IF($C392&gt;500,$C392*W392,"No Offer"))),"No Offer")</f>
        <v>0</v>
      </c>
      <c r="Y392" s="409" t="s">
        <v>402</v>
      </c>
      <c r="Z392" s="409" t="s">
        <v>402</v>
      </c>
      <c r="AA392" s="409" t="s">
        <v>403</v>
      </c>
      <c r="AB392" s="326" t="str">
        <f>IF((0=$C392),"",IFERROR(IF($C392&lt;50,$C392*Y392,IF(AND(50&lt;=$C392,$C392&lt;=500),$C392*Z392,IF($C392&gt;500,$C392*AA392,"No Offer"))),"No Offer"))</f>
        <v/>
      </c>
      <c r="AC392" s="731" t="str">
        <f>AB392</f>
        <v/>
      </c>
    </row>
    <row r="393" spans="1:29" x14ac:dyDescent="0.2">
      <c r="A393" s="346"/>
      <c r="B393" s="558"/>
      <c r="C393" s="318"/>
      <c r="D393" s="318"/>
      <c r="E393" s="574"/>
      <c r="F393" s="574"/>
      <c r="G393" s="574"/>
      <c r="H393" s="319"/>
      <c r="I393" s="573"/>
      <c r="J393" s="573"/>
      <c r="K393" s="573"/>
      <c r="L393" s="573"/>
      <c r="M393" s="574"/>
      <c r="N393" s="574"/>
      <c r="O393" s="574"/>
      <c r="P393" s="574"/>
      <c r="Q393" s="644"/>
      <c r="R393" s="644"/>
      <c r="S393" s="644"/>
      <c r="T393" s="644"/>
      <c r="U393" s="576"/>
      <c r="V393" s="576"/>
      <c r="W393" s="576"/>
      <c r="X393" s="576"/>
      <c r="Y393" s="573"/>
      <c r="Z393" s="573"/>
      <c r="AA393" s="573"/>
      <c r="AB393" s="732"/>
    </row>
    <row r="394" spans="1:29" x14ac:dyDescent="0.2">
      <c r="A394" s="347"/>
      <c r="B394" s="586" t="s">
        <v>2127</v>
      </c>
      <c r="C394" s="334"/>
      <c r="D394" s="334"/>
      <c r="E394" s="758" t="s">
        <v>1059</v>
      </c>
      <c r="F394" s="758" t="s">
        <v>2128</v>
      </c>
      <c r="G394" s="759" t="s">
        <v>2129</v>
      </c>
      <c r="H394" s="334"/>
      <c r="I394" s="760" t="s">
        <v>1059</v>
      </c>
      <c r="J394" s="760" t="s">
        <v>2128</v>
      </c>
      <c r="K394" s="761" t="s">
        <v>2129</v>
      </c>
      <c r="L394" s="761"/>
      <c r="M394" s="758" t="s">
        <v>1059</v>
      </c>
      <c r="N394" s="758" t="s">
        <v>2128</v>
      </c>
      <c r="O394" s="759" t="s">
        <v>2129</v>
      </c>
      <c r="P394" s="759"/>
      <c r="Q394" s="758" t="s">
        <v>1059</v>
      </c>
      <c r="R394" s="758" t="s">
        <v>2128</v>
      </c>
      <c r="S394" s="759" t="s">
        <v>2129</v>
      </c>
      <c r="T394" s="759"/>
      <c r="U394" s="760" t="s">
        <v>1059</v>
      </c>
      <c r="V394" s="760" t="s">
        <v>2128</v>
      </c>
      <c r="W394" s="761" t="s">
        <v>2129</v>
      </c>
      <c r="X394" s="761"/>
      <c r="Y394" s="760" t="s">
        <v>1059</v>
      </c>
      <c r="Z394" s="760" t="s">
        <v>2128</v>
      </c>
      <c r="AA394" s="761" t="s">
        <v>2129</v>
      </c>
      <c r="AB394" s="735"/>
    </row>
    <row r="395" spans="1:29" x14ac:dyDescent="0.2">
      <c r="A395" s="474"/>
      <c r="B395" s="475" t="s">
        <v>1790</v>
      </c>
      <c r="C395" s="476"/>
      <c r="D395" s="476"/>
      <c r="E395" s="476"/>
      <c r="F395" s="476"/>
      <c r="G395" s="736">
        <f>SUM(H397:H421)</f>
        <v>0</v>
      </c>
      <c r="H395" s="476"/>
      <c r="I395" s="476"/>
      <c r="J395" s="476"/>
      <c r="K395" s="736">
        <f>SUM(L397:L421)</f>
        <v>0</v>
      </c>
      <c r="L395" s="476"/>
      <c r="M395" s="476"/>
      <c r="N395" s="476"/>
      <c r="O395" s="736">
        <f>SUM(P397:P421)</f>
        <v>0</v>
      </c>
      <c r="P395" s="476"/>
      <c r="Q395" s="476"/>
      <c r="R395" s="476"/>
      <c r="S395" s="736">
        <f>SUM(T397:T421)</f>
        <v>0</v>
      </c>
      <c r="T395" s="476"/>
      <c r="U395" s="476"/>
      <c r="V395" s="476"/>
      <c r="W395" s="736">
        <f>SUM(X397:X421)</f>
        <v>0</v>
      </c>
      <c r="X395" s="476"/>
      <c r="Y395" s="476"/>
      <c r="Z395" s="476"/>
      <c r="AA395" s="736">
        <f>SUM(AB397:AB421)</f>
        <v>0</v>
      </c>
      <c r="AB395" s="737"/>
    </row>
    <row r="396" spans="1:29" x14ac:dyDescent="0.2">
      <c r="A396" s="346"/>
      <c r="B396" s="558"/>
      <c r="C396" s="318"/>
      <c r="D396" s="318"/>
      <c r="E396" s="574"/>
      <c r="F396" s="574"/>
      <c r="G396" s="574"/>
      <c r="H396" s="319"/>
      <c r="I396" s="573"/>
      <c r="J396" s="573"/>
      <c r="K396" s="573"/>
      <c r="L396" s="573"/>
      <c r="M396" s="574"/>
      <c r="N396" s="574"/>
      <c r="O396" s="574"/>
      <c r="P396" s="574"/>
      <c r="Q396" s="644"/>
      <c r="R396" s="644"/>
      <c r="S396" s="644"/>
      <c r="T396" s="644"/>
      <c r="U396" s="576"/>
      <c r="V396" s="576"/>
      <c r="W396" s="576"/>
      <c r="X396" s="576"/>
      <c r="Y396" s="573"/>
      <c r="Z396" s="573"/>
      <c r="AA396" s="573"/>
      <c r="AB396" s="732"/>
    </row>
    <row r="397" spans="1:29" ht="51" x14ac:dyDescent="0.2">
      <c r="A397" s="346" t="s">
        <v>2130</v>
      </c>
      <c r="B397" s="558" t="s">
        <v>2131</v>
      </c>
      <c r="C397" s="318">
        <f>'Series 700 Input'!J397</f>
        <v>0</v>
      </c>
      <c r="D397" s="318" t="s">
        <v>51</v>
      </c>
      <c r="E397" s="574">
        <v>1750</v>
      </c>
      <c r="F397" s="574">
        <v>1750</v>
      </c>
      <c r="G397" s="574">
        <v>1750</v>
      </c>
      <c r="H397" s="324">
        <f>IFERROR(IF($C397&lt;2,$C397*E397,IF(AND(2&lt;=$C397,$C397&lt;=5),$C397*F397,IF($C397&gt;5,$C397*G397,"No Offer"))),"No Offer")</f>
        <v>0</v>
      </c>
      <c r="I397" s="573">
        <v>1800</v>
      </c>
      <c r="J397" s="573">
        <v>1800</v>
      </c>
      <c r="K397" s="573">
        <v>1800</v>
      </c>
      <c r="L397" s="326">
        <f>IFERROR(IF($C397&lt;2,$C397*I397,IF(AND(2&lt;=$C397,$C397&lt;=5),$C397*J397,IF($C397&gt;5,$C397*K397,"No Offer"))),"No Offer")</f>
        <v>0</v>
      </c>
      <c r="M397" s="574" t="s">
        <v>1034</v>
      </c>
      <c r="N397" s="574" t="s">
        <v>1034</v>
      </c>
      <c r="O397" s="574" t="s">
        <v>1034</v>
      </c>
      <c r="P397" s="324" t="str">
        <f>IF((0=$C397),"",IFERROR(IF($C397&lt;2,$C397*M397,IF(AND(2&lt;=$C397,$C397&lt;=5),$C397*N397,IF($C397&gt;5,$C397*O397,"No Offer"))),"No Offer"))</f>
        <v/>
      </c>
      <c r="Q397" s="644">
        <v>1250</v>
      </c>
      <c r="R397" s="644">
        <v>1250</v>
      </c>
      <c r="S397" s="644">
        <v>1250</v>
      </c>
      <c r="T397" s="326">
        <f>IFERROR(IF($C397&lt;2,$C397*Q397,IF(AND(2&lt;=$C397,$C397&lt;=5),$C397*R397,IF($C397&gt;5,$C397*S397,"No Offer"))),"No Offer")</f>
        <v>0</v>
      </c>
      <c r="U397" s="576">
        <v>4150</v>
      </c>
      <c r="V397" s="576">
        <v>4150</v>
      </c>
      <c r="W397" s="576">
        <v>4150</v>
      </c>
      <c r="X397" s="324">
        <f>IFERROR(IF($C397&lt;2,$C397*U397,IF(AND(2&lt;=$C397,$C397&lt;=5),$C397*V397,IF($C397&gt;5,$C397*W397,"No Offer"))),"No Offer")</f>
        <v>0</v>
      </c>
      <c r="Y397" s="409" t="s">
        <v>402</v>
      </c>
      <c r="Z397" s="409" t="s">
        <v>402</v>
      </c>
      <c r="AA397" s="409" t="s">
        <v>403</v>
      </c>
      <c r="AB397" s="326" t="str">
        <f>IF((0=$C397),"",IFERROR(IF($C397&lt;2,$C397*Y397,IF(AND(2&lt;=$C397,$C397&lt;=5),$C397*Z397,IF($C397&gt;5,$C397*AA397,"No Offer"))),"No Offer"))</f>
        <v/>
      </c>
      <c r="AC397" s="731" t="str">
        <f>AB397</f>
        <v/>
      </c>
    </row>
    <row r="398" spans="1:29" x14ac:dyDescent="0.2">
      <c r="A398" s="346"/>
      <c r="B398" s="558"/>
      <c r="C398" s="318"/>
      <c r="D398" s="318"/>
      <c r="E398" s="574"/>
      <c r="F398" s="574"/>
      <c r="G398" s="574"/>
      <c r="H398" s="319"/>
      <c r="I398" s="573"/>
      <c r="J398" s="573"/>
      <c r="K398" s="573"/>
      <c r="L398" s="573"/>
      <c r="M398" s="574"/>
      <c r="N398" s="574"/>
      <c r="O398" s="574"/>
      <c r="P398" s="319"/>
      <c r="Q398" s="644"/>
      <c r="R398" s="644"/>
      <c r="S398" s="644"/>
      <c r="T398" s="573"/>
      <c r="U398" s="576"/>
      <c r="V398" s="576"/>
      <c r="W398" s="576"/>
      <c r="X398" s="319"/>
      <c r="Y398" s="573"/>
      <c r="Z398" s="573"/>
      <c r="AA398" s="573"/>
      <c r="AB398" s="573"/>
    </row>
    <row r="399" spans="1:29" ht="51" x14ac:dyDescent="0.2">
      <c r="A399" s="346" t="s">
        <v>2132</v>
      </c>
      <c r="B399" s="558" t="s">
        <v>2133</v>
      </c>
      <c r="C399" s="318">
        <f>'Series 700 Input'!J399</f>
        <v>0</v>
      </c>
      <c r="D399" s="318" t="s">
        <v>51</v>
      </c>
      <c r="E399" s="574">
        <v>3250</v>
      </c>
      <c r="F399" s="574">
        <v>3250</v>
      </c>
      <c r="G399" s="574">
        <v>3250</v>
      </c>
      <c r="H399" s="324">
        <f>IFERROR(IF($C399&lt;2,$C399*E399,IF(AND(2&lt;=$C399,$C399&lt;=5),$C399*F399,IF($C399&gt;5,$C399*G399,"No Offer"))),"No Offer")</f>
        <v>0</v>
      </c>
      <c r="I399" s="573">
        <v>1900</v>
      </c>
      <c r="J399" s="573">
        <v>1900</v>
      </c>
      <c r="K399" s="573">
        <v>1900</v>
      </c>
      <c r="L399" s="326">
        <f>IFERROR(IF($C399&lt;2,$C399*I399,IF(AND(2&lt;=$C399,$C399&lt;=5),$C399*J399,IF($C399&gt;5,$C399*K399,"No Offer"))),"No Offer")</f>
        <v>0</v>
      </c>
      <c r="M399" s="574" t="s">
        <v>1034</v>
      </c>
      <c r="N399" s="574" t="s">
        <v>1034</v>
      </c>
      <c r="O399" s="574" t="s">
        <v>1034</v>
      </c>
      <c r="P399" s="324" t="str">
        <f>IF((0=$C399),"",IFERROR(IF($C399&lt;2,$C399*M399,IF(AND(2&lt;=$C399,$C399&lt;=5),$C399*N399,IF($C399&gt;5,$C399*O399,"No Offer"))),"No Offer"))</f>
        <v/>
      </c>
      <c r="Q399" s="644">
        <v>1450</v>
      </c>
      <c r="R399" s="644">
        <v>1450</v>
      </c>
      <c r="S399" s="644">
        <v>1450</v>
      </c>
      <c r="T399" s="326">
        <f>IFERROR(IF($C399&lt;2,$C399*Q399,IF(AND(2&lt;=$C399,$C399&lt;=5),$C399*R399,IF($C399&gt;5,$C399*S399,"No Offer"))),"No Offer")</f>
        <v>0</v>
      </c>
      <c r="U399" s="576">
        <v>4210</v>
      </c>
      <c r="V399" s="576">
        <v>4210</v>
      </c>
      <c r="W399" s="576">
        <v>4210</v>
      </c>
      <c r="X399" s="324">
        <f>IFERROR(IF($C399&lt;2,$C399*U399,IF(AND(2&lt;=$C399,$C399&lt;=5),$C399*V399,IF($C399&gt;5,$C399*W399,"No Offer"))),"No Offer")</f>
        <v>0</v>
      </c>
      <c r="Y399" s="409" t="s">
        <v>402</v>
      </c>
      <c r="Z399" s="409" t="s">
        <v>402</v>
      </c>
      <c r="AA399" s="409" t="s">
        <v>403</v>
      </c>
      <c r="AB399" s="326" t="str">
        <f>IF((0=$C399),"",IFERROR(IF($C399&lt;2,$C399*Y399,IF(AND(2&lt;=$C399,$C399&lt;=5),$C399*Z399,IF($C399&gt;5,$C399*AA399,"No Offer"))),"No Offer"))</f>
        <v/>
      </c>
      <c r="AC399" s="731" t="str">
        <f>AB399</f>
        <v/>
      </c>
    </row>
    <row r="400" spans="1:29" x14ac:dyDescent="0.2">
      <c r="A400" s="346"/>
      <c r="B400" s="558"/>
      <c r="C400" s="318"/>
      <c r="D400" s="318"/>
      <c r="E400" s="574"/>
      <c r="F400" s="574"/>
      <c r="G400" s="574"/>
      <c r="H400" s="319"/>
      <c r="I400" s="573"/>
      <c r="J400" s="573"/>
      <c r="K400" s="573"/>
      <c r="L400" s="573"/>
      <c r="M400" s="574"/>
      <c r="N400" s="574"/>
      <c r="O400" s="574"/>
      <c r="P400" s="319"/>
      <c r="Q400" s="644"/>
      <c r="R400" s="644"/>
      <c r="S400" s="644"/>
      <c r="T400" s="573"/>
      <c r="U400" s="576"/>
      <c r="V400" s="576"/>
      <c r="W400" s="576"/>
      <c r="X400" s="319"/>
      <c r="Y400" s="573"/>
      <c r="Z400" s="573"/>
      <c r="AA400" s="573"/>
      <c r="AB400" s="573"/>
    </row>
    <row r="401" spans="1:29" ht="38.25" x14ac:dyDescent="0.2">
      <c r="A401" s="346" t="s">
        <v>2134</v>
      </c>
      <c r="B401" s="558" t="s">
        <v>2135</v>
      </c>
      <c r="C401" s="318">
        <f>'Series 700 Input'!J401</f>
        <v>0</v>
      </c>
      <c r="D401" s="318" t="s">
        <v>51</v>
      </c>
      <c r="E401" s="574">
        <v>1600</v>
      </c>
      <c r="F401" s="574">
        <v>1600</v>
      </c>
      <c r="G401" s="574">
        <v>1600</v>
      </c>
      <c r="H401" s="324">
        <f>IFERROR(IF($C401&lt;2,$C401*E401,IF(AND(2&lt;=$C401,$C401&lt;=5),$C401*F401,IF($C401&gt;5,$C401*G401,"No Offer"))),"No Offer")</f>
        <v>0</v>
      </c>
      <c r="I401" s="573">
        <v>1800</v>
      </c>
      <c r="J401" s="573">
        <v>1800</v>
      </c>
      <c r="K401" s="573">
        <v>1800</v>
      </c>
      <c r="L401" s="326">
        <f>IFERROR(IF($C401&lt;2,$C401*I401,IF(AND(2&lt;=$C401,$C401&lt;=5),$C401*J401,IF($C401&gt;5,$C401*K401,"No Offer"))),"No Offer")</f>
        <v>0</v>
      </c>
      <c r="M401" s="574" t="s">
        <v>1034</v>
      </c>
      <c r="N401" s="574" t="s">
        <v>1034</v>
      </c>
      <c r="O401" s="574" t="s">
        <v>1034</v>
      </c>
      <c r="P401" s="324" t="str">
        <f>IF((0=$C401),"",IFERROR(IF($C401&lt;2,$C401*M401,IF(AND(2&lt;=$C401,$C401&lt;=5),$C401*N401,IF($C401&gt;5,$C401*O401,"No Offer"))),"No Offer"))</f>
        <v/>
      </c>
      <c r="Q401" s="644">
        <v>1250</v>
      </c>
      <c r="R401" s="644">
        <v>1250</v>
      </c>
      <c r="S401" s="644">
        <v>1250</v>
      </c>
      <c r="T401" s="326">
        <f>IFERROR(IF($C401&lt;2,$C401*Q401,IF(AND(2&lt;=$C401,$C401&lt;=5),$C401*R401,IF($C401&gt;5,$C401*S401,"No Offer"))),"No Offer")</f>
        <v>0</v>
      </c>
      <c r="U401" s="576">
        <v>4110</v>
      </c>
      <c r="V401" s="576">
        <v>4110</v>
      </c>
      <c r="W401" s="576">
        <v>4110</v>
      </c>
      <c r="X401" s="324">
        <f>IFERROR(IF($C401&lt;2,$C401*U401,IF(AND(2&lt;=$C401,$C401&lt;=5),$C401*V401,IF($C401&gt;5,$C401*W401,"No Offer"))),"No Offer")</f>
        <v>0</v>
      </c>
      <c r="Y401" s="409" t="s">
        <v>402</v>
      </c>
      <c r="Z401" s="409" t="s">
        <v>402</v>
      </c>
      <c r="AA401" s="409" t="s">
        <v>403</v>
      </c>
      <c r="AB401" s="326" t="str">
        <f>IF((0=$C401),"",IFERROR(IF($C401&lt;2,$C401*Y401,IF(AND(2&lt;=$C401,$C401&lt;=5),$C401*Z401,IF($C401&gt;5,$C401*AA401,"No Offer"))),"No Offer"))</f>
        <v/>
      </c>
      <c r="AC401" s="731" t="str">
        <f>AB401</f>
        <v/>
      </c>
    </row>
    <row r="402" spans="1:29" x14ac:dyDescent="0.2">
      <c r="A402" s="346"/>
      <c r="B402" s="558"/>
      <c r="C402" s="318"/>
      <c r="D402" s="318"/>
      <c r="E402" s="574"/>
      <c r="F402" s="574"/>
      <c r="G402" s="574"/>
      <c r="H402" s="319"/>
      <c r="I402" s="573"/>
      <c r="J402" s="573"/>
      <c r="K402" s="573"/>
      <c r="L402" s="573"/>
      <c r="M402" s="574"/>
      <c r="N402" s="574"/>
      <c r="O402" s="574"/>
      <c r="P402" s="319"/>
      <c r="Q402" s="644"/>
      <c r="R402" s="644"/>
      <c r="S402" s="644"/>
      <c r="T402" s="573"/>
      <c r="U402" s="576"/>
      <c r="V402" s="576"/>
      <c r="W402" s="576"/>
      <c r="X402" s="319"/>
      <c r="Y402" s="573"/>
      <c r="Z402" s="573"/>
      <c r="AA402" s="573"/>
      <c r="AB402" s="573"/>
    </row>
    <row r="403" spans="1:29" ht="51" x14ac:dyDescent="0.2">
      <c r="A403" s="346" t="s">
        <v>2136</v>
      </c>
      <c r="B403" s="558" t="s">
        <v>2137</v>
      </c>
      <c r="C403" s="318">
        <f>'Series 700 Input'!J403</f>
        <v>0</v>
      </c>
      <c r="D403" s="318" t="s">
        <v>51</v>
      </c>
      <c r="E403" s="574">
        <v>2805.33</v>
      </c>
      <c r="F403" s="574">
        <v>2805.33</v>
      </c>
      <c r="G403" s="574">
        <v>2805.33</v>
      </c>
      <c r="H403" s="324">
        <f>IFERROR(IF($C403&lt;2,$C403*E403,IF(AND(2&lt;=$C403,$C403&lt;=5),$C403*F403,IF($C403&gt;5,$C403*G403,"No Offer"))),"No Offer")</f>
        <v>0</v>
      </c>
      <c r="I403" s="573">
        <v>1800</v>
      </c>
      <c r="J403" s="573">
        <v>1800</v>
      </c>
      <c r="K403" s="573">
        <v>1800</v>
      </c>
      <c r="L403" s="326">
        <f>IFERROR(IF($C403&lt;2,$C403*I403,IF(AND(2&lt;=$C403,$C403&lt;=5),$C403*J403,IF($C403&gt;5,$C403*K403,"No Offer"))),"No Offer")</f>
        <v>0</v>
      </c>
      <c r="M403" s="574" t="s">
        <v>1034</v>
      </c>
      <c r="N403" s="574" t="s">
        <v>1034</v>
      </c>
      <c r="O403" s="574" t="s">
        <v>1034</v>
      </c>
      <c r="P403" s="324" t="str">
        <f>IF((0=$C403),"",IFERROR(IF($C403&lt;2,$C403*M403,IF(AND(2&lt;=$C403,$C403&lt;=5),$C403*N403,IF($C403&gt;5,$C403*O403,"No Offer"))),"No Offer"))</f>
        <v/>
      </c>
      <c r="Q403" s="644">
        <v>1750</v>
      </c>
      <c r="R403" s="644">
        <v>1750</v>
      </c>
      <c r="S403" s="644">
        <v>1750</v>
      </c>
      <c r="T403" s="326">
        <f>IFERROR(IF($C403&lt;2,$C403*Q403,IF(AND(2&lt;=$C403,$C403&lt;=5),$C403*R403,IF($C403&gt;5,$C403*S403,"No Offer"))),"No Offer")</f>
        <v>0</v>
      </c>
      <c r="U403" s="576">
        <v>3550</v>
      </c>
      <c r="V403" s="576">
        <v>3550</v>
      </c>
      <c r="W403" s="576">
        <v>3550</v>
      </c>
      <c r="X403" s="324">
        <f>IFERROR(IF($C403&lt;2,$C403*U403,IF(AND(2&lt;=$C403,$C403&lt;=5),$C403*V403,IF($C403&gt;5,$C403*W403,"No Offer"))),"No Offer")</f>
        <v>0</v>
      </c>
      <c r="Y403" s="409" t="s">
        <v>402</v>
      </c>
      <c r="Z403" s="409" t="s">
        <v>402</v>
      </c>
      <c r="AA403" s="409" t="s">
        <v>403</v>
      </c>
      <c r="AB403" s="326" t="str">
        <f>IF((0=$C403),"",IFERROR(IF($C403&lt;2,$C403*Y403,IF(AND(2&lt;=$C403,$C403&lt;=5),$C403*Z403,IF($C403&gt;5,$C403*AA403,"No Offer"))),"No Offer"))</f>
        <v/>
      </c>
      <c r="AC403" s="731" t="str">
        <f>AB403</f>
        <v/>
      </c>
    </row>
    <row r="404" spans="1:29" x14ac:dyDescent="0.2">
      <c r="A404" s="346"/>
      <c r="B404" s="558"/>
      <c r="C404" s="318"/>
      <c r="D404" s="318"/>
      <c r="E404" s="574"/>
      <c r="F404" s="574"/>
      <c r="G404" s="574"/>
      <c r="H404" s="319"/>
      <c r="I404" s="573"/>
      <c r="J404" s="573"/>
      <c r="K404" s="573"/>
      <c r="L404" s="573"/>
      <c r="M404" s="574"/>
      <c r="N404" s="574"/>
      <c r="O404" s="574"/>
      <c r="P404" s="319"/>
      <c r="Q404" s="644"/>
      <c r="R404" s="644"/>
      <c r="S404" s="644"/>
      <c r="T404" s="573"/>
      <c r="U404" s="576"/>
      <c r="V404" s="576"/>
      <c r="W404" s="576"/>
      <c r="X404" s="319"/>
      <c r="Y404" s="573"/>
      <c r="Z404" s="573"/>
      <c r="AA404" s="573"/>
      <c r="AB404" s="573"/>
    </row>
    <row r="405" spans="1:29" ht="51" x14ac:dyDescent="0.2">
      <c r="A405" s="346" t="s">
        <v>2138</v>
      </c>
      <c r="B405" s="558" t="s">
        <v>2139</v>
      </c>
      <c r="C405" s="318">
        <f>'Series 700 Input'!J405</f>
        <v>0</v>
      </c>
      <c r="D405" s="318" t="s">
        <v>51</v>
      </c>
      <c r="E405" s="574">
        <v>5500</v>
      </c>
      <c r="F405" s="574">
        <v>5500</v>
      </c>
      <c r="G405" s="574">
        <v>5500</v>
      </c>
      <c r="H405" s="324">
        <f>IFERROR(IF($C405&lt;2,$C405*E405,IF(AND(2&lt;=$C405,$C405&lt;=5),$C405*F405,IF($C405&gt;5,$C405*G405,"No Offer"))),"No Offer")</f>
        <v>0</v>
      </c>
      <c r="I405" s="573">
        <v>1800</v>
      </c>
      <c r="J405" s="573">
        <v>1800</v>
      </c>
      <c r="K405" s="573">
        <v>1800</v>
      </c>
      <c r="L405" s="326">
        <f>IFERROR(IF($C405&lt;2,$C405*I405,IF(AND(2&lt;=$C405,$C405&lt;=5),$C405*J405,IF($C405&gt;5,$C405*K405,"No Offer"))),"No Offer")</f>
        <v>0</v>
      </c>
      <c r="M405" s="574" t="s">
        <v>1034</v>
      </c>
      <c r="N405" s="574" t="s">
        <v>1034</v>
      </c>
      <c r="O405" s="574" t="s">
        <v>1034</v>
      </c>
      <c r="P405" s="324" t="str">
        <f>IF((0=$C405),"",IFERROR(IF($C405&lt;2,$C405*M405,IF(AND(2&lt;=$C405,$C405&lt;=5),$C405*N405,IF($C405&gt;5,$C405*O405,"No Offer"))),"No Offer"))</f>
        <v/>
      </c>
      <c r="Q405" s="644">
        <v>2200</v>
      </c>
      <c r="R405" s="644">
        <v>2200</v>
      </c>
      <c r="S405" s="644">
        <v>2200</v>
      </c>
      <c r="T405" s="326">
        <f>IFERROR(IF($C405&lt;2,$C405*Q405,IF(AND(2&lt;=$C405,$C405&lt;=5),$C405*R405,IF($C405&gt;5,$C405*S405,"No Offer"))),"No Offer")</f>
        <v>0</v>
      </c>
      <c r="U405" s="576">
        <v>4910</v>
      </c>
      <c r="V405" s="576">
        <v>4910</v>
      </c>
      <c r="W405" s="576">
        <v>4910</v>
      </c>
      <c r="X405" s="324">
        <f>IFERROR(IF($C405&lt;2,$C405*U405,IF(AND(2&lt;=$C405,$C405&lt;=5),$C405*V405,IF($C405&gt;5,$C405*W405,"No Offer"))),"No Offer")</f>
        <v>0</v>
      </c>
      <c r="Y405" s="409" t="s">
        <v>402</v>
      </c>
      <c r="Z405" s="409" t="s">
        <v>402</v>
      </c>
      <c r="AA405" s="409" t="s">
        <v>403</v>
      </c>
      <c r="AB405" s="326" t="str">
        <f>IF((0=$C405),"",IFERROR(IF($C405&lt;2,$C405*Y405,IF(AND(2&lt;=$C405,$C405&lt;=5),$C405*Z405,IF($C405&gt;5,$C405*AA405,"No Offer"))),"No Offer"))</f>
        <v/>
      </c>
      <c r="AC405" s="731" t="str">
        <f>AB405</f>
        <v/>
      </c>
    </row>
    <row r="406" spans="1:29" x14ac:dyDescent="0.2">
      <c r="A406" s="346"/>
      <c r="B406" s="558"/>
      <c r="C406" s="318"/>
      <c r="D406" s="318"/>
      <c r="E406" s="574"/>
      <c r="F406" s="574"/>
      <c r="G406" s="574"/>
      <c r="H406" s="319"/>
      <c r="I406" s="573"/>
      <c r="J406" s="573"/>
      <c r="K406" s="573"/>
      <c r="L406" s="573"/>
      <c r="M406" s="574"/>
      <c r="N406" s="574"/>
      <c r="O406" s="574"/>
      <c r="P406" s="319"/>
      <c r="Q406" s="644"/>
      <c r="R406" s="644"/>
      <c r="S406" s="644"/>
      <c r="T406" s="573"/>
      <c r="U406" s="576"/>
      <c r="V406" s="576"/>
      <c r="W406" s="576"/>
      <c r="X406" s="319"/>
      <c r="Y406" s="573"/>
      <c r="Z406" s="573"/>
      <c r="AA406" s="573"/>
      <c r="AB406" s="573"/>
    </row>
    <row r="407" spans="1:29" ht="51" x14ac:dyDescent="0.2">
      <c r="A407" s="346" t="s">
        <v>2140</v>
      </c>
      <c r="B407" s="558" t="s">
        <v>2141</v>
      </c>
      <c r="C407" s="318">
        <f>'Series 700 Input'!J407</f>
        <v>0</v>
      </c>
      <c r="D407" s="318" t="s">
        <v>51</v>
      </c>
      <c r="E407" s="574">
        <v>2947.67</v>
      </c>
      <c r="F407" s="574">
        <v>2947.67</v>
      </c>
      <c r="G407" s="574">
        <v>2947.67</v>
      </c>
      <c r="H407" s="324">
        <f>IFERROR(IF($C407&lt;2,$C407*E407,IF(AND(2&lt;=$C407,$C407&lt;=5),$C407*F407,IF($C407&gt;5,$C407*G407,"No Offer"))),"No Offer")</f>
        <v>0</v>
      </c>
      <c r="I407" s="573">
        <v>1800</v>
      </c>
      <c r="J407" s="573">
        <v>1800</v>
      </c>
      <c r="K407" s="573">
        <v>1800</v>
      </c>
      <c r="L407" s="326">
        <f>IFERROR(IF($C407&lt;2,$C407*I407,IF(AND(2&lt;=$C407,$C407&lt;=5),$C407*J407,IF($C407&gt;5,$C407*K407,"No Offer"))),"No Offer")</f>
        <v>0</v>
      </c>
      <c r="M407" s="574" t="s">
        <v>1034</v>
      </c>
      <c r="N407" s="574" t="s">
        <v>1034</v>
      </c>
      <c r="O407" s="574" t="s">
        <v>1034</v>
      </c>
      <c r="P407" s="324" t="str">
        <f>IF((0=$C407),"",IFERROR(IF($C407&lt;2,$C407*M407,IF(AND(2&lt;=$C407,$C407&lt;=5),$C407*N407,IF($C407&gt;5,$C407*O407,"No Offer"))),"No Offer"))</f>
        <v/>
      </c>
      <c r="Q407" s="644">
        <v>1750</v>
      </c>
      <c r="R407" s="644">
        <v>1750</v>
      </c>
      <c r="S407" s="644">
        <v>1750</v>
      </c>
      <c r="T407" s="326">
        <f>IFERROR(IF($C407&lt;2,$C407*Q407,IF(AND(2&lt;=$C407,$C407&lt;=5),$C407*R407,IF($C407&gt;5,$C407*S407,"No Offer"))),"No Offer")</f>
        <v>0</v>
      </c>
      <c r="U407" s="576">
        <v>3550</v>
      </c>
      <c r="V407" s="576">
        <v>3550</v>
      </c>
      <c r="W407" s="576">
        <v>3550</v>
      </c>
      <c r="X407" s="324">
        <f>IFERROR(IF($C407&lt;2,$C407*U407,IF(AND(2&lt;=$C407,$C407&lt;=5),$C407*V407,IF($C407&gt;5,$C407*W407,"No Offer"))),"No Offer")</f>
        <v>0</v>
      </c>
      <c r="Y407" s="409" t="s">
        <v>402</v>
      </c>
      <c r="Z407" s="409" t="s">
        <v>402</v>
      </c>
      <c r="AA407" s="409" t="s">
        <v>403</v>
      </c>
      <c r="AB407" s="326" t="str">
        <f>IF((0=$C407),"",IFERROR(IF($C407&lt;2,$C407*Y407,IF(AND(2&lt;=$C407,$C407&lt;=5),$C407*Z407,IF($C407&gt;5,$C407*AA407,"No Offer"))),"No Offer"))</f>
        <v/>
      </c>
      <c r="AC407" s="731" t="str">
        <f>AB407</f>
        <v/>
      </c>
    </row>
    <row r="408" spans="1:29" x14ac:dyDescent="0.2">
      <c r="A408" s="346"/>
      <c r="B408" s="558"/>
      <c r="C408" s="318"/>
      <c r="D408" s="318"/>
      <c r="E408" s="574"/>
      <c r="F408" s="574"/>
      <c r="G408" s="574"/>
      <c r="H408" s="319"/>
      <c r="I408" s="573"/>
      <c r="J408" s="573"/>
      <c r="K408" s="573"/>
      <c r="L408" s="573"/>
      <c r="M408" s="574"/>
      <c r="N408" s="574"/>
      <c r="O408" s="574"/>
      <c r="P408" s="319"/>
      <c r="Q408" s="644"/>
      <c r="R408" s="644"/>
      <c r="S408" s="644"/>
      <c r="T408" s="573"/>
      <c r="U408" s="576"/>
      <c r="V408" s="576"/>
      <c r="W408" s="576"/>
      <c r="X408" s="319"/>
      <c r="Y408" s="573"/>
      <c r="Z408" s="573"/>
      <c r="AA408" s="573"/>
      <c r="AB408" s="573"/>
    </row>
    <row r="409" spans="1:29" ht="51" x14ac:dyDescent="0.2">
      <c r="A409" s="346" t="s">
        <v>2142</v>
      </c>
      <c r="B409" s="558" t="s">
        <v>2143</v>
      </c>
      <c r="C409" s="318">
        <f>'Series 700 Input'!J409</f>
        <v>0</v>
      </c>
      <c r="D409" s="318" t="s">
        <v>51</v>
      </c>
      <c r="E409" s="574">
        <v>5500</v>
      </c>
      <c r="F409" s="574">
        <v>5500</v>
      </c>
      <c r="G409" s="574">
        <v>5500</v>
      </c>
      <c r="H409" s="324">
        <f>IFERROR(IF($C409&lt;2,$C409*E409,IF(AND(2&lt;=$C409,$C409&lt;=5),$C409*F409,IF($C409&gt;5,$C409*G409,"No Offer"))),"No Offer")</f>
        <v>0</v>
      </c>
      <c r="I409" s="573">
        <v>1800</v>
      </c>
      <c r="J409" s="573">
        <v>1800</v>
      </c>
      <c r="K409" s="573">
        <v>1800</v>
      </c>
      <c r="L409" s="326">
        <f>IFERROR(IF($C409&lt;2,$C409*I409,IF(AND(2&lt;=$C409,$C409&lt;=5),$C409*J409,IF($C409&gt;5,$C409*K409,"No Offer"))),"No Offer")</f>
        <v>0</v>
      </c>
      <c r="M409" s="574" t="s">
        <v>1034</v>
      </c>
      <c r="N409" s="574" t="s">
        <v>1034</v>
      </c>
      <c r="O409" s="574" t="s">
        <v>1034</v>
      </c>
      <c r="P409" s="324" t="str">
        <f>IF((0=$C409),"",IFERROR(IF($C409&lt;2,$C409*M409,IF(AND(2&lt;=$C409,$C409&lt;=5),$C409*N409,IF($C409&gt;5,$C409*O409,"No Offer"))),"No Offer"))</f>
        <v/>
      </c>
      <c r="Q409" s="644">
        <v>2500</v>
      </c>
      <c r="R409" s="644">
        <v>2500</v>
      </c>
      <c r="S409" s="644">
        <v>2500</v>
      </c>
      <c r="T409" s="326">
        <f>IFERROR(IF($C409&lt;2,$C409*Q409,IF(AND(2&lt;=$C409,$C409&lt;=5),$C409*R409,IF($C409&gt;5,$C409*S409,"No Offer"))),"No Offer")</f>
        <v>0</v>
      </c>
      <c r="U409" s="576">
        <v>5030</v>
      </c>
      <c r="V409" s="576">
        <v>5030</v>
      </c>
      <c r="W409" s="576">
        <v>5030</v>
      </c>
      <c r="X409" s="324">
        <f>IFERROR(IF($C409&lt;2,$C409*U409,IF(AND(2&lt;=$C409,$C409&lt;=5),$C409*V409,IF($C409&gt;5,$C409*W409,"No Offer"))),"No Offer")</f>
        <v>0</v>
      </c>
      <c r="Y409" s="409" t="s">
        <v>402</v>
      </c>
      <c r="Z409" s="409" t="s">
        <v>402</v>
      </c>
      <c r="AA409" s="409" t="s">
        <v>403</v>
      </c>
      <c r="AB409" s="326" t="str">
        <f>IF((0=$C409),"",IFERROR(IF($C409&lt;2,$C409*Y409,IF(AND(2&lt;=$C409,$C409&lt;=5),$C409*Z409,IF($C409&gt;5,$C409*AA409,"No Offer"))),"No Offer"))</f>
        <v/>
      </c>
      <c r="AC409" s="731" t="str">
        <f>AB409</f>
        <v/>
      </c>
    </row>
    <row r="410" spans="1:29" x14ac:dyDescent="0.2">
      <c r="A410" s="346"/>
      <c r="B410" s="558"/>
      <c r="C410" s="318"/>
      <c r="D410" s="318"/>
      <c r="E410" s="574"/>
      <c r="F410" s="574"/>
      <c r="G410" s="574"/>
      <c r="H410" s="319"/>
      <c r="I410" s="573"/>
      <c r="J410" s="573"/>
      <c r="K410" s="573"/>
      <c r="L410" s="573"/>
      <c r="M410" s="574"/>
      <c r="N410" s="574"/>
      <c r="O410" s="574"/>
      <c r="P410" s="319"/>
      <c r="Q410" s="644"/>
      <c r="R410" s="644"/>
      <c r="S410" s="644"/>
      <c r="T410" s="573"/>
      <c r="U410" s="576"/>
      <c r="V410" s="576"/>
      <c r="W410" s="576"/>
      <c r="X410" s="319"/>
      <c r="Y410" s="573"/>
      <c r="Z410" s="573"/>
      <c r="AA410" s="573"/>
      <c r="AB410" s="573"/>
    </row>
    <row r="411" spans="1:29" ht="51" x14ac:dyDescent="0.2">
      <c r="A411" s="346" t="s">
        <v>2144</v>
      </c>
      <c r="B411" s="558" t="s">
        <v>2145</v>
      </c>
      <c r="C411" s="318">
        <f>'Series 700 Input'!J411</f>
        <v>0</v>
      </c>
      <c r="D411" s="318" t="s">
        <v>51</v>
      </c>
      <c r="E411" s="574">
        <v>4500</v>
      </c>
      <c r="F411" s="574">
        <v>4500</v>
      </c>
      <c r="G411" s="574">
        <v>4500</v>
      </c>
      <c r="H411" s="324">
        <f>IFERROR(IF($C411&lt;2,$C411*E411,IF(AND(2&lt;=$C411,$C411&lt;=5),$C411*F411,IF($C411&gt;5,$C411*G411,"No Offer"))),"No Offer")</f>
        <v>0</v>
      </c>
      <c r="I411" s="573">
        <v>1800</v>
      </c>
      <c r="J411" s="573">
        <v>1800</v>
      </c>
      <c r="K411" s="573">
        <v>1800</v>
      </c>
      <c r="L411" s="326">
        <f>IFERROR(IF($C411&lt;2,$C411*I411,IF(AND(2&lt;=$C411,$C411&lt;=5),$C411*J411,IF($C411&gt;5,$C411*K411,"No Offer"))),"No Offer")</f>
        <v>0</v>
      </c>
      <c r="M411" s="574" t="s">
        <v>1034</v>
      </c>
      <c r="N411" s="574" t="s">
        <v>1034</v>
      </c>
      <c r="O411" s="574" t="s">
        <v>1034</v>
      </c>
      <c r="P411" s="324" t="str">
        <f>IF((0=$C411),"",IFERROR(IF($C411&lt;2,$C411*M411,IF(AND(2&lt;=$C411,$C411&lt;=5),$C411*N411,IF($C411&gt;5,$C411*O411,"No Offer"))),"No Offer"))</f>
        <v/>
      </c>
      <c r="Q411" s="644">
        <v>2000</v>
      </c>
      <c r="R411" s="644">
        <v>2000</v>
      </c>
      <c r="S411" s="644">
        <v>2000</v>
      </c>
      <c r="T411" s="326">
        <f>IFERROR(IF($C411&lt;2,$C411*Q411,IF(AND(2&lt;=$C411,$C411&lt;=5),$C411*R411,IF($C411&gt;5,$C411*S411,"No Offer"))),"No Offer")</f>
        <v>0</v>
      </c>
      <c r="U411" s="576">
        <v>3634</v>
      </c>
      <c r="V411" s="576">
        <v>3634</v>
      </c>
      <c r="W411" s="576">
        <v>3634</v>
      </c>
      <c r="X411" s="324">
        <f>IFERROR(IF($C411&lt;2,$C411*U411,IF(AND(2&lt;=$C411,$C411&lt;=5),$C411*V411,IF($C411&gt;5,$C411*W411,"No Offer"))),"No Offer")</f>
        <v>0</v>
      </c>
      <c r="Y411" s="409" t="s">
        <v>402</v>
      </c>
      <c r="Z411" s="409" t="s">
        <v>402</v>
      </c>
      <c r="AA411" s="409" t="s">
        <v>403</v>
      </c>
      <c r="AB411" s="326" t="str">
        <f>IF((0=$C411),"",IFERROR(IF($C411&lt;2,$C411*Y411,IF(AND(2&lt;=$C411,$C411&lt;=5),$C411*Z411,IF($C411&gt;5,$C411*AA411,"No Offer"))),"No Offer"))</f>
        <v/>
      </c>
      <c r="AC411" s="731" t="str">
        <f>AB411</f>
        <v/>
      </c>
    </row>
    <row r="412" spans="1:29" x14ac:dyDescent="0.2">
      <c r="A412" s="346"/>
      <c r="B412" s="558"/>
      <c r="C412" s="318"/>
      <c r="D412" s="318"/>
      <c r="E412" s="574"/>
      <c r="F412" s="574"/>
      <c r="G412" s="574"/>
      <c r="H412" s="319"/>
      <c r="I412" s="573"/>
      <c r="J412" s="573"/>
      <c r="K412" s="573"/>
      <c r="L412" s="573"/>
      <c r="M412" s="574"/>
      <c r="N412" s="574"/>
      <c r="O412" s="574"/>
      <c r="P412" s="319"/>
      <c r="Q412" s="644"/>
      <c r="R412" s="644"/>
      <c r="S412" s="644"/>
      <c r="T412" s="573"/>
      <c r="U412" s="576"/>
      <c r="V412" s="576"/>
      <c r="W412" s="576"/>
      <c r="X412" s="319"/>
      <c r="Y412" s="573"/>
      <c r="Z412" s="573"/>
      <c r="AA412" s="573"/>
      <c r="AB412" s="573"/>
    </row>
    <row r="413" spans="1:29" ht="38.25" x14ac:dyDescent="0.2">
      <c r="A413" s="346" t="s">
        <v>2146</v>
      </c>
      <c r="B413" s="558" t="s">
        <v>2147</v>
      </c>
      <c r="C413" s="318">
        <f>'Series 700 Input'!J413</f>
        <v>0</v>
      </c>
      <c r="D413" s="318" t="s">
        <v>51</v>
      </c>
      <c r="E413" s="574">
        <v>2559.6799999999998</v>
      </c>
      <c r="F413" s="574">
        <v>1592.02</v>
      </c>
      <c r="G413" s="574">
        <v>1592.02</v>
      </c>
      <c r="H413" s="324">
        <f>IFERROR(IF($C413&lt;2,$C413*E413,IF(AND(2&lt;=$C413,$C413&lt;=5),$C413*F413,IF($C413&gt;5,$C413*G413,"No Offer"))),"No Offer")</f>
        <v>0</v>
      </c>
      <c r="I413" s="573">
        <v>1800</v>
      </c>
      <c r="J413" s="573">
        <v>1800</v>
      </c>
      <c r="K413" s="573">
        <v>1800</v>
      </c>
      <c r="L413" s="326">
        <f>IFERROR(IF($C413&lt;2,$C413*I413,IF(AND(2&lt;=$C413,$C413&lt;=5),$C413*J413,IF($C413&gt;5,$C413*K413,"No Offer"))),"No Offer")</f>
        <v>0</v>
      </c>
      <c r="M413" s="574" t="s">
        <v>1034</v>
      </c>
      <c r="N413" s="574" t="s">
        <v>1034</v>
      </c>
      <c r="O413" s="574" t="s">
        <v>1034</v>
      </c>
      <c r="P413" s="324" t="str">
        <f>IF((0=$C413),"",IFERROR(IF($C413&lt;2,$C413*M413,IF(AND(2&lt;=$C413,$C413&lt;=5),$C413*N413,IF($C413&gt;5,$C413*O413,"No Offer"))),"No Offer"))</f>
        <v/>
      </c>
      <c r="Q413" s="644">
        <v>2200</v>
      </c>
      <c r="R413" s="644">
        <v>2200</v>
      </c>
      <c r="S413" s="644">
        <v>2200</v>
      </c>
      <c r="T413" s="326">
        <f>IFERROR(IF($C413&lt;2,$C413*Q413,IF(AND(2&lt;=$C413,$C413&lt;=5),$C413*R413,IF($C413&gt;5,$C413*S413,"No Offer"))),"No Offer")</f>
        <v>0</v>
      </c>
      <c r="U413" s="576">
        <v>4820</v>
      </c>
      <c r="V413" s="576">
        <v>4820</v>
      </c>
      <c r="W413" s="576">
        <v>4820</v>
      </c>
      <c r="X413" s="324">
        <f>IFERROR(IF($C413&lt;2,$C413*U413,IF(AND(2&lt;=$C413,$C413&lt;=5),$C413*V413,IF($C413&gt;5,$C413*W413,"No Offer"))),"No Offer")</f>
        <v>0</v>
      </c>
      <c r="Y413" s="409" t="s">
        <v>402</v>
      </c>
      <c r="Z413" s="409" t="s">
        <v>402</v>
      </c>
      <c r="AA413" s="409" t="s">
        <v>403</v>
      </c>
      <c r="AB413" s="326" t="str">
        <f>IF((0=$C413),"",IFERROR(IF($C413&lt;2,$C413*Y413,IF(AND(2&lt;=$C413,$C413&lt;=5),$C413*Z413,IF($C413&gt;5,$C413*AA413,"No Offer"))),"No Offer"))</f>
        <v/>
      </c>
      <c r="AC413" s="731" t="str">
        <f>AB413</f>
        <v/>
      </c>
    </row>
    <row r="414" spans="1:29" x14ac:dyDescent="0.2">
      <c r="A414" s="346"/>
      <c r="B414" s="558"/>
      <c r="C414" s="318"/>
      <c r="D414" s="318"/>
      <c r="E414" s="574"/>
      <c r="F414" s="574"/>
      <c r="G414" s="574"/>
      <c r="H414" s="319"/>
      <c r="I414" s="573"/>
      <c r="J414" s="573"/>
      <c r="K414" s="573"/>
      <c r="L414" s="573"/>
      <c r="M414" s="574"/>
      <c r="N414" s="574"/>
      <c r="O414" s="574"/>
      <c r="P414" s="319"/>
      <c r="Q414" s="644"/>
      <c r="R414" s="644"/>
      <c r="S414" s="644"/>
      <c r="T414" s="573"/>
      <c r="U414" s="576"/>
      <c r="V414" s="576"/>
      <c r="W414" s="576"/>
      <c r="X414" s="319"/>
      <c r="Y414" s="573"/>
      <c r="Z414" s="573"/>
      <c r="AA414" s="573"/>
      <c r="AB414" s="573"/>
    </row>
    <row r="415" spans="1:29" ht="38.25" x14ac:dyDescent="0.2">
      <c r="A415" s="346" t="s">
        <v>2148</v>
      </c>
      <c r="B415" s="558" t="s">
        <v>2149</v>
      </c>
      <c r="C415" s="318">
        <f>'Series 700 Input'!J415</f>
        <v>0</v>
      </c>
      <c r="D415" s="318" t="s">
        <v>51</v>
      </c>
      <c r="E415" s="574">
        <v>3500</v>
      </c>
      <c r="F415" s="574">
        <v>3500</v>
      </c>
      <c r="G415" s="574">
        <v>3500</v>
      </c>
      <c r="H415" s="324">
        <f>IFERROR(IF($C415&lt;2,$C415*E415,IF(AND(2&lt;=$C415,$C415&lt;=5),$C415*F415,IF($C415&gt;5,$C415*G415,"No Offer"))),"No Offer")</f>
        <v>0</v>
      </c>
      <c r="I415" s="573">
        <v>1800</v>
      </c>
      <c r="J415" s="573">
        <v>1800</v>
      </c>
      <c r="K415" s="573">
        <v>1800</v>
      </c>
      <c r="L415" s="326">
        <f>IFERROR(IF($C415&lt;2,$C415*I415,IF(AND(2&lt;=$C415,$C415&lt;=5),$C415*J415,IF($C415&gt;5,$C415*K415,"No Offer"))),"No Offer")</f>
        <v>0</v>
      </c>
      <c r="M415" s="574" t="s">
        <v>1034</v>
      </c>
      <c r="N415" s="574" t="s">
        <v>1034</v>
      </c>
      <c r="O415" s="574" t="s">
        <v>1034</v>
      </c>
      <c r="P415" s="324" t="str">
        <f>IF((0=$C415),"",IFERROR(IF($C415&lt;2,$C415*M415,IF(AND(2&lt;=$C415,$C415&lt;=5),$C415*N415,IF($C415&gt;5,$C415*O415,"No Offer"))),"No Offer"))</f>
        <v/>
      </c>
      <c r="Q415" s="644">
        <v>1750</v>
      </c>
      <c r="R415" s="644">
        <v>1750</v>
      </c>
      <c r="S415" s="644">
        <v>1750</v>
      </c>
      <c r="T415" s="326">
        <f>IFERROR(IF($C415&lt;2,$C415*Q415,IF(AND(2&lt;=$C415,$C415&lt;=5),$C415*R415,IF($C415&gt;5,$C415*S415,"No Offer"))),"No Offer")</f>
        <v>0</v>
      </c>
      <c r="U415" s="576">
        <v>3480</v>
      </c>
      <c r="V415" s="576">
        <v>3480</v>
      </c>
      <c r="W415" s="576">
        <v>3480</v>
      </c>
      <c r="X415" s="324">
        <f>IFERROR(IF($C415&lt;2,$C415*U415,IF(AND(2&lt;=$C415,$C415&lt;=5),$C415*V415,IF($C415&gt;5,$C415*W415,"No Offer"))),"No Offer")</f>
        <v>0</v>
      </c>
      <c r="Y415" s="409" t="s">
        <v>402</v>
      </c>
      <c r="Z415" s="409" t="s">
        <v>402</v>
      </c>
      <c r="AA415" s="409" t="s">
        <v>403</v>
      </c>
      <c r="AB415" s="326" t="str">
        <f>IF((0=$C415),"",IFERROR(IF($C415&lt;2,$C415*Y415,IF(AND(2&lt;=$C415,$C415&lt;=5),$C415*Z415,IF($C415&gt;5,$C415*AA415,"No Offer"))),"No Offer"))</f>
        <v/>
      </c>
      <c r="AC415" s="731" t="str">
        <f>AB415</f>
        <v/>
      </c>
    </row>
    <row r="416" spans="1:29" x14ac:dyDescent="0.2">
      <c r="A416" s="346"/>
      <c r="B416" s="558"/>
      <c r="C416" s="318"/>
      <c r="D416" s="318"/>
      <c r="E416" s="574"/>
      <c r="F416" s="574"/>
      <c r="G416" s="574"/>
      <c r="H416" s="319"/>
      <c r="I416" s="573"/>
      <c r="J416" s="573"/>
      <c r="K416" s="573"/>
      <c r="L416" s="573"/>
      <c r="M416" s="574"/>
      <c r="N416" s="574"/>
      <c r="O416" s="574"/>
      <c r="P416" s="319"/>
      <c r="Q416" s="644"/>
      <c r="R416" s="644"/>
      <c r="S416" s="644"/>
      <c r="T416" s="573"/>
      <c r="U416" s="576"/>
      <c r="V416" s="576"/>
      <c r="W416" s="576"/>
      <c r="X416" s="319"/>
      <c r="Y416" s="573"/>
      <c r="Z416" s="573"/>
      <c r="AA416" s="573"/>
      <c r="AB416" s="573"/>
    </row>
    <row r="417" spans="1:29" ht="51" x14ac:dyDescent="0.2">
      <c r="A417" s="346" t="s">
        <v>2150</v>
      </c>
      <c r="B417" s="558" t="s">
        <v>2151</v>
      </c>
      <c r="C417" s="318">
        <f>'Series 700 Input'!J417</f>
        <v>0</v>
      </c>
      <c r="D417" s="318" t="s">
        <v>51</v>
      </c>
      <c r="E417" s="574">
        <v>2536</v>
      </c>
      <c r="F417" s="574">
        <v>2536</v>
      </c>
      <c r="G417" s="574">
        <v>2536</v>
      </c>
      <c r="H417" s="324">
        <f>IFERROR(IF($C417&lt;2,$C417*E417,IF(AND(2&lt;=$C417,$C417&lt;=5),$C417*F417,IF($C417&gt;5,$C417*G417,"No Offer"))),"No Offer")</f>
        <v>0</v>
      </c>
      <c r="I417" s="573">
        <v>1800</v>
      </c>
      <c r="J417" s="573">
        <v>1800</v>
      </c>
      <c r="K417" s="573">
        <v>1800</v>
      </c>
      <c r="L417" s="326">
        <f>IFERROR(IF($C417&lt;2,$C417*I417,IF(AND(2&lt;=$C417,$C417&lt;=5),$C417*J417,IF($C417&gt;5,$C417*K417,"No Offer"))),"No Offer")</f>
        <v>0</v>
      </c>
      <c r="M417" s="574" t="s">
        <v>1034</v>
      </c>
      <c r="N417" s="574" t="s">
        <v>1034</v>
      </c>
      <c r="O417" s="574" t="s">
        <v>1034</v>
      </c>
      <c r="P417" s="324" t="str">
        <f>IF((0=$C417),"",IFERROR(IF($C417&lt;2,$C417*M417,IF(AND(2&lt;=$C417,$C417&lt;=5),$C417*N417,IF($C417&gt;5,$C417*O417,"No Offer"))),"No Offer"))</f>
        <v/>
      </c>
      <c r="Q417" s="644">
        <v>1250</v>
      </c>
      <c r="R417" s="644">
        <v>1250</v>
      </c>
      <c r="S417" s="644">
        <v>1250</v>
      </c>
      <c r="T417" s="326">
        <f>IFERROR(IF($C417&lt;2,$C417*Q417,IF(AND(2&lt;=$C417,$C417&lt;=5),$C417*R417,IF($C417&gt;5,$C417*S417,"No Offer"))),"No Offer")</f>
        <v>0</v>
      </c>
      <c r="U417" s="576">
        <v>3150</v>
      </c>
      <c r="V417" s="576">
        <v>3150</v>
      </c>
      <c r="W417" s="576">
        <v>3150</v>
      </c>
      <c r="X417" s="324">
        <f>IFERROR(IF($C417&lt;2,$C417*U417,IF(AND(2&lt;=$C417,$C417&lt;=5),$C417*V417,IF($C417&gt;5,$C417*W417,"No Offer"))),"No Offer")</f>
        <v>0</v>
      </c>
      <c r="Y417" s="409" t="s">
        <v>402</v>
      </c>
      <c r="Z417" s="409" t="s">
        <v>402</v>
      </c>
      <c r="AA417" s="409" t="s">
        <v>403</v>
      </c>
      <c r="AB417" s="326" t="str">
        <f>IF((0=$C417),"",IFERROR(IF($C417&lt;2,$C417*Y417,IF(AND(2&lt;=$C417,$C417&lt;=5),$C417*Z417,IF($C417&gt;5,$C417*AA417,"No Offer"))),"No Offer"))</f>
        <v/>
      </c>
      <c r="AC417" s="731" t="str">
        <f>AB417</f>
        <v/>
      </c>
    </row>
    <row r="418" spans="1:29" x14ac:dyDescent="0.2">
      <c r="A418" s="346"/>
      <c r="B418" s="558"/>
      <c r="C418" s="318"/>
      <c r="D418" s="318"/>
      <c r="E418" s="574"/>
      <c r="F418" s="574"/>
      <c r="G418" s="574"/>
      <c r="H418" s="319"/>
      <c r="I418" s="573"/>
      <c r="J418" s="573"/>
      <c r="K418" s="573"/>
      <c r="L418" s="573"/>
      <c r="M418" s="574"/>
      <c r="N418" s="574"/>
      <c r="O418" s="574"/>
      <c r="P418" s="319"/>
      <c r="Q418" s="644"/>
      <c r="R418" s="644"/>
      <c r="S418" s="644"/>
      <c r="T418" s="573"/>
      <c r="U418" s="576"/>
      <c r="V418" s="576"/>
      <c r="W418" s="576"/>
      <c r="X418" s="319"/>
      <c r="Y418" s="573"/>
      <c r="Z418" s="573"/>
      <c r="AA418" s="573"/>
      <c r="AB418" s="573"/>
    </row>
    <row r="419" spans="1:29" ht="51" x14ac:dyDescent="0.2">
      <c r="A419" s="346" t="s">
        <v>2152</v>
      </c>
      <c r="B419" s="558" t="s">
        <v>2153</v>
      </c>
      <c r="C419" s="318">
        <f>'Series 700 Input'!J419</f>
        <v>0</v>
      </c>
      <c r="D419" s="318" t="s">
        <v>51</v>
      </c>
      <c r="E419" s="574">
        <v>2000</v>
      </c>
      <c r="F419" s="574">
        <v>2000</v>
      </c>
      <c r="G419" s="574">
        <v>2000</v>
      </c>
      <c r="H419" s="324">
        <f>IFERROR(IF($C419&lt;2,$C419*E419,IF(AND(2&lt;=$C419,$C419&lt;=5),$C419*F419,IF($C419&gt;5,$C419*G419,"No Offer"))),"No Offer")</f>
        <v>0</v>
      </c>
      <c r="I419" s="573">
        <v>1800</v>
      </c>
      <c r="J419" s="573">
        <v>1800</v>
      </c>
      <c r="K419" s="573">
        <v>1800</v>
      </c>
      <c r="L419" s="326">
        <f>IFERROR(IF($C419&lt;2,$C419*I419,IF(AND(2&lt;=$C419,$C419&lt;=5),$C419*J419,IF($C419&gt;5,$C419*K419,"No Offer"))),"No Offer")</f>
        <v>0</v>
      </c>
      <c r="M419" s="574" t="s">
        <v>1034</v>
      </c>
      <c r="N419" s="574" t="s">
        <v>1034</v>
      </c>
      <c r="O419" s="574" t="s">
        <v>1034</v>
      </c>
      <c r="P419" s="324" t="str">
        <f>IF((0=$C419),"",IFERROR(IF($C419&lt;2,$C419*M419,IF(AND(2&lt;=$C419,$C419&lt;=5),$C419*N419,IF($C419&gt;5,$C419*O419,"No Offer"))),"No Offer"))</f>
        <v/>
      </c>
      <c r="Q419" s="644">
        <v>300</v>
      </c>
      <c r="R419" s="644">
        <v>300</v>
      </c>
      <c r="S419" s="644">
        <v>300</v>
      </c>
      <c r="T419" s="326">
        <f>IFERROR(IF($C419&lt;2,$C419*Q419,IF(AND(2&lt;=$C419,$C419&lt;=5),$C419*R419,IF($C419&gt;5,$C419*S419,"No Offer"))),"No Offer")</f>
        <v>0</v>
      </c>
      <c r="U419" s="576">
        <v>550</v>
      </c>
      <c r="V419" s="576">
        <v>550</v>
      </c>
      <c r="W419" s="576">
        <v>550</v>
      </c>
      <c r="X419" s="324">
        <f>IFERROR(IF($C419&lt;2,$C419*U419,IF(AND(2&lt;=$C419,$C419&lt;=5),$C419*V419,IF($C419&gt;5,$C419*W419,"No Offer"))),"No Offer")</f>
        <v>0</v>
      </c>
      <c r="Y419" s="409" t="s">
        <v>402</v>
      </c>
      <c r="Z419" s="409" t="s">
        <v>402</v>
      </c>
      <c r="AA419" s="409" t="s">
        <v>403</v>
      </c>
      <c r="AB419" s="326" t="str">
        <f>IF((0=$C419),"",IFERROR(IF($C419&lt;2,$C419*Y419,IF(AND(2&lt;=$C419,$C419&lt;=5),$C419*Z419,IF($C419&gt;5,$C419*AA419,"No Offer"))),"No Offer"))</f>
        <v/>
      </c>
      <c r="AC419" s="731" t="str">
        <f>AB419</f>
        <v/>
      </c>
    </row>
    <row r="420" spans="1:29" x14ac:dyDescent="0.2">
      <c r="A420" s="346"/>
      <c r="B420" s="558"/>
      <c r="C420" s="318"/>
      <c r="D420" s="318"/>
      <c r="E420" s="574"/>
      <c r="F420" s="574"/>
      <c r="G420" s="574"/>
      <c r="H420" s="319"/>
      <c r="I420" s="573"/>
      <c r="J420" s="573"/>
      <c r="K420" s="573"/>
      <c r="L420" s="573"/>
      <c r="M420" s="574"/>
      <c r="N420" s="574"/>
      <c r="O420" s="574"/>
      <c r="P420" s="319"/>
      <c r="Q420" s="644"/>
      <c r="R420" s="644"/>
      <c r="S420" s="644"/>
      <c r="T420" s="573"/>
      <c r="U420" s="576"/>
      <c r="V420" s="576"/>
      <c r="W420" s="576"/>
      <c r="X420" s="319"/>
      <c r="Y420" s="573"/>
      <c r="Z420" s="573"/>
      <c r="AA420" s="573"/>
      <c r="AB420" s="573"/>
    </row>
    <row r="421" spans="1:29" ht="38.25" x14ac:dyDescent="0.2">
      <c r="A421" s="346" t="s">
        <v>2154</v>
      </c>
      <c r="B421" s="558" t="s">
        <v>2155</v>
      </c>
      <c r="C421" s="318">
        <f>'Series 700 Input'!J421</f>
        <v>0</v>
      </c>
      <c r="D421" s="318" t="s">
        <v>51</v>
      </c>
      <c r="E421" s="574">
        <v>1250</v>
      </c>
      <c r="F421" s="574">
        <v>1250</v>
      </c>
      <c r="G421" s="574">
        <v>1250</v>
      </c>
      <c r="H421" s="324">
        <f>IFERROR(IF($C421&lt;2,$C421*E421,IF(AND(2&lt;=$C421,$C421&lt;=5),$C421*F421,IF($C421&gt;5,$C421*G421,"No Offer"))),"No Offer")</f>
        <v>0</v>
      </c>
      <c r="I421" s="573">
        <v>1800</v>
      </c>
      <c r="J421" s="573">
        <v>1800</v>
      </c>
      <c r="K421" s="573">
        <v>1800</v>
      </c>
      <c r="L421" s="326">
        <f>IFERROR(IF($C421&lt;2,$C421*I421,IF(AND(2&lt;=$C421,$C421&lt;=5),$C421*J421,IF($C421&gt;5,$C421*K421,"No Offer"))),"No Offer")</f>
        <v>0</v>
      </c>
      <c r="M421" s="574" t="s">
        <v>1034</v>
      </c>
      <c r="N421" s="574" t="s">
        <v>1034</v>
      </c>
      <c r="O421" s="574" t="s">
        <v>1034</v>
      </c>
      <c r="P421" s="324" t="str">
        <f>IF((0=$C421),"",IFERROR(IF($C421&lt;2,$C421*M421,IF(AND(2&lt;=$C421,$C421&lt;=5),$C421*N421,IF($C421&gt;5,$C421*O421,"No Offer"))),"No Offer"))</f>
        <v/>
      </c>
      <c r="Q421" s="644">
        <v>250</v>
      </c>
      <c r="R421" s="644">
        <v>250</v>
      </c>
      <c r="S421" s="644">
        <v>250</v>
      </c>
      <c r="T421" s="326">
        <f>IFERROR(IF($C421&lt;2,$C421*Q421,IF(AND(2&lt;=$C421,$C421&lt;=5),$C421*R421,IF($C421&gt;5,$C421*S421,"No Offer"))),"No Offer")</f>
        <v>0</v>
      </c>
      <c r="U421" s="576">
        <v>540</v>
      </c>
      <c r="V421" s="576">
        <v>540</v>
      </c>
      <c r="W421" s="576">
        <v>540</v>
      </c>
      <c r="X421" s="324">
        <f>IFERROR(IF($C421&lt;2,$C421*U421,IF(AND(2&lt;=$C421,$C421&lt;=5),$C421*V421,IF($C421&gt;5,$C421*W421,"No Offer"))),"No Offer")</f>
        <v>0</v>
      </c>
      <c r="Y421" s="409" t="s">
        <v>402</v>
      </c>
      <c r="Z421" s="409" t="s">
        <v>402</v>
      </c>
      <c r="AA421" s="409" t="s">
        <v>403</v>
      </c>
      <c r="AB421" s="326" t="str">
        <f>IF((0=$C421),"",IFERROR(IF($C421&lt;2,$C421*Y421,IF(AND(2&lt;=$C421,$C421&lt;=5),$C421*Z421,IF($C421&gt;5,$C421*AA421,"No Offer"))),"No Offer"))</f>
        <v/>
      </c>
      <c r="AC421" s="731" t="str">
        <f>AB421</f>
        <v/>
      </c>
    </row>
    <row r="422" spans="1:29" x14ac:dyDescent="0.2">
      <c r="A422" s="346"/>
      <c r="B422" s="558"/>
      <c r="C422" s="318"/>
      <c r="D422" s="318"/>
      <c r="E422" s="574"/>
      <c r="F422" s="574"/>
      <c r="G422" s="574"/>
      <c r="H422" s="319"/>
      <c r="I422" s="573"/>
      <c r="J422" s="573"/>
      <c r="K422" s="573"/>
      <c r="L422" s="573"/>
      <c r="M422" s="574"/>
      <c r="N422" s="574"/>
      <c r="O422" s="574"/>
      <c r="P422" s="574"/>
      <c r="Q422" s="644"/>
      <c r="R422" s="644"/>
      <c r="S422" s="644"/>
      <c r="T422" s="644"/>
      <c r="U422" s="576"/>
      <c r="V422" s="576"/>
      <c r="W422" s="576"/>
      <c r="X422" s="576"/>
      <c r="Y422" s="573"/>
      <c r="Z422" s="573"/>
      <c r="AA422" s="573"/>
      <c r="AB422" s="732"/>
    </row>
    <row r="423" spans="1:29" x14ac:dyDescent="0.2">
      <c r="A423" s="347"/>
      <c r="B423" s="586" t="s">
        <v>2156</v>
      </c>
      <c r="C423" s="334"/>
      <c r="D423" s="334"/>
      <c r="E423" s="758" t="s">
        <v>1059</v>
      </c>
      <c r="F423" s="758" t="s">
        <v>2128</v>
      </c>
      <c r="G423" s="759" t="s">
        <v>2129</v>
      </c>
      <c r="H423" s="334"/>
      <c r="I423" s="760" t="s">
        <v>1059</v>
      </c>
      <c r="J423" s="760" t="s">
        <v>2128</v>
      </c>
      <c r="K423" s="761" t="s">
        <v>2129</v>
      </c>
      <c r="L423" s="761"/>
      <c r="M423" s="758" t="s">
        <v>1059</v>
      </c>
      <c r="N423" s="758" t="s">
        <v>2128</v>
      </c>
      <c r="O423" s="759" t="s">
        <v>2129</v>
      </c>
      <c r="P423" s="759"/>
      <c r="Q423" s="758" t="s">
        <v>1059</v>
      </c>
      <c r="R423" s="758" t="s">
        <v>2128</v>
      </c>
      <c r="S423" s="759" t="s">
        <v>2129</v>
      </c>
      <c r="T423" s="759"/>
      <c r="U423" s="760" t="s">
        <v>1059</v>
      </c>
      <c r="V423" s="760" t="s">
        <v>2128</v>
      </c>
      <c r="W423" s="761" t="s">
        <v>2129</v>
      </c>
      <c r="X423" s="761"/>
      <c r="Y423" s="760" t="s">
        <v>1059</v>
      </c>
      <c r="Z423" s="760" t="s">
        <v>2128</v>
      </c>
      <c r="AA423" s="761" t="s">
        <v>2129</v>
      </c>
      <c r="AB423" s="735"/>
    </row>
    <row r="424" spans="1:29" x14ac:dyDescent="0.2">
      <c r="A424" s="474"/>
      <c r="B424" s="475" t="s">
        <v>1790</v>
      </c>
      <c r="C424" s="476"/>
      <c r="D424" s="476"/>
      <c r="E424" s="476"/>
      <c r="F424" s="476"/>
      <c r="G424" s="736">
        <f>SUM(H426:H428)</f>
        <v>0</v>
      </c>
      <c r="H424" s="476"/>
      <c r="I424" s="476"/>
      <c r="J424" s="476"/>
      <c r="K424" s="736">
        <f>SUM(L426:L428)</f>
        <v>0</v>
      </c>
      <c r="L424" s="476"/>
      <c r="M424" s="476"/>
      <c r="N424" s="476"/>
      <c r="O424" s="736">
        <f>SUM(P426:P428)</f>
        <v>0</v>
      </c>
      <c r="P424" s="476"/>
      <c r="Q424" s="476"/>
      <c r="R424" s="476"/>
      <c r="S424" s="736">
        <f>SUM(T426:T428)</f>
        <v>0</v>
      </c>
      <c r="T424" s="476"/>
      <c r="U424" s="476"/>
      <c r="V424" s="476"/>
      <c r="W424" s="736">
        <f>SUM(X426:X428)</f>
        <v>0</v>
      </c>
      <c r="X424" s="476"/>
      <c r="Y424" s="476"/>
      <c r="Z424" s="476"/>
      <c r="AA424" s="736">
        <f>SUM(AB426:AB428)</f>
        <v>0</v>
      </c>
      <c r="AB424" s="737"/>
    </row>
    <row r="425" spans="1:29" x14ac:dyDescent="0.2">
      <c r="A425" s="346"/>
      <c r="B425" s="558"/>
      <c r="C425" s="318"/>
      <c r="D425" s="318"/>
      <c r="E425" s="574"/>
      <c r="F425" s="574"/>
      <c r="G425" s="574"/>
      <c r="H425" s="319"/>
      <c r="I425" s="573"/>
      <c r="J425" s="573"/>
      <c r="K425" s="573"/>
      <c r="L425" s="573"/>
      <c r="M425" s="574"/>
      <c r="N425" s="574"/>
      <c r="O425" s="574"/>
      <c r="P425" s="574"/>
      <c r="Q425" s="644"/>
      <c r="R425" s="644"/>
      <c r="S425" s="644"/>
      <c r="T425" s="644"/>
      <c r="U425" s="576"/>
      <c r="V425" s="576"/>
      <c r="W425" s="576"/>
      <c r="X425" s="576"/>
      <c r="Y425" s="573"/>
      <c r="Z425" s="573"/>
      <c r="AA425" s="573"/>
      <c r="AB425" s="732"/>
    </row>
    <row r="426" spans="1:29" ht="51" x14ac:dyDescent="0.2">
      <c r="A426" s="346" t="s">
        <v>2157</v>
      </c>
      <c r="B426" s="558" t="s">
        <v>2158</v>
      </c>
      <c r="C426" s="318">
        <f>'Series 700 Input'!J426</f>
        <v>0</v>
      </c>
      <c r="D426" s="318" t="s">
        <v>51</v>
      </c>
      <c r="E426" s="574">
        <v>2455.48</v>
      </c>
      <c r="F426" s="574">
        <v>2455.48</v>
      </c>
      <c r="G426" s="574">
        <v>2455.48</v>
      </c>
      <c r="H426" s="324">
        <f>IFERROR(IF($C426&lt;2,$C426*E426,IF(AND(2&lt;=$C426,$C426&lt;=5),$C426*F426,IF($C426&gt;5,$C426*G426,"No Offer"))),"No Offer")</f>
        <v>0</v>
      </c>
      <c r="I426" s="573">
        <v>1800</v>
      </c>
      <c r="J426" s="573">
        <v>1800</v>
      </c>
      <c r="K426" s="573">
        <v>1800</v>
      </c>
      <c r="L426" s="326">
        <f>IFERROR(IF($C426&lt;2,$C426*I426,IF(AND(2&lt;=$C426,$C426&lt;=5),$C426*J426,IF($C426&gt;5,$C426*K426,"No Offer"))),"No Offer")</f>
        <v>0</v>
      </c>
      <c r="M426" s="574" t="s">
        <v>1034</v>
      </c>
      <c r="N426" s="574" t="s">
        <v>1034</v>
      </c>
      <c r="O426" s="574" t="s">
        <v>1034</v>
      </c>
      <c r="P426" s="324" t="str">
        <f>IF((0=$C426),"",IFERROR(IF($C426&lt;2,$C426*M426,IF(AND(2&lt;=$C426,$C426&lt;=5),$C426*N426,IF($C426&gt;5,$C426*O426,"No Offer"))),"No Offer"))</f>
        <v/>
      </c>
      <c r="Q426" s="644">
        <v>500</v>
      </c>
      <c r="R426" s="644">
        <v>500</v>
      </c>
      <c r="S426" s="644">
        <v>500</v>
      </c>
      <c r="T426" s="326">
        <f>IFERROR(IF($C426&lt;2,$C426*Q426,IF(AND(2&lt;=$C426,$C426&lt;=5),$C426*R426,IF($C426&gt;5,$C426*S426,"No Offer"))),"No Offer")</f>
        <v>0</v>
      </c>
      <c r="U426" s="576">
        <v>1000</v>
      </c>
      <c r="V426" s="576">
        <v>1000</v>
      </c>
      <c r="W426" s="576">
        <v>1000</v>
      </c>
      <c r="X426" s="324">
        <f>IFERROR(IF($C426&lt;2,$C426*U426,IF(AND(2&lt;=$C426,$C426&lt;=5),$C426*V426,IF($C426&gt;5,$C426*W426,"No Offer"))),"No Offer")</f>
        <v>0</v>
      </c>
      <c r="Y426" s="409" t="s">
        <v>402</v>
      </c>
      <c r="Z426" s="409" t="s">
        <v>402</v>
      </c>
      <c r="AA426" s="409" t="s">
        <v>403</v>
      </c>
      <c r="AB426" s="326" t="str">
        <f>IF((0=$C426),"",IFERROR(IF($C426&lt;2,$C426*Y426,IF(AND(2&lt;=$C426,$C426&lt;=5),$C426*Z426,IF($C426&gt;5,$C426*AA426,"No Offer"))),"No Offer"))</f>
        <v/>
      </c>
      <c r="AC426" s="731" t="str">
        <f>AB426</f>
        <v/>
      </c>
    </row>
    <row r="427" spans="1:29" x14ac:dyDescent="0.2">
      <c r="A427" s="346"/>
      <c r="B427" s="558"/>
      <c r="C427" s="318"/>
      <c r="D427" s="318"/>
      <c r="E427" s="574"/>
      <c r="F427" s="574"/>
      <c r="G427" s="574"/>
      <c r="H427" s="319"/>
      <c r="I427" s="573"/>
      <c r="J427" s="573"/>
      <c r="K427" s="573"/>
      <c r="L427" s="318"/>
      <c r="M427" s="574"/>
      <c r="N427" s="574"/>
      <c r="O427" s="574"/>
      <c r="P427" s="319"/>
      <c r="Q427" s="644"/>
      <c r="R427" s="644"/>
      <c r="S427" s="644"/>
      <c r="T427" s="318"/>
      <c r="U427" s="576"/>
      <c r="V427" s="576"/>
      <c r="W427" s="576"/>
      <c r="X427" s="319"/>
      <c r="Y427" s="573"/>
      <c r="Z427" s="573"/>
      <c r="AA427" s="573"/>
      <c r="AB427" s="573"/>
    </row>
    <row r="428" spans="1:29" ht="38.25" x14ac:dyDescent="0.2">
      <c r="A428" s="346" t="s">
        <v>2159</v>
      </c>
      <c r="B428" s="558" t="s">
        <v>2160</v>
      </c>
      <c r="C428" s="318">
        <f>'Series 700 Input'!J428</f>
        <v>0</v>
      </c>
      <c r="D428" s="318" t="s">
        <v>51</v>
      </c>
      <c r="E428" s="574">
        <v>2455.48</v>
      </c>
      <c r="F428" s="574">
        <v>2455.4899999999998</v>
      </c>
      <c r="G428" s="574">
        <v>2455.5</v>
      </c>
      <c r="H428" s="324">
        <f>IFERROR(IF($C428&lt;2,$C428*E428,IF(AND(2&lt;=$C428,$C428&lt;=5),$C428*F428,IF($C428&gt;5,$C428*G428,"No Offer"))),"No Offer")</f>
        <v>0</v>
      </c>
      <c r="I428" s="573">
        <v>1800</v>
      </c>
      <c r="J428" s="573">
        <v>1800</v>
      </c>
      <c r="K428" s="573">
        <v>1800</v>
      </c>
      <c r="L428" s="326">
        <f>IFERROR(IF($C428&lt;2,$C428*I428,IF(AND(2&lt;=$C428,$C428&lt;=5),$C428*J428,IF($C428&gt;5,$C428*K428,"No Offer"))),"No Offer")</f>
        <v>0</v>
      </c>
      <c r="M428" s="574" t="s">
        <v>1034</v>
      </c>
      <c r="N428" s="574" t="s">
        <v>1034</v>
      </c>
      <c r="O428" s="574" t="s">
        <v>1034</v>
      </c>
      <c r="P428" s="324" t="str">
        <f>IF((0=$C428),"",IFERROR(IF($C428&lt;2,$C428*M428,IF(AND(2&lt;=$C428,$C428&lt;=5),$C428*N428,IF($C428&gt;5,$C428*O428,"No Offer"))),"No Offer"))</f>
        <v/>
      </c>
      <c r="Q428" s="644">
        <v>500</v>
      </c>
      <c r="R428" s="644">
        <v>500</v>
      </c>
      <c r="S428" s="644">
        <v>500</v>
      </c>
      <c r="T428" s="326">
        <f>IFERROR(IF($C428&lt;2,$C428*Q428,IF(AND(2&lt;=$C428,$C428&lt;=5),$C428*R428,IF($C428&gt;5,$C428*S428,"No Offer"))),"No Offer")</f>
        <v>0</v>
      </c>
      <c r="U428" s="576">
        <v>980</v>
      </c>
      <c r="V428" s="576">
        <v>980</v>
      </c>
      <c r="W428" s="576">
        <v>980</v>
      </c>
      <c r="X428" s="324">
        <f>IFERROR(IF($C428&lt;2,$C428*U428,IF(AND(2&lt;=$C428,$C428&lt;=5),$C428*V428,IF($C428&gt;5,$C428*W428,"No Offer"))),"No Offer")</f>
        <v>0</v>
      </c>
      <c r="Y428" s="409" t="s">
        <v>402</v>
      </c>
      <c r="Z428" s="409" t="s">
        <v>402</v>
      </c>
      <c r="AA428" s="409" t="s">
        <v>403</v>
      </c>
      <c r="AB428" s="326" t="str">
        <f>IF((0=$C428),"",IFERROR(IF($C428&lt;2,$C428*Y428,IF(AND(2&lt;=$C428,$C428&lt;=5),$C428*Z428,IF($C428&gt;5,$C428*AA428,"No Offer"))),"No Offer"))</f>
        <v/>
      </c>
      <c r="AC428" s="731" t="str">
        <f>AB428</f>
        <v/>
      </c>
    </row>
    <row r="429" spans="1:29" x14ac:dyDescent="0.2">
      <c r="A429" s="346"/>
      <c r="B429" s="558"/>
      <c r="C429" s="318"/>
      <c r="D429" s="318"/>
      <c r="E429" s="574"/>
      <c r="F429" s="574"/>
      <c r="G429" s="574"/>
      <c r="H429" s="319"/>
      <c r="I429" s="573"/>
      <c r="J429" s="573"/>
      <c r="K429" s="573"/>
      <c r="L429" s="573"/>
      <c r="M429" s="574"/>
      <c r="N429" s="574"/>
      <c r="O429" s="574"/>
      <c r="P429" s="574"/>
      <c r="Q429" s="644"/>
      <c r="R429" s="644"/>
      <c r="S429" s="644"/>
      <c r="T429" s="644"/>
      <c r="U429" s="576"/>
      <c r="V429" s="576"/>
      <c r="W429" s="576"/>
      <c r="X429" s="576"/>
      <c r="Y429" s="573"/>
      <c r="Z429" s="573"/>
      <c r="AA429" s="573"/>
      <c r="AB429" s="732"/>
    </row>
    <row r="430" spans="1:29" x14ac:dyDescent="0.2">
      <c r="A430" s="331"/>
      <c r="B430" s="586" t="s">
        <v>2161</v>
      </c>
      <c r="C430" s="334"/>
      <c r="D430" s="334"/>
      <c r="E430" s="759" t="s">
        <v>1059</v>
      </c>
      <c r="F430" s="758" t="s">
        <v>2162</v>
      </c>
      <c r="G430" s="759" t="s">
        <v>2129</v>
      </c>
      <c r="H430" s="334"/>
      <c r="I430" s="761" t="s">
        <v>1059</v>
      </c>
      <c r="J430" s="760" t="s">
        <v>2162</v>
      </c>
      <c r="K430" s="761" t="s">
        <v>2129</v>
      </c>
      <c r="L430" s="761"/>
      <c r="M430" s="759" t="s">
        <v>1059</v>
      </c>
      <c r="N430" s="758" t="s">
        <v>2162</v>
      </c>
      <c r="O430" s="759" t="s">
        <v>2129</v>
      </c>
      <c r="P430" s="759"/>
      <c r="Q430" s="759" t="s">
        <v>1059</v>
      </c>
      <c r="R430" s="758" t="s">
        <v>2162</v>
      </c>
      <c r="S430" s="759" t="s">
        <v>2129</v>
      </c>
      <c r="T430" s="759"/>
      <c r="U430" s="761" t="s">
        <v>1059</v>
      </c>
      <c r="V430" s="760" t="s">
        <v>2162</v>
      </c>
      <c r="W430" s="761" t="s">
        <v>2129</v>
      </c>
      <c r="X430" s="761"/>
      <c r="Y430" s="761" t="s">
        <v>1059</v>
      </c>
      <c r="Z430" s="760" t="s">
        <v>2162</v>
      </c>
      <c r="AA430" s="761" t="s">
        <v>2129</v>
      </c>
      <c r="AB430" s="735"/>
    </row>
    <row r="431" spans="1:29" x14ac:dyDescent="0.2">
      <c r="A431" s="474"/>
      <c r="B431" s="475" t="s">
        <v>1790</v>
      </c>
      <c r="C431" s="476"/>
      <c r="D431" s="476"/>
      <c r="E431" s="476"/>
      <c r="F431" s="476"/>
      <c r="G431" s="736">
        <f>SUM(H433:H435)</f>
        <v>0</v>
      </c>
      <c r="H431" s="476"/>
      <c r="I431" s="476"/>
      <c r="J431" s="476"/>
      <c r="K431" s="736">
        <f>SUM(L433:L435)</f>
        <v>0</v>
      </c>
      <c r="L431" s="476"/>
      <c r="M431" s="476"/>
      <c r="N431" s="476"/>
      <c r="O431" s="736">
        <f>SUM(P433:P435)</f>
        <v>0</v>
      </c>
      <c r="P431" s="476"/>
      <c r="Q431" s="476"/>
      <c r="R431" s="476"/>
      <c r="S431" s="736">
        <f>SUM(T433:T435)</f>
        <v>0</v>
      </c>
      <c r="T431" s="476"/>
      <c r="U431" s="476"/>
      <c r="V431" s="476"/>
      <c r="W431" s="736">
        <f>SUM(X433:X435)</f>
        <v>0</v>
      </c>
      <c r="X431" s="476"/>
      <c r="Y431" s="476"/>
      <c r="Z431" s="476"/>
      <c r="AA431" s="736">
        <f>SUM(AB433:AB435)</f>
        <v>0</v>
      </c>
      <c r="AB431" s="737"/>
    </row>
    <row r="432" spans="1:29" x14ac:dyDescent="0.2">
      <c r="A432" s="316"/>
      <c r="B432" s="558"/>
      <c r="C432" s="318"/>
      <c r="D432" s="318"/>
      <c r="E432" s="574"/>
      <c r="F432" s="574"/>
      <c r="G432" s="574"/>
      <c r="H432" s="319"/>
      <c r="I432" s="573"/>
      <c r="J432" s="573"/>
      <c r="K432" s="573"/>
      <c r="L432" s="573"/>
      <c r="M432" s="574"/>
      <c r="N432" s="574"/>
      <c r="O432" s="574"/>
      <c r="P432" s="574"/>
      <c r="Q432" s="644"/>
      <c r="R432" s="644"/>
      <c r="S432" s="644"/>
      <c r="T432" s="644"/>
      <c r="U432" s="576"/>
      <c r="V432" s="576"/>
      <c r="W432" s="576"/>
      <c r="X432" s="576"/>
      <c r="Y432" s="573"/>
      <c r="Z432" s="573"/>
      <c r="AA432" s="573"/>
      <c r="AB432" s="732"/>
    </row>
    <row r="433" spans="1:29" ht="38.25" x14ac:dyDescent="0.2">
      <c r="A433" s="316" t="s">
        <v>2163</v>
      </c>
      <c r="B433" s="762" t="s">
        <v>2164</v>
      </c>
      <c r="C433" s="318">
        <f>'Series 700 Input'!J433</f>
        <v>0</v>
      </c>
      <c r="D433" s="318" t="s">
        <v>18</v>
      </c>
      <c r="E433" s="574" t="s">
        <v>392</v>
      </c>
      <c r="F433" s="574" t="s">
        <v>392</v>
      </c>
      <c r="G433" s="574" t="s">
        <v>392</v>
      </c>
      <c r="H433" s="324" t="str">
        <f>IF((0=C433),"",IFERROR(IF(C433&lt;2,C433*E433,IF(AND(2&lt;=C433,C433&lt;=5),C433*F433,IF(C433&gt;5,C433*G433,"No Offer"))),"No Offer"))</f>
        <v/>
      </c>
      <c r="I433" s="573">
        <v>500</v>
      </c>
      <c r="J433" s="573">
        <v>500</v>
      </c>
      <c r="K433" s="573">
        <v>500</v>
      </c>
      <c r="L433" s="326">
        <f>IFERROR(IF($C433&lt;2,$C433*I433,IF(AND(2&lt;=$C433,$C433&lt;=5),$C433*J433,IF($C433&gt;5,$C433*K433,"No Offer"))),"No Offer")</f>
        <v>0</v>
      </c>
      <c r="M433" s="574" t="s">
        <v>1034</v>
      </c>
      <c r="N433" s="574" t="s">
        <v>1034</v>
      </c>
      <c r="O433" s="574" t="s">
        <v>1034</v>
      </c>
      <c r="P433" s="324" t="str">
        <f>IF((0=$C433),"",IFERROR(IF($C433&lt;2,$C433*M433,IF(AND(2&lt;=$C433,$C433&lt;=5),$C433*N433,IF($C433&gt;5,$C433*O433,"No Offer"))),"No Offer"))</f>
        <v/>
      </c>
      <c r="Q433" s="644" t="s">
        <v>1959</v>
      </c>
      <c r="R433" s="644" t="s">
        <v>1959</v>
      </c>
      <c r="S433" s="644" t="s">
        <v>1959</v>
      </c>
      <c r="T433" s="326" t="str">
        <f>IF((0=$C433),"",IFERROR(IF($C433&lt;2,$C433*Q433,IF(AND(2&lt;=$C433,$C433&lt;=5),$C433*R433,IF($C433&gt;5,$C433*S433,"No Offer"))),"No Offer"))</f>
        <v/>
      </c>
      <c r="U433" s="576" t="s">
        <v>402</v>
      </c>
      <c r="V433" s="576" t="s">
        <v>402</v>
      </c>
      <c r="W433" s="576" t="s">
        <v>402</v>
      </c>
      <c r="X433" s="324" t="str">
        <f>IF((0=$C433),"",IFERROR(IF($C433&lt;2,$C433*U433,IF(AND(2&lt;=$C433,$C433&lt;=5),$C433*V433,IF($C433&gt;5,$C433*W433,"No Offer"))),"No Offer"))</f>
        <v/>
      </c>
      <c r="Y433" s="409" t="s">
        <v>402</v>
      </c>
      <c r="Z433" s="409" t="s">
        <v>402</v>
      </c>
      <c r="AA433" s="409" t="s">
        <v>403</v>
      </c>
      <c r="AB433" s="326" t="str">
        <f>IF((0=$C433),"",IFERROR(IF($C433&lt;2,$C433*Y433,IF(AND(2&lt;=$C433,$C433&lt;=5),$C433*Z433,IF($C433&gt;5,$C433*AA433,"No Offer"))),"No Offer"))</f>
        <v/>
      </c>
      <c r="AC433" s="731" t="str">
        <f>AB433</f>
        <v/>
      </c>
    </row>
    <row r="434" spans="1:29" x14ac:dyDescent="0.2">
      <c r="A434" s="316"/>
      <c r="B434" s="558"/>
      <c r="C434" s="318"/>
      <c r="D434" s="318"/>
      <c r="E434" s="574"/>
      <c r="F434" s="574"/>
      <c r="G434" s="574"/>
      <c r="H434" s="319"/>
      <c r="I434" s="573"/>
      <c r="J434" s="573"/>
      <c r="K434" s="573"/>
      <c r="L434" s="318"/>
      <c r="M434" s="574"/>
      <c r="N434" s="574"/>
      <c r="O434" s="574"/>
      <c r="P434" s="319"/>
      <c r="Q434" s="644"/>
      <c r="R434" s="644"/>
      <c r="S434" s="644"/>
      <c r="T434" s="318"/>
      <c r="U434" s="576"/>
      <c r="V434" s="576"/>
      <c r="W434" s="576"/>
      <c r="X434" s="319"/>
      <c r="Y434" s="573"/>
      <c r="Z434" s="573"/>
      <c r="AA434" s="573"/>
      <c r="AB434" s="573"/>
    </row>
    <row r="435" spans="1:29" ht="25.5" x14ac:dyDescent="0.2">
      <c r="A435" s="316" t="s">
        <v>2165</v>
      </c>
      <c r="B435" s="762" t="s">
        <v>2166</v>
      </c>
      <c r="C435" s="318">
        <f>'Series 700 Input'!J435</f>
        <v>0</v>
      </c>
      <c r="D435" s="318" t="s">
        <v>1610</v>
      </c>
      <c r="E435" s="574" t="s">
        <v>392</v>
      </c>
      <c r="F435" s="574" t="s">
        <v>392</v>
      </c>
      <c r="G435" s="574" t="s">
        <v>392</v>
      </c>
      <c r="H435" s="324" t="str">
        <f>IF((0=C435),"",IFERROR(IF(C435&lt;2,C435*E435,IF(AND(2&lt;=C435,C435&lt;=5),C435*F435,IF(C435&gt;5,C435*G435,"No Offer"))),"No Offer"))</f>
        <v/>
      </c>
      <c r="I435" s="573">
        <v>10</v>
      </c>
      <c r="J435" s="573">
        <v>10</v>
      </c>
      <c r="K435" s="573">
        <v>10</v>
      </c>
      <c r="L435" s="326">
        <f>IFERROR(IF($C435&lt;2,$C435*I435,IF(AND(2&lt;=$C435,$C435&lt;=5),$C435*J435,IF($C435&gt;5,$C435*K435,"No Offer"))),"No Offer")</f>
        <v>0</v>
      </c>
      <c r="M435" s="574" t="s">
        <v>1034</v>
      </c>
      <c r="N435" s="574" t="s">
        <v>1034</v>
      </c>
      <c r="O435" s="574" t="s">
        <v>1034</v>
      </c>
      <c r="P435" s="324" t="str">
        <f>IF((0=$C435),"",IFERROR(IF($C435&lt;2,$C435*M435,IF(AND(2&lt;=$C435,$C435&lt;=5),$C435*N435,IF($C435&gt;5,$C435*O435,"No Offer"))),"No Offer"))</f>
        <v/>
      </c>
      <c r="Q435" s="644" t="s">
        <v>1959</v>
      </c>
      <c r="R435" s="644" t="s">
        <v>1959</v>
      </c>
      <c r="S435" s="644" t="s">
        <v>1959</v>
      </c>
      <c r="T435" s="326" t="str">
        <f>IF((0=$C435),"",IFERROR(IF($C435&lt;2,$C435*Q435,IF(AND(2&lt;=$C435,$C435&lt;=5),$C435*R435,IF($C435&gt;5,$C435*S435,"No Offer"))),"No Offer"))</f>
        <v/>
      </c>
      <c r="U435" s="576" t="s">
        <v>402</v>
      </c>
      <c r="V435" s="576" t="s">
        <v>402</v>
      </c>
      <c r="W435" s="576" t="s">
        <v>402</v>
      </c>
      <c r="X435" s="324" t="str">
        <f>IF((0=$C435),"",IFERROR(IF($C435&lt;2,$C435*U435,IF(AND(2&lt;=$C435,$C435&lt;=5),$C435*V435,IF($C435&gt;5,$C435*W435,"No Offer"))),"No Offer"))</f>
        <v/>
      </c>
      <c r="Y435" s="409" t="s">
        <v>402</v>
      </c>
      <c r="Z435" s="409" t="s">
        <v>402</v>
      </c>
      <c r="AA435" s="409" t="s">
        <v>403</v>
      </c>
      <c r="AB435" s="326" t="str">
        <f>IF((0=$C435),"",IFERROR(IF($C435&lt;2,$C435*Y435,IF(AND(2&lt;=$C435,$C435&lt;=5),$C435*Z435,IF($C435&gt;5,$C435*AA435,"No Offer"))),"No Offer"))</f>
        <v/>
      </c>
      <c r="AC435" s="731" t="str">
        <f>AB435</f>
        <v/>
      </c>
    </row>
    <row r="436" spans="1:29" x14ac:dyDescent="0.2">
      <c r="A436" s="316"/>
      <c r="B436" s="558"/>
      <c r="C436" s="318"/>
      <c r="D436" s="318"/>
      <c r="E436" s="574"/>
      <c r="F436" s="574"/>
      <c r="G436" s="574"/>
      <c r="H436" s="319"/>
      <c r="I436" s="573"/>
      <c r="J436" s="573"/>
      <c r="K436" s="573"/>
      <c r="L436" s="573"/>
      <c r="M436" s="574"/>
      <c r="N436" s="574"/>
      <c r="O436" s="574"/>
      <c r="P436" s="574"/>
      <c r="Q436" s="644"/>
      <c r="R436" s="644"/>
      <c r="S436" s="644"/>
      <c r="T436" s="644"/>
      <c r="U436" s="576"/>
      <c r="V436" s="576"/>
      <c r="W436" s="576"/>
      <c r="X436" s="576"/>
      <c r="Y436" s="573"/>
      <c r="Z436" s="573"/>
      <c r="AA436" s="573"/>
      <c r="AB436" s="732"/>
    </row>
    <row r="437" spans="1:29" x14ac:dyDescent="0.2">
      <c r="A437" s="331"/>
      <c r="B437" s="586" t="s">
        <v>2167</v>
      </c>
      <c r="C437" s="334"/>
      <c r="D437" s="334"/>
      <c r="E437" s="634" t="s">
        <v>1747</v>
      </c>
      <c r="F437" s="588" t="s">
        <v>1748</v>
      </c>
      <c r="G437" s="634" t="s">
        <v>1749</v>
      </c>
      <c r="H437" s="334"/>
      <c r="I437" s="635" t="s">
        <v>1747</v>
      </c>
      <c r="J437" s="589" t="s">
        <v>1748</v>
      </c>
      <c r="K437" s="635" t="s">
        <v>1749</v>
      </c>
      <c r="L437" s="635"/>
      <c r="M437" s="634" t="s">
        <v>1747</v>
      </c>
      <c r="N437" s="588" t="s">
        <v>1748</v>
      </c>
      <c r="O437" s="634" t="s">
        <v>1749</v>
      </c>
      <c r="P437" s="634"/>
      <c r="Q437" s="634" t="s">
        <v>1747</v>
      </c>
      <c r="R437" s="588" t="s">
        <v>1748</v>
      </c>
      <c r="S437" s="634" t="s">
        <v>1749</v>
      </c>
      <c r="T437" s="634"/>
      <c r="U437" s="635" t="s">
        <v>1747</v>
      </c>
      <c r="V437" s="589" t="s">
        <v>1748</v>
      </c>
      <c r="W437" s="635" t="s">
        <v>1749</v>
      </c>
      <c r="X437" s="635"/>
      <c r="Y437" s="635" t="s">
        <v>1747</v>
      </c>
      <c r="Z437" s="589" t="s">
        <v>1748</v>
      </c>
      <c r="AA437" s="635" t="s">
        <v>1749</v>
      </c>
      <c r="AB437" s="735"/>
    </row>
    <row r="438" spans="1:29" x14ac:dyDescent="0.2">
      <c r="A438" s="474"/>
      <c r="B438" s="475" t="s">
        <v>1790</v>
      </c>
      <c r="C438" s="476"/>
      <c r="D438" s="476"/>
      <c r="E438" s="476"/>
      <c r="F438" s="476"/>
      <c r="G438" s="736">
        <f>SUM(H440:H442)</f>
        <v>0</v>
      </c>
      <c r="H438" s="476"/>
      <c r="I438" s="476"/>
      <c r="J438" s="476"/>
      <c r="K438" s="736">
        <f>SUM(L440:L442)</f>
        <v>0</v>
      </c>
      <c r="L438" s="476"/>
      <c r="M438" s="476"/>
      <c r="N438" s="476"/>
      <c r="O438" s="736">
        <f>SUM(P440:P442)</f>
        <v>0</v>
      </c>
      <c r="P438" s="476"/>
      <c r="Q438" s="476"/>
      <c r="R438" s="476"/>
      <c r="S438" s="736">
        <f>SUM(T440:T442)</f>
        <v>0</v>
      </c>
      <c r="T438" s="476"/>
      <c r="U438" s="476"/>
      <c r="V438" s="476"/>
      <c r="W438" s="736">
        <f>SUM(X440:X442)</f>
        <v>0</v>
      </c>
      <c r="X438" s="476"/>
      <c r="Y438" s="476"/>
      <c r="Z438" s="476"/>
      <c r="AA438" s="736">
        <f>SUM(AB440:AB442)</f>
        <v>0</v>
      </c>
      <c r="AB438" s="737"/>
    </row>
    <row r="439" spans="1:29" x14ac:dyDescent="0.2">
      <c r="A439" s="316"/>
      <c r="B439" s="558"/>
      <c r="C439" s="318"/>
      <c r="D439" s="318"/>
      <c r="E439" s="574"/>
      <c r="F439" s="574"/>
      <c r="G439" s="574"/>
      <c r="H439" s="319"/>
      <c r="I439" s="573"/>
      <c r="J439" s="573"/>
      <c r="K439" s="573"/>
      <c r="L439" s="573"/>
      <c r="M439" s="574"/>
      <c r="N439" s="574"/>
      <c r="O439" s="574"/>
      <c r="P439" s="574"/>
      <c r="Q439" s="644"/>
      <c r="R439" s="644"/>
      <c r="S439" s="644"/>
      <c r="T439" s="644"/>
      <c r="U439" s="576"/>
      <c r="V439" s="576"/>
      <c r="W439" s="576"/>
      <c r="X439" s="576"/>
      <c r="Y439" s="573"/>
      <c r="Z439" s="573"/>
      <c r="AA439" s="573"/>
      <c r="AB439" s="732"/>
    </row>
    <row r="440" spans="1:29" ht="25.5" x14ac:dyDescent="0.2">
      <c r="A440" s="316" t="s">
        <v>2168</v>
      </c>
      <c r="B440" s="762" t="s">
        <v>2169</v>
      </c>
      <c r="C440" s="318">
        <f>'Series 700 Input'!J440</f>
        <v>0</v>
      </c>
      <c r="D440" s="318" t="s">
        <v>2170</v>
      </c>
      <c r="E440" s="574" t="s">
        <v>392</v>
      </c>
      <c r="F440" s="574" t="s">
        <v>392</v>
      </c>
      <c r="G440" s="574" t="s">
        <v>392</v>
      </c>
      <c r="H440" s="324" t="str">
        <f>IF((0=C440),"",IFERROR(IF(C440&lt;50,C440*E440,IF(AND(50&lt;=C440,C440&lt;=500),C440*F440,IF(C440&gt;500,C440*G440,"No Offer"))),"No Offer"))</f>
        <v/>
      </c>
      <c r="I440" s="573">
        <v>40</v>
      </c>
      <c r="J440" s="573">
        <v>40</v>
      </c>
      <c r="K440" s="573">
        <v>40</v>
      </c>
      <c r="L440" s="326">
        <f>IFERROR(IF($C440&lt;50,$C440*I440,IF(AND(50&lt;=$C440,$C440&lt;=500),$C440*J440,IF($C440&gt;500,$C440*K440,"No Offer"))),"No Offer")</f>
        <v>0</v>
      </c>
      <c r="M440" s="574" t="s">
        <v>1034</v>
      </c>
      <c r="N440" s="574" t="s">
        <v>1034</v>
      </c>
      <c r="O440" s="574" t="s">
        <v>1034</v>
      </c>
      <c r="P440" s="324" t="str">
        <f>IF((0=$C440),"",IFERROR(IF($C440&lt;500,$C440*M440,IF(AND(500&lt;=$C440,$C440&lt;=5000),$C440*N440,IF($C440&gt;5000,$C440*O440,"No Offer"))),"No Offer"))</f>
        <v/>
      </c>
      <c r="Q440" s="644" t="s">
        <v>1959</v>
      </c>
      <c r="R440" s="644" t="s">
        <v>1959</v>
      </c>
      <c r="S440" s="644" t="s">
        <v>1959</v>
      </c>
      <c r="T440" s="326" t="str">
        <f>IF((0=$C440),"",IFERROR(IF($C440&lt;50,$C440*Q440,IF(AND(50&lt;=$C440,$C440&lt;=500),$C440*R440,IF($C440&gt;500,$C440*S440,"No Offer"))),"No Offer"))</f>
        <v/>
      </c>
      <c r="U440" s="576" t="s">
        <v>402</v>
      </c>
      <c r="V440" s="576" t="s">
        <v>402</v>
      </c>
      <c r="W440" s="576" t="s">
        <v>402</v>
      </c>
      <c r="X440" s="324" t="str">
        <f>IF((0=$C440),"",IFERROR(IF($C440&lt;50,$C440*U440,IF(AND(50&lt;=$C440,$C440&lt;=500),$C440*V440,IF($C440&gt;500,$C440*W440,"No Offer"))),"No Offer"))</f>
        <v/>
      </c>
      <c r="Y440" s="409" t="s">
        <v>402</v>
      </c>
      <c r="Z440" s="409" t="s">
        <v>402</v>
      </c>
      <c r="AA440" s="409" t="s">
        <v>403</v>
      </c>
      <c r="AB440" s="326" t="str">
        <f>IF((0=$C440),"",IFERROR(IF($C440&lt;50,$C440*Y440,IF(AND(50&lt;=$C440,$C440&lt;=500),$C440*Z440,IF($C440&gt;500,$C440*AA440,"No Offer"))),"No Offer"))</f>
        <v/>
      </c>
      <c r="AC440" s="731" t="str">
        <f>AB440</f>
        <v/>
      </c>
    </row>
    <row r="441" spans="1:29" x14ac:dyDescent="0.2">
      <c r="A441" s="316"/>
      <c r="B441" s="558"/>
      <c r="C441" s="318"/>
      <c r="D441" s="318"/>
      <c r="E441" s="574"/>
      <c r="F441" s="574"/>
      <c r="G441" s="574"/>
      <c r="H441" s="319"/>
      <c r="I441" s="573"/>
      <c r="J441" s="573"/>
      <c r="K441" s="573"/>
      <c r="L441" s="573"/>
      <c r="M441" s="574"/>
      <c r="N441" s="574"/>
      <c r="O441" s="574"/>
      <c r="P441" s="319"/>
      <c r="Q441" s="644"/>
      <c r="R441" s="644"/>
      <c r="S441" s="644"/>
      <c r="T441" s="318"/>
      <c r="U441" s="576"/>
      <c r="V441" s="576"/>
      <c r="W441" s="576"/>
      <c r="X441" s="319"/>
      <c r="Y441" s="573"/>
      <c r="Z441" s="573"/>
      <c r="AA441" s="573"/>
      <c r="AB441" s="573"/>
    </row>
    <row r="442" spans="1:29" ht="25.5" x14ac:dyDescent="0.2">
      <c r="A442" s="316" t="s">
        <v>2171</v>
      </c>
      <c r="B442" s="762" t="s">
        <v>2172</v>
      </c>
      <c r="C442" s="318">
        <f>'Series 700 Input'!J442</f>
        <v>0</v>
      </c>
      <c r="D442" s="318" t="s">
        <v>2173</v>
      </c>
      <c r="E442" s="574" t="s">
        <v>392</v>
      </c>
      <c r="F442" s="574" t="s">
        <v>392</v>
      </c>
      <c r="G442" s="574" t="s">
        <v>392</v>
      </c>
      <c r="H442" s="324" t="str">
        <f>IF((0=C442),"",IFERROR(IF(C442&lt;50,C442*E442,IF(AND(50&lt;=C442,C442&lt;=500),C442*F442,IF(C442&gt;500,C442*G442,"No Offer"))),"No Offer"))</f>
        <v/>
      </c>
      <c r="I442" s="573">
        <v>20</v>
      </c>
      <c r="J442" s="573">
        <v>20</v>
      </c>
      <c r="K442" s="573">
        <v>20</v>
      </c>
      <c r="L442" s="326">
        <f>IFERROR(IF($C442&lt;50,$C442*I442,IF(AND(50&lt;=$C442,$C442&lt;=500),$C442*J442,IF($C442&gt;500,$C442*K442,"No Offer"))),"No Offer")</f>
        <v>0</v>
      </c>
      <c r="M442" s="574" t="s">
        <v>1034</v>
      </c>
      <c r="N442" s="574" t="s">
        <v>1034</v>
      </c>
      <c r="O442" s="574" t="s">
        <v>1034</v>
      </c>
      <c r="P442" s="324" t="str">
        <f>IF((0=$C442),"",IFERROR(IF($C442&lt;500,$C442*M442,IF(AND(500&lt;=$C442,$C442&lt;=5000),$C442*N442,IF($C442&gt;5000,$C442*O442,"No Offer"))),"No Offer"))</f>
        <v/>
      </c>
      <c r="Q442" s="644" t="s">
        <v>1959</v>
      </c>
      <c r="R442" s="644" t="s">
        <v>1959</v>
      </c>
      <c r="S442" s="644" t="s">
        <v>1959</v>
      </c>
      <c r="T442" s="326" t="str">
        <f>IF((0=$C442),"",IFERROR(IF($C442&lt;50,$C442*Q442,IF(AND(50&lt;=$C442,$C442&lt;=500),$C442*R442,IF($C442&gt;500,$C442*S442,"No Offer"))),"No Offer"))</f>
        <v/>
      </c>
      <c r="U442" s="576" t="s">
        <v>402</v>
      </c>
      <c r="V442" s="576" t="s">
        <v>402</v>
      </c>
      <c r="W442" s="576" t="s">
        <v>402</v>
      </c>
      <c r="X442" s="324" t="str">
        <f>IF((0=$C442),"",IFERROR(IF($C442&lt;50,$C442*U442,IF(AND(50&lt;=$C442,$C442&lt;=500),$C442*V442,IF($C442&gt;500,$C442*W442,"No Offer"))),"No Offer"))</f>
        <v/>
      </c>
      <c r="Y442" s="409" t="s">
        <v>402</v>
      </c>
      <c r="Z442" s="409" t="s">
        <v>402</v>
      </c>
      <c r="AA442" s="409" t="s">
        <v>403</v>
      </c>
      <c r="AB442" s="326" t="str">
        <f>IF((0=$C442),"",IFERROR(IF($C442&lt;50,$C442*Y442,IF(AND(50&lt;=$C442,$C442&lt;=500),$C442*Z442,IF($C442&gt;500,$C442*AA442,"No Offer"))),"No Offer"))</f>
        <v/>
      </c>
      <c r="AC442" s="731" t="str">
        <f>AB442</f>
        <v/>
      </c>
    </row>
    <row r="443" spans="1:29" x14ac:dyDescent="0.2">
      <c r="A443" s="316"/>
      <c r="B443" s="558"/>
      <c r="C443" s="318"/>
      <c r="D443" s="318"/>
      <c r="E443" s="574"/>
      <c r="F443" s="574"/>
      <c r="G443" s="574"/>
      <c r="H443" s="319"/>
      <c r="I443" s="573"/>
      <c r="J443" s="573"/>
      <c r="K443" s="573"/>
      <c r="L443" s="573"/>
      <c r="M443" s="574"/>
      <c r="N443" s="574"/>
      <c r="O443" s="574"/>
      <c r="P443" s="574"/>
      <c r="Q443" s="644"/>
      <c r="R443" s="644"/>
      <c r="S443" s="644"/>
      <c r="T443" s="644"/>
      <c r="U443" s="576"/>
      <c r="V443" s="576"/>
      <c r="W443" s="576"/>
      <c r="X443" s="576"/>
      <c r="Y443" s="573"/>
      <c r="Z443" s="573"/>
      <c r="AA443" s="573"/>
      <c r="AB443" s="732"/>
    </row>
    <row r="444" spans="1:29" x14ac:dyDescent="0.2">
      <c r="A444" s="331"/>
      <c r="B444" s="586" t="s">
        <v>2167</v>
      </c>
      <c r="C444" s="334"/>
      <c r="D444" s="334"/>
      <c r="E444" s="759" t="s">
        <v>1059</v>
      </c>
      <c r="F444" s="758" t="s">
        <v>2162</v>
      </c>
      <c r="G444" s="759" t="s">
        <v>2129</v>
      </c>
      <c r="H444" s="334"/>
      <c r="I444" s="761" t="s">
        <v>1059</v>
      </c>
      <c r="J444" s="760" t="s">
        <v>2162</v>
      </c>
      <c r="K444" s="761" t="s">
        <v>2129</v>
      </c>
      <c r="L444" s="761"/>
      <c r="M444" s="759" t="s">
        <v>1059</v>
      </c>
      <c r="N444" s="758" t="s">
        <v>2162</v>
      </c>
      <c r="O444" s="759" t="s">
        <v>2129</v>
      </c>
      <c r="P444" s="759"/>
      <c r="Q444" s="759" t="s">
        <v>1059</v>
      </c>
      <c r="R444" s="758" t="s">
        <v>2162</v>
      </c>
      <c r="S444" s="759" t="s">
        <v>2129</v>
      </c>
      <c r="T444" s="759"/>
      <c r="U444" s="761" t="s">
        <v>1059</v>
      </c>
      <c r="V444" s="760" t="s">
        <v>2162</v>
      </c>
      <c r="W444" s="761" t="s">
        <v>2129</v>
      </c>
      <c r="X444" s="761"/>
      <c r="Y444" s="761" t="s">
        <v>1059</v>
      </c>
      <c r="Z444" s="760" t="s">
        <v>2162</v>
      </c>
      <c r="AA444" s="761" t="s">
        <v>2129</v>
      </c>
      <c r="AB444" s="735"/>
    </row>
    <row r="445" spans="1:29" x14ac:dyDescent="0.2">
      <c r="A445" s="720"/>
      <c r="B445" s="721" t="s">
        <v>1776</v>
      </c>
      <c r="C445" s="722"/>
      <c r="D445" s="723"/>
      <c r="E445" s="723"/>
      <c r="F445" s="723"/>
      <c r="G445" s="747">
        <f>SUM(H447:H449)</f>
        <v>0</v>
      </c>
      <c r="H445" s="723"/>
      <c r="I445" s="725"/>
      <c r="J445" s="726"/>
      <c r="K445" s="747">
        <f>SUM(L447:L449)</f>
        <v>0</v>
      </c>
      <c r="L445" s="725"/>
      <c r="M445" s="727"/>
      <c r="N445" s="728"/>
      <c r="O445" s="747">
        <f>SUM(P447:P449)</f>
        <v>0</v>
      </c>
      <c r="P445" s="727"/>
      <c r="Q445" s="727"/>
      <c r="R445" s="728"/>
      <c r="S445" s="747">
        <f>SUM(T447:T449)</f>
        <v>0</v>
      </c>
      <c r="T445" s="727"/>
      <c r="U445" s="725"/>
      <c r="V445" s="726"/>
      <c r="W445" s="747">
        <f>SUM(X447:X449)</f>
        <v>0</v>
      </c>
      <c r="X445" s="725"/>
      <c r="Y445" s="725"/>
      <c r="Z445" s="726"/>
      <c r="AA445" s="747">
        <f>SUM(AB447:AB449)</f>
        <v>0</v>
      </c>
      <c r="AB445" s="729"/>
    </row>
    <row r="446" spans="1:29" x14ac:dyDescent="0.2">
      <c r="A446" s="316"/>
      <c r="B446" s="558"/>
      <c r="C446" s="318"/>
      <c r="D446" s="318"/>
      <c r="E446" s="574"/>
      <c r="F446" s="574"/>
      <c r="G446" s="574"/>
      <c r="H446" s="319"/>
      <c r="I446" s="573"/>
      <c r="J446" s="573"/>
      <c r="K446" s="573"/>
      <c r="L446" s="573"/>
      <c r="M446" s="574"/>
      <c r="N446" s="574"/>
      <c r="O446" s="574"/>
      <c r="P446" s="574"/>
      <c r="Q446" s="644"/>
      <c r="R446" s="644"/>
      <c r="S446" s="644"/>
      <c r="T446" s="644"/>
      <c r="U446" s="576"/>
      <c r="V446" s="576"/>
      <c r="W446" s="576"/>
      <c r="X446" s="576"/>
      <c r="Y446" s="573"/>
      <c r="Z446" s="573"/>
      <c r="AA446" s="573"/>
      <c r="AB446" s="732"/>
    </row>
    <row r="447" spans="1:29" ht="38.25" x14ac:dyDescent="0.2">
      <c r="A447" s="316" t="s">
        <v>2174</v>
      </c>
      <c r="B447" s="762" t="s">
        <v>2175</v>
      </c>
      <c r="C447" s="318">
        <f>'Series 700 Input'!J447</f>
        <v>0</v>
      </c>
      <c r="D447" s="318" t="s">
        <v>649</v>
      </c>
      <c r="E447" s="574" t="s">
        <v>392</v>
      </c>
      <c r="F447" s="574" t="s">
        <v>392</v>
      </c>
      <c r="G447" s="574" t="s">
        <v>392</v>
      </c>
      <c r="H447" s="324" t="str">
        <f>IF((0=C447),"",IFERROR(IF(C447&lt;2,C447*E447,IF(AND(2&lt;=C447,C447&lt;=5),C447*F447,IF(C447&gt;5,C447*G447,"No Offer"))),"No Offer"))</f>
        <v/>
      </c>
      <c r="I447" s="573">
        <v>50</v>
      </c>
      <c r="J447" s="573">
        <v>50</v>
      </c>
      <c r="K447" s="573">
        <v>50</v>
      </c>
      <c r="L447" s="326">
        <f>IFERROR(IF($C447&lt;2,$C447*I447,IF(AND(2&lt;=$C447,$C447&lt;=5),$C447*J447,IF($C447&gt;5,$C447*K447,"No Offer"))),"No Offer")</f>
        <v>0</v>
      </c>
      <c r="M447" s="574" t="s">
        <v>1034</v>
      </c>
      <c r="N447" s="574" t="s">
        <v>1034</v>
      </c>
      <c r="O447" s="574" t="s">
        <v>1034</v>
      </c>
      <c r="P447" s="324" t="str">
        <f>IF((0=$C447),"",IFERROR(IF($C447&lt;500,$C447*M447,IF(AND(500&lt;=$C447,$C447&lt;=5000),$C447*N447,IF($C447&gt;5000,$C447*O447,"No Offer"))),"No Offer"))</f>
        <v/>
      </c>
      <c r="Q447" s="644" t="s">
        <v>1959</v>
      </c>
      <c r="R447" s="644" t="s">
        <v>1959</v>
      </c>
      <c r="S447" s="644" t="s">
        <v>1959</v>
      </c>
      <c r="T447" s="326" t="str">
        <f>IF((0=$C447),"",IFERROR(IF($C447&lt;2,$C447*Q447,IF(AND(2&lt;=$C447,$C447&lt;=5),$C447*R447,IF($C447&gt;5,$C447*S447,"No Offer"))),"No Offer"))</f>
        <v/>
      </c>
      <c r="U447" s="576" t="s">
        <v>402</v>
      </c>
      <c r="V447" s="576" t="s">
        <v>402</v>
      </c>
      <c r="W447" s="576" t="s">
        <v>402</v>
      </c>
      <c r="X447" s="324" t="str">
        <f>IF((0=$C447),"",IFERROR(IF($C447&lt;2,$C447*U447,IF(AND(2&lt;=$C447,$C447&lt;=5),$C447*V447,IF($C447&gt;5,$C447*W447,"No Offer"))),"No Offer"))</f>
        <v/>
      </c>
      <c r="Y447" s="409" t="s">
        <v>402</v>
      </c>
      <c r="Z447" s="409" t="s">
        <v>402</v>
      </c>
      <c r="AA447" s="409" t="s">
        <v>403</v>
      </c>
      <c r="AB447" s="326" t="str">
        <f>IF((0=$C447),"",IFERROR(IF($C447&lt;2,$C447*Y447,IF(AND(2&lt;=$C447,$C447&lt;=5),$C447*Z447,IF($C447&gt;5,$C447*AA447,"No Offer"))),"No Offer"))</f>
        <v/>
      </c>
      <c r="AC447" s="731" t="str">
        <f>AB447</f>
        <v/>
      </c>
    </row>
    <row r="448" spans="1:29" x14ac:dyDescent="0.2">
      <c r="A448" s="316"/>
      <c r="B448" s="558"/>
      <c r="C448" s="318"/>
      <c r="D448" s="318"/>
      <c r="E448" s="574"/>
      <c r="F448" s="574"/>
      <c r="G448" s="574"/>
      <c r="H448" s="319"/>
      <c r="I448" s="573"/>
      <c r="J448" s="573"/>
      <c r="K448" s="573"/>
      <c r="L448" s="318"/>
      <c r="M448" s="574"/>
      <c r="N448" s="574"/>
      <c r="O448" s="574"/>
      <c r="P448" s="319"/>
      <c r="Q448" s="644"/>
      <c r="R448" s="644"/>
      <c r="S448" s="644"/>
      <c r="T448" s="318"/>
      <c r="U448" s="576"/>
      <c r="V448" s="576"/>
      <c r="W448" s="576"/>
      <c r="X448" s="319"/>
      <c r="Y448" s="573"/>
      <c r="Z448" s="573"/>
      <c r="AA448" s="573"/>
      <c r="AB448" s="573"/>
    </row>
    <row r="449" spans="1:29" ht="58.5" customHeight="1" x14ac:dyDescent="0.2">
      <c r="A449" s="316" t="s">
        <v>2176</v>
      </c>
      <c r="B449" s="762" t="s">
        <v>2177</v>
      </c>
      <c r="C449" s="318">
        <f>'Series 700 Input'!J449</f>
        <v>0</v>
      </c>
      <c r="D449" s="318" t="s">
        <v>2178</v>
      </c>
      <c r="E449" s="574" t="s">
        <v>392</v>
      </c>
      <c r="F449" s="574" t="s">
        <v>392</v>
      </c>
      <c r="G449" s="574" t="s">
        <v>392</v>
      </c>
      <c r="H449" s="324" t="str">
        <f>IF((0=C449),"",IFERROR(IF(C449&lt;2,C449*E449,IF(AND(2&lt;=C449,C449&lt;=5),C449*F449,IF(C449&gt;5,C449*G449,"No Offer"))),"No Offer"))</f>
        <v/>
      </c>
      <c r="I449" s="573">
        <v>40</v>
      </c>
      <c r="J449" s="573">
        <v>40</v>
      </c>
      <c r="K449" s="573">
        <v>40</v>
      </c>
      <c r="L449" s="326">
        <f>IFERROR(IF($C449&lt;2,$C449*I449,IF(AND(2&lt;=$C449,$C449&lt;=5),$C449*J449,IF($C449&gt;5,$C449*K449,"No Offer"))),"No Offer")</f>
        <v>0</v>
      </c>
      <c r="M449" s="574" t="s">
        <v>1034</v>
      </c>
      <c r="N449" s="574" t="s">
        <v>1034</v>
      </c>
      <c r="O449" s="574" t="s">
        <v>1034</v>
      </c>
      <c r="P449" s="324" t="str">
        <f>IF((0=$C449),"",IFERROR(IF($C449&lt;500,$C449*M449,IF(AND(500&lt;=$C449,$C449&lt;=5000),$C449*N449,IF($C449&gt;5000,$C449*O449,"No Offer"))),"No Offer"))</f>
        <v/>
      </c>
      <c r="Q449" s="644" t="s">
        <v>1959</v>
      </c>
      <c r="R449" s="644" t="s">
        <v>1959</v>
      </c>
      <c r="S449" s="644" t="s">
        <v>1959</v>
      </c>
      <c r="T449" s="326" t="str">
        <f>IF((0=$C449),"",IFERROR(IF($C449&lt;2,$C449*Q449,IF(AND(2&lt;=$C449,$C449&lt;=5),$C449*R449,IF($C449&gt;5,$C449*S449,"No Offer"))),"No Offer"))</f>
        <v/>
      </c>
      <c r="U449" s="576" t="s">
        <v>402</v>
      </c>
      <c r="V449" s="576" t="s">
        <v>402</v>
      </c>
      <c r="W449" s="576" t="s">
        <v>402</v>
      </c>
      <c r="X449" s="324" t="str">
        <f>IF((0=$C449),"",IFERROR(IF($C449&lt;2,$C449*U449,IF(AND(2&lt;=$C449,$C449&lt;=5),$C449*V449,IF($C449&gt;5,$C449*W449,"No Offer"))),"No Offer"))</f>
        <v/>
      </c>
      <c r="Y449" s="409" t="s">
        <v>402</v>
      </c>
      <c r="Z449" s="409" t="s">
        <v>402</v>
      </c>
      <c r="AA449" s="409" t="s">
        <v>403</v>
      </c>
      <c r="AB449" s="326" t="str">
        <f>IF((0=$C449),"",IFERROR(IF($C449&lt;2,$C449*Y449,IF(AND(2&lt;=$C449,$C449&lt;=5),$C449*Z449,IF($C449&gt;5,$C449*AA449,"No Offer"))),"No Offer"))</f>
        <v/>
      </c>
      <c r="AC449" s="731" t="str">
        <f>AB449</f>
        <v/>
      </c>
    </row>
    <row r="450" spans="1:29" x14ac:dyDescent="0.2">
      <c r="A450" s="316"/>
      <c r="B450" s="558"/>
      <c r="C450" s="318"/>
      <c r="D450" s="318"/>
      <c r="E450" s="574"/>
      <c r="F450" s="574"/>
      <c r="G450" s="574"/>
      <c r="H450" s="319"/>
      <c r="I450" s="573"/>
      <c r="J450" s="573"/>
      <c r="K450" s="573"/>
      <c r="L450" s="573"/>
      <c r="M450" s="574"/>
      <c r="N450" s="574"/>
      <c r="O450" s="574"/>
      <c r="P450" s="574"/>
      <c r="Q450" s="644"/>
      <c r="R450" s="644"/>
      <c r="S450" s="644"/>
      <c r="T450" s="644"/>
      <c r="U450" s="576"/>
      <c r="V450" s="576"/>
      <c r="W450" s="576"/>
      <c r="X450" s="576"/>
      <c r="Y450" s="573"/>
      <c r="Z450" s="573"/>
      <c r="AA450" s="573"/>
      <c r="AB450" s="732"/>
    </row>
    <row r="451" spans="1:29" x14ac:dyDescent="0.2">
      <c r="A451" s="331"/>
      <c r="B451" s="586" t="s">
        <v>2179</v>
      </c>
      <c r="C451" s="334"/>
      <c r="D451" s="334"/>
      <c r="E451" s="634" t="s">
        <v>1787</v>
      </c>
      <c r="F451" s="588" t="s">
        <v>1788</v>
      </c>
      <c r="G451" s="634" t="s">
        <v>1789</v>
      </c>
      <c r="H451" s="334"/>
      <c r="I451" s="635" t="s">
        <v>1787</v>
      </c>
      <c r="J451" s="589" t="s">
        <v>1788</v>
      </c>
      <c r="K451" s="635" t="s">
        <v>1789</v>
      </c>
      <c r="L451" s="635"/>
      <c r="M451" s="634" t="s">
        <v>1787</v>
      </c>
      <c r="N451" s="588" t="s">
        <v>1788</v>
      </c>
      <c r="O451" s="634" t="s">
        <v>1789</v>
      </c>
      <c r="P451" s="634"/>
      <c r="Q451" s="634" t="s">
        <v>1787</v>
      </c>
      <c r="R451" s="588" t="s">
        <v>1788</v>
      </c>
      <c r="S451" s="634" t="s">
        <v>1789</v>
      </c>
      <c r="T451" s="634"/>
      <c r="U451" s="635" t="s">
        <v>1787</v>
      </c>
      <c r="V451" s="589" t="s">
        <v>1788</v>
      </c>
      <c r="W451" s="635" t="s">
        <v>1789</v>
      </c>
      <c r="X451" s="635"/>
      <c r="Y451" s="635" t="s">
        <v>1787</v>
      </c>
      <c r="Z451" s="589" t="s">
        <v>1788</v>
      </c>
      <c r="AA451" s="635" t="s">
        <v>1789</v>
      </c>
      <c r="AB451" s="735"/>
    </row>
    <row r="452" spans="1:29" x14ac:dyDescent="0.2">
      <c r="A452" s="720"/>
      <c r="B452" s="721" t="s">
        <v>1776</v>
      </c>
      <c r="C452" s="722"/>
      <c r="D452" s="723"/>
      <c r="E452" s="723"/>
      <c r="F452" s="723"/>
      <c r="G452" s="763">
        <f>SUM(H454:H455)</f>
        <v>0</v>
      </c>
      <c r="H452" s="723"/>
      <c r="I452" s="725"/>
      <c r="J452" s="726"/>
      <c r="K452" s="763">
        <f>SUM(L454:L455)</f>
        <v>0</v>
      </c>
      <c r="L452" s="725"/>
      <c r="M452" s="727"/>
      <c r="N452" s="728"/>
      <c r="O452" s="747">
        <f>SUM(P454:P473)</f>
        <v>0</v>
      </c>
      <c r="P452" s="727"/>
      <c r="Q452" s="727"/>
      <c r="R452" s="728"/>
      <c r="S452" s="763">
        <f>SUM(T454:T455)</f>
        <v>0</v>
      </c>
      <c r="T452" s="727"/>
      <c r="U452" s="725"/>
      <c r="V452" s="726"/>
      <c r="W452" s="763">
        <f>SUM(X454:X456)</f>
        <v>0</v>
      </c>
      <c r="X452" s="725"/>
      <c r="Y452" s="725"/>
      <c r="Z452" s="726"/>
      <c r="AA452" s="763">
        <f>SUM(AB454:AB455)</f>
        <v>0</v>
      </c>
      <c r="AB452" s="729"/>
    </row>
    <row r="453" spans="1:29" x14ac:dyDescent="0.2">
      <c r="A453" s="316"/>
      <c r="B453" s="558"/>
      <c r="C453" s="318"/>
      <c r="D453" s="318"/>
      <c r="E453" s="574"/>
      <c r="F453" s="574"/>
      <c r="G453" s="574"/>
      <c r="H453" s="319"/>
      <c r="I453" s="573"/>
      <c r="J453" s="573"/>
      <c r="K453" s="573"/>
      <c r="L453" s="573"/>
      <c r="M453" s="574"/>
      <c r="N453" s="574"/>
      <c r="O453" s="574"/>
      <c r="P453" s="574"/>
      <c r="Q453" s="644"/>
      <c r="R453" s="644"/>
      <c r="S453" s="644"/>
      <c r="T453" s="644"/>
      <c r="U453" s="576"/>
      <c r="V453" s="576"/>
      <c r="W453" s="576"/>
      <c r="X453" s="576"/>
      <c r="Y453" s="573"/>
      <c r="Z453" s="573"/>
      <c r="AA453" s="573"/>
      <c r="AB453" s="732"/>
    </row>
    <row r="454" spans="1:29" ht="25.5" x14ac:dyDescent="0.2">
      <c r="A454" s="316" t="s">
        <v>2180</v>
      </c>
      <c r="B454" s="558" t="s">
        <v>2181</v>
      </c>
      <c r="C454" s="318">
        <f>'Series 700 Input'!J454</f>
        <v>0</v>
      </c>
      <c r="D454" s="318" t="s">
        <v>2182</v>
      </c>
      <c r="E454" s="574" t="s">
        <v>392</v>
      </c>
      <c r="F454" s="574" t="s">
        <v>392</v>
      </c>
      <c r="G454" s="574" t="s">
        <v>392</v>
      </c>
      <c r="H454" s="324" t="str">
        <f>IF((0=C454),"",IFERROR(IF(C454&lt;500,C454*E454,IF(AND(500&lt;=C454,C454&lt;=5000),C454*F454,IF(C454&gt;5000,C454*G454,"No Offer"))),"No Offer"))</f>
        <v/>
      </c>
      <c r="I454" s="573">
        <v>1</v>
      </c>
      <c r="J454" s="573">
        <v>1</v>
      </c>
      <c r="K454" s="573">
        <v>1</v>
      </c>
      <c r="L454" s="326">
        <f>IFERROR(IF($AA453&lt;500,$AA453*I454,IF(AND(500&lt;=$AA453,$AA453&lt;=5000),$AA453*J454,IF($AA453&gt;5000,$AA453*K454,"No Offer"))),"No Offer")</f>
        <v>0</v>
      </c>
      <c r="M454" s="574" t="s">
        <v>1034</v>
      </c>
      <c r="N454" s="574" t="s">
        <v>1034</v>
      </c>
      <c r="O454" s="574" t="s">
        <v>1034</v>
      </c>
      <c r="P454" s="324" t="str">
        <f>IF((0=$C454),"",IFERROR(IF($C454&lt;500,$C454*M454,IF(AND(500&lt;=$C454,$C454&lt;=5000),$C454*N454,IF($C454&gt;5000,$C454*O454,"No Offer"))),"No Offer"))</f>
        <v/>
      </c>
      <c r="Q454" s="644" t="s">
        <v>1959</v>
      </c>
      <c r="R454" s="644" t="s">
        <v>1959</v>
      </c>
      <c r="S454" s="644" t="s">
        <v>1959</v>
      </c>
      <c r="T454" s="326" t="str">
        <f>IF((0=$C454),"",IFERROR(IF($C454&lt;500,$C454*Q454,IF(AND(500&lt;=$C454,$C454&lt;=5000),$C454*R454,IF($C454&gt;5000,$C454*S454,"No Offer"))),"No Offer"))</f>
        <v/>
      </c>
      <c r="U454" s="576" t="s">
        <v>402</v>
      </c>
      <c r="V454" s="576" t="s">
        <v>402</v>
      </c>
      <c r="W454" s="576" t="s">
        <v>402</v>
      </c>
      <c r="X454" s="324" t="str">
        <f>IF((0=$C454),"",IFERROR(IF($C454&lt;500,$C454*U454,IF(AND(500&lt;=$C454,$C454&lt;=5000),$C454*V454,IF($C454&gt;5000,$C454*W454,"No Offer"))),"No Offer"))</f>
        <v/>
      </c>
      <c r="Y454" s="409" t="s">
        <v>402</v>
      </c>
      <c r="Z454" s="409" t="s">
        <v>402</v>
      </c>
      <c r="AA454" s="409" t="s">
        <v>403</v>
      </c>
      <c r="AB454" s="326" t="str">
        <f>IF((0=$C454),"",IFERROR(IF($C454&lt;500,$C454*Y454,IF(AND(500&lt;=$C454,$C454&lt;=5000),$C454*Z454,IF($C454&gt;5000,$C454*AA454,"No Offer"))),"No Offer"))</f>
        <v/>
      </c>
      <c r="AC454" s="731" t="str">
        <f>AB454</f>
        <v/>
      </c>
    </row>
    <row r="455" spans="1:29" x14ac:dyDescent="0.2">
      <c r="A455" s="316"/>
      <c r="B455" s="558"/>
      <c r="C455" s="318"/>
      <c r="D455" s="318"/>
      <c r="E455" s="574"/>
      <c r="F455" s="574"/>
      <c r="G455" s="574"/>
      <c r="H455" s="319"/>
      <c r="I455" s="573"/>
      <c r="J455" s="573"/>
      <c r="K455" s="573"/>
      <c r="L455" s="573"/>
      <c r="M455" s="574"/>
      <c r="N455" s="574"/>
      <c r="O455" s="574"/>
      <c r="P455" s="574"/>
      <c r="Q455" s="644"/>
      <c r="R455" s="644"/>
      <c r="S455" s="644"/>
      <c r="T455" s="644"/>
      <c r="U455" s="576"/>
      <c r="V455" s="576"/>
      <c r="W455" s="576"/>
      <c r="X455" s="576"/>
      <c r="Y455" s="573"/>
      <c r="Z455" s="573"/>
      <c r="AA455" s="573"/>
      <c r="AB455" s="732"/>
    </row>
    <row r="456" spans="1:29" x14ac:dyDescent="0.2">
      <c r="A456" s="316"/>
      <c r="B456" s="558"/>
      <c r="C456" s="318"/>
      <c r="D456" s="318"/>
      <c r="E456" s="574"/>
      <c r="F456" s="574"/>
      <c r="G456" s="574"/>
      <c r="H456" s="319"/>
      <c r="I456" s="573"/>
      <c r="J456" s="573"/>
      <c r="K456" s="573"/>
      <c r="L456" s="573"/>
      <c r="M456" s="574"/>
      <c r="N456" s="574"/>
      <c r="O456" s="574"/>
      <c r="P456" s="574"/>
      <c r="Q456" s="644"/>
      <c r="R456" s="644"/>
      <c r="S456" s="644"/>
      <c r="T456" s="644"/>
      <c r="U456" s="576"/>
      <c r="V456" s="576"/>
      <c r="W456" s="576"/>
      <c r="X456" s="576"/>
      <c r="Y456" s="573"/>
      <c r="Z456" s="573"/>
      <c r="AA456" s="573"/>
      <c r="AB456" s="732"/>
    </row>
    <row r="457" spans="1:29" ht="25.5" x14ac:dyDescent="0.2">
      <c r="A457" s="331"/>
      <c r="B457" s="586" t="s">
        <v>2183</v>
      </c>
      <c r="C457" s="334"/>
      <c r="D457" s="334"/>
      <c r="E457" s="759" t="s">
        <v>1059</v>
      </c>
      <c r="F457" s="758" t="s">
        <v>2162</v>
      </c>
      <c r="G457" s="759" t="s">
        <v>2129</v>
      </c>
      <c r="H457" s="334"/>
      <c r="I457" s="761" t="s">
        <v>1059</v>
      </c>
      <c r="J457" s="760" t="s">
        <v>2162</v>
      </c>
      <c r="K457" s="761" t="s">
        <v>2129</v>
      </c>
      <c r="L457" s="761"/>
      <c r="M457" s="759" t="s">
        <v>1059</v>
      </c>
      <c r="N457" s="758" t="s">
        <v>2162</v>
      </c>
      <c r="O457" s="759" t="s">
        <v>2129</v>
      </c>
      <c r="P457" s="759"/>
      <c r="Q457" s="759" t="s">
        <v>1059</v>
      </c>
      <c r="R457" s="758" t="s">
        <v>2162</v>
      </c>
      <c r="S457" s="759" t="s">
        <v>2129</v>
      </c>
      <c r="T457" s="759"/>
      <c r="U457" s="761" t="s">
        <v>1059</v>
      </c>
      <c r="V457" s="760" t="s">
        <v>2162</v>
      </c>
      <c r="W457" s="761" t="s">
        <v>2129</v>
      </c>
      <c r="X457" s="761"/>
      <c r="Y457" s="761" t="s">
        <v>1059</v>
      </c>
      <c r="Z457" s="760" t="s">
        <v>2162</v>
      </c>
      <c r="AA457" s="761" t="s">
        <v>2129</v>
      </c>
      <c r="AB457" s="735"/>
    </row>
    <row r="458" spans="1:29" x14ac:dyDescent="0.2">
      <c r="A458" s="474"/>
      <c r="B458" s="475" t="s">
        <v>1790</v>
      </c>
      <c r="C458" s="476"/>
      <c r="D458" s="476"/>
      <c r="E458" s="476"/>
      <c r="F458" s="476"/>
      <c r="G458" s="736">
        <f>SUM(H460:H462)</f>
        <v>0</v>
      </c>
      <c r="H458" s="476"/>
      <c r="I458" s="476"/>
      <c r="J458" s="476"/>
      <c r="K458" s="736">
        <f>SUM(L460:L462)</f>
        <v>0</v>
      </c>
      <c r="L458" s="476"/>
      <c r="M458" s="476"/>
      <c r="N458" s="476"/>
      <c r="O458" s="736">
        <f>SUM(P460:P462)</f>
        <v>0</v>
      </c>
      <c r="P458" s="476"/>
      <c r="Q458" s="476"/>
      <c r="R458" s="476"/>
      <c r="S458" s="736">
        <f>SUM(T460:T462)</f>
        <v>0</v>
      </c>
      <c r="T458" s="476"/>
      <c r="U458" s="476"/>
      <c r="V458" s="476"/>
      <c r="W458" s="736">
        <f>SUM(X460:X462)</f>
        <v>0</v>
      </c>
      <c r="X458" s="476"/>
      <c r="Y458" s="476"/>
      <c r="Z458" s="476"/>
      <c r="AA458" s="736">
        <f>SUM(AB460:AB462)</f>
        <v>0</v>
      </c>
      <c r="AB458" s="737"/>
    </row>
    <row r="459" spans="1:29" x14ac:dyDescent="0.2">
      <c r="A459" s="316"/>
      <c r="B459" s="558"/>
      <c r="C459" s="318"/>
      <c r="D459" s="318"/>
      <c r="E459" s="574"/>
      <c r="F459" s="574"/>
      <c r="G459" s="574"/>
      <c r="H459" s="319"/>
      <c r="I459" s="573"/>
      <c r="J459" s="573"/>
      <c r="K459" s="573"/>
      <c r="L459" s="573"/>
      <c r="M459" s="574"/>
      <c r="N459" s="574"/>
      <c r="O459" s="574"/>
      <c r="P459" s="574"/>
      <c r="Q459" s="644"/>
      <c r="R459" s="644"/>
      <c r="S459" s="644"/>
      <c r="T459" s="644"/>
      <c r="U459" s="576"/>
      <c r="V459" s="576"/>
      <c r="W459" s="576"/>
      <c r="X459" s="576"/>
      <c r="Y459" s="573"/>
      <c r="Z459" s="573"/>
      <c r="AA459" s="573"/>
      <c r="AB459" s="732"/>
    </row>
    <row r="460" spans="1:29" ht="63.75" x14ac:dyDescent="0.2">
      <c r="A460" s="316" t="s">
        <v>2184</v>
      </c>
      <c r="B460" s="558" t="s">
        <v>2185</v>
      </c>
      <c r="C460" s="318">
        <f>'Series 700 Input'!J460</f>
        <v>0</v>
      </c>
      <c r="D460" s="318" t="s">
        <v>18</v>
      </c>
      <c r="E460" s="574">
        <v>2040</v>
      </c>
      <c r="F460" s="574">
        <v>2040</v>
      </c>
      <c r="G460" s="574">
        <v>2040</v>
      </c>
      <c r="H460" s="324">
        <f>IFERROR(IF($C460&lt;2,$C460*E460,IF(AND(2&lt;=$C460,$C460&lt;=5),$C460*F460,IF($C460&gt;5,$C460*G460,"No Offer"))),"No Offer")</f>
        <v>0</v>
      </c>
      <c r="I460" s="573">
        <v>1750</v>
      </c>
      <c r="J460" s="573">
        <v>1750</v>
      </c>
      <c r="K460" s="573">
        <v>1750</v>
      </c>
      <c r="L460" s="326">
        <f>IFERROR(IF($C460&lt;2,$C460*I460,IF(AND(2&lt;=$C460,$C460&lt;=5),$C460*J460,IF($C460&gt;5,$C460*K460,"No Offer"))),"No Offer")</f>
        <v>0</v>
      </c>
      <c r="M460" s="574">
        <v>1164.28</v>
      </c>
      <c r="N460" s="574">
        <v>1164.28</v>
      </c>
      <c r="O460" s="574">
        <v>1164.28</v>
      </c>
      <c r="P460" s="324">
        <f>IFERROR(IF($C460&lt;2,$C460*M460,IF(AND(2&lt;=$C460,$C460&lt;=5),$C460*N460,IF($C460&gt;5,$C460*O460,"No Offer"))),"No Offer")</f>
        <v>0</v>
      </c>
      <c r="Q460" s="644">
        <v>2500</v>
      </c>
      <c r="R460" s="644">
        <v>2500</v>
      </c>
      <c r="S460" s="644">
        <v>2500</v>
      </c>
      <c r="T460" s="326">
        <f>IFERROR(IF($C460&lt;2,$C460*Q460,IF(AND(2&lt;=$C460,$C460&lt;=5),$C460*R460,IF($C460&gt;5,$C460*S460,"No Offer"))),"No Offer")</f>
        <v>0</v>
      </c>
      <c r="U460" s="576">
        <v>1430</v>
      </c>
      <c r="V460" s="576">
        <v>1430</v>
      </c>
      <c r="W460" s="576">
        <v>1430</v>
      </c>
      <c r="X460" s="324">
        <f>IFERROR(IF($C460&lt;2,$C460*U460,IF(AND(2&lt;=$C460,$C460&lt;=5),$C460*V460,IF($C460&gt;5,$C460*W460,"No Offer"))),"No Offer")</f>
        <v>0</v>
      </c>
      <c r="Y460" s="409" t="s">
        <v>402</v>
      </c>
      <c r="Z460" s="409" t="s">
        <v>402</v>
      </c>
      <c r="AA460" s="409" t="s">
        <v>403</v>
      </c>
      <c r="AB460" s="326" t="str">
        <f>IF((0=$C460),"",IFERROR(IF($C460&lt;2,$C460*Y460,IF(AND(2&lt;=$C460,$C460&lt;=5),$C460*Z460,IF($C460&gt;5,$C460*AA460,"No Offer"))),"No Offer"))</f>
        <v/>
      </c>
      <c r="AC460" s="731" t="str">
        <f>AB460</f>
        <v/>
      </c>
    </row>
    <row r="461" spans="1:29" x14ac:dyDescent="0.2">
      <c r="A461" s="316"/>
      <c r="B461" s="558"/>
      <c r="C461" s="318"/>
      <c r="D461" s="318"/>
      <c r="E461" s="574"/>
      <c r="F461" s="574"/>
      <c r="G461" s="574"/>
      <c r="H461" s="319"/>
      <c r="I461" s="573"/>
      <c r="J461" s="573"/>
      <c r="K461" s="573"/>
      <c r="L461" s="318"/>
      <c r="M461" s="574"/>
      <c r="N461" s="574"/>
      <c r="O461" s="574"/>
      <c r="P461" s="319"/>
      <c r="Q461" s="644"/>
      <c r="R461" s="644"/>
      <c r="S461" s="644"/>
      <c r="T461" s="318"/>
      <c r="U461" s="576"/>
      <c r="V461" s="576"/>
      <c r="W461" s="576"/>
      <c r="X461" s="319"/>
      <c r="Y461" s="573"/>
      <c r="Z461" s="573"/>
      <c r="AA461" s="573"/>
      <c r="AB461" s="573"/>
    </row>
    <row r="462" spans="1:29" ht="24.75" customHeight="1" x14ac:dyDescent="0.2">
      <c r="A462" s="316" t="s">
        <v>2186</v>
      </c>
      <c r="B462" s="558" t="s">
        <v>2187</v>
      </c>
      <c r="C462" s="318">
        <f>'Series 700 Input'!J462</f>
        <v>0</v>
      </c>
      <c r="D462" s="318" t="s">
        <v>2178</v>
      </c>
      <c r="E462" s="574">
        <v>300</v>
      </c>
      <c r="F462" s="574">
        <v>300</v>
      </c>
      <c r="G462" s="574">
        <v>300</v>
      </c>
      <c r="H462" s="324">
        <f>IFERROR(IF($C462&lt;2,$C462*E462,IF(AND(2&lt;=$C462,$C462&lt;=5),$C462*F462,IF($C462&gt;5,$C462*G462,"No Offer"))),"No Offer")</f>
        <v>0</v>
      </c>
      <c r="I462" s="573">
        <v>120</v>
      </c>
      <c r="J462" s="573">
        <v>120</v>
      </c>
      <c r="K462" s="573">
        <v>120</v>
      </c>
      <c r="L462" s="326">
        <f>IFERROR(IF($C462&lt;2,$C462*I462,IF(AND(2&lt;=$C462,$C462&lt;=5),$C462*J462,IF($C462&gt;5,$C462*K462,"No Offer"))),"No Offer")</f>
        <v>0</v>
      </c>
      <c r="M462" s="574">
        <v>181.49</v>
      </c>
      <c r="N462" s="574">
        <v>181.49</v>
      </c>
      <c r="O462" s="574">
        <v>181.49</v>
      </c>
      <c r="P462" s="324">
        <f>IFERROR(IF($C462&lt;2,$C462*M462,IF(AND(2&lt;=$C462,$C462&lt;=5),$C462*N462,IF($C462&gt;5,$C462*O462,"No Offer"))),"No Offer")</f>
        <v>0</v>
      </c>
      <c r="Q462" s="644">
        <v>225</v>
      </c>
      <c r="R462" s="644">
        <v>225</v>
      </c>
      <c r="S462" s="644">
        <v>225</v>
      </c>
      <c r="T462" s="326">
        <f>IFERROR(IF($C462&lt;2,$C462*Q462,IF(AND(2&lt;=$C462,$C462&lt;=5),$C462*R462,IF($C462&gt;5,$C462*S462,"No Offer"))),"No Offer")</f>
        <v>0</v>
      </c>
      <c r="U462" s="576">
        <v>190</v>
      </c>
      <c r="V462" s="576">
        <v>190</v>
      </c>
      <c r="W462" s="576">
        <v>190</v>
      </c>
      <c r="X462" s="324">
        <f>IFERROR(IF($C462&lt;2,$C462*U462,IF(AND(2&lt;=$C462,$C462&lt;=5),$C462*V462,IF($C462&gt;5,$C462*W462,"No Offer"))),"No Offer")</f>
        <v>0</v>
      </c>
      <c r="Y462" s="409" t="s">
        <v>402</v>
      </c>
      <c r="Z462" s="409" t="s">
        <v>402</v>
      </c>
      <c r="AA462" s="409" t="s">
        <v>403</v>
      </c>
      <c r="AB462" s="326" t="str">
        <f>IF((0=$C462),"",IFERROR(IF($C462&lt;2,$C462*Y462,IF(AND(2&lt;=$C462,$C462&lt;=5),$C462*Z462,IF($C462&gt;5,$C462*AA462,"No Offer"))),"No Offer"))</f>
        <v/>
      </c>
      <c r="AC462" s="731" t="str">
        <f>AB462</f>
        <v/>
      </c>
    </row>
    <row r="463" spans="1:29" ht="12.75" customHeight="1" x14ac:dyDescent="0.2">
      <c r="A463" s="316"/>
      <c r="B463" s="558"/>
      <c r="C463" s="318"/>
      <c r="D463" s="318"/>
      <c r="E463" s="574"/>
      <c r="F463" s="574"/>
      <c r="G463" s="574"/>
      <c r="H463" s="319"/>
      <c r="I463" s="573"/>
      <c r="J463" s="573"/>
      <c r="K463" s="573"/>
      <c r="L463" s="573"/>
      <c r="M463" s="574"/>
      <c r="N463" s="574"/>
      <c r="O463" s="574"/>
      <c r="P463" s="574"/>
      <c r="Q463" s="644"/>
      <c r="R463" s="644"/>
      <c r="S463" s="644"/>
      <c r="T463" s="644"/>
      <c r="U463" s="576"/>
      <c r="V463" s="576"/>
      <c r="W463" s="576"/>
      <c r="X463" s="576"/>
      <c r="Y463" s="573"/>
      <c r="Z463" s="573"/>
      <c r="AA463" s="573"/>
      <c r="AB463" s="732"/>
    </row>
    <row r="464" spans="1:29" x14ac:dyDescent="0.2">
      <c r="A464" s="331"/>
      <c r="B464" s="586" t="s">
        <v>2188</v>
      </c>
      <c r="C464" s="334"/>
      <c r="D464" s="334"/>
      <c r="E464" s="634" t="s">
        <v>1747</v>
      </c>
      <c r="F464" s="588" t="s">
        <v>1748</v>
      </c>
      <c r="G464" s="634" t="s">
        <v>1749</v>
      </c>
      <c r="H464" s="334"/>
      <c r="I464" s="635" t="s">
        <v>1747</v>
      </c>
      <c r="J464" s="589" t="s">
        <v>1748</v>
      </c>
      <c r="K464" s="635" t="s">
        <v>1749</v>
      </c>
      <c r="L464" s="635"/>
      <c r="M464" s="634" t="s">
        <v>1747</v>
      </c>
      <c r="N464" s="588" t="s">
        <v>1748</v>
      </c>
      <c r="O464" s="634" t="s">
        <v>1749</v>
      </c>
      <c r="P464" s="634"/>
      <c r="Q464" s="634" t="s">
        <v>1747</v>
      </c>
      <c r="R464" s="588" t="s">
        <v>1748</v>
      </c>
      <c r="S464" s="634" t="s">
        <v>1749</v>
      </c>
      <c r="T464" s="634"/>
      <c r="U464" s="635" t="s">
        <v>1747</v>
      </c>
      <c r="V464" s="589" t="s">
        <v>1748</v>
      </c>
      <c r="W464" s="635" t="s">
        <v>1749</v>
      </c>
      <c r="X464" s="635"/>
      <c r="Y464" s="635" t="s">
        <v>1747</v>
      </c>
      <c r="Z464" s="589" t="s">
        <v>1748</v>
      </c>
      <c r="AA464" s="635" t="s">
        <v>1749</v>
      </c>
      <c r="AB464" s="735"/>
    </row>
    <row r="465" spans="1:29" x14ac:dyDescent="0.2">
      <c r="A465" s="331"/>
      <c r="B465" s="586"/>
      <c r="C465" s="334"/>
      <c r="D465" s="334"/>
      <c r="E465" s="634"/>
      <c r="F465" s="588"/>
      <c r="G465" s="634"/>
      <c r="H465" s="334"/>
      <c r="I465" s="635"/>
      <c r="J465" s="589"/>
      <c r="K465" s="635"/>
      <c r="L465" s="635"/>
      <c r="M465" s="634"/>
      <c r="N465" s="588"/>
      <c r="O465" s="634"/>
      <c r="P465" s="634"/>
      <c r="Q465" s="634"/>
      <c r="R465" s="588"/>
      <c r="S465" s="634"/>
      <c r="T465" s="634"/>
      <c r="U465" s="635"/>
      <c r="V465" s="589"/>
      <c r="W465" s="635"/>
      <c r="X465" s="635"/>
      <c r="Y465" s="635"/>
      <c r="Z465" s="589"/>
      <c r="AA465" s="635"/>
      <c r="AB465" s="735"/>
    </row>
    <row r="466" spans="1:29" x14ac:dyDescent="0.2">
      <c r="A466" s="316"/>
      <c r="B466" s="558"/>
      <c r="C466" s="318"/>
      <c r="D466" s="318"/>
      <c r="E466" s="574"/>
      <c r="F466" s="574"/>
      <c r="G466" s="574"/>
      <c r="H466" s="319"/>
      <c r="I466" s="573"/>
      <c r="J466" s="573"/>
      <c r="K466" s="573"/>
      <c r="L466" s="573"/>
      <c r="M466" s="574"/>
      <c r="N466" s="574"/>
      <c r="O466" s="574"/>
      <c r="P466" s="574"/>
      <c r="Q466" s="644"/>
      <c r="R466" s="644"/>
      <c r="S466" s="644"/>
      <c r="T466" s="644"/>
      <c r="U466" s="576"/>
      <c r="V466" s="576"/>
      <c r="W466" s="576"/>
      <c r="X466" s="576"/>
      <c r="Y466" s="573"/>
      <c r="Z466" s="573"/>
      <c r="AA466" s="573"/>
      <c r="AB466" s="732"/>
    </row>
    <row r="467" spans="1:29" ht="25.5" x14ac:dyDescent="0.2">
      <c r="A467" s="316" t="s">
        <v>2189</v>
      </c>
      <c r="B467" s="558" t="s">
        <v>2190</v>
      </c>
      <c r="C467" s="318">
        <f>'Series 700 Input'!J467</f>
        <v>0</v>
      </c>
      <c r="D467" s="318" t="s">
        <v>1622</v>
      </c>
      <c r="E467" s="574">
        <v>134.35</v>
      </c>
      <c r="F467" s="574">
        <v>134.35</v>
      </c>
      <c r="G467" s="574">
        <v>134.35</v>
      </c>
      <c r="H467" s="324">
        <f>IFERROR(IF($C467&lt;50,$C467*E467,IF(AND(50&lt;=$C467,$C467&lt;=500),$C467*F467,IF($C467&gt;500,$C467*G467,"No Offer"))),"No Offer")</f>
        <v>0</v>
      </c>
      <c r="I467" s="573">
        <v>100</v>
      </c>
      <c r="J467" s="573">
        <v>100</v>
      </c>
      <c r="K467" s="573">
        <v>100</v>
      </c>
      <c r="L467" s="326">
        <f>IFERROR(IF($C467&lt;50,$C467*I467,IF(AND(50&lt;=$C467,$C467&lt;=500),$C467*J467,IF($C467&gt;500,$C467*K467,"No Offer"))),"No Offer")</f>
        <v>0</v>
      </c>
      <c r="M467" s="574">
        <v>133.41</v>
      </c>
      <c r="N467" s="574">
        <v>133.41</v>
      </c>
      <c r="O467" s="574">
        <v>133.41</v>
      </c>
      <c r="P467" s="324">
        <f>IFERROR(IF($C467&lt;50,$C467*M467,IF(AND(50&lt;=$C467,$C467&lt;=500),$C467*N467,IF($C467&gt;500,$C467*O467,"No Offer"))),"No Offer")</f>
        <v>0</v>
      </c>
      <c r="Q467" s="644">
        <v>105</v>
      </c>
      <c r="R467" s="644">
        <v>105</v>
      </c>
      <c r="S467" s="644">
        <v>105</v>
      </c>
      <c r="T467" s="326">
        <f>IFERROR(IF($C467&lt;50,$C467*Q467,IF(AND(50&lt;=$C467,$C467&lt;=500),$C467*R467,IF($C467&gt;500,$C467*S467,"No Offer"))),"No Offer")</f>
        <v>0</v>
      </c>
      <c r="U467" s="576">
        <v>112</v>
      </c>
      <c r="V467" s="576">
        <v>112</v>
      </c>
      <c r="W467" s="576">
        <v>112</v>
      </c>
      <c r="X467" s="324">
        <f>IFERROR(IF($C467&lt;50,$C467*U467,IF(AND(50&lt;=$C467,$C467&lt;=500),$C467*V467,IF($C467&gt;500,$C467*W467,"No Offer"))),"No Offer")</f>
        <v>0</v>
      </c>
      <c r="Y467" s="409" t="s">
        <v>402</v>
      </c>
      <c r="Z467" s="409" t="s">
        <v>402</v>
      </c>
      <c r="AA467" s="409" t="s">
        <v>403</v>
      </c>
      <c r="AB467" s="326" t="str">
        <f>IF((0=$C467),"",IFERROR(IF($C467&lt;50,$C467*Y467,IF(AND(50&lt;=$C467,$C467&lt;=500),$C467*Z467,IF($C467&gt;500,$C467*AA467,"No Offer"))),"No Offer"))</f>
        <v/>
      </c>
      <c r="AC467" s="731" t="str">
        <f>AB467</f>
        <v/>
      </c>
    </row>
    <row r="468" spans="1:29" x14ac:dyDescent="0.2">
      <c r="A468" s="316"/>
      <c r="B468" s="558"/>
      <c r="C468" s="318"/>
      <c r="D468" s="318"/>
      <c r="E468" s="574"/>
      <c r="F468" s="574"/>
      <c r="G468" s="574"/>
      <c r="H468" s="319"/>
      <c r="I468" s="573"/>
      <c r="J468" s="573"/>
      <c r="K468" s="573"/>
      <c r="L468" s="732"/>
      <c r="M468" s="574"/>
      <c r="N468" s="574"/>
      <c r="O468" s="574"/>
      <c r="P468" s="319"/>
      <c r="Q468" s="644"/>
      <c r="R468" s="644"/>
      <c r="S468" s="644"/>
      <c r="T468" s="732"/>
      <c r="U468" s="576"/>
      <c r="V468" s="576"/>
      <c r="W468" s="576"/>
      <c r="X468" s="319"/>
      <c r="Y468" s="573"/>
      <c r="Z468" s="573"/>
      <c r="AA468" s="573"/>
      <c r="AB468" s="732"/>
    </row>
    <row r="469" spans="1:29" ht="25.5" x14ac:dyDescent="0.2">
      <c r="A469" s="316" t="s">
        <v>2191</v>
      </c>
      <c r="B469" s="558" t="s">
        <v>2192</v>
      </c>
      <c r="C469" s="318">
        <f>'Series 700 Input'!J469</f>
        <v>0</v>
      </c>
      <c r="D469" s="318" t="s">
        <v>1622</v>
      </c>
      <c r="E469" s="574">
        <v>138.24</v>
      </c>
      <c r="F469" s="574">
        <v>138.24</v>
      </c>
      <c r="G469" s="574">
        <v>138.24</v>
      </c>
      <c r="H469" s="324">
        <f>IFERROR(IF($C469&lt;50,$C469*E469,IF(AND(50&lt;=$C469,$C469&lt;=500),$C469*F469,IF($C469&gt;500,$C469*G469,"No Offer"))),"No Offer")</f>
        <v>0</v>
      </c>
      <c r="I469" s="573">
        <v>100</v>
      </c>
      <c r="J469" s="573">
        <v>100</v>
      </c>
      <c r="K469" s="573">
        <v>100</v>
      </c>
      <c r="L469" s="326">
        <f>IFERROR(IF($C469&lt;50,$C469*I469,IF(AND(50&lt;=$C469,$C469&lt;=500),$C469*J469,IF($C469&gt;500,$C469*K469,"No Offer"))),"No Offer")</f>
        <v>0</v>
      </c>
      <c r="M469" s="574">
        <v>139.16</v>
      </c>
      <c r="N469" s="574">
        <v>139.16</v>
      </c>
      <c r="O469" s="574">
        <v>139.16</v>
      </c>
      <c r="P469" s="324">
        <f>IFERROR(IF($C469&lt;50,$C469*M469,IF(AND(50&lt;=$C469,$C469&lt;=500),$C469*N469,IF($C469&gt;500,$C469*O469,"No Offer"))),"No Offer")</f>
        <v>0</v>
      </c>
      <c r="Q469" s="644">
        <v>105</v>
      </c>
      <c r="R469" s="644">
        <v>105</v>
      </c>
      <c r="S469" s="644">
        <v>105</v>
      </c>
      <c r="T469" s="326">
        <f>IFERROR(IF($C469&lt;50,$C469*Q469,IF(AND(50&lt;=$C469,$C469&lt;=500),$C469*R469,IF($C469&gt;500,$C469*S469,"No Offer"))),"No Offer")</f>
        <v>0</v>
      </c>
      <c r="U469" s="576">
        <v>120</v>
      </c>
      <c r="V469" s="576">
        <v>120</v>
      </c>
      <c r="W469" s="576">
        <v>120</v>
      </c>
      <c r="X469" s="324">
        <f>IFERROR(IF($C469&lt;50,$C469*U469,IF(AND(50&lt;=$C469,$C469&lt;=500),$C469*V469,IF($C469&gt;500,$C469*W469,"No Offer"))),"No Offer")</f>
        <v>0</v>
      </c>
      <c r="Y469" s="409" t="s">
        <v>402</v>
      </c>
      <c r="Z469" s="409" t="s">
        <v>402</v>
      </c>
      <c r="AA469" s="409" t="s">
        <v>403</v>
      </c>
      <c r="AB469" s="326" t="str">
        <f>IF((0=$C469),"",IFERROR(IF($C469&lt;50,$C469*Y469,IF(AND(50&lt;=$C469,$C469&lt;=500),$C469*Z469,IF($C469&gt;500,$C469*AA469,"No Offer"))),"No Offer"))</f>
        <v/>
      </c>
      <c r="AC469" s="731" t="str">
        <f>AB469</f>
        <v/>
      </c>
    </row>
    <row r="470" spans="1:29" x14ac:dyDescent="0.2">
      <c r="A470" s="316"/>
      <c r="B470" s="558"/>
      <c r="C470" s="318"/>
      <c r="D470" s="318"/>
      <c r="E470" s="574"/>
      <c r="F470" s="574"/>
      <c r="G470" s="574"/>
      <c r="H470" s="319"/>
      <c r="I470" s="573"/>
      <c r="J470" s="573"/>
      <c r="K470" s="573"/>
      <c r="L470" s="732"/>
      <c r="M470" s="574"/>
      <c r="N470" s="574"/>
      <c r="O470" s="574"/>
      <c r="P470" s="319"/>
      <c r="Q470" s="644"/>
      <c r="R470" s="644"/>
      <c r="S470" s="644"/>
      <c r="T470" s="732"/>
      <c r="U470" s="576"/>
      <c r="V470" s="576"/>
      <c r="W470" s="576"/>
      <c r="X470" s="319"/>
      <c r="Y470" s="573"/>
      <c r="Z470" s="573"/>
      <c r="AA470" s="573"/>
      <c r="AB470" s="732"/>
    </row>
    <row r="471" spans="1:29" ht="25.5" x14ac:dyDescent="0.2">
      <c r="A471" s="316" t="s">
        <v>2193</v>
      </c>
      <c r="B471" s="558" t="s">
        <v>2194</v>
      </c>
      <c r="C471" s="318">
        <f>'Series 700 Input'!J471</f>
        <v>0</v>
      </c>
      <c r="D471" s="318" t="s">
        <v>1622</v>
      </c>
      <c r="E471" s="574">
        <v>82.39</v>
      </c>
      <c r="F471" s="574">
        <v>82.39</v>
      </c>
      <c r="G471" s="574">
        <v>82.39</v>
      </c>
      <c r="H471" s="324">
        <f>IFERROR(IF($C471&lt;50,$C471*E471,IF(AND(50&lt;=$C471,$C471&lt;=500),$C471*F471,IF($C471&gt;500,$C471*G471,"No Offer"))),"No Offer")</f>
        <v>0</v>
      </c>
      <c r="I471" s="573">
        <v>100</v>
      </c>
      <c r="J471" s="573">
        <v>100</v>
      </c>
      <c r="K471" s="573">
        <v>100</v>
      </c>
      <c r="L471" s="326">
        <f>IFERROR(IF($C471&lt;50,$C471*I471,IF(AND(50&lt;=$C471,$C471&lt;=500),$C471*J471,IF($C471&gt;500,$C471*K471,"No Offer"))),"No Offer")</f>
        <v>0</v>
      </c>
      <c r="M471" s="574">
        <v>103.51</v>
      </c>
      <c r="N471" s="574">
        <v>103.51</v>
      </c>
      <c r="O471" s="574">
        <v>103.51</v>
      </c>
      <c r="P471" s="324">
        <f>IFERROR(IF($C471&lt;50,$C471*M471,IF(AND(50&lt;=$C471,$C471&lt;=500),$C471*N471,IF($C471&gt;500,$C471*O471,"No Offer"))),"No Offer")</f>
        <v>0</v>
      </c>
      <c r="Q471" s="644">
        <v>85</v>
      </c>
      <c r="R471" s="644">
        <v>85</v>
      </c>
      <c r="S471" s="644">
        <v>85</v>
      </c>
      <c r="T471" s="326">
        <f>IFERROR(IF($C471&lt;50,$C471*Q471,IF(AND(50&lt;=$C471,$C471&lt;=500),$C471*R471,IF($C471&gt;500,$C471*S471,"No Offer"))),"No Offer")</f>
        <v>0</v>
      </c>
      <c r="U471" s="576">
        <v>85</v>
      </c>
      <c r="V471" s="576">
        <v>85</v>
      </c>
      <c r="W471" s="576">
        <v>85</v>
      </c>
      <c r="X471" s="324">
        <f>IFERROR(IF($C471&lt;50,$C471*U471,IF(AND(50&lt;=$C471,$C471&lt;=500),$C471*V471,IF($C471&gt;500,$C471*W471,"No Offer"))),"No Offer")</f>
        <v>0</v>
      </c>
      <c r="Y471" s="409" t="s">
        <v>402</v>
      </c>
      <c r="Z471" s="409" t="s">
        <v>402</v>
      </c>
      <c r="AA471" s="409" t="s">
        <v>403</v>
      </c>
      <c r="AB471" s="326" t="str">
        <f>IF((0=$C471),"",IFERROR(IF($C471&lt;50,$C471*Y471,IF(AND(50&lt;=$C471,$C471&lt;=500),$C471*Z471,IF($C471&gt;500,$C471*AA471,"No Offer"))),"No Offer"))</f>
        <v/>
      </c>
      <c r="AC471" s="731" t="str">
        <f>AB471</f>
        <v/>
      </c>
    </row>
    <row r="472" spans="1:29" x14ac:dyDescent="0.2">
      <c r="A472" s="316"/>
      <c r="B472" s="558"/>
      <c r="C472" s="318"/>
      <c r="D472" s="318"/>
      <c r="E472" s="574"/>
      <c r="F472" s="574"/>
      <c r="G472" s="574"/>
      <c r="H472" s="319"/>
      <c r="I472" s="573"/>
      <c r="J472" s="573"/>
      <c r="K472" s="573"/>
      <c r="L472" s="732"/>
      <c r="M472" s="574"/>
      <c r="N472" s="574"/>
      <c r="O472" s="574"/>
      <c r="P472" s="319"/>
      <c r="Q472" s="644"/>
      <c r="R472" s="644"/>
      <c r="S472" s="644"/>
      <c r="T472" s="732"/>
      <c r="U472" s="576"/>
      <c r="V472" s="576"/>
      <c r="W472" s="576"/>
      <c r="X472" s="319"/>
      <c r="Y472" s="573"/>
      <c r="Z472" s="573"/>
      <c r="AA472" s="573"/>
      <c r="AB472" s="732"/>
    </row>
    <row r="473" spans="1:29" ht="38.25" x14ac:dyDescent="0.2">
      <c r="A473" s="316" t="s">
        <v>2195</v>
      </c>
      <c r="B473" s="558" t="s">
        <v>2196</v>
      </c>
      <c r="C473" s="318">
        <f>'Series 700 Input'!J473</f>
        <v>0</v>
      </c>
      <c r="D473" s="318" t="s">
        <v>1622</v>
      </c>
      <c r="E473" s="574">
        <v>108.83</v>
      </c>
      <c r="F473" s="574">
        <v>108.83</v>
      </c>
      <c r="G473" s="574">
        <v>108.83</v>
      </c>
      <c r="H473" s="324">
        <f>IFERROR(IF($C473&lt;50,$C473*E473,IF(AND(50&lt;=$C473,$C473&lt;=500),$C473*F473,IF($C473&gt;500,$C473*G473,"No Offer"))),"No Offer")</f>
        <v>0</v>
      </c>
      <c r="I473" s="573">
        <v>100</v>
      </c>
      <c r="J473" s="573">
        <v>100</v>
      </c>
      <c r="K473" s="573">
        <v>100</v>
      </c>
      <c r="L473" s="326">
        <f>IFERROR(IF($C473&lt;50,$C473*I473,IF(AND(50&lt;=$C473,$C473&lt;=500),$C473*J473,IF($C473&gt;500,$C473*K473,"No Offer"))),"No Offer")</f>
        <v>0</v>
      </c>
      <c r="M473" s="574">
        <v>115.01</v>
      </c>
      <c r="N473" s="574">
        <v>115.01</v>
      </c>
      <c r="O473" s="574">
        <v>115.01</v>
      </c>
      <c r="P473" s="324">
        <f>IFERROR(IF($C473&lt;50,$C473*M473,IF(AND(50&lt;=$C473,$C473&lt;=500),$C473*N473,IF($C473&gt;500,$C473*O473,"No Offer"))),"No Offer")</f>
        <v>0</v>
      </c>
      <c r="Q473" s="644">
        <v>95</v>
      </c>
      <c r="R473" s="644">
        <v>95</v>
      </c>
      <c r="S473" s="644">
        <v>95</v>
      </c>
      <c r="T473" s="326">
        <f>IFERROR(IF($C473&lt;50,$C473*Q473,IF(AND(50&lt;=$C473,$C473&lt;=500),$C473*R473,IF($C473&gt;500,$C473*S473,"No Offer"))),"No Offer")</f>
        <v>0</v>
      </c>
      <c r="U473" s="576">
        <v>105</v>
      </c>
      <c r="V473" s="576">
        <v>105</v>
      </c>
      <c r="W473" s="576">
        <v>105</v>
      </c>
      <c r="X473" s="324">
        <f>IFERROR(IF($C473&lt;50,$C473*U473,IF(AND(50&lt;=$C473,$C473&lt;=500),$C473*V473,IF($C473&gt;500,$C473*W473,"No Offer"))),"No Offer")</f>
        <v>0</v>
      </c>
      <c r="Y473" s="409" t="s">
        <v>402</v>
      </c>
      <c r="Z473" s="409" t="s">
        <v>402</v>
      </c>
      <c r="AA473" s="409" t="s">
        <v>403</v>
      </c>
      <c r="AB473" s="326" t="str">
        <f>IF((0=$C473),"",IFERROR(IF($C473&lt;50,$C473*Y473,IF(AND(50&lt;=$C473,$C473&lt;=500),$C473*Z473,IF($C473&gt;500,$C473*AA473,"No Offer"))),"No Offer"))</f>
        <v/>
      </c>
      <c r="AC473" s="731" t="str">
        <f>AB473</f>
        <v/>
      </c>
    </row>
    <row r="474" spans="1:29" ht="15.75" x14ac:dyDescent="0.25">
      <c r="A474" s="316"/>
      <c r="B474" s="764"/>
      <c r="C474" s="318"/>
      <c r="D474" s="318"/>
      <c r="E474" s="574"/>
      <c r="F474" s="574"/>
      <c r="G474" s="574"/>
      <c r="H474" s="319"/>
      <c r="I474" s="573"/>
      <c r="J474" s="573"/>
      <c r="K474" s="573"/>
      <c r="L474" s="573"/>
      <c r="M474" s="574"/>
      <c r="N474" s="574"/>
      <c r="O474" s="574"/>
      <c r="P474" s="574"/>
      <c r="Q474" s="644"/>
      <c r="R474" s="644"/>
      <c r="S474" s="644"/>
      <c r="T474" s="644"/>
      <c r="U474" s="576"/>
      <c r="V474" s="576"/>
      <c r="W474" s="576"/>
      <c r="X474" s="576"/>
      <c r="Y474" s="573"/>
      <c r="Z474" s="573"/>
      <c r="AA474" s="573"/>
      <c r="AB474" s="732"/>
    </row>
    <row r="475" spans="1:29" x14ac:dyDescent="0.2">
      <c r="A475" s="331"/>
      <c r="B475" s="586" t="s">
        <v>2188</v>
      </c>
      <c r="C475" s="334"/>
      <c r="D475" s="334"/>
      <c r="E475" s="634" t="s">
        <v>2197</v>
      </c>
      <c r="F475" s="588" t="s">
        <v>2198</v>
      </c>
      <c r="G475" s="634" t="s">
        <v>2199</v>
      </c>
      <c r="H475" s="765"/>
      <c r="I475" s="635" t="s">
        <v>2197</v>
      </c>
      <c r="J475" s="589" t="s">
        <v>2198</v>
      </c>
      <c r="K475" s="635" t="s">
        <v>2199</v>
      </c>
      <c r="L475" s="765"/>
      <c r="M475" s="634" t="s">
        <v>2197</v>
      </c>
      <c r="N475" s="588" t="s">
        <v>2198</v>
      </c>
      <c r="O475" s="634" t="s">
        <v>2199</v>
      </c>
      <c r="P475" s="765"/>
      <c r="Q475" s="634" t="s">
        <v>2197</v>
      </c>
      <c r="R475" s="588" t="s">
        <v>2198</v>
      </c>
      <c r="S475" s="634" t="s">
        <v>2199</v>
      </c>
      <c r="T475" s="765"/>
      <c r="U475" s="635" t="s">
        <v>2197</v>
      </c>
      <c r="V475" s="589" t="s">
        <v>2198</v>
      </c>
      <c r="W475" s="635" t="s">
        <v>2199</v>
      </c>
      <c r="X475" s="765"/>
      <c r="Y475" s="635" t="s">
        <v>2197</v>
      </c>
      <c r="Z475" s="589" t="s">
        <v>2198</v>
      </c>
      <c r="AA475" s="635" t="s">
        <v>2199</v>
      </c>
      <c r="AB475" s="735"/>
    </row>
    <row r="476" spans="1:29" ht="15.75" x14ac:dyDescent="0.25">
      <c r="A476" s="316"/>
      <c r="B476" s="764"/>
      <c r="C476" s="318"/>
      <c r="D476" s="318"/>
      <c r="E476" s="574"/>
      <c r="F476" s="574"/>
      <c r="G476" s="765">
        <f>SUM(H466:H474)</f>
        <v>0</v>
      </c>
      <c r="H476" s="319"/>
      <c r="I476" s="573"/>
      <c r="J476" s="573"/>
      <c r="K476" s="765">
        <f>SUM(L466:L474)</f>
        <v>0</v>
      </c>
      <c r="L476" s="573"/>
      <c r="M476" s="574"/>
      <c r="N476" s="574"/>
      <c r="O476" s="765">
        <f>SUM(P466:P474)</f>
        <v>0</v>
      </c>
      <c r="P476" s="574"/>
      <c r="Q476" s="644"/>
      <c r="R476" s="644"/>
      <c r="S476" s="765">
        <f>SUM(T466:T474)</f>
        <v>0</v>
      </c>
      <c r="T476" s="644"/>
      <c r="U476" s="576"/>
      <c r="V476" s="576"/>
      <c r="W476" s="765">
        <f>SUM(X466:X474)</f>
        <v>0</v>
      </c>
      <c r="X476" s="576"/>
      <c r="Y476" s="573"/>
      <c r="Z476" s="573"/>
      <c r="AA476" s="765">
        <f>SUM(AB466:AB474)</f>
        <v>0</v>
      </c>
      <c r="AB476" s="732"/>
    </row>
    <row r="477" spans="1:29" ht="25.5" x14ac:dyDescent="0.2">
      <c r="A477" s="316" t="s">
        <v>2200</v>
      </c>
      <c r="B477" s="558" t="s">
        <v>2201</v>
      </c>
      <c r="C477" s="766"/>
      <c r="D477" s="318" t="s">
        <v>2202</v>
      </c>
      <c r="E477" s="767">
        <v>0.1</v>
      </c>
      <c r="F477" s="767">
        <v>0.1</v>
      </c>
      <c r="G477" s="767">
        <v>0.1</v>
      </c>
      <c r="H477" s="324">
        <f>IFERROR(IF($G476&lt;500,$G476*E477,IF(AND(500&lt;=$G476,$G476&lt;=5000),$G476*F477,IF($G476&gt;5000,$G476*G477,"No Offer"))),"No Offer")</f>
        <v>0</v>
      </c>
      <c r="I477" s="768">
        <v>0.05</v>
      </c>
      <c r="J477" s="768">
        <v>0.05</v>
      </c>
      <c r="K477" s="768">
        <v>0.05</v>
      </c>
      <c r="L477" s="326" t="str">
        <f>IF((0=$G476),"",IFERROR(IF($K476&lt;500,$K476*I477,IF(AND(500&lt;=$K476,$K476&lt;=5000),$K476*J477,IF($K476&gt;5000,$K476*K477,"No Offer"))),"No Offer"))</f>
        <v/>
      </c>
      <c r="M477" s="767">
        <v>0.15</v>
      </c>
      <c r="N477" s="767">
        <v>0.15</v>
      </c>
      <c r="O477" s="767">
        <v>0.15</v>
      </c>
      <c r="P477" s="326" t="str">
        <f>IF((0=$O476),"",IFERROR(IF($O476&lt;500,$O476*M477,IF(AND(500&lt;=$O476,$O476&lt;=5000),$O476*N477,IF($O476&gt;5000,$O476*O477,"No Offer"))),"No Offer"))</f>
        <v/>
      </c>
      <c r="Q477" s="769">
        <v>0.1</v>
      </c>
      <c r="R477" s="769">
        <v>0.1</v>
      </c>
      <c r="S477" s="769">
        <v>0.1</v>
      </c>
      <c r="T477" s="326" t="str">
        <f>IF((0=$S476),"",IFERROR(IF($S476&lt;500,$S476*Q477,IF(AND(500&lt;=$S476,$S476&lt;=5000),$S476*R477,IF($S476&gt;5000,$S476*S477,"No Offer"))),"No Offer"))</f>
        <v/>
      </c>
      <c r="U477" s="770">
        <v>0.1</v>
      </c>
      <c r="V477" s="770">
        <v>0.1</v>
      </c>
      <c r="W477" s="770">
        <v>0.1</v>
      </c>
      <c r="X477" s="326" t="str">
        <f>IF((0=$W476),"",IFERROR(IF($W476&lt;500,$W476*U477,IF(AND(500&lt;=$W476,$W476&lt;=5000),$W476*V477,IF($W476&gt;5000,$W476*W477,"No Offer"))),"No Offer"))</f>
        <v/>
      </c>
      <c r="Y477" s="409" t="s">
        <v>402</v>
      </c>
      <c r="Z477" s="409" t="s">
        <v>402</v>
      </c>
      <c r="AA477" s="409" t="s">
        <v>403</v>
      </c>
      <c r="AB477" s="326" t="str">
        <f>IF((0=$AA476),"",IFERROR(IF($AA476&lt;500,$AA476*Y477,IF(AND(500&lt;=$AA476,$AA476&lt;=5000),$AA476*Z477,IF($AA476&gt;5000,$AA476*AA477,"No Offer"))),"No Offer"))</f>
        <v/>
      </c>
      <c r="AC477" s="731" t="str">
        <f>AB477</f>
        <v/>
      </c>
    </row>
    <row r="478" spans="1:29" x14ac:dyDescent="0.2">
      <c r="A478" s="316"/>
      <c r="B478" s="55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644"/>
      <c r="Z478" s="644"/>
      <c r="AA478" s="644"/>
      <c r="AB478" s="732"/>
    </row>
    <row r="479" spans="1:29" x14ac:dyDescent="0.2">
      <c r="A479" s="316"/>
      <c r="B479" s="55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644"/>
      <c r="Z479" s="644"/>
      <c r="AA479" s="644"/>
      <c r="AB479" s="732"/>
    </row>
    <row r="480" spans="1:29" x14ac:dyDescent="0.2">
      <c r="A480" s="578" t="s">
        <v>2203</v>
      </c>
      <c r="B480" s="702" t="s">
        <v>2204</v>
      </c>
      <c r="C480" s="703"/>
      <c r="D480" s="704"/>
      <c r="E480" s="704"/>
      <c r="F480" s="704"/>
      <c r="G480" s="704"/>
      <c r="H480" s="704"/>
      <c r="I480" s="704"/>
      <c r="J480" s="704"/>
      <c r="K480" s="704"/>
      <c r="L480" s="704"/>
      <c r="M480" s="704"/>
      <c r="N480" s="704"/>
      <c r="O480" s="704"/>
      <c r="P480" s="704"/>
      <c r="Q480" s="704"/>
      <c r="R480" s="704"/>
      <c r="S480" s="704"/>
      <c r="T480" s="704"/>
      <c r="U480" s="704"/>
      <c r="V480" s="704"/>
      <c r="W480" s="704"/>
      <c r="X480" s="704"/>
      <c r="Y480" s="704"/>
      <c r="Z480" s="704"/>
      <c r="AA480" s="705"/>
      <c r="AB480" s="471"/>
    </row>
    <row r="481" spans="1:28" x14ac:dyDescent="0.2">
      <c r="A481" s="474"/>
      <c r="B481" s="475" t="s">
        <v>1790</v>
      </c>
      <c r="C481" s="476"/>
      <c r="D481" s="476"/>
      <c r="E481" s="476"/>
      <c r="F481" s="476"/>
      <c r="G481" s="476"/>
      <c r="H481" s="737">
        <f>((G458+G438+G431+G424+G395+G356+G336+G286+G260+G252+G234+G195+G145+G70+G51+G20)*'Summary Final'!$E26)</f>
        <v>0</v>
      </c>
      <c r="I481" s="476"/>
      <c r="J481" s="476"/>
      <c r="K481" s="476"/>
      <c r="L481" s="737">
        <f>(K458+K438+K431+K424+K395+K356+K336+K286+K260+K252+K234+K195+K145+K70+K51+K20)*'Summary Final'!$E26</f>
        <v>0</v>
      </c>
      <c r="M481" s="476"/>
      <c r="N481" s="476"/>
      <c r="O481" s="476"/>
      <c r="P481" s="737">
        <f>(O458+O438+O431+O424+O395+O356+O336+O286+O260+O252+O234+O195+O145+O70+O51+O20)*'Summary Final'!$E26</f>
        <v>0</v>
      </c>
      <c r="Q481" s="476"/>
      <c r="R481" s="476"/>
      <c r="S481" s="476"/>
      <c r="T481" s="737">
        <f>(S458+S438+S431+S424+S395+S356+S336+S286+S260+S252+S234+S195+S145+S70+S51+S20)*'Summary Final'!$E26</f>
        <v>0</v>
      </c>
      <c r="U481" s="476"/>
      <c r="V481" s="476"/>
      <c r="W481" s="476"/>
      <c r="X481" s="737">
        <f>(W458+W438+W431+W424+W395+W356+W336+W286+W260+W252+W234+W195+W145+W70+W51+W20)*'Summary Final'!$E26</f>
        <v>0</v>
      </c>
      <c r="Y481" s="476"/>
      <c r="Z481" s="476"/>
      <c r="AA481" s="476"/>
      <c r="AB481" s="737">
        <f>(AA458+AA438+AA431+AA424+AA395+AA356+AA336+AA286+AA260+AA252+AA234+AA195+AA145+AA70+AA51+AA20)*'Summary Final'!$E26</f>
        <v>0</v>
      </c>
    </row>
    <row r="482" spans="1:28" x14ac:dyDescent="0.2">
      <c r="A482" s="771"/>
      <c r="B482" s="721" t="s">
        <v>1776</v>
      </c>
      <c r="C482" s="772"/>
      <c r="D482" s="772"/>
      <c r="E482" s="772"/>
      <c r="F482" s="772"/>
      <c r="G482" s="772"/>
      <c r="H482" s="774">
        <f>((G452+G445+G337+G331+G265+G243+G176+G7)*'Summary Final'!$E27)</f>
        <v>0</v>
      </c>
      <c r="I482" s="772"/>
      <c r="J482" s="772"/>
      <c r="K482" s="772"/>
      <c r="L482" s="774">
        <f>(K452+K445+K337+K331+K265+K243+K176+K7)*'Summary Final'!$E27</f>
        <v>0</v>
      </c>
      <c r="M482" s="772"/>
      <c r="N482" s="772"/>
      <c r="O482" s="772"/>
      <c r="P482" s="774">
        <f>(O452+O445+O337+O331+O265+O243+O176+O7)*'Summary Final'!$E27</f>
        <v>0</v>
      </c>
      <c r="Q482" s="772"/>
      <c r="R482" s="772"/>
      <c r="S482" s="772"/>
      <c r="T482" s="774">
        <f>(S452+S445+S337+S331+S265+S243+S176+S7)*'Summary Final'!$E27</f>
        <v>0</v>
      </c>
      <c r="U482" s="772"/>
      <c r="V482" s="772"/>
      <c r="W482" s="772"/>
      <c r="X482" s="774">
        <f>(W452+W445+W337+W331+W265+W243+W176+W7)*'Summary Final'!$E27</f>
        <v>0</v>
      </c>
      <c r="Y482" s="772"/>
      <c r="Z482" s="772"/>
      <c r="AA482" s="772"/>
      <c r="AB482" s="774">
        <f>(AA452+AA445+AA337+AA331+AA265+AA243+AA176+AA7)*'Summary Final'!$E27</f>
        <v>0</v>
      </c>
    </row>
    <row r="483" spans="1:28" x14ac:dyDescent="0.2">
      <c r="A483" s="363"/>
      <c r="B483" s="364" t="s">
        <v>2205</v>
      </c>
      <c r="C483" s="367"/>
      <c r="D483" s="367"/>
      <c r="E483" s="367"/>
      <c r="F483" s="367"/>
      <c r="G483" s="368"/>
      <c r="H483" s="368">
        <f>IF(COUNTIF(H7:H478,"No offer")&gt;0,"No Offer",SUM(H7:H478))</f>
        <v>0</v>
      </c>
      <c r="I483" s="367"/>
      <c r="J483" s="367"/>
      <c r="K483" s="368"/>
      <c r="L483" s="368">
        <f>IF(COUNTIF(L7:L478,"No offer")&gt;0,"No Offer",SUM(L7:L478))</f>
        <v>0</v>
      </c>
      <c r="M483" s="367"/>
      <c r="N483" s="367"/>
      <c r="O483" s="368"/>
      <c r="P483" s="368">
        <f>IF(COUNTIF(P7:P478,"No offer")&gt;0,"No Offer",SUM(P7:P478))</f>
        <v>0</v>
      </c>
      <c r="Q483" s="367"/>
      <c r="R483" s="367"/>
      <c r="S483" s="368"/>
      <c r="T483" s="368">
        <f>IF(COUNTIF(T7:T478,"No offer")&gt;0,"No Offer",SUM(T7:T478))</f>
        <v>0</v>
      </c>
      <c r="U483" s="367"/>
      <c r="V483" s="367"/>
      <c r="W483" s="368"/>
      <c r="X483" s="368">
        <f>IF(COUNTIF(X7:X478,"No offer")&gt;0,"No Offer",SUM(X7:X478))</f>
        <v>0</v>
      </c>
      <c r="Y483" s="367"/>
      <c r="Z483" s="367"/>
      <c r="AA483" s="368"/>
      <c r="AB483" s="368">
        <f>IF(COUNTIF('Series 500 Design'!AB10:AB522,"No offer")&gt;0,"No Offer",SUM('Series 500 Design'!AB10:AB522))</f>
        <v>5530</v>
      </c>
    </row>
    <row r="484" spans="1:28" x14ac:dyDescent="0.2">
      <c r="A484" s="474"/>
      <c r="B484" s="475" t="s">
        <v>4048</v>
      </c>
      <c r="C484" s="707"/>
      <c r="D484" s="708"/>
      <c r="E484" s="708"/>
      <c r="F484" s="708"/>
      <c r="G484" s="709"/>
      <c r="H484" s="370">
        <f>SUM(H483:AB483)/H485</f>
        <v>921.66666666666663</v>
      </c>
    </row>
    <row r="485" spans="1:28" x14ac:dyDescent="0.2">
      <c r="A485" s="474"/>
      <c r="B485" s="475" t="s">
        <v>4049</v>
      </c>
      <c r="C485" s="707"/>
      <c r="D485" s="708"/>
      <c r="E485" s="708"/>
      <c r="F485" s="708"/>
      <c r="G485" s="709"/>
      <c r="H485" s="478">
        <f>6-COUNTIF(H483:AB483,"No offer")</f>
        <v>6</v>
      </c>
    </row>
  </sheetData>
  <sheetProtection algorithmName="SHA-512" hashValue="k1I+876lS2BJm2LCv+TYxh7gO34KRZtN7GmFtXUVOT4jNtNZQ8srRtFS9aKYLONG7KEGug540/f1Ciyo1SvYpQ==" saltValue="Qo880T9nRkdMyeEv6RMPYA==" spinCount="100000" sheet="1" objects="1" scenarios="1" selectLockedCells="1" selectUnlockedCells="1"/>
  <mergeCells count="7">
    <mergeCell ref="Y2:AA2"/>
    <mergeCell ref="E3:H3"/>
    <mergeCell ref="I3:K3"/>
    <mergeCell ref="M3:O3"/>
    <mergeCell ref="Q3:S3"/>
    <mergeCell ref="U3:W3"/>
    <mergeCell ref="Y3:AB3"/>
  </mergeCells>
  <pageMargins left="0.74803149606299213" right="0.74803149606299213" top="0.98425196850393704" bottom="0.98425196850393704" header="0.51181102362204722" footer="0.51181102362204722"/>
  <pageSetup paperSize="9" scale="22"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1EEC-540C-442C-9628-1F7C9937DC33}">
  <sheetPr codeName="Sheet31">
    <tabColor rgb="FF7030A0"/>
    <pageSetUpPr fitToPage="1"/>
  </sheetPr>
  <dimension ref="A1:L485"/>
  <sheetViews>
    <sheetView topLeftCell="A378" zoomScaleNormal="100" zoomScaleSheetLayoutView="85" workbookViewId="0">
      <selection activeCell="C85" sqref="C85"/>
    </sheetView>
  </sheetViews>
  <sheetFormatPr defaultColWidth="9.140625" defaultRowHeight="12.75" x14ac:dyDescent="0.2"/>
  <cols>
    <col min="1" max="1" width="8.140625" style="298" customWidth="1"/>
    <col min="2" max="2" width="54.42578125" style="713" customWidth="1"/>
    <col min="3" max="3" width="13.42578125" style="298" customWidth="1"/>
    <col min="4" max="4" width="7.42578125" style="298" customWidth="1"/>
    <col min="5" max="5" width="10.85546875" style="298" customWidth="1"/>
    <col min="6" max="6" width="13" style="298" customWidth="1"/>
    <col min="7" max="7" width="12.42578125" style="298" customWidth="1"/>
    <col min="8" max="8" width="13" style="298" customWidth="1"/>
    <col min="9" max="9" width="9.140625" style="557"/>
    <col min="10" max="10" width="13.42578125" style="298" customWidth="1"/>
    <col min="11" max="11" width="7.42578125" style="298" customWidth="1"/>
    <col min="12" max="12" width="13" style="298" customWidth="1"/>
    <col min="13" max="16384" width="9.140625" style="557"/>
  </cols>
  <sheetData>
    <row r="1" spans="1:12" x14ac:dyDescent="0.2">
      <c r="A1" s="712" t="s">
        <v>1774</v>
      </c>
      <c r="D1" s="713"/>
      <c r="E1" s="713"/>
      <c r="F1" s="713"/>
      <c r="G1" s="713"/>
      <c r="H1" s="713"/>
      <c r="K1" s="713"/>
      <c r="L1" s="713"/>
    </row>
    <row r="2" spans="1:12" x14ac:dyDescent="0.2">
      <c r="A2" s="715"/>
      <c r="D2" s="299"/>
      <c r="E2" s="299"/>
      <c r="F2" s="299"/>
      <c r="G2" s="299"/>
      <c r="H2" s="299"/>
      <c r="K2" s="299"/>
      <c r="L2" s="299"/>
    </row>
    <row r="3" spans="1:12" ht="13.15" customHeight="1" x14ac:dyDescent="0.2">
      <c r="A3" s="651"/>
      <c r="B3" s="651"/>
      <c r="C3" s="1053" t="s">
        <v>4050</v>
      </c>
      <c r="D3" s="1053"/>
      <c r="E3" s="1056" t="s">
        <v>5</v>
      </c>
      <c r="F3" s="1056"/>
      <c r="G3" s="1056"/>
      <c r="H3" s="1056"/>
      <c r="I3" s="389"/>
      <c r="J3" s="1053" t="s">
        <v>4051</v>
      </c>
      <c r="K3" s="1053"/>
      <c r="L3" s="480"/>
    </row>
    <row r="4" spans="1:12" x14ac:dyDescent="0.2">
      <c r="A4" s="556" t="s">
        <v>1</v>
      </c>
      <c r="B4" s="464" t="s">
        <v>2</v>
      </c>
      <c r="C4" s="380" t="s">
        <v>3</v>
      </c>
      <c r="D4" s="234" t="s">
        <v>4</v>
      </c>
      <c r="E4" s="392" t="s">
        <v>382</v>
      </c>
      <c r="F4" s="392" t="s">
        <v>383</v>
      </c>
      <c r="G4" s="392" t="s">
        <v>384</v>
      </c>
      <c r="H4" s="393" t="s">
        <v>13</v>
      </c>
      <c r="I4" s="389"/>
      <c r="J4" s="380" t="s">
        <v>3</v>
      </c>
      <c r="K4" s="234" t="s">
        <v>4</v>
      </c>
      <c r="L4" s="393" t="s">
        <v>13</v>
      </c>
    </row>
    <row r="5" spans="1:12" x14ac:dyDescent="0.2">
      <c r="E5" s="718"/>
      <c r="F5" s="718"/>
      <c r="G5" s="718"/>
      <c r="H5" s="718"/>
      <c r="L5" s="718"/>
    </row>
    <row r="6" spans="1:12" x14ac:dyDescent="0.2">
      <c r="A6" s="311"/>
      <c r="B6" s="563" t="s">
        <v>1775</v>
      </c>
      <c r="C6" s="313"/>
      <c r="D6" s="719"/>
      <c r="E6" s="616" t="s">
        <v>1747</v>
      </c>
      <c r="F6" s="567" t="s">
        <v>1748</v>
      </c>
      <c r="G6" s="616" t="s">
        <v>1749</v>
      </c>
      <c r="H6" s="719"/>
      <c r="J6" s="313"/>
      <c r="K6" s="719"/>
      <c r="L6" s="719"/>
    </row>
    <row r="7" spans="1:12" x14ac:dyDescent="0.2">
      <c r="A7" s="720"/>
      <c r="B7" s="721" t="s">
        <v>1776</v>
      </c>
      <c r="C7" s="722"/>
      <c r="D7" s="723"/>
      <c r="E7" s="723"/>
      <c r="F7" s="723"/>
      <c r="G7" s="724">
        <f>SUM(H9:H15)</f>
        <v>0</v>
      </c>
      <c r="H7" s="723"/>
      <c r="J7" s="722"/>
      <c r="K7" s="723"/>
      <c r="L7" s="723"/>
    </row>
    <row r="8" spans="1:12" x14ac:dyDescent="0.2">
      <c r="A8" s="316"/>
      <c r="B8" s="558"/>
      <c r="C8" s="318"/>
      <c r="D8" s="346"/>
      <c r="E8" s="730"/>
      <c r="F8" s="730"/>
      <c r="G8" s="730"/>
      <c r="H8" s="730">
        <f>'Series 700 Design'!H8</f>
        <v>0</v>
      </c>
      <c r="J8" s="318"/>
      <c r="K8" s="346"/>
      <c r="L8" s="730"/>
    </row>
    <row r="9" spans="1:12" ht="25.5" x14ac:dyDescent="0.2">
      <c r="A9" s="316" t="s">
        <v>1777</v>
      </c>
      <c r="B9" s="558" t="s">
        <v>1778</v>
      </c>
      <c r="C9" s="406"/>
      <c r="D9" s="318" t="s">
        <v>1636</v>
      </c>
      <c r="E9" s="574">
        <v>55.45</v>
      </c>
      <c r="F9" s="574">
        <v>37.44</v>
      </c>
      <c r="G9" s="574">
        <v>37.44</v>
      </c>
      <c r="H9" s="324">
        <f>'Series 700 Design'!H9</f>
        <v>0</v>
      </c>
      <c r="J9" s="406"/>
      <c r="K9" s="318" t="s">
        <v>1636</v>
      </c>
      <c r="L9" s="324">
        <f>'Series 700 Final'!H9</f>
        <v>0</v>
      </c>
    </row>
    <row r="10" spans="1:12" x14ac:dyDescent="0.2">
      <c r="A10" s="316"/>
      <c r="B10" s="558"/>
      <c r="C10" s="406"/>
      <c r="D10" s="318"/>
      <c r="E10" s="574"/>
      <c r="F10" s="574"/>
      <c r="G10" s="574"/>
      <c r="H10" s="319"/>
      <c r="J10" s="406"/>
      <c r="K10" s="318"/>
      <c r="L10" s="319"/>
    </row>
    <row r="11" spans="1:12" x14ac:dyDescent="0.2">
      <c r="A11" s="316" t="s">
        <v>1779</v>
      </c>
      <c r="B11" s="558" t="s">
        <v>1780</v>
      </c>
      <c r="C11" s="406"/>
      <c r="D11" s="318" t="s">
        <v>1636</v>
      </c>
      <c r="E11" s="574">
        <v>77.02</v>
      </c>
      <c r="F11" s="574">
        <v>46.72</v>
      </c>
      <c r="G11" s="574">
        <v>46.72</v>
      </c>
      <c r="H11" s="324">
        <f>'Series 700 Design'!H11</f>
        <v>0</v>
      </c>
      <c r="J11" s="406"/>
      <c r="K11" s="318" t="s">
        <v>1636</v>
      </c>
      <c r="L11" s="324">
        <f>'Series 700 Final'!H11</f>
        <v>0</v>
      </c>
    </row>
    <row r="12" spans="1:12" x14ac:dyDescent="0.2">
      <c r="A12" s="316"/>
      <c r="B12" s="558"/>
      <c r="C12" s="406"/>
      <c r="D12" s="318"/>
      <c r="E12" s="574"/>
      <c r="F12" s="574"/>
      <c r="G12" s="574"/>
      <c r="H12" s="319"/>
      <c r="J12" s="406"/>
      <c r="K12" s="318"/>
      <c r="L12" s="319"/>
    </row>
    <row r="13" spans="1:12" ht="25.5" x14ac:dyDescent="0.2">
      <c r="A13" s="316" t="s">
        <v>1781</v>
      </c>
      <c r="B13" s="558" t="s">
        <v>1782</v>
      </c>
      <c r="C13" s="406"/>
      <c r="D13" s="318" t="s">
        <v>1636</v>
      </c>
      <c r="E13" s="574">
        <v>52.45</v>
      </c>
      <c r="F13" s="574">
        <v>34.53</v>
      </c>
      <c r="G13" s="574">
        <v>34.53</v>
      </c>
      <c r="H13" s="324">
        <f>'Series 700 Design'!H13</f>
        <v>0</v>
      </c>
      <c r="J13" s="406"/>
      <c r="K13" s="318" t="s">
        <v>1636</v>
      </c>
      <c r="L13" s="324">
        <f>'Series 700 Final'!H13</f>
        <v>0</v>
      </c>
    </row>
    <row r="14" spans="1:12" x14ac:dyDescent="0.2">
      <c r="A14" s="316"/>
      <c r="B14" s="558"/>
      <c r="C14" s="406"/>
      <c r="D14" s="318"/>
      <c r="E14" s="574"/>
      <c r="F14" s="574"/>
      <c r="G14" s="574"/>
      <c r="H14" s="319"/>
      <c r="J14" s="406"/>
      <c r="K14" s="318"/>
      <c r="L14" s="319"/>
    </row>
    <row r="15" spans="1:12" x14ac:dyDescent="0.2">
      <c r="A15" s="316" t="s">
        <v>1783</v>
      </c>
      <c r="B15" s="558" t="s">
        <v>1784</v>
      </c>
      <c r="C15" s="406"/>
      <c r="D15" s="318" t="s">
        <v>1636</v>
      </c>
      <c r="E15" s="574">
        <v>74.02</v>
      </c>
      <c r="F15" s="574">
        <v>43.81</v>
      </c>
      <c r="G15" s="574">
        <v>43.81</v>
      </c>
      <c r="H15" s="324">
        <f>'Series 700 Design'!H15</f>
        <v>0</v>
      </c>
      <c r="J15" s="406"/>
      <c r="K15" s="318" t="s">
        <v>1636</v>
      </c>
      <c r="L15" s="324">
        <f>'Series 700 Final'!H15</f>
        <v>0</v>
      </c>
    </row>
    <row r="16" spans="1:12" x14ac:dyDescent="0.2">
      <c r="A16" s="316"/>
      <c r="B16" s="558"/>
      <c r="C16" s="406"/>
      <c r="D16" s="318"/>
      <c r="E16" s="319"/>
      <c r="F16" s="319"/>
      <c r="G16" s="319"/>
      <c r="H16" s="319"/>
      <c r="J16" s="406"/>
      <c r="K16" s="318"/>
      <c r="L16" s="319"/>
    </row>
    <row r="17" spans="1:12" x14ac:dyDescent="0.2">
      <c r="A17" s="311"/>
      <c r="B17" s="563" t="s">
        <v>1785</v>
      </c>
      <c r="C17" s="400"/>
      <c r="D17" s="314"/>
      <c r="E17" s="314"/>
      <c r="F17" s="314"/>
      <c r="G17" s="314"/>
      <c r="H17" s="314"/>
      <c r="J17" s="400"/>
      <c r="K17" s="314"/>
      <c r="L17" s="314"/>
    </row>
    <row r="18" spans="1:12" x14ac:dyDescent="0.2">
      <c r="A18" s="316"/>
      <c r="B18" s="596"/>
      <c r="C18" s="406"/>
      <c r="D18" s="318"/>
      <c r="E18" s="319"/>
      <c r="F18" s="319"/>
      <c r="G18" s="319"/>
      <c r="H18" s="319"/>
      <c r="J18" s="406"/>
      <c r="K18" s="318"/>
      <c r="L18" s="319"/>
    </row>
    <row r="19" spans="1:12" x14ac:dyDescent="0.2">
      <c r="A19" s="331"/>
      <c r="B19" s="586" t="s">
        <v>1786</v>
      </c>
      <c r="C19" s="484"/>
      <c r="D19" s="334"/>
      <c r="E19" s="635" t="s">
        <v>1787</v>
      </c>
      <c r="F19" s="589" t="s">
        <v>1788</v>
      </c>
      <c r="G19" s="635" t="s">
        <v>1789</v>
      </c>
      <c r="H19" s="635"/>
      <c r="J19" s="484"/>
      <c r="K19" s="334"/>
      <c r="L19" s="635"/>
    </row>
    <row r="20" spans="1:12" x14ac:dyDescent="0.2">
      <c r="A20" s="474"/>
      <c r="B20" s="475" t="s">
        <v>1790</v>
      </c>
      <c r="C20" s="778"/>
      <c r="D20" s="476"/>
      <c r="E20" s="476"/>
      <c r="F20" s="476"/>
      <c r="G20" s="736">
        <f>SUM(H22:H48)</f>
        <v>0</v>
      </c>
      <c r="H20" s="476"/>
      <c r="J20" s="778"/>
      <c r="K20" s="476"/>
      <c r="L20" s="476"/>
    </row>
    <row r="21" spans="1:12" x14ac:dyDescent="0.2">
      <c r="A21" s="316"/>
      <c r="B21" s="596"/>
      <c r="C21" s="406"/>
      <c r="D21" s="318"/>
      <c r="E21" s="319"/>
      <c r="F21" s="319"/>
      <c r="G21" s="319"/>
      <c r="H21" s="319"/>
      <c r="J21" s="406"/>
      <c r="K21" s="318"/>
      <c r="L21" s="319"/>
    </row>
    <row r="22" spans="1:12" ht="25.5" x14ac:dyDescent="0.2">
      <c r="A22" s="316" t="s">
        <v>1791</v>
      </c>
      <c r="B22" s="558" t="s">
        <v>1792</v>
      </c>
      <c r="C22" s="406"/>
      <c r="D22" s="318" t="s">
        <v>1752</v>
      </c>
      <c r="E22" s="574">
        <v>51.68</v>
      </c>
      <c r="F22" s="574">
        <v>50.1</v>
      </c>
      <c r="G22" s="574">
        <v>50.06</v>
      </c>
      <c r="H22" s="324">
        <f>'Series 700 Design'!H22</f>
        <v>0</v>
      </c>
      <c r="J22" s="406"/>
      <c r="K22" s="318" t="s">
        <v>1752</v>
      </c>
      <c r="L22" s="324">
        <f>'Series 700 Final'!H22</f>
        <v>0</v>
      </c>
    </row>
    <row r="23" spans="1:12" x14ac:dyDescent="0.2">
      <c r="A23" s="316"/>
      <c r="B23" s="558"/>
      <c r="C23" s="406"/>
      <c r="D23" s="318"/>
      <c r="E23" s="574"/>
      <c r="F23" s="574"/>
      <c r="G23" s="574"/>
      <c r="H23" s="324"/>
      <c r="J23" s="406"/>
      <c r="K23" s="318"/>
      <c r="L23" s="324"/>
    </row>
    <row r="24" spans="1:12" ht="25.5" x14ac:dyDescent="0.2">
      <c r="A24" s="316" t="s">
        <v>1793</v>
      </c>
      <c r="B24" s="558" t="s">
        <v>1794</v>
      </c>
      <c r="C24" s="406"/>
      <c r="D24" s="318" t="s">
        <v>1752</v>
      </c>
      <c r="E24" s="574">
        <v>51.68</v>
      </c>
      <c r="F24" s="574">
        <v>50.1</v>
      </c>
      <c r="G24" s="574">
        <v>50.06</v>
      </c>
      <c r="H24" s="324">
        <f>'Series 700 Design'!H24</f>
        <v>0</v>
      </c>
      <c r="J24" s="406"/>
      <c r="K24" s="318" t="s">
        <v>1752</v>
      </c>
      <c r="L24" s="324">
        <f>'Series 700 Final'!H24</f>
        <v>0</v>
      </c>
    </row>
    <row r="25" spans="1:12" x14ac:dyDescent="0.2">
      <c r="A25" s="316"/>
      <c r="B25" s="558"/>
      <c r="C25" s="406"/>
      <c r="D25" s="318"/>
      <c r="E25" s="574"/>
      <c r="F25" s="574"/>
      <c r="G25" s="574"/>
      <c r="H25" s="324"/>
      <c r="J25" s="406"/>
      <c r="K25" s="318"/>
      <c r="L25" s="324"/>
    </row>
    <row r="26" spans="1:12" ht="25.5" x14ac:dyDescent="0.2">
      <c r="A26" s="316" t="s">
        <v>1795</v>
      </c>
      <c r="B26" s="558" t="s">
        <v>1796</v>
      </c>
      <c r="C26" s="406"/>
      <c r="D26" s="318" t="s">
        <v>1752</v>
      </c>
      <c r="E26" s="574">
        <v>41.44</v>
      </c>
      <c r="F26" s="574">
        <v>36.39</v>
      </c>
      <c r="G26" s="574">
        <v>36.340000000000003</v>
      </c>
      <c r="H26" s="324">
        <f>'Series 700 Design'!H26</f>
        <v>0</v>
      </c>
      <c r="J26" s="406"/>
      <c r="K26" s="318" t="s">
        <v>1752</v>
      </c>
      <c r="L26" s="324">
        <f>'Series 700 Final'!H26</f>
        <v>0</v>
      </c>
    </row>
    <row r="27" spans="1:12" x14ac:dyDescent="0.2">
      <c r="A27" s="316"/>
      <c r="B27" s="558"/>
      <c r="C27" s="406"/>
      <c r="D27" s="318"/>
      <c r="E27" s="574"/>
      <c r="F27" s="574"/>
      <c r="G27" s="574"/>
      <c r="H27" s="324"/>
      <c r="J27" s="406"/>
      <c r="K27" s="318"/>
      <c r="L27" s="324"/>
    </row>
    <row r="28" spans="1:12" ht="25.5" x14ac:dyDescent="0.2">
      <c r="A28" s="316" t="s">
        <v>1797</v>
      </c>
      <c r="B28" s="558" t="s">
        <v>1798</v>
      </c>
      <c r="C28" s="406"/>
      <c r="D28" s="318" t="s">
        <v>1752</v>
      </c>
      <c r="E28" s="574">
        <v>41.44</v>
      </c>
      <c r="F28" s="574">
        <v>36.39</v>
      </c>
      <c r="G28" s="574">
        <v>36.340000000000003</v>
      </c>
      <c r="H28" s="324">
        <f>'Series 700 Design'!H28</f>
        <v>0</v>
      </c>
      <c r="J28" s="406"/>
      <c r="K28" s="318" t="s">
        <v>1752</v>
      </c>
      <c r="L28" s="324">
        <f>'Series 700 Final'!H28</f>
        <v>0</v>
      </c>
    </row>
    <row r="29" spans="1:12" x14ac:dyDescent="0.2">
      <c r="A29" s="316"/>
      <c r="B29" s="558"/>
      <c r="C29" s="406"/>
      <c r="D29" s="318"/>
      <c r="E29" s="574"/>
      <c r="F29" s="574"/>
      <c r="G29" s="574"/>
      <c r="H29" s="324"/>
      <c r="J29" s="406"/>
      <c r="K29" s="318"/>
      <c r="L29" s="324"/>
    </row>
    <row r="30" spans="1:12" ht="25.5" x14ac:dyDescent="0.2">
      <c r="A30" s="316" t="s">
        <v>1799</v>
      </c>
      <c r="B30" s="558" t="s">
        <v>1800</v>
      </c>
      <c r="C30" s="406"/>
      <c r="D30" s="318" t="s">
        <v>1752</v>
      </c>
      <c r="E30" s="574">
        <v>30.87</v>
      </c>
      <c r="F30" s="574">
        <v>24.28</v>
      </c>
      <c r="G30" s="574">
        <v>24.25</v>
      </c>
      <c r="H30" s="324">
        <f>'Series 700 Design'!H30</f>
        <v>0</v>
      </c>
      <c r="J30" s="406"/>
      <c r="K30" s="318" t="s">
        <v>1752</v>
      </c>
      <c r="L30" s="324">
        <f>'Series 700 Final'!H30</f>
        <v>0</v>
      </c>
    </row>
    <row r="31" spans="1:12" x14ac:dyDescent="0.2">
      <c r="A31" s="316"/>
      <c r="B31" s="558"/>
      <c r="C31" s="406"/>
      <c r="D31" s="318"/>
      <c r="E31" s="574"/>
      <c r="F31" s="574"/>
      <c r="G31" s="574"/>
      <c r="H31" s="324"/>
      <c r="J31" s="406"/>
      <c r="K31" s="318"/>
      <c r="L31" s="324"/>
    </row>
    <row r="32" spans="1:12" ht="25.5" x14ac:dyDescent="0.2">
      <c r="A32" s="316" t="s">
        <v>1801</v>
      </c>
      <c r="B32" s="558" t="s">
        <v>1802</v>
      </c>
      <c r="C32" s="406"/>
      <c r="D32" s="318" t="s">
        <v>1752</v>
      </c>
      <c r="E32" s="574">
        <v>30.87</v>
      </c>
      <c r="F32" s="574">
        <v>24.28</v>
      </c>
      <c r="G32" s="574">
        <v>24.25</v>
      </c>
      <c r="H32" s="324">
        <f>'Series 700 Design'!H32</f>
        <v>0</v>
      </c>
      <c r="J32" s="406"/>
      <c r="K32" s="318" t="s">
        <v>1752</v>
      </c>
      <c r="L32" s="324">
        <f>'Series 700 Final'!H32</f>
        <v>0</v>
      </c>
    </row>
    <row r="33" spans="1:12" x14ac:dyDescent="0.2">
      <c r="A33" s="316"/>
      <c r="B33" s="558"/>
      <c r="C33" s="406"/>
      <c r="D33" s="318"/>
      <c r="E33" s="574"/>
      <c r="F33" s="574"/>
      <c r="G33" s="574"/>
      <c r="H33" s="324"/>
      <c r="J33" s="406"/>
      <c r="K33" s="318"/>
      <c r="L33" s="324"/>
    </row>
    <row r="34" spans="1:12" ht="25.5" x14ac:dyDescent="0.2">
      <c r="A34" s="316" t="s">
        <v>1803</v>
      </c>
      <c r="B34" s="558" t="s">
        <v>1804</v>
      </c>
      <c r="C34" s="406"/>
      <c r="D34" s="318" t="s">
        <v>1752</v>
      </c>
      <c r="E34" s="574">
        <v>52.65</v>
      </c>
      <c r="F34" s="574">
        <v>50.09</v>
      </c>
      <c r="G34" s="574">
        <v>50.05</v>
      </c>
      <c r="H34" s="324">
        <f>'Series 700 Design'!H34</f>
        <v>0</v>
      </c>
      <c r="J34" s="406"/>
      <c r="K34" s="318" t="s">
        <v>1752</v>
      </c>
      <c r="L34" s="324">
        <f>'Series 700 Final'!H34</f>
        <v>0</v>
      </c>
    </row>
    <row r="35" spans="1:12" x14ac:dyDescent="0.2">
      <c r="A35" s="316"/>
      <c r="B35" s="558"/>
      <c r="C35" s="406"/>
      <c r="D35" s="318"/>
      <c r="E35" s="574"/>
      <c r="F35" s="574"/>
      <c r="G35" s="574"/>
      <c r="H35" s="324"/>
      <c r="J35" s="406"/>
      <c r="K35" s="318"/>
      <c r="L35" s="324"/>
    </row>
    <row r="36" spans="1:12" ht="25.5" x14ac:dyDescent="0.2">
      <c r="A36" s="316" t="s">
        <v>1805</v>
      </c>
      <c r="B36" s="558" t="s">
        <v>1806</v>
      </c>
      <c r="C36" s="406"/>
      <c r="D36" s="318" t="s">
        <v>1752</v>
      </c>
      <c r="E36" s="574">
        <v>52.65</v>
      </c>
      <c r="F36" s="574">
        <v>50.09</v>
      </c>
      <c r="G36" s="574">
        <v>50.05</v>
      </c>
      <c r="H36" s="324">
        <f>'Series 700 Design'!H36</f>
        <v>0</v>
      </c>
      <c r="J36" s="406"/>
      <c r="K36" s="318" t="s">
        <v>1752</v>
      </c>
      <c r="L36" s="324">
        <f>'Series 700 Final'!H36</f>
        <v>0</v>
      </c>
    </row>
    <row r="37" spans="1:12" x14ac:dyDescent="0.2">
      <c r="A37" s="346"/>
      <c r="B37" s="614"/>
      <c r="C37" s="406"/>
      <c r="D37" s="318"/>
      <c r="E37" s="574"/>
      <c r="F37" s="574"/>
      <c r="G37" s="574"/>
      <c r="H37" s="324"/>
      <c r="J37" s="406"/>
      <c r="K37" s="318"/>
      <c r="L37" s="324"/>
    </row>
    <row r="38" spans="1:12" ht="25.5" x14ac:dyDescent="0.2">
      <c r="A38" s="316" t="s">
        <v>1807</v>
      </c>
      <c r="B38" s="558" t="s">
        <v>1808</v>
      </c>
      <c r="C38" s="406"/>
      <c r="D38" s="318" t="s">
        <v>1752</v>
      </c>
      <c r="E38" s="574">
        <v>42.65</v>
      </c>
      <c r="F38" s="574">
        <v>38.15</v>
      </c>
      <c r="G38" s="574">
        <v>37.549999999999997</v>
      </c>
      <c r="H38" s="324">
        <f>'Series 700 Design'!H38</f>
        <v>0</v>
      </c>
      <c r="J38" s="406"/>
      <c r="K38" s="318" t="s">
        <v>1752</v>
      </c>
      <c r="L38" s="324">
        <f>'Series 700 Final'!H38</f>
        <v>0</v>
      </c>
    </row>
    <row r="39" spans="1:12" x14ac:dyDescent="0.2">
      <c r="A39" s="316"/>
      <c r="B39" s="558"/>
      <c r="C39" s="406"/>
      <c r="D39" s="318"/>
      <c r="E39" s="574"/>
      <c r="F39" s="574"/>
      <c r="G39" s="574"/>
      <c r="H39" s="324"/>
      <c r="J39" s="406"/>
      <c r="K39" s="318"/>
      <c r="L39" s="324"/>
    </row>
    <row r="40" spans="1:12" ht="25.5" x14ac:dyDescent="0.2">
      <c r="A40" s="316" t="s">
        <v>1809</v>
      </c>
      <c r="B40" s="558" t="s">
        <v>1810</v>
      </c>
      <c r="C40" s="406"/>
      <c r="D40" s="318" t="s">
        <v>1752</v>
      </c>
      <c r="E40" s="574">
        <v>42.65</v>
      </c>
      <c r="F40" s="574">
        <v>38.15</v>
      </c>
      <c r="G40" s="574">
        <v>37.549999999999997</v>
      </c>
      <c r="H40" s="324">
        <f>'Series 700 Design'!H40</f>
        <v>0</v>
      </c>
      <c r="J40" s="406"/>
      <c r="K40" s="318" t="s">
        <v>1752</v>
      </c>
      <c r="L40" s="324">
        <f>'Series 700 Final'!H40</f>
        <v>0</v>
      </c>
    </row>
    <row r="41" spans="1:12" x14ac:dyDescent="0.2">
      <c r="A41" s="316"/>
      <c r="B41" s="558"/>
      <c r="C41" s="406"/>
      <c r="D41" s="318"/>
      <c r="E41" s="574"/>
      <c r="F41" s="574"/>
      <c r="G41" s="574"/>
      <c r="H41" s="324"/>
      <c r="J41" s="406"/>
      <c r="K41" s="318"/>
      <c r="L41" s="324"/>
    </row>
    <row r="42" spans="1:12" ht="25.5" x14ac:dyDescent="0.2">
      <c r="A42" s="316" t="s">
        <v>1811</v>
      </c>
      <c r="B42" s="558" t="s">
        <v>1812</v>
      </c>
      <c r="C42" s="406"/>
      <c r="D42" s="318" t="s">
        <v>1752</v>
      </c>
      <c r="E42" s="574">
        <v>31.7</v>
      </c>
      <c r="F42" s="574">
        <v>25.09</v>
      </c>
      <c r="G42" s="574">
        <v>25.06</v>
      </c>
      <c r="H42" s="324">
        <f>'Series 700 Design'!H42</f>
        <v>0</v>
      </c>
      <c r="J42" s="406"/>
      <c r="K42" s="318" t="s">
        <v>1752</v>
      </c>
      <c r="L42" s="324">
        <f>'Series 700 Final'!H42</f>
        <v>0</v>
      </c>
    </row>
    <row r="43" spans="1:12" x14ac:dyDescent="0.2">
      <c r="A43" s="316"/>
      <c r="B43" s="558"/>
      <c r="C43" s="406"/>
      <c r="D43" s="318"/>
      <c r="E43" s="574"/>
      <c r="F43" s="574"/>
      <c r="G43" s="574"/>
      <c r="H43" s="324"/>
      <c r="J43" s="406"/>
      <c r="K43" s="318"/>
      <c r="L43" s="324"/>
    </row>
    <row r="44" spans="1:12" ht="25.5" x14ac:dyDescent="0.2">
      <c r="A44" s="316" t="s">
        <v>1813</v>
      </c>
      <c r="B44" s="558" t="s">
        <v>1814</v>
      </c>
      <c r="C44" s="406"/>
      <c r="D44" s="318" t="s">
        <v>1752</v>
      </c>
      <c r="E44" s="574">
        <v>31.7</v>
      </c>
      <c r="F44" s="574">
        <v>25.09</v>
      </c>
      <c r="G44" s="574">
        <v>25.06</v>
      </c>
      <c r="H44" s="324">
        <f>'Series 700 Design'!H44</f>
        <v>0</v>
      </c>
      <c r="J44" s="406"/>
      <c r="K44" s="318" t="s">
        <v>1752</v>
      </c>
      <c r="L44" s="324">
        <f>'Series 700 Final'!H44</f>
        <v>0</v>
      </c>
    </row>
    <row r="45" spans="1:12" x14ac:dyDescent="0.2">
      <c r="A45" s="316"/>
      <c r="B45" s="558"/>
      <c r="C45" s="406"/>
      <c r="D45" s="318"/>
      <c r="E45" s="574"/>
      <c r="F45" s="574"/>
      <c r="G45" s="574"/>
      <c r="H45" s="324"/>
      <c r="J45" s="406"/>
      <c r="K45" s="318"/>
      <c r="L45" s="324"/>
    </row>
    <row r="46" spans="1:12" ht="25.5" x14ac:dyDescent="0.2">
      <c r="A46" s="316" t="s">
        <v>1815</v>
      </c>
      <c r="B46" s="558" t="s">
        <v>1816</v>
      </c>
      <c r="C46" s="406"/>
      <c r="D46" s="318" t="s">
        <v>1752</v>
      </c>
      <c r="E46" s="574">
        <v>29.98</v>
      </c>
      <c r="F46" s="574">
        <v>23.41</v>
      </c>
      <c r="G46" s="574">
        <v>23.34</v>
      </c>
      <c r="H46" s="324">
        <f>'Series 700 Design'!H46</f>
        <v>0</v>
      </c>
      <c r="J46" s="406"/>
      <c r="K46" s="318" t="s">
        <v>1752</v>
      </c>
      <c r="L46" s="324">
        <f>'Series 700 Final'!H46</f>
        <v>0</v>
      </c>
    </row>
    <row r="47" spans="1:12" x14ac:dyDescent="0.2">
      <c r="A47" s="316"/>
      <c r="B47" s="558"/>
      <c r="C47" s="406"/>
      <c r="D47" s="318"/>
      <c r="E47" s="574"/>
      <c r="F47" s="574"/>
      <c r="G47" s="574"/>
      <c r="H47" s="324"/>
      <c r="J47" s="406"/>
      <c r="K47" s="318"/>
      <c r="L47" s="324"/>
    </row>
    <row r="48" spans="1:12" ht="25.5" x14ac:dyDescent="0.2">
      <c r="A48" s="316" t="s">
        <v>1817</v>
      </c>
      <c r="B48" s="558" t="s">
        <v>1818</v>
      </c>
      <c r="C48" s="406"/>
      <c r="D48" s="318" t="s">
        <v>1752</v>
      </c>
      <c r="E48" s="574">
        <v>29.98</v>
      </c>
      <c r="F48" s="574">
        <v>23.41</v>
      </c>
      <c r="G48" s="574">
        <v>23.34</v>
      </c>
      <c r="H48" s="324">
        <f>'Series 700 Design'!H48</f>
        <v>0</v>
      </c>
      <c r="J48" s="406"/>
      <c r="K48" s="318" t="s">
        <v>1752</v>
      </c>
      <c r="L48" s="324">
        <f>'Series 700 Final'!H48</f>
        <v>0</v>
      </c>
    </row>
    <row r="49" spans="1:12" x14ac:dyDescent="0.2">
      <c r="A49" s="316"/>
      <c r="B49" s="558"/>
      <c r="C49" s="406"/>
      <c r="D49" s="318"/>
      <c r="E49" s="319"/>
      <c r="F49" s="319"/>
      <c r="G49" s="319"/>
      <c r="H49" s="319"/>
      <c r="J49" s="406"/>
      <c r="K49" s="318"/>
      <c r="L49" s="319"/>
    </row>
    <row r="50" spans="1:12" x14ac:dyDescent="0.2">
      <c r="A50" s="331"/>
      <c r="B50" s="586" t="s">
        <v>1819</v>
      </c>
      <c r="C50" s="484"/>
      <c r="D50" s="334"/>
      <c r="E50" s="635" t="s">
        <v>1787</v>
      </c>
      <c r="F50" s="589" t="s">
        <v>1788</v>
      </c>
      <c r="G50" s="635" t="s">
        <v>1789</v>
      </c>
      <c r="H50" s="334"/>
      <c r="J50" s="484"/>
      <c r="K50" s="334"/>
      <c r="L50" s="334"/>
    </row>
    <row r="51" spans="1:12" x14ac:dyDescent="0.2">
      <c r="A51" s="474"/>
      <c r="B51" s="475" t="s">
        <v>1790</v>
      </c>
      <c r="C51" s="778"/>
      <c r="D51" s="476"/>
      <c r="E51" s="476"/>
      <c r="F51" s="476"/>
      <c r="G51" s="736">
        <f>SUM(H53:H67)</f>
        <v>0</v>
      </c>
      <c r="H51" s="476"/>
      <c r="J51" s="778"/>
      <c r="K51" s="476"/>
      <c r="L51" s="476"/>
    </row>
    <row r="52" spans="1:12" x14ac:dyDescent="0.2">
      <c r="A52" s="316"/>
      <c r="B52" s="558"/>
      <c r="C52" s="406"/>
      <c r="D52" s="318"/>
      <c r="E52" s="319"/>
      <c r="F52" s="319"/>
      <c r="G52" s="319"/>
      <c r="H52" s="319"/>
      <c r="J52" s="406"/>
      <c r="K52" s="318"/>
      <c r="L52" s="319"/>
    </row>
    <row r="53" spans="1:12" ht="25.5" x14ac:dyDescent="0.2">
      <c r="A53" s="316" t="s">
        <v>1820</v>
      </c>
      <c r="B53" s="558" t="s">
        <v>1821</v>
      </c>
      <c r="C53" s="406"/>
      <c r="D53" s="318" t="s">
        <v>1752</v>
      </c>
      <c r="E53" s="574">
        <v>23.05</v>
      </c>
      <c r="F53" s="574">
        <v>16.63</v>
      </c>
      <c r="G53" s="574">
        <v>16.559999999999999</v>
      </c>
      <c r="H53" s="324">
        <f>'Series 700 Design'!H53</f>
        <v>0</v>
      </c>
      <c r="J53" s="406"/>
      <c r="K53" s="318" t="s">
        <v>1752</v>
      </c>
      <c r="L53" s="324">
        <f>'Series 700 Final'!H53</f>
        <v>0</v>
      </c>
    </row>
    <row r="54" spans="1:12" x14ac:dyDescent="0.2">
      <c r="A54" s="316"/>
      <c r="B54" s="558"/>
      <c r="C54" s="406"/>
      <c r="D54" s="318"/>
      <c r="E54" s="574"/>
      <c r="F54" s="574"/>
      <c r="G54" s="574"/>
      <c r="H54" s="324"/>
      <c r="J54" s="406"/>
      <c r="K54" s="318"/>
      <c r="L54" s="324"/>
    </row>
    <row r="55" spans="1:12" ht="25.5" x14ac:dyDescent="0.2">
      <c r="A55" s="316" t="s">
        <v>1822</v>
      </c>
      <c r="B55" s="558" t="s">
        <v>1823</v>
      </c>
      <c r="C55" s="406"/>
      <c r="D55" s="318" t="s">
        <v>1752</v>
      </c>
      <c r="E55" s="574">
        <v>23.05</v>
      </c>
      <c r="F55" s="574">
        <v>16.93</v>
      </c>
      <c r="G55" s="574">
        <v>16.559999999999999</v>
      </c>
      <c r="H55" s="324">
        <f>'Series 700 Design'!H55</f>
        <v>0</v>
      </c>
      <c r="J55" s="406"/>
      <c r="K55" s="318" t="s">
        <v>1752</v>
      </c>
      <c r="L55" s="324">
        <f>'Series 700 Final'!H55</f>
        <v>0</v>
      </c>
    </row>
    <row r="56" spans="1:12" x14ac:dyDescent="0.2">
      <c r="A56" s="316"/>
      <c r="B56" s="558"/>
      <c r="C56" s="406"/>
      <c r="D56" s="318"/>
      <c r="E56" s="574"/>
      <c r="F56" s="574"/>
      <c r="G56" s="574"/>
      <c r="H56" s="319"/>
      <c r="J56" s="406"/>
      <c r="K56" s="318"/>
      <c r="L56" s="319"/>
    </row>
    <row r="57" spans="1:12" ht="25.5" x14ac:dyDescent="0.2">
      <c r="A57" s="316" t="s">
        <v>1824</v>
      </c>
      <c r="B57" s="558" t="s">
        <v>1825</v>
      </c>
      <c r="C57" s="406"/>
      <c r="D57" s="318" t="s">
        <v>1752</v>
      </c>
      <c r="E57" s="574">
        <v>23.41</v>
      </c>
      <c r="F57" s="574">
        <v>16.989999999999998</v>
      </c>
      <c r="G57" s="574">
        <v>16.920000000000002</v>
      </c>
      <c r="H57" s="324">
        <f>'Series 700 Design'!H57</f>
        <v>0</v>
      </c>
      <c r="J57" s="406"/>
      <c r="K57" s="318" t="s">
        <v>1752</v>
      </c>
      <c r="L57" s="324">
        <f>'Series 700 Final'!H57</f>
        <v>0</v>
      </c>
    </row>
    <row r="58" spans="1:12" x14ac:dyDescent="0.2">
      <c r="A58" s="316"/>
      <c r="B58" s="558"/>
      <c r="C58" s="406"/>
      <c r="D58" s="318"/>
      <c r="E58" s="574"/>
      <c r="F58" s="574"/>
      <c r="G58" s="574"/>
      <c r="H58" s="319"/>
      <c r="J58" s="406"/>
      <c r="K58" s="318"/>
      <c r="L58" s="319"/>
    </row>
    <row r="59" spans="1:12" ht="25.5" x14ac:dyDescent="0.2">
      <c r="A59" s="316" t="s">
        <v>1826</v>
      </c>
      <c r="B59" s="558" t="s">
        <v>1827</v>
      </c>
      <c r="C59" s="406"/>
      <c r="D59" s="318" t="s">
        <v>1752</v>
      </c>
      <c r="E59" s="574">
        <v>23.41</v>
      </c>
      <c r="F59" s="574">
        <v>16.989999999999998</v>
      </c>
      <c r="G59" s="574">
        <v>16.920000000000002</v>
      </c>
      <c r="H59" s="324">
        <f>'Series 700 Design'!H59</f>
        <v>0</v>
      </c>
      <c r="J59" s="406"/>
      <c r="K59" s="318" t="s">
        <v>1752</v>
      </c>
      <c r="L59" s="324">
        <f>'Series 700 Final'!H59</f>
        <v>0</v>
      </c>
    </row>
    <row r="60" spans="1:12" x14ac:dyDescent="0.2">
      <c r="A60" s="316"/>
      <c r="B60" s="558"/>
      <c r="C60" s="406"/>
      <c r="D60" s="318"/>
      <c r="E60" s="574"/>
      <c r="F60" s="574"/>
      <c r="G60" s="574"/>
      <c r="H60" s="319"/>
      <c r="J60" s="406"/>
      <c r="K60" s="318"/>
      <c r="L60" s="319"/>
    </row>
    <row r="61" spans="1:12" ht="25.5" x14ac:dyDescent="0.2">
      <c r="A61" s="316" t="s">
        <v>1828</v>
      </c>
      <c r="B61" s="558" t="s">
        <v>1829</v>
      </c>
      <c r="C61" s="406"/>
      <c r="D61" s="318" t="s">
        <v>1752</v>
      </c>
      <c r="E61" s="574">
        <v>27.99</v>
      </c>
      <c r="F61" s="574">
        <v>21.49</v>
      </c>
      <c r="G61" s="574">
        <v>21.43</v>
      </c>
      <c r="H61" s="324">
        <f>'Series 700 Design'!H61</f>
        <v>0</v>
      </c>
      <c r="J61" s="406"/>
      <c r="K61" s="318" t="s">
        <v>1752</v>
      </c>
      <c r="L61" s="324">
        <f>'Series 700 Final'!H61</f>
        <v>0</v>
      </c>
    </row>
    <row r="62" spans="1:12" x14ac:dyDescent="0.2">
      <c r="A62" s="316"/>
      <c r="B62" s="558"/>
      <c r="C62" s="406"/>
      <c r="D62" s="318"/>
      <c r="E62" s="574"/>
      <c r="F62" s="574"/>
      <c r="G62" s="574"/>
      <c r="H62" s="319"/>
      <c r="J62" s="406"/>
      <c r="K62" s="318"/>
      <c r="L62" s="319"/>
    </row>
    <row r="63" spans="1:12" ht="25.5" x14ac:dyDescent="0.2">
      <c r="A63" s="316" t="s">
        <v>1830</v>
      </c>
      <c r="B63" s="558" t="s">
        <v>1831</v>
      </c>
      <c r="C63" s="406"/>
      <c r="D63" s="318" t="s">
        <v>1752</v>
      </c>
      <c r="E63" s="574">
        <v>27.99</v>
      </c>
      <c r="F63" s="574">
        <v>21.49</v>
      </c>
      <c r="G63" s="574">
        <v>21.43</v>
      </c>
      <c r="H63" s="324">
        <f>'Series 700 Design'!H63</f>
        <v>0</v>
      </c>
      <c r="J63" s="406"/>
      <c r="K63" s="318" t="s">
        <v>1752</v>
      </c>
      <c r="L63" s="324">
        <f>'Series 700 Final'!H63</f>
        <v>0</v>
      </c>
    </row>
    <row r="64" spans="1:12" x14ac:dyDescent="0.2">
      <c r="A64" s="316"/>
      <c r="B64" s="558"/>
      <c r="C64" s="406"/>
      <c r="D64" s="318"/>
      <c r="E64" s="730"/>
      <c r="F64" s="730"/>
      <c r="G64" s="730"/>
      <c r="H64" s="319"/>
      <c r="J64" s="406"/>
      <c r="K64" s="318"/>
      <c r="L64" s="319"/>
    </row>
    <row r="65" spans="1:12" ht="25.5" x14ac:dyDescent="0.2">
      <c r="A65" s="316" t="s">
        <v>1832</v>
      </c>
      <c r="B65" s="558" t="s">
        <v>1833</v>
      </c>
      <c r="C65" s="406"/>
      <c r="D65" s="318" t="s">
        <v>1752</v>
      </c>
      <c r="E65" s="574">
        <v>22.24</v>
      </c>
      <c r="F65" s="574">
        <v>15.84</v>
      </c>
      <c r="G65" s="574">
        <v>15.77</v>
      </c>
      <c r="H65" s="324">
        <f>'Series 700 Design'!H65</f>
        <v>0</v>
      </c>
      <c r="J65" s="406"/>
      <c r="K65" s="318" t="s">
        <v>1752</v>
      </c>
      <c r="L65" s="324">
        <f>'Series 700 Final'!H65</f>
        <v>0</v>
      </c>
    </row>
    <row r="66" spans="1:12" x14ac:dyDescent="0.2">
      <c r="A66" s="316"/>
      <c r="B66" s="558"/>
      <c r="C66" s="406"/>
      <c r="D66" s="318"/>
      <c r="E66" s="574"/>
      <c r="F66" s="574"/>
      <c r="G66" s="574"/>
      <c r="H66" s="319"/>
      <c r="J66" s="406"/>
      <c r="K66" s="318"/>
      <c r="L66" s="319"/>
    </row>
    <row r="67" spans="1:12" ht="25.5" x14ac:dyDescent="0.2">
      <c r="A67" s="316" t="s">
        <v>1834</v>
      </c>
      <c r="B67" s="558" t="s">
        <v>1835</v>
      </c>
      <c r="C67" s="406"/>
      <c r="D67" s="318" t="s">
        <v>1752</v>
      </c>
      <c r="E67" s="574">
        <v>22.24</v>
      </c>
      <c r="F67" s="574">
        <v>15.84</v>
      </c>
      <c r="G67" s="574">
        <v>15.77</v>
      </c>
      <c r="H67" s="324">
        <f>'Series 700 Design'!H67</f>
        <v>0</v>
      </c>
      <c r="J67" s="406"/>
      <c r="K67" s="318" t="s">
        <v>1752</v>
      </c>
      <c r="L67" s="324">
        <f>'Series 700 Final'!H67</f>
        <v>0</v>
      </c>
    </row>
    <row r="68" spans="1:12" x14ac:dyDescent="0.2">
      <c r="A68" s="316"/>
      <c r="B68" s="558"/>
      <c r="C68" s="406"/>
      <c r="D68" s="318"/>
      <c r="E68" s="319"/>
      <c r="F68" s="319"/>
      <c r="G68" s="319"/>
      <c r="H68" s="319"/>
      <c r="J68" s="406"/>
      <c r="K68" s="318"/>
      <c r="L68" s="319"/>
    </row>
    <row r="69" spans="1:12" x14ac:dyDescent="0.2">
      <c r="A69" s="331"/>
      <c r="B69" s="586" t="s">
        <v>1836</v>
      </c>
      <c r="C69" s="484"/>
      <c r="D69" s="334"/>
      <c r="E69" s="635" t="s">
        <v>1787</v>
      </c>
      <c r="F69" s="589" t="s">
        <v>1788</v>
      </c>
      <c r="G69" s="635" t="s">
        <v>1789</v>
      </c>
      <c r="H69" s="635"/>
      <c r="J69" s="484"/>
      <c r="K69" s="334"/>
      <c r="L69" s="635"/>
    </row>
    <row r="70" spans="1:12" x14ac:dyDescent="0.2">
      <c r="A70" s="474"/>
      <c r="B70" s="475" t="s">
        <v>1790</v>
      </c>
      <c r="C70" s="778"/>
      <c r="D70" s="476"/>
      <c r="E70" s="476"/>
      <c r="F70" s="476"/>
      <c r="G70" s="736">
        <f>SUM(H72:H142)</f>
        <v>35156</v>
      </c>
      <c r="H70" s="476"/>
      <c r="J70" s="778"/>
      <c r="K70" s="476"/>
      <c r="L70" s="476"/>
    </row>
    <row r="71" spans="1:12" x14ac:dyDescent="0.2">
      <c r="A71" s="316"/>
      <c r="B71" s="558"/>
      <c r="C71" s="406"/>
      <c r="D71" s="318"/>
      <c r="E71" s="319"/>
      <c r="F71" s="319"/>
      <c r="G71" s="319"/>
      <c r="H71" s="319"/>
      <c r="J71" s="406"/>
      <c r="K71" s="318"/>
      <c r="L71" s="319"/>
    </row>
    <row r="72" spans="1:12" ht="25.5" x14ac:dyDescent="0.2">
      <c r="A72" s="316" t="s">
        <v>1837</v>
      </c>
      <c r="B72" s="558" t="s">
        <v>1838</v>
      </c>
      <c r="C72" s="406"/>
      <c r="D72" s="318" t="s">
        <v>1752</v>
      </c>
      <c r="E72" s="574">
        <v>21.12</v>
      </c>
      <c r="F72" s="574">
        <v>13.37</v>
      </c>
      <c r="G72" s="574">
        <v>13.31</v>
      </c>
      <c r="H72" s="324">
        <f>'Series 700 Design'!H72</f>
        <v>0</v>
      </c>
      <c r="J72" s="406"/>
      <c r="K72" s="318" t="s">
        <v>1752</v>
      </c>
      <c r="L72" s="324">
        <f>'Series 700 Final'!H72</f>
        <v>0</v>
      </c>
    </row>
    <row r="73" spans="1:12" x14ac:dyDescent="0.2">
      <c r="A73" s="316"/>
      <c r="B73" s="558"/>
      <c r="C73" s="406"/>
      <c r="D73" s="318"/>
      <c r="E73" s="574"/>
      <c r="F73" s="574"/>
      <c r="G73" s="574"/>
      <c r="H73" s="324"/>
      <c r="J73" s="406"/>
      <c r="K73" s="318"/>
      <c r="L73" s="324"/>
    </row>
    <row r="74" spans="1:12" ht="25.5" x14ac:dyDescent="0.2">
      <c r="A74" s="316" t="s">
        <v>1839</v>
      </c>
      <c r="B74" s="558" t="s">
        <v>1840</v>
      </c>
      <c r="C74" s="406"/>
      <c r="D74" s="318" t="s">
        <v>1752</v>
      </c>
      <c r="E74" s="574">
        <v>21.12</v>
      </c>
      <c r="F74" s="574">
        <v>13.37</v>
      </c>
      <c r="G74" s="574">
        <v>13.31</v>
      </c>
      <c r="H74" s="324">
        <f>'Series 700 Design'!H74</f>
        <v>0</v>
      </c>
      <c r="J74" s="406"/>
      <c r="K74" s="318" t="s">
        <v>1752</v>
      </c>
      <c r="L74" s="324">
        <f>'Series 700 Final'!H74</f>
        <v>0</v>
      </c>
    </row>
    <row r="75" spans="1:12" x14ac:dyDescent="0.2">
      <c r="A75" s="316"/>
      <c r="B75" s="558"/>
      <c r="C75" s="406"/>
      <c r="D75" s="318"/>
      <c r="E75" s="574"/>
      <c r="F75" s="574"/>
      <c r="G75" s="574"/>
      <c r="H75" s="319"/>
      <c r="J75" s="406"/>
      <c r="K75" s="318"/>
      <c r="L75" s="319"/>
    </row>
    <row r="76" spans="1:12" ht="25.5" x14ac:dyDescent="0.2">
      <c r="A76" s="316" t="s">
        <v>1841</v>
      </c>
      <c r="B76" s="558" t="s">
        <v>1842</v>
      </c>
      <c r="C76" s="406"/>
      <c r="D76" s="318" t="s">
        <v>1752</v>
      </c>
      <c r="E76" s="574">
        <v>20.85</v>
      </c>
      <c r="F76" s="574">
        <v>13.16</v>
      </c>
      <c r="G76" s="574">
        <v>13.09</v>
      </c>
      <c r="H76" s="324">
        <f>'Series 700 Design'!H76</f>
        <v>0</v>
      </c>
      <c r="J76" s="406"/>
      <c r="K76" s="318" t="s">
        <v>1752</v>
      </c>
      <c r="L76" s="324">
        <f>'Series 700 Final'!H76</f>
        <v>0</v>
      </c>
    </row>
    <row r="77" spans="1:12" x14ac:dyDescent="0.2">
      <c r="A77" s="316"/>
      <c r="B77" s="558"/>
      <c r="C77" s="406"/>
      <c r="D77" s="318"/>
      <c r="E77" s="574"/>
      <c r="F77" s="574"/>
      <c r="G77" s="574"/>
      <c r="H77" s="324"/>
      <c r="J77" s="406"/>
      <c r="K77" s="318"/>
      <c r="L77" s="324"/>
    </row>
    <row r="78" spans="1:12" ht="25.5" x14ac:dyDescent="0.2">
      <c r="A78" s="316" t="s">
        <v>1843</v>
      </c>
      <c r="B78" s="558" t="s">
        <v>1844</v>
      </c>
      <c r="C78" s="406"/>
      <c r="D78" s="318" t="s">
        <v>1752</v>
      </c>
      <c r="E78" s="574">
        <v>20.85</v>
      </c>
      <c r="F78" s="574">
        <v>13.16</v>
      </c>
      <c r="G78" s="574">
        <v>13.09</v>
      </c>
      <c r="H78" s="324">
        <f>'Series 700 Design'!H78</f>
        <v>0</v>
      </c>
      <c r="J78" s="406"/>
      <c r="K78" s="318" t="s">
        <v>1752</v>
      </c>
      <c r="L78" s="324">
        <f>'Series 700 Final'!H78</f>
        <v>0</v>
      </c>
    </row>
    <row r="79" spans="1:12" x14ac:dyDescent="0.2">
      <c r="A79" s="316"/>
      <c r="B79" s="558"/>
      <c r="C79" s="406"/>
      <c r="D79" s="318"/>
      <c r="E79" s="574"/>
      <c r="F79" s="574"/>
      <c r="G79" s="574"/>
      <c r="H79" s="319"/>
      <c r="J79" s="406"/>
      <c r="K79" s="318"/>
      <c r="L79" s="319"/>
    </row>
    <row r="80" spans="1:12" ht="38.25" x14ac:dyDescent="0.2">
      <c r="A80" s="316" t="s">
        <v>1845</v>
      </c>
      <c r="B80" s="558" t="s">
        <v>1846</v>
      </c>
      <c r="C80" s="406"/>
      <c r="D80" s="318" t="s">
        <v>1752</v>
      </c>
      <c r="E80" s="574">
        <v>20.89</v>
      </c>
      <c r="F80" s="574">
        <v>13.19</v>
      </c>
      <c r="G80" s="574">
        <v>13.13</v>
      </c>
      <c r="H80" s="324">
        <f>'Series 700 Design'!H80</f>
        <v>0</v>
      </c>
      <c r="J80" s="406"/>
      <c r="K80" s="318" t="s">
        <v>1752</v>
      </c>
      <c r="L80" s="324">
        <f>'Series 700 Final'!H80</f>
        <v>0</v>
      </c>
    </row>
    <row r="81" spans="1:12" x14ac:dyDescent="0.2">
      <c r="A81" s="316"/>
      <c r="B81" s="558"/>
      <c r="C81" s="406"/>
      <c r="D81" s="318"/>
      <c r="E81" s="574"/>
      <c r="F81" s="574"/>
      <c r="G81" s="574"/>
      <c r="H81" s="324"/>
      <c r="J81" s="406"/>
      <c r="K81" s="318"/>
      <c r="L81" s="324"/>
    </row>
    <row r="82" spans="1:12" ht="25.5" x14ac:dyDescent="0.2">
      <c r="A82" s="316" t="s">
        <v>1847</v>
      </c>
      <c r="B82" s="558" t="s">
        <v>1848</v>
      </c>
      <c r="C82" s="406"/>
      <c r="D82" s="318" t="s">
        <v>1752</v>
      </c>
      <c r="E82" s="574">
        <v>20.89</v>
      </c>
      <c r="F82" s="574">
        <v>13.19</v>
      </c>
      <c r="G82" s="574">
        <v>13.13</v>
      </c>
      <c r="H82" s="324">
        <f>'Series 700 Design'!H82</f>
        <v>0</v>
      </c>
      <c r="J82" s="406"/>
      <c r="K82" s="318" t="s">
        <v>1752</v>
      </c>
      <c r="L82" s="324">
        <f>'Series 700 Final'!H82</f>
        <v>0</v>
      </c>
    </row>
    <row r="83" spans="1:12" x14ac:dyDescent="0.2">
      <c r="A83" s="316"/>
      <c r="B83" s="558"/>
      <c r="C83" s="406"/>
      <c r="D83" s="318"/>
      <c r="E83" s="574"/>
      <c r="F83" s="574"/>
      <c r="G83" s="574"/>
      <c r="H83" s="319"/>
      <c r="J83" s="406"/>
      <c r="K83" s="318"/>
      <c r="L83" s="319"/>
    </row>
    <row r="84" spans="1:12" ht="38.25" x14ac:dyDescent="0.2">
      <c r="A84" s="316" t="s">
        <v>1849</v>
      </c>
      <c r="B84" s="558" t="s">
        <v>1850</v>
      </c>
      <c r="C84" s="406">
        <v>2585</v>
      </c>
      <c r="D84" s="318" t="s">
        <v>1752</v>
      </c>
      <c r="E84" s="574">
        <v>21.31</v>
      </c>
      <c r="F84" s="574">
        <v>13.6</v>
      </c>
      <c r="G84" s="574">
        <v>13.54</v>
      </c>
      <c r="H84" s="324">
        <f>'Series 700 Design'!H84</f>
        <v>35156</v>
      </c>
      <c r="J84" s="406"/>
      <c r="K84" s="318" t="s">
        <v>1752</v>
      </c>
      <c r="L84" s="324">
        <f>'Series 700 Final'!H84</f>
        <v>0</v>
      </c>
    </row>
    <row r="85" spans="1:12" x14ac:dyDescent="0.2">
      <c r="A85" s="316"/>
      <c r="B85" s="558"/>
      <c r="C85" s="406"/>
      <c r="D85" s="318"/>
      <c r="E85" s="574"/>
      <c r="F85" s="574"/>
      <c r="G85" s="574"/>
      <c r="H85" s="324"/>
      <c r="J85" s="406"/>
      <c r="K85" s="318"/>
      <c r="L85" s="324"/>
    </row>
    <row r="86" spans="1:12" ht="25.5" x14ac:dyDescent="0.2">
      <c r="A86" s="316" t="s">
        <v>1851</v>
      </c>
      <c r="B86" s="558" t="s">
        <v>1852</v>
      </c>
      <c r="C86" s="406"/>
      <c r="D86" s="318" t="s">
        <v>1752</v>
      </c>
      <c r="E86" s="574">
        <v>21.31</v>
      </c>
      <c r="F86" s="574">
        <v>13.6</v>
      </c>
      <c r="G86" s="574">
        <v>13.54</v>
      </c>
      <c r="H86" s="324">
        <f>'Series 700 Design'!H86</f>
        <v>0</v>
      </c>
      <c r="J86" s="406"/>
      <c r="K86" s="318" t="s">
        <v>1752</v>
      </c>
      <c r="L86" s="324">
        <f>'Series 700 Final'!H86</f>
        <v>0</v>
      </c>
    </row>
    <row r="87" spans="1:12" x14ac:dyDescent="0.2">
      <c r="A87" s="316"/>
      <c r="B87" s="558"/>
      <c r="C87" s="406"/>
      <c r="D87" s="318"/>
      <c r="E87" s="574"/>
      <c r="F87" s="574"/>
      <c r="G87" s="574"/>
      <c r="H87" s="319"/>
      <c r="J87" s="406"/>
      <c r="K87" s="318"/>
      <c r="L87" s="319"/>
    </row>
    <row r="88" spans="1:12" ht="38.25" x14ac:dyDescent="0.2">
      <c r="A88" s="316" t="s">
        <v>1853</v>
      </c>
      <c r="B88" s="558" t="s">
        <v>1854</v>
      </c>
      <c r="C88" s="406"/>
      <c r="D88" s="318" t="s">
        <v>1752</v>
      </c>
      <c r="E88" s="574">
        <v>28.03</v>
      </c>
      <c r="F88" s="574">
        <v>17.3</v>
      </c>
      <c r="G88" s="574">
        <v>17.239999999999998</v>
      </c>
      <c r="H88" s="324">
        <f>'Series 700 Design'!H88</f>
        <v>0</v>
      </c>
      <c r="J88" s="406"/>
      <c r="K88" s="318" t="s">
        <v>1752</v>
      </c>
      <c r="L88" s="324">
        <f>'Series 700 Final'!H88</f>
        <v>0</v>
      </c>
    </row>
    <row r="89" spans="1:12" x14ac:dyDescent="0.2">
      <c r="A89" s="316"/>
      <c r="B89" s="558"/>
      <c r="C89" s="406"/>
      <c r="D89" s="318"/>
      <c r="E89" s="574"/>
      <c r="F89" s="574"/>
      <c r="G89" s="574"/>
      <c r="H89" s="324"/>
      <c r="J89" s="406"/>
      <c r="K89" s="318"/>
      <c r="L89" s="324"/>
    </row>
    <row r="90" spans="1:12" ht="25.5" x14ac:dyDescent="0.2">
      <c r="A90" s="316" t="s">
        <v>1855</v>
      </c>
      <c r="B90" s="558" t="s">
        <v>1856</v>
      </c>
      <c r="C90" s="406"/>
      <c r="D90" s="318" t="s">
        <v>1752</v>
      </c>
      <c r="E90" s="574">
        <v>28.03</v>
      </c>
      <c r="F90" s="574">
        <v>17.3</v>
      </c>
      <c r="G90" s="574">
        <v>17.239999999999998</v>
      </c>
      <c r="H90" s="324">
        <f>'Series 700 Design'!H90</f>
        <v>0</v>
      </c>
      <c r="J90" s="406"/>
      <c r="K90" s="318" t="s">
        <v>1752</v>
      </c>
      <c r="L90" s="324">
        <f>'Series 700 Final'!H90</f>
        <v>0</v>
      </c>
    </row>
    <row r="91" spans="1:12" x14ac:dyDescent="0.2">
      <c r="A91" s="316"/>
      <c r="B91" s="558"/>
      <c r="C91" s="406"/>
      <c r="D91" s="318"/>
      <c r="E91" s="574"/>
      <c r="F91" s="574"/>
      <c r="G91" s="574"/>
      <c r="H91" s="319"/>
      <c r="J91" s="406"/>
      <c r="K91" s="318"/>
      <c r="L91" s="319"/>
    </row>
    <row r="92" spans="1:12" ht="38.25" x14ac:dyDescent="0.2">
      <c r="A92" s="316" t="s">
        <v>1857</v>
      </c>
      <c r="B92" s="558" t="s">
        <v>1858</v>
      </c>
      <c r="C92" s="406"/>
      <c r="D92" s="318" t="s">
        <v>1752</v>
      </c>
      <c r="E92" s="574">
        <v>28.03</v>
      </c>
      <c r="F92" s="574">
        <v>17.3</v>
      </c>
      <c r="G92" s="574">
        <v>17.239999999999998</v>
      </c>
      <c r="H92" s="324">
        <f>'Series 700 Design'!H92</f>
        <v>0</v>
      </c>
      <c r="J92" s="406"/>
      <c r="K92" s="318" t="s">
        <v>1752</v>
      </c>
      <c r="L92" s="324">
        <f>'Series 700 Final'!H92</f>
        <v>0</v>
      </c>
    </row>
    <row r="93" spans="1:12" x14ac:dyDescent="0.2">
      <c r="A93" s="316"/>
      <c r="B93" s="558"/>
      <c r="C93" s="406"/>
      <c r="D93" s="318"/>
      <c r="E93" s="574"/>
      <c r="F93" s="574"/>
      <c r="G93" s="574"/>
      <c r="H93" s="324"/>
      <c r="J93" s="406"/>
      <c r="K93" s="318"/>
      <c r="L93" s="324"/>
    </row>
    <row r="94" spans="1:12" ht="25.5" x14ac:dyDescent="0.2">
      <c r="A94" s="316" t="s">
        <v>1859</v>
      </c>
      <c r="B94" s="558" t="s">
        <v>1860</v>
      </c>
      <c r="C94" s="406"/>
      <c r="D94" s="318" t="s">
        <v>1752</v>
      </c>
      <c r="E94" s="574">
        <v>28.03</v>
      </c>
      <c r="F94" s="574">
        <v>17.3</v>
      </c>
      <c r="G94" s="574">
        <v>17.239999999999998</v>
      </c>
      <c r="H94" s="324">
        <f>'Series 700 Design'!H94</f>
        <v>0</v>
      </c>
      <c r="J94" s="406"/>
      <c r="K94" s="318" t="s">
        <v>1752</v>
      </c>
      <c r="L94" s="324">
        <f>'Series 700 Final'!H94</f>
        <v>0</v>
      </c>
    </row>
    <row r="95" spans="1:12" x14ac:dyDescent="0.2">
      <c r="A95" s="316"/>
      <c r="B95" s="558"/>
      <c r="C95" s="406"/>
      <c r="D95" s="318"/>
      <c r="E95" s="574"/>
      <c r="F95" s="574"/>
      <c r="G95" s="574"/>
      <c r="H95" s="319"/>
      <c r="J95" s="406"/>
      <c r="K95" s="318"/>
      <c r="L95" s="319"/>
    </row>
    <row r="96" spans="1:12" ht="38.25" x14ac:dyDescent="0.2">
      <c r="A96" s="316" t="s">
        <v>1861</v>
      </c>
      <c r="B96" s="558" t="s">
        <v>1862</v>
      </c>
      <c r="C96" s="406"/>
      <c r="D96" s="318" t="s">
        <v>1752</v>
      </c>
      <c r="E96" s="574">
        <v>31.47</v>
      </c>
      <c r="F96" s="574">
        <v>29.51</v>
      </c>
      <c r="G96" s="574">
        <v>29.45</v>
      </c>
      <c r="H96" s="324">
        <f>'Series 700 Design'!H96</f>
        <v>0</v>
      </c>
      <c r="J96" s="406"/>
      <c r="K96" s="318" t="s">
        <v>1752</v>
      </c>
      <c r="L96" s="324">
        <f>'Series 700 Final'!H96</f>
        <v>0</v>
      </c>
    </row>
    <row r="97" spans="1:12" x14ac:dyDescent="0.2">
      <c r="A97" s="316"/>
      <c r="B97" s="558"/>
      <c r="C97" s="406"/>
      <c r="D97" s="318"/>
      <c r="E97" s="574"/>
      <c r="F97" s="574"/>
      <c r="G97" s="574"/>
      <c r="H97" s="324"/>
      <c r="J97" s="406"/>
      <c r="K97" s="318"/>
      <c r="L97" s="324"/>
    </row>
    <row r="98" spans="1:12" ht="25.5" x14ac:dyDescent="0.2">
      <c r="A98" s="316" t="s">
        <v>1863</v>
      </c>
      <c r="B98" s="558" t="s">
        <v>1864</v>
      </c>
      <c r="C98" s="406"/>
      <c r="D98" s="318" t="s">
        <v>1752</v>
      </c>
      <c r="E98" s="574">
        <v>31.47</v>
      </c>
      <c r="F98" s="574">
        <v>29.51</v>
      </c>
      <c r="G98" s="574">
        <v>29.45</v>
      </c>
      <c r="H98" s="324">
        <f>'Series 700 Design'!H98</f>
        <v>0</v>
      </c>
      <c r="J98" s="406"/>
      <c r="K98" s="318" t="s">
        <v>1752</v>
      </c>
      <c r="L98" s="324">
        <f>'Series 700 Final'!H98</f>
        <v>0</v>
      </c>
    </row>
    <row r="99" spans="1:12" x14ac:dyDescent="0.2">
      <c r="A99" s="316"/>
      <c r="B99" s="614"/>
      <c r="C99" s="406"/>
      <c r="D99" s="318"/>
      <c r="E99" s="574"/>
      <c r="F99" s="574"/>
      <c r="G99" s="574"/>
      <c r="H99" s="319"/>
      <c r="J99" s="406"/>
      <c r="K99" s="318"/>
      <c r="L99" s="319"/>
    </row>
    <row r="100" spans="1:12" ht="38.25" x14ac:dyDescent="0.2">
      <c r="A100" s="316" t="s">
        <v>1865</v>
      </c>
      <c r="B100" s="558" t="s">
        <v>1866</v>
      </c>
      <c r="C100" s="406"/>
      <c r="D100" s="318" t="s">
        <v>1752</v>
      </c>
      <c r="E100" s="574">
        <v>31.47</v>
      </c>
      <c r="F100" s="574">
        <v>29.51</v>
      </c>
      <c r="G100" s="574">
        <v>29.45</v>
      </c>
      <c r="H100" s="324">
        <f>'Series 700 Design'!H100</f>
        <v>0</v>
      </c>
      <c r="J100" s="406"/>
      <c r="K100" s="318" t="s">
        <v>1752</v>
      </c>
      <c r="L100" s="324">
        <f>'Series 700 Final'!H100</f>
        <v>0</v>
      </c>
    </row>
    <row r="101" spans="1:12" x14ac:dyDescent="0.2">
      <c r="A101" s="316"/>
      <c r="B101" s="558"/>
      <c r="C101" s="406"/>
      <c r="D101" s="318"/>
      <c r="E101" s="574"/>
      <c r="F101" s="574"/>
      <c r="G101" s="574"/>
      <c r="H101" s="324"/>
      <c r="J101" s="406"/>
      <c r="K101" s="318"/>
      <c r="L101" s="324"/>
    </row>
    <row r="102" spans="1:12" ht="25.5" x14ac:dyDescent="0.2">
      <c r="A102" s="316" t="s">
        <v>1867</v>
      </c>
      <c r="B102" s="558" t="s">
        <v>1868</v>
      </c>
      <c r="C102" s="406"/>
      <c r="D102" s="318" t="s">
        <v>1752</v>
      </c>
      <c r="E102" s="574">
        <v>31.47</v>
      </c>
      <c r="F102" s="574">
        <v>29.51</v>
      </c>
      <c r="G102" s="574">
        <v>29.45</v>
      </c>
      <c r="H102" s="324">
        <f>'Series 700 Design'!H102</f>
        <v>0</v>
      </c>
      <c r="J102" s="406"/>
      <c r="K102" s="318" t="s">
        <v>1752</v>
      </c>
      <c r="L102" s="324">
        <f>'Series 700 Final'!H102</f>
        <v>0</v>
      </c>
    </row>
    <row r="103" spans="1:12" x14ac:dyDescent="0.2">
      <c r="A103" s="316"/>
      <c r="B103" s="558"/>
      <c r="C103" s="406"/>
      <c r="D103" s="318"/>
      <c r="E103" s="574"/>
      <c r="F103" s="574"/>
      <c r="G103" s="574"/>
      <c r="H103" s="319"/>
      <c r="J103" s="406"/>
      <c r="K103" s="318"/>
      <c r="L103" s="319"/>
    </row>
    <row r="104" spans="1:12" ht="38.25" x14ac:dyDescent="0.2">
      <c r="A104" s="316" t="s">
        <v>1869</v>
      </c>
      <c r="B104" s="558" t="s">
        <v>1870</v>
      </c>
      <c r="C104" s="406"/>
      <c r="D104" s="318" t="s">
        <v>1752</v>
      </c>
      <c r="E104" s="574">
        <v>29.09</v>
      </c>
      <c r="F104" s="574">
        <v>19</v>
      </c>
      <c r="G104" s="574">
        <v>18.87</v>
      </c>
      <c r="H104" s="324">
        <f>'Series 700 Design'!H104</f>
        <v>0</v>
      </c>
      <c r="J104" s="406"/>
      <c r="K104" s="318" t="s">
        <v>1752</v>
      </c>
      <c r="L104" s="324">
        <f>'Series 700 Final'!H104</f>
        <v>0</v>
      </c>
    </row>
    <row r="105" spans="1:12" x14ac:dyDescent="0.2">
      <c r="A105" s="316"/>
      <c r="B105" s="558"/>
      <c r="C105" s="406"/>
      <c r="D105" s="318"/>
      <c r="E105" s="574"/>
      <c r="F105" s="574"/>
      <c r="G105" s="574"/>
      <c r="H105" s="324"/>
      <c r="J105" s="406"/>
      <c r="K105" s="318"/>
      <c r="L105" s="324"/>
    </row>
    <row r="106" spans="1:12" ht="25.5" x14ac:dyDescent="0.2">
      <c r="A106" s="316" t="s">
        <v>1871</v>
      </c>
      <c r="B106" s="558" t="s">
        <v>1872</v>
      </c>
      <c r="C106" s="406"/>
      <c r="D106" s="318" t="s">
        <v>1752</v>
      </c>
      <c r="E106" s="574">
        <v>29.09</v>
      </c>
      <c r="F106" s="574">
        <v>19</v>
      </c>
      <c r="G106" s="574">
        <v>18.87</v>
      </c>
      <c r="H106" s="324">
        <f>'Series 700 Design'!H106</f>
        <v>0</v>
      </c>
      <c r="J106" s="406"/>
      <c r="K106" s="318" t="s">
        <v>1752</v>
      </c>
      <c r="L106" s="324">
        <f>'Series 700 Final'!H106</f>
        <v>0</v>
      </c>
    </row>
    <row r="107" spans="1:12" x14ac:dyDescent="0.2">
      <c r="A107" s="316"/>
      <c r="B107" s="558"/>
      <c r="C107" s="406"/>
      <c r="D107" s="318"/>
      <c r="E107" s="574"/>
      <c r="F107" s="574"/>
      <c r="G107" s="574"/>
      <c r="H107" s="319"/>
      <c r="J107" s="406"/>
      <c r="K107" s="318"/>
      <c r="L107" s="319"/>
    </row>
    <row r="108" spans="1:12" ht="38.25" x14ac:dyDescent="0.2">
      <c r="A108" s="316" t="s">
        <v>1873</v>
      </c>
      <c r="B108" s="558" t="s">
        <v>1874</v>
      </c>
      <c r="C108" s="406"/>
      <c r="D108" s="318" t="s">
        <v>1752</v>
      </c>
      <c r="E108" s="574">
        <v>25.83</v>
      </c>
      <c r="F108" s="574">
        <v>18.54</v>
      </c>
      <c r="G108" s="574">
        <v>18.45</v>
      </c>
      <c r="H108" s="324">
        <f>'Series 700 Design'!H108</f>
        <v>0</v>
      </c>
      <c r="J108" s="406"/>
      <c r="K108" s="318" t="s">
        <v>1752</v>
      </c>
      <c r="L108" s="324">
        <f>'Series 700 Final'!H108</f>
        <v>0</v>
      </c>
    </row>
    <row r="109" spans="1:12" x14ac:dyDescent="0.2">
      <c r="A109" s="316"/>
      <c r="B109" s="558"/>
      <c r="C109" s="406"/>
      <c r="D109" s="318"/>
      <c r="E109" s="574"/>
      <c r="F109" s="574"/>
      <c r="G109" s="574"/>
      <c r="H109" s="324"/>
      <c r="J109" s="406"/>
      <c r="K109" s="318"/>
      <c r="L109" s="324"/>
    </row>
    <row r="110" spans="1:12" ht="25.5" x14ac:dyDescent="0.2">
      <c r="A110" s="316" t="s">
        <v>1875</v>
      </c>
      <c r="B110" s="558" t="s">
        <v>1876</v>
      </c>
      <c r="C110" s="406"/>
      <c r="D110" s="318" t="s">
        <v>1752</v>
      </c>
      <c r="E110" s="574">
        <v>25.83</v>
      </c>
      <c r="F110" s="574">
        <v>18.54</v>
      </c>
      <c r="G110" s="574">
        <v>18.45</v>
      </c>
      <c r="H110" s="324">
        <f>'Series 700 Design'!H110</f>
        <v>0</v>
      </c>
      <c r="J110" s="406"/>
      <c r="K110" s="318" t="s">
        <v>1752</v>
      </c>
      <c r="L110" s="324">
        <f>'Series 700 Final'!H110</f>
        <v>0</v>
      </c>
    </row>
    <row r="111" spans="1:12" x14ac:dyDescent="0.2">
      <c r="A111" s="316"/>
      <c r="B111" s="558"/>
      <c r="C111" s="406"/>
      <c r="D111" s="318"/>
      <c r="E111" s="574"/>
      <c r="F111" s="574"/>
      <c r="G111" s="574"/>
      <c r="H111" s="319"/>
      <c r="J111" s="406"/>
      <c r="K111" s="318"/>
      <c r="L111" s="319"/>
    </row>
    <row r="112" spans="1:12" ht="38.25" x14ac:dyDescent="0.2">
      <c r="A112" s="316" t="s">
        <v>1877</v>
      </c>
      <c r="B112" s="558" t="s">
        <v>1878</v>
      </c>
      <c r="C112" s="406"/>
      <c r="D112" s="318" t="s">
        <v>1752</v>
      </c>
      <c r="E112" s="574">
        <v>33.46</v>
      </c>
      <c r="F112" s="574">
        <v>31.24</v>
      </c>
      <c r="G112" s="574">
        <v>31.18</v>
      </c>
      <c r="H112" s="324">
        <f>'Series 700 Design'!H112</f>
        <v>0</v>
      </c>
      <c r="J112" s="406"/>
      <c r="K112" s="318" t="s">
        <v>1752</v>
      </c>
      <c r="L112" s="324">
        <f>'Series 700 Final'!H112</f>
        <v>0</v>
      </c>
    </row>
    <row r="113" spans="1:12" x14ac:dyDescent="0.2">
      <c r="A113" s="316"/>
      <c r="B113" s="558"/>
      <c r="C113" s="406"/>
      <c r="D113" s="318"/>
      <c r="E113" s="574"/>
      <c r="F113" s="574"/>
      <c r="G113" s="574"/>
      <c r="H113" s="324"/>
      <c r="J113" s="406"/>
      <c r="K113" s="318"/>
      <c r="L113" s="324"/>
    </row>
    <row r="114" spans="1:12" ht="25.5" x14ac:dyDescent="0.2">
      <c r="A114" s="316" t="s">
        <v>1879</v>
      </c>
      <c r="B114" s="558" t="s">
        <v>1880</v>
      </c>
      <c r="C114" s="406"/>
      <c r="D114" s="318" t="s">
        <v>1752</v>
      </c>
      <c r="E114" s="574">
        <v>33.46</v>
      </c>
      <c r="F114" s="574">
        <v>31.24</v>
      </c>
      <c r="G114" s="574">
        <v>31.18</v>
      </c>
      <c r="H114" s="324">
        <f>'Series 700 Design'!H114</f>
        <v>0</v>
      </c>
      <c r="J114" s="406"/>
      <c r="K114" s="318" t="s">
        <v>1752</v>
      </c>
      <c r="L114" s="324">
        <f>'Series 700 Final'!H114</f>
        <v>0</v>
      </c>
    </row>
    <row r="115" spans="1:12" x14ac:dyDescent="0.2">
      <c r="A115" s="316"/>
      <c r="B115" s="614"/>
      <c r="C115" s="406"/>
      <c r="D115" s="318"/>
      <c r="E115" s="574"/>
      <c r="F115" s="574"/>
      <c r="G115" s="574"/>
      <c r="H115" s="319"/>
      <c r="J115" s="406"/>
      <c r="K115" s="318"/>
      <c r="L115" s="319"/>
    </row>
    <row r="116" spans="1:12" ht="38.25" x14ac:dyDescent="0.2">
      <c r="A116" s="316" t="s">
        <v>1881</v>
      </c>
      <c r="B116" s="558" t="s">
        <v>1882</v>
      </c>
      <c r="C116" s="406"/>
      <c r="D116" s="318" t="s">
        <v>1752</v>
      </c>
      <c r="E116" s="574">
        <v>33.46</v>
      </c>
      <c r="F116" s="574">
        <v>31.24</v>
      </c>
      <c r="G116" s="574">
        <v>31.18</v>
      </c>
      <c r="H116" s="324">
        <f>'Series 700 Design'!H116</f>
        <v>0</v>
      </c>
      <c r="J116" s="406"/>
      <c r="K116" s="318" t="s">
        <v>1752</v>
      </c>
      <c r="L116" s="324">
        <f>'Series 700 Final'!H116</f>
        <v>0</v>
      </c>
    </row>
    <row r="117" spans="1:12" x14ac:dyDescent="0.2">
      <c r="A117" s="316"/>
      <c r="B117" s="558"/>
      <c r="C117" s="406"/>
      <c r="D117" s="318"/>
      <c r="E117" s="574"/>
      <c r="F117" s="574"/>
      <c r="G117" s="574"/>
      <c r="H117" s="324"/>
      <c r="J117" s="406"/>
      <c r="K117" s="318"/>
      <c r="L117" s="324"/>
    </row>
    <row r="118" spans="1:12" ht="25.5" x14ac:dyDescent="0.2">
      <c r="A118" s="316" t="s">
        <v>1883</v>
      </c>
      <c r="B118" s="558" t="s">
        <v>1884</v>
      </c>
      <c r="C118" s="406"/>
      <c r="D118" s="318" t="s">
        <v>1752</v>
      </c>
      <c r="E118" s="574">
        <v>33.46</v>
      </c>
      <c r="F118" s="574">
        <v>31.24</v>
      </c>
      <c r="G118" s="574">
        <v>31.18</v>
      </c>
      <c r="H118" s="324">
        <f>'Series 700 Design'!H118</f>
        <v>0</v>
      </c>
      <c r="J118" s="406"/>
      <c r="K118" s="318" t="s">
        <v>1752</v>
      </c>
      <c r="L118" s="324">
        <f>'Series 700 Final'!H118</f>
        <v>0</v>
      </c>
    </row>
    <row r="119" spans="1:12" x14ac:dyDescent="0.2">
      <c r="A119" s="316"/>
      <c r="B119" s="558"/>
      <c r="C119" s="406"/>
      <c r="D119" s="318"/>
      <c r="E119" s="574"/>
      <c r="F119" s="574"/>
      <c r="G119" s="574"/>
      <c r="H119" s="319"/>
      <c r="J119" s="406"/>
      <c r="K119" s="318"/>
      <c r="L119" s="319"/>
    </row>
    <row r="120" spans="1:12" x14ac:dyDescent="0.2">
      <c r="A120" s="316" t="s">
        <v>1885</v>
      </c>
      <c r="B120" s="558" t="s">
        <v>1886</v>
      </c>
      <c r="C120" s="406"/>
      <c r="D120" s="318" t="s">
        <v>1752</v>
      </c>
      <c r="E120" s="574">
        <v>144.53</v>
      </c>
      <c r="F120" s="574">
        <v>144.53</v>
      </c>
      <c r="G120" s="574">
        <v>144.53</v>
      </c>
      <c r="H120" s="324">
        <f>'Series 700 Design'!H120</f>
        <v>0</v>
      </c>
      <c r="J120" s="406"/>
      <c r="K120" s="318" t="s">
        <v>1752</v>
      </c>
      <c r="L120" s="324">
        <f>'Series 700 Final'!H120</f>
        <v>0</v>
      </c>
    </row>
    <row r="121" spans="1:12" x14ac:dyDescent="0.2">
      <c r="A121" s="316"/>
      <c r="B121" s="558"/>
      <c r="C121" s="406"/>
      <c r="D121" s="318"/>
      <c r="E121" s="574"/>
      <c r="F121" s="574"/>
      <c r="G121" s="574"/>
      <c r="H121" s="324"/>
      <c r="J121" s="406"/>
      <c r="K121" s="318"/>
      <c r="L121" s="324"/>
    </row>
    <row r="122" spans="1:12" x14ac:dyDescent="0.2">
      <c r="A122" s="316" t="s">
        <v>1887</v>
      </c>
      <c r="B122" s="558" t="s">
        <v>1888</v>
      </c>
      <c r="C122" s="406"/>
      <c r="D122" s="318" t="s">
        <v>1752</v>
      </c>
      <c r="E122" s="574">
        <v>144.53</v>
      </c>
      <c r="F122" s="574">
        <v>144.53</v>
      </c>
      <c r="G122" s="574">
        <v>144.53</v>
      </c>
      <c r="H122" s="324">
        <f>'Series 700 Design'!H122</f>
        <v>0</v>
      </c>
      <c r="J122" s="406"/>
      <c r="K122" s="318" t="s">
        <v>1752</v>
      </c>
      <c r="L122" s="324">
        <f>'Series 700 Final'!H122</f>
        <v>0</v>
      </c>
    </row>
    <row r="123" spans="1:12" x14ac:dyDescent="0.2">
      <c r="A123" s="316"/>
      <c r="B123" s="558"/>
      <c r="C123" s="406"/>
      <c r="D123" s="318"/>
      <c r="E123" s="574"/>
      <c r="F123" s="574"/>
      <c r="G123" s="574"/>
      <c r="H123" s="319"/>
      <c r="J123" s="406"/>
      <c r="K123" s="318"/>
      <c r="L123" s="319"/>
    </row>
    <row r="124" spans="1:12" ht="25.5" x14ac:dyDescent="0.2">
      <c r="A124" s="316" t="s">
        <v>1889</v>
      </c>
      <c r="B124" s="558" t="s">
        <v>1890</v>
      </c>
      <c r="C124" s="406"/>
      <c r="D124" s="318" t="s">
        <v>1752</v>
      </c>
      <c r="E124" s="574">
        <v>23.39</v>
      </c>
      <c r="F124" s="574">
        <v>15.64</v>
      </c>
      <c r="G124" s="574">
        <v>15.58</v>
      </c>
      <c r="H124" s="324">
        <f>'Series 700 Design'!H124</f>
        <v>0</v>
      </c>
      <c r="J124" s="406"/>
      <c r="K124" s="318" t="s">
        <v>1752</v>
      </c>
      <c r="L124" s="324">
        <f>'Series 700 Final'!H124</f>
        <v>0</v>
      </c>
    </row>
    <row r="125" spans="1:12" x14ac:dyDescent="0.2">
      <c r="A125" s="316"/>
      <c r="B125" s="558"/>
      <c r="C125" s="406"/>
      <c r="D125" s="318"/>
      <c r="E125" s="574"/>
      <c r="F125" s="574"/>
      <c r="G125" s="574"/>
      <c r="H125" s="324"/>
      <c r="J125" s="406"/>
      <c r="K125" s="318"/>
      <c r="L125" s="324"/>
    </row>
    <row r="126" spans="1:12" ht="25.5" x14ac:dyDescent="0.2">
      <c r="A126" s="316" t="s">
        <v>1891</v>
      </c>
      <c r="B126" s="558" t="s">
        <v>1892</v>
      </c>
      <c r="C126" s="406"/>
      <c r="D126" s="318" t="s">
        <v>1752</v>
      </c>
      <c r="E126" s="574">
        <v>23.39</v>
      </c>
      <c r="F126" s="574">
        <v>15.64</v>
      </c>
      <c r="G126" s="574">
        <v>15.58</v>
      </c>
      <c r="H126" s="324">
        <f>'Series 700 Design'!H126</f>
        <v>0</v>
      </c>
      <c r="J126" s="406"/>
      <c r="K126" s="318" t="s">
        <v>1752</v>
      </c>
      <c r="L126" s="324">
        <f>'Series 700 Final'!H126</f>
        <v>0</v>
      </c>
    </row>
    <row r="127" spans="1:12" x14ac:dyDescent="0.2">
      <c r="A127" s="316"/>
      <c r="B127" s="558"/>
      <c r="C127" s="406"/>
      <c r="D127" s="318"/>
      <c r="E127" s="574"/>
      <c r="F127" s="574"/>
      <c r="G127" s="574"/>
      <c r="H127" s="319"/>
      <c r="J127" s="406"/>
      <c r="K127" s="318"/>
      <c r="L127" s="319"/>
    </row>
    <row r="128" spans="1:12" ht="25.5" x14ac:dyDescent="0.2">
      <c r="A128" s="316" t="s">
        <v>1893</v>
      </c>
      <c r="B128" s="558" t="s">
        <v>1894</v>
      </c>
      <c r="C128" s="406"/>
      <c r="D128" s="318" t="s">
        <v>1752</v>
      </c>
      <c r="E128" s="574">
        <v>20.29</v>
      </c>
      <c r="F128" s="574">
        <v>12.55</v>
      </c>
      <c r="G128" s="574">
        <v>12.49</v>
      </c>
      <c r="H128" s="324">
        <f>'Series 700 Design'!H128</f>
        <v>0</v>
      </c>
      <c r="J128" s="406"/>
      <c r="K128" s="318" t="s">
        <v>1752</v>
      </c>
      <c r="L128" s="324">
        <f>'Series 700 Final'!H128</f>
        <v>0</v>
      </c>
    </row>
    <row r="129" spans="1:12" x14ac:dyDescent="0.2">
      <c r="A129" s="316"/>
      <c r="B129" s="558"/>
      <c r="C129" s="406"/>
      <c r="D129" s="318"/>
      <c r="E129" s="574"/>
      <c r="F129" s="574"/>
      <c r="G129" s="574"/>
      <c r="H129" s="324"/>
      <c r="J129" s="406"/>
      <c r="K129" s="318"/>
      <c r="L129" s="324"/>
    </row>
    <row r="130" spans="1:12" ht="25.5" x14ac:dyDescent="0.2">
      <c r="A130" s="316" t="s">
        <v>1895</v>
      </c>
      <c r="B130" s="558" t="s">
        <v>1896</v>
      </c>
      <c r="C130" s="406"/>
      <c r="D130" s="318" t="s">
        <v>1752</v>
      </c>
      <c r="E130" s="574">
        <v>20.29</v>
      </c>
      <c r="F130" s="574">
        <v>12.55</v>
      </c>
      <c r="G130" s="574">
        <v>12.49</v>
      </c>
      <c r="H130" s="324">
        <f>'Series 700 Design'!H130</f>
        <v>0</v>
      </c>
      <c r="J130" s="406"/>
      <c r="K130" s="318" t="s">
        <v>1752</v>
      </c>
      <c r="L130" s="324">
        <f>'Series 700 Final'!H130</f>
        <v>0</v>
      </c>
    </row>
    <row r="131" spans="1:12" x14ac:dyDescent="0.2">
      <c r="A131" s="316"/>
      <c r="B131" s="558"/>
      <c r="C131" s="406"/>
      <c r="D131" s="318"/>
      <c r="E131" s="574"/>
      <c r="F131" s="574"/>
      <c r="G131" s="574"/>
      <c r="H131" s="319"/>
      <c r="J131" s="406"/>
      <c r="K131" s="318"/>
      <c r="L131" s="319"/>
    </row>
    <row r="132" spans="1:12" ht="25.5" x14ac:dyDescent="0.2">
      <c r="A132" s="316" t="s">
        <v>1897</v>
      </c>
      <c r="B132" s="558" t="s">
        <v>1898</v>
      </c>
      <c r="C132" s="406"/>
      <c r="D132" s="318" t="s">
        <v>1752</v>
      </c>
      <c r="E132" s="574">
        <v>18.260000000000002</v>
      </c>
      <c r="F132" s="574">
        <v>10.87</v>
      </c>
      <c r="G132" s="574">
        <v>10.8</v>
      </c>
      <c r="H132" s="324">
        <f>'Series 700 Design'!H132</f>
        <v>0</v>
      </c>
      <c r="J132" s="406"/>
      <c r="K132" s="318" t="s">
        <v>1752</v>
      </c>
      <c r="L132" s="324">
        <f>'Series 700 Final'!H132</f>
        <v>0</v>
      </c>
    </row>
    <row r="133" spans="1:12" x14ac:dyDescent="0.2">
      <c r="A133" s="316"/>
      <c r="B133" s="558"/>
      <c r="C133" s="406"/>
      <c r="D133" s="318"/>
      <c r="E133" s="574"/>
      <c r="F133" s="574"/>
      <c r="G133" s="574"/>
      <c r="H133" s="324"/>
      <c r="J133" s="406"/>
      <c r="K133" s="318"/>
      <c r="L133" s="324"/>
    </row>
    <row r="134" spans="1:12" ht="25.5" x14ac:dyDescent="0.2">
      <c r="A134" s="316" t="s">
        <v>1899</v>
      </c>
      <c r="B134" s="558" t="s">
        <v>1900</v>
      </c>
      <c r="C134" s="406"/>
      <c r="D134" s="318" t="s">
        <v>1752</v>
      </c>
      <c r="E134" s="574">
        <v>18.260000000000002</v>
      </c>
      <c r="F134" s="574">
        <v>10.87</v>
      </c>
      <c r="G134" s="574">
        <v>10.8</v>
      </c>
      <c r="H134" s="324">
        <f>'Series 700 Design'!H134</f>
        <v>0</v>
      </c>
      <c r="J134" s="406"/>
      <c r="K134" s="318" t="s">
        <v>1752</v>
      </c>
      <c r="L134" s="324">
        <f>'Series 700 Final'!H134</f>
        <v>0</v>
      </c>
    </row>
    <row r="135" spans="1:12" x14ac:dyDescent="0.2">
      <c r="A135" s="316"/>
      <c r="B135" s="558"/>
      <c r="C135" s="406"/>
      <c r="D135" s="318"/>
      <c r="E135" s="574"/>
      <c r="F135" s="574"/>
      <c r="G135" s="574"/>
      <c r="H135" s="319"/>
      <c r="J135" s="406"/>
      <c r="K135" s="318"/>
      <c r="L135" s="319"/>
    </row>
    <row r="136" spans="1:12" ht="25.5" x14ac:dyDescent="0.2">
      <c r="A136" s="316" t="s">
        <v>1901</v>
      </c>
      <c r="B136" s="558" t="s">
        <v>1902</v>
      </c>
      <c r="C136" s="406"/>
      <c r="D136" s="318" t="s">
        <v>1752</v>
      </c>
      <c r="E136" s="574">
        <v>22.26</v>
      </c>
      <c r="F136" s="574">
        <v>14.54</v>
      </c>
      <c r="G136" s="574">
        <v>14.44</v>
      </c>
      <c r="H136" s="324">
        <f>'Series 700 Design'!H136</f>
        <v>0</v>
      </c>
      <c r="J136" s="406"/>
      <c r="K136" s="318" t="s">
        <v>1752</v>
      </c>
      <c r="L136" s="324">
        <f>'Series 700 Final'!H136</f>
        <v>0</v>
      </c>
    </row>
    <row r="137" spans="1:12" x14ac:dyDescent="0.2">
      <c r="A137" s="316"/>
      <c r="B137" s="558"/>
      <c r="C137" s="406"/>
      <c r="D137" s="318"/>
      <c r="E137" s="574"/>
      <c r="F137" s="574"/>
      <c r="G137" s="574"/>
      <c r="H137" s="324"/>
      <c r="J137" s="406"/>
      <c r="K137" s="318"/>
      <c r="L137" s="324"/>
    </row>
    <row r="138" spans="1:12" ht="25.5" x14ac:dyDescent="0.2">
      <c r="A138" s="316" t="s">
        <v>1903</v>
      </c>
      <c r="B138" s="558" t="s">
        <v>1904</v>
      </c>
      <c r="C138" s="406"/>
      <c r="D138" s="318" t="s">
        <v>1752</v>
      </c>
      <c r="E138" s="574">
        <v>22.26</v>
      </c>
      <c r="F138" s="574">
        <v>14.54</v>
      </c>
      <c r="G138" s="574">
        <v>14.44</v>
      </c>
      <c r="H138" s="324">
        <f>'Series 700 Design'!H138</f>
        <v>0</v>
      </c>
      <c r="J138" s="406"/>
      <c r="K138" s="318" t="s">
        <v>1752</v>
      </c>
      <c r="L138" s="324">
        <f>'Series 700 Final'!H138</f>
        <v>0</v>
      </c>
    </row>
    <row r="139" spans="1:12" x14ac:dyDescent="0.2">
      <c r="A139" s="316"/>
      <c r="B139" s="558"/>
      <c r="C139" s="406"/>
      <c r="D139" s="318"/>
      <c r="E139" s="574"/>
      <c r="F139" s="574"/>
      <c r="G139" s="574"/>
      <c r="H139" s="319"/>
      <c r="J139" s="406"/>
      <c r="K139" s="318"/>
      <c r="L139" s="319"/>
    </row>
    <row r="140" spans="1:12" ht="25.5" x14ac:dyDescent="0.2">
      <c r="A140" s="316" t="s">
        <v>1905</v>
      </c>
      <c r="B140" s="558" t="s">
        <v>1906</v>
      </c>
      <c r="C140" s="406"/>
      <c r="D140" s="318" t="s">
        <v>1752</v>
      </c>
      <c r="E140" s="574" t="s">
        <v>392</v>
      </c>
      <c r="F140" s="574" t="s">
        <v>392</v>
      </c>
      <c r="G140" s="574" t="s">
        <v>392</v>
      </c>
      <c r="H140" s="324" t="str">
        <f>'Series 700 Design'!H140</f>
        <v/>
      </c>
      <c r="J140" s="406"/>
      <c r="K140" s="318" t="s">
        <v>1752</v>
      </c>
      <c r="L140" s="324" t="str">
        <f>'Series 700 Final'!H140</f>
        <v/>
      </c>
    </row>
    <row r="141" spans="1:12" x14ac:dyDescent="0.2">
      <c r="A141" s="316"/>
      <c r="B141" s="558"/>
      <c r="C141" s="406"/>
      <c r="D141" s="318"/>
      <c r="E141" s="574"/>
      <c r="F141" s="574"/>
      <c r="G141" s="574"/>
      <c r="H141" s="319"/>
      <c r="J141" s="406"/>
      <c r="K141" s="318"/>
      <c r="L141" s="319"/>
    </row>
    <row r="142" spans="1:12" ht="25.5" x14ac:dyDescent="0.2">
      <c r="A142" s="316" t="s">
        <v>1907</v>
      </c>
      <c r="B142" s="558" t="s">
        <v>1908</v>
      </c>
      <c r="C142" s="406"/>
      <c r="D142" s="318" t="s">
        <v>1752</v>
      </c>
      <c r="E142" s="574" t="s">
        <v>392</v>
      </c>
      <c r="F142" s="574" t="s">
        <v>392</v>
      </c>
      <c r="G142" s="574" t="s">
        <v>392</v>
      </c>
      <c r="H142" s="324" t="str">
        <f>'Series 700 Design'!H142</f>
        <v/>
      </c>
      <c r="J142" s="406"/>
      <c r="K142" s="318" t="s">
        <v>1752</v>
      </c>
      <c r="L142" s="324" t="str">
        <f>'Series 700 Final'!H142</f>
        <v/>
      </c>
    </row>
    <row r="143" spans="1:12" x14ac:dyDescent="0.2">
      <c r="A143" s="316"/>
      <c r="B143" s="558"/>
      <c r="C143" s="406"/>
      <c r="D143" s="318"/>
      <c r="E143" s="319"/>
      <c r="F143" s="319"/>
      <c r="G143" s="319"/>
      <c r="H143" s="319"/>
      <c r="J143" s="406"/>
      <c r="K143" s="318"/>
      <c r="L143" s="319"/>
    </row>
    <row r="144" spans="1:12" x14ac:dyDescent="0.2">
      <c r="A144" s="331"/>
      <c r="B144" s="586" t="s">
        <v>1909</v>
      </c>
      <c r="C144" s="485"/>
      <c r="D144" s="334"/>
      <c r="E144" s="635" t="s">
        <v>1747</v>
      </c>
      <c r="F144" s="589" t="s">
        <v>1748</v>
      </c>
      <c r="G144" s="635" t="s">
        <v>1749</v>
      </c>
      <c r="H144" s="334"/>
      <c r="J144" s="485"/>
      <c r="K144" s="334"/>
      <c r="L144" s="334"/>
    </row>
    <row r="145" spans="1:12" x14ac:dyDescent="0.2">
      <c r="A145" s="474"/>
      <c r="B145" s="475" t="s">
        <v>1790</v>
      </c>
      <c r="C145" s="778"/>
      <c r="D145" s="476"/>
      <c r="E145" s="476"/>
      <c r="F145" s="476"/>
      <c r="G145" s="736">
        <f>SUM(H147:H171)</f>
        <v>4097.76</v>
      </c>
      <c r="H145" s="476"/>
      <c r="J145" s="778"/>
      <c r="K145" s="476"/>
      <c r="L145" s="476"/>
    </row>
    <row r="146" spans="1:12" x14ac:dyDescent="0.2">
      <c r="A146" s="316"/>
      <c r="B146" s="558"/>
      <c r="C146" s="406"/>
      <c r="D146" s="318"/>
      <c r="E146" s="319"/>
      <c r="F146" s="319"/>
      <c r="G146" s="319"/>
      <c r="H146" s="319"/>
      <c r="J146" s="406"/>
      <c r="K146" s="318"/>
      <c r="L146" s="319"/>
    </row>
    <row r="147" spans="1:12" ht="27" x14ac:dyDescent="0.2">
      <c r="A147" s="316" t="s">
        <v>1910</v>
      </c>
      <c r="B147" s="558" t="s">
        <v>1911</v>
      </c>
      <c r="C147" s="406"/>
      <c r="D147" s="318" t="s">
        <v>1236</v>
      </c>
      <c r="E147" s="574">
        <v>315.31</v>
      </c>
      <c r="F147" s="574">
        <v>271.68</v>
      </c>
      <c r="G147" s="574">
        <v>271.36</v>
      </c>
      <c r="H147" s="324">
        <f>'Series 700 Design'!H147</f>
        <v>0</v>
      </c>
      <c r="J147" s="406"/>
      <c r="K147" s="318" t="s">
        <v>1236</v>
      </c>
      <c r="L147" s="324">
        <f>'Series 700 Final'!H147</f>
        <v>0</v>
      </c>
    </row>
    <row r="148" spans="1:12" x14ac:dyDescent="0.2">
      <c r="A148" s="316"/>
      <c r="B148" s="558"/>
      <c r="C148" s="406"/>
      <c r="D148" s="318"/>
      <c r="E148" s="574"/>
      <c r="F148" s="574"/>
      <c r="G148" s="574"/>
      <c r="H148" s="319"/>
      <c r="J148" s="406"/>
      <c r="K148" s="318"/>
      <c r="L148" s="319"/>
    </row>
    <row r="149" spans="1:12" ht="27" x14ac:dyDescent="0.2">
      <c r="A149" s="316" t="s">
        <v>1912</v>
      </c>
      <c r="B149" s="558" t="s">
        <v>1913</v>
      </c>
      <c r="C149" s="406"/>
      <c r="D149" s="318" t="s">
        <v>1236</v>
      </c>
      <c r="E149" s="574">
        <v>318.35000000000002</v>
      </c>
      <c r="F149" s="574">
        <v>274.69</v>
      </c>
      <c r="G149" s="574">
        <v>274.38</v>
      </c>
      <c r="H149" s="324">
        <f>'Series 700 Design'!H149</f>
        <v>0</v>
      </c>
      <c r="J149" s="406"/>
      <c r="K149" s="318" t="s">
        <v>1236</v>
      </c>
      <c r="L149" s="324">
        <f>'Series 700 Final'!H149</f>
        <v>0</v>
      </c>
    </row>
    <row r="150" spans="1:12" x14ac:dyDescent="0.2">
      <c r="A150" s="316"/>
      <c r="B150" s="558"/>
      <c r="C150" s="406"/>
      <c r="D150" s="318"/>
      <c r="E150" s="574"/>
      <c r="F150" s="574"/>
      <c r="G150" s="574"/>
      <c r="H150" s="319"/>
      <c r="J150" s="406"/>
      <c r="K150" s="318"/>
      <c r="L150" s="319"/>
    </row>
    <row r="151" spans="1:12" ht="27" x14ac:dyDescent="0.2">
      <c r="A151" s="316" t="s">
        <v>1914</v>
      </c>
      <c r="B151" s="558" t="s">
        <v>1915</v>
      </c>
      <c r="C151" s="406"/>
      <c r="D151" s="318" t="s">
        <v>1236</v>
      </c>
      <c r="E151" s="574">
        <v>309.31</v>
      </c>
      <c r="F151" s="574">
        <v>265.91000000000003</v>
      </c>
      <c r="G151" s="574">
        <v>265.61</v>
      </c>
      <c r="H151" s="324">
        <f>'Series 700 Design'!H151</f>
        <v>0</v>
      </c>
      <c r="J151" s="406"/>
      <c r="K151" s="318" t="s">
        <v>1236</v>
      </c>
      <c r="L151" s="324">
        <f>'Series 700 Final'!H151</f>
        <v>0</v>
      </c>
    </row>
    <row r="152" spans="1:12" x14ac:dyDescent="0.2">
      <c r="A152" s="316"/>
      <c r="B152" s="558"/>
      <c r="C152" s="406"/>
      <c r="D152" s="318"/>
      <c r="E152" s="574"/>
      <c r="F152" s="574"/>
      <c r="G152" s="574"/>
      <c r="H152" s="319"/>
      <c r="J152" s="406"/>
      <c r="K152" s="318"/>
      <c r="L152" s="319"/>
    </row>
    <row r="153" spans="1:12" ht="27" x14ac:dyDescent="0.2">
      <c r="A153" s="316" t="s">
        <v>1916</v>
      </c>
      <c r="B153" s="558" t="s">
        <v>1917</v>
      </c>
      <c r="C153" s="406"/>
      <c r="D153" s="318" t="s">
        <v>1236</v>
      </c>
      <c r="E153" s="574">
        <v>315.29000000000002</v>
      </c>
      <c r="F153" s="574">
        <v>271.83</v>
      </c>
      <c r="G153" s="574">
        <v>271.52</v>
      </c>
      <c r="H153" s="324">
        <f>'Series 700 Design'!H153</f>
        <v>0</v>
      </c>
      <c r="J153" s="406"/>
      <c r="K153" s="318" t="s">
        <v>1236</v>
      </c>
      <c r="L153" s="324">
        <f>'Series 700 Final'!H153</f>
        <v>0</v>
      </c>
    </row>
    <row r="154" spans="1:12" x14ac:dyDescent="0.2">
      <c r="A154" s="316"/>
      <c r="B154" s="558"/>
      <c r="C154" s="406"/>
      <c r="D154" s="318"/>
      <c r="E154" s="574"/>
      <c r="F154" s="574"/>
      <c r="G154" s="574"/>
      <c r="H154" s="319"/>
      <c r="J154" s="406"/>
      <c r="K154" s="318"/>
      <c r="L154" s="319"/>
    </row>
    <row r="155" spans="1:12" ht="27" x14ac:dyDescent="0.2">
      <c r="A155" s="316" t="s">
        <v>1918</v>
      </c>
      <c r="B155" s="558" t="s">
        <v>1919</v>
      </c>
      <c r="C155" s="406">
        <v>12</v>
      </c>
      <c r="D155" s="318" t="s">
        <v>1236</v>
      </c>
      <c r="E155" s="574">
        <v>341.48</v>
      </c>
      <c r="F155" s="574">
        <v>300.49</v>
      </c>
      <c r="G155" s="574">
        <v>300.27</v>
      </c>
      <c r="H155" s="324">
        <f>'Series 700 Design'!H155</f>
        <v>4097.76</v>
      </c>
      <c r="J155" s="406"/>
      <c r="K155" s="318" t="s">
        <v>1236</v>
      </c>
      <c r="L155" s="324">
        <f>'Series 700 Final'!H155</f>
        <v>0</v>
      </c>
    </row>
    <row r="156" spans="1:12" x14ac:dyDescent="0.2">
      <c r="A156" s="316"/>
      <c r="B156" s="558"/>
      <c r="C156" s="406"/>
      <c r="D156" s="318"/>
      <c r="E156" s="574"/>
      <c r="F156" s="574"/>
      <c r="G156" s="574"/>
      <c r="H156" s="319"/>
      <c r="J156" s="406"/>
      <c r="K156" s="318"/>
      <c r="L156" s="319"/>
    </row>
    <row r="157" spans="1:12" ht="27" x14ac:dyDescent="0.2">
      <c r="A157" s="316" t="s">
        <v>1920</v>
      </c>
      <c r="B157" s="558" t="s">
        <v>1921</v>
      </c>
      <c r="C157" s="406"/>
      <c r="D157" s="318" t="s">
        <v>1236</v>
      </c>
      <c r="E157" s="574">
        <v>342.89</v>
      </c>
      <c r="F157" s="574">
        <v>300.43</v>
      </c>
      <c r="G157" s="574">
        <v>300.17</v>
      </c>
      <c r="H157" s="324">
        <f>'Series 700 Design'!H157</f>
        <v>0</v>
      </c>
      <c r="J157" s="406"/>
      <c r="K157" s="318" t="s">
        <v>1236</v>
      </c>
      <c r="L157" s="324">
        <f>'Series 700 Final'!H157</f>
        <v>0</v>
      </c>
    </row>
    <row r="158" spans="1:12" x14ac:dyDescent="0.2">
      <c r="A158" s="316"/>
      <c r="B158" s="558"/>
      <c r="C158" s="406"/>
      <c r="D158" s="318"/>
      <c r="E158" s="730"/>
      <c r="F158" s="730"/>
      <c r="G158" s="730"/>
      <c r="H158" s="319"/>
      <c r="J158" s="406"/>
      <c r="K158" s="318"/>
      <c r="L158" s="319"/>
    </row>
    <row r="159" spans="1:12" ht="27" x14ac:dyDescent="0.2">
      <c r="A159" s="316" t="s">
        <v>1922</v>
      </c>
      <c r="B159" s="558" t="s">
        <v>1923</v>
      </c>
      <c r="C159" s="406"/>
      <c r="D159" s="318" t="s">
        <v>1236</v>
      </c>
      <c r="E159" s="574">
        <v>348.3</v>
      </c>
      <c r="F159" s="574">
        <v>305.81</v>
      </c>
      <c r="G159" s="574">
        <v>305.56</v>
      </c>
      <c r="H159" s="324">
        <f>'Series 700 Design'!H159</f>
        <v>0</v>
      </c>
      <c r="J159" s="406"/>
      <c r="K159" s="318" t="s">
        <v>1236</v>
      </c>
      <c r="L159" s="324">
        <f>'Series 700 Final'!H159</f>
        <v>0</v>
      </c>
    </row>
    <row r="160" spans="1:12" x14ac:dyDescent="0.2">
      <c r="A160" s="316"/>
      <c r="B160" s="558"/>
      <c r="C160" s="406"/>
      <c r="D160" s="318"/>
      <c r="E160" s="574"/>
      <c r="F160" s="574"/>
      <c r="G160" s="574"/>
      <c r="H160" s="319"/>
      <c r="J160" s="406"/>
      <c r="K160" s="318"/>
      <c r="L160" s="319"/>
    </row>
    <row r="161" spans="1:12" ht="27" x14ac:dyDescent="0.2">
      <c r="A161" s="316" t="s">
        <v>1924</v>
      </c>
      <c r="B161" s="558" t="s">
        <v>1925</v>
      </c>
      <c r="C161" s="406"/>
      <c r="D161" s="318" t="s">
        <v>1236</v>
      </c>
      <c r="E161" s="574">
        <v>439.94</v>
      </c>
      <c r="F161" s="574">
        <v>380.23</v>
      </c>
      <c r="G161" s="574">
        <v>380.04</v>
      </c>
      <c r="H161" s="324">
        <f>'Series 700 Design'!H161</f>
        <v>0</v>
      </c>
      <c r="J161" s="406"/>
      <c r="K161" s="318" t="s">
        <v>1236</v>
      </c>
      <c r="L161" s="324">
        <f>'Series 700 Final'!H161</f>
        <v>0</v>
      </c>
    </row>
    <row r="162" spans="1:12" x14ac:dyDescent="0.2">
      <c r="A162" s="316"/>
      <c r="B162" s="558"/>
      <c r="C162" s="406"/>
      <c r="D162" s="318"/>
      <c r="E162" s="574"/>
      <c r="F162" s="574"/>
      <c r="G162" s="574"/>
      <c r="H162" s="319"/>
      <c r="J162" s="406"/>
      <c r="K162" s="318"/>
      <c r="L162" s="319"/>
    </row>
    <row r="163" spans="1:12" ht="27" x14ac:dyDescent="0.2">
      <c r="A163" s="316" t="s">
        <v>1926</v>
      </c>
      <c r="B163" s="558" t="s">
        <v>1927</v>
      </c>
      <c r="C163" s="406"/>
      <c r="D163" s="318" t="s">
        <v>1236</v>
      </c>
      <c r="E163" s="574">
        <v>477.56</v>
      </c>
      <c r="F163" s="574">
        <v>417.7</v>
      </c>
      <c r="G163" s="574">
        <v>417.44</v>
      </c>
      <c r="H163" s="324">
        <f>'Series 700 Design'!H163</f>
        <v>0</v>
      </c>
      <c r="J163" s="406"/>
      <c r="K163" s="318" t="s">
        <v>1236</v>
      </c>
      <c r="L163" s="324">
        <f>'Series 700 Final'!H163</f>
        <v>0</v>
      </c>
    </row>
    <row r="164" spans="1:12" x14ac:dyDescent="0.2">
      <c r="A164" s="316"/>
      <c r="B164" s="558"/>
      <c r="C164" s="406"/>
      <c r="D164" s="318"/>
      <c r="E164" s="574"/>
      <c r="F164" s="574"/>
      <c r="G164" s="574"/>
      <c r="H164" s="319"/>
      <c r="J164" s="406"/>
      <c r="K164" s="318"/>
      <c r="L164" s="319"/>
    </row>
    <row r="165" spans="1:12" ht="27" x14ac:dyDescent="0.2">
      <c r="A165" s="316" t="s">
        <v>1928</v>
      </c>
      <c r="B165" s="558" t="s">
        <v>1929</v>
      </c>
      <c r="C165" s="406"/>
      <c r="D165" s="318" t="s">
        <v>1236</v>
      </c>
      <c r="E165" s="574">
        <v>353.39</v>
      </c>
      <c r="F165" s="574">
        <v>310.86</v>
      </c>
      <c r="G165" s="574">
        <v>310.63</v>
      </c>
      <c r="H165" s="324">
        <f>'Series 700 Design'!H165</f>
        <v>0</v>
      </c>
      <c r="J165" s="406"/>
      <c r="K165" s="318" t="s">
        <v>1236</v>
      </c>
      <c r="L165" s="324">
        <f>'Series 700 Final'!H165</f>
        <v>0</v>
      </c>
    </row>
    <row r="166" spans="1:12" x14ac:dyDescent="0.2">
      <c r="A166" s="316"/>
      <c r="B166" s="558"/>
      <c r="C166" s="406"/>
      <c r="D166" s="318"/>
      <c r="E166" s="574"/>
      <c r="F166" s="574"/>
      <c r="G166" s="574"/>
      <c r="H166" s="319"/>
      <c r="J166" s="406"/>
      <c r="K166" s="318"/>
      <c r="L166" s="319"/>
    </row>
    <row r="167" spans="1:12" ht="27" x14ac:dyDescent="0.2">
      <c r="A167" s="316" t="s">
        <v>1930</v>
      </c>
      <c r="B167" s="558" t="s">
        <v>1931</v>
      </c>
      <c r="C167" s="406"/>
      <c r="D167" s="318" t="s">
        <v>1236</v>
      </c>
      <c r="E167" s="574">
        <v>344.34</v>
      </c>
      <c r="F167" s="574">
        <v>301.88</v>
      </c>
      <c r="G167" s="574">
        <v>301.63</v>
      </c>
      <c r="H167" s="324">
        <f>'Series 700 Design'!H167</f>
        <v>0</v>
      </c>
      <c r="J167" s="406"/>
      <c r="K167" s="318" t="s">
        <v>1236</v>
      </c>
      <c r="L167" s="324">
        <f>'Series 700 Final'!H167</f>
        <v>0</v>
      </c>
    </row>
    <row r="168" spans="1:12" x14ac:dyDescent="0.2">
      <c r="A168" s="316"/>
      <c r="B168" s="558"/>
      <c r="C168" s="406"/>
      <c r="D168" s="318"/>
      <c r="E168" s="730"/>
      <c r="F168" s="730"/>
      <c r="G168" s="730"/>
      <c r="H168" s="319"/>
      <c r="J168" s="406"/>
      <c r="K168" s="318"/>
      <c r="L168" s="319"/>
    </row>
    <row r="169" spans="1:12" ht="25.5" x14ac:dyDescent="0.2">
      <c r="A169" s="316" t="s">
        <v>1932</v>
      </c>
      <c r="B169" s="558" t="s">
        <v>1933</v>
      </c>
      <c r="C169" s="406"/>
      <c r="D169" s="318" t="s">
        <v>1236</v>
      </c>
      <c r="E169" s="574">
        <v>386.6</v>
      </c>
      <c r="F169" s="730">
        <v>345.61</v>
      </c>
      <c r="G169" s="730">
        <v>345.44</v>
      </c>
      <c r="H169" s="324">
        <f>'Series 700 Design'!H169</f>
        <v>0</v>
      </c>
      <c r="J169" s="406"/>
      <c r="K169" s="318" t="s">
        <v>1236</v>
      </c>
      <c r="L169" s="324">
        <f>'Series 700 Final'!H169</f>
        <v>0</v>
      </c>
    </row>
    <row r="170" spans="1:12" x14ac:dyDescent="0.2">
      <c r="A170" s="316"/>
      <c r="B170" s="558"/>
      <c r="C170" s="406"/>
      <c r="D170" s="318"/>
      <c r="E170" s="730"/>
      <c r="F170" s="730"/>
      <c r="G170" s="730"/>
      <c r="H170" s="319"/>
      <c r="J170" s="406"/>
      <c r="K170" s="318"/>
      <c r="L170" s="319"/>
    </row>
    <row r="171" spans="1:12" ht="27" x14ac:dyDescent="0.2">
      <c r="A171" s="316" t="s">
        <v>1934</v>
      </c>
      <c r="B171" s="558" t="s">
        <v>1935</v>
      </c>
      <c r="C171" s="406"/>
      <c r="D171" s="318" t="s">
        <v>1236</v>
      </c>
      <c r="E171" s="574">
        <v>295.95999999999998</v>
      </c>
      <c r="F171" s="574">
        <v>252.73</v>
      </c>
      <c r="G171" s="574">
        <v>252.41</v>
      </c>
      <c r="H171" s="324">
        <f>'Series 700 Design'!H171</f>
        <v>0</v>
      </c>
      <c r="J171" s="406"/>
      <c r="K171" s="318" t="s">
        <v>1236</v>
      </c>
      <c r="L171" s="324">
        <f>'Series 700 Final'!H171</f>
        <v>0</v>
      </c>
    </row>
    <row r="172" spans="1:12" x14ac:dyDescent="0.2">
      <c r="A172" s="316"/>
      <c r="B172" s="558"/>
      <c r="C172" s="406"/>
      <c r="D172" s="318"/>
      <c r="E172" s="319"/>
      <c r="F172" s="319"/>
      <c r="G172" s="319"/>
      <c r="H172" s="319"/>
      <c r="J172" s="406"/>
      <c r="K172" s="318"/>
      <c r="L172" s="319"/>
    </row>
    <row r="173" spans="1:12" x14ac:dyDescent="0.2">
      <c r="A173" s="311"/>
      <c r="B173" s="563" t="s">
        <v>1936</v>
      </c>
      <c r="C173" s="487"/>
      <c r="D173" s="314"/>
      <c r="E173" s="314"/>
      <c r="F173" s="314"/>
      <c r="G173" s="314"/>
      <c r="H173" s="314"/>
      <c r="J173" s="487"/>
      <c r="K173" s="314"/>
      <c r="L173" s="314"/>
    </row>
    <row r="174" spans="1:12" x14ac:dyDescent="0.2">
      <c r="A174" s="316"/>
      <c r="B174" s="558"/>
      <c r="C174" s="406"/>
      <c r="D174" s="318"/>
      <c r="E174" s="319"/>
      <c r="F174" s="319"/>
      <c r="G174" s="319"/>
      <c r="H174" s="319"/>
      <c r="J174" s="406"/>
      <c r="K174" s="318"/>
      <c r="L174" s="319"/>
    </row>
    <row r="175" spans="1:12" x14ac:dyDescent="0.2">
      <c r="A175" s="331"/>
      <c r="B175" s="586" t="s">
        <v>1937</v>
      </c>
      <c r="C175" s="484"/>
      <c r="D175" s="334"/>
      <c r="E175" s="741" t="s">
        <v>1938</v>
      </c>
      <c r="F175" s="741" t="s">
        <v>1939</v>
      </c>
      <c r="G175" s="741" t="s">
        <v>1749</v>
      </c>
      <c r="H175" s="741"/>
      <c r="J175" s="484"/>
      <c r="K175" s="334"/>
      <c r="L175" s="741"/>
    </row>
    <row r="176" spans="1:12" x14ac:dyDescent="0.2">
      <c r="A176" s="720"/>
      <c r="B176" s="721" t="s">
        <v>1776</v>
      </c>
      <c r="C176" s="779"/>
      <c r="D176" s="723"/>
      <c r="E176" s="723"/>
      <c r="F176" s="723"/>
      <c r="G176" s="724">
        <f>SUM(H178:H192)</f>
        <v>0</v>
      </c>
      <c r="H176" s="723"/>
      <c r="J176" s="779"/>
      <c r="K176" s="723"/>
      <c r="L176" s="723"/>
    </row>
    <row r="177" spans="1:12" x14ac:dyDescent="0.2">
      <c r="A177" s="316"/>
      <c r="B177" s="558"/>
      <c r="C177" s="406"/>
      <c r="D177" s="318"/>
      <c r="E177" s="319"/>
      <c r="F177" s="319"/>
      <c r="G177" s="319"/>
      <c r="H177" s="319"/>
      <c r="J177" s="406"/>
      <c r="K177" s="318"/>
      <c r="L177" s="319"/>
    </row>
    <row r="178" spans="1:12" x14ac:dyDescent="0.2">
      <c r="A178" s="316" t="s">
        <v>1940</v>
      </c>
      <c r="B178" s="558" t="s">
        <v>1941</v>
      </c>
      <c r="C178" s="406"/>
      <c r="D178" s="318" t="s">
        <v>1752</v>
      </c>
      <c r="E178" s="574">
        <v>19.38</v>
      </c>
      <c r="F178" s="574">
        <v>19.38</v>
      </c>
      <c r="G178" s="574">
        <v>19.38</v>
      </c>
      <c r="H178" s="324">
        <f>'Series 700 Design'!H178</f>
        <v>0</v>
      </c>
      <c r="J178" s="406"/>
      <c r="K178" s="318" t="s">
        <v>1752</v>
      </c>
      <c r="L178" s="324">
        <f>'Series 700 Final'!H178</f>
        <v>0</v>
      </c>
    </row>
    <row r="179" spans="1:12" x14ac:dyDescent="0.2">
      <c r="A179" s="316"/>
      <c r="B179" s="558"/>
      <c r="C179" s="406"/>
      <c r="D179" s="318"/>
      <c r="E179" s="574"/>
      <c r="F179" s="574"/>
      <c r="G179" s="574"/>
      <c r="H179" s="319"/>
      <c r="J179" s="406"/>
      <c r="K179" s="318"/>
      <c r="L179" s="319"/>
    </row>
    <row r="180" spans="1:12" x14ac:dyDescent="0.2">
      <c r="A180" s="316" t="s">
        <v>1942</v>
      </c>
      <c r="B180" s="558" t="s">
        <v>1943</v>
      </c>
      <c r="C180" s="406"/>
      <c r="D180" s="318" t="s">
        <v>1752</v>
      </c>
      <c r="E180" s="574">
        <v>19.38</v>
      </c>
      <c r="F180" s="574">
        <v>19.38</v>
      </c>
      <c r="G180" s="574">
        <v>19.38</v>
      </c>
      <c r="H180" s="324">
        <f>'Series 700 Design'!H180</f>
        <v>0</v>
      </c>
      <c r="J180" s="406"/>
      <c r="K180" s="318" t="s">
        <v>1752</v>
      </c>
      <c r="L180" s="324">
        <f>'Series 700 Final'!H180</f>
        <v>0</v>
      </c>
    </row>
    <row r="181" spans="1:12" x14ac:dyDescent="0.2">
      <c r="A181" s="316"/>
      <c r="B181" s="558"/>
      <c r="C181" s="406"/>
      <c r="D181" s="318"/>
      <c r="E181" s="574"/>
      <c r="F181" s="574"/>
      <c r="G181" s="574"/>
      <c r="H181" s="319"/>
      <c r="J181" s="406"/>
      <c r="K181" s="318"/>
      <c r="L181" s="319"/>
    </row>
    <row r="182" spans="1:12" ht="25.5" x14ac:dyDescent="0.2">
      <c r="A182" s="316" t="s">
        <v>1944</v>
      </c>
      <c r="B182" s="558" t="s">
        <v>1945</v>
      </c>
      <c r="C182" s="406"/>
      <c r="D182" s="318" t="s">
        <v>1752</v>
      </c>
      <c r="E182" s="574">
        <v>19.38</v>
      </c>
      <c r="F182" s="574">
        <v>19.38</v>
      </c>
      <c r="G182" s="574">
        <v>19.38</v>
      </c>
      <c r="H182" s="324">
        <f>'Series 700 Design'!H182</f>
        <v>0</v>
      </c>
      <c r="J182" s="406"/>
      <c r="K182" s="318" t="s">
        <v>1752</v>
      </c>
      <c r="L182" s="324">
        <f>'Series 700 Final'!H182</f>
        <v>0</v>
      </c>
    </row>
    <row r="183" spans="1:12" x14ac:dyDescent="0.2">
      <c r="A183" s="316"/>
      <c r="B183" s="558"/>
      <c r="C183" s="406"/>
      <c r="D183" s="318"/>
      <c r="E183" s="574"/>
      <c r="F183" s="574"/>
      <c r="G183" s="574"/>
      <c r="H183" s="319"/>
      <c r="J183" s="406"/>
      <c r="K183" s="318"/>
      <c r="L183" s="319"/>
    </row>
    <row r="184" spans="1:12" x14ac:dyDescent="0.2">
      <c r="A184" s="316" t="s">
        <v>1946</v>
      </c>
      <c r="B184" s="558" t="s">
        <v>1947</v>
      </c>
      <c r="C184" s="406"/>
      <c r="D184" s="318" t="s">
        <v>1752</v>
      </c>
      <c r="E184" s="574">
        <v>19.38</v>
      </c>
      <c r="F184" s="574">
        <v>19.38</v>
      </c>
      <c r="G184" s="574">
        <v>19.38</v>
      </c>
      <c r="H184" s="324">
        <f>'Series 700 Design'!H184</f>
        <v>0</v>
      </c>
      <c r="J184" s="406"/>
      <c r="K184" s="318" t="s">
        <v>1752</v>
      </c>
      <c r="L184" s="324">
        <f>'Series 700 Final'!H184</f>
        <v>0</v>
      </c>
    </row>
    <row r="185" spans="1:12" x14ac:dyDescent="0.2">
      <c r="A185" s="316"/>
      <c r="B185" s="558"/>
      <c r="C185" s="406"/>
      <c r="D185" s="318"/>
      <c r="E185" s="574"/>
      <c r="F185" s="574"/>
      <c r="G185" s="574"/>
      <c r="H185" s="319"/>
      <c r="J185" s="406"/>
      <c r="K185" s="318"/>
      <c r="L185" s="319"/>
    </row>
    <row r="186" spans="1:12" ht="25.5" x14ac:dyDescent="0.2">
      <c r="A186" s="316" t="s">
        <v>1948</v>
      </c>
      <c r="B186" s="558" t="s">
        <v>1949</v>
      </c>
      <c r="C186" s="406"/>
      <c r="D186" s="318" t="s">
        <v>1752</v>
      </c>
      <c r="E186" s="574">
        <v>21.25</v>
      </c>
      <c r="F186" s="574">
        <v>21.25</v>
      </c>
      <c r="G186" s="574">
        <v>21.25</v>
      </c>
      <c r="H186" s="324">
        <f>'Series 700 Design'!H186</f>
        <v>0</v>
      </c>
      <c r="J186" s="406"/>
      <c r="K186" s="318" t="s">
        <v>1752</v>
      </c>
      <c r="L186" s="324">
        <f>'Series 700 Final'!H186</f>
        <v>0</v>
      </c>
    </row>
    <row r="187" spans="1:12" x14ac:dyDescent="0.2">
      <c r="A187" s="316"/>
      <c r="B187" s="558"/>
      <c r="C187" s="406"/>
      <c r="D187" s="318"/>
      <c r="E187" s="574"/>
      <c r="F187" s="574"/>
      <c r="G187" s="574"/>
      <c r="H187" s="319"/>
      <c r="J187" s="406"/>
      <c r="K187" s="318"/>
      <c r="L187" s="319"/>
    </row>
    <row r="188" spans="1:12" ht="25.5" x14ac:dyDescent="0.2">
      <c r="A188" s="316" t="s">
        <v>1950</v>
      </c>
      <c r="B188" s="558" t="s">
        <v>1951</v>
      </c>
      <c r="C188" s="406"/>
      <c r="D188" s="318" t="s">
        <v>1752</v>
      </c>
      <c r="E188" s="574">
        <v>21.25</v>
      </c>
      <c r="F188" s="574">
        <v>21.25</v>
      </c>
      <c r="G188" s="574">
        <v>21.25</v>
      </c>
      <c r="H188" s="324">
        <f>'Series 700 Design'!H188</f>
        <v>0</v>
      </c>
      <c r="J188" s="406"/>
      <c r="K188" s="318" t="s">
        <v>1752</v>
      </c>
      <c r="L188" s="324">
        <f>'Series 700 Final'!H188</f>
        <v>0</v>
      </c>
    </row>
    <row r="189" spans="1:12" x14ac:dyDescent="0.2">
      <c r="A189" s="316"/>
      <c r="B189" s="558"/>
      <c r="C189" s="406"/>
      <c r="D189" s="318"/>
      <c r="E189" s="730"/>
      <c r="F189" s="730"/>
      <c r="G189" s="730"/>
      <c r="H189" s="319"/>
      <c r="J189" s="406"/>
      <c r="K189" s="318"/>
      <c r="L189" s="319"/>
    </row>
    <row r="190" spans="1:12" ht="25.5" x14ac:dyDescent="0.2">
      <c r="A190" s="316" t="s">
        <v>1952</v>
      </c>
      <c r="B190" s="558" t="s">
        <v>1953</v>
      </c>
      <c r="C190" s="406"/>
      <c r="D190" s="318" t="s">
        <v>1752</v>
      </c>
      <c r="E190" s="574">
        <v>45</v>
      </c>
      <c r="F190" s="574">
        <v>45</v>
      </c>
      <c r="G190" s="574">
        <v>45</v>
      </c>
      <c r="H190" s="324">
        <f>'Series 700 Design'!H190</f>
        <v>0</v>
      </c>
      <c r="J190" s="406"/>
      <c r="K190" s="318" t="s">
        <v>1752</v>
      </c>
      <c r="L190" s="324">
        <f>'Series 700 Final'!H190</f>
        <v>0</v>
      </c>
    </row>
    <row r="191" spans="1:12" x14ac:dyDescent="0.2">
      <c r="A191" s="316"/>
      <c r="B191" s="558"/>
      <c r="C191" s="406"/>
      <c r="D191" s="318"/>
      <c r="E191" s="574"/>
      <c r="F191" s="574"/>
      <c r="G191" s="574"/>
      <c r="H191" s="319"/>
      <c r="J191" s="406"/>
      <c r="K191" s="318"/>
      <c r="L191" s="319"/>
    </row>
    <row r="192" spans="1:12" ht="25.5" x14ac:dyDescent="0.2">
      <c r="A192" s="316" t="s">
        <v>1954</v>
      </c>
      <c r="B192" s="558" t="s">
        <v>1955</v>
      </c>
      <c r="C192" s="406"/>
      <c r="D192" s="318" t="s">
        <v>1752</v>
      </c>
      <c r="E192" s="574">
        <v>45</v>
      </c>
      <c r="F192" s="574">
        <v>45</v>
      </c>
      <c r="G192" s="574">
        <v>45</v>
      </c>
      <c r="H192" s="324">
        <f>'Series 700 Design'!H192</f>
        <v>0</v>
      </c>
      <c r="J192" s="406"/>
      <c r="K192" s="318" t="s">
        <v>1752</v>
      </c>
      <c r="L192" s="324">
        <f>'Series 700 Final'!H192</f>
        <v>0</v>
      </c>
    </row>
    <row r="193" spans="1:12" x14ac:dyDescent="0.2">
      <c r="A193" s="316"/>
      <c r="B193" s="558"/>
      <c r="C193" s="406"/>
      <c r="D193" s="318"/>
      <c r="E193" s="319"/>
      <c r="F193" s="319"/>
      <c r="G193" s="319"/>
      <c r="H193" s="319"/>
      <c r="J193" s="406"/>
      <c r="K193" s="318"/>
      <c r="L193" s="319"/>
    </row>
    <row r="194" spans="1:12" x14ac:dyDescent="0.2">
      <c r="A194" s="743"/>
      <c r="B194" s="586" t="s">
        <v>1956</v>
      </c>
      <c r="C194" s="485"/>
      <c r="D194" s="333"/>
      <c r="E194" s="635" t="s">
        <v>1787</v>
      </c>
      <c r="F194" s="589" t="s">
        <v>1788</v>
      </c>
      <c r="G194" s="635" t="s">
        <v>1789</v>
      </c>
      <c r="H194" s="635"/>
      <c r="J194" s="485"/>
      <c r="K194" s="333"/>
      <c r="L194" s="635"/>
    </row>
    <row r="195" spans="1:12" x14ac:dyDescent="0.2">
      <c r="A195" s="474"/>
      <c r="B195" s="475" t="s">
        <v>1790</v>
      </c>
      <c r="C195" s="778"/>
      <c r="D195" s="476"/>
      <c r="E195" s="476"/>
      <c r="F195" s="476"/>
      <c r="G195" s="736">
        <f>SUM(H197:H227)</f>
        <v>0</v>
      </c>
      <c r="H195" s="476"/>
      <c r="J195" s="778"/>
      <c r="K195" s="476"/>
      <c r="L195" s="476"/>
    </row>
    <row r="196" spans="1:12" x14ac:dyDescent="0.2">
      <c r="A196" s="316"/>
      <c r="B196" s="558"/>
      <c r="C196" s="406"/>
      <c r="D196" s="318"/>
      <c r="E196" s="319"/>
      <c r="F196" s="319"/>
      <c r="G196" s="319"/>
      <c r="H196" s="319"/>
      <c r="J196" s="406"/>
      <c r="K196" s="318"/>
      <c r="L196" s="319"/>
    </row>
    <row r="197" spans="1:12" ht="25.5" x14ac:dyDescent="0.2">
      <c r="A197" s="316" t="s">
        <v>1957</v>
      </c>
      <c r="B197" s="558" t="s">
        <v>1958</v>
      </c>
      <c r="C197" s="406"/>
      <c r="D197" s="318" t="s">
        <v>1752</v>
      </c>
      <c r="E197" s="574">
        <v>17.98</v>
      </c>
      <c r="F197" s="574">
        <v>4.63</v>
      </c>
      <c r="G197" s="574">
        <v>4.07</v>
      </c>
      <c r="H197" s="324">
        <f>'Series 700 Design'!H197</f>
        <v>0</v>
      </c>
      <c r="J197" s="406"/>
      <c r="K197" s="318" t="s">
        <v>1752</v>
      </c>
      <c r="L197" s="324">
        <f>'Series 700 Final'!H197</f>
        <v>0</v>
      </c>
    </row>
    <row r="198" spans="1:12" x14ac:dyDescent="0.2">
      <c r="A198" s="316"/>
      <c r="B198" s="558"/>
      <c r="C198" s="406"/>
      <c r="D198" s="318"/>
      <c r="E198" s="574"/>
      <c r="F198" s="574"/>
      <c r="G198" s="574"/>
      <c r="H198" s="319"/>
      <c r="J198" s="406"/>
      <c r="K198" s="318"/>
      <c r="L198" s="319"/>
    </row>
    <row r="199" spans="1:12" ht="25.5" x14ac:dyDescent="0.2">
      <c r="A199" s="316" t="s">
        <v>1960</v>
      </c>
      <c r="B199" s="558" t="s">
        <v>1961</v>
      </c>
      <c r="C199" s="406"/>
      <c r="D199" s="318" t="s">
        <v>1752</v>
      </c>
      <c r="E199" s="574">
        <v>17.52</v>
      </c>
      <c r="F199" s="574">
        <v>4.76</v>
      </c>
      <c r="G199" s="574">
        <v>4.1900000000000004</v>
      </c>
      <c r="H199" s="324">
        <f>'Series 700 Design'!H199</f>
        <v>0</v>
      </c>
      <c r="J199" s="406"/>
      <c r="K199" s="318" t="s">
        <v>1752</v>
      </c>
      <c r="L199" s="324">
        <f>'Series 700 Final'!H199</f>
        <v>0</v>
      </c>
    </row>
    <row r="200" spans="1:12" x14ac:dyDescent="0.2">
      <c r="A200" s="316"/>
      <c r="B200" s="558"/>
      <c r="C200" s="406"/>
      <c r="D200" s="318"/>
      <c r="E200" s="574"/>
      <c r="F200" s="574"/>
      <c r="G200" s="574"/>
      <c r="H200" s="324"/>
      <c r="J200" s="406"/>
      <c r="K200" s="318"/>
      <c r="L200" s="324"/>
    </row>
    <row r="201" spans="1:12" ht="25.5" x14ac:dyDescent="0.2">
      <c r="A201" s="316" t="s">
        <v>1962</v>
      </c>
      <c r="B201" s="558" t="s">
        <v>1963</v>
      </c>
      <c r="C201" s="406"/>
      <c r="D201" s="318" t="s">
        <v>1752</v>
      </c>
      <c r="E201" s="574">
        <v>17.62</v>
      </c>
      <c r="F201" s="574">
        <v>4.2699999999999996</v>
      </c>
      <c r="G201" s="574">
        <v>3.7</v>
      </c>
      <c r="H201" s="324">
        <f>'Series 700 Design'!H201</f>
        <v>0</v>
      </c>
      <c r="J201" s="406"/>
      <c r="K201" s="318" t="s">
        <v>1752</v>
      </c>
      <c r="L201" s="324">
        <f>'Series 700 Final'!H201</f>
        <v>0</v>
      </c>
    </row>
    <row r="202" spans="1:12" x14ac:dyDescent="0.2">
      <c r="A202" s="316"/>
      <c r="B202" s="558"/>
      <c r="C202" s="406"/>
      <c r="D202" s="318"/>
      <c r="E202" s="574"/>
      <c r="F202" s="574"/>
      <c r="G202" s="574"/>
      <c r="H202" s="319"/>
      <c r="J202" s="406"/>
      <c r="K202" s="318"/>
      <c r="L202" s="319"/>
    </row>
    <row r="203" spans="1:12" ht="25.5" x14ac:dyDescent="0.2">
      <c r="A203" s="316" t="s">
        <v>1964</v>
      </c>
      <c r="B203" s="558" t="s">
        <v>1965</v>
      </c>
      <c r="C203" s="406"/>
      <c r="D203" s="318" t="s">
        <v>1752</v>
      </c>
      <c r="E203" s="574">
        <v>15.11</v>
      </c>
      <c r="F203" s="574">
        <v>4.2699999999999996</v>
      </c>
      <c r="G203" s="574">
        <v>3.7</v>
      </c>
      <c r="H203" s="324">
        <f>'Series 700 Design'!H203</f>
        <v>0</v>
      </c>
      <c r="J203" s="406"/>
      <c r="K203" s="318" t="s">
        <v>1752</v>
      </c>
      <c r="L203" s="324">
        <f>'Series 700 Final'!H203</f>
        <v>0</v>
      </c>
    </row>
    <row r="204" spans="1:12" x14ac:dyDescent="0.2">
      <c r="A204" s="316"/>
      <c r="B204" s="558"/>
      <c r="C204" s="406"/>
      <c r="D204" s="318"/>
      <c r="E204" s="574"/>
      <c r="F204" s="574"/>
      <c r="G204" s="574"/>
      <c r="H204" s="319"/>
      <c r="J204" s="406"/>
      <c r="K204" s="318"/>
      <c r="L204" s="319"/>
    </row>
    <row r="205" spans="1:12" ht="25.5" x14ac:dyDescent="0.2">
      <c r="A205" s="316" t="s">
        <v>1966</v>
      </c>
      <c r="B205" s="558" t="s">
        <v>1967</v>
      </c>
      <c r="C205" s="406"/>
      <c r="D205" s="318" t="s">
        <v>1752</v>
      </c>
      <c r="E205" s="574">
        <v>17.98</v>
      </c>
      <c r="F205" s="574">
        <v>4.63</v>
      </c>
      <c r="G205" s="574">
        <v>4.07</v>
      </c>
      <c r="H205" s="324">
        <f>'Series 700 Design'!H205</f>
        <v>0</v>
      </c>
      <c r="J205" s="406"/>
      <c r="K205" s="318" t="s">
        <v>1752</v>
      </c>
      <c r="L205" s="324">
        <f>'Series 700 Final'!H205</f>
        <v>0</v>
      </c>
    </row>
    <row r="206" spans="1:12" x14ac:dyDescent="0.2">
      <c r="A206" s="316"/>
      <c r="B206" s="558"/>
      <c r="C206" s="406"/>
      <c r="D206" s="318"/>
      <c r="E206" s="574"/>
      <c r="F206" s="574"/>
      <c r="G206" s="574"/>
      <c r="H206" s="319"/>
      <c r="J206" s="406"/>
      <c r="K206" s="318"/>
      <c r="L206" s="319"/>
    </row>
    <row r="207" spans="1:12" ht="25.5" x14ac:dyDescent="0.2">
      <c r="A207" s="316" t="s">
        <v>1968</v>
      </c>
      <c r="B207" s="558" t="s">
        <v>1969</v>
      </c>
      <c r="C207" s="406"/>
      <c r="D207" s="318" t="s">
        <v>1752</v>
      </c>
      <c r="E207" s="574">
        <v>18.100000000000001</v>
      </c>
      <c r="F207" s="574">
        <v>4.76</v>
      </c>
      <c r="G207" s="574">
        <v>4.1900000000000004</v>
      </c>
      <c r="H207" s="324">
        <f>'Series 700 Design'!H207</f>
        <v>0</v>
      </c>
      <c r="J207" s="406"/>
      <c r="K207" s="318" t="s">
        <v>1752</v>
      </c>
      <c r="L207" s="324">
        <f>'Series 700 Final'!H207</f>
        <v>0</v>
      </c>
    </row>
    <row r="208" spans="1:12" x14ac:dyDescent="0.2">
      <c r="A208" s="316"/>
      <c r="B208" s="558"/>
      <c r="C208" s="406"/>
      <c r="D208" s="318"/>
      <c r="E208" s="574"/>
      <c r="F208" s="574"/>
      <c r="G208" s="574"/>
      <c r="H208" s="319"/>
      <c r="J208" s="406"/>
      <c r="K208" s="318"/>
      <c r="L208" s="319"/>
    </row>
    <row r="209" spans="1:12" ht="25.5" x14ac:dyDescent="0.2">
      <c r="A209" s="316" t="s">
        <v>1970</v>
      </c>
      <c r="B209" s="558" t="s">
        <v>1971</v>
      </c>
      <c r="C209" s="406"/>
      <c r="D209" s="318" t="s">
        <v>1752</v>
      </c>
      <c r="E209" s="574">
        <v>15.71</v>
      </c>
      <c r="F209" s="574">
        <v>4.2699999999999996</v>
      </c>
      <c r="G209" s="574">
        <v>3.7</v>
      </c>
      <c r="H209" s="324">
        <f>'Series 700 Design'!H209</f>
        <v>0</v>
      </c>
      <c r="J209" s="406"/>
      <c r="K209" s="318" t="s">
        <v>1752</v>
      </c>
      <c r="L209" s="324">
        <f>'Series 700 Final'!H209</f>
        <v>0</v>
      </c>
    </row>
    <row r="210" spans="1:12" x14ac:dyDescent="0.2">
      <c r="A210" s="316"/>
      <c r="B210" s="558"/>
      <c r="C210" s="406"/>
      <c r="D210" s="318"/>
      <c r="E210" s="574"/>
      <c r="F210" s="574"/>
      <c r="G210" s="574"/>
      <c r="H210" s="319"/>
      <c r="J210" s="406"/>
      <c r="K210" s="318"/>
      <c r="L210" s="319"/>
    </row>
    <row r="211" spans="1:12" ht="25.5" x14ac:dyDescent="0.2">
      <c r="A211" s="316" t="s">
        <v>1972</v>
      </c>
      <c r="B211" s="558" t="s">
        <v>1973</v>
      </c>
      <c r="C211" s="406"/>
      <c r="D211" s="318" t="s">
        <v>1752</v>
      </c>
      <c r="E211" s="574">
        <v>17.62</v>
      </c>
      <c r="F211" s="574">
        <v>4.2699999999999996</v>
      </c>
      <c r="G211" s="574">
        <v>3.7</v>
      </c>
      <c r="H211" s="324">
        <f>'Series 700 Design'!H211</f>
        <v>0</v>
      </c>
      <c r="J211" s="406"/>
      <c r="K211" s="318" t="s">
        <v>1752</v>
      </c>
      <c r="L211" s="324">
        <f>'Series 700 Final'!H211</f>
        <v>0</v>
      </c>
    </row>
    <row r="212" spans="1:12" x14ac:dyDescent="0.2">
      <c r="A212" s="316"/>
      <c r="B212" s="558"/>
      <c r="C212" s="406"/>
      <c r="D212" s="318"/>
      <c r="E212" s="574"/>
      <c r="F212" s="574"/>
      <c r="G212" s="574"/>
      <c r="H212" s="319"/>
      <c r="J212" s="406"/>
      <c r="K212" s="318"/>
      <c r="L212" s="319"/>
    </row>
    <row r="213" spans="1:12" x14ac:dyDescent="0.2">
      <c r="A213" s="316" t="s">
        <v>1974</v>
      </c>
      <c r="B213" s="558" t="s">
        <v>1975</v>
      </c>
      <c r="C213" s="406"/>
      <c r="D213" s="318" t="s">
        <v>1752</v>
      </c>
      <c r="E213" s="574">
        <v>0.1</v>
      </c>
      <c r="F213" s="574">
        <v>0.1</v>
      </c>
      <c r="G213" s="574">
        <v>0.1</v>
      </c>
      <c r="H213" s="324">
        <f>'Series 700 Design'!H213</f>
        <v>0</v>
      </c>
      <c r="J213" s="406"/>
      <c r="K213" s="318" t="s">
        <v>1752</v>
      </c>
      <c r="L213" s="324">
        <f>'Series 700 Final'!H213</f>
        <v>0</v>
      </c>
    </row>
    <row r="214" spans="1:12" x14ac:dyDescent="0.2">
      <c r="A214" s="316"/>
      <c r="B214" s="558"/>
      <c r="C214" s="406"/>
      <c r="D214" s="318"/>
      <c r="E214" s="574"/>
      <c r="F214" s="574"/>
      <c r="G214" s="574"/>
      <c r="H214" s="319"/>
      <c r="J214" s="406"/>
      <c r="K214" s="318"/>
      <c r="L214" s="319"/>
    </row>
    <row r="215" spans="1:12" x14ac:dyDescent="0.2">
      <c r="A215" s="316" t="s">
        <v>1976</v>
      </c>
      <c r="B215" s="558" t="s">
        <v>1977</v>
      </c>
      <c r="C215" s="406"/>
      <c r="D215" s="318" t="s">
        <v>1752</v>
      </c>
      <c r="E215" s="574">
        <v>0.11</v>
      </c>
      <c r="F215" s="574">
        <v>0.11</v>
      </c>
      <c r="G215" s="574">
        <v>0.11</v>
      </c>
      <c r="H215" s="324">
        <f>'Series 700 Design'!H215</f>
        <v>0</v>
      </c>
      <c r="J215" s="406"/>
      <c r="K215" s="318" t="s">
        <v>1752</v>
      </c>
      <c r="L215" s="324">
        <f>'Series 700 Final'!H215</f>
        <v>0</v>
      </c>
    </row>
    <row r="216" spans="1:12" x14ac:dyDescent="0.2">
      <c r="A216" s="316"/>
      <c r="B216" s="558"/>
      <c r="C216" s="406"/>
      <c r="D216" s="318"/>
      <c r="E216" s="574"/>
      <c r="F216" s="574"/>
      <c r="G216" s="574"/>
      <c r="H216" s="319"/>
      <c r="J216" s="406"/>
      <c r="K216" s="318"/>
      <c r="L216" s="319"/>
    </row>
    <row r="217" spans="1:12" x14ac:dyDescent="0.2">
      <c r="A217" s="316" t="s">
        <v>1978</v>
      </c>
      <c r="B217" s="558" t="s">
        <v>1979</v>
      </c>
      <c r="C217" s="406"/>
      <c r="D217" s="318" t="s">
        <v>1752</v>
      </c>
      <c r="E217" s="574">
        <v>0.01</v>
      </c>
      <c r="F217" s="574">
        <v>0.01</v>
      </c>
      <c r="G217" s="574">
        <v>0.01</v>
      </c>
      <c r="H217" s="324">
        <f>'Series 700 Design'!H217</f>
        <v>0</v>
      </c>
      <c r="J217" s="406"/>
      <c r="K217" s="318" t="s">
        <v>1752</v>
      </c>
      <c r="L217" s="324">
        <f>'Series 700 Final'!H217</f>
        <v>0</v>
      </c>
    </row>
    <row r="218" spans="1:12" x14ac:dyDescent="0.2">
      <c r="A218" s="316"/>
      <c r="B218" s="558"/>
      <c r="C218" s="406"/>
      <c r="D218" s="318"/>
      <c r="E218" s="574"/>
      <c r="F218" s="574"/>
      <c r="G218" s="574"/>
      <c r="H218" s="319"/>
      <c r="J218" s="406"/>
      <c r="K218" s="318"/>
      <c r="L218" s="319"/>
    </row>
    <row r="219" spans="1:12" x14ac:dyDescent="0.2">
      <c r="A219" s="316" t="s">
        <v>1980</v>
      </c>
      <c r="B219" s="558" t="s">
        <v>1981</v>
      </c>
      <c r="C219" s="406"/>
      <c r="D219" s="318" t="s">
        <v>1752</v>
      </c>
      <c r="E219" s="574">
        <v>0.01</v>
      </c>
      <c r="F219" s="574">
        <v>0.01</v>
      </c>
      <c r="G219" s="574">
        <v>0.01</v>
      </c>
      <c r="H219" s="324">
        <f>'Series 700 Design'!H219</f>
        <v>0</v>
      </c>
      <c r="J219" s="406"/>
      <c r="K219" s="318" t="s">
        <v>1752</v>
      </c>
      <c r="L219" s="324">
        <f>'Series 700 Final'!H219</f>
        <v>0</v>
      </c>
    </row>
    <row r="220" spans="1:12" x14ac:dyDescent="0.2">
      <c r="A220" s="316"/>
      <c r="B220" s="558"/>
      <c r="C220" s="406"/>
      <c r="D220" s="318"/>
      <c r="E220" s="574"/>
      <c r="F220" s="574"/>
      <c r="G220" s="574"/>
      <c r="H220" s="319"/>
      <c r="J220" s="406"/>
      <c r="K220" s="318"/>
      <c r="L220" s="319"/>
    </row>
    <row r="221" spans="1:12" ht="25.5" x14ac:dyDescent="0.2">
      <c r="A221" s="316" t="s">
        <v>1982</v>
      </c>
      <c r="B221" s="558" t="s">
        <v>1983</v>
      </c>
      <c r="C221" s="406"/>
      <c r="D221" s="318" t="s">
        <v>1752</v>
      </c>
      <c r="E221" s="574">
        <v>18.72</v>
      </c>
      <c r="F221" s="574">
        <v>5</v>
      </c>
      <c r="G221" s="574">
        <v>3.94</v>
      </c>
      <c r="H221" s="324">
        <f>'Series 700 Design'!H221</f>
        <v>0</v>
      </c>
      <c r="J221" s="406"/>
      <c r="K221" s="318" t="s">
        <v>1752</v>
      </c>
      <c r="L221" s="324">
        <f>'Series 700 Final'!H221</f>
        <v>0</v>
      </c>
    </row>
    <row r="222" spans="1:12" x14ac:dyDescent="0.2">
      <c r="A222" s="316"/>
      <c r="B222" s="558"/>
      <c r="C222" s="406"/>
      <c r="D222" s="318"/>
      <c r="E222" s="574"/>
      <c r="F222" s="574"/>
      <c r="G222" s="574"/>
      <c r="H222" s="319"/>
      <c r="J222" s="406"/>
      <c r="K222" s="318"/>
      <c r="L222" s="319"/>
    </row>
    <row r="223" spans="1:12" ht="25.5" x14ac:dyDescent="0.2">
      <c r="A223" s="316" t="s">
        <v>1984</v>
      </c>
      <c r="B223" s="558" t="s">
        <v>1985</v>
      </c>
      <c r="C223" s="406"/>
      <c r="D223" s="318" t="s">
        <v>1752</v>
      </c>
      <c r="E223" s="574">
        <v>16.260000000000002</v>
      </c>
      <c r="F223" s="574">
        <v>5.1100000000000003</v>
      </c>
      <c r="G223" s="574">
        <v>4.4000000000000004</v>
      </c>
      <c r="H223" s="324">
        <f>'Series 700 Design'!H223</f>
        <v>0</v>
      </c>
      <c r="J223" s="406"/>
      <c r="K223" s="318" t="s">
        <v>1752</v>
      </c>
      <c r="L223" s="324">
        <f>'Series 700 Final'!H223</f>
        <v>0</v>
      </c>
    </row>
    <row r="224" spans="1:12" x14ac:dyDescent="0.2">
      <c r="A224" s="316"/>
      <c r="B224" s="558"/>
      <c r="C224" s="406"/>
      <c r="D224" s="318"/>
      <c r="E224" s="574"/>
      <c r="F224" s="574"/>
      <c r="G224" s="574"/>
      <c r="H224" s="319"/>
      <c r="J224" s="406"/>
      <c r="K224" s="318"/>
      <c r="L224" s="319"/>
    </row>
    <row r="225" spans="1:12" ht="38.25" x14ac:dyDescent="0.2">
      <c r="A225" s="316" t="s">
        <v>1986</v>
      </c>
      <c r="B225" s="558" t="s">
        <v>1987</v>
      </c>
      <c r="C225" s="406"/>
      <c r="D225" s="318" t="s">
        <v>1752</v>
      </c>
      <c r="E225" s="574">
        <v>18.71</v>
      </c>
      <c r="F225" s="574">
        <v>5.54</v>
      </c>
      <c r="G225" s="574">
        <v>5.03</v>
      </c>
      <c r="H225" s="324">
        <f>'Series 700 Design'!H225</f>
        <v>0</v>
      </c>
      <c r="J225" s="406"/>
      <c r="K225" s="318" t="s">
        <v>1752</v>
      </c>
      <c r="L225" s="324">
        <f>'Series 700 Final'!H225</f>
        <v>0</v>
      </c>
    </row>
    <row r="226" spans="1:12" x14ac:dyDescent="0.2">
      <c r="A226" s="316"/>
      <c r="B226" s="558"/>
      <c r="C226" s="406"/>
      <c r="D226" s="318"/>
      <c r="E226" s="574"/>
      <c r="F226" s="574"/>
      <c r="G226" s="574"/>
      <c r="H226" s="319"/>
      <c r="J226" s="406"/>
      <c r="K226" s="318"/>
      <c r="L226" s="319"/>
    </row>
    <row r="227" spans="1:12" ht="38.25" x14ac:dyDescent="0.2">
      <c r="A227" s="316" t="s">
        <v>1988</v>
      </c>
      <c r="B227" s="558" t="s">
        <v>1989</v>
      </c>
      <c r="C227" s="406"/>
      <c r="D227" s="318" t="s">
        <v>1752</v>
      </c>
      <c r="E227" s="574">
        <v>18.54</v>
      </c>
      <c r="F227" s="574">
        <v>5.37</v>
      </c>
      <c r="G227" s="574">
        <v>4.8499999999999996</v>
      </c>
      <c r="H227" s="324">
        <f>'Series 700 Design'!H227</f>
        <v>0</v>
      </c>
      <c r="J227" s="406"/>
      <c r="K227" s="318" t="s">
        <v>1752</v>
      </c>
      <c r="L227" s="324">
        <f>'Series 700 Final'!H227</f>
        <v>0</v>
      </c>
    </row>
    <row r="228" spans="1:12" x14ac:dyDescent="0.2">
      <c r="A228" s="316"/>
      <c r="B228" s="558"/>
      <c r="C228" s="406"/>
      <c r="D228" s="318"/>
      <c r="E228" s="319"/>
      <c r="F228" s="319"/>
      <c r="G228" s="319"/>
      <c r="H228" s="319"/>
      <c r="J228" s="406"/>
      <c r="K228" s="318"/>
      <c r="L228" s="319"/>
    </row>
    <row r="229" spans="1:12" x14ac:dyDescent="0.2">
      <c r="A229" s="311"/>
      <c r="B229" s="563" t="s">
        <v>1990</v>
      </c>
      <c r="C229" s="400"/>
      <c r="D229" s="314"/>
      <c r="E229" s="314"/>
      <c r="F229" s="314"/>
      <c r="G229" s="314"/>
      <c r="H229" s="314"/>
      <c r="J229" s="400"/>
      <c r="K229" s="314"/>
      <c r="L229" s="314"/>
    </row>
    <row r="230" spans="1:12" x14ac:dyDescent="0.2">
      <c r="A230" s="316"/>
      <c r="B230" s="558"/>
      <c r="C230" s="406"/>
      <c r="D230" s="318"/>
      <c r="E230" s="319"/>
      <c r="F230" s="319"/>
      <c r="G230" s="319"/>
      <c r="H230" s="319"/>
      <c r="J230" s="406"/>
      <c r="K230" s="318"/>
      <c r="L230" s="319"/>
    </row>
    <row r="231" spans="1:12" x14ac:dyDescent="0.2">
      <c r="A231" s="331"/>
      <c r="B231" s="586" t="s">
        <v>1991</v>
      </c>
      <c r="C231" s="484"/>
      <c r="D231" s="334"/>
      <c r="E231" s="334"/>
      <c r="F231" s="334"/>
      <c r="G231" s="334"/>
      <c r="H231" s="334"/>
      <c r="J231" s="484"/>
      <c r="K231" s="334"/>
      <c r="L231" s="334"/>
    </row>
    <row r="232" spans="1:12" x14ac:dyDescent="0.2">
      <c r="A232" s="331"/>
      <c r="B232" s="746"/>
      <c r="C232" s="484"/>
      <c r="D232" s="334"/>
      <c r="E232" s="334"/>
      <c r="F232" s="334"/>
      <c r="G232" s="334"/>
      <c r="H232" s="334"/>
      <c r="J232" s="484"/>
      <c r="K232" s="334"/>
      <c r="L232" s="334"/>
    </row>
    <row r="233" spans="1:12" x14ac:dyDescent="0.2">
      <c r="A233" s="331"/>
      <c r="B233" s="586" t="s">
        <v>1992</v>
      </c>
      <c r="C233" s="484"/>
      <c r="D233" s="334"/>
      <c r="E233" s="635" t="s">
        <v>1787</v>
      </c>
      <c r="F233" s="589" t="s">
        <v>1788</v>
      </c>
      <c r="G233" s="635" t="s">
        <v>1789</v>
      </c>
      <c r="H233" s="334"/>
      <c r="J233" s="484"/>
      <c r="K233" s="334"/>
      <c r="L233" s="334"/>
    </row>
    <row r="234" spans="1:12" x14ac:dyDescent="0.2">
      <c r="A234" s="474"/>
      <c r="B234" s="475" t="s">
        <v>1790</v>
      </c>
      <c r="C234" s="778"/>
      <c r="D234" s="476"/>
      <c r="E234" s="476"/>
      <c r="F234" s="476"/>
      <c r="G234" s="736">
        <f>SUM(H235:H268)</f>
        <v>3205.4</v>
      </c>
      <c r="H234" s="476"/>
      <c r="J234" s="778"/>
      <c r="K234" s="476"/>
      <c r="L234" s="476"/>
    </row>
    <row r="235" spans="1:12" x14ac:dyDescent="0.2">
      <c r="A235" s="316"/>
      <c r="B235" s="558"/>
      <c r="C235" s="406"/>
      <c r="D235" s="318"/>
      <c r="E235" s="319"/>
      <c r="F235" s="319"/>
      <c r="G235" s="319"/>
      <c r="H235" s="319"/>
      <c r="J235" s="406"/>
      <c r="K235" s="318"/>
      <c r="L235" s="319"/>
    </row>
    <row r="236" spans="1:12" x14ac:dyDescent="0.2">
      <c r="A236" s="316" t="s">
        <v>1993</v>
      </c>
      <c r="B236" s="558" t="s">
        <v>1994</v>
      </c>
      <c r="C236" s="406"/>
      <c r="D236" s="318" t="s">
        <v>1752</v>
      </c>
      <c r="E236" s="574" t="s">
        <v>392</v>
      </c>
      <c r="F236" s="574" t="s">
        <v>392</v>
      </c>
      <c r="G236" s="574" t="s">
        <v>392</v>
      </c>
      <c r="H236" s="324" t="str">
        <f>'Series 700 Design'!H236</f>
        <v/>
      </c>
      <c r="J236" s="406"/>
      <c r="K236" s="318" t="s">
        <v>1752</v>
      </c>
      <c r="L236" s="324" t="str">
        <f>'Series 700 Final'!H236</f>
        <v/>
      </c>
    </row>
    <row r="237" spans="1:12" x14ac:dyDescent="0.2">
      <c r="A237" s="316"/>
      <c r="B237" s="558"/>
      <c r="C237" s="406"/>
      <c r="D237" s="318"/>
      <c r="E237" s="574"/>
      <c r="F237" s="574"/>
      <c r="G237" s="574"/>
      <c r="H237" s="319"/>
      <c r="J237" s="406"/>
      <c r="K237" s="318"/>
      <c r="L237" s="319"/>
    </row>
    <row r="238" spans="1:12" x14ac:dyDescent="0.2">
      <c r="A238" s="316" t="s">
        <v>1993</v>
      </c>
      <c r="B238" s="558" t="s">
        <v>1995</v>
      </c>
      <c r="C238" s="406"/>
      <c r="D238" s="318" t="s">
        <v>1752</v>
      </c>
      <c r="E238" s="574" t="s">
        <v>392</v>
      </c>
      <c r="F238" s="574" t="s">
        <v>392</v>
      </c>
      <c r="G238" s="574" t="s">
        <v>392</v>
      </c>
      <c r="H238" s="324" t="str">
        <f>'Series 700 Design'!H238</f>
        <v/>
      </c>
      <c r="J238" s="406"/>
      <c r="K238" s="318" t="s">
        <v>1752</v>
      </c>
      <c r="L238" s="324" t="str">
        <f>'Series 700 Final'!H238</f>
        <v/>
      </c>
    </row>
    <row r="239" spans="1:12" x14ac:dyDescent="0.2">
      <c r="A239" s="316"/>
      <c r="B239" s="558"/>
      <c r="C239" s="406"/>
      <c r="D239" s="318"/>
      <c r="E239" s="574"/>
      <c r="F239" s="574"/>
      <c r="G239" s="574"/>
      <c r="H239" s="319"/>
      <c r="J239" s="406"/>
      <c r="K239" s="318"/>
      <c r="L239" s="319"/>
    </row>
    <row r="240" spans="1:12" x14ac:dyDescent="0.2">
      <c r="A240" s="316" t="s">
        <v>1996</v>
      </c>
      <c r="B240" s="558" t="s">
        <v>1997</v>
      </c>
      <c r="C240" s="406"/>
      <c r="D240" s="318" t="s">
        <v>1752</v>
      </c>
      <c r="E240" s="574" t="s">
        <v>392</v>
      </c>
      <c r="F240" s="574" t="s">
        <v>392</v>
      </c>
      <c r="G240" s="574" t="s">
        <v>392</v>
      </c>
      <c r="H240" s="324" t="str">
        <f>'Series 700 Design'!H240</f>
        <v/>
      </c>
      <c r="J240" s="406"/>
      <c r="K240" s="318" t="s">
        <v>1752</v>
      </c>
      <c r="L240" s="324" t="str">
        <f>'Series 700 Final'!H240</f>
        <v/>
      </c>
    </row>
    <row r="241" spans="1:12" x14ac:dyDescent="0.2">
      <c r="A241" s="316"/>
      <c r="B241" s="558"/>
      <c r="C241" s="406"/>
      <c r="D241" s="318"/>
      <c r="E241" s="574"/>
      <c r="F241" s="574"/>
      <c r="G241" s="574"/>
      <c r="H241" s="319"/>
      <c r="J241" s="406"/>
      <c r="K241" s="318"/>
      <c r="L241" s="319"/>
    </row>
    <row r="242" spans="1:12" x14ac:dyDescent="0.2">
      <c r="A242" s="331"/>
      <c r="B242" s="586" t="s">
        <v>1998</v>
      </c>
      <c r="C242" s="484"/>
      <c r="D242" s="334"/>
      <c r="E242" s="634" t="s">
        <v>1787</v>
      </c>
      <c r="F242" s="588" t="s">
        <v>1788</v>
      </c>
      <c r="G242" s="634" t="s">
        <v>1789</v>
      </c>
      <c r="H242" s="334"/>
      <c r="J242" s="484"/>
      <c r="K242" s="334"/>
      <c r="L242" s="334"/>
    </row>
    <row r="243" spans="1:12" x14ac:dyDescent="0.2">
      <c r="A243" s="720"/>
      <c r="B243" s="721" t="s">
        <v>1776</v>
      </c>
      <c r="C243" s="779"/>
      <c r="D243" s="723"/>
      <c r="E243" s="723"/>
      <c r="F243" s="723"/>
      <c r="G243" s="747">
        <f>SUM(H245:H250)</f>
        <v>0</v>
      </c>
      <c r="H243" s="723"/>
      <c r="J243" s="779"/>
      <c r="K243" s="723"/>
      <c r="L243" s="723"/>
    </row>
    <row r="244" spans="1:12" x14ac:dyDescent="0.2">
      <c r="A244" s="748"/>
      <c r="B244" s="749"/>
      <c r="C244" s="780"/>
      <c r="D244" s="750"/>
      <c r="E244" s="750"/>
      <c r="F244" s="750"/>
      <c r="G244" s="731"/>
      <c r="H244" s="750"/>
      <c r="J244" s="780"/>
      <c r="K244" s="750"/>
      <c r="L244" s="750"/>
    </row>
    <row r="245" spans="1:12" x14ac:dyDescent="0.2">
      <c r="A245" s="316" t="s">
        <v>1993</v>
      </c>
      <c r="B245" s="558" t="s">
        <v>1994</v>
      </c>
      <c r="C245" s="406"/>
      <c r="D245" s="318" t="s">
        <v>1752</v>
      </c>
      <c r="E245" s="574" t="s">
        <v>392</v>
      </c>
      <c r="F245" s="574" t="s">
        <v>392</v>
      </c>
      <c r="G245" s="574" t="s">
        <v>392</v>
      </c>
      <c r="H245" s="324" t="str">
        <f>'Series 700 Design'!H245</f>
        <v/>
      </c>
      <c r="J245" s="406"/>
      <c r="K245" s="318" t="s">
        <v>1752</v>
      </c>
      <c r="L245" s="324" t="str">
        <f>'Series 700 Final'!H245</f>
        <v/>
      </c>
    </row>
    <row r="246" spans="1:12" x14ac:dyDescent="0.2">
      <c r="A246" s="316"/>
      <c r="B246" s="558"/>
      <c r="C246" s="406"/>
      <c r="D246" s="318"/>
      <c r="E246" s="574"/>
      <c r="F246" s="574"/>
      <c r="G246" s="574"/>
      <c r="H246" s="319"/>
      <c r="J246" s="406"/>
      <c r="K246" s="318"/>
      <c r="L246" s="319"/>
    </row>
    <row r="247" spans="1:12" x14ac:dyDescent="0.2">
      <c r="A247" s="316" t="s">
        <v>1993</v>
      </c>
      <c r="B247" s="558" t="s">
        <v>1995</v>
      </c>
      <c r="C247" s="406"/>
      <c r="D247" s="318" t="s">
        <v>1752</v>
      </c>
      <c r="E247" s="574" t="s">
        <v>392</v>
      </c>
      <c r="F247" s="574" t="s">
        <v>392</v>
      </c>
      <c r="G247" s="574" t="s">
        <v>392</v>
      </c>
      <c r="H247" s="324" t="str">
        <f>'Series 700 Design'!H247</f>
        <v/>
      </c>
      <c r="J247" s="406"/>
      <c r="K247" s="318" t="s">
        <v>1752</v>
      </c>
      <c r="L247" s="324" t="str">
        <f>'Series 700 Final'!H247</f>
        <v/>
      </c>
    </row>
    <row r="248" spans="1:12" x14ac:dyDescent="0.2">
      <c r="A248" s="316"/>
      <c r="B248" s="558"/>
      <c r="C248" s="406"/>
      <c r="D248" s="318"/>
      <c r="E248" s="574"/>
      <c r="F248" s="574"/>
      <c r="G248" s="574"/>
      <c r="H248" s="319"/>
      <c r="J248" s="406"/>
      <c r="K248" s="318"/>
      <c r="L248" s="319"/>
    </row>
    <row r="249" spans="1:12" x14ac:dyDescent="0.2">
      <c r="A249" s="316" t="s">
        <v>1996</v>
      </c>
      <c r="B249" s="558" t="s">
        <v>1997</v>
      </c>
      <c r="C249" s="406"/>
      <c r="D249" s="318" t="s">
        <v>1752</v>
      </c>
      <c r="E249" s="574" t="s">
        <v>392</v>
      </c>
      <c r="F249" s="574" t="s">
        <v>392</v>
      </c>
      <c r="G249" s="574" t="s">
        <v>392</v>
      </c>
      <c r="H249" s="324" t="str">
        <f>'Series 700 Design'!H249</f>
        <v/>
      </c>
      <c r="J249" s="406"/>
      <c r="K249" s="318" t="s">
        <v>1752</v>
      </c>
      <c r="L249" s="324" t="str">
        <f>'Series 700 Final'!H249</f>
        <v/>
      </c>
    </row>
    <row r="250" spans="1:12" x14ac:dyDescent="0.2">
      <c r="A250" s="316"/>
      <c r="B250" s="558"/>
      <c r="C250" s="406"/>
      <c r="D250" s="318"/>
      <c r="E250" s="574"/>
      <c r="F250" s="574"/>
      <c r="G250" s="574"/>
      <c r="H250" s="319"/>
      <c r="J250" s="406"/>
      <c r="K250" s="318"/>
      <c r="L250" s="319"/>
    </row>
    <row r="251" spans="1:12" x14ac:dyDescent="0.2">
      <c r="A251" s="331"/>
      <c r="B251" s="586" t="s">
        <v>1999</v>
      </c>
      <c r="C251" s="484"/>
      <c r="D251" s="334"/>
      <c r="E251" s="634" t="s">
        <v>1787</v>
      </c>
      <c r="F251" s="588" t="s">
        <v>1788</v>
      </c>
      <c r="G251" s="634" t="s">
        <v>1789</v>
      </c>
      <c r="H251" s="334"/>
      <c r="J251" s="484"/>
      <c r="K251" s="334"/>
      <c r="L251" s="334"/>
    </row>
    <row r="252" spans="1:12" x14ac:dyDescent="0.2">
      <c r="A252" s="474"/>
      <c r="B252" s="475" t="s">
        <v>1790</v>
      </c>
      <c r="C252" s="778"/>
      <c r="D252" s="476"/>
      <c r="E252" s="476"/>
      <c r="F252" s="476"/>
      <c r="G252" s="736">
        <f>SUM(H254:H256)</f>
        <v>0</v>
      </c>
      <c r="H252" s="476"/>
      <c r="J252" s="778"/>
      <c r="K252" s="476"/>
      <c r="L252" s="476"/>
    </row>
    <row r="253" spans="1:12" x14ac:dyDescent="0.2">
      <c r="A253" s="316"/>
      <c r="B253" s="558"/>
      <c r="C253" s="406"/>
      <c r="D253" s="318"/>
      <c r="E253" s="574"/>
      <c r="F253" s="574"/>
      <c r="G253" s="574"/>
      <c r="H253" s="319"/>
      <c r="J253" s="406"/>
      <c r="K253" s="318"/>
      <c r="L253" s="319"/>
    </row>
    <row r="254" spans="1:12" x14ac:dyDescent="0.2">
      <c r="A254" s="316" t="s">
        <v>2000</v>
      </c>
      <c r="B254" s="558" t="s">
        <v>2001</v>
      </c>
      <c r="C254" s="406"/>
      <c r="D254" s="318" t="s">
        <v>1752</v>
      </c>
      <c r="E254" s="574" t="s">
        <v>392</v>
      </c>
      <c r="F254" s="574" t="s">
        <v>392</v>
      </c>
      <c r="G254" s="574" t="s">
        <v>392</v>
      </c>
      <c r="H254" s="324" t="str">
        <f>'Series 700 Design'!H254</f>
        <v/>
      </c>
      <c r="J254" s="406"/>
      <c r="K254" s="318" t="s">
        <v>1752</v>
      </c>
      <c r="L254" s="324" t="str">
        <f>'Series 700 Final'!H254</f>
        <v/>
      </c>
    </row>
    <row r="255" spans="1:12" x14ac:dyDescent="0.2">
      <c r="A255" s="316"/>
      <c r="B255" s="558"/>
      <c r="C255" s="406"/>
      <c r="D255" s="318"/>
      <c r="E255" s="574"/>
      <c r="F255" s="574"/>
      <c r="G255" s="574"/>
      <c r="H255" s="319"/>
      <c r="J255" s="406"/>
      <c r="K255" s="318"/>
      <c r="L255" s="319"/>
    </row>
    <row r="256" spans="1:12" x14ac:dyDescent="0.2">
      <c r="A256" s="316" t="s">
        <v>2002</v>
      </c>
      <c r="B256" s="558" t="s">
        <v>2003</v>
      </c>
      <c r="C256" s="406"/>
      <c r="D256" s="318" t="s">
        <v>1752</v>
      </c>
      <c r="E256" s="574" t="s">
        <v>392</v>
      </c>
      <c r="F256" s="574" t="s">
        <v>392</v>
      </c>
      <c r="G256" s="574" t="s">
        <v>392</v>
      </c>
      <c r="H256" s="324" t="str">
        <f>'Series 700 Design'!H256</f>
        <v/>
      </c>
      <c r="J256" s="406"/>
      <c r="K256" s="318" t="s">
        <v>1752</v>
      </c>
      <c r="L256" s="324" t="str">
        <f>'Series 700 Final'!H256</f>
        <v/>
      </c>
    </row>
    <row r="257" spans="1:12" x14ac:dyDescent="0.2">
      <c r="A257" s="316"/>
      <c r="B257" s="558"/>
      <c r="C257" s="406"/>
      <c r="D257" s="318"/>
      <c r="E257" s="574"/>
      <c r="F257" s="574"/>
      <c r="G257" s="574"/>
      <c r="H257" s="319"/>
      <c r="J257" s="406"/>
      <c r="K257" s="318"/>
      <c r="L257" s="319"/>
    </row>
    <row r="258" spans="1:12" x14ac:dyDescent="0.2">
      <c r="A258" s="316"/>
      <c r="B258" s="558"/>
      <c r="C258" s="406"/>
      <c r="D258" s="318"/>
      <c r="E258" s="574"/>
      <c r="F258" s="574"/>
      <c r="G258" s="574"/>
      <c r="H258" s="319"/>
      <c r="J258" s="406"/>
      <c r="K258" s="318"/>
      <c r="L258" s="319"/>
    </row>
    <row r="259" spans="1:12" x14ac:dyDescent="0.2">
      <c r="A259" s="311"/>
      <c r="B259" s="563" t="s">
        <v>2004</v>
      </c>
      <c r="C259" s="487"/>
      <c r="D259" s="314"/>
      <c r="E259" s="615" t="s">
        <v>1787</v>
      </c>
      <c r="F259" s="565" t="s">
        <v>1788</v>
      </c>
      <c r="G259" s="615" t="s">
        <v>1789</v>
      </c>
      <c r="H259" s="314"/>
      <c r="J259" s="487"/>
      <c r="K259" s="314"/>
      <c r="L259" s="314"/>
    </row>
    <row r="260" spans="1:12" x14ac:dyDescent="0.2">
      <c r="A260" s="474"/>
      <c r="B260" s="475" t="s">
        <v>1790</v>
      </c>
      <c r="C260" s="778"/>
      <c r="D260" s="476"/>
      <c r="E260" s="476"/>
      <c r="F260" s="476"/>
      <c r="G260" s="736">
        <f>SUM(H262)</f>
        <v>3205.4</v>
      </c>
      <c r="H260" s="476"/>
      <c r="J260" s="778"/>
      <c r="K260" s="476"/>
      <c r="L260" s="476"/>
    </row>
    <row r="261" spans="1:12" x14ac:dyDescent="0.2">
      <c r="A261" s="316"/>
      <c r="B261" s="558"/>
      <c r="C261" s="406"/>
      <c r="D261" s="318"/>
      <c r="E261" s="574"/>
      <c r="F261" s="574"/>
      <c r="G261" s="574"/>
      <c r="H261" s="319"/>
      <c r="J261" s="406"/>
      <c r="K261" s="318"/>
      <c r="L261" s="319"/>
    </row>
    <row r="262" spans="1:12" ht="25.5" x14ac:dyDescent="0.2">
      <c r="A262" s="316" t="s">
        <v>2005</v>
      </c>
      <c r="B262" s="558" t="s">
        <v>2006</v>
      </c>
      <c r="C262" s="406">
        <v>2585</v>
      </c>
      <c r="D262" s="318" t="s">
        <v>1752</v>
      </c>
      <c r="E262" s="574">
        <v>1.24</v>
      </c>
      <c r="F262" s="574">
        <v>1.24</v>
      </c>
      <c r="G262" s="574">
        <v>1.24</v>
      </c>
      <c r="H262" s="324">
        <f>'Series 700 Design'!H262</f>
        <v>3205.4</v>
      </c>
      <c r="J262" s="406"/>
      <c r="K262" s="318" t="s">
        <v>1752</v>
      </c>
      <c r="L262" s="324">
        <f>'Series 700 Final'!H262</f>
        <v>0</v>
      </c>
    </row>
    <row r="263" spans="1:12" x14ac:dyDescent="0.2">
      <c r="A263" s="316"/>
      <c r="B263" s="558"/>
      <c r="C263" s="406"/>
      <c r="D263" s="318"/>
      <c r="E263" s="574"/>
      <c r="F263" s="574"/>
      <c r="G263" s="574"/>
      <c r="H263" s="319"/>
      <c r="J263" s="406"/>
      <c r="K263" s="318"/>
      <c r="L263" s="319"/>
    </row>
    <row r="264" spans="1:12" x14ac:dyDescent="0.2">
      <c r="A264" s="311"/>
      <c r="B264" s="563" t="s">
        <v>2007</v>
      </c>
      <c r="C264" s="487"/>
      <c r="D264" s="314"/>
      <c r="E264" s="615" t="s">
        <v>1787</v>
      </c>
      <c r="F264" s="565" t="s">
        <v>1788</v>
      </c>
      <c r="G264" s="615" t="s">
        <v>1789</v>
      </c>
      <c r="H264" s="314"/>
      <c r="J264" s="487"/>
      <c r="K264" s="314"/>
      <c r="L264" s="314"/>
    </row>
    <row r="265" spans="1:12" x14ac:dyDescent="0.2">
      <c r="A265" s="720"/>
      <c r="B265" s="721" t="s">
        <v>1776</v>
      </c>
      <c r="C265" s="779"/>
      <c r="D265" s="723"/>
      <c r="E265" s="723"/>
      <c r="F265" s="723"/>
      <c r="G265" s="747">
        <f>SUM(H267:H284)</f>
        <v>6178.1500000000005</v>
      </c>
      <c r="H265" s="723"/>
      <c r="J265" s="779"/>
      <c r="K265" s="723"/>
      <c r="L265" s="723"/>
    </row>
    <row r="266" spans="1:12" x14ac:dyDescent="0.2">
      <c r="A266" s="346"/>
      <c r="B266" s="614"/>
      <c r="C266" s="776"/>
      <c r="D266" s="346"/>
      <c r="E266" s="574"/>
      <c r="F266" s="574"/>
      <c r="G266" s="574"/>
      <c r="H266" s="730"/>
      <c r="J266" s="776"/>
      <c r="K266" s="346"/>
      <c r="L266" s="730"/>
    </row>
    <row r="267" spans="1:12" x14ac:dyDescent="0.2">
      <c r="A267" s="316" t="s">
        <v>2008</v>
      </c>
      <c r="B267" s="558" t="s">
        <v>2009</v>
      </c>
      <c r="C267" s="406"/>
      <c r="D267" s="318" t="s">
        <v>1752</v>
      </c>
      <c r="E267" s="574">
        <v>7.85</v>
      </c>
      <c r="F267" s="574">
        <v>2.16</v>
      </c>
      <c r="G267" s="574">
        <v>1.81</v>
      </c>
      <c r="H267" s="324">
        <f>'Series 700 Design'!H267</f>
        <v>0</v>
      </c>
      <c r="J267" s="406"/>
      <c r="K267" s="318" t="s">
        <v>1752</v>
      </c>
      <c r="L267" s="324">
        <f>'Series 700 Final'!H267</f>
        <v>0</v>
      </c>
    </row>
    <row r="268" spans="1:12" x14ac:dyDescent="0.2">
      <c r="A268" s="346"/>
      <c r="B268" s="558"/>
      <c r="C268" s="406"/>
      <c r="D268" s="318"/>
      <c r="E268" s="574"/>
      <c r="F268" s="574"/>
      <c r="G268" s="574"/>
      <c r="H268" s="319"/>
      <c r="J268" s="406"/>
      <c r="K268" s="318"/>
      <c r="L268" s="319"/>
    </row>
    <row r="269" spans="1:12" x14ac:dyDescent="0.2">
      <c r="A269" s="316" t="s">
        <v>2010</v>
      </c>
      <c r="B269" s="558" t="s">
        <v>2011</v>
      </c>
      <c r="C269" s="406">
        <v>2585</v>
      </c>
      <c r="D269" s="318" t="s">
        <v>1752</v>
      </c>
      <c r="E269" s="574">
        <v>7.85</v>
      </c>
      <c r="F269" s="574">
        <v>2.39</v>
      </c>
      <c r="G269" s="574">
        <v>2.04</v>
      </c>
      <c r="H269" s="324">
        <f>'Series 700 Design'!H269</f>
        <v>6178.1500000000005</v>
      </c>
      <c r="J269" s="406"/>
      <c r="K269" s="318" t="s">
        <v>1752</v>
      </c>
      <c r="L269" s="324">
        <f>'Series 700 Final'!H269</f>
        <v>0</v>
      </c>
    </row>
    <row r="270" spans="1:12" x14ac:dyDescent="0.2">
      <c r="A270" s="346"/>
      <c r="B270" s="558"/>
      <c r="C270" s="406"/>
      <c r="D270" s="318"/>
      <c r="E270" s="574"/>
      <c r="F270" s="574"/>
      <c r="G270" s="574"/>
      <c r="H270" s="319"/>
      <c r="J270" s="406"/>
      <c r="K270" s="318"/>
      <c r="L270" s="319"/>
    </row>
    <row r="271" spans="1:12" x14ac:dyDescent="0.2">
      <c r="A271" s="316" t="s">
        <v>2012</v>
      </c>
      <c r="B271" s="558" t="s">
        <v>2013</v>
      </c>
      <c r="C271" s="406"/>
      <c r="D271" s="318" t="s">
        <v>1752</v>
      </c>
      <c r="E271" s="574">
        <v>8.31</v>
      </c>
      <c r="F271" s="574">
        <v>2.6</v>
      </c>
      <c r="G271" s="574">
        <v>2.25</v>
      </c>
      <c r="H271" s="324">
        <f>'Series 700 Design'!H271</f>
        <v>0</v>
      </c>
      <c r="J271" s="406"/>
      <c r="K271" s="318" t="s">
        <v>1752</v>
      </c>
      <c r="L271" s="324">
        <f>'Series 700 Final'!H271</f>
        <v>0</v>
      </c>
    </row>
    <row r="272" spans="1:12" x14ac:dyDescent="0.2">
      <c r="A272" s="346"/>
      <c r="B272" s="558"/>
      <c r="C272" s="406"/>
      <c r="D272" s="318"/>
      <c r="E272" s="574"/>
      <c r="F272" s="574"/>
      <c r="G272" s="574"/>
      <c r="H272" s="319"/>
      <c r="J272" s="406"/>
      <c r="K272" s="318"/>
      <c r="L272" s="319"/>
    </row>
    <row r="273" spans="1:12" x14ac:dyDescent="0.2">
      <c r="A273" s="316" t="s">
        <v>2014</v>
      </c>
      <c r="B273" s="558" t="s">
        <v>2015</v>
      </c>
      <c r="C273" s="406"/>
      <c r="D273" s="318" t="s">
        <v>1752</v>
      </c>
      <c r="E273" s="574">
        <v>8.31</v>
      </c>
      <c r="F273" s="574">
        <v>4.18</v>
      </c>
      <c r="G273" s="574">
        <v>3.41</v>
      </c>
      <c r="H273" s="324">
        <f>'Series 700 Design'!H273</f>
        <v>0</v>
      </c>
      <c r="J273" s="406"/>
      <c r="K273" s="318" t="s">
        <v>1752</v>
      </c>
      <c r="L273" s="324">
        <f>'Series 700 Final'!H273</f>
        <v>0</v>
      </c>
    </row>
    <row r="274" spans="1:12" x14ac:dyDescent="0.2">
      <c r="A274" s="346"/>
      <c r="B274" s="558"/>
      <c r="C274" s="406"/>
      <c r="D274" s="318"/>
      <c r="E274" s="574"/>
      <c r="F274" s="574"/>
      <c r="G274" s="574"/>
      <c r="H274" s="319"/>
      <c r="J274" s="406"/>
      <c r="K274" s="318"/>
      <c r="L274" s="319"/>
    </row>
    <row r="275" spans="1:12" x14ac:dyDescent="0.2">
      <c r="A275" s="316" t="s">
        <v>2016</v>
      </c>
      <c r="B275" s="558" t="s">
        <v>2017</v>
      </c>
      <c r="C275" s="406"/>
      <c r="D275" s="318" t="s">
        <v>1752</v>
      </c>
      <c r="E275" s="574">
        <v>8.31</v>
      </c>
      <c r="F275" s="574">
        <v>4.18</v>
      </c>
      <c r="G275" s="574">
        <v>3.34</v>
      </c>
      <c r="H275" s="324">
        <f>'Series 700 Design'!H275</f>
        <v>0</v>
      </c>
      <c r="J275" s="406"/>
      <c r="K275" s="318" t="s">
        <v>1752</v>
      </c>
      <c r="L275" s="324">
        <f>'Series 700 Final'!H275</f>
        <v>0</v>
      </c>
    </row>
    <row r="276" spans="1:12" x14ac:dyDescent="0.2">
      <c r="A276" s="346"/>
      <c r="B276" s="558"/>
      <c r="C276" s="406"/>
      <c r="D276" s="318"/>
      <c r="E276" s="574"/>
      <c r="F276" s="574"/>
      <c r="G276" s="574"/>
      <c r="H276" s="319"/>
      <c r="J276" s="406"/>
      <c r="K276" s="318"/>
      <c r="L276" s="319"/>
    </row>
    <row r="277" spans="1:12" x14ac:dyDescent="0.2">
      <c r="A277" s="316" t="s">
        <v>2018</v>
      </c>
      <c r="B277" s="558" t="s">
        <v>2019</v>
      </c>
      <c r="C277" s="406"/>
      <c r="D277" s="318" t="s">
        <v>1752</v>
      </c>
      <c r="E277" s="574">
        <v>9.18</v>
      </c>
      <c r="F277" s="574">
        <v>4.41</v>
      </c>
      <c r="G277" s="574">
        <v>3.34</v>
      </c>
      <c r="H277" s="324">
        <f>'Series 700 Design'!H277</f>
        <v>0</v>
      </c>
      <c r="J277" s="406"/>
      <c r="K277" s="318" t="s">
        <v>1752</v>
      </c>
      <c r="L277" s="324">
        <f>'Series 700 Final'!H277</f>
        <v>0</v>
      </c>
    </row>
    <row r="278" spans="1:12" x14ac:dyDescent="0.2">
      <c r="A278" s="346"/>
      <c r="B278" s="558"/>
      <c r="C278" s="406"/>
      <c r="D278" s="318"/>
      <c r="E278" s="574"/>
      <c r="F278" s="574"/>
      <c r="G278" s="574"/>
      <c r="H278" s="319"/>
      <c r="J278" s="406"/>
      <c r="K278" s="318"/>
      <c r="L278" s="319"/>
    </row>
    <row r="279" spans="1:12" x14ac:dyDescent="0.2">
      <c r="A279" s="316" t="s">
        <v>2020</v>
      </c>
      <c r="B279" s="558" t="s">
        <v>2021</v>
      </c>
      <c r="C279" s="406"/>
      <c r="D279" s="318" t="s">
        <v>1752</v>
      </c>
      <c r="E279" s="574">
        <v>9.18</v>
      </c>
      <c r="F279" s="574">
        <v>5.04</v>
      </c>
      <c r="G279" s="574">
        <v>4.43</v>
      </c>
      <c r="H279" s="324">
        <f>'Series 700 Design'!H279</f>
        <v>0</v>
      </c>
      <c r="J279" s="406"/>
      <c r="K279" s="318" t="s">
        <v>1752</v>
      </c>
      <c r="L279" s="324">
        <f>'Series 700 Final'!H279</f>
        <v>0</v>
      </c>
    </row>
    <row r="280" spans="1:12" x14ac:dyDescent="0.2">
      <c r="A280" s="346"/>
      <c r="B280" s="558"/>
      <c r="C280" s="406"/>
      <c r="D280" s="318"/>
      <c r="E280" s="574"/>
      <c r="F280" s="574"/>
      <c r="G280" s="574"/>
      <c r="H280" s="319"/>
      <c r="J280" s="406"/>
      <c r="K280" s="318"/>
      <c r="L280" s="319"/>
    </row>
    <row r="281" spans="1:12" x14ac:dyDescent="0.2">
      <c r="A281" s="316" t="s">
        <v>2022</v>
      </c>
      <c r="B281" s="558" t="s">
        <v>2023</v>
      </c>
      <c r="C281" s="406"/>
      <c r="D281" s="318" t="s">
        <v>1752</v>
      </c>
      <c r="E281" s="574">
        <v>10.16</v>
      </c>
      <c r="F281" s="574">
        <v>7.49</v>
      </c>
      <c r="G281" s="574">
        <v>6.59</v>
      </c>
      <c r="H281" s="324">
        <f>'Series 700 Design'!H281</f>
        <v>0</v>
      </c>
      <c r="J281" s="406"/>
      <c r="K281" s="318" t="s">
        <v>1752</v>
      </c>
      <c r="L281" s="324">
        <f>'Series 700 Final'!H281</f>
        <v>0</v>
      </c>
    </row>
    <row r="282" spans="1:12" x14ac:dyDescent="0.2">
      <c r="A282" s="346"/>
      <c r="B282" s="558"/>
      <c r="C282" s="406"/>
      <c r="D282" s="318"/>
      <c r="E282" s="574"/>
      <c r="F282" s="574"/>
      <c r="G282" s="574"/>
      <c r="H282" s="319"/>
      <c r="J282" s="406"/>
      <c r="K282" s="318"/>
      <c r="L282" s="319"/>
    </row>
    <row r="283" spans="1:12" x14ac:dyDescent="0.2">
      <c r="A283" s="316" t="s">
        <v>2024</v>
      </c>
      <c r="B283" s="558" t="s">
        <v>2025</v>
      </c>
      <c r="C283" s="406"/>
      <c r="D283" s="318" t="s">
        <v>1752</v>
      </c>
      <c r="E283" s="574">
        <v>11.88</v>
      </c>
      <c r="F283" s="574">
        <v>9.92</v>
      </c>
      <c r="G283" s="574">
        <v>8.76</v>
      </c>
      <c r="H283" s="324">
        <f>'Series 700 Design'!H283</f>
        <v>0</v>
      </c>
      <c r="J283" s="406"/>
      <c r="K283" s="318" t="s">
        <v>1752</v>
      </c>
      <c r="L283" s="324">
        <f>'Series 700 Final'!H283</f>
        <v>0</v>
      </c>
    </row>
    <row r="284" spans="1:12" x14ac:dyDescent="0.2">
      <c r="A284" s="316"/>
      <c r="B284" s="558"/>
      <c r="C284" s="406"/>
      <c r="D284" s="318"/>
      <c r="E284" s="730"/>
      <c r="F284" s="730"/>
      <c r="G284" s="730"/>
      <c r="H284" s="319"/>
      <c r="J284" s="406"/>
      <c r="K284" s="318"/>
      <c r="L284" s="319"/>
    </row>
    <row r="285" spans="1:12" x14ac:dyDescent="0.2">
      <c r="A285" s="311"/>
      <c r="B285" s="563" t="s">
        <v>2026</v>
      </c>
      <c r="C285" s="487"/>
      <c r="D285" s="314"/>
      <c r="E285" s="564" t="s">
        <v>396</v>
      </c>
      <c r="F285" s="753" t="s">
        <v>397</v>
      </c>
      <c r="G285" s="564" t="s">
        <v>398</v>
      </c>
      <c r="H285" s="314"/>
      <c r="J285" s="487"/>
      <c r="K285" s="314"/>
      <c r="L285" s="314"/>
    </row>
    <row r="286" spans="1:12" x14ac:dyDescent="0.2">
      <c r="A286" s="474"/>
      <c r="B286" s="475" t="s">
        <v>1790</v>
      </c>
      <c r="C286" s="778"/>
      <c r="D286" s="476"/>
      <c r="E286" s="476"/>
      <c r="F286" s="476"/>
      <c r="G286" s="736">
        <f>SUM(H288:H328)</f>
        <v>0</v>
      </c>
      <c r="H286" s="476"/>
      <c r="J286" s="778"/>
      <c r="K286" s="476"/>
      <c r="L286" s="476"/>
    </row>
    <row r="287" spans="1:12" x14ac:dyDescent="0.2">
      <c r="A287" s="316"/>
      <c r="B287" s="596"/>
      <c r="C287" s="486"/>
      <c r="D287" s="318"/>
      <c r="E287" s="730"/>
      <c r="F287" s="730"/>
      <c r="G287" s="730"/>
      <c r="H287" s="319"/>
      <c r="J287" s="486"/>
      <c r="K287" s="318"/>
      <c r="L287" s="319"/>
    </row>
    <row r="288" spans="1:12" ht="63.75" x14ac:dyDescent="0.2">
      <c r="A288" s="316" t="s">
        <v>2027</v>
      </c>
      <c r="B288" s="558" t="s">
        <v>2028</v>
      </c>
      <c r="C288" s="406"/>
      <c r="D288" s="318" t="s">
        <v>1752</v>
      </c>
      <c r="E288" s="574">
        <v>128.97999999999999</v>
      </c>
      <c r="F288" s="574">
        <v>128.97999999999999</v>
      </c>
      <c r="G288" s="574">
        <v>128.97999999999999</v>
      </c>
      <c r="H288" s="324">
        <f>'Series 700 Design'!H288</f>
        <v>0</v>
      </c>
      <c r="J288" s="406"/>
      <c r="K288" s="318" t="s">
        <v>1752</v>
      </c>
      <c r="L288" s="324">
        <f>'Series 700 Final'!H288</f>
        <v>0</v>
      </c>
    </row>
    <row r="289" spans="1:12" x14ac:dyDescent="0.2">
      <c r="A289" s="316"/>
      <c r="B289" s="596"/>
      <c r="C289" s="486"/>
      <c r="D289" s="318"/>
      <c r="E289" s="730"/>
      <c r="F289" s="730"/>
      <c r="G289" s="730"/>
      <c r="H289" s="319"/>
      <c r="J289" s="486"/>
      <c r="K289" s="318"/>
      <c r="L289" s="319"/>
    </row>
    <row r="290" spans="1:12" ht="63.75" x14ac:dyDescent="0.2">
      <c r="A290" s="316" t="s">
        <v>2029</v>
      </c>
      <c r="B290" s="558" t="s">
        <v>2030</v>
      </c>
      <c r="C290" s="406"/>
      <c r="D290" s="318" t="s">
        <v>1752</v>
      </c>
      <c r="E290" s="574">
        <v>128.97999999999999</v>
      </c>
      <c r="F290" s="574">
        <v>128.97999999999999</v>
      </c>
      <c r="G290" s="574">
        <v>128.97999999999999</v>
      </c>
      <c r="H290" s="324">
        <f>'Series 700 Design'!H290</f>
        <v>0</v>
      </c>
      <c r="J290" s="406"/>
      <c r="K290" s="318" t="s">
        <v>1752</v>
      </c>
      <c r="L290" s="324">
        <f>'Series 700 Final'!H290</f>
        <v>0</v>
      </c>
    </row>
    <row r="291" spans="1:12" x14ac:dyDescent="0.2">
      <c r="A291" s="316"/>
      <c r="B291" s="558"/>
      <c r="C291" s="406"/>
      <c r="D291" s="318"/>
      <c r="E291" s="574"/>
      <c r="F291" s="574"/>
      <c r="G291" s="574"/>
      <c r="H291" s="319"/>
      <c r="J291" s="406"/>
      <c r="K291" s="318"/>
      <c r="L291" s="319"/>
    </row>
    <row r="292" spans="1:12" ht="63.75" x14ac:dyDescent="0.2">
      <c r="A292" s="316" t="s">
        <v>2031</v>
      </c>
      <c r="B292" s="558" t="s">
        <v>2032</v>
      </c>
      <c r="C292" s="406"/>
      <c r="D292" s="318" t="s">
        <v>1752</v>
      </c>
      <c r="E292" s="574">
        <v>129.43</v>
      </c>
      <c r="F292" s="574">
        <v>129.43</v>
      </c>
      <c r="G292" s="574">
        <v>129.43</v>
      </c>
      <c r="H292" s="324">
        <f>'Series 700 Design'!H292</f>
        <v>0</v>
      </c>
      <c r="J292" s="406"/>
      <c r="K292" s="318" t="s">
        <v>1752</v>
      </c>
      <c r="L292" s="324">
        <f>'Series 700 Final'!H292</f>
        <v>0</v>
      </c>
    </row>
    <row r="293" spans="1:12" x14ac:dyDescent="0.2">
      <c r="A293" s="316"/>
      <c r="B293" s="558"/>
      <c r="C293" s="406"/>
      <c r="D293" s="318"/>
      <c r="E293" s="574"/>
      <c r="F293" s="574"/>
      <c r="G293" s="574"/>
      <c r="H293" s="319"/>
      <c r="J293" s="406"/>
      <c r="K293" s="318"/>
      <c r="L293" s="319"/>
    </row>
    <row r="294" spans="1:12" ht="51" x14ac:dyDescent="0.2">
      <c r="A294" s="316" t="s">
        <v>2033</v>
      </c>
      <c r="B294" s="558" t="s">
        <v>2034</v>
      </c>
      <c r="C294" s="406"/>
      <c r="D294" s="318" t="s">
        <v>1752</v>
      </c>
      <c r="E294" s="574">
        <v>125.98</v>
      </c>
      <c r="F294" s="574">
        <v>125.98</v>
      </c>
      <c r="G294" s="574">
        <v>125.98</v>
      </c>
      <c r="H294" s="324">
        <f>'Series 700 Design'!H294</f>
        <v>0</v>
      </c>
      <c r="J294" s="406"/>
      <c r="K294" s="318" t="s">
        <v>1752</v>
      </c>
      <c r="L294" s="324">
        <f>'Series 700 Final'!H294</f>
        <v>0</v>
      </c>
    </row>
    <row r="295" spans="1:12" x14ac:dyDescent="0.2">
      <c r="A295" s="316"/>
      <c r="B295" s="558"/>
      <c r="C295" s="406"/>
      <c r="D295" s="318"/>
      <c r="E295" s="574"/>
      <c r="F295" s="574"/>
      <c r="G295" s="574"/>
      <c r="H295" s="319"/>
      <c r="J295" s="406"/>
      <c r="K295" s="318"/>
      <c r="L295" s="319"/>
    </row>
    <row r="296" spans="1:12" ht="51" x14ac:dyDescent="0.2">
      <c r="A296" s="316" t="s">
        <v>2035</v>
      </c>
      <c r="B296" s="558" t="s">
        <v>2036</v>
      </c>
      <c r="C296" s="406"/>
      <c r="D296" s="318" t="s">
        <v>1752</v>
      </c>
      <c r="E296" s="574">
        <v>125.98</v>
      </c>
      <c r="F296" s="574">
        <v>125.98</v>
      </c>
      <c r="G296" s="574">
        <v>125.98</v>
      </c>
      <c r="H296" s="324">
        <f>'Series 700 Design'!H296</f>
        <v>0</v>
      </c>
      <c r="J296" s="406"/>
      <c r="K296" s="318" t="s">
        <v>1752</v>
      </c>
      <c r="L296" s="324">
        <f>'Series 700 Final'!H296</f>
        <v>0</v>
      </c>
    </row>
    <row r="297" spans="1:12" x14ac:dyDescent="0.2">
      <c r="A297" s="316"/>
      <c r="B297" s="558"/>
      <c r="C297" s="406"/>
      <c r="D297" s="318"/>
      <c r="E297" s="574"/>
      <c r="F297" s="574"/>
      <c r="G297" s="574"/>
      <c r="H297" s="319"/>
      <c r="J297" s="406"/>
      <c r="K297" s="318"/>
      <c r="L297" s="319"/>
    </row>
    <row r="298" spans="1:12" ht="63.75" x14ac:dyDescent="0.2">
      <c r="A298" s="316" t="s">
        <v>2037</v>
      </c>
      <c r="B298" s="558" t="s">
        <v>2038</v>
      </c>
      <c r="C298" s="406"/>
      <c r="D298" s="318" t="s">
        <v>1752</v>
      </c>
      <c r="E298" s="574">
        <v>125.98</v>
      </c>
      <c r="F298" s="574">
        <v>125.98</v>
      </c>
      <c r="G298" s="574">
        <v>125.98</v>
      </c>
      <c r="H298" s="324">
        <f>'Series 700 Design'!H298</f>
        <v>0</v>
      </c>
      <c r="J298" s="406"/>
      <c r="K298" s="318" t="s">
        <v>1752</v>
      </c>
      <c r="L298" s="324">
        <f>'Series 700 Final'!H298</f>
        <v>0</v>
      </c>
    </row>
    <row r="299" spans="1:12" x14ac:dyDescent="0.2">
      <c r="A299" s="316"/>
      <c r="B299" s="558"/>
      <c r="C299" s="406"/>
      <c r="D299" s="318"/>
      <c r="E299" s="574"/>
      <c r="F299" s="574"/>
      <c r="G299" s="574"/>
      <c r="H299" s="319"/>
      <c r="J299" s="406"/>
      <c r="K299" s="318"/>
      <c r="L299" s="319"/>
    </row>
    <row r="300" spans="1:12" ht="63.75" x14ac:dyDescent="0.2">
      <c r="A300" s="316" t="s">
        <v>2039</v>
      </c>
      <c r="B300" s="558" t="s">
        <v>2040</v>
      </c>
      <c r="C300" s="406"/>
      <c r="D300" s="318" t="s">
        <v>1752</v>
      </c>
      <c r="E300" s="574">
        <v>125.98</v>
      </c>
      <c r="F300" s="574">
        <v>125.98</v>
      </c>
      <c r="G300" s="574">
        <v>125.98</v>
      </c>
      <c r="H300" s="324">
        <f>'Series 700 Design'!H300</f>
        <v>0</v>
      </c>
      <c r="J300" s="406"/>
      <c r="K300" s="318" t="s">
        <v>1752</v>
      </c>
      <c r="L300" s="324">
        <f>'Series 700 Final'!H300</f>
        <v>0</v>
      </c>
    </row>
    <row r="301" spans="1:12" x14ac:dyDescent="0.2">
      <c r="A301" s="316"/>
      <c r="B301" s="596"/>
      <c r="C301" s="486"/>
      <c r="D301" s="318"/>
      <c r="E301" s="730"/>
      <c r="F301" s="730"/>
      <c r="G301" s="730"/>
      <c r="H301" s="319"/>
      <c r="J301" s="486"/>
      <c r="K301" s="318"/>
      <c r="L301" s="319"/>
    </row>
    <row r="302" spans="1:12" ht="63.75" x14ac:dyDescent="0.2">
      <c r="A302" s="316" t="s">
        <v>2041</v>
      </c>
      <c r="B302" s="558" t="s">
        <v>2042</v>
      </c>
      <c r="C302" s="406"/>
      <c r="D302" s="318" t="s">
        <v>1752</v>
      </c>
      <c r="E302" s="730">
        <v>104.05</v>
      </c>
      <c r="F302" s="730">
        <v>100.72</v>
      </c>
      <c r="G302" s="730">
        <v>100.72</v>
      </c>
      <c r="H302" s="324">
        <f>'Series 700 Design'!H302</f>
        <v>0</v>
      </c>
      <c r="J302" s="406"/>
      <c r="K302" s="318" t="s">
        <v>1752</v>
      </c>
      <c r="L302" s="324">
        <f>'Series 700 Final'!H302</f>
        <v>0</v>
      </c>
    </row>
    <row r="303" spans="1:12" x14ac:dyDescent="0.2">
      <c r="A303" s="316"/>
      <c r="B303" s="596"/>
      <c r="C303" s="486"/>
      <c r="D303" s="318"/>
      <c r="E303" s="730"/>
      <c r="F303" s="730"/>
      <c r="G303" s="730"/>
      <c r="H303" s="319"/>
      <c r="J303" s="486"/>
      <c r="K303" s="318"/>
      <c r="L303" s="319"/>
    </row>
    <row r="304" spans="1:12" ht="63.75" x14ac:dyDescent="0.2">
      <c r="A304" s="316" t="s">
        <v>2043</v>
      </c>
      <c r="B304" s="558" t="s">
        <v>2044</v>
      </c>
      <c r="C304" s="406"/>
      <c r="D304" s="318" t="s">
        <v>1752</v>
      </c>
      <c r="E304" s="730">
        <v>104.05</v>
      </c>
      <c r="F304" s="730">
        <v>100.72</v>
      </c>
      <c r="G304" s="730">
        <v>100.72</v>
      </c>
      <c r="H304" s="324">
        <f>'Series 700 Design'!H304</f>
        <v>0</v>
      </c>
      <c r="J304" s="406"/>
      <c r="K304" s="318" t="s">
        <v>1752</v>
      </c>
      <c r="L304" s="324">
        <f>'Series 700 Final'!H304</f>
        <v>0</v>
      </c>
    </row>
    <row r="305" spans="1:12" x14ac:dyDescent="0.2">
      <c r="A305" s="316"/>
      <c r="B305" s="558"/>
      <c r="C305" s="406"/>
      <c r="D305" s="318"/>
      <c r="E305" s="730"/>
      <c r="F305" s="730"/>
      <c r="G305" s="730"/>
      <c r="H305" s="319"/>
      <c r="J305" s="406"/>
      <c r="K305" s="318"/>
      <c r="L305" s="319"/>
    </row>
    <row r="306" spans="1:12" ht="63.75" x14ac:dyDescent="0.2">
      <c r="A306" s="316" t="s">
        <v>2045</v>
      </c>
      <c r="B306" s="558" t="s">
        <v>2046</v>
      </c>
      <c r="C306" s="406"/>
      <c r="D306" s="318" t="s">
        <v>1752</v>
      </c>
      <c r="E306" s="730">
        <v>104.05</v>
      </c>
      <c r="F306" s="730">
        <v>101.16</v>
      </c>
      <c r="G306" s="730">
        <v>101.16</v>
      </c>
      <c r="H306" s="324">
        <f>'Series 700 Design'!H306</f>
        <v>0</v>
      </c>
      <c r="J306" s="406"/>
      <c r="K306" s="318" t="s">
        <v>1752</v>
      </c>
      <c r="L306" s="324">
        <f>'Series 700 Final'!H306</f>
        <v>0</v>
      </c>
    </row>
    <row r="307" spans="1:12" x14ac:dyDescent="0.2">
      <c r="A307" s="316"/>
      <c r="B307" s="558"/>
      <c r="C307" s="406"/>
      <c r="D307" s="318"/>
      <c r="E307" s="730"/>
      <c r="F307" s="730"/>
      <c r="G307" s="730"/>
      <c r="H307" s="319"/>
      <c r="J307" s="406"/>
      <c r="K307" s="318"/>
      <c r="L307" s="319"/>
    </row>
    <row r="308" spans="1:12" ht="51" x14ac:dyDescent="0.2">
      <c r="A308" s="316" t="s">
        <v>2047</v>
      </c>
      <c r="B308" s="558" t="s">
        <v>2048</v>
      </c>
      <c r="C308" s="406"/>
      <c r="D308" s="318" t="s">
        <v>1752</v>
      </c>
      <c r="E308" s="730">
        <v>101.06</v>
      </c>
      <c r="F308" s="730">
        <v>101.06</v>
      </c>
      <c r="G308" s="730">
        <v>101.06</v>
      </c>
      <c r="H308" s="324">
        <f>'Series 700 Design'!H308</f>
        <v>0</v>
      </c>
      <c r="J308" s="406"/>
      <c r="K308" s="318" t="s">
        <v>1752</v>
      </c>
      <c r="L308" s="324">
        <f>'Series 700 Final'!H308</f>
        <v>0</v>
      </c>
    </row>
    <row r="309" spans="1:12" x14ac:dyDescent="0.2">
      <c r="A309" s="316"/>
      <c r="B309" s="558"/>
      <c r="C309" s="406"/>
      <c r="D309" s="318"/>
      <c r="E309" s="730"/>
      <c r="F309" s="730"/>
      <c r="G309" s="730"/>
      <c r="H309" s="319"/>
      <c r="J309" s="406"/>
      <c r="K309" s="318"/>
      <c r="L309" s="319"/>
    </row>
    <row r="310" spans="1:12" ht="51" x14ac:dyDescent="0.2">
      <c r="A310" s="316" t="s">
        <v>2049</v>
      </c>
      <c r="B310" s="558" t="s">
        <v>2050</v>
      </c>
      <c r="C310" s="406"/>
      <c r="D310" s="318" t="s">
        <v>1752</v>
      </c>
      <c r="E310" s="730">
        <v>101.06</v>
      </c>
      <c r="F310" s="730">
        <v>101.06</v>
      </c>
      <c r="G310" s="730">
        <v>101.06</v>
      </c>
      <c r="H310" s="324">
        <f>'Series 700 Design'!H310</f>
        <v>0</v>
      </c>
      <c r="J310" s="406"/>
      <c r="K310" s="318" t="s">
        <v>1752</v>
      </c>
      <c r="L310" s="324">
        <f>'Series 700 Final'!H310</f>
        <v>0</v>
      </c>
    </row>
    <row r="311" spans="1:12" x14ac:dyDescent="0.2">
      <c r="A311" s="316"/>
      <c r="B311" s="558"/>
      <c r="C311" s="406"/>
      <c r="D311" s="318"/>
      <c r="E311" s="730"/>
      <c r="F311" s="730"/>
      <c r="G311" s="730"/>
      <c r="H311" s="319"/>
      <c r="J311" s="406"/>
      <c r="K311" s="318"/>
      <c r="L311" s="319"/>
    </row>
    <row r="312" spans="1:12" ht="51" x14ac:dyDescent="0.2">
      <c r="A312" s="316" t="s">
        <v>2051</v>
      </c>
      <c r="B312" s="558" t="s">
        <v>2052</v>
      </c>
      <c r="C312" s="406"/>
      <c r="D312" s="318" t="s">
        <v>1752</v>
      </c>
      <c r="E312" s="730">
        <v>101.06</v>
      </c>
      <c r="F312" s="730">
        <v>101.06</v>
      </c>
      <c r="G312" s="730">
        <v>101.06</v>
      </c>
      <c r="H312" s="324">
        <f>'Series 700 Design'!H312</f>
        <v>0</v>
      </c>
      <c r="J312" s="406"/>
      <c r="K312" s="318" t="s">
        <v>1752</v>
      </c>
      <c r="L312" s="324">
        <f>'Series 700 Final'!H312</f>
        <v>0</v>
      </c>
    </row>
    <row r="313" spans="1:12" x14ac:dyDescent="0.2">
      <c r="A313" s="316"/>
      <c r="B313" s="558"/>
      <c r="C313" s="406"/>
      <c r="D313" s="318"/>
      <c r="E313" s="730"/>
      <c r="F313" s="730"/>
      <c r="G313" s="730"/>
      <c r="H313" s="319"/>
      <c r="J313" s="406"/>
      <c r="K313" s="318"/>
      <c r="L313" s="319"/>
    </row>
    <row r="314" spans="1:12" ht="51" x14ac:dyDescent="0.2">
      <c r="A314" s="316" t="s">
        <v>2053</v>
      </c>
      <c r="B314" s="558" t="s">
        <v>2054</v>
      </c>
      <c r="C314" s="406"/>
      <c r="D314" s="318" t="s">
        <v>1752</v>
      </c>
      <c r="E314" s="730">
        <v>101.06</v>
      </c>
      <c r="F314" s="730">
        <v>101.06</v>
      </c>
      <c r="G314" s="730">
        <v>101.06</v>
      </c>
      <c r="H314" s="324">
        <f>'Series 700 Design'!H314</f>
        <v>0</v>
      </c>
      <c r="J314" s="406"/>
      <c r="K314" s="318" t="s">
        <v>1752</v>
      </c>
      <c r="L314" s="324">
        <f>'Series 700 Final'!H314</f>
        <v>0</v>
      </c>
    </row>
    <row r="315" spans="1:12" x14ac:dyDescent="0.2">
      <c r="A315" s="316"/>
      <c r="B315" s="596"/>
      <c r="C315" s="486"/>
      <c r="D315" s="318"/>
      <c r="E315" s="730"/>
      <c r="F315" s="730"/>
      <c r="G315" s="730"/>
      <c r="H315" s="319"/>
      <c r="J315" s="486"/>
      <c r="K315" s="318"/>
      <c r="L315" s="319"/>
    </row>
    <row r="316" spans="1:12" ht="51" x14ac:dyDescent="0.2">
      <c r="A316" s="316" t="s">
        <v>2055</v>
      </c>
      <c r="B316" s="558" t="s">
        <v>2056</v>
      </c>
      <c r="C316" s="406"/>
      <c r="D316" s="318" t="s">
        <v>1752</v>
      </c>
      <c r="E316" s="574">
        <v>65.66</v>
      </c>
      <c r="F316" s="574">
        <v>65.66</v>
      </c>
      <c r="G316" s="574">
        <v>65.66</v>
      </c>
      <c r="H316" s="324">
        <f>'Series 700 Design'!H316</f>
        <v>0</v>
      </c>
      <c r="J316" s="406"/>
      <c r="K316" s="318" t="s">
        <v>1752</v>
      </c>
      <c r="L316" s="324">
        <f>'Series 700 Final'!H316</f>
        <v>0</v>
      </c>
    </row>
    <row r="317" spans="1:12" x14ac:dyDescent="0.2">
      <c r="A317" s="316"/>
      <c r="B317" s="558"/>
      <c r="C317" s="406"/>
      <c r="D317" s="318"/>
      <c r="E317" s="574"/>
      <c r="F317" s="574"/>
      <c r="G317" s="574"/>
      <c r="H317" s="319"/>
      <c r="J317" s="406"/>
      <c r="K317" s="318"/>
      <c r="L317" s="319"/>
    </row>
    <row r="318" spans="1:12" ht="51" x14ac:dyDescent="0.2">
      <c r="A318" s="316" t="s">
        <v>2057</v>
      </c>
      <c r="B318" s="558" t="s">
        <v>2058</v>
      </c>
      <c r="C318" s="406"/>
      <c r="D318" s="318" t="s">
        <v>1752</v>
      </c>
      <c r="E318" s="574">
        <v>65.66</v>
      </c>
      <c r="F318" s="574">
        <v>65.66</v>
      </c>
      <c r="G318" s="574">
        <v>65.66</v>
      </c>
      <c r="H318" s="324">
        <f>'Series 700 Design'!H318</f>
        <v>0</v>
      </c>
      <c r="J318" s="406"/>
      <c r="K318" s="318" t="s">
        <v>1752</v>
      </c>
      <c r="L318" s="324">
        <f>'Series 700 Final'!H318</f>
        <v>0</v>
      </c>
    </row>
    <row r="319" spans="1:12" x14ac:dyDescent="0.2">
      <c r="A319" s="316"/>
      <c r="B319" s="558"/>
      <c r="C319" s="406"/>
      <c r="D319" s="318"/>
      <c r="E319" s="574"/>
      <c r="F319" s="574"/>
      <c r="G319" s="574"/>
      <c r="H319" s="319"/>
      <c r="J319" s="406"/>
      <c r="K319" s="318"/>
      <c r="L319" s="319"/>
    </row>
    <row r="320" spans="1:12" ht="51" x14ac:dyDescent="0.2">
      <c r="A320" s="316" t="s">
        <v>2059</v>
      </c>
      <c r="B320" s="558" t="s">
        <v>2060</v>
      </c>
      <c r="C320" s="406"/>
      <c r="D320" s="318" t="s">
        <v>1752</v>
      </c>
      <c r="E320" s="574">
        <v>66.11</v>
      </c>
      <c r="F320" s="574">
        <v>66.11</v>
      </c>
      <c r="G320" s="574">
        <v>66.11</v>
      </c>
      <c r="H320" s="324">
        <f>'Series 700 Design'!H320</f>
        <v>0</v>
      </c>
      <c r="J320" s="406"/>
      <c r="K320" s="318" t="s">
        <v>1752</v>
      </c>
      <c r="L320" s="324">
        <f>'Series 700 Final'!H320</f>
        <v>0</v>
      </c>
    </row>
    <row r="321" spans="1:12" x14ac:dyDescent="0.2">
      <c r="A321" s="316"/>
      <c r="B321" s="558"/>
      <c r="C321" s="406"/>
      <c r="D321" s="318"/>
      <c r="E321" s="574"/>
      <c r="F321" s="574"/>
      <c r="G321" s="574"/>
      <c r="H321" s="319"/>
      <c r="J321" s="406"/>
      <c r="K321" s="318"/>
      <c r="L321" s="319"/>
    </row>
    <row r="322" spans="1:12" ht="38.25" x14ac:dyDescent="0.2">
      <c r="A322" s="316" t="s">
        <v>2061</v>
      </c>
      <c r="B322" s="558" t="s">
        <v>2062</v>
      </c>
      <c r="C322" s="406"/>
      <c r="D322" s="318" t="s">
        <v>1752</v>
      </c>
      <c r="E322" s="574">
        <v>62.66</v>
      </c>
      <c r="F322" s="574">
        <v>62.66</v>
      </c>
      <c r="G322" s="574">
        <v>62.66</v>
      </c>
      <c r="H322" s="324">
        <f>'Series 700 Design'!H322</f>
        <v>0</v>
      </c>
      <c r="J322" s="406"/>
      <c r="K322" s="318" t="s">
        <v>1752</v>
      </c>
      <c r="L322" s="324">
        <f>'Series 700 Final'!H322</f>
        <v>0</v>
      </c>
    </row>
    <row r="323" spans="1:12" x14ac:dyDescent="0.2">
      <c r="A323" s="316"/>
      <c r="B323" s="558"/>
      <c r="C323" s="406"/>
      <c r="D323" s="318"/>
      <c r="E323" s="574"/>
      <c r="F323" s="574"/>
      <c r="G323" s="574"/>
      <c r="H323" s="319"/>
      <c r="J323" s="406"/>
      <c r="K323" s="318"/>
      <c r="L323" s="319"/>
    </row>
    <row r="324" spans="1:12" ht="38.25" x14ac:dyDescent="0.2">
      <c r="A324" s="316" t="s">
        <v>2063</v>
      </c>
      <c r="B324" s="558" t="s">
        <v>2064</v>
      </c>
      <c r="C324" s="406"/>
      <c r="D324" s="318" t="s">
        <v>1752</v>
      </c>
      <c r="E324" s="574">
        <v>62.66</v>
      </c>
      <c r="F324" s="574">
        <v>62.66</v>
      </c>
      <c r="G324" s="574">
        <v>62.66</v>
      </c>
      <c r="H324" s="324">
        <f>'Series 700 Design'!H324</f>
        <v>0</v>
      </c>
      <c r="J324" s="406"/>
      <c r="K324" s="318" t="s">
        <v>1752</v>
      </c>
      <c r="L324" s="324">
        <f>'Series 700 Final'!H324</f>
        <v>0</v>
      </c>
    </row>
    <row r="325" spans="1:12" x14ac:dyDescent="0.2">
      <c r="A325" s="316"/>
      <c r="B325" s="558"/>
      <c r="C325" s="406"/>
      <c r="D325" s="318"/>
      <c r="E325" s="574"/>
      <c r="F325" s="574"/>
      <c r="G325" s="574"/>
      <c r="H325" s="319"/>
      <c r="J325" s="406"/>
      <c r="K325" s="318"/>
      <c r="L325" s="319"/>
    </row>
    <row r="326" spans="1:12" ht="38.25" x14ac:dyDescent="0.2">
      <c r="A326" s="316" t="s">
        <v>2065</v>
      </c>
      <c r="B326" s="558" t="s">
        <v>2066</v>
      </c>
      <c r="C326" s="406"/>
      <c r="D326" s="318" t="s">
        <v>1752</v>
      </c>
      <c r="E326" s="574">
        <v>62.66</v>
      </c>
      <c r="F326" s="574">
        <v>62.66</v>
      </c>
      <c r="G326" s="574">
        <v>62.66</v>
      </c>
      <c r="H326" s="324">
        <f>'Series 700 Design'!H326</f>
        <v>0</v>
      </c>
      <c r="J326" s="406"/>
      <c r="K326" s="318" t="s">
        <v>1752</v>
      </c>
      <c r="L326" s="324">
        <f>'Series 700 Final'!H326</f>
        <v>0</v>
      </c>
    </row>
    <row r="327" spans="1:12" x14ac:dyDescent="0.2">
      <c r="A327" s="316"/>
      <c r="B327" s="558"/>
      <c r="C327" s="406"/>
      <c r="D327" s="318"/>
      <c r="E327" s="574"/>
      <c r="F327" s="574"/>
      <c r="G327" s="574"/>
      <c r="H327" s="319"/>
      <c r="J327" s="406"/>
      <c r="K327" s="318"/>
      <c r="L327" s="319"/>
    </row>
    <row r="328" spans="1:12" ht="38.25" x14ac:dyDescent="0.2">
      <c r="A328" s="316" t="s">
        <v>2067</v>
      </c>
      <c r="B328" s="558" t="s">
        <v>2068</v>
      </c>
      <c r="C328" s="406"/>
      <c r="D328" s="318" t="s">
        <v>1752</v>
      </c>
      <c r="E328" s="574">
        <v>62.66</v>
      </c>
      <c r="F328" s="574">
        <v>62.66</v>
      </c>
      <c r="G328" s="574">
        <v>62.66</v>
      </c>
      <c r="H328" s="324">
        <f>'Series 700 Design'!H328</f>
        <v>0</v>
      </c>
      <c r="J328" s="406"/>
      <c r="K328" s="318" t="s">
        <v>1752</v>
      </c>
      <c r="L328" s="324">
        <f>'Series 700 Final'!H328</f>
        <v>0</v>
      </c>
    </row>
    <row r="329" spans="1:12" x14ac:dyDescent="0.2">
      <c r="A329" s="316"/>
      <c r="B329" s="558"/>
      <c r="C329" s="406"/>
      <c r="D329" s="318"/>
      <c r="E329" s="574"/>
      <c r="F329" s="574"/>
      <c r="G329" s="574"/>
      <c r="H329" s="319"/>
      <c r="J329" s="406"/>
      <c r="K329" s="318"/>
      <c r="L329" s="319"/>
    </row>
    <row r="330" spans="1:12" ht="25.5" x14ac:dyDescent="0.2">
      <c r="A330" s="311"/>
      <c r="B330" s="563" t="s">
        <v>2069</v>
      </c>
      <c r="C330" s="487"/>
      <c r="D330" s="314"/>
      <c r="E330" s="564" t="s">
        <v>1747</v>
      </c>
      <c r="F330" s="565" t="s">
        <v>2070</v>
      </c>
      <c r="G330" s="564" t="s">
        <v>1596</v>
      </c>
      <c r="H330" s="314"/>
      <c r="J330" s="487"/>
      <c r="K330" s="314"/>
      <c r="L330" s="314"/>
    </row>
    <row r="331" spans="1:12" x14ac:dyDescent="0.2">
      <c r="A331" s="720"/>
      <c r="B331" s="721" t="s">
        <v>1776</v>
      </c>
      <c r="C331" s="779"/>
      <c r="D331" s="723"/>
      <c r="E331" s="723"/>
      <c r="F331" s="723"/>
      <c r="G331" s="747">
        <f>SUM(H333:H352)</f>
        <v>0</v>
      </c>
      <c r="H331" s="723"/>
      <c r="J331" s="779"/>
      <c r="K331" s="723"/>
      <c r="L331" s="723"/>
    </row>
    <row r="332" spans="1:12" x14ac:dyDescent="0.2">
      <c r="A332" s="316"/>
      <c r="B332" s="558"/>
      <c r="C332" s="406"/>
      <c r="D332" s="318"/>
      <c r="E332" s="574"/>
      <c r="F332" s="574"/>
      <c r="G332" s="574"/>
      <c r="H332" s="319"/>
      <c r="J332" s="406"/>
      <c r="K332" s="318"/>
      <c r="L332" s="319"/>
    </row>
    <row r="333" spans="1:12" ht="25.5" x14ac:dyDescent="0.2">
      <c r="A333" s="316" t="s">
        <v>2071</v>
      </c>
      <c r="B333" s="558" t="s">
        <v>2072</v>
      </c>
      <c r="C333" s="406"/>
      <c r="D333" s="318" t="s">
        <v>451</v>
      </c>
      <c r="E333" s="574">
        <v>3.44</v>
      </c>
      <c r="F333" s="574">
        <v>3.44</v>
      </c>
      <c r="G333" s="574">
        <v>3.44</v>
      </c>
      <c r="H333" s="324">
        <f>'Series 700 Design'!H333</f>
        <v>0</v>
      </c>
      <c r="J333" s="406"/>
      <c r="K333" s="318" t="s">
        <v>451</v>
      </c>
      <c r="L333" s="324">
        <f>'Series 700 Final'!H333</f>
        <v>0</v>
      </c>
    </row>
    <row r="334" spans="1:12" x14ac:dyDescent="0.2">
      <c r="A334" s="316"/>
      <c r="B334" s="614"/>
      <c r="C334" s="776"/>
      <c r="D334" s="346"/>
      <c r="E334" s="574"/>
      <c r="F334" s="574"/>
      <c r="G334" s="574"/>
      <c r="H334" s="730"/>
      <c r="J334" s="776"/>
      <c r="K334" s="346"/>
      <c r="L334" s="730"/>
    </row>
    <row r="335" spans="1:12" x14ac:dyDescent="0.2">
      <c r="A335" s="331"/>
      <c r="B335" s="586" t="s">
        <v>2073</v>
      </c>
      <c r="C335" s="485"/>
      <c r="D335" s="334"/>
      <c r="E335" s="756" t="s">
        <v>1747</v>
      </c>
      <c r="F335" s="588" t="s">
        <v>2070</v>
      </c>
      <c r="G335" s="756" t="s">
        <v>1596</v>
      </c>
      <c r="H335" s="334"/>
      <c r="J335" s="485"/>
      <c r="K335" s="334"/>
      <c r="L335" s="334"/>
    </row>
    <row r="336" spans="1:12" x14ac:dyDescent="0.2">
      <c r="A336" s="474"/>
      <c r="B336" s="475" t="s">
        <v>1790</v>
      </c>
      <c r="C336" s="778"/>
      <c r="D336" s="476"/>
      <c r="E336" s="476"/>
      <c r="F336" s="476"/>
      <c r="G336" s="736">
        <f>SUM(H347:H353)</f>
        <v>0</v>
      </c>
      <c r="H336" s="476"/>
      <c r="J336" s="778"/>
      <c r="K336" s="476"/>
      <c r="L336" s="476"/>
    </row>
    <row r="337" spans="1:12" x14ac:dyDescent="0.2">
      <c r="A337" s="720"/>
      <c r="B337" s="721" t="s">
        <v>1776</v>
      </c>
      <c r="C337" s="779"/>
      <c r="D337" s="723"/>
      <c r="E337" s="723"/>
      <c r="F337" s="723"/>
      <c r="G337" s="747">
        <f>SUM(H339:H345)</f>
        <v>0</v>
      </c>
      <c r="H337" s="723"/>
      <c r="J337" s="779"/>
      <c r="K337" s="723"/>
      <c r="L337" s="723"/>
    </row>
    <row r="338" spans="1:12" x14ac:dyDescent="0.2">
      <c r="A338" s="316"/>
      <c r="B338" s="558"/>
      <c r="C338" s="406"/>
      <c r="D338" s="318"/>
      <c r="E338" s="574"/>
      <c r="F338" s="574"/>
      <c r="G338" s="574"/>
      <c r="H338" s="319"/>
      <c r="J338" s="406"/>
      <c r="K338" s="318"/>
      <c r="L338" s="319"/>
    </row>
    <row r="339" spans="1:12" ht="38.25" x14ac:dyDescent="0.2">
      <c r="A339" s="316" t="s">
        <v>2074</v>
      </c>
      <c r="B339" s="558" t="s">
        <v>2075</v>
      </c>
      <c r="C339" s="406"/>
      <c r="D339" s="318" t="s">
        <v>451</v>
      </c>
      <c r="E339" s="574" t="s">
        <v>392</v>
      </c>
      <c r="F339" s="574" t="s">
        <v>392</v>
      </c>
      <c r="G339" s="574" t="s">
        <v>392</v>
      </c>
      <c r="H339" s="324" t="str">
        <f>'Series 700 Design'!H339</f>
        <v/>
      </c>
      <c r="J339" s="406"/>
      <c r="K339" s="318" t="s">
        <v>451</v>
      </c>
      <c r="L339" s="324" t="str">
        <f>'Series 700 Final'!H339</f>
        <v/>
      </c>
    </row>
    <row r="340" spans="1:12" x14ac:dyDescent="0.2">
      <c r="A340" s="316"/>
      <c r="B340" s="558"/>
      <c r="C340" s="406"/>
      <c r="D340" s="318"/>
      <c r="E340" s="574"/>
      <c r="F340" s="574"/>
      <c r="G340" s="574"/>
      <c r="H340" s="319"/>
      <c r="J340" s="406"/>
      <c r="K340" s="318"/>
      <c r="L340" s="319"/>
    </row>
    <row r="341" spans="1:12" ht="38.25" x14ac:dyDescent="0.2">
      <c r="A341" s="316" t="s">
        <v>2076</v>
      </c>
      <c r="B341" s="558" t="s">
        <v>2077</v>
      </c>
      <c r="C341" s="406"/>
      <c r="D341" s="318" t="s">
        <v>451</v>
      </c>
      <c r="E341" s="574" t="s">
        <v>392</v>
      </c>
      <c r="F341" s="574" t="s">
        <v>392</v>
      </c>
      <c r="G341" s="574" t="s">
        <v>392</v>
      </c>
      <c r="H341" s="324" t="str">
        <f>'Series 700 Design'!H341</f>
        <v/>
      </c>
      <c r="J341" s="406"/>
      <c r="K341" s="318" t="s">
        <v>451</v>
      </c>
      <c r="L341" s="324" t="str">
        <f>'Series 700 Final'!H341</f>
        <v/>
      </c>
    </row>
    <row r="342" spans="1:12" x14ac:dyDescent="0.2">
      <c r="A342" s="316"/>
      <c r="B342" s="558"/>
      <c r="C342" s="406"/>
      <c r="D342" s="318"/>
      <c r="E342" s="574"/>
      <c r="F342" s="574"/>
      <c r="G342" s="574"/>
      <c r="H342" s="319"/>
      <c r="J342" s="406"/>
      <c r="K342" s="318"/>
      <c r="L342" s="319"/>
    </row>
    <row r="343" spans="1:12" ht="38.25" x14ac:dyDescent="0.2">
      <c r="A343" s="316" t="s">
        <v>2078</v>
      </c>
      <c r="B343" s="558" t="s">
        <v>2079</v>
      </c>
      <c r="C343" s="406"/>
      <c r="D343" s="318" t="s">
        <v>451</v>
      </c>
      <c r="E343" s="574" t="s">
        <v>392</v>
      </c>
      <c r="F343" s="574" t="s">
        <v>392</v>
      </c>
      <c r="G343" s="574" t="s">
        <v>392</v>
      </c>
      <c r="H343" s="324" t="str">
        <f>'Series 700 Design'!H343</f>
        <v/>
      </c>
      <c r="J343" s="406"/>
      <c r="K343" s="318" t="s">
        <v>451</v>
      </c>
      <c r="L343" s="324" t="str">
        <f>'Series 700 Final'!H343</f>
        <v/>
      </c>
    </row>
    <row r="344" spans="1:12" x14ac:dyDescent="0.2">
      <c r="A344" s="316"/>
      <c r="B344" s="558"/>
      <c r="C344" s="406"/>
      <c r="D344" s="318"/>
      <c r="E344" s="574"/>
      <c r="F344" s="574"/>
      <c r="G344" s="574"/>
      <c r="H344" s="319"/>
      <c r="J344" s="406"/>
      <c r="K344" s="318"/>
      <c r="L344" s="319"/>
    </row>
    <row r="345" spans="1:12" ht="38.25" x14ac:dyDescent="0.2">
      <c r="A345" s="316" t="s">
        <v>2080</v>
      </c>
      <c r="B345" s="558" t="s">
        <v>2081</v>
      </c>
      <c r="C345" s="406"/>
      <c r="D345" s="318" t="s">
        <v>451</v>
      </c>
      <c r="E345" s="574" t="s">
        <v>392</v>
      </c>
      <c r="F345" s="574" t="s">
        <v>392</v>
      </c>
      <c r="G345" s="574" t="s">
        <v>392</v>
      </c>
      <c r="H345" s="324" t="str">
        <f>'Series 700 Design'!H345</f>
        <v/>
      </c>
      <c r="J345" s="406"/>
      <c r="K345" s="318" t="s">
        <v>451</v>
      </c>
      <c r="L345" s="324" t="str">
        <f>'Series 700 Final'!H345</f>
        <v/>
      </c>
    </row>
    <row r="346" spans="1:12" x14ac:dyDescent="0.2">
      <c r="A346" s="316"/>
      <c r="B346" s="558"/>
      <c r="C346" s="406"/>
      <c r="D346" s="318"/>
      <c r="E346" s="574"/>
      <c r="F346" s="574"/>
      <c r="G346" s="574"/>
      <c r="H346" s="319"/>
      <c r="J346" s="406"/>
      <c r="K346" s="318"/>
      <c r="L346" s="319"/>
    </row>
    <row r="347" spans="1:12" ht="38.25" x14ac:dyDescent="0.2">
      <c r="A347" s="316" t="s">
        <v>2082</v>
      </c>
      <c r="B347" s="558" t="s">
        <v>2083</v>
      </c>
      <c r="C347" s="406"/>
      <c r="D347" s="318" t="s">
        <v>451</v>
      </c>
      <c r="E347" s="574" t="s">
        <v>392</v>
      </c>
      <c r="F347" s="574" t="s">
        <v>392</v>
      </c>
      <c r="G347" s="574" t="s">
        <v>392</v>
      </c>
      <c r="H347" s="324" t="str">
        <f>'Series 700 Design'!H347</f>
        <v/>
      </c>
      <c r="J347" s="406"/>
      <c r="K347" s="318" t="s">
        <v>451</v>
      </c>
      <c r="L347" s="324" t="str">
        <f>'Series 700 Final'!H347</f>
        <v/>
      </c>
    </row>
    <row r="348" spans="1:12" x14ac:dyDescent="0.2">
      <c r="A348" s="316"/>
      <c r="B348" s="558"/>
      <c r="C348" s="406"/>
      <c r="D348" s="346"/>
      <c r="E348" s="574"/>
      <c r="F348" s="574"/>
      <c r="G348" s="574"/>
      <c r="H348" s="319"/>
      <c r="J348" s="406"/>
      <c r="K348" s="346"/>
      <c r="L348" s="319"/>
    </row>
    <row r="349" spans="1:12" ht="38.25" x14ac:dyDescent="0.2">
      <c r="A349" s="316" t="s">
        <v>2084</v>
      </c>
      <c r="B349" s="558" t="s">
        <v>2085</v>
      </c>
      <c r="C349" s="406"/>
      <c r="D349" s="318" t="s">
        <v>451</v>
      </c>
      <c r="E349" s="574" t="s">
        <v>392</v>
      </c>
      <c r="F349" s="574" t="s">
        <v>392</v>
      </c>
      <c r="G349" s="574" t="s">
        <v>392</v>
      </c>
      <c r="H349" s="324" t="str">
        <f>'Series 700 Design'!H349</f>
        <v/>
      </c>
      <c r="J349" s="406"/>
      <c r="K349" s="318" t="s">
        <v>451</v>
      </c>
      <c r="L349" s="324" t="str">
        <f>'Series 700 Final'!H349</f>
        <v/>
      </c>
    </row>
    <row r="350" spans="1:12" x14ac:dyDescent="0.2">
      <c r="A350" s="316"/>
      <c r="B350" s="558"/>
      <c r="C350" s="406"/>
      <c r="D350" s="346"/>
      <c r="E350" s="574"/>
      <c r="F350" s="574"/>
      <c r="G350" s="574"/>
      <c r="H350" s="319"/>
      <c r="J350" s="406"/>
      <c r="K350" s="346"/>
      <c r="L350" s="319"/>
    </row>
    <row r="351" spans="1:12" ht="38.25" x14ac:dyDescent="0.2">
      <c r="A351" s="316" t="s">
        <v>2086</v>
      </c>
      <c r="B351" s="558" t="s">
        <v>2087</v>
      </c>
      <c r="C351" s="406"/>
      <c r="D351" s="318" t="s">
        <v>451</v>
      </c>
      <c r="E351" s="574" t="s">
        <v>392</v>
      </c>
      <c r="F351" s="574" t="s">
        <v>392</v>
      </c>
      <c r="G351" s="574" t="s">
        <v>392</v>
      </c>
      <c r="H351" s="324" t="str">
        <f>'Series 700 Design'!H351</f>
        <v/>
      </c>
      <c r="J351" s="406"/>
      <c r="K351" s="318" t="s">
        <v>451</v>
      </c>
      <c r="L351" s="324" t="str">
        <f>'Series 700 Final'!H351</f>
        <v/>
      </c>
    </row>
    <row r="352" spans="1:12" x14ac:dyDescent="0.2">
      <c r="A352" s="316"/>
      <c r="B352" s="558"/>
      <c r="C352" s="406"/>
      <c r="D352" s="346"/>
      <c r="E352" s="574"/>
      <c r="F352" s="574"/>
      <c r="G352" s="574"/>
      <c r="H352" s="319"/>
      <c r="J352" s="406"/>
      <c r="K352" s="346"/>
      <c r="L352" s="319"/>
    </row>
    <row r="353" spans="1:12" ht="38.25" x14ac:dyDescent="0.2">
      <c r="A353" s="316" t="s">
        <v>2088</v>
      </c>
      <c r="B353" s="558" t="s">
        <v>2089</v>
      </c>
      <c r="C353" s="406"/>
      <c r="D353" s="318" t="s">
        <v>451</v>
      </c>
      <c r="E353" s="574" t="s">
        <v>392</v>
      </c>
      <c r="F353" s="574" t="s">
        <v>392</v>
      </c>
      <c r="G353" s="574" t="s">
        <v>392</v>
      </c>
      <c r="H353" s="324" t="str">
        <f>'Series 700 Design'!H353</f>
        <v/>
      </c>
      <c r="J353" s="406"/>
      <c r="K353" s="318" t="s">
        <v>451</v>
      </c>
      <c r="L353" s="324" t="str">
        <f>'Series 700 Final'!H353</f>
        <v/>
      </c>
    </row>
    <row r="354" spans="1:12" x14ac:dyDescent="0.2">
      <c r="A354" s="316"/>
      <c r="B354" s="596"/>
      <c r="C354" s="486"/>
      <c r="D354" s="318"/>
      <c r="E354" s="730"/>
      <c r="F354" s="730"/>
      <c r="G354" s="730"/>
      <c r="H354" s="319"/>
      <c r="J354" s="486"/>
      <c r="K354" s="318"/>
      <c r="L354" s="319"/>
    </row>
    <row r="355" spans="1:12" x14ac:dyDescent="0.2">
      <c r="A355" s="311"/>
      <c r="B355" s="563" t="s">
        <v>2090</v>
      </c>
      <c r="C355" s="487"/>
      <c r="D355" s="314"/>
      <c r="E355" s="615" t="s">
        <v>1747</v>
      </c>
      <c r="F355" s="565" t="s">
        <v>1748</v>
      </c>
      <c r="G355" s="615" t="s">
        <v>1749</v>
      </c>
      <c r="H355" s="314"/>
      <c r="J355" s="487"/>
      <c r="K355" s="314"/>
      <c r="L355" s="314"/>
    </row>
    <row r="356" spans="1:12" x14ac:dyDescent="0.2">
      <c r="A356" s="474"/>
      <c r="B356" s="475" t="s">
        <v>1790</v>
      </c>
      <c r="C356" s="778"/>
      <c r="D356" s="476"/>
      <c r="E356" s="476"/>
      <c r="F356" s="476"/>
      <c r="G356" s="736">
        <f>SUM(H358:H392)</f>
        <v>0</v>
      </c>
      <c r="H356" s="476"/>
      <c r="J356" s="778"/>
      <c r="K356" s="476"/>
      <c r="L356" s="476"/>
    </row>
    <row r="357" spans="1:12" x14ac:dyDescent="0.2">
      <c r="A357" s="316"/>
      <c r="B357" s="558"/>
      <c r="C357" s="406"/>
      <c r="D357" s="318"/>
      <c r="E357" s="730"/>
      <c r="F357" s="730"/>
      <c r="G357" s="730"/>
      <c r="H357" s="319"/>
      <c r="J357" s="406"/>
      <c r="K357" s="318"/>
      <c r="L357" s="319"/>
    </row>
    <row r="358" spans="1:12" ht="38.25" x14ac:dyDescent="0.2">
      <c r="A358" s="316" t="s">
        <v>2091</v>
      </c>
      <c r="B358" s="558" t="s">
        <v>2092</v>
      </c>
      <c r="C358" s="406"/>
      <c r="D358" s="318" t="s">
        <v>1752</v>
      </c>
      <c r="E358" s="574">
        <v>73.36</v>
      </c>
      <c r="F358" s="574">
        <v>73.36</v>
      </c>
      <c r="G358" s="574">
        <v>73.36</v>
      </c>
      <c r="H358" s="324">
        <f>'Series 700 Design'!H358</f>
        <v>0</v>
      </c>
      <c r="J358" s="406"/>
      <c r="K358" s="318" t="s">
        <v>1752</v>
      </c>
      <c r="L358" s="324">
        <f>'Series 700 Final'!H358</f>
        <v>0</v>
      </c>
    </row>
    <row r="359" spans="1:12" x14ac:dyDescent="0.2">
      <c r="A359" s="316"/>
      <c r="B359" s="558"/>
      <c r="C359" s="406"/>
      <c r="D359" s="318"/>
      <c r="E359" s="574"/>
      <c r="F359" s="574"/>
      <c r="G359" s="574"/>
      <c r="H359" s="319"/>
      <c r="J359" s="406"/>
      <c r="K359" s="318"/>
      <c r="L359" s="319"/>
    </row>
    <row r="360" spans="1:12" ht="38.25" x14ac:dyDescent="0.2">
      <c r="A360" s="316" t="s">
        <v>2093</v>
      </c>
      <c r="B360" s="558" t="s">
        <v>2094</v>
      </c>
      <c r="C360" s="406"/>
      <c r="D360" s="318" t="s">
        <v>1752</v>
      </c>
      <c r="E360" s="574">
        <v>73.36</v>
      </c>
      <c r="F360" s="574">
        <v>73.36</v>
      </c>
      <c r="G360" s="574">
        <v>73.36</v>
      </c>
      <c r="H360" s="324">
        <f>'Series 700 Design'!H360</f>
        <v>0</v>
      </c>
      <c r="J360" s="406"/>
      <c r="K360" s="318" t="s">
        <v>1752</v>
      </c>
      <c r="L360" s="324">
        <f>'Series 700 Final'!H360</f>
        <v>0</v>
      </c>
    </row>
    <row r="361" spans="1:12" x14ac:dyDescent="0.2">
      <c r="A361" s="316"/>
      <c r="B361" s="558"/>
      <c r="C361" s="406"/>
      <c r="D361" s="318"/>
      <c r="E361" s="730"/>
      <c r="F361" s="730"/>
      <c r="G361" s="730"/>
      <c r="H361" s="319"/>
      <c r="J361" s="406"/>
      <c r="K361" s="318"/>
      <c r="L361" s="319"/>
    </row>
    <row r="362" spans="1:12" ht="38.25" x14ac:dyDescent="0.2">
      <c r="A362" s="316" t="s">
        <v>2095</v>
      </c>
      <c r="B362" s="558" t="s">
        <v>2096</v>
      </c>
      <c r="C362" s="406"/>
      <c r="D362" s="318" t="s">
        <v>1752</v>
      </c>
      <c r="E362" s="574">
        <v>73.36</v>
      </c>
      <c r="F362" s="574">
        <v>73.36</v>
      </c>
      <c r="G362" s="574">
        <v>73.36</v>
      </c>
      <c r="H362" s="324">
        <f>'Series 700 Design'!H362</f>
        <v>0</v>
      </c>
      <c r="J362" s="406"/>
      <c r="K362" s="318" t="s">
        <v>1752</v>
      </c>
      <c r="L362" s="324">
        <f>'Series 700 Final'!H362</f>
        <v>0</v>
      </c>
    </row>
    <row r="363" spans="1:12" x14ac:dyDescent="0.2">
      <c r="A363" s="316"/>
      <c r="B363" s="558"/>
      <c r="C363" s="406"/>
      <c r="D363" s="318"/>
      <c r="E363" s="574"/>
      <c r="F363" s="574"/>
      <c r="G363" s="574"/>
      <c r="H363" s="319"/>
      <c r="J363" s="406"/>
      <c r="K363" s="318"/>
      <c r="L363" s="319"/>
    </row>
    <row r="364" spans="1:12" ht="51" x14ac:dyDescent="0.2">
      <c r="A364" s="316" t="s">
        <v>2097</v>
      </c>
      <c r="B364" s="558" t="s">
        <v>2098</v>
      </c>
      <c r="C364" s="406"/>
      <c r="D364" s="318" t="s">
        <v>1752</v>
      </c>
      <c r="E364" s="574">
        <v>108.3</v>
      </c>
      <c r="F364" s="574">
        <v>108.3</v>
      </c>
      <c r="G364" s="574">
        <v>108.3</v>
      </c>
      <c r="H364" s="324">
        <f>'Series 700 Design'!H364</f>
        <v>0</v>
      </c>
      <c r="J364" s="406"/>
      <c r="K364" s="318" t="s">
        <v>1752</v>
      </c>
      <c r="L364" s="324">
        <f>'Series 700 Final'!H364</f>
        <v>0</v>
      </c>
    </row>
    <row r="365" spans="1:12" x14ac:dyDescent="0.2">
      <c r="A365" s="316"/>
      <c r="B365" s="614"/>
      <c r="C365" s="776"/>
      <c r="D365" s="346"/>
      <c r="E365" s="574"/>
      <c r="F365" s="574"/>
      <c r="G365" s="574"/>
      <c r="H365" s="319"/>
      <c r="J365" s="776"/>
      <c r="K365" s="346"/>
      <c r="L365" s="319"/>
    </row>
    <row r="366" spans="1:12" ht="51" x14ac:dyDescent="0.2">
      <c r="A366" s="316" t="s">
        <v>2099</v>
      </c>
      <c r="B366" s="558" t="s">
        <v>2100</v>
      </c>
      <c r="C366" s="406"/>
      <c r="D366" s="318" t="s">
        <v>1752</v>
      </c>
      <c r="E366" s="574">
        <v>100.9</v>
      </c>
      <c r="F366" s="574">
        <v>100.9</v>
      </c>
      <c r="G366" s="574">
        <v>100.9</v>
      </c>
      <c r="H366" s="324">
        <f>'Series 700 Design'!H366</f>
        <v>0</v>
      </c>
      <c r="J366" s="406"/>
      <c r="K366" s="318" t="s">
        <v>1752</v>
      </c>
      <c r="L366" s="324">
        <f>'Series 700 Final'!H366</f>
        <v>0</v>
      </c>
    </row>
    <row r="367" spans="1:12" x14ac:dyDescent="0.2">
      <c r="A367" s="316"/>
      <c r="B367" s="558"/>
      <c r="C367" s="406"/>
      <c r="D367" s="318"/>
      <c r="E367" s="574"/>
      <c r="F367" s="574"/>
      <c r="G367" s="574"/>
      <c r="H367" s="319"/>
      <c r="J367" s="406"/>
      <c r="K367" s="318"/>
      <c r="L367" s="319"/>
    </row>
    <row r="368" spans="1:12" ht="51" x14ac:dyDescent="0.2">
      <c r="A368" s="316" t="s">
        <v>2101</v>
      </c>
      <c r="B368" s="558" t="s">
        <v>2102</v>
      </c>
      <c r="C368" s="406"/>
      <c r="D368" s="318" t="s">
        <v>1752</v>
      </c>
      <c r="E368" s="574">
        <v>94.73</v>
      </c>
      <c r="F368" s="574">
        <v>94.73</v>
      </c>
      <c r="G368" s="574">
        <v>94.73</v>
      </c>
      <c r="H368" s="324">
        <f>'Series 700 Design'!H368</f>
        <v>0</v>
      </c>
      <c r="J368" s="406"/>
      <c r="K368" s="318" t="s">
        <v>1752</v>
      </c>
      <c r="L368" s="324">
        <f>'Series 700 Final'!H368</f>
        <v>0</v>
      </c>
    </row>
    <row r="369" spans="1:12" x14ac:dyDescent="0.2">
      <c r="A369" s="316"/>
      <c r="B369" s="558"/>
      <c r="C369" s="406"/>
      <c r="D369" s="318"/>
      <c r="E369" s="574"/>
      <c r="F369" s="574"/>
      <c r="G369" s="574"/>
      <c r="H369" s="319"/>
      <c r="J369" s="406"/>
      <c r="K369" s="318"/>
      <c r="L369" s="319"/>
    </row>
    <row r="370" spans="1:12" ht="51" x14ac:dyDescent="0.2">
      <c r="A370" s="316" t="s">
        <v>2103</v>
      </c>
      <c r="B370" s="558" t="s">
        <v>2104</v>
      </c>
      <c r="C370" s="406"/>
      <c r="D370" s="318" t="s">
        <v>1752</v>
      </c>
      <c r="E370" s="574">
        <v>120.16</v>
      </c>
      <c r="F370" s="574">
        <v>120.16</v>
      </c>
      <c r="G370" s="574">
        <v>120.16</v>
      </c>
      <c r="H370" s="324">
        <f>'Series 700 Design'!H370</f>
        <v>0</v>
      </c>
      <c r="J370" s="406"/>
      <c r="K370" s="318" t="s">
        <v>1752</v>
      </c>
      <c r="L370" s="324">
        <f>'Series 700 Final'!H370</f>
        <v>0</v>
      </c>
    </row>
    <row r="371" spans="1:12" x14ac:dyDescent="0.2">
      <c r="A371" s="316"/>
      <c r="B371" s="558"/>
      <c r="C371" s="406"/>
      <c r="D371" s="318"/>
      <c r="E371" s="574"/>
      <c r="F371" s="574"/>
      <c r="G371" s="574"/>
      <c r="H371" s="319"/>
      <c r="J371" s="406"/>
      <c r="K371" s="318"/>
      <c r="L371" s="319"/>
    </row>
    <row r="372" spans="1:12" ht="51" x14ac:dyDescent="0.2">
      <c r="A372" s="316" t="s">
        <v>2105</v>
      </c>
      <c r="B372" s="558" t="s">
        <v>2106</v>
      </c>
      <c r="C372" s="406"/>
      <c r="D372" s="318" t="s">
        <v>1752</v>
      </c>
      <c r="E372" s="574">
        <v>112.76</v>
      </c>
      <c r="F372" s="574">
        <v>112.76</v>
      </c>
      <c r="G372" s="574">
        <v>112.76</v>
      </c>
      <c r="H372" s="324">
        <f>'Series 700 Design'!H372</f>
        <v>0</v>
      </c>
      <c r="J372" s="406"/>
      <c r="K372" s="318" t="s">
        <v>1752</v>
      </c>
      <c r="L372" s="324">
        <f>'Series 700 Final'!H372</f>
        <v>0</v>
      </c>
    </row>
    <row r="373" spans="1:12" x14ac:dyDescent="0.2">
      <c r="A373" s="316"/>
      <c r="B373" s="558"/>
      <c r="C373" s="406"/>
      <c r="D373" s="318"/>
      <c r="E373" s="574"/>
      <c r="F373" s="574"/>
      <c r="G373" s="574"/>
      <c r="H373" s="319"/>
      <c r="J373" s="406"/>
      <c r="K373" s="318"/>
      <c r="L373" s="319"/>
    </row>
    <row r="374" spans="1:12" ht="51" x14ac:dyDescent="0.2">
      <c r="A374" s="316" t="s">
        <v>2107</v>
      </c>
      <c r="B374" s="558" t="s">
        <v>2108</v>
      </c>
      <c r="C374" s="406"/>
      <c r="D374" s="318" t="s">
        <v>1752</v>
      </c>
      <c r="E374" s="574">
        <v>106.59</v>
      </c>
      <c r="F374" s="574">
        <v>106.59</v>
      </c>
      <c r="G374" s="574">
        <v>106.59</v>
      </c>
      <c r="H374" s="324">
        <f>'Series 700 Design'!H374</f>
        <v>0</v>
      </c>
      <c r="J374" s="406"/>
      <c r="K374" s="318" t="s">
        <v>1752</v>
      </c>
      <c r="L374" s="324">
        <f>'Series 700 Final'!H374</f>
        <v>0</v>
      </c>
    </row>
    <row r="375" spans="1:12" x14ac:dyDescent="0.2">
      <c r="A375" s="316"/>
      <c r="B375" s="558"/>
      <c r="C375" s="406"/>
      <c r="D375" s="318"/>
      <c r="E375" s="574"/>
      <c r="F375" s="574"/>
      <c r="G375" s="574"/>
      <c r="H375" s="319"/>
      <c r="J375" s="406"/>
      <c r="K375" s="318"/>
      <c r="L375" s="319"/>
    </row>
    <row r="376" spans="1:12" ht="38.25" x14ac:dyDescent="0.2">
      <c r="A376" s="316" t="s">
        <v>2109</v>
      </c>
      <c r="B376" s="558" t="s">
        <v>2110</v>
      </c>
      <c r="C376" s="406"/>
      <c r="D376" s="318" t="s">
        <v>1752</v>
      </c>
      <c r="E376" s="574">
        <v>70.34</v>
      </c>
      <c r="F376" s="574">
        <v>70.34</v>
      </c>
      <c r="G376" s="574">
        <v>70.34</v>
      </c>
      <c r="H376" s="324">
        <f>'Series 700 Design'!H376</f>
        <v>0</v>
      </c>
      <c r="J376" s="406"/>
      <c r="K376" s="318" t="s">
        <v>1752</v>
      </c>
      <c r="L376" s="324">
        <f>'Series 700 Final'!H376</f>
        <v>0</v>
      </c>
    </row>
    <row r="377" spans="1:12" x14ac:dyDescent="0.2">
      <c r="A377" s="316"/>
      <c r="B377" s="558"/>
      <c r="C377" s="406"/>
      <c r="D377" s="318"/>
      <c r="E377" s="574"/>
      <c r="F377" s="574"/>
      <c r="G377" s="574"/>
      <c r="H377" s="319"/>
      <c r="J377" s="406"/>
      <c r="K377" s="318"/>
      <c r="L377" s="319"/>
    </row>
    <row r="378" spans="1:12" ht="51" x14ac:dyDescent="0.2">
      <c r="A378" s="316" t="s">
        <v>2111</v>
      </c>
      <c r="B378" s="558" t="s">
        <v>2112</v>
      </c>
      <c r="C378" s="406"/>
      <c r="D378" s="318" t="s">
        <v>1752</v>
      </c>
      <c r="E378" s="574">
        <v>70.34</v>
      </c>
      <c r="F378" s="574">
        <v>70.34</v>
      </c>
      <c r="G378" s="574">
        <v>70.34</v>
      </c>
      <c r="H378" s="324">
        <f>'Series 700 Design'!H378</f>
        <v>0</v>
      </c>
      <c r="J378" s="406"/>
      <c r="K378" s="318" t="s">
        <v>1752</v>
      </c>
      <c r="L378" s="324">
        <f>'Series 700 Final'!H378</f>
        <v>0</v>
      </c>
    </row>
    <row r="379" spans="1:12" x14ac:dyDescent="0.2">
      <c r="A379" s="316"/>
      <c r="B379" s="558"/>
      <c r="C379" s="406"/>
      <c r="D379" s="318"/>
      <c r="E379" s="574"/>
      <c r="F379" s="574"/>
      <c r="G379" s="574"/>
      <c r="H379" s="319"/>
      <c r="J379" s="406"/>
      <c r="K379" s="318"/>
      <c r="L379" s="319"/>
    </row>
    <row r="380" spans="1:12" ht="51" x14ac:dyDescent="0.2">
      <c r="A380" s="316" t="s">
        <v>2113</v>
      </c>
      <c r="B380" s="558" t="s">
        <v>2114</v>
      </c>
      <c r="C380" s="406"/>
      <c r="D380" s="318" t="s">
        <v>1752</v>
      </c>
      <c r="E380" s="574">
        <v>70.34</v>
      </c>
      <c r="F380" s="574">
        <v>70.34</v>
      </c>
      <c r="G380" s="574">
        <v>70.34</v>
      </c>
      <c r="H380" s="324">
        <f>'Series 700 Design'!H380</f>
        <v>0</v>
      </c>
      <c r="J380" s="406"/>
      <c r="K380" s="318" t="s">
        <v>1752</v>
      </c>
      <c r="L380" s="324">
        <f>'Series 700 Final'!H380</f>
        <v>0</v>
      </c>
    </row>
    <row r="381" spans="1:12" x14ac:dyDescent="0.2">
      <c r="A381" s="316"/>
      <c r="B381" s="558"/>
      <c r="C381" s="406"/>
      <c r="D381" s="318"/>
      <c r="E381" s="574"/>
      <c r="F381" s="574"/>
      <c r="G381" s="574"/>
      <c r="H381" s="319"/>
      <c r="J381" s="406"/>
      <c r="K381" s="318"/>
      <c r="L381" s="319"/>
    </row>
    <row r="382" spans="1:12" ht="38.25" x14ac:dyDescent="0.2">
      <c r="A382" s="316" t="s">
        <v>2115</v>
      </c>
      <c r="B382" s="558" t="s">
        <v>2116</v>
      </c>
      <c r="C382" s="406"/>
      <c r="D382" s="318" t="s">
        <v>1752</v>
      </c>
      <c r="E382" s="574">
        <v>105.26</v>
      </c>
      <c r="F382" s="574">
        <v>105.26</v>
      </c>
      <c r="G382" s="574">
        <v>105.26</v>
      </c>
      <c r="H382" s="324">
        <f>'Series 700 Design'!H382</f>
        <v>0</v>
      </c>
      <c r="J382" s="406"/>
      <c r="K382" s="318" t="s">
        <v>1752</v>
      </c>
      <c r="L382" s="324">
        <f>'Series 700 Final'!H382</f>
        <v>0</v>
      </c>
    </row>
    <row r="383" spans="1:12" x14ac:dyDescent="0.2">
      <c r="A383" s="316"/>
      <c r="B383" s="614"/>
      <c r="C383" s="776"/>
      <c r="D383" s="346"/>
      <c r="E383" s="574"/>
      <c r="F383" s="574"/>
      <c r="G383" s="574"/>
      <c r="H383" s="319"/>
      <c r="J383" s="776"/>
      <c r="K383" s="346"/>
      <c r="L383" s="319"/>
    </row>
    <row r="384" spans="1:12" ht="51" x14ac:dyDescent="0.2">
      <c r="A384" s="316" t="s">
        <v>2117</v>
      </c>
      <c r="B384" s="558" t="s">
        <v>2118</v>
      </c>
      <c r="C384" s="406"/>
      <c r="D384" s="318" t="s">
        <v>1752</v>
      </c>
      <c r="E384" s="574">
        <v>97.86</v>
      </c>
      <c r="F384" s="574">
        <v>97.86</v>
      </c>
      <c r="G384" s="574">
        <v>97.86</v>
      </c>
      <c r="H384" s="324">
        <f>'Series 700 Design'!H384</f>
        <v>0</v>
      </c>
      <c r="J384" s="406"/>
      <c r="K384" s="318" t="s">
        <v>1752</v>
      </c>
      <c r="L384" s="324">
        <f>'Series 700 Final'!H384</f>
        <v>0</v>
      </c>
    </row>
    <row r="385" spans="1:12" x14ac:dyDescent="0.2">
      <c r="A385" s="316"/>
      <c r="B385" s="558"/>
      <c r="C385" s="406"/>
      <c r="D385" s="318"/>
      <c r="E385" s="574"/>
      <c r="F385" s="574"/>
      <c r="G385" s="574"/>
      <c r="H385" s="319"/>
      <c r="J385" s="406"/>
      <c r="K385" s="318"/>
      <c r="L385" s="319"/>
    </row>
    <row r="386" spans="1:12" ht="51" x14ac:dyDescent="0.2">
      <c r="A386" s="316" t="s">
        <v>2119</v>
      </c>
      <c r="B386" s="558" t="s">
        <v>2120</v>
      </c>
      <c r="C386" s="406"/>
      <c r="D386" s="318" t="s">
        <v>1752</v>
      </c>
      <c r="E386" s="574">
        <v>91.7</v>
      </c>
      <c r="F386" s="574">
        <v>91.7</v>
      </c>
      <c r="G386" s="574">
        <v>91.7</v>
      </c>
      <c r="H386" s="324">
        <f>'Series 700 Design'!H386</f>
        <v>0</v>
      </c>
      <c r="J386" s="406"/>
      <c r="K386" s="318" t="s">
        <v>1752</v>
      </c>
      <c r="L386" s="324">
        <f>'Series 700 Final'!H386</f>
        <v>0</v>
      </c>
    </row>
    <row r="387" spans="1:12" x14ac:dyDescent="0.2">
      <c r="A387" s="316"/>
      <c r="B387" s="558"/>
      <c r="C387" s="406"/>
      <c r="D387" s="318"/>
      <c r="E387" s="574"/>
      <c r="F387" s="574"/>
      <c r="G387" s="574"/>
      <c r="H387" s="319"/>
      <c r="J387" s="406"/>
      <c r="K387" s="318"/>
      <c r="L387" s="319"/>
    </row>
    <row r="388" spans="1:12" ht="38.25" x14ac:dyDescent="0.2">
      <c r="A388" s="316" t="s">
        <v>2121</v>
      </c>
      <c r="B388" s="558" t="s">
        <v>2122</v>
      </c>
      <c r="C388" s="406"/>
      <c r="D388" s="318" t="s">
        <v>1752</v>
      </c>
      <c r="E388" s="574">
        <v>117.13</v>
      </c>
      <c r="F388" s="574">
        <v>117.13</v>
      </c>
      <c r="G388" s="574">
        <v>117.13</v>
      </c>
      <c r="H388" s="324">
        <f>'Series 700 Design'!H388</f>
        <v>0</v>
      </c>
      <c r="J388" s="406"/>
      <c r="K388" s="318" t="s">
        <v>1752</v>
      </c>
      <c r="L388" s="324">
        <f>'Series 700 Final'!H388</f>
        <v>0</v>
      </c>
    </row>
    <row r="389" spans="1:12" x14ac:dyDescent="0.2">
      <c r="A389" s="316"/>
      <c r="B389" s="558"/>
      <c r="C389" s="406"/>
      <c r="D389" s="318"/>
      <c r="E389" s="574"/>
      <c r="F389" s="574"/>
      <c r="G389" s="574"/>
      <c r="H389" s="319"/>
      <c r="J389" s="406"/>
      <c r="K389" s="318"/>
      <c r="L389" s="319"/>
    </row>
    <row r="390" spans="1:12" ht="51" x14ac:dyDescent="0.2">
      <c r="A390" s="316" t="s">
        <v>2123</v>
      </c>
      <c r="B390" s="558" t="s">
        <v>2124</v>
      </c>
      <c r="C390" s="406"/>
      <c r="D390" s="318" t="s">
        <v>1752</v>
      </c>
      <c r="E390" s="574">
        <v>109.73</v>
      </c>
      <c r="F390" s="574">
        <v>109.73</v>
      </c>
      <c r="G390" s="574">
        <v>109.73</v>
      </c>
      <c r="H390" s="324">
        <f>'Series 700 Design'!H390</f>
        <v>0</v>
      </c>
      <c r="J390" s="406"/>
      <c r="K390" s="318" t="s">
        <v>1752</v>
      </c>
      <c r="L390" s="324">
        <f>'Series 700 Final'!H390</f>
        <v>0</v>
      </c>
    </row>
    <row r="391" spans="1:12" x14ac:dyDescent="0.2">
      <c r="A391" s="316"/>
      <c r="B391" s="558"/>
      <c r="C391" s="406"/>
      <c r="D391" s="318"/>
      <c r="E391" s="574"/>
      <c r="F391" s="574"/>
      <c r="G391" s="574"/>
      <c r="H391" s="319"/>
      <c r="J391" s="406"/>
      <c r="K391" s="318"/>
      <c r="L391" s="319"/>
    </row>
    <row r="392" spans="1:12" ht="51" x14ac:dyDescent="0.2">
      <c r="A392" s="316" t="s">
        <v>2125</v>
      </c>
      <c r="B392" s="558" t="s">
        <v>2126</v>
      </c>
      <c r="C392" s="406"/>
      <c r="D392" s="318" t="s">
        <v>1752</v>
      </c>
      <c r="E392" s="574">
        <v>103.56</v>
      </c>
      <c r="F392" s="574">
        <v>103.56</v>
      </c>
      <c r="G392" s="574">
        <v>103.56</v>
      </c>
      <c r="H392" s="324">
        <f>'Series 700 Design'!H392</f>
        <v>0</v>
      </c>
      <c r="J392" s="406"/>
      <c r="K392" s="318" t="s">
        <v>1752</v>
      </c>
      <c r="L392" s="324">
        <f>'Series 700 Final'!H392</f>
        <v>0</v>
      </c>
    </row>
    <row r="393" spans="1:12" x14ac:dyDescent="0.2">
      <c r="A393" s="346"/>
      <c r="B393" s="558"/>
      <c r="C393" s="406"/>
      <c r="D393" s="318"/>
      <c r="E393" s="574"/>
      <c r="F393" s="574"/>
      <c r="G393" s="574"/>
      <c r="H393" s="319"/>
      <c r="J393" s="406"/>
      <c r="K393" s="318"/>
      <c r="L393" s="319"/>
    </row>
    <row r="394" spans="1:12" x14ac:dyDescent="0.2">
      <c r="A394" s="347"/>
      <c r="B394" s="586" t="s">
        <v>2127</v>
      </c>
      <c r="C394" s="484"/>
      <c r="D394" s="334"/>
      <c r="E394" s="758" t="s">
        <v>1059</v>
      </c>
      <c r="F394" s="758" t="s">
        <v>2128</v>
      </c>
      <c r="G394" s="759" t="s">
        <v>2129</v>
      </c>
      <c r="H394" s="334"/>
      <c r="J394" s="484"/>
      <c r="K394" s="334"/>
      <c r="L394" s="334"/>
    </row>
    <row r="395" spans="1:12" x14ac:dyDescent="0.2">
      <c r="A395" s="474"/>
      <c r="B395" s="475" t="s">
        <v>1790</v>
      </c>
      <c r="C395" s="778"/>
      <c r="D395" s="476"/>
      <c r="E395" s="476"/>
      <c r="F395" s="476"/>
      <c r="G395" s="736">
        <f>SUM(H397:H421)</f>
        <v>0</v>
      </c>
      <c r="H395" s="476"/>
      <c r="J395" s="778"/>
      <c r="K395" s="476"/>
      <c r="L395" s="476"/>
    </row>
    <row r="396" spans="1:12" x14ac:dyDescent="0.2">
      <c r="A396" s="346"/>
      <c r="B396" s="558"/>
      <c r="C396" s="406"/>
      <c r="D396" s="318"/>
      <c r="E396" s="574"/>
      <c r="F396" s="574"/>
      <c r="G396" s="574"/>
      <c r="H396" s="319"/>
      <c r="J396" s="406"/>
      <c r="K396" s="318"/>
      <c r="L396" s="319"/>
    </row>
    <row r="397" spans="1:12" ht="51" x14ac:dyDescent="0.2">
      <c r="A397" s="346" t="s">
        <v>2130</v>
      </c>
      <c r="B397" s="558" t="s">
        <v>2131</v>
      </c>
      <c r="C397" s="406"/>
      <c r="D397" s="318" t="s">
        <v>51</v>
      </c>
      <c r="E397" s="574">
        <v>1750</v>
      </c>
      <c r="F397" s="574">
        <v>1750</v>
      </c>
      <c r="G397" s="574">
        <v>1750</v>
      </c>
      <c r="H397" s="324">
        <f>'Series 700 Design'!H397</f>
        <v>0</v>
      </c>
      <c r="J397" s="406"/>
      <c r="K397" s="318" t="s">
        <v>51</v>
      </c>
      <c r="L397" s="324">
        <f>'Series 700 Final'!H397</f>
        <v>0</v>
      </c>
    </row>
    <row r="398" spans="1:12" x14ac:dyDescent="0.2">
      <c r="A398" s="346"/>
      <c r="B398" s="558"/>
      <c r="C398" s="406"/>
      <c r="D398" s="318"/>
      <c r="E398" s="574"/>
      <c r="F398" s="574"/>
      <c r="G398" s="574"/>
      <c r="H398" s="319"/>
      <c r="J398" s="406"/>
      <c r="K398" s="318"/>
      <c r="L398" s="319"/>
    </row>
    <row r="399" spans="1:12" ht="51" x14ac:dyDescent="0.2">
      <c r="A399" s="346" t="s">
        <v>2132</v>
      </c>
      <c r="B399" s="558" t="s">
        <v>2133</v>
      </c>
      <c r="C399" s="406"/>
      <c r="D399" s="318" t="s">
        <v>51</v>
      </c>
      <c r="E399" s="574">
        <v>3250</v>
      </c>
      <c r="F399" s="574">
        <v>3250</v>
      </c>
      <c r="G399" s="574">
        <v>3250</v>
      </c>
      <c r="H399" s="324">
        <f>'Series 700 Design'!H399</f>
        <v>0</v>
      </c>
      <c r="J399" s="406"/>
      <c r="K399" s="318" t="s">
        <v>51</v>
      </c>
      <c r="L399" s="324">
        <f>'Series 700 Final'!H399</f>
        <v>0</v>
      </c>
    </row>
    <row r="400" spans="1:12" x14ac:dyDescent="0.2">
      <c r="A400" s="346"/>
      <c r="B400" s="558"/>
      <c r="C400" s="406"/>
      <c r="D400" s="318"/>
      <c r="E400" s="574"/>
      <c r="F400" s="574"/>
      <c r="G400" s="574"/>
      <c r="H400" s="319"/>
      <c r="J400" s="406"/>
      <c r="K400" s="318"/>
      <c r="L400" s="319"/>
    </row>
    <row r="401" spans="1:12" ht="38.25" x14ac:dyDescent="0.2">
      <c r="A401" s="346" t="s">
        <v>2134</v>
      </c>
      <c r="B401" s="558" t="s">
        <v>2135</v>
      </c>
      <c r="C401" s="406"/>
      <c r="D401" s="318" t="s">
        <v>51</v>
      </c>
      <c r="E401" s="574">
        <v>1600</v>
      </c>
      <c r="F401" s="574">
        <v>1600</v>
      </c>
      <c r="G401" s="574">
        <v>1600</v>
      </c>
      <c r="H401" s="324">
        <f>'Series 700 Design'!H401</f>
        <v>0</v>
      </c>
      <c r="J401" s="406"/>
      <c r="K401" s="318" t="s">
        <v>51</v>
      </c>
      <c r="L401" s="324">
        <f>'Series 700 Final'!H401</f>
        <v>0</v>
      </c>
    </row>
    <row r="402" spans="1:12" x14ac:dyDescent="0.2">
      <c r="A402" s="346"/>
      <c r="B402" s="558"/>
      <c r="C402" s="406"/>
      <c r="D402" s="318"/>
      <c r="E402" s="574"/>
      <c r="F402" s="574"/>
      <c r="G402" s="574"/>
      <c r="H402" s="319"/>
      <c r="J402" s="406"/>
      <c r="K402" s="318"/>
      <c r="L402" s="319"/>
    </row>
    <row r="403" spans="1:12" ht="51" x14ac:dyDescent="0.2">
      <c r="A403" s="346" t="s">
        <v>2136</v>
      </c>
      <c r="B403" s="558" t="s">
        <v>2137</v>
      </c>
      <c r="C403" s="406"/>
      <c r="D403" s="318" t="s">
        <v>51</v>
      </c>
      <c r="E403" s="574">
        <v>2805.33</v>
      </c>
      <c r="F403" s="574">
        <v>2805.33</v>
      </c>
      <c r="G403" s="574">
        <v>2805.33</v>
      </c>
      <c r="H403" s="324">
        <f>'Series 700 Design'!H403</f>
        <v>0</v>
      </c>
      <c r="J403" s="406"/>
      <c r="K403" s="318" t="s">
        <v>51</v>
      </c>
      <c r="L403" s="324">
        <f>'Series 700 Final'!H403</f>
        <v>0</v>
      </c>
    </row>
    <row r="404" spans="1:12" x14ac:dyDescent="0.2">
      <c r="A404" s="346"/>
      <c r="B404" s="558"/>
      <c r="C404" s="406"/>
      <c r="D404" s="318"/>
      <c r="E404" s="574"/>
      <c r="F404" s="574"/>
      <c r="G404" s="574"/>
      <c r="H404" s="319"/>
      <c r="J404" s="406"/>
      <c r="K404" s="318"/>
      <c r="L404" s="319"/>
    </row>
    <row r="405" spans="1:12" ht="51" x14ac:dyDescent="0.2">
      <c r="A405" s="346" t="s">
        <v>2138</v>
      </c>
      <c r="B405" s="558" t="s">
        <v>2139</v>
      </c>
      <c r="C405" s="406"/>
      <c r="D405" s="318" t="s">
        <v>51</v>
      </c>
      <c r="E405" s="574">
        <v>5500</v>
      </c>
      <c r="F405" s="574">
        <v>5500</v>
      </c>
      <c r="G405" s="574">
        <v>5500</v>
      </c>
      <c r="H405" s="324">
        <f>'Series 700 Design'!H405</f>
        <v>0</v>
      </c>
      <c r="J405" s="406"/>
      <c r="K405" s="318" t="s">
        <v>51</v>
      </c>
      <c r="L405" s="324">
        <f>'Series 700 Final'!H405</f>
        <v>0</v>
      </c>
    </row>
    <row r="406" spans="1:12" x14ac:dyDescent="0.2">
      <c r="A406" s="346"/>
      <c r="B406" s="558"/>
      <c r="C406" s="406"/>
      <c r="D406" s="318"/>
      <c r="E406" s="574"/>
      <c r="F406" s="574"/>
      <c r="G406" s="574"/>
      <c r="H406" s="319"/>
      <c r="J406" s="406"/>
      <c r="K406" s="318"/>
      <c r="L406" s="319"/>
    </row>
    <row r="407" spans="1:12" ht="51" x14ac:dyDescent="0.2">
      <c r="A407" s="346" t="s">
        <v>2140</v>
      </c>
      <c r="B407" s="558" t="s">
        <v>2141</v>
      </c>
      <c r="C407" s="406"/>
      <c r="D407" s="318" t="s">
        <v>51</v>
      </c>
      <c r="E407" s="574">
        <v>2947.67</v>
      </c>
      <c r="F407" s="574">
        <v>2947.67</v>
      </c>
      <c r="G407" s="574">
        <v>2947.67</v>
      </c>
      <c r="H407" s="324">
        <f>'Series 700 Design'!H407</f>
        <v>0</v>
      </c>
      <c r="J407" s="406"/>
      <c r="K407" s="318" t="s">
        <v>51</v>
      </c>
      <c r="L407" s="324">
        <f>'Series 700 Final'!H407</f>
        <v>0</v>
      </c>
    </row>
    <row r="408" spans="1:12" x14ac:dyDescent="0.2">
      <c r="A408" s="346"/>
      <c r="B408" s="558"/>
      <c r="C408" s="406"/>
      <c r="D408" s="318"/>
      <c r="E408" s="574"/>
      <c r="F408" s="574"/>
      <c r="G408" s="574"/>
      <c r="H408" s="319"/>
      <c r="J408" s="406"/>
      <c r="K408" s="318"/>
      <c r="L408" s="319"/>
    </row>
    <row r="409" spans="1:12" ht="51" x14ac:dyDescent="0.2">
      <c r="A409" s="346" t="s">
        <v>2142</v>
      </c>
      <c r="B409" s="558" t="s">
        <v>2143</v>
      </c>
      <c r="C409" s="406"/>
      <c r="D409" s="318" t="s">
        <v>51</v>
      </c>
      <c r="E409" s="574">
        <v>5500</v>
      </c>
      <c r="F409" s="574">
        <v>5500</v>
      </c>
      <c r="G409" s="574">
        <v>5500</v>
      </c>
      <c r="H409" s="324">
        <f>'Series 700 Design'!H409</f>
        <v>0</v>
      </c>
      <c r="J409" s="406"/>
      <c r="K409" s="318" t="s">
        <v>51</v>
      </c>
      <c r="L409" s="324">
        <f>'Series 700 Final'!H409</f>
        <v>0</v>
      </c>
    </row>
    <row r="410" spans="1:12" x14ac:dyDescent="0.2">
      <c r="A410" s="346"/>
      <c r="B410" s="558"/>
      <c r="C410" s="406"/>
      <c r="D410" s="318"/>
      <c r="E410" s="574"/>
      <c r="F410" s="574"/>
      <c r="G410" s="574"/>
      <c r="H410" s="319"/>
      <c r="J410" s="406"/>
      <c r="K410" s="318"/>
      <c r="L410" s="319"/>
    </row>
    <row r="411" spans="1:12" ht="51" x14ac:dyDescent="0.2">
      <c r="A411" s="346" t="s">
        <v>2144</v>
      </c>
      <c r="B411" s="558" t="s">
        <v>2145</v>
      </c>
      <c r="C411" s="406"/>
      <c r="D411" s="318" t="s">
        <v>51</v>
      </c>
      <c r="E411" s="574">
        <v>4500</v>
      </c>
      <c r="F411" s="574">
        <v>4500</v>
      </c>
      <c r="G411" s="574">
        <v>4500</v>
      </c>
      <c r="H411" s="324">
        <f>'Series 700 Design'!H411</f>
        <v>0</v>
      </c>
      <c r="J411" s="406"/>
      <c r="K411" s="318" t="s">
        <v>51</v>
      </c>
      <c r="L411" s="324">
        <f>'Series 700 Final'!H411</f>
        <v>0</v>
      </c>
    </row>
    <row r="412" spans="1:12" x14ac:dyDescent="0.2">
      <c r="A412" s="346"/>
      <c r="B412" s="558"/>
      <c r="C412" s="406"/>
      <c r="D412" s="318"/>
      <c r="E412" s="574"/>
      <c r="F412" s="574"/>
      <c r="G412" s="574"/>
      <c r="H412" s="319"/>
      <c r="J412" s="406"/>
      <c r="K412" s="318"/>
      <c r="L412" s="319"/>
    </row>
    <row r="413" spans="1:12" ht="38.25" x14ac:dyDescent="0.2">
      <c r="A413" s="346" t="s">
        <v>2146</v>
      </c>
      <c r="B413" s="558" t="s">
        <v>2147</v>
      </c>
      <c r="C413" s="406"/>
      <c r="D413" s="318" t="s">
        <v>51</v>
      </c>
      <c r="E413" s="574">
        <v>2559.6799999999998</v>
      </c>
      <c r="F413" s="574">
        <v>1592.02</v>
      </c>
      <c r="G413" s="574">
        <v>1592.02</v>
      </c>
      <c r="H413" s="324">
        <f>'Series 700 Design'!H413</f>
        <v>0</v>
      </c>
      <c r="J413" s="406"/>
      <c r="K413" s="318" t="s">
        <v>51</v>
      </c>
      <c r="L413" s="324">
        <f>'Series 700 Final'!H413</f>
        <v>0</v>
      </c>
    </row>
    <row r="414" spans="1:12" x14ac:dyDescent="0.2">
      <c r="A414" s="346"/>
      <c r="B414" s="558"/>
      <c r="C414" s="406"/>
      <c r="D414" s="318"/>
      <c r="E414" s="574"/>
      <c r="F414" s="574"/>
      <c r="G414" s="574"/>
      <c r="H414" s="319"/>
      <c r="J414" s="406"/>
      <c r="K414" s="318"/>
      <c r="L414" s="319"/>
    </row>
    <row r="415" spans="1:12" ht="38.25" x14ac:dyDescent="0.2">
      <c r="A415" s="346" t="s">
        <v>2148</v>
      </c>
      <c r="B415" s="558" t="s">
        <v>2149</v>
      </c>
      <c r="C415" s="406"/>
      <c r="D415" s="318" t="s">
        <v>51</v>
      </c>
      <c r="E415" s="574">
        <v>3500</v>
      </c>
      <c r="F415" s="574">
        <v>3500</v>
      </c>
      <c r="G415" s="574">
        <v>3500</v>
      </c>
      <c r="H415" s="324">
        <f>'Series 700 Design'!H415</f>
        <v>0</v>
      </c>
      <c r="J415" s="406"/>
      <c r="K415" s="318" t="s">
        <v>51</v>
      </c>
      <c r="L415" s="324">
        <f>'Series 700 Final'!H415</f>
        <v>0</v>
      </c>
    </row>
    <row r="416" spans="1:12" x14ac:dyDescent="0.2">
      <c r="A416" s="346"/>
      <c r="B416" s="558"/>
      <c r="C416" s="406"/>
      <c r="D416" s="318"/>
      <c r="E416" s="574"/>
      <c r="F416" s="574"/>
      <c r="G416" s="574"/>
      <c r="H416" s="319"/>
      <c r="J416" s="406"/>
      <c r="K416" s="318"/>
      <c r="L416" s="319"/>
    </row>
    <row r="417" spans="1:12" ht="51" x14ac:dyDescent="0.2">
      <c r="A417" s="346" t="s">
        <v>2150</v>
      </c>
      <c r="B417" s="558" t="s">
        <v>2151</v>
      </c>
      <c r="C417" s="406"/>
      <c r="D417" s="318" t="s">
        <v>51</v>
      </c>
      <c r="E417" s="574">
        <v>2536</v>
      </c>
      <c r="F417" s="574">
        <v>2536</v>
      </c>
      <c r="G417" s="574">
        <v>2536</v>
      </c>
      <c r="H417" s="324">
        <f>'Series 700 Design'!H417</f>
        <v>0</v>
      </c>
      <c r="J417" s="406"/>
      <c r="K417" s="318" t="s">
        <v>51</v>
      </c>
      <c r="L417" s="324">
        <f>'Series 700 Final'!H417</f>
        <v>0</v>
      </c>
    </row>
    <row r="418" spans="1:12" x14ac:dyDescent="0.2">
      <c r="A418" s="346"/>
      <c r="B418" s="558"/>
      <c r="C418" s="406"/>
      <c r="D418" s="318"/>
      <c r="E418" s="574"/>
      <c r="F418" s="574"/>
      <c r="G418" s="574"/>
      <c r="H418" s="319"/>
      <c r="J418" s="406"/>
      <c r="K418" s="318"/>
      <c r="L418" s="319"/>
    </row>
    <row r="419" spans="1:12" ht="51" x14ac:dyDescent="0.2">
      <c r="A419" s="346" t="s">
        <v>2152</v>
      </c>
      <c r="B419" s="558" t="s">
        <v>2153</v>
      </c>
      <c r="C419" s="406"/>
      <c r="D419" s="318" t="s">
        <v>51</v>
      </c>
      <c r="E419" s="574">
        <v>2000</v>
      </c>
      <c r="F419" s="574">
        <v>2000</v>
      </c>
      <c r="G419" s="574">
        <v>2000</v>
      </c>
      <c r="H419" s="324">
        <f>'Series 700 Design'!H419</f>
        <v>0</v>
      </c>
      <c r="J419" s="406"/>
      <c r="K419" s="318" t="s">
        <v>51</v>
      </c>
      <c r="L419" s="324">
        <f>'Series 700 Final'!H419</f>
        <v>0</v>
      </c>
    </row>
    <row r="420" spans="1:12" x14ac:dyDescent="0.2">
      <c r="A420" s="346"/>
      <c r="B420" s="558"/>
      <c r="C420" s="406"/>
      <c r="D420" s="318"/>
      <c r="E420" s="574"/>
      <c r="F420" s="574"/>
      <c r="G420" s="574"/>
      <c r="H420" s="319"/>
      <c r="J420" s="406"/>
      <c r="K420" s="318"/>
      <c r="L420" s="319"/>
    </row>
    <row r="421" spans="1:12" ht="38.25" x14ac:dyDescent="0.2">
      <c r="A421" s="346" t="s">
        <v>2154</v>
      </c>
      <c r="B421" s="558" t="s">
        <v>2155</v>
      </c>
      <c r="C421" s="406"/>
      <c r="D421" s="318" t="s">
        <v>51</v>
      </c>
      <c r="E421" s="574">
        <v>1250</v>
      </c>
      <c r="F421" s="574">
        <v>1250</v>
      </c>
      <c r="G421" s="574">
        <v>1250</v>
      </c>
      <c r="H421" s="324">
        <f>'Series 700 Design'!H421</f>
        <v>0</v>
      </c>
      <c r="J421" s="406"/>
      <c r="K421" s="318" t="s">
        <v>51</v>
      </c>
      <c r="L421" s="324">
        <f>'Series 700 Final'!H421</f>
        <v>0</v>
      </c>
    </row>
    <row r="422" spans="1:12" x14ac:dyDescent="0.2">
      <c r="A422" s="346"/>
      <c r="B422" s="558"/>
      <c r="C422" s="406"/>
      <c r="D422" s="318"/>
      <c r="E422" s="574"/>
      <c r="F422" s="574"/>
      <c r="G422" s="574"/>
      <c r="H422" s="319"/>
      <c r="J422" s="406"/>
      <c r="K422" s="318"/>
      <c r="L422" s="319"/>
    </row>
    <row r="423" spans="1:12" x14ac:dyDescent="0.2">
      <c r="A423" s="347"/>
      <c r="B423" s="586" t="s">
        <v>2156</v>
      </c>
      <c r="C423" s="484"/>
      <c r="D423" s="334"/>
      <c r="E423" s="758" t="s">
        <v>1059</v>
      </c>
      <c r="F423" s="758" t="s">
        <v>2128</v>
      </c>
      <c r="G423" s="759" t="s">
        <v>2129</v>
      </c>
      <c r="H423" s="334"/>
      <c r="J423" s="484"/>
      <c r="K423" s="334"/>
      <c r="L423" s="334"/>
    </row>
    <row r="424" spans="1:12" x14ac:dyDescent="0.2">
      <c r="A424" s="474"/>
      <c r="B424" s="475" t="s">
        <v>1790</v>
      </c>
      <c r="C424" s="778"/>
      <c r="D424" s="476"/>
      <c r="E424" s="476"/>
      <c r="F424" s="476"/>
      <c r="G424" s="736">
        <f>SUM(H426:H428)</f>
        <v>0</v>
      </c>
      <c r="H424" s="476"/>
      <c r="J424" s="778"/>
      <c r="K424" s="476"/>
      <c r="L424" s="476"/>
    </row>
    <row r="425" spans="1:12" x14ac:dyDescent="0.2">
      <c r="A425" s="346"/>
      <c r="B425" s="558"/>
      <c r="C425" s="406"/>
      <c r="D425" s="318"/>
      <c r="E425" s="574"/>
      <c r="F425" s="574"/>
      <c r="G425" s="574"/>
      <c r="H425" s="319"/>
      <c r="J425" s="406"/>
      <c r="K425" s="318"/>
      <c r="L425" s="319"/>
    </row>
    <row r="426" spans="1:12" ht="51" x14ac:dyDescent="0.2">
      <c r="A426" s="346" t="s">
        <v>2157</v>
      </c>
      <c r="B426" s="558" t="s">
        <v>2158</v>
      </c>
      <c r="C426" s="406"/>
      <c r="D426" s="318" t="s">
        <v>51</v>
      </c>
      <c r="E426" s="574">
        <v>2455.48</v>
      </c>
      <c r="F426" s="574">
        <v>2455.48</v>
      </c>
      <c r="G426" s="574">
        <v>2455.48</v>
      </c>
      <c r="H426" s="324">
        <f>'Series 700 Design'!H426</f>
        <v>0</v>
      </c>
      <c r="J426" s="406"/>
      <c r="K426" s="318" t="s">
        <v>51</v>
      </c>
      <c r="L426" s="324">
        <f>'Series 700 Final'!H426</f>
        <v>0</v>
      </c>
    </row>
    <row r="427" spans="1:12" x14ac:dyDescent="0.2">
      <c r="A427" s="346"/>
      <c r="B427" s="558"/>
      <c r="C427" s="406"/>
      <c r="D427" s="318"/>
      <c r="E427" s="574"/>
      <c r="F427" s="574"/>
      <c r="G427" s="574"/>
      <c r="H427" s="319"/>
      <c r="J427" s="406"/>
      <c r="K427" s="318"/>
      <c r="L427" s="319"/>
    </row>
    <row r="428" spans="1:12" ht="38.25" x14ac:dyDescent="0.2">
      <c r="A428" s="346" t="s">
        <v>2159</v>
      </c>
      <c r="B428" s="558" t="s">
        <v>2160</v>
      </c>
      <c r="C428" s="406"/>
      <c r="D428" s="318" t="s">
        <v>51</v>
      </c>
      <c r="E428" s="574">
        <v>2455.48</v>
      </c>
      <c r="F428" s="574">
        <v>2455.4899999999998</v>
      </c>
      <c r="G428" s="574">
        <v>2455.5</v>
      </c>
      <c r="H428" s="324">
        <f>'Series 700 Design'!H428</f>
        <v>0</v>
      </c>
      <c r="J428" s="406"/>
      <c r="K428" s="318" t="s">
        <v>51</v>
      </c>
      <c r="L428" s="324">
        <f>'Series 700 Final'!H428</f>
        <v>0</v>
      </c>
    </row>
    <row r="429" spans="1:12" x14ac:dyDescent="0.2">
      <c r="A429" s="346"/>
      <c r="B429" s="558"/>
      <c r="C429" s="406"/>
      <c r="D429" s="318"/>
      <c r="E429" s="574"/>
      <c r="F429" s="574"/>
      <c r="G429" s="574"/>
      <c r="H429" s="319"/>
      <c r="J429" s="406"/>
      <c r="K429" s="318"/>
      <c r="L429" s="319"/>
    </row>
    <row r="430" spans="1:12" x14ac:dyDescent="0.2">
      <c r="A430" s="331"/>
      <c r="B430" s="586" t="s">
        <v>2161</v>
      </c>
      <c r="C430" s="484"/>
      <c r="D430" s="334"/>
      <c r="E430" s="759" t="s">
        <v>1059</v>
      </c>
      <c r="F430" s="758" t="s">
        <v>2162</v>
      </c>
      <c r="G430" s="759" t="s">
        <v>2129</v>
      </c>
      <c r="H430" s="334"/>
      <c r="J430" s="484"/>
      <c r="K430" s="334"/>
      <c r="L430" s="334"/>
    </row>
    <row r="431" spans="1:12" x14ac:dyDescent="0.2">
      <c r="A431" s="474"/>
      <c r="B431" s="475" t="s">
        <v>1790</v>
      </c>
      <c r="C431" s="778"/>
      <c r="D431" s="476"/>
      <c r="E431" s="476"/>
      <c r="F431" s="476"/>
      <c r="G431" s="736">
        <f>SUM(H433:H435)</f>
        <v>0</v>
      </c>
      <c r="H431" s="476"/>
      <c r="J431" s="778"/>
      <c r="K431" s="476"/>
      <c r="L431" s="476"/>
    </row>
    <row r="432" spans="1:12" x14ac:dyDescent="0.2">
      <c r="A432" s="316"/>
      <c r="B432" s="558"/>
      <c r="C432" s="406"/>
      <c r="D432" s="318"/>
      <c r="E432" s="574"/>
      <c r="F432" s="574"/>
      <c r="G432" s="574"/>
      <c r="H432" s="319"/>
      <c r="J432" s="406"/>
      <c r="K432" s="318"/>
      <c r="L432" s="319"/>
    </row>
    <row r="433" spans="1:12" ht="38.25" x14ac:dyDescent="0.2">
      <c r="A433" s="316" t="s">
        <v>2163</v>
      </c>
      <c r="B433" s="762" t="s">
        <v>2164</v>
      </c>
      <c r="C433" s="406"/>
      <c r="D433" s="318" t="s">
        <v>18</v>
      </c>
      <c r="E433" s="574" t="s">
        <v>392</v>
      </c>
      <c r="F433" s="574" t="s">
        <v>392</v>
      </c>
      <c r="G433" s="574" t="s">
        <v>392</v>
      </c>
      <c r="H433" s="324" t="str">
        <f>'Series 700 Design'!H433</f>
        <v/>
      </c>
      <c r="J433" s="406"/>
      <c r="K433" s="318" t="s">
        <v>18</v>
      </c>
      <c r="L433" s="324" t="str">
        <f>'Series 700 Final'!H433</f>
        <v/>
      </c>
    </row>
    <row r="434" spans="1:12" x14ac:dyDescent="0.2">
      <c r="A434" s="316"/>
      <c r="B434" s="558"/>
      <c r="C434" s="406"/>
      <c r="D434" s="318"/>
      <c r="E434" s="574"/>
      <c r="F434" s="574"/>
      <c r="G434" s="574"/>
      <c r="H434" s="319"/>
      <c r="J434" s="406"/>
      <c r="K434" s="318"/>
      <c r="L434" s="319"/>
    </row>
    <row r="435" spans="1:12" ht="25.5" x14ac:dyDescent="0.2">
      <c r="A435" s="316" t="s">
        <v>2165</v>
      </c>
      <c r="B435" s="762" t="s">
        <v>2166</v>
      </c>
      <c r="C435" s="406"/>
      <c r="D435" s="318" t="s">
        <v>1610</v>
      </c>
      <c r="E435" s="574" t="s">
        <v>392</v>
      </c>
      <c r="F435" s="574" t="s">
        <v>392</v>
      </c>
      <c r="G435" s="574" t="s">
        <v>392</v>
      </c>
      <c r="H435" s="324" t="str">
        <f>'Series 700 Design'!H435</f>
        <v/>
      </c>
      <c r="J435" s="406"/>
      <c r="K435" s="318" t="s">
        <v>1610</v>
      </c>
      <c r="L435" s="324" t="str">
        <f>'Series 700 Final'!H435</f>
        <v/>
      </c>
    </row>
    <row r="436" spans="1:12" x14ac:dyDescent="0.2">
      <c r="A436" s="316"/>
      <c r="B436" s="558"/>
      <c r="C436" s="406"/>
      <c r="D436" s="318"/>
      <c r="E436" s="574"/>
      <c r="F436" s="574"/>
      <c r="G436" s="574"/>
      <c r="H436" s="319"/>
      <c r="J436" s="406"/>
      <c r="K436" s="318"/>
      <c r="L436" s="319"/>
    </row>
    <row r="437" spans="1:12" x14ac:dyDescent="0.2">
      <c r="A437" s="331"/>
      <c r="B437" s="586" t="s">
        <v>2167</v>
      </c>
      <c r="C437" s="484"/>
      <c r="D437" s="334"/>
      <c r="E437" s="634" t="s">
        <v>1747</v>
      </c>
      <c r="F437" s="588" t="s">
        <v>1748</v>
      </c>
      <c r="G437" s="634" t="s">
        <v>1749</v>
      </c>
      <c r="H437" s="334"/>
      <c r="J437" s="484"/>
      <c r="K437" s="334"/>
      <c r="L437" s="334"/>
    </row>
    <row r="438" spans="1:12" x14ac:dyDescent="0.2">
      <c r="A438" s="474"/>
      <c r="B438" s="475" t="s">
        <v>1790</v>
      </c>
      <c r="C438" s="778"/>
      <c r="D438" s="476"/>
      <c r="E438" s="476"/>
      <c r="F438" s="476"/>
      <c r="G438" s="736">
        <f>SUM(H440:H442)</f>
        <v>0</v>
      </c>
      <c r="H438" s="476"/>
      <c r="J438" s="778"/>
      <c r="K438" s="476"/>
      <c r="L438" s="476"/>
    </row>
    <row r="439" spans="1:12" x14ac:dyDescent="0.2">
      <c r="A439" s="316"/>
      <c r="B439" s="558"/>
      <c r="C439" s="406"/>
      <c r="D439" s="318"/>
      <c r="E439" s="574"/>
      <c r="F439" s="574"/>
      <c r="G439" s="574"/>
      <c r="H439" s="319"/>
      <c r="J439" s="406"/>
      <c r="K439" s="318"/>
      <c r="L439" s="319"/>
    </row>
    <row r="440" spans="1:12" ht="25.5" x14ac:dyDescent="0.2">
      <c r="A440" s="316" t="s">
        <v>2168</v>
      </c>
      <c r="B440" s="762" t="s">
        <v>2169</v>
      </c>
      <c r="C440" s="406"/>
      <c r="D440" s="318" t="s">
        <v>2170</v>
      </c>
      <c r="E440" s="574" t="s">
        <v>392</v>
      </c>
      <c r="F440" s="574" t="s">
        <v>392</v>
      </c>
      <c r="G440" s="574" t="s">
        <v>392</v>
      </c>
      <c r="H440" s="324" t="str">
        <f>'Series 700 Design'!H440</f>
        <v/>
      </c>
      <c r="J440" s="406"/>
      <c r="K440" s="318" t="s">
        <v>2170</v>
      </c>
      <c r="L440" s="324" t="str">
        <f>'Series 700 Final'!H440</f>
        <v/>
      </c>
    </row>
    <row r="441" spans="1:12" x14ac:dyDescent="0.2">
      <c r="A441" s="316"/>
      <c r="B441" s="558"/>
      <c r="C441" s="406"/>
      <c r="D441" s="318"/>
      <c r="E441" s="574"/>
      <c r="F441" s="574"/>
      <c r="G441" s="574"/>
      <c r="H441" s="319"/>
      <c r="J441" s="406"/>
      <c r="K441" s="318"/>
      <c r="L441" s="319"/>
    </row>
    <row r="442" spans="1:12" ht="25.5" x14ac:dyDescent="0.2">
      <c r="A442" s="316" t="s">
        <v>2171</v>
      </c>
      <c r="B442" s="762" t="s">
        <v>2172</v>
      </c>
      <c r="C442" s="406"/>
      <c r="D442" s="318" t="s">
        <v>2173</v>
      </c>
      <c r="E442" s="574" t="s">
        <v>392</v>
      </c>
      <c r="F442" s="574" t="s">
        <v>392</v>
      </c>
      <c r="G442" s="574" t="s">
        <v>392</v>
      </c>
      <c r="H442" s="324" t="str">
        <f>'Series 700 Design'!H442</f>
        <v/>
      </c>
      <c r="J442" s="406"/>
      <c r="K442" s="318" t="s">
        <v>2173</v>
      </c>
      <c r="L442" s="324" t="str">
        <f>'Series 700 Final'!H442</f>
        <v/>
      </c>
    </row>
    <row r="443" spans="1:12" x14ac:dyDescent="0.2">
      <c r="A443" s="316"/>
      <c r="B443" s="558"/>
      <c r="C443" s="406"/>
      <c r="D443" s="318"/>
      <c r="E443" s="574"/>
      <c r="F443" s="574"/>
      <c r="G443" s="574"/>
      <c r="H443" s="319"/>
      <c r="J443" s="406"/>
      <c r="K443" s="318"/>
      <c r="L443" s="319"/>
    </row>
    <row r="444" spans="1:12" x14ac:dyDescent="0.2">
      <c r="A444" s="331"/>
      <c r="B444" s="586" t="s">
        <v>2167</v>
      </c>
      <c r="C444" s="484"/>
      <c r="D444" s="334"/>
      <c r="E444" s="759" t="s">
        <v>1059</v>
      </c>
      <c r="F444" s="758" t="s">
        <v>2162</v>
      </c>
      <c r="G444" s="759" t="s">
        <v>2129</v>
      </c>
      <c r="H444" s="334"/>
      <c r="J444" s="484"/>
      <c r="K444" s="334"/>
      <c r="L444" s="334"/>
    </row>
    <row r="445" spans="1:12" x14ac:dyDescent="0.2">
      <c r="A445" s="720"/>
      <c r="B445" s="721" t="s">
        <v>1776</v>
      </c>
      <c r="C445" s="779"/>
      <c r="D445" s="723"/>
      <c r="E445" s="723"/>
      <c r="F445" s="723"/>
      <c r="G445" s="747">
        <f>SUM(H447:H449)</f>
        <v>0</v>
      </c>
      <c r="H445" s="723"/>
      <c r="J445" s="779"/>
      <c r="K445" s="723"/>
      <c r="L445" s="723"/>
    </row>
    <row r="446" spans="1:12" x14ac:dyDescent="0.2">
      <c r="A446" s="316"/>
      <c r="B446" s="558"/>
      <c r="C446" s="406"/>
      <c r="D446" s="318"/>
      <c r="E446" s="574"/>
      <c r="F446" s="574"/>
      <c r="G446" s="574"/>
      <c r="H446" s="319"/>
      <c r="J446" s="406"/>
      <c r="K446" s="318"/>
      <c r="L446" s="319"/>
    </row>
    <row r="447" spans="1:12" ht="38.25" x14ac:dyDescent="0.2">
      <c r="A447" s="316" t="s">
        <v>2174</v>
      </c>
      <c r="B447" s="762" t="s">
        <v>2175</v>
      </c>
      <c r="C447" s="406"/>
      <c r="D447" s="318" t="s">
        <v>649</v>
      </c>
      <c r="E447" s="574" t="s">
        <v>392</v>
      </c>
      <c r="F447" s="574" t="s">
        <v>392</v>
      </c>
      <c r="G447" s="574" t="s">
        <v>392</v>
      </c>
      <c r="H447" s="324" t="str">
        <f>'Series 700 Design'!H447</f>
        <v/>
      </c>
      <c r="J447" s="406"/>
      <c r="K447" s="318" t="s">
        <v>649</v>
      </c>
      <c r="L447" s="324" t="str">
        <f>'Series 700 Final'!H447</f>
        <v/>
      </c>
    </row>
    <row r="448" spans="1:12" x14ac:dyDescent="0.2">
      <c r="A448" s="316"/>
      <c r="B448" s="558"/>
      <c r="C448" s="406"/>
      <c r="D448" s="318"/>
      <c r="E448" s="574"/>
      <c r="F448" s="574"/>
      <c r="G448" s="574"/>
      <c r="H448" s="319"/>
      <c r="J448" s="406"/>
      <c r="K448" s="318"/>
      <c r="L448" s="319"/>
    </row>
    <row r="449" spans="1:12" ht="58.5" customHeight="1" x14ac:dyDescent="0.2">
      <c r="A449" s="316" t="s">
        <v>2176</v>
      </c>
      <c r="B449" s="762" t="s">
        <v>2177</v>
      </c>
      <c r="C449" s="406"/>
      <c r="D449" s="318" t="s">
        <v>2178</v>
      </c>
      <c r="E449" s="574" t="s">
        <v>392</v>
      </c>
      <c r="F449" s="574" t="s">
        <v>392</v>
      </c>
      <c r="G449" s="574" t="s">
        <v>392</v>
      </c>
      <c r="H449" s="324" t="str">
        <f>'Series 700 Design'!H449</f>
        <v/>
      </c>
      <c r="J449" s="406"/>
      <c r="K449" s="318" t="s">
        <v>2178</v>
      </c>
      <c r="L449" s="324" t="str">
        <f>'Series 700 Final'!H449</f>
        <v/>
      </c>
    </row>
    <row r="450" spans="1:12" x14ac:dyDescent="0.2">
      <c r="A450" s="316"/>
      <c r="B450" s="558"/>
      <c r="C450" s="406"/>
      <c r="D450" s="318"/>
      <c r="E450" s="574"/>
      <c r="F450" s="574"/>
      <c r="G450" s="574"/>
      <c r="H450" s="319"/>
      <c r="J450" s="406"/>
      <c r="K450" s="318"/>
      <c r="L450" s="319"/>
    </row>
    <row r="451" spans="1:12" x14ac:dyDescent="0.2">
      <c r="A451" s="331"/>
      <c r="B451" s="586" t="s">
        <v>2179</v>
      </c>
      <c r="C451" s="484"/>
      <c r="D451" s="334"/>
      <c r="E451" s="634" t="s">
        <v>1787</v>
      </c>
      <c r="F451" s="588" t="s">
        <v>1788</v>
      </c>
      <c r="G451" s="634" t="s">
        <v>1789</v>
      </c>
      <c r="H451" s="334"/>
      <c r="J451" s="484"/>
      <c r="K451" s="334"/>
      <c r="L451" s="334"/>
    </row>
    <row r="452" spans="1:12" x14ac:dyDescent="0.2">
      <c r="A452" s="720"/>
      <c r="B452" s="721" t="s">
        <v>1776</v>
      </c>
      <c r="C452" s="779"/>
      <c r="D452" s="723"/>
      <c r="E452" s="723"/>
      <c r="F452" s="723"/>
      <c r="G452" s="763">
        <f>SUM(H454:H455)</f>
        <v>0</v>
      </c>
      <c r="H452" s="723"/>
      <c r="J452" s="779"/>
      <c r="K452" s="723"/>
      <c r="L452" s="723"/>
    </row>
    <row r="453" spans="1:12" x14ac:dyDescent="0.2">
      <c r="A453" s="316"/>
      <c r="B453" s="558"/>
      <c r="C453" s="406"/>
      <c r="D453" s="318"/>
      <c r="E453" s="574"/>
      <c r="F453" s="574"/>
      <c r="G453" s="574"/>
      <c r="H453" s="319"/>
      <c r="J453" s="406"/>
      <c r="K453" s="318"/>
      <c r="L453" s="319"/>
    </row>
    <row r="454" spans="1:12" ht="25.5" x14ac:dyDescent="0.2">
      <c r="A454" s="316" t="s">
        <v>2180</v>
      </c>
      <c r="B454" s="558" t="s">
        <v>2181</v>
      </c>
      <c r="C454" s="406"/>
      <c r="D454" s="318" t="s">
        <v>2182</v>
      </c>
      <c r="E454" s="574" t="s">
        <v>392</v>
      </c>
      <c r="F454" s="574" t="s">
        <v>392</v>
      </c>
      <c r="G454" s="574" t="s">
        <v>392</v>
      </c>
      <c r="H454" s="324" t="str">
        <f>'Series 700 Design'!H454</f>
        <v/>
      </c>
      <c r="J454" s="406"/>
      <c r="K454" s="318" t="s">
        <v>2182</v>
      </c>
      <c r="L454" s="324" t="str">
        <f>'Series 700 Final'!H454</f>
        <v/>
      </c>
    </row>
    <row r="455" spans="1:12" x14ac:dyDescent="0.2">
      <c r="A455" s="316"/>
      <c r="B455" s="558"/>
      <c r="C455" s="406"/>
      <c r="D455" s="318"/>
      <c r="E455" s="574"/>
      <c r="F455" s="574"/>
      <c r="G455" s="574"/>
      <c r="H455" s="319"/>
      <c r="J455" s="406"/>
      <c r="K455" s="318"/>
      <c r="L455" s="319"/>
    </row>
    <row r="456" spans="1:12" x14ac:dyDescent="0.2">
      <c r="A456" s="316"/>
      <c r="B456" s="558"/>
      <c r="C456" s="406"/>
      <c r="D456" s="318"/>
      <c r="E456" s="574"/>
      <c r="F456" s="574"/>
      <c r="G456" s="574"/>
      <c r="H456" s="319"/>
      <c r="J456" s="406"/>
      <c r="K456" s="318"/>
      <c r="L456" s="319"/>
    </row>
    <row r="457" spans="1:12" ht="25.5" x14ac:dyDescent="0.2">
      <c r="A457" s="331"/>
      <c r="B457" s="586" t="s">
        <v>2183</v>
      </c>
      <c r="C457" s="484"/>
      <c r="D457" s="334"/>
      <c r="E457" s="759" t="s">
        <v>1059</v>
      </c>
      <c r="F457" s="758" t="s">
        <v>2162</v>
      </c>
      <c r="G457" s="759" t="s">
        <v>2129</v>
      </c>
      <c r="H457" s="334"/>
      <c r="J457" s="484"/>
      <c r="K457" s="334"/>
      <c r="L457" s="334"/>
    </row>
    <row r="458" spans="1:12" x14ac:dyDescent="0.2">
      <c r="A458" s="474"/>
      <c r="B458" s="475" t="s">
        <v>1790</v>
      </c>
      <c r="C458" s="778"/>
      <c r="D458" s="476"/>
      <c r="E458" s="476"/>
      <c r="F458" s="476"/>
      <c r="G458" s="736">
        <f>SUM(H460:H462)</f>
        <v>0</v>
      </c>
      <c r="H458" s="476"/>
      <c r="J458" s="778"/>
      <c r="K458" s="476"/>
      <c r="L458" s="476"/>
    </row>
    <row r="459" spans="1:12" x14ac:dyDescent="0.2">
      <c r="A459" s="316"/>
      <c r="B459" s="558"/>
      <c r="C459" s="406"/>
      <c r="D459" s="318"/>
      <c r="E459" s="574"/>
      <c r="F459" s="574"/>
      <c r="G459" s="574"/>
      <c r="H459" s="319"/>
      <c r="J459" s="406"/>
      <c r="K459" s="318"/>
      <c r="L459" s="319"/>
    </row>
    <row r="460" spans="1:12" ht="63.75" x14ac:dyDescent="0.2">
      <c r="A460" s="316" t="s">
        <v>2184</v>
      </c>
      <c r="B460" s="558" t="s">
        <v>2185</v>
      </c>
      <c r="C460" s="406"/>
      <c r="D460" s="318" t="s">
        <v>18</v>
      </c>
      <c r="E460" s="574">
        <v>2040</v>
      </c>
      <c r="F460" s="574">
        <v>2040</v>
      </c>
      <c r="G460" s="574">
        <v>2040</v>
      </c>
      <c r="H460" s="324">
        <f>'Series 700 Design'!H460</f>
        <v>0</v>
      </c>
      <c r="J460" s="406"/>
      <c r="K460" s="318" t="s">
        <v>18</v>
      </c>
      <c r="L460" s="324">
        <f>'Series 700 Final'!H460</f>
        <v>0</v>
      </c>
    </row>
    <row r="461" spans="1:12" x14ac:dyDescent="0.2">
      <c r="A461" s="316"/>
      <c r="B461" s="558"/>
      <c r="C461" s="406"/>
      <c r="D461" s="318"/>
      <c r="E461" s="574"/>
      <c r="F461" s="574"/>
      <c r="G461" s="574"/>
      <c r="H461" s="319"/>
      <c r="J461" s="406"/>
      <c r="K461" s="318"/>
      <c r="L461" s="319"/>
    </row>
    <row r="462" spans="1:12" ht="24.75" customHeight="1" x14ac:dyDescent="0.2">
      <c r="A462" s="316" t="s">
        <v>2186</v>
      </c>
      <c r="B462" s="558" t="s">
        <v>2187</v>
      </c>
      <c r="C462" s="406"/>
      <c r="D462" s="318" t="s">
        <v>2178</v>
      </c>
      <c r="E462" s="574">
        <v>300</v>
      </c>
      <c r="F462" s="574">
        <v>300</v>
      </c>
      <c r="G462" s="574">
        <v>300</v>
      </c>
      <c r="H462" s="324">
        <f>'Series 700 Design'!H462</f>
        <v>0</v>
      </c>
      <c r="J462" s="406"/>
      <c r="K462" s="318" t="s">
        <v>2178</v>
      </c>
      <c r="L462" s="324">
        <f>'Series 700 Final'!H462</f>
        <v>0</v>
      </c>
    </row>
    <row r="463" spans="1:12" ht="12.75" customHeight="1" x14ac:dyDescent="0.2">
      <c r="A463" s="316"/>
      <c r="B463" s="558"/>
      <c r="C463" s="406"/>
      <c r="D463" s="318"/>
      <c r="E463" s="574"/>
      <c r="F463" s="574"/>
      <c r="G463" s="574"/>
      <c r="H463" s="319"/>
      <c r="J463" s="406"/>
      <c r="K463" s="318"/>
      <c r="L463" s="319"/>
    </row>
    <row r="464" spans="1:12" x14ac:dyDescent="0.2">
      <c r="A464" s="331"/>
      <c r="B464" s="586" t="s">
        <v>2188</v>
      </c>
      <c r="C464" s="484"/>
      <c r="D464" s="334"/>
      <c r="E464" s="634" t="s">
        <v>1747</v>
      </c>
      <c r="F464" s="588" t="s">
        <v>1748</v>
      </c>
      <c r="G464" s="634" t="s">
        <v>1749</v>
      </c>
      <c r="H464" s="334"/>
      <c r="J464" s="484"/>
      <c r="K464" s="334"/>
      <c r="L464" s="334"/>
    </row>
    <row r="465" spans="1:12" x14ac:dyDescent="0.2">
      <c r="A465" s="331"/>
      <c r="B465" s="586"/>
      <c r="C465" s="484"/>
      <c r="D465" s="334"/>
      <c r="E465" s="634"/>
      <c r="F465" s="588"/>
      <c r="G465" s="634"/>
      <c r="H465" s="334"/>
      <c r="J465" s="484"/>
      <c r="K465" s="334"/>
      <c r="L465" s="334"/>
    </row>
    <row r="466" spans="1:12" x14ac:dyDescent="0.2">
      <c r="A466" s="316"/>
      <c r="B466" s="558"/>
      <c r="C466" s="406"/>
      <c r="D466" s="318"/>
      <c r="E466" s="574"/>
      <c r="F466" s="574"/>
      <c r="G466" s="574"/>
      <c r="H466" s="319"/>
      <c r="J466" s="406"/>
      <c r="K466" s="318"/>
      <c r="L466" s="319"/>
    </row>
    <row r="467" spans="1:12" ht="25.5" x14ac:dyDescent="0.2">
      <c r="A467" s="316" t="s">
        <v>2189</v>
      </c>
      <c r="B467" s="558" t="s">
        <v>2190</v>
      </c>
      <c r="C467" s="406"/>
      <c r="D467" s="318" t="s">
        <v>1622</v>
      </c>
      <c r="E467" s="574">
        <v>134.35</v>
      </c>
      <c r="F467" s="574">
        <v>134.35</v>
      </c>
      <c r="G467" s="574">
        <v>134.35</v>
      </c>
      <c r="H467" s="324">
        <f>'Series 700 Design'!H467</f>
        <v>0</v>
      </c>
      <c r="J467" s="406"/>
      <c r="K467" s="318" t="s">
        <v>1622</v>
      </c>
      <c r="L467" s="324">
        <f>'Series 700 Final'!H467</f>
        <v>0</v>
      </c>
    </row>
    <row r="468" spans="1:12" x14ac:dyDescent="0.2">
      <c r="A468" s="316"/>
      <c r="B468" s="558"/>
      <c r="C468" s="406"/>
      <c r="D468" s="318"/>
      <c r="E468" s="574"/>
      <c r="F468" s="574"/>
      <c r="G468" s="574"/>
      <c r="H468" s="319"/>
      <c r="J468" s="406"/>
      <c r="K468" s="318"/>
      <c r="L468" s="319"/>
    </row>
    <row r="469" spans="1:12" ht="25.5" x14ac:dyDescent="0.2">
      <c r="A469" s="316" t="s">
        <v>2191</v>
      </c>
      <c r="B469" s="558" t="s">
        <v>2192</v>
      </c>
      <c r="C469" s="406"/>
      <c r="D469" s="318" t="s">
        <v>1622</v>
      </c>
      <c r="E469" s="574">
        <v>138.24</v>
      </c>
      <c r="F469" s="574">
        <v>138.24</v>
      </c>
      <c r="G469" s="574">
        <v>138.24</v>
      </c>
      <c r="H469" s="324">
        <f>'Series 700 Design'!H469</f>
        <v>0</v>
      </c>
      <c r="J469" s="406"/>
      <c r="K469" s="318" t="s">
        <v>1622</v>
      </c>
      <c r="L469" s="324">
        <f>'Series 700 Final'!H469</f>
        <v>0</v>
      </c>
    </row>
    <row r="470" spans="1:12" x14ac:dyDescent="0.2">
      <c r="A470" s="316"/>
      <c r="B470" s="558"/>
      <c r="C470" s="406"/>
      <c r="D470" s="318"/>
      <c r="E470" s="574"/>
      <c r="F470" s="574"/>
      <c r="G470" s="574"/>
      <c r="H470" s="319"/>
      <c r="J470" s="406"/>
      <c r="K470" s="318"/>
      <c r="L470" s="319"/>
    </row>
    <row r="471" spans="1:12" ht="25.5" x14ac:dyDescent="0.2">
      <c r="A471" s="316" t="s">
        <v>2193</v>
      </c>
      <c r="B471" s="558" t="s">
        <v>2194</v>
      </c>
      <c r="C471" s="406"/>
      <c r="D471" s="318" t="s">
        <v>1622</v>
      </c>
      <c r="E471" s="574">
        <v>82.39</v>
      </c>
      <c r="F471" s="574">
        <v>82.39</v>
      </c>
      <c r="G471" s="574">
        <v>82.39</v>
      </c>
      <c r="H471" s="324">
        <f>'Series 700 Design'!H471</f>
        <v>0</v>
      </c>
      <c r="J471" s="406"/>
      <c r="K471" s="318" t="s">
        <v>1622</v>
      </c>
      <c r="L471" s="324">
        <f>'Series 700 Final'!H471</f>
        <v>0</v>
      </c>
    </row>
    <row r="472" spans="1:12" x14ac:dyDescent="0.2">
      <c r="A472" s="316"/>
      <c r="B472" s="558"/>
      <c r="C472" s="406"/>
      <c r="D472" s="318"/>
      <c r="E472" s="574"/>
      <c r="F472" s="574"/>
      <c r="G472" s="574"/>
      <c r="H472" s="319"/>
      <c r="J472" s="406"/>
      <c r="K472" s="318"/>
      <c r="L472" s="319"/>
    </row>
    <row r="473" spans="1:12" ht="38.25" x14ac:dyDescent="0.2">
      <c r="A473" s="316" t="s">
        <v>2195</v>
      </c>
      <c r="B473" s="558" t="s">
        <v>2196</v>
      </c>
      <c r="C473" s="406"/>
      <c r="D473" s="318" t="s">
        <v>1622</v>
      </c>
      <c r="E473" s="574">
        <v>108.83</v>
      </c>
      <c r="F473" s="574">
        <v>108.83</v>
      </c>
      <c r="G473" s="574">
        <v>108.83</v>
      </c>
      <c r="H473" s="324">
        <f>'Series 700 Design'!H473</f>
        <v>0</v>
      </c>
      <c r="J473" s="406"/>
      <c r="K473" s="318" t="s">
        <v>1622</v>
      </c>
      <c r="L473" s="324">
        <f>'Series 700 Final'!H473</f>
        <v>0</v>
      </c>
    </row>
    <row r="474" spans="1:12" ht="15.75" x14ac:dyDescent="0.25">
      <c r="A474" s="316"/>
      <c r="B474" s="764"/>
      <c r="C474" s="406"/>
      <c r="D474" s="318"/>
      <c r="E474" s="574"/>
      <c r="F474" s="574"/>
      <c r="G474" s="574"/>
      <c r="H474" s="319"/>
      <c r="J474" s="406"/>
      <c r="K474" s="318"/>
      <c r="L474" s="319"/>
    </row>
    <row r="475" spans="1:12" x14ac:dyDescent="0.2">
      <c r="A475" s="331"/>
      <c r="B475" s="586" t="s">
        <v>2188</v>
      </c>
      <c r="C475" s="484"/>
      <c r="D475" s="334"/>
      <c r="E475" s="634" t="s">
        <v>2197</v>
      </c>
      <c r="F475" s="588" t="s">
        <v>2198</v>
      </c>
      <c r="G475" s="634" t="s">
        <v>2199</v>
      </c>
      <c r="H475" s="765"/>
      <c r="J475" s="484"/>
      <c r="K475" s="334"/>
      <c r="L475" s="765"/>
    </row>
    <row r="476" spans="1:12" ht="15.75" x14ac:dyDescent="0.25">
      <c r="A476" s="316"/>
      <c r="B476" s="764"/>
      <c r="C476" s="406"/>
      <c r="D476" s="318"/>
      <c r="E476" s="574"/>
      <c r="F476" s="574"/>
      <c r="G476" s="765">
        <f>SUM(H466:H474)</f>
        <v>0</v>
      </c>
      <c r="H476" s="319"/>
      <c r="J476" s="406"/>
      <c r="K476" s="318"/>
      <c r="L476" s="319"/>
    </row>
    <row r="477" spans="1:12" ht="25.5" x14ac:dyDescent="0.2">
      <c r="A477" s="316" t="s">
        <v>2200</v>
      </c>
      <c r="B477" s="558" t="s">
        <v>2201</v>
      </c>
      <c r="C477" s="777"/>
      <c r="D477" s="318" t="s">
        <v>2202</v>
      </c>
      <c r="E477" s="767">
        <v>0.1</v>
      </c>
      <c r="F477" s="767">
        <v>0.1</v>
      </c>
      <c r="G477" s="767">
        <v>0.1</v>
      </c>
      <c r="H477" s="324">
        <f>'Series 700 Design'!H477</f>
        <v>0</v>
      </c>
      <c r="J477" s="777"/>
      <c r="K477" s="318" t="s">
        <v>2202</v>
      </c>
      <c r="L477" s="324">
        <f>'Series 700 Final'!H477</f>
        <v>0</v>
      </c>
    </row>
    <row r="478" spans="1:12" x14ac:dyDescent="0.2">
      <c r="A478" s="316"/>
      <c r="B478" s="558"/>
      <c r="C478" s="318"/>
      <c r="D478" s="318"/>
      <c r="E478" s="318"/>
      <c r="F478" s="318"/>
      <c r="G478" s="318"/>
      <c r="H478" s="318"/>
      <c r="J478" s="318"/>
      <c r="K478" s="318"/>
      <c r="L478" s="318"/>
    </row>
    <row r="479" spans="1:12" x14ac:dyDescent="0.2">
      <c r="A479" s="316"/>
      <c r="B479" s="558"/>
      <c r="C479" s="318"/>
      <c r="D479" s="318"/>
      <c r="E479" s="318"/>
      <c r="F479" s="318"/>
      <c r="G479" s="318"/>
      <c r="H479" s="318"/>
      <c r="J479" s="318"/>
      <c r="K479" s="318"/>
      <c r="L479" s="318"/>
    </row>
    <row r="480" spans="1:12" x14ac:dyDescent="0.2">
      <c r="A480" s="578" t="s">
        <v>2203</v>
      </c>
      <c r="B480" s="702" t="s">
        <v>2204</v>
      </c>
      <c r="C480" s="703"/>
      <c r="D480" s="704"/>
      <c r="E480" s="704"/>
      <c r="F480" s="704"/>
      <c r="G480" s="704"/>
      <c r="H480" s="704"/>
      <c r="J480" s="703"/>
      <c r="K480" s="704"/>
      <c r="L480" s="704"/>
    </row>
    <row r="481" spans="1:12" x14ac:dyDescent="0.2">
      <c r="A481" s="474"/>
      <c r="B481" s="475" t="s">
        <v>1790</v>
      </c>
      <c r="C481" s="476"/>
      <c r="D481" s="476"/>
      <c r="E481" s="476"/>
      <c r="F481" s="476"/>
      <c r="G481" s="476"/>
      <c r="H481" s="737">
        <f>'Series 700 Design'!H481</f>
        <v>5479.7471999999998</v>
      </c>
      <c r="J481" s="476"/>
      <c r="K481" s="476"/>
      <c r="L481" s="737">
        <f>'Series 700 Final'!H481</f>
        <v>0</v>
      </c>
    </row>
    <row r="482" spans="1:12" x14ac:dyDescent="0.2">
      <c r="A482" s="771"/>
      <c r="B482" s="721" t="s">
        <v>1776</v>
      </c>
      <c r="C482" s="772"/>
      <c r="D482" s="772"/>
      <c r="E482" s="772"/>
      <c r="F482" s="772"/>
      <c r="G482" s="772"/>
      <c r="H482" s="773">
        <f>'Series 700 Design'!H482</f>
        <v>770.90955700000006</v>
      </c>
      <c r="J482" s="772"/>
      <c r="K482" s="772"/>
      <c r="L482" s="773">
        <f>'Series 700 Final'!H482</f>
        <v>0</v>
      </c>
    </row>
    <row r="483" spans="1:12" x14ac:dyDescent="0.2">
      <c r="A483" s="363"/>
      <c r="B483" s="364" t="s">
        <v>2205</v>
      </c>
      <c r="C483" s="367"/>
      <c r="D483" s="367"/>
      <c r="E483" s="367"/>
      <c r="F483" s="367"/>
      <c r="G483" s="368"/>
      <c r="H483" s="775">
        <f>'Series 700 Design'!H483</f>
        <v>48637.310000000005</v>
      </c>
      <c r="J483" s="367"/>
      <c r="K483" s="367"/>
      <c r="L483" s="775">
        <f>'Series 700 Final'!H483</f>
        <v>0</v>
      </c>
    </row>
    <row r="484" spans="1:12" x14ac:dyDescent="0.2">
      <c r="A484" s="474"/>
      <c r="B484" s="475" t="s">
        <v>4065</v>
      </c>
      <c r="C484" s="707"/>
      <c r="D484" s="708"/>
      <c r="E484" s="708"/>
      <c r="F484" s="708"/>
      <c r="G484" s="709"/>
      <c r="H484" s="661">
        <f>'Series 700 Design'!H484</f>
        <v>44031.518333333333</v>
      </c>
      <c r="J484" s="707"/>
      <c r="K484" s="708"/>
      <c r="L484" s="661">
        <f>'Series 700 Final'!H484</f>
        <v>921.66666666666663</v>
      </c>
    </row>
    <row r="485" spans="1:12" x14ac:dyDescent="0.2">
      <c r="A485" s="474"/>
      <c r="B485" s="475" t="s">
        <v>4049</v>
      </c>
      <c r="C485" s="707"/>
      <c r="D485" s="708"/>
      <c r="E485" s="708"/>
      <c r="F485" s="708"/>
      <c r="G485" s="709"/>
      <c r="H485" s="478">
        <f>'Series 700 Design'!H485</f>
        <v>6</v>
      </c>
      <c r="J485" s="707"/>
      <c r="K485" s="708"/>
      <c r="L485" s="478">
        <f>'Series 700 Final'!H485</f>
        <v>6</v>
      </c>
    </row>
  </sheetData>
  <sheetProtection algorithmName="SHA-512" hashValue="5qItG43Px62g4awUa1MZpnwkZJTqGGgfFP3ngTqeGQs0G/dfeMrVriSwqBJt418qPDCReMGhijMF5mdVbxFf2A==" saltValue="6HcD83c+H2DJ91HTtvMcUA==" spinCount="100000" sheet="1" objects="1" scenarios="1"/>
  <mergeCells count="3">
    <mergeCell ref="E3:H3"/>
    <mergeCell ref="C3:D3"/>
    <mergeCell ref="J3:K3"/>
  </mergeCells>
  <pageMargins left="0.74803149606299213" right="0.74803149606299213" top="0.98425196850393704" bottom="0.98425196850393704" header="0.51181102362204722" footer="0.51181102362204722"/>
  <pageSetup paperSize="9" scale="66"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94D2-C99A-4C7B-954E-24681C6F79A5}">
  <sheetPr codeName="Sheet8">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50"/>
      <c r="Z2" s="1050"/>
      <c r="AA2" s="1050"/>
      <c r="AB2" s="379"/>
    </row>
    <row r="3" spans="1:30" s="651" customFormat="1" ht="15" customHeight="1" x14ac:dyDescent="0.2">
      <c r="A3" s="387" t="s">
        <v>1</v>
      </c>
      <c r="B3" s="388" t="s">
        <v>2</v>
      </c>
      <c r="C3" s="303" t="s">
        <v>3</v>
      </c>
      <c r="D3" s="303" t="s">
        <v>4</v>
      </c>
      <c r="E3" s="1080" t="s">
        <v>5</v>
      </c>
      <c r="F3" s="1080"/>
      <c r="G3" s="1080"/>
      <c r="H3" s="1080"/>
      <c r="I3" s="1055" t="s">
        <v>6</v>
      </c>
      <c r="J3" s="1055"/>
      <c r="K3" s="1055"/>
      <c r="L3" s="302"/>
      <c r="M3" s="1056" t="s">
        <v>7</v>
      </c>
      <c r="N3" s="1056"/>
      <c r="O3" s="1056"/>
      <c r="P3" s="1056"/>
      <c r="Q3" s="1055" t="s">
        <v>381</v>
      </c>
      <c r="R3" s="1055"/>
      <c r="S3" s="1055"/>
      <c r="T3" s="1055"/>
      <c r="U3" s="1056" t="s">
        <v>9</v>
      </c>
      <c r="V3" s="1056"/>
      <c r="W3" s="1056"/>
      <c r="X3" s="1056"/>
      <c r="Y3" s="1055" t="s">
        <v>10</v>
      </c>
      <c r="Z3" s="1055"/>
      <c r="AA3" s="1055"/>
      <c r="AB3" s="1055"/>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v>0</v>
      </c>
      <c r="H12" s="723"/>
      <c r="I12" s="723"/>
      <c r="J12" s="723"/>
      <c r="K12" s="747">
        <f>SUM(L14:L56)</f>
        <v>0</v>
      </c>
      <c r="L12" s="723"/>
      <c r="M12" s="723"/>
      <c r="N12" s="723"/>
      <c r="O12" s="747">
        <f>SUM(P14:P56)</f>
        <v>0</v>
      </c>
      <c r="P12" s="723"/>
      <c r="Q12" s="723"/>
      <c r="R12" s="723"/>
      <c r="S12" s="747">
        <f>SUM(T14:T56)</f>
        <v>0</v>
      </c>
      <c r="T12" s="723"/>
      <c r="U12" s="723"/>
      <c r="V12" s="723"/>
      <c r="W12" s="747">
        <f>SUM(X14:X56)</f>
        <v>0</v>
      </c>
      <c r="X12" s="723"/>
      <c r="Y12" s="723"/>
      <c r="Z12" s="723"/>
      <c r="AA12" s="747">
        <f>SUM(AB14:AB56)</f>
        <v>0</v>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Input'!C14</f>
        <v>0</v>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v>10</v>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Input'!C16</f>
        <v>0</v>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v>12</v>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Input'!C18</f>
        <v>0</v>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v>14</v>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Input'!C20</f>
        <v>0</v>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v>16</v>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Input'!C22</f>
        <v>0</v>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v>18</v>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Input'!C24</f>
        <v>0</v>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v>20</v>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Input'!C26</f>
        <v>0</v>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v>22</v>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Input'!C28</f>
        <v>0</v>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v>24</v>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Input'!C30</f>
        <v>0</v>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v>26</v>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Input'!C32</f>
        <v>0</v>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v>28</v>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Input'!C34</f>
        <v>0</v>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v>30</v>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Input'!C36</f>
        <v>0</v>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v>32</v>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Input'!C38</f>
        <v>0</v>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v>34</v>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Input'!C40</f>
        <v>0</v>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v>36</v>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Input'!C42</f>
        <v>0</v>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v>38</v>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Input'!C44</f>
        <v>0</v>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v>40</v>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Input'!C46</f>
        <v>0</v>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v>42</v>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Input'!C48</f>
        <v>0</v>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v>44</v>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Input'!C50</f>
        <v>0</v>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v>46</v>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Input'!C52</f>
        <v>0</v>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v>48</v>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Input'!C54</f>
        <v>0</v>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v>50</v>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Input'!C56</f>
        <v>0</v>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v>52</v>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v>0</v>
      </c>
      <c r="H59" s="723"/>
      <c r="I59" s="723"/>
      <c r="J59" s="723"/>
      <c r="K59" s="747">
        <f>SUM(L61:L67)</f>
        <v>0</v>
      </c>
      <c r="L59" s="723"/>
      <c r="M59" s="723"/>
      <c r="N59" s="723"/>
      <c r="O59" s="747">
        <f>SUM(P61:P67)</f>
        <v>0</v>
      </c>
      <c r="P59" s="723"/>
      <c r="Q59" s="723"/>
      <c r="R59" s="723"/>
      <c r="S59" s="747">
        <f>SUM(T61:T67)</f>
        <v>0</v>
      </c>
      <c r="T59" s="723"/>
      <c r="U59" s="723"/>
      <c r="V59" s="723"/>
      <c r="W59" s="747">
        <f>SUM(X61:X67)</f>
        <v>0</v>
      </c>
      <c r="X59" s="723"/>
      <c r="Y59" s="723"/>
      <c r="Z59" s="723"/>
      <c r="AA59" s="747">
        <f>SUM(AB61:AB67)</f>
        <v>0</v>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Input'!C61</f>
        <v>0</v>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v>57</v>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Input'!C63</f>
        <v>0</v>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v>59</v>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Input'!C65</f>
        <v>0</v>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v>61</v>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Input'!C67</f>
        <v>0</v>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v>63</v>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v>0</v>
      </c>
      <c r="H72" s="723"/>
      <c r="I72" s="723"/>
      <c r="J72" s="723"/>
      <c r="K72" s="747">
        <f>SUM(L74:L80)</f>
        <v>0</v>
      </c>
      <c r="L72" s="723"/>
      <c r="M72" s="723"/>
      <c r="N72" s="723"/>
      <c r="O72" s="747">
        <f>SUM(P74:P80)</f>
        <v>0</v>
      </c>
      <c r="P72" s="723"/>
      <c r="Q72" s="723"/>
      <c r="R72" s="723"/>
      <c r="S72" s="747">
        <f>SUM(T74:T80)</f>
        <v>0</v>
      </c>
      <c r="T72" s="723"/>
      <c r="U72" s="723"/>
      <c r="V72" s="723"/>
      <c r="W72" s="747">
        <f>SUM(X74:X80)</f>
        <v>0</v>
      </c>
      <c r="X72" s="723"/>
      <c r="Y72" s="723"/>
      <c r="Z72" s="723"/>
      <c r="AA72" s="747">
        <f>SUM(AB74:AB80)</f>
        <v>0</v>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Input'!C74</f>
        <v>0</v>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v>70</v>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Input'!C76</f>
        <v>0</v>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v>72</v>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Input'!C78</f>
        <v>0</v>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v>74</v>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Input'!C80</f>
        <v>0</v>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v>76</v>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v>0</v>
      </c>
      <c r="H83" s="723"/>
      <c r="I83" s="723"/>
      <c r="J83" s="723"/>
      <c r="K83" s="747">
        <f>SUM(L85:L91)</f>
        <v>0</v>
      </c>
      <c r="L83" s="723"/>
      <c r="M83" s="723"/>
      <c r="N83" s="723"/>
      <c r="O83" s="747">
        <f>SUM(P85:P91)</f>
        <v>0</v>
      </c>
      <c r="P83" s="723"/>
      <c r="Q83" s="723"/>
      <c r="R83" s="723"/>
      <c r="S83" s="747">
        <f>SUM(T85:T91)</f>
        <v>0</v>
      </c>
      <c r="T83" s="723"/>
      <c r="U83" s="723"/>
      <c r="V83" s="723"/>
      <c r="W83" s="747">
        <f>SUM(X85:X91)</f>
        <v>0</v>
      </c>
      <c r="X83" s="723"/>
      <c r="Y83" s="723"/>
      <c r="Z83" s="723"/>
      <c r="AA83" s="747">
        <f>SUM(AB85:AB91)</f>
        <v>0</v>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Input'!C85</f>
        <v>0</v>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v>81</v>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Input'!C87</f>
        <v>0</v>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v>83</v>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Input'!C89</f>
        <v>0</v>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v>85</v>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Input'!C91</f>
        <v>0</v>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v>87</v>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v>0</v>
      </c>
      <c r="H96" s="723"/>
      <c r="I96" s="723"/>
      <c r="J96" s="723"/>
      <c r="K96" s="747">
        <f>SUM(L98:L104)</f>
        <v>0</v>
      </c>
      <c r="L96" s="723"/>
      <c r="M96" s="723"/>
      <c r="N96" s="723"/>
      <c r="O96" s="747">
        <f>SUM(P98:P104)</f>
        <v>0</v>
      </c>
      <c r="P96" s="723"/>
      <c r="Q96" s="723"/>
      <c r="R96" s="723"/>
      <c r="S96" s="747">
        <f>SUM(T98:T104)</f>
        <v>0</v>
      </c>
      <c r="T96" s="723"/>
      <c r="U96" s="723"/>
      <c r="V96" s="723"/>
      <c r="W96" s="747">
        <f>SUM(X98:X104)</f>
        <v>0</v>
      </c>
      <c r="X96" s="723"/>
      <c r="Y96" s="723"/>
      <c r="Z96" s="723"/>
      <c r="AA96" s="747">
        <f>SUM(AB98:AB104)</f>
        <v>0</v>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Input'!C98</f>
        <v>0</v>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v>94</v>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Input'!C100</f>
        <v>0</v>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v>96</v>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Input'!C102</f>
        <v>0</v>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v>98</v>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Input'!C104</f>
        <v>0</v>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v>100</v>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v>0</v>
      </c>
      <c r="H107" s="723"/>
      <c r="I107" s="723"/>
      <c r="J107" s="723"/>
      <c r="K107" s="747">
        <f>SUM(L109:L111)</f>
        <v>0</v>
      </c>
      <c r="L107" s="723"/>
      <c r="M107" s="723"/>
      <c r="N107" s="723"/>
      <c r="O107" s="747">
        <f>SUM(P109:P111)</f>
        <v>0</v>
      </c>
      <c r="P107" s="723"/>
      <c r="Q107" s="723"/>
      <c r="R107" s="723"/>
      <c r="S107" s="747">
        <f>SUM(T109:T111)</f>
        <v>0</v>
      </c>
      <c r="T107" s="723"/>
      <c r="U107" s="723"/>
      <c r="V107" s="723"/>
      <c r="W107" s="747">
        <f>SUM(X109:X111)</f>
        <v>0</v>
      </c>
      <c r="X107" s="723"/>
      <c r="Y107" s="723"/>
      <c r="Z107" s="723"/>
      <c r="AA107" s="747">
        <f>SUM(AB109:AB111)</f>
        <v>0</v>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Input'!C109</f>
        <v>0</v>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v>105</v>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Input'!C111</f>
        <v>0</v>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v>107</v>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v>0</v>
      </c>
      <c r="H116" s="723"/>
      <c r="I116" s="723"/>
      <c r="J116" s="723"/>
      <c r="K116" s="747">
        <f>SUM(L118:L124)</f>
        <v>0</v>
      </c>
      <c r="L116" s="723"/>
      <c r="M116" s="723"/>
      <c r="N116" s="723"/>
      <c r="O116" s="747">
        <f>SUM(P118:P124)</f>
        <v>0</v>
      </c>
      <c r="P116" s="723"/>
      <c r="Q116" s="723"/>
      <c r="R116" s="723"/>
      <c r="S116" s="747">
        <f>SUM(T118:T124)</f>
        <v>0</v>
      </c>
      <c r="T116" s="723"/>
      <c r="U116" s="723"/>
      <c r="V116" s="723"/>
      <c r="W116" s="747">
        <f>SUM(X118:X124)</f>
        <v>0</v>
      </c>
      <c r="X116" s="723"/>
      <c r="Y116" s="723"/>
      <c r="Z116" s="723"/>
      <c r="AA116" s="747">
        <f>SUM(AB118:AB124)</f>
        <v>0</v>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Input'!C118</f>
        <v>0</v>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v>114</v>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Input'!C120</f>
        <v>0</v>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v>116</v>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Input'!C122</f>
        <v>0</v>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v>118</v>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Input'!C124</f>
        <v>0</v>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v>120</v>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v>0</v>
      </c>
      <c r="H127" s="723"/>
      <c r="I127" s="723"/>
      <c r="J127" s="723"/>
      <c r="K127" s="747">
        <f>SUM(L129:L131)</f>
        <v>0</v>
      </c>
      <c r="L127" s="723"/>
      <c r="M127" s="723"/>
      <c r="N127" s="723"/>
      <c r="O127" s="747">
        <f>SUM(P129:P131)</f>
        <v>0</v>
      </c>
      <c r="P127" s="723"/>
      <c r="Q127" s="723"/>
      <c r="R127" s="723"/>
      <c r="S127" s="747">
        <f>SUM(T129:T131)</f>
        <v>0</v>
      </c>
      <c r="T127" s="723"/>
      <c r="U127" s="723"/>
      <c r="V127" s="723"/>
      <c r="W127" s="747">
        <f>SUM(X129:X131)</f>
        <v>0</v>
      </c>
      <c r="X127" s="723"/>
      <c r="Y127" s="723"/>
      <c r="Z127" s="723"/>
      <c r="AA127" s="747">
        <f>SUM(AB129:AB131)</f>
        <v>0</v>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Input'!C129</f>
        <v>0</v>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v>125</v>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Input'!C131</f>
        <v>0</v>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v>127</v>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v>0</v>
      </c>
      <c r="H134" s="723"/>
      <c r="I134" s="723"/>
      <c r="J134" s="723"/>
      <c r="K134" s="747">
        <f>SUM(L136:L138)</f>
        <v>0</v>
      </c>
      <c r="L134" s="723"/>
      <c r="M134" s="723"/>
      <c r="N134" s="723"/>
      <c r="O134" s="747">
        <f>SUM(P136:P138)</f>
        <v>0</v>
      </c>
      <c r="P134" s="723"/>
      <c r="Q134" s="723"/>
      <c r="R134" s="723"/>
      <c r="S134" s="747">
        <f>SUM(T136:T138)</f>
        <v>0</v>
      </c>
      <c r="T134" s="723"/>
      <c r="U134" s="723"/>
      <c r="V134" s="723"/>
      <c r="W134" s="747">
        <f>SUM(X136:X138)</f>
        <v>0</v>
      </c>
      <c r="X134" s="723"/>
      <c r="Y134" s="723"/>
      <c r="Z134" s="723"/>
      <c r="AA134" s="747">
        <f>SUM(AB136:AB138)</f>
        <v>0</v>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Input'!C136</f>
        <v>0</v>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v>132</v>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Input'!C138</f>
        <v>0</v>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v>134</v>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v>0</v>
      </c>
      <c r="H143" s="723"/>
      <c r="I143" s="723"/>
      <c r="J143" s="723"/>
      <c r="K143" s="747">
        <f>SUM(L145:L171)</f>
        <v>0</v>
      </c>
      <c r="L143" s="723"/>
      <c r="M143" s="723"/>
      <c r="N143" s="723"/>
      <c r="O143" s="747">
        <f>SUM(P145:P171)</f>
        <v>0</v>
      </c>
      <c r="P143" s="723"/>
      <c r="Q143" s="723"/>
      <c r="R143" s="723"/>
      <c r="S143" s="747">
        <f>SUM(T145:T171)</f>
        <v>0</v>
      </c>
      <c r="T143" s="723"/>
      <c r="U143" s="723"/>
      <c r="V143" s="723"/>
      <c r="W143" s="747">
        <f>SUM(X145:X171)</f>
        <v>0</v>
      </c>
      <c r="X143" s="723"/>
      <c r="Y143" s="723"/>
      <c r="Z143" s="723"/>
      <c r="AA143" s="747">
        <f>SUM(AB145:AB171)</f>
        <v>0</v>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Input'!C145</f>
        <v>0</v>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v>141</v>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Input'!C147</f>
        <v>0</v>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v>143</v>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Input'!C149</f>
        <v>0</v>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v>145</v>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Input'!C151</f>
        <v>0</v>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v>147</v>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Input'!C153</f>
        <v>0</v>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v>149</v>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Input'!C155</f>
        <v>0</v>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v>151</v>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Input'!C157</f>
        <v>0</v>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v>153</v>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Input'!C159</f>
        <v>0</v>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v>155</v>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Input'!C161</f>
        <v>0</v>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v>157</v>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Input'!C163</f>
        <v>0</v>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v>159</v>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Input'!C165</f>
        <v>0</v>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v>161</v>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Input'!C167</f>
        <v>0</v>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v>163</v>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Input'!C169</f>
        <v>0</v>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v>165</v>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Input'!C171</f>
        <v>0</v>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v>167</v>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v>0</v>
      </c>
      <c r="H174" s="723"/>
      <c r="I174" s="723"/>
      <c r="J174" s="723"/>
      <c r="K174" s="747">
        <f>SUM(L176:L216)</f>
        <v>0</v>
      </c>
      <c r="L174" s="723"/>
      <c r="M174" s="723"/>
      <c r="N174" s="723"/>
      <c r="O174" s="747">
        <f>SUM(P176:P216)</f>
        <v>0</v>
      </c>
      <c r="P174" s="723"/>
      <c r="Q174" s="723"/>
      <c r="R174" s="723"/>
      <c r="S174" s="747">
        <f>SUM(T176:T216)</f>
        <v>0</v>
      </c>
      <c r="T174" s="723"/>
      <c r="U174" s="723"/>
      <c r="V174" s="723"/>
      <c r="W174" s="747">
        <f>SUM(X176:X216)</f>
        <v>0</v>
      </c>
      <c r="X174" s="723"/>
      <c r="Y174" s="723"/>
      <c r="Z174" s="723"/>
      <c r="AA174" s="747">
        <f>SUM(AB176:AB216)</f>
        <v>0</v>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Input'!C176</f>
        <v>0</v>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v>172</v>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Input'!C178</f>
        <v>0</v>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v>174</v>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Input'!C180</f>
        <v>0</v>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v>176</v>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Input'!C182</f>
        <v>0</v>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v>178</v>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Input'!C184</f>
        <v>0</v>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v>180</v>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Input'!C186</f>
        <v>0</v>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v>182</v>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Input'!C188</f>
        <v>0</v>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v>184</v>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Input'!C190</f>
        <v>0</v>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v>186</v>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Input'!C192</f>
        <v>0</v>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v>188</v>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Input'!C194</f>
        <v>0</v>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v>190</v>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Input'!C196</f>
        <v>0</v>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v>192</v>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Input'!C198</f>
        <v>0</v>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v>194</v>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Input'!C200</f>
        <v>0</v>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v>196</v>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Input'!C202</f>
        <v>0</v>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v>198</v>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Input'!C204</f>
        <v>0</v>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v>200</v>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Input'!C206</f>
        <v>0</v>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v>202</v>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Input'!C208</f>
        <v>0</v>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v>204</v>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Input'!C210</f>
        <v>0</v>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v>206</v>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Input'!C212</f>
        <v>0</v>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v>208</v>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Input'!C214</f>
        <v>0</v>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v>210</v>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Input'!C216</f>
        <v>0</v>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v>212</v>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v>0</v>
      </c>
      <c r="H220" s="723"/>
      <c r="I220" s="723"/>
      <c r="J220" s="723"/>
      <c r="K220" s="747">
        <f>SUM(L222:L227)</f>
        <v>0</v>
      </c>
      <c r="L220" s="723"/>
      <c r="M220" s="723"/>
      <c r="N220" s="723"/>
      <c r="O220" s="747">
        <f>SUM(P222:P227)</f>
        <v>0</v>
      </c>
      <c r="P220" s="723"/>
      <c r="Q220" s="723"/>
      <c r="R220" s="723"/>
      <c r="S220" s="747">
        <f>SUM(T222:T227)</f>
        <v>0</v>
      </c>
      <c r="T220" s="723"/>
      <c r="U220" s="723"/>
      <c r="V220" s="723"/>
      <c r="W220" s="747">
        <f>SUM(X222:X227)</f>
        <v>0</v>
      </c>
      <c r="X220" s="723"/>
      <c r="Y220" s="723"/>
      <c r="Z220" s="723"/>
      <c r="AA220" s="747">
        <f>SUM(AB222:AB227)</f>
        <v>0</v>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Input'!C222</f>
        <v>0</v>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v>218</v>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Input'!C224</f>
        <v>0</v>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v>220</v>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Input'!C226</f>
        <v>0</v>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v>222</v>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v>0</v>
      </c>
      <c r="H233" s="723"/>
      <c r="I233" s="723"/>
      <c r="J233" s="723"/>
      <c r="K233" s="747">
        <f>SUM(L235:L241)</f>
        <v>0</v>
      </c>
      <c r="L233" s="723"/>
      <c r="M233" s="723"/>
      <c r="N233" s="723"/>
      <c r="O233" s="747">
        <f>SUM(P235:P241)</f>
        <v>0</v>
      </c>
      <c r="P233" s="723"/>
      <c r="Q233" s="723"/>
      <c r="R233" s="723"/>
      <c r="S233" s="747">
        <f>SUM(T235:T241)</f>
        <v>0</v>
      </c>
      <c r="T233" s="723"/>
      <c r="U233" s="723"/>
      <c r="V233" s="723"/>
      <c r="W233" s="747">
        <f>SUM(X235:X241)</f>
        <v>0</v>
      </c>
      <c r="X233" s="723"/>
      <c r="Y233" s="723"/>
      <c r="Z233" s="723"/>
      <c r="AA233" s="747">
        <f>SUM(AB235:AB241)</f>
        <v>0</v>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Input'!C235</f>
        <v>0</v>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v>231</v>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Input'!C237</f>
        <v>0</v>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v>233</v>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Input'!C239</f>
        <v>0</v>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v>235</v>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Input'!C241</f>
        <v>0</v>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v>237</v>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v>0</v>
      </c>
      <c r="H244" s="723"/>
      <c r="I244" s="723"/>
      <c r="J244" s="723"/>
      <c r="K244" s="747">
        <f>SUM(L246:L252)</f>
        <v>0</v>
      </c>
      <c r="L244" s="723"/>
      <c r="M244" s="723"/>
      <c r="N244" s="723"/>
      <c r="O244" s="747">
        <f>SUM(P246:P252)</f>
        <v>0</v>
      </c>
      <c r="P244" s="723"/>
      <c r="Q244" s="723"/>
      <c r="R244" s="723"/>
      <c r="S244" s="747">
        <f>SUM(T246:T252)</f>
        <v>0</v>
      </c>
      <c r="T244" s="723"/>
      <c r="U244" s="723"/>
      <c r="V244" s="723"/>
      <c r="W244" s="747">
        <f>SUM(X246:X252)</f>
        <v>0</v>
      </c>
      <c r="X244" s="723"/>
      <c r="Y244" s="723"/>
      <c r="Z244" s="723"/>
      <c r="AA244" s="747">
        <f>SUM(AB246:AB252)</f>
        <v>0</v>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Input'!C246</f>
        <v>0</v>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v>242</v>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Input'!C248</f>
        <v>0</v>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v>244</v>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Input'!C250</f>
        <v>0</v>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v>246</v>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Input'!C252</f>
        <v>0</v>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v>248</v>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v>0</v>
      </c>
      <c r="H255" s="723"/>
      <c r="I255" s="723"/>
      <c r="J255" s="723"/>
      <c r="K255" s="747">
        <f>SUM(L257:L283)</f>
        <v>0</v>
      </c>
      <c r="L255" s="723"/>
      <c r="M255" s="723"/>
      <c r="N255" s="723"/>
      <c r="O255" s="747">
        <f>SUM(P257:P283)</f>
        <v>0</v>
      </c>
      <c r="P255" s="723"/>
      <c r="Q255" s="723"/>
      <c r="R255" s="723"/>
      <c r="S255" s="747">
        <f>SUM(T257:T283)</f>
        <v>0</v>
      </c>
      <c r="T255" s="723"/>
      <c r="U255" s="723"/>
      <c r="V255" s="723"/>
      <c r="W255" s="747">
        <f>SUM(X257:X283)</f>
        <v>0</v>
      </c>
      <c r="X255" s="723"/>
      <c r="Y255" s="723"/>
      <c r="Z255" s="723"/>
      <c r="AA255" s="747">
        <f>SUM(AB257:AB283)</f>
        <v>0</v>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Input'!C257</f>
        <v>0</v>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v>253</v>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Input'!C259</f>
        <v>0</v>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v>255</v>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Input'!C261</f>
        <v>0</v>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v>257</v>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Input'!C263</f>
        <v>0</v>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v>259</v>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Input'!C265</f>
        <v>0</v>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v>261</v>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Input'!C267</f>
        <v>0</v>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v>263</v>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Input'!C269</f>
        <v>0</v>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v>265</v>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Input'!C271</f>
        <v>0</v>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v>267</v>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Input'!C273</f>
        <v>0</v>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v>269</v>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Input'!C275</f>
        <v>0</v>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v>271</v>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Input'!C277</f>
        <v>0</v>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v>273</v>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Input'!C279</f>
        <v>0</v>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v>275</v>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Input'!C281</f>
        <v>0</v>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v>277</v>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Input'!C283</f>
        <v>0</v>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v>279</v>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v>0</v>
      </c>
      <c r="H286" s="723"/>
      <c r="I286" s="723"/>
      <c r="J286" s="723"/>
      <c r="K286" s="747">
        <f>SUM(L288:L328)</f>
        <v>0</v>
      </c>
      <c r="L286" s="723"/>
      <c r="M286" s="723"/>
      <c r="N286" s="723"/>
      <c r="O286" s="747">
        <f>SUM(P288:P328)</f>
        <v>0</v>
      </c>
      <c r="P286" s="723"/>
      <c r="Q286" s="723"/>
      <c r="R286" s="723"/>
      <c r="S286" s="747">
        <f>SUM(T288:T328)</f>
        <v>0</v>
      </c>
      <c r="T286" s="723"/>
      <c r="U286" s="723"/>
      <c r="V286" s="723"/>
      <c r="W286" s="747">
        <f>SUM(X288:X328)</f>
        <v>0</v>
      </c>
      <c r="X286" s="723"/>
      <c r="Y286" s="723"/>
      <c r="Z286" s="723"/>
      <c r="AA286" s="747">
        <f>SUM(AB288:AB328)</f>
        <v>0</v>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Input'!C288</f>
        <v>0</v>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v>284</v>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Input'!C290</f>
        <v>0</v>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v>286</v>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Input'!C292</f>
        <v>0</v>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v>288</v>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Input'!C294</f>
        <v>0</v>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v>290</v>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Input'!C296</f>
        <v>0</v>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v>292</v>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Input'!C298</f>
        <v>0</v>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v>294</v>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Input'!C300</f>
        <v>0</v>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v>296</v>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Input'!C302</f>
        <v>0</v>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v>298</v>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Input'!C304</f>
        <v>0</v>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v>300</v>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Input'!C306</f>
        <v>0</v>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v>302</v>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Input'!C308</f>
        <v>0</v>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v>304</v>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Input'!C310</f>
        <v>0</v>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v>306</v>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Input'!C312</f>
        <v>0</v>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v>308</v>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Input'!C314</f>
        <v>0</v>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v>310</v>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Input'!C316</f>
        <v>0</v>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v>312</v>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Input'!C318</f>
        <v>0</v>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v>314</v>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Input'!C320</f>
        <v>0</v>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v>316</v>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Input'!C322</f>
        <v>0</v>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v>318</v>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Input'!C324</f>
        <v>0</v>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v>320</v>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Input'!C326</f>
        <v>0</v>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v>322</v>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Input'!C328</f>
        <v>0</v>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v>324</v>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v>0</v>
      </c>
      <c r="H333" s="723"/>
      <c r="I333" s="723"/>
      <c r="J333" s="723"/>
      <c r="K333" s="747">
        <f>SUM(L335:L337)</f>
        <v>0</v>
      </c>
      <c r="L333" s="723"/>
      <c r="M333" s="723"/>
      <c r="N333" s="723"/>
      <c r="O333" s="747">
        <f>SUM(P335:P337)</f>
        <v>0</v>
      </c>
      <c r="P333" s="723"/>
      <c r="Q333" s="723"/>
      <c r="R333" s="723"/>
      <c r="S333" s="747">
        <f>SUM(T335:T337)</f>
        <v>0</v>
      </c>
      <c r="T333" s="723"/>
      <c r="U333" s="723"/>
      <c r="V333" s="723"/>
      <c r="W333" s="747">
        <f>SUM(X335:X337)</f>
        <v>0</v>
      </c>
      <c r="X333" s="723"/>
      <c r="Y333" s="723"/>
      <c r="Z333" s="723"/>
      <c r="AA333" s="747">
        <f>SUM(AB335:AB337)</f>
        <v>0</v>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Input'!C335</f>
        <v>0</v>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v>331</v>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Input'!C337</f>
        <v>0</v>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v>333</v>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v>0</v>
      </c>
      <c r="H340" s="723"/>
      <c r="I340" s="723"/>
      <c r="J340" s="723"/>
      <c r="K340" s="747">
        <f>SUM(L342:L345)</f>
        <v>0</v>
      </c>
      <c r="L340" s="723"/>
      <c r="M340" s="723"/>
      <c r="N340" s="723"/>
      <c r="O340" s="747">
        <f>SUM(P342:P345)</f>
        <v>0</v>
      </c>
      <c r="P340" s="723"/>
      <c r="Q340" s="723"/>
      <c r="R340" s="723"/>
      <c r="S340" s="747">
        <f>SUM(T342:T345)</f>
        <v>0</v>
      </c>
      <c r="T340" s="723"/>
      <c r="U340" s="723"/>
      <c r="V340" s="723"/>
      <c r="W340" s="747">
        <f>SUM(X342:X345)</f>
        <v>0</v>
      </c>
      <c r="X340" s="723"/>
      <c r="Y340" s="723"/>
      <c r="Z340" s="723"/>
      <c r="AA340" s="747">
        <f>SUM(AB342:AB345)</f>
        <v>0</v>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Input'!C342</f>
        <v>0</v>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v>338</v>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Input'!C344</f>
        <v>0</v>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v>340</v>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v>0</v>
      </c>
      <c r="H350" s="723"/>
      <c r="I350" s="723"/>
      <c r="J350" s="723"/>
      <c r="K350" s="747">
        <f>SUM(L352:L368)</f>
        <v>0</v>
      </c>
      <c r="L350" s="723"/>
      <c r="M350" s="723"/>
      <c r="N350" s="723"/>
      <c r="O350" s="747">
        <f>SUM(P352:P368)</f>
        <v>0</v>
      </c>
      <c r="P350" s="723"/>
      <c r="Q350" s="723"/>
      <c r="R350" s="723"/>
      <c r="S350" s="747">
        <f>SUM(T352:T368)</f>
        <v>0</v>
      </c>
      <c r="T350" s="723"/>
      <c r="U350" s="723"/>
      <c r="V350" s="723"/>
      <c r="W350" s="747">
        <f>SUM(X352:X368)</f>
        <v>0</v>
      </c>
      <c r="X350" s="723"/>
      <c r="Y350" s="723"/>
      <c r="Z350" s="723"/>
      <c r="AA350" s="747">
        <f>SUM(AB352:AB368)</f>
        <v>0</v>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Input'!C352</f>
        <v>0</v>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v>348</v>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Input'!C354</f>
        <v>0</v>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v>350</v>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Input'!C356</f>
        <v>0</v>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v>352</v>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Input'!C358</f>
        <v>0</v>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v>354</v>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Input'!C360</f>
        <v>0</v>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v>356</v>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Input'!C362</f>
        <v>0</v>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v>358</v>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Input'!C364</f>
        <v>0</v>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v>360</v>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Input'!C366</f>
        <v>0</v>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v>362</v>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Input'!C368</f>
        <v>0</v>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v>364</v>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v>0</v>
      </c>
      <c r="H371" s="723"/>
      <c r="I371" s="723"/>
      <c r="J371" s="723"/>
      <c r="K371" s="747">
        <f>SUM(L373:L383)</f>
        <v>0</v>
      </c>
      <c r="L371" s="723"/>
      <c r="M371" s="723"/>
      <c r="N371" s="723"/>
      <c r="O371" s="747">
        <f>SUM(P373:P383)</f>
        <v>0</v>
      </c>
      <c r="P371" s="723"/>
      <c r="Q371" s="723"/>
      <c r="R371" s="723"/>
      <c r="S371" s="747">
        <f>SUM(T373:T383)</f>
        <v>0</v>
      </c>
      <c r="T371" s="723"/>
      <c r="U371" s="723"/>
      <c r="V371" s="723"/>
      <c r="W371" s="747">
        <f>SUM(X373:X383)</f>
        <v>0</v>
      </c>
      <c r="X371" s="723"/>
      <c r="Y371" s="723"/>
      <c r="Z371" s="723"/>
      <c r="AA371" s="747">
        <f>SUM(AB373:AB383)</f>
        <v>0</v>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Input'!C373</f>
        <v>0</v>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v>369</v>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Input'!C375</f>
        <v>0</v>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v>371</v>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Input'!C377</f>
        <v>0</v>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v>373</v>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Input'!C379</f>
        <v>0</v>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v>375</v>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Input'!C381</f>
        <v>0</v>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v>377</v>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Input'!C383</f>
        <v>0</v>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v>379</v>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v>0</v>
      </c>
      <c r="H386" s="723"/>
      <c r="I386" s="723"/>
      <c r="J386" s="723"/>
      <c r="K386" s="747">
        <f>SUM(L388:L394)</f>
        <v>0</v>
      </c>
      <c r="L386" s="723"/>
      <c r="M386" s="723"/>
      <c r="N386" s="723"/>
      <c r="O386" s="747">
        <f>SUM(P388:P394)</f>
        <v>0</v>
      </c>
      <c r="P386" s="723"/>
      <c r="Q386" s="723"/>
      <c r="R386" s="723"/>
      <c r="S386" s="747">
        <f>SUM(T388:T394)</f>
        <v>0</v>
      </c>
      <c r="T386" s="723"/>
      <c r="U386" s="723"/>
      <c r="V386" s="723"/>
      <c r="W386" s="747">
        <f>SUM(X388:X394)</f>
        <v>0</v>
      </c>
      <c r="X386" s="723"/>
      <c r="Y386" s="723"/>
      <c r="Z386" s="723"/>
      <c r="AA386" s="747">
        <f>SUM(AB388:AB394)</f>
        <v>0</v>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Input'!C388</f>
        <v>0</v>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v>384</v>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Input'!C390</f>
        <v>0</v>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v>386</v>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Input'!C392</f>
        <v>0</v>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v>388</v>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Input'!C394</f>
        <v>0</v>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v>390</v>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v>0</v>
      </c>
      <c r="H401" s="723"/>
      <c r="I401" s="723"/>
      <c r="J401" s="723"/>
      <c r="K401" s="747">
        <f>SUM(L403:L409)</f>
        <v>0</v>
      </c>
      <c r="L401" s="723"/>
      <c r="M401" s="723"/>
      <c r="N401" s="723"/>
      <c r="O401" s="763">
        <f>SUM(P403:P409)</f>
        <v>0</v>
      </c>
      <c r="P401" s="723"/>
      <c r="Q401" s="723"/>
      <c r="R401" s="723"/>
      <c r="S401" s="747">
        <f>SUM(T403:T409)</f>
        <v>0</v>
      </c>
      <c r="T401" s="723"/>
      <c r="U401" s="723"/>
      <c r="V401" s="723"/>
      <c r="W401" s="747">
        <f>SUM(X403:X409)</f>
        <v>0</v>
      </c>
      <c r="X401" s="723"/>
      <c r="Y401" s="723"/>
      <c r="Z401" s="723"/>
      <c r="AA401" s="747">
        <f>SUM(AB403:AB409)</f>
        <v>0</v>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Input'!C403</f>
        <v>0</v>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v>399</v>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Input'!C405</f>
        <v>0</v>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v>401</v>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Input'!C407</f>
        <v>0</v>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v>403</v>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Input'!C409</f>
        <v>0</v>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v>405</v>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v>0</v>
      </c>
      <c r="H412" s="723"/>
      <c r="I412" s="723"/>
      <c r="J412" s="723"/>
      <c r="K412" s="747">
        <f>SUM(L414:L416)</f>
        <v>0</v>
      </c>
      <c r="L412" s="723"/>
      <c r="M412" s="723"/>
      <c r="N412" s="723"/>
      <c r="O412" s="747">
        <f>SUM(P414:P416)</f>
        <v>0</v>
      </c>
      <c r="P412" s="723"/>
      <c r="Q412" s="723"/>
      <c r="R412" s="723"/>
      <c r="S412" s="747">
        <f>SUM(T414:T416)</f>
        <v>0</v>
      </c>
      <c r="T412" s="723"/>
      <c r="U412" s="723"/>
      <c r="V412" s="723"/>
      <c r="W412" s="747">
        <f>SUM(X414:X416)</f>
        <v>0</v>
      </c>
      <c r="X412" s="723"/>
      <c r="Y412" s="723"/>
      <c r="Z412" s="723"/>
      <c r="AA412" s="747">
        <f>SUM(AB414:AB416)</f>
        <v>0</v>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Input'!C414</f>
        <v>0</v>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v>410</v>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Input'!C416</f>
        <v>0</v>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v>412</v>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v>0</v>
      </c>
      <c r="H419" s="723"/>
      <c r="I419" s="723"/>
      <c r="J419" s="723"/>
      <c r="K419" s="747">
        <f>SUM(L421:L423)</f>
        <v>0</v>
      </c>
      <c r="L419" s="723"/>
      <c r="M419" s="723"/>
      <c r="N419" s="723"/>
      <c r="O419" s="747">
        <f>SUM(P421:P423)</f>
        <v>0</v>
      </c>
      <c r="P419" s="723"/>
      <c r="Q419" s="723"/>
      <c r="R419" s="723"/>
      <c r="S419" s="747">
        <f>SUM(T421:T423)</f>
        <v>0</v>
      </c>
      <c r="T419" s="723"/>
      <c r="U419" s="723"/>
      <c r="V419" s="723"/>
      <c r="W419" s="747">
        <f>SUM(X421:X423)</f>
        <v>0</v>
      </c>
      <c r="X419" s="723"/>
      <c r="Y419" s="723"/>
      <c r="Z419" s="723"/>
      <c r="AA419" s="747">
        <f>SUM(AB421:AB423)</f>
        <v>0</v>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Input'!C421</f>
        <v>0</v>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v>417</v>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Input'!C423</f>
        <v>0</v>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v>419</v>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v>0</v>
      </c>
      <c r="H426" s="723"/>
      <c r="I426" s="723"/>
      <c r="J426" s="723"/>
      <c r="K426" s="747">
        <f>SUM(L428:L430)</f>
        <v>0</v>
      </c>
      <c r="L426" s="723"/>
      <c r="M426" s="723"/>
      <c r="N426" s="723"/>
      <c r="O426" s="747">
        <f>SUM(P428:P430)</f>
        <v>0</v>
      </c>
      <c r="P426" s="723"/>
      <c r="Q426" s="723"/>
      <c r="R426" s="723"/>
      <c r="S426" s="747">
        <f>SUM(T428:T430)</f>
        <v>0</v>
      </c>
      <c r="T426" s="723"/>
      <c r="U426" s="723"/>
      <c r="V426" s="723"/>
      <c r="W426" s="747">
        <f>SUM(X428:X430)</f>
        <v>0</v>
      </c>
      <c r="X426" s="723"/>
      <c r="Y426" s="723"/>
      <c r="Z426" s="723"/>
      <c r="AA426" s="747">
        <f>SUM(AB428:AB430)</f>
        <v>0</v>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Input'!C428</f>
        <v>0</v>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v>424</v>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Input'!C430</f>
        <v>0</v>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v>426</v>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v>0</v>
      </c>
      <c r="H436" s="723"/>
      <c r="I436" s="723"/>
      <c r="J436" s="723"/>
      <c r="K436" s="747">
        <f>SUM(L438:L456)</f>
        <v>0</v>
      </c>
      <c r="L436" s="723"/>
      <c r="M436" s="723"/>
      <c r="N436" s="723"/>
      <c r="O436" s="747">
        <f>SUM(P438:P456)</f>
        <v>0</v>
      </c>
      <c r="P436" s="723"/>
      <c r="Q436" s="723"/>
      <c r="R436" s="723"/>
      <c r="S436" s="747">
        <f>SUM(T438:T456)</f>
        <v>0</v>
      </c>
      <c r="T436" s="723"/>
      <c r="U436" s="723"/>
      <c r="V436" s="723"/>
      <c r="W436" s="747">
        <f>SUM(X438:X456)</f>
        <v>0</v>
      </c>
      <c r="X436" s="723"/>
      <c r="Y436" s="723"/>
      <c r="Z436" s="723"/>
      <c r="AA436" s="747">
        <f>SUM(AB438:AB456)</f>
        <v>0</v>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Input'!C438</f>
        <v>0</v>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v>8.9</v>
      </c>
      <c r="R438" s="575">
        <f>S438+1.5</f>
        <v>7.4</v>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v>434</v>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Input'!C440</f>
        <v>0</v>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v>7.7</v>
      </c>
      <c r="R440" s="575">
        <f>S440+1.5</f>
        <v>6.2</v>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v>436</v>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Input'!C442</f>
        <v>0</v>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v>10.5</v>
      </c>
      <c r="R442" s="575">
        <f>S442+1.5</f>
        <v>9</v>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v>438</v>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Input'!C444</f>
        <v>0</v>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v>9</v>
      </c>
      <c r="R444" s="575">
        <f>S444+1.5</f>
        <v>7.5</v>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v>440</v>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Input'!C446</f>
        <v>0</v>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v>13.5</v>
      </c>
      <c r="R446" s="575">
        <f>S446+1.5</f>
        <v>12</v>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v>442</v>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Input'!C448</f>
        <v>0</v>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v>12</v>
      </c>
      <c r="R448" s="575">
        <f>S448+1.5</f>
        <v>10.5</v>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v>444</v>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Input'!C450</f>
        <v>0</v>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v>16.5</v>
      </c>
      <c r="R450" s="575">
        <f>S450+1.5</f>
        <v>15</v>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v>446</v>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Input'!C452</f>
        <v>0</v>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v>14.5</v>
      </c>
      <c r="R452" s="575">
        <f>S452+1.5</f>
        <v>13</v>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v>448</v>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Input'!C454</f>
        <v>0</v>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v>450</v>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Input'!C456</f>
        <v>0</v>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v>452</v>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v>0</v>
      </c>
      <c r="H459" s="476"/>
      <c r="I459" s="476"/>
      <c r="J459" s="476"/>
      <c r="K459" s="736">
        <f>SUM(L466:L478)</f>
        <v>0</v>
      </c>
      <c r="L459" s="476"/>
      <c r="M459" s="476"/>
      <c r="N459" s="476"/>
      <c r="O459" s="736">
        <f>SUM(P466:P478)</f>
        <v>0</v>
      </c>
      <c r="P459" s="476"/>
      <c r="Q459" s="476"/>
      <c r="R459" s="476"/>
      <c r="S459" s="736">
        <f>SUM(T466:T478)</f>
        <v>0</v>
      </c>
      <c r="T459" s="476"/>
      <c r="U459" s="476"/>
      <c r="V459" s="476"/>
      <c r="W459" s="736">
        <f>SUM(X466:X478)</f>
        <v>0</v>
      </c>
      <c r="X459" s="476"/>
      <c r="Y459" s="476"/>
      <c r="Z459" s="476"/>
      <c r="AA459" s="736">
        <f>SUM(AB466:AB478)</f>
        <v>0</v>
      </c>
      <c r="AB459" s="476"/>
      <c r="AC459" s="651">
        <v>455</v>
      </c>
    </row>
    <row r="460" spans="1:30" ht="15" x14ac:dyDescent="0.2">
      <c r="A460" s="794"/>
      <c r="B460" s="721" t="s">
        <v>2210</v>
      </c>
      <c r="C460" s="722"/>
      <c r="D460" s="723"/>
      <c r="E460" s="723"/>
      <c r="F460" s="723"/>
      <c r="G460" s="747">
        <f>SUM(H462:H464)</f>
        <v>0</v>
      </c>
      <c r="H460" s="723"/>
      <c r="I460" s="723"/>
      <c r="J460" s="723"/>
      <c r="K460" s="747">
        <f>SUM(L462:L464)</f>
        <v>0</v>
      </c>
      <c r="L460" s="723"/>
      <c r="M460" s="723"/>
      <c r="N460" s="723"/>
      <c r="O460" s="747">
        <f>SUM(P462:P464)</f>
        <v>0</v>
      </c>
      <c r="P460" s="723"/>
      <c r="Q460" s="723"/>
      <c r="R460" s="723"/>
      <c r="S460" s="747">
        <f>SUM(T462:T464)</f>
        <v>0</v>
      </c>
      <c r="T460" s="723"/>
      <c r="U460" s="723"/>
      <c r="V460" s="723"/>
      <c r="W460" s="747">
        <f>SUM(X462:X464)</f>
        <v>0</v>
      </c>
      <c r="X460" s="723"/>
      <c r="Y460" s="723"/>
      <c r="Z460" s="723"/>
      <c r="AA460" s="747">
        <f>SUM(AB462:AB464)</f>
        <v>0</v>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Input'!C462</f>
        <v>0</v>
      </c>
      <c r="D462" s="346" t="s">
        <v>1236</v>
      </c>
      <c r="E462" s="572">
        <v>33.53</v>
      </c>
      <c r="F462" s="572">
        <v>29.97</v>
      </c>
      <c r="G462" s="572">
        <v>27.6</v>
      </c>
      <c r="H462" s="324" t="str">
        <f>IF((0=$C462),"",IFERROR(IF($C462&lt;5,$C462*E462,IF(AND(5&lt;=$C462,$C462&lt;=25),$C462*F462,IF($C462&gt;25,$C462*G462,"No Offer"))),"No Offer"))</f>
        <v/>
      </c>
      <c r="I462" s="573">
        <v>50</v>
      </c>
      <c r="J462" s="573">
        <v>50</v>
      </c>
      <c r="K462" s="573">
        <v>50</v>
      </c>
      <c r="L462" s="326" t="str">
        <f>IF((0=$C462),"",IFERROR(IF($C462&lt;5,$C462*I462,IF(AND(5&lt;=$C462,$C462&lt;=25),$C462*J462,IF($C462&gt;25,$C462*K462,"No Offer"))),"No Offer"))</f>
        <v/>
      </c>
      <c r="M462" s="572">
        <v>78.92</v>
      </c>
      <c r="N462" s="572">
        <v>78.92</v>
      </c>
      <c r="O462" s="572">
        <v>78.92</v>
      </c>
      <c r="P462" s="324" t="str">
        <f>IF((0=$C462),"",IFERROR(IF($C462&lt;5,$C462*M462,IF(AND(5&lt;=$C462,$C462&lt;=25),$C462*N462,IF($C462&gt;25,$C462*O462,"No Offer"))),"No Offer"))</f>
        <v/>
      </c>
      <c r="Q462" s="575">
        <v>45</v>
      </c>
      <c r="R462" s="575">
        <v>45</v>
      </c>
      <c r="S462" s="575">
        <v>45</v>
      </c>
      <c r="T462" s="326" t="str">
        <f>IF((0=$C462),"",IFERROR(IF($C462&lt;5,$C462*Q462,IF(AND(5&lt;=$C462,$C462&lt;=25),$C462*R462,IF($C462&gt;25,$C462*S462,"No Offer"))),"No Offer"))</f>
        <v/>
      </c>
      <c r="U462" s="576">
        <v>85</v>
      </c>
      <c r="V462" s="576">
        <v>75</v>
      </c>
      <c r="W462" s="576">
        <v>70</v>
      </c>
      <c r="X462" s="324" t="str">
        <f>IF((0=$C462),"",IFERROR(IF($C462&lt;5,$C462*U462,IF(AND(5&lt;=$C462,$C462&lt;=25),$C462*V462,IF($C462&gt;25,$C462*W462,"No Offer"))),"No Offer"))</f>
        <v/>
      </c>
      <c r="Y462" s="573" t="s">
        <v>402</v>
      </c>
      <c r="Z462" s="573" t="s">
        <v>402</v>
      </c>
      <c r="AA462" s="573" t="s">
        <v>402</v>
      </c>
      <c r="AB462" s="326" t="str">
        <f>IF((0=$C462),"",IFERROR(IF($C462&lt;5,$C462*Y462,IF(AND(5&lt;=$C462,$C462&lt;=25),$C462*Z462,IF($C462&gt;25,$C462*AA462,"No Offer"))),"No Offer"))</f>
        <v/>
      </c>
      <c r="AC462" s="651">
        <v>458</v>
      </c>
      <c r="AD462" s="651">
        <f>AC462</f>
        <v>458</v>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Input'!C464</f>
        <v>0</v>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v>460</v>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Input'!C466</f>
        <v>0</v>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v>462</v>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Input'!C468</f>
        <v>0</v>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v>464</v>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Input'!C470</f>
        <v>0</v>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v>466</v>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Input'!C472</f>
        <v>0</v>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v>468</v>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Input'!C474</f>
        <v>0</v>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v>470</v>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Input'!C476</f>
        <v>0</v>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v>472</v>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Input'!C478</f>
        <v>0</v>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v>474</v>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v>0</v>
      </c>
      <c r="H481" s="476"/>
      <c r="I481" s="476"/>
      <c r="J481" s="476"/>
      <c r="K481" s="736">
        <f>SUM(L483:L491)</f>
        <v>0</v>
      </c>
      <c r="L481" s="476"/>
      <c r="M481" s="476"/>
      <c r="N481" s="476"/>
      <c r="O481" s="736">
        <f>SUM(P483:P491)</f>
        <v>0</v>
      </c>
      <c r="P481" s="476"/>
      <c r="Q481" s="476"/>
      <c r="R481" s="476"/>
      <c r="S481" s="736">
        <f>SUM(T483:T491)</f>
        <v>0</v>
      </c>
      <c r="T481" s="476"/>
      <c r="U481" s="476"/>
      <c r="V481" s="476"/>
      <c r="W481" s="736">
        <f>SUM(X483:X491)</f>
        <v>0</v>
      </c>
      <c r="X481" s="476"/>
      <c r="Y481" s="476"/>
      <c r="Z481" s="476"/>
      <c r="AA481" s="736">
        <f>SUM(AB483:AB491)</f>
        <v>0</v>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Input'!C483</f>
        <v>0</v>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v>479</v>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Input'!C485</f>
        <v>0</v>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v>481</v>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Input'!C487</f>
        <v>0</v>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v>483</v>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Input'!C489</f>
        <v>0</v>
      </c>
      <c r="D489" s="562" t="s">
        <v>401</v>
      </c>
      <c r="E489" s="572">
        <v>58.95</v>
      </c>
      <c r="F489" s="572">
        <v>37.44</v>
      </c>
      <c r="G489" s="572">
        <v>32.06</v>
      </c>
      <c r="H489" s="324" t="str">
        <f>IF((0=$C489),"",IFERROR(IF($C489&lt;50,$C489*E489,IF(AND(50&lt;=$C489,$C489&lt;=250),$C489*F489,IF($C489&gt;250,$C489*G489,"No Offer"))),"No Offer"))</f>
        <v/>
      </c>
      <c r="I489" s="573">
        <v>22</v>
      </c>
      <c r="J489" s="573">
        <v>22</v>
      </c>
      <c r="K489" s="573">
        <v>22</v>
      </c>
      <c r="L489" s="326" t="str">
        <f>IF((0=$C489),"",IFERROR(IF($C489&lt;50,$C489*I489,IF(AND(50&lt;=$C489,$C489&lt;=250),$C489*J489,IF($C489&gt;250,$C489*K489,"No Offer"))),"No Offer"))</f>
        <v/>
      </c>
      <c r="M489" s="572">
        <v>15.91</v>
      </c>
      <c r="N489" s="572">
        <v>15.91</v>
      </c>
      <c r="O489" s="572">
        <v>15.91</v>
      </c>
      <c r="P489" s="324" t="str">
        <f>IF((0=$C489),"",IFERROR(IF($C489&lt;50,$C489*M489,IF(AND(50&lt;=$C489,$C489&lt;=250),$C489*N489,IF($C489&gt;250,$C489*O489,"No Offer"))),"No Offer"))</f>
        <v/>
      </c>
      <c r="Q489" s="575">
        <v>13.95</v>
      </c>
      <c r="R489" s="575">
        <v>12.75</v>
      </c>
      <c r="S489" s="575">
        <v>11</v>
      </c>
      <c r="T489" s="326" t="str">
        <f>IF((0=$C489),"",IFERROR(IF($C489&lt;50,$C489*Q489,IF(AND(50&lt;=$C489,$C489&lt;=250),$C489*R489,IF($C489&gt;250,$C489*S489,"No Offer"))),"No Offer"))</f>
        <v/>
      </c>
      <c r="U489" s="576">
        <v>14.26</v>
      </c>
      <c r="V489" s="576">
        <v>13.56</v>
      </c>
      <c r="W489" s="576">
        <v>13.3</v>
      </c>
      <c r="X489" s="324" t="str">
        <f>IF((0=$C489),"",IFERROR(IF($C489&lt;50,$C489*U489,IF(AND(50&lt;=$C489,$C489&lt;=250),$C489*V489,IF($C489&gt;250,$C489*W489,"No Offer"))),"No Offer"))</f>
        <v/>
      </c>
      <c r="Y489" s="573">
        <v>43.75</v>
      </c>
      <c r="Z489" s="573">
        <v>20.72</v>
      </c>
      <c r="AA489" s="573">
        <v>19.07</v>
      </c>
      <c r="AB489" s="326" t="str">
        <f>IF((0=$C489),"",IFERROR(IF($C489&lt;50,$C489*Y489,IF(AND(50&lt;=$C489,$C489&lt;=250),$C489*Z489,IF($C489&gt;250,$C489*AA489,"No Offer"))),"No Offer"))</f>
        <v/>
      </c>
      <c r="AC489" s="651">
        <v>485</v>
      </c>
      <c r="AD489" s="651">
        <f>AC489</f>
        <v>485</v>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Input'!C491</f>
        <v>0</v>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v>487</v>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v>0</v>
      </c>
      <c r="H494" s="476"/>
      <c r="I494" s="476"/>
      <c r="J494" s="476"/>
      <c r="K494" s="736">
        <f>SUM(L497:L507)</f>
        <v>0</v>
      </c>
      <c r="L494" s="476"/>
      <c r="M494" s="476"/>
      <c r="N494" s="476"/>
      <c r="O494" s="736">
        <f>SUM(P497:P507)</f>
        <v>0</v>
      </c>
      <c r="P494" s="476"/>
      <c r="Q494" s="476"/>
      <c r="R494" s="476"/>
      <c r="S494" s="736">
        <f>SUM(T497:T507)</f>
        <v>0</v>
      </c>
      <c r="T494" s="476"/>
      <c r="U494" s="476"/>
      <c r="V494" s="476"/>
      <c r="W494" s="736">
        <f>SUM(X497:X507)</f>
        <v>0</v>
      </c>
      <c r="X494" s="476"/>
      <c r="Y494" s="476"/>
      <c r="Z494" s="476"/>
      <c r="AA494" s="736">
        <f>SUM(AB497:AB507)</f>
        <v>0</v>
      </c>
      <c r="AB494" s="476"/>
      <c r="AC494" s="651">
        <v>490</v>
      </c>
    </row>
    <row r="495" spans="1:30" ht="15" x14ac:dyDescent="0.2">
      <c r="A495" s="794"/>
      <c r="B495" s="721" t="s">
        <v>2210</v>
      </c>
      <c r="C495" s="722"/>
      <c r="D495" s="723"/>
      <c r="E495" s="723"/>
      <c r="F495" s="723"/>
      <c r="G495" s="724">
        <f>SUM(H508:H510)</f>
        <v>0</v>
      </c>
      <c r="H495" s="723"/>
      <c r="I495" s="723"/>
      <c r="J495" s="723"/>
      <c r="K495" s="724">
        <f>SUM(L508:L510)</f>
        <v>0</v>
      </c>
      <c r="L495" s="723"/>
      <c r="M495" s="723"/>
      <c r="N495" s="723"/>
      <c r="O495" s="724">
        <f>SUM(P508:P510)</f>
        <v>0</v>
      </c>
      <c r="P495" s="723"/>
      <c r="Q495" s="723"/>
      <c r="R495" s="723"/>
      <c r="S495" s="724">
        <f>SUM(T508:T510)</f>
        <v>0</v>
      </c>
      <c r="T495" s="723"/>
      <c r="U495" s="723"/>
      <c r="V495" s="723"/>
      <c r="W495" s="724">
        <f>SUM(X508:X510)</f>
        <v>0</v>
      </c>
      <c r="X495" s="723"/>
      <c r="Y495" s="723"/>
      <c r="Z495" s="723"/>
      <c r="AA495" s="724">
        <f>SUM(AB508:AB510)</f>
        <v>0</v>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Input'!C497</f>
        <v>0</v>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v>493</v>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Input'!C499</f>
        <v>0</v>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v>495</v>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Input'!C501</f>
        <v>0</v>
      </c>
      <c r="D501" s="562" t="s">
        <v>401</v>
      </c>
      <c r="E501" s="572">
        <v>56.31</v>
      </c>
      <c r="F501" s="572">
        <v>32.450000000000003</v>
      </c>
      <c r="G501" s="572">
        <v>24.28</v>
      </c>
      <c r="H501" s="324" t="str">
        <f>IF((0=$C501),"",IFERROR(IF($C501&lt;50,$C501*E501,IF(AND(50&lt;=$C501,$C501&lt;=250),$C501*F501,IF($C501&gt;250,$C501*G501,"No Offer"))),"No Offer"))</f>
        <v/>
      </c>
      <c r="I501" s="573">
        <v>22</v>
      </c>
      <c r="J501" s="573">
        <v>22</v>
      </c>
      <c r="K501" s="573">
        <v>22</v>
      </c>
      <c r="L501" s="326" t="str">
        <f>IF((0=$C501),"",IFERROR(IF($C501&lt;50,$C501*I501,IF(AND(50&lt;=$C501,$C501&lt;=250),$C501*J501,IF($C501&gt;250,$C501*K501,"No Offer"))),"No Offer"))</f>
        <v/>
      </c>
      <c r="M501" s="572">
        <v>11.93</v>
      </c>
      <c r="N501" s="572">
        <v>11.93</v>
      </c>
      <c r="O501" s="572">
        <v>11.93</v>
      </c>
      <c r="P501" s="324" t="str">
        <f>IF((0=$C501),"",IFERROR(IF($C501&lt;50,$C501*M501,IF(AND(50&lt;=$C501,$C501&lt;=250),$C501*N501,IF($C501&gt;250,$C501*O501,"No Offer"))),"No Offer"))</f>
        <v/>
      </c>
      <c r="Q501" s="575">
        <v>14.25</v>
      </c>
      <c r="R501" s="575">
        <v>13</v>
      </c>
      <c r="S501" s="575">
        <v>12.25</v>
      </c>
      <c r="T501" s="326" t="str">
        <f>IF((0=$C501),"",IFERROR(IF($C501&lt;50,$C501*Q501,IF(AND(50&lt;=$C501,$C501&lt;=250),$C501*R501,IF($C501&gt;250,$C501*S501,"No Offer"))),"No Offer"))</f>
        <v/>
      </c>
      <c r="U501" s="576">
        <v>14.49</v>
      </c>
      <c r="V501" s="576">
        <v>13.79</v>
      </c>
      <c r="W501" s="576">
        <v>13.53</v>
      </c>
      <c r="X501" s="324" t="str">
        <f>IF((0=$C501),"",IFERROR(IF($C501&lt;50,$C501*U501,IF(AND(50&lt;=$C501,$C501&lt;=250),$C501*V501,IF($C501&gt;250,$C501*W501,"No Offer"))),"No Offer"))</f>
        <v/>
      </c>
      <c r="Y501" s="573">
        <v>58.99</v>
      </c>
      <c r="Z501" s="573">
        <v>24.43</v>
      </c>
      <c r="AA501" s="573">
        <v>21.96</v>
      </c>
      <c r="AB501" s="326" t="str">
        <f>IF((0=$C501),"",IFERROR(IF($C501&lt;50,$C501*Y501,IF(AND(50&lt;=$C501,$C501&lt;=250),$C501*Z501,IF($C501&gt;250,$C501*AA501,"No Offer"))),"No Offer"))</f>
        <v/>
      </c>
      <c r="AC501" s="651">
        <v>497</v>
      </c>
      <c r="AD501" s="651">
        <f>AC501</f>
        <v>497</v>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Input'!C503</f>
        <v>0</v>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v>499</v>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Input'!C505</f>
        <v>0</v>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v>501</v>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Input'!C507</f>
        <v>0</v>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v>503</v>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Input'!C509</f>
        <v>0</v>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v>505</v>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v>0</v>
      </c>
      <c r="H512" s="476"/>
      <c r="I512" s="476"/>
      <c r="J512" s="476"/>
      <c r="K512" s="736">
        <f>SUM(L514:L516)</f>
        <v>0</v>
      </c>
      <c r="L512" s="476"/>
      <c r="M512" s="476"/>
      <c r="N512" s="476"/>
      <c r="O512" s="736">
        <f>SUM(P514:P516)</f>
        <v>0</v>
      </c>
      <c r="P512" s="476"/>
      <c r="Q512" s="476"/>
      <c r="R512" s="476"/>
      <c r="S512" s="736">
        <f>SUM(T514:T516)</f>
        <v>0</v>
      </c>
      <c r="T512" s="476"/>
      <c r="U512" s="476"/>
      <c r="V512" s="476"/>
      <c r="W512" s="736">
        <f>SUM(X514:X516)</f>
        <v>0</v>
      </c>
      <c r="X512" s="476"/>
      <c r="Y512" s="476"/>
      <c r="Z512" s="476"/>
      <c r="AA512" s="736">
        <f>SUM(AB514:AB516)</f>
        <v>0</v>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Input'!C514</f>
        <v>0</v>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v>510</v>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Input'!C516</f>
        <v>0</v>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v>512</v>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v>0</v>
      </c>
      <c r="H521" s="723"/>
      <c r="I521" s="723"/>
      <c r="J521" s="723"/>
      <c r="K521" s="724">
        <f>SUM(L523:L551)</f>
        <v>0</v>
      </c>
      <c r="L521" s="723"/>
      <c r="M521" s="723"/>
      <c r="N521" s="723"/>
      <c r="O521" s="724">
        <f>SUM(P523:P551)</f>
        <v>0</v>
      </c>
      <c r="P521" s="723"/>
      <c r="Q521" s="723"/>
      <c r="R521" s="723"/>
      <c r="S521" s="724">
        <f>SUM(T523:T551)</f>
        <v>0</v>
      </c>
      <c r="T521" s="723"/>
      <c r="U521" s="723"/>
      <c r="V521" s="723"/>
      <c r="W521" s="724">
        <f>SUM(X523:X551)</f>
        <v>0</v>
      </c>
      <c r="X521" s="723"/>
      <c r="Y521" s="723"/>
      <c r="Z521" s="723"/>
      <c r="AA521" s="724">
        <f>SUM(AB523:AB551)</f>
        <v>0</v>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Input'!C523</f>
        <v>0</v>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v>519</v>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Input'!C525</f>
        <v>0</v>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v>521</v>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Input'!C527</f>
        <v>0</v>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v>523</v>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Input'!C529</f>
        <v>0</v>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v>525</v>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Input'!C531</f>
        <v>0</v>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v>527</v>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Input'!C533</f>
        <v>0</v>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v>529</v>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Input'!C535</f>
        <v>0</v>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v>531</v>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Input'!C537</f>
        <v>0</v>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v>533</v>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Input'!C539</f>
        <v>0</v>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v>535</v>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Input'!C541</f>
        <v>0</v>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v>537</v>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Input'!C543</f>
        <v>0</v>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v>539</v>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Input'!C545</f>
        <v>0</v>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v>541</v>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Input'!C547</f>
        <v>0</v>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v>543</v>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Input'!C549</f>
        <v>0</v>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v>545</v>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Input'!C551</f>
        <v>0</v>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v>547</v>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v>0</v>
      </c>
      <c r="H554" s="723"/>
      <c r="I554" s="723"/>
      <c r="J554" s="723"/>
      <c r="K554" s="724">
        <f>SUM(L556:L578)</f>
        <v>0</v>
      </c>
      <c r="L554" s="723"/>
      <c r="M554" s="723"/>
      <c r="N554" s="723"/>
      <c r="O554" s="724">
        <f>SUM(P556:P578)</f>
        <v>0</v>
      </c>
      <c r="P554" s="723"/>
      <c r="Q554" s="723"/>
      <c r="R554" s="723"/>
      <c r="S554" s="724">
        <f>SUM(T556:T578)</f>
        <v>0</v>
      </c>
      <c r="T554" s="723"/>
      <c r="U554" s="723"/>
      <c r="V554" s="723"/>
      <c r="W554" s="724">
        <f>SUM(X556:X578)</f>
        <v>0</v>
      </c>
      <c r="X554" s="723"/>
      <c r="Y554" s="723"/>
      <c r="Z554" s="723"/>
      <c r="AA554" s="724">
        <f>SUM(AB556:AB578)</f>
        <v>0</v>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Input'!C556</f>
        <v>0</v>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v>552</v>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Input'!C558</f>
        <v>0</v>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v>554</v>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Input'!C560</f>
        <v>0</v>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v>556</v>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Input'!C562</f>
        <v>0</v>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v>558</v>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Input'!C564</f>
        <v>0</v>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v>560</v>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Input'!C566</f>
        <v>0</v>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v>562</v>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Input'!C568</f>
        <v>0</v>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v>564</v>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Input'!C570</f>
        <v>0</v>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v>566</v>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Input'!C572</f>
        <v>0</v>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v>568</v>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Input'!C574</f>
        <v>0</v>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v>570</v>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Input'!C576</f>
        <v>0</v>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v>572</v>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Input'!C578</f>
        <v>0</v>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v>574</v>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v>0</v>
      </c>
      <c r="H583" s="723"/>
      <c r="I583" s="723"/>
      <c r="J583" s="723"/>
      <c r="K583" s="724">
        <f>SUM(L585:L589)</f>
        <v>0</v>
      </c>
      <c r="L583" s="723"/>
      <c r="M583" s="723"/>
      <c r="N583" s="723"/>
      <c r="O583" s="724">
        <f>SUM(P585:P589)</f>
        <v>0</v>
      </c>
      <c r="P583" s="723"/>
      <c r="Q583" s="723"/>
      <c r="R583" s="723"/>
      <c r="S583" s="724">
        <f>SUM(T585:T589)</f>
        <v>0</v>
      </c>
      <c r="T583" s="723"/>
      <c r="U583" s="723"/>
      <c r="V583" s="723"/>
      <c r="W583" s="724">
        <f>SUM(X585:X589)</f>
        <v>0</v>
      </c>
      <c r="X583" s="723"/>
      <c r="Y583" s="723"/>
      <c r="Z583" s="723"/>
      <c r="AA583" s="724">
        <f>SUM(AB585:AB589)</f>
        <v>0</v>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Input'!C585</f>
        <v>0</v>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v>581</v>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Input'!C587</f>
        <v>0</v>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v>583</v>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Input'!C589</f>
        <v>0</v>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v>585</v>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v>0</v>
      </c>
      <c r="H592" s="723"/>
      <c r="I592" s="723"/>
      <c r="J592" s="723"/>
      <c r="K592" s="724">
        <f>SUM(L594:L598)</f>
        <v>0</v>
      </c>
      <c r="L592" s="723"/>
      <c r="M592" s="723"/>
      <c r="N592" s="723"/>
      <c r="O592" s="724">
        <f>SUM(P594:P598)</f>
        <v>0</v>
      </c>
      <c r="P592" s="723"/>
      <c r="Q592" s="723"/>
      <c r="R592" s="723"/>
      <c r="S592" s="724">
        <f>SUM(T594:T598)</f>
        <v>0</v>
      </c>
      <c r="T592" s="723"/>
      <c r="U592" s="723"/>
      <c r="V592" s="723"/>
      <c r="W592" s="724">
        <f>SUM(X594:X598)</f>
        <v>0</v>
      </c>
      <c r="X592" s="723"/>
      <c r="Y592" s="723"/>
      <c r="Z592" s="723"/>
      <c r="AA592" s="724">
        <f>SUM(AB594:AB598)</f>
        <v>0</v>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Input'!C594</f>
        <v>0</v>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v>590</v>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Input'!C596</f>
        <v>0</v>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v>592</v>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Input'!C598</f>
        <v>0</v>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v>594</v>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v>0</v>
      </c>
      <c r="H601" s="723"/>
      <c r="I601" s="723"/>
      <c r="J601" s="723"/>
      <c r="K601" s="724">
        <f>SUM(L603:L607)</f>
        <v>0</v>
      </c>
      <c r="L601" s="723"/>
      <c r="M601" s="723"/>
      <c r="N601" s="723"/>
      <c r="O601" s="724">
        <f>SUM(P603:P607)</f>
        <v>0</v>
      </c>
      <c r="P601" s="723"/>
      <c r="Q601" s="723"/>
      <c r="R601" s="723"/>
      <c r="S601" s="724">
        <f>SUM(T603:T607)</f>
        <v>0</v>
      </c>
      <c r="T601" s="723"/>
      <c r="U601" s="723"/>
      <c r="V601" s="723"/>
      <c r="W601" s="724">
        <f>SUM(X603:X607)</f>
        <v>0</v>
      </c>
      <c r="X601" s="723"/>
      <c r="Y601" s="723"/>
      <c r="Z601" s="723"/>
      <c r="AA601" s="724">
        <f>SUM(AB603:AB607)</f>
        <v>0</v>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Input'!C603</f>
        <v>0</v>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v>599</v>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Input'!C605</f>
        <v>0</v>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v>601</v>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Input'!C607</f>
        <v>0</v>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v>603</v>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v>0</v>
      </c>
      <c r="H610" s="723"/>
      <c r="I610" s="723"/>
      <c r="J610" s="723"/>
      <c r="K610" s="724">
        <f>SUM(L612:L615)</f>
        <v>0</v>
      </c>
      <c r="L610" s="723"/>
      <c r="M610" s="723"/>
      <c r="N610" s="723"/>
      <c r="O610" s="724">
        <f>SUM(P612:P615)</f>
        <v>0</v>
      </c>
      <c r="P610" s="723"/>
      <c r="Q610" s="723"/>
      <c r="R610" s="723"/>
      <c r="S610" s="724">
        <f>SUM(T612:T615)</f>
        <v>0</v>
      </c>
      <c r="T610" s="723"/>
      <c r="U610" s="723"/>
      <c r="V610" s="723"/>
      <c r="W610" s="724">
        <f>SUM(X612:X615)</f>
        <v>0</v>
      </c>
      <c r="X610" s="723"/>
      <c r="Y610" s="723"/>
      <c r="Z610" s="723"/>
      <c r="AA610" s="724">
        <f>SUM(AB612:AB615)</f>
        <v>0</v>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Input'!C612</f>
        <v>0</v>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v>608</v>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Input'!C614</f>
        <v>0</v>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v>610</v>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Input'!C616</f>
        <v>0</v>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v>612</v>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Input'!C618</f>
        <v>0</v>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v>614</v>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v>0</v>
      </c>
      <c r="H623" s="723"/>
      <c r="I623" s="723"/>
      <c r="J623" s="723"/>
      <c r="K623" s="724">
        <f>SUM(L625:L628)</f>
        <v>0</v>
      </c>
      <c r="L623" s="723"/>
      <c r="M623" s="723"/>
      <c r="N623" s="723"/>
      <c r="O623" s="724">
        <f>SUM(P625:P628)</f>
        <v>0</v>
      </c>
      <c r="P623" s="723"/>
      <c r="Q623" s="723"/>
      <c r="R623" s="723"/>
      <c r="S623" s="724">
        <f>SUM(T625:T628)</f>
        <v>0</v>
      </c>
      <c r="T623" s="723"/>
      <c r="U623" s="723"/>
      <c r="V623" s="723"/>
      <c r="W623" s="724">
        <f>SUM(X625:X628)</f>
        <v>0</v>
      </c>
      <c r="X623" s="723"/>
      <c r="Y623" s="723"/>
      <c r="Z623" s="723"/>
      <c r="AA623" s="724">
        <f>SUM(AB625:AB628)</f>
        <v>0</v>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Input'!C625</f>
        <v>0</v>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v>621</v>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Input'!C627</f>
        <v>0</v>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v>623</v>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v>0</v>
      </c>
      <c r="H630" s="723"/>
      <c r="I630" s="723"/>
      <c r="J630" s="723"/>
      <c r="K630" s="724">
        <f>SUM(L632:L638)</f>
        <v>0</v>
      </c>
      <c r="L630" s="723"/>
      <c r="M630" s="723"/>
      <c r="N630" s="723"/>
      <c r="O630" s="724">
        <f>SUM(P632:P638)</f>
        <v>0</v>
      </c>
      <c r="P630" s="723"/>
      <c r="Q630" s="723"/>
      <c r="R630" s="723"/>
      <c r="S630" s="724">
        <f>SUM(T632:T638)</f>
        <v>0</v>
      </c>
      <c r="T630" s="723"/>
      <c r="U630" s="723"/>
      <c r="V630" s="723"/>
      <c r="W630" s="724">
        <f>SUM(X632:X638)</f>
        <v>0</v>
      </c>
      <c r="X630" s="723"/>
      <c r="Y630" s="723"/>
      <c r="Z630" s="723"/>
      <c r="AA630" s="724">
        <f>SUM(AB632:AB638)</f>
        <v>0</v>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Input'!C632</f>
        <v>0</v>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v>628</v>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Input'!C634</f>
        <v>0</v>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v>630</v>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Input'!C636</f>
        <v>0</v>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v>632</v>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Input'!C638</f>
        <v>0</v>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v>634</v>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v>0</v>
      </c>
      <c r="H641" s="723"/>
      <c r="I641" s="723"/>
      <c r="J641" s="723"/>
      <c r="K641" s="724">
        <f>SUM(L643:L649)</f>
        <v>0</v>
      </c>
      <c r="L641" s="723"/>
      <c r="M641" s="723"/>
      <c r="N641" s="723"/>
      <c r="O641" s="724">
        <f>SUM(P643:P649)</f>
        <v>0</v>
      </c>
      <c r="P641" s="723"/>
      <c r="Q641" s="723"/>
      <c r="R641" s="723"/>
      <c r="S641" s="724">
        <f>SUM(T643:T649)</f>
        <v>0</v>
      </c>
      <c r="T641" s="723"/>
      <c r="U641" s="723"/>
      <c r="V641" s="723"/>
      <c r="W641" s="724">
        <f>SUM(X643:X649)</f>
        <v>0</v>
      </c>
      <c r="X641" s="723"/>
      <c r="Y641" s="723"/>
      <c r="Z641" s="723"/>
      <c r="AA641" s="724">
        <f>SUM(AB643:AB649)</f>
        <v>0</v>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Input'!C643</f>
        <v>0</v>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v>639</v>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Input'!C645</f>
        <v>0</v>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v>641</v>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Input'!C647</f>
        <v>0</v>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v>643</v>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v>0</v>
      </c>
      <c r="H650" s="723"/>
      <c r="I650" s="723"/>
      <c r="J650" s="723"/>
      <c r="K650" s="724">
        <f>SUM(L652:L658)</f>
        <v>0</v>
      </c>
      <c r="L650" s="723"/>
      <c r="M650" s="723"/>
      <c r="N650" s="723"/>
      <c r="O650" s="724">
        <f>SUM(P652:P658)</f>
        <v>0</v>
      </c>
      <c r="P650" s="723"/>
      <c r="Q650" s="723"/>
      <c r="R650" s="723"/>
      <c r="S650" s="724">
        <f>SUM(T652:T658)</f>
        <v>0</v>
      </c>
      <c r="T650" s="723"/>
      <c r="U650" s="723"/>
      <c r="V650" s="723"/>
      <c r="W650" s="724">
        <f>SUM(X652:X658)</f>
        <v>0</v>
      </c>
      <c r="X650" s="723"/>
      <c r="Y650" s="723"/>
      <c r="Z650" s="723"/>
      <c r="AA650" s="724">
        <f>SUM(AB652:AB658)</f>
        <v>0</v>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Input'!C652</f>
        <v>0</v>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v>648</v>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Input'!C654</f>
        <v>0</v>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v>650</v>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Input'!C656</f>
        <v>0</v>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v>652</v>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Input'!C658</f>
        <v>0</v>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v>654</v>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v>0</v>
      </c>
      <c r="H663" s="723"/>
      <c r="I663" s="723"/>
      <c r="J663" s="723"/>
      <c r="K663" s="724">
        <f>SUM(L665:L671)</f>
        <v>0</v>
      </c>
      <c r="L663" s="723"/>
      <c r="M663" s="723"/>
      <c r="N663" s="723"/>
      <c r="O663" s="724">
        <f>SUM(P665:P671)</f>
        <v>0</v>
      </c>
      <c r="P663" s="723"/>
      <c r="Q663" s="723"/>
      <c r="R663" s="723"/>
      <c r="S663" s="724">
        <f>SUM(T665:T671)</f>
        <v>0</v>
      </c>
      <c r="T663" s="723"/>
      <c r="U663" s="723"/>
      <c r="V663" s="723"/>
      <c r="W663" s="724">
        <f>SUM(X665:X671)</f>
        <v>0</v>
      </c>
      <c r="X663" s="723"/>
      <c r="Y663" s="723"/>
      <c r="Z663" s="723"/>
      <c r="AA663" s="724">
        <f>SUM(AB665:AB671)</f>
        <v>0</v>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Input'!C665</f>
        <v>0</v>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v>661</v>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Input'!C667</f>
        <v>0</v>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v>663</v>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v>0</v>
      </c>
      <c r="H670" s="723"/>
      <c r="I670" s="723"/>
      <c r="J670" s="723"/>
      <c r="K670" s="724">
        <f>SUM(L672:L678)</f>
        <v>0</v>
      </c>
      <c r="L670" s="723"/>
      <c r="M670" s="723"/>
      <c r="N670" s="723"/>
      <c r="O670" s="724">
        <f>SUM(P672:P678)</f>
        <v>0</v>
      </c>
      <c r="P670" s="723"/>
      <c r="Q670" s="723"/>
      <c r="R670" s="723"/>
      <c r="S670" s="724">
        <f>SUM(T672:T678)</f>
        <v>0</v>
      </c>
      <c r="T670" s="723"/>
      <c r="U670" s="723"/>
      <c r="V670" s="723"/>
      <c r="W670" s="724">
        <f>SUM(X672:X678)</f>
        <v>0</v>
      </c>
      <c r="X670" s="723"/>
      <c r="Y670" s="723"/>
      <c r="Z670" s="723"/>
      <c r="AA670" s="724">
        <f>SUM(AB672:AB678)</f>
        <v>0</v>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Input'!C672</f>
        <v>0</v>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v>668</v>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Input'!C674</f>
        <v>0</v>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v>670</v>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Input'!C676</f>
        <v>0</v>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v>672</v>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Input'!C678</f>
        <v>0</v>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v>674</v>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v>0</v>
      </c>
      <c r="H681" s="723"/>
      <c r="I681" s="723"/>
      <c r="J681" s="723"/>
      <c r="K681" s="724">
        <f>SUM(L683:L689)</f>
        <v>0</v>
      </c>
      <c r="L681" s="723"/>
      <c r="M681" s="723"/>
      <c r="N681" s="723"/>
      <c r="O681" s="724">
        <f>SUM(P683:P689)</f>
        <v>0</v>
      </c>
      <c r="P681" s="723"/>
      <c r="Q681" s="723"/>
      <c r="R681" s="723"/>
      <c r="S681" s="724">
        <f>SUM(T683:T689)</f>
        <v>0</v>
      </c>
      <c r="T681" s="723"/>
      <c r="U681" s="723"/>
      <c r="V681" s="723"/>
      <c r="W681" s="724">
        <f>SUM(X683:X689)</f>
        <v>0</v>
      </c>
      <c r="X681" s="723"/>
      <c r="Y681" s="723"/>
      <c r="Z681" s="723"/>
      <c r="AA681" s="724">
        <f>SUM(AB683:AB689)</f>
        <v>0</v>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Input'!C683</f>
        <v>0</v>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v>679</v>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Input'!C685</f>
        <v>0</v>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v>681</v>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Input'!C687</f>
        <v>0</v>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v>683</v>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Input'!C689</f>
        <v>0</v>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v>685</v>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v>0</v>
      </c>
      <c r="H692" s="723"/>
      <c r="I692" s="723"/>
      <c r="J692" s="723"/>
      <c r="K692" s="724">
        <f>SUM(L694:L700)</f>
        <v>0</v>
      </c>
      <c r="L692" s="723"/>
      <c r="M692" s="723"/>
      <c r="N692" s="723"/>
      <c r="O692" s="724">
        <f>SUM(P694:P700)</f>
        <v>0</v>
      </c>
      <c r="P692" s="723"/>
      <c r="Q692" s="723"/>
      <c r="R692" s="723"/>
      <c r="S692" s="724">
        <f>SUM(T694:T700)</f>
        <v>0</v>
      </c>
      <c r="T692" s="723"/>
      <c r="U692" s="723"/>
      <c r="V692" s="723"/>
      <c r="W692" s="724">
        <f>SUM(X694:X700)</f>
        <v>0</v>
      </c>
      <c r="X692" s="723"/>
      <c r="Y692" s="723"/>
      <c r="Z692" s="723"/>
      <c r="AA692" s="724">
        <f>SUM(AB694:AB700)</f>
        <v>0</v>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Input'!C694</f>
        <v>0</v>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v>690</v>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Input'!C696</f>
        <v>0</v>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v>692</v>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Input'!C698</f>
        <v>0</v>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v>694</v>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v>0</v>
      </c>
      <c r="H706" s="723"/>
      <c r="I706" s="723"/>
      <c r="J706" s="723"/>
      <c r="K706" s="724">
        <f>SUM(L708:L726)</f>
        <v>0</v>
      </c>
      <c r="L706" s="723"/>
      <c r="M706" s="723"/>
      <c r="N706" s="723"/>
      <c r="O706" s="724">
        <f>SUM(P708:P726)</f>
        <v>0</v>
      </c>
      <c r="P706" s="723"/>
      <c r="Q706" s="723"/>
      <c r="R706" s="723"/>
      <c r="S706" s="724">
        <f>SUM(T708:T726)</f>
        <v>0</v>
      </c>
      <c r="T706" s="723"/>
      <c r="U706" s="723"/>
      <c r="V706" s="723"/>
      <c r="W706" s="724">
        <f>SUM(X708:X726)</f>
        <v>0</v>
      </c>
      <c r="X706" s="723"/>
      <c r="Y706" s="723"/>
      <c r="Z706" s="723"/>
      <c r="AA706" s="724">
        <f>SUM(AB708:AB726)</f>
        <v>0</v>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25.5" x14ac:dyDescent="0.2">
      <c r="A708" s="316" t="s">
        <v>2769</v>
      </c>
      <c r="B708" s="317" t="s">
        <v>2770</v>
      </c>
      <c r="C708" s="318">
        <f>'Series 1100 Input'!C708</f>
        <v>0</v>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v>704</v>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Input'!C710</f>
        <v>0</v>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v>706</v>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Input'!C712</f>
        <v>0</v>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v>708</v>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Input'!C714</f>
        <v>0</v>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v>710</v>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Input'!C716</f>
        <v>0</v>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v>712</v>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Input'!C718</f>
        <v>0</v>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v>714</v>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Input'!C720</f>
        <v>0</v>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v>716</v>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Input'!C722</f>
        <v>0</v>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v>718</v>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Input'!C724</f>
        <v>0</v>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v>720</v>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Input'!C726</f>
        <v>0</v>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v>722</v>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v>0</v>
      </c>
      <c r="H729" s="723"/>
      <c r="I729" s="725"/>
      <c r="J729" s="726"/>
      <c r="K729" s="821">
        <f>SUM(L731:L732)</f>
        <v>0</v>
      </c>
      <c r="L729" s="725"/>
      <c r="M729" s="727"/>
      <c r="N729" s="728"/>
      <c r="O729" s="821">
        <f>SUM(P731:P732)</f>
        <v>0</v>
      </c>
      <c r="P729" s="727"/>
      <c r="Q729" s="727"/>
      <c r="R729" s="728"/>
      <c r="S729" s="821">
        <f>SUM(T731:T732)</f>
        <v>0</v>
      </c>
      <c r="T729" s="727"/>
      <c r="U729" s="725"/>
      <c r="V729" s="726"/>
      <c r="W729" s="821">
        <f>SUM(X731:X732)</f>
        <v>0</v>
      </c>
      <c r="X729" s="725"/>
      <c r="Y729" s="725"/>
      <c r="Z729" s="726"/>
      <c r="AA729" s="724">
        <f>SUM(AB731:AB732)</f>
        <v>0</v>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Input'!C731</f>
        <v>0</v>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v>727</v>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v>0</v>
      </c>
      <c r="H734" s="723"/>
      <c r="I734" s="725"/>
      <c r="J734" s="726"/>
      <c r="K734" s="724">
        <f>SUM(L736:L738)</f>
        <v>0</v>
      </c>
      <c r="L734" s="725"/>
      <c r="M734" s="727"/>
      <c r="N734" s="728"/>
      <c r="O734" s="724">
        <f>SUM(P736:P738)</f>
        <v>0</v>
      </c>
      <c r="P734" s="727"/>
      <c r="Q734" s="727"/>
      <c r="R734" s="728"/>
      <c r="S734" s="724">
        <f>SUM(T736:T738)</f>
        <v>0</v>
      </c>
      <c r="T734" s="727"/>
      <c r="U734" s="725"/>
      <c r="V734" s="726"/>
      <c r="W734" s="724">
        <f>SUM(X736:X738)</f>
        <v>0</v>
      </c>
      <c r="X734" s="725"/>
      <c r="Y734" s="725"/>
      <c r="Z734" s="726"/>
      <c r="AA734" s="724">
        <f>SUM(AB736:AB738)</f>
        <v>0</v>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Input'!C736</f>
        <v>0</v>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v>732</v>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Input'!C738</f>
        <v>0</v>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v>734</v>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v>0</v>
      </c>
      <c r="H741" s="723"/>
      <c r="I741" s="723"/>
      <c r="J741" s="723"/>
      <c r="K741" s="724">
        <f>SUM(L743:L744)</f>
        <v>0</v>
      </c>
      <c r="L741" s="723"/>
      <c r="M741" s="723"/>
      <c r="N741" s="723"/>
      <c r="O741" s="724">
        <f>SUM(P743:P744)</f>
        <v>0</v>
      </c>
      <c r="P741" s="723"/>
      <c r="Q741" s="723"/>
      <c r="R741" s="723"/>
      <c r="S741" s="724">
        <f>SUM(T743:T744)</f>
        <v>0</v>
      </c>
      <c r="T741" s="723"/>
      <c r="U741" s="723"/>
      <c r="V741" s="723"/>
      <c r="W741" s="724">
        <f>SUM(X743:X744)</f>
        <v>0</v>
      </c>
      <c r="X741" s="723"/>
      <c r="Y741" s="723"/>
      <c r="Z741" s="723"/>
      <c r="AA741" s="724">
        <f>SUM(AB743:AB744)</f>
        <v>0</v>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25.5" x14ac:dyDescent="0.2">
      <c r="A743" s="316" t="s">
        <v>2795</v>
      </c>
      <c r="B743" s="317" t="s">
        <v>2796</v>
      </c>
      <c r="C743" s="318">
        <f>'Series 1100 Input'!C743</f>
        <v>0</v>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v>739</v>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Input'!C745</f>
        <v>0</v>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v>741</v>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v>0</v>
      </c>
      <c r="H748" s="723"/>
      <c r="I748" s="723"/>
      <c r="J748" s="723"/>
      <c r="K748" s="724">
        <f>SUM(L750:L756)</f>
        <v>0</v>
      </c>
      <c r="L748" s="723"/>
      <c r="M748" s="723"/>
      <c r="N748" s="723"/>
      <c r="O748" s="724">
        <f>SUM(P750:P756)</f>
        <v>0</v>
      </c>
      <c r="P748" s="723"/>
      <c r="Q748" s="723"/>
      <c r="R748" s="723"/>
      <c r="S748" s="724">
        <f>SUM(T750:T756)</f>
        <v>0</v>
      </c>
      <c r="T748" s="723"/>
      <c r="U748" s="723"/>
      <c r="V748" s="723"/>
      <c r="W748" s="724">
        <f>SUM(X750:X756)</f>
        <v>0</v>
      </c>
      <c r="X748" s="723"/>
      <c r="Y748" s="723"/>
      <c r="Z748" s="723"/>
      <c r="AA748" s="724">
        <f>SUM(AB750:AB756)</f>
        <v>0</v>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Input'!C750</f>
        <v>0</v>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v>746</v>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Input'!C752</f>
        <v>0</v>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v>748</v>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Input'!C754</f>
        <v>0</v>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v>750</v>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Input'!C756</f>
        <v>0</v>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v>752</v>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v>0</v>
      </c>
      <c r="H759" s="723"/>
      <c r="I759" s="723"/>
      <c r="J759" s="723"/>
      <c r="K759" s="724">
        <f>SUM(L761:L765)</f>
        <v>0</v>
      </c>
      <c r="L759" s="723"/>
      <c r="M759" s="723"/>
      <c r="N759" s="723"/>
      <c r="O759" s="724">
        <f>SUM(P761:P765)</f>
        <v>0</v>
      </c>
      <c r="P759" s="723"/>
      <c r="Q759" s="723"/>
      <c r="R759" s="723"/>
      <c r="S759" s="724">
        <f>SUM(T761:T765)</f>
        <v>0</v>
      </c>
      <c r="T759" s="723"/>
      <c r="U759" s="723"/>
      <c r="V759" s="723"/>
      <c r="W759" s="724">
        <f>SUM(X761:X765)</f>
        <v>0</v>
      </c>
      <c r="X759" s="723"/>
      <c r="Y759" s="723"/>
      <c r="Z759" s="723"/>
      <c r="AA759" s="724">
        <f>SUM(AB761:AB765)</f>
        <v>0</v>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Input'!C761</f>
        <v>0</v>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v>757</v>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Input'!C763</f>
        <v>0</v>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v>759</v>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Input'!C765</f>
        <v>0</v>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v>761</v>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v>0</v>
      </c>
      <c r="H770" s="723"/>
      <c r="I770" s="723"/>
      <c r="J770" s="723"/>
      <c r="K770" s="724">
        <f>SUM(L772:L790)</f>
        <v>0</v>
      </c>
      <c r="L770" s="723"/>
      <c r="M770" s="723"/>
      <c r="N770" s="723"/>
      <c r="O770" s="724">
        <f>SUM(P772:P790)</f>
        <v>0</v>
      </c>
      <c r="P770" s="723"/>
      <c r="Q770" s="723"/>
      <c r="R770" s="723"/>
      <c r="S770" s="724">
        <f>SUM(T772:T790)</f>
        <v>0</v>
      </c>
      <c r="T770" s="723"/>
      <c r="U770" s="723"/>
      <c r="V770" s="723"/>
      <c r="W770" s="724">
        <f>SUM(X772:X790)</f>
        <v>0</v>
      </c>
      <c r="X770" s="723"/>
      <c r="Y770" s="723"/>
      <c r="Z770" s="723"/>
      <c r="AA770" s="724">
        <f>SUM(AB772:AB790)</f>
        <v>0</v>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Input'!C772</f>
        <v>0</v>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v>768</v>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Input'!C774</f>
        <v>0</v>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v>770</v>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Input'!C776</f>
        <v>0</v>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v>772</v>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Input'!C778</f>
        <v>0</v>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v>774</v>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Input'!C780</f>
        <v>0</v>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v>776</v>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Input'!C782</f>
        <v>0</v>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v>778</v>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Input'!C784</f>
        <v>0</v>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v>780</v>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Input'!C786</f>
        <v>0</v>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v>782</v>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Input'!C788</f>
        <v>0</v>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v>784</v>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Input'!C790</f>
        <v>0</v>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v>786</v>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v>0</v>
      </c>
      <c r="H793" s="723"/>
      <c r="I793" s="725"/>
      <c r="J793" s="726"/>
      <c r="K793" s="821">
        <f>SUM(L795:L796)</f>
        <v>0</v>
      </c>
      <c r="L793" s="725"/>
      <c r="M793" s="727"/>
      <c r="N793" s="728"/>
      <c r="O793" s="821">
        <f>SUM(P795:P796)</f>
        <v>0</v>
      </c>
      <c r="P793" s="727"/>
      <c r="Q793" s="727"/>
      <c r="R793" s="728"/>
      <c r="S793" s="821">
        <f>SUM(T795:T796)</f>
        <v>0</v>
      </c>
      <c r="T793" s="727"/>
      <c r="U793" s="725"/>
      <c r="V793" s="726"/>
      <c r="W793" s="821">
        <f>SUM(X795:X796)</f>
        <v>0</v>
      </c>
      <c r="X793" s="725"/>
      <c r="Y793" s="725"/>
      <c r="Z793" s="726"/>
      <c r="AA793" s="724">
        <f>SUM(AB795:AB796)</f>
        <v>0</v>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Input'!C795</f>
        <v>0</v>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v>791</v>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v>0</v>
      </c>
      <c r="H798" s="723"/>
      <c r="I798" s="725"/>
      <c r="J798" s="726"/>
      <c r="K798" s="724">
        <f>SUM(L800:L802)</f>
        <v>0</v>
      </c>
      <c r="L798" s="725"/>
      <c r="M798" s="727"/>
      <c r="N798" s="728"/>
      <c r="O798" s="724">
        <f>SUM(P800:P802)</f>
        <v>0</v>
      </c>
      <c r="P798" s="727"/>
      <c r="Q798" s="727"/>
      <c r="R798" s="728"/>
      <c r="S798" s="724">
        <f>SUM(T800:T802)</f>
        <v>0</v>
      </c>
      <c r="T798" s="727"/>
      <c r="U798" s="725"/>
      <c r="V798" s="726"/>
      <c r="W798" s="724">
        <f>SUM(X800:X802)</f>
        <v>0</v>
      </c>
      <c r="X798" s="725"/>
      <c r="Y798" s="725"/>
      <c r="Z798" s="726"/>
      <c r="AA798" s="724">
        <f>SUM(AB800:AB802)</f>
        <v>0</v>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Input'!C800</f>
        <v>0</v>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v>796</v>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Input'!C802</f>
        <v>0</v>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v>798</v>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v>0</v>
      </c>
      <c r="H805" s="723"/>
      <c r="I805" s="725"/>
      <c r="J805" s="726"/>
      <c r="K805" s="724">
        <f>SUM(L807:L809)</f>
        <v>0</v>
      </c>
      <c r="L805" s="725"/>
      <c r="M805" s="727"/>
      <c r="N805" s="728"/>
      <c r="O805" s="724">
        <f>SUM(P807:P809)</f>
        <v>0</v>
      </c>
      <c r="P805" s="727"/>
      <c r="Q805" s="727"/>
      <c r="R805" s="728"/>
      <c r="S805" s="724">
        <f>SUM(T807:T809)</f>
        <v>0</v>
      </c>
      <c r="T805" s="727"/>
      <c r="U805" s="725"/>
      <c r="V805" s="726"/>
      <c r="W805" s="724">
        <f>SUM(X807:X809)</f>
        <v>0</v>
      </c>
      <c r="X805" s="725"/>
      <c r="Y805" s="725"/>
      <c r="Z805" s="726"/>
      <c r="AA805" s="724">
        <f>SUM(AB807:AB809)</f>
        <v>0</v>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Input'!C807</f>
        <v>0</v>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v>803</v>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Input'!C809</f>
        <v>0</v>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v>805</v>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v>0</v>
      </c>
      <c r="H812" s="723"/>
      <c r="I812" s="725"/>
      <c r="J812" s="726"/>
      <c r="K812" s="724">
        <f>SUM(L814:L820)</f>
        <v>0</v>
      </c>
      <c r="L812" s="725"/>
      <c r="M812" s="727"/>
      <c r="N812" s="728"/>
      <c r="O812" s="724">
        <f>SUM(P814:P820)</f>
        <v>0</v>
      </c>
      <c r="P812" s="727"/>
      <c r="Q812" s="727"/>
      <c r="R812" s="728"/>
      <c r="S812" s="724">
        <f>SUM(T814:T820)</f>
        <v>0</v>
      </c>
      <c r="T812" s="727"/>
      <c r="U812" s="725"/>
      <c r="V812" s="726"/>
      <c r="W812" s="724">
        <f>SUM(X814:X820)</f>
        <v>0</v>
      </c>
      <c r="X812" s="725"/>
      <c r="Y812" s="725"/>
      <c r="Z812" s="726"/>
      <c r="AA812" s="724">
        <f>SUM(AB814:AB820)</f>
        <v>0</v>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Input'!C814</f>
        <v>0</v>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v>810</v>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Input'!C816</f>
        <v>0</v>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v>812</v>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Input'!C818</f>
        <v>0</v>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v>814</v>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Input'!C820</f>
        <v>0</v>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v>816</v>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v>0</v>
      </c>
      <c r="H823" s="723"/>
      <c r="I823" s="725"/>
      <c r="J823" s="726"/>
      <c r="K823" s="724">
        <f>SUM(L825:L829)</f>
        <v>0</v>
      </c>
      <c r="L823" s="725"/>
      <c r="M823" s="727"/>
      <c r="N823" s="728"/>
      <c r="O823" s="724">
        <f>SUM(P825:P829)</f>
        <v>0</v>
      </c>
      <c r="P823" s="727"/>
      <c r="Q823" s="727"/>
      <c r="R823" s="728"/>
      <c r="S823" s="724">
        <f>SUM(T825:T829)</f>
        <v>0</v>
      </c>
      <c r="T823" s="727"/>
      <c r="U823" s="725"/>
      <c r="V823" s="726"/>
      <c r="W823" s="724">
        <f>SUM(X825:X829)</f>
        <v>0</v>
      </c>
      <c r="X823" s="725"/>
      <c r="Y823" s="725"/>
      <c r="Z823" s="726"/>
      <c r="AA823" s="724">
        <f>SUM(AB825:AB829)</f>
        <v>0</v>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Input'!C825</f>
        <v>0</v>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v>821</v>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Input'!C827</f>
        <v>0</v>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v>823</v>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Input'!C829</f>
        <v>0</v>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v>825</v>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v>0</v>
      </c>
      <c r="H832" s="723"/>
      <c r="I832" s="725"/>
      <c r="J832" s="726"/>
      <c r="K832" s="724">
        <f>SUM(L834:L836)</f>
        <v>0</v>
      </c>
      <c r="L832" s="725"/>
      <c r="M832" s="727"/>
      <c r="N832" s="728"/>
      <c r="O832" s="724">
        <f>SUM(P834:P836)</f>
        <v>0</v>
      </c>
      <c r="P832" s="727"/>
      <c r="Q832" s="727"/>
      <c r="R832" s="728"/>
      <c r="S832" s="724">
        <f>SUM(T834:T836)</f>
        <v>0</v>
      </c>
      <c r="T832" s="727"/>
      <c r="U832" s="725"/>
      <c r="V832" s="726"/>
      <c r="W832" s="724">
        <f>SUM(X834:X836)</f>
        <v>0</v>
      </c>
      <c r="X832" s="725"/>
      <c r="Y832" s="725"/>
      <c r="Z832" s="726"/>
      <c r="AA832" s="724">
        <f>SUM(AB834:AB836)</f>
        <v>0</v>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Input'!C835</f>
        <v>0</v>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v>831</v>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v>0</v>
      </c>
      <c r="H838" s="723"/>
      <c r="I838" s="725"/>
      <c r="J838" s="726"/>
      <c r="K838" s="724">
        <f>SUM(L840:L842)</f>
        <v>0</v>
      </c>
      <c r="L838" s="725"/>
      <c r="M838" s="727"/>
      <c r="N838" s="728"/>
      <c r="O838" s="724">
        <f>SUM(P840:P842)</f>
        <v>0</v>
      </c>
      <c r="P838" s="723"/>
      <c r="Q838" s="727"/>
      <c r="R838" s="728"/>
      <c r="S838" s="724">
        <f>SUM(T840:T842)</f>
        <v>0</v>
      </c>
      <c r="T838" s="725"/>
      <c r="U838" s="725"/>
      <c r="V838" s="726"/>
      <c r="W838" s="724">
        <f>SUM(X840:X842)</f>
        <v>0</v>
      </c>
      <c r="X838" s="723"/>
      <c r="Y838" s="725"/>
      <c r="Z838" s="726"/>
      <c r="AA838" s="724">
        <f>SUM(AB840:AB842)</f>
        <v>0</v>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Input'!C840</f>
        <v>0</v>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v>836</v>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Input'!C842</f>
        <v>0</v>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v>838</v>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Design'!$E26)</f>
        <v>0</v>
      </c>
      <c r="I846" s="476"/>
      <c r="J846" s="476"/>
      <c r="K846" s="476"/>
      <c r="L846" s="737">
        <f>(K512+K494+K481+K459)*'Summary Design'!$E26</f>
        <v>0</v>
      </c>
      <c r="M846" s="476"/>
      <c r="N846" s="476"/>
      <c r="O846" s="476"/>
      <c r="P846" s="737">
        <f>(O512+O494+O481+O459)*'Summary Design'!$E26</f>
        <v>0</v>
      </c>
      <c r="Q846" s="476"/>
      <c r="R846" s="476"/>
      <c r="S846" s="476"/>
      <c r="T846" s="737">
        <f>(S512+S494+S481+S459)*'Summary Design'!$E26</f>
        <v>0</v>
      </c>
      <c r="U846" s="476"/>
      <c r="V846" s="476"/>
      <c r="W846" s="476"/>
      <c r="X846" s="737">
        <f>(W512+W494+W481+W459)*'Summary Design'!$E26</f>
        <v>0</v>
      </c>
      <c r="Y846" s="476"/>
      <c r="Z846" s="476"/>
      <c r="AA846" s="476"/>
      <c r="AB846" s="737">
        <f>(AA512+AA494+AA481+AA459)*'Summary Design'!$E26</f>
        <v>0</v>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Design'!$E27)</f>
        <v>0</v>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Design'!$E27</f>
        <v>0</v>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Design'!$E27</f>
        <v>0</v>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Design'!$E27</f>
        <v>0</v>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Design'!$E27</f>
        <v>0</v>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Design'!$E27</f>
        <v>0</v>
      </c>
      <c r="AC847" s="651">
        <v>843</v>
      </c>
    </row>
    <row r="848" spans="1:30" ht="15" x14ac:dyDescent="0.2">
      <c r="A848" s="363"/>
      <c r="B848" s="364" t="s">
        <v>2866</v>
      </c>
      <c r="C848" s="365"/>
      <c r="D848" s="366"/>
      <c r="E848" s="366"/>
      <c r="F848" s="366"/>
      <c r="G848" s="583"/>
      <c r="H848" s="368">
        <f>IF(COUNTIF(H14:H843,"No offer")&gt;0,"No Offer",SUM(H14:H843))</f>
        <v>0</v>
      </c>
      <c r="I848" s="366"/>
      <c r="J848" s="366"/>
      <c r="K848" s="583"/>
      <c r="L848" s="368">
        <f>IF(COUNTIF(L14:L843,"No offer")&gt;0,"No Offer",SUM(L14:L843))</f>
        <v>0</v>
      </c>
      <c r="M848" s="366"/>
      <c r="N848" s="366"/>
      <c r="O848" s="583"/>
      <c r="P848" s="368">
        <f>IF(COUNTIF(P14:P843,"No offer")&gt;0,"No Offer",SUM(P14:P843))</f>
        <v>0</v>
      </c>
      <c r="Q848" s="366"/>
      <c r="R848" s="366"/>
      <c r="S848" s="583"/>
      <c r="T848" s="368">
        <f>IF(COUNTIF(T14:T843,"No offer")&gt;0,"No Offer",SUM(T14:T843))</f>
        <v>0</v>
      </c>
      <c r="U848" s="366"/>
      <c r="V848" s="366"/>
      <c r="W848" s="583"/>
      <c r="X848" s="368">
        <f>IF(COUNTIF(X14:X843,"No offer")&gt;0,"No Offer",SUM(X14:X843))</f>
        <v>0</v>
      </c>
      <c r="Y848" s="366"/>
      <c r="Z848" s="366"/>
      <c r="AA848" s="583"/>
      <c r="AB848" s="368">
        <f>IF(COUNTIF(AB14:AB843,"No offer")&gt;0,"No Offer",SUM(AB14:AB843))</f>
        <v>0</v>
      </c>
      <c r="AC848" s="651">
        <v>844</v>
      </c>
    </row>
    <row r="849" spans="1:28" x14ac:dyDescent="0.2">
      <c r="A849" s="474"/>
      <c r="B849" s="475" t="s">
        <v>4048</v>
      </c>
      <c r="C849" s="707"/>
      <c r="D849" s="708"/>
      <c r="E849" s="708"/>
      <c r="F849" s="708"/>
      <c r="G849" s="709"/>
      <c r="H849" s="370">
        <f>SUM(H848:AB848)/H850</f>
        <v>0</v>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v>6</v>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yR1RcPdvHpaGpmJv0bvdadGGyWrSHwyOifEbGJ9y2lhBnm4iWcKEV2EWD2rUVEK2CbAsFtPX93BIneq+mk/BYw==" saltValue="kOmf8iy9X6JhZ3cVG658Nw==" spinCount="100000" sheet="1" objects="1" scenarios="1" selectLockedCells="1" selectUnlockedCells="1"/>
  <sortState xmlns:xlrd2="http://schemas.microsoft.com/office/spreadsheetml/2017/richdata2" ref="A5:AD848">
    <sortCondition ref="AC5:AC848"/>
  </sortState>
  <mergeCells count="7">
    <mergeCell ref="Y2:AA2"/>
    <mergeCell ref="I3:K3"/>
    <mergeCell ref="Y3:AB3"/>
    <mergeCell ref="U3:X3"/>
    <mergeCell ref="E3:H3"/>
    <mergeCell ref="M3:P3"/>
    <mergeCell ref="Q3:T3"/>
  </mergeCells>
  <phoneticPr fontId="7" type="noConversion"/>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948C-A3F2-4174-B869-28B69972C1EE}">
  <sheetPr codeName="Sheet32">
    <tabColor rgb="FF7030A0"/>
    <pageSetUpPr fitToPage="1"/>
  </sheetPr>
  <dimension ref="A1:AD852"/>
  <sheetViews>
    <sheetView zoomScale="55" zoomScaleNormal="55" zoomScaleSheetLayoutView="85" workbookViewId="0"/>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10" width="9.140625" style="584"/>
    <col min="11" max="11" width="10" style="584" customWidth="1"/>
    <col min="12" max="12" width="10.5703125" style="584" customWidth="1"/>
    <col min="13" max="14" width="9.140625" style="584"/>
    <col min="15" max="15" width="10.85546875" style="584" customWidth="1"/>
    <col min="16" max="16" width="12" style="584" customWidth="1"/>
    <col min="17" max="18" width="9.140625" style="584"/>
    <col min="19" max="19" width="10.28515625" style="584" customWidth="1"/>
    <col min="20" max="20" width="13" style="584" customWidth="1"/>
    <col min="21" max="22" width="9.140625" style="584"/>
    <col min="23" max="23" width="10.5703125" style="584" customWidth="1"/>
    <col min="24" max="24" width="12.85546875" style="584" customWidth="1"/>
    <col min="25" max="26" width="9.140625" style="584"/>
    <col min="27" max="27" width="9.28515625" style="584" bestFit="1" customWidth="1"/>
    <col min="28" max="28" width="16" style="584" customWidth="1"/>
    <col min="29" max="16384" width="9.140625" style="557"/>
  </cols>
  <sheetData>
    <row r="1" spans="1:30" s="295" customFormat="1" ht="15.75" x14ac:dyDescent="0.25">
      <c r="A1" s="294" t="s">
        <v>2206</v>
      </c>
      <c r="C1" s="296"/>
      <c r="D1" s="296"/>
      <c r="E1" s="296"/>
      <c r="F1" s="296"/>
      <c r="G1" s="296"/>
      <c r="H1" s="296"/>
      <c r="I1" s="296"/>
      <c r="J1" s="296"/>
      <c r="K1" s="296"/>
      <c r="L1" s="296"/>
      <c r="M1" s="296"/>
      <c r="N1" s="296"/>
      <c r="O1" s="296"/>
      <c r="P1" s="296"/>
      <c r="Q1" s="296"/>
      <c r="R1" s="296"/>
      <c r="S1" s="296"/>
      <c r="T1" s="296"/>
      <c r="U1" s="296"/>
      <c r="V1" s="296"/>
      <c r="W1" s="296"/>
      <c r="X1" s="296"/>
      <c r="Y1" s="781"/>
      <c r="Z1" s="781"/>
      <c r="AA1" s="781"/>
      <c r="AB1" s="781"/>
    </row>
    <row r="2" spans="1:30" s="651" customFormat="1" ht="15.75" x14ac:dyDescent="0.25">
      <c r="A2" s="663"/>
      <c r="B2" s="295"/>
      <c r="C2" s="296"/>
      <c r="D2" s="296"/>
      <c r="E2" s="296"/>
      <c r="F2" s="296"/>
      <c r="G2" s="296"/>
      <c r="H2" s="296"/>
      <c r="I2" s="296"/>
      <c r="J2" s="296"/>
      <c r="K2" s="296"/>
      <c r="L2" s="296"/>
      <c r="M2" s="296"/>
      <c r="N2" s="296"/>
      <c r="O2" s="296"/>
      <c r="P2" s="296"/>
      <c r="Q2" s="296"/>
      <c r="R2" s="296"/>
      <c r="S2" s="296"/>
      <c r="T2" s="296"/>
      <c r="U2" s="296"/>
      <c r="V2" s="296"/>
      <c r="W2" s="296"/>
      <c r="X2" s="296"/>
      <c r="Y2" s="1050"/>
      <c r="Z2" s="1050"/>
      <c r="AA2" s="1050"/>
      <c r="AB2" s="379"/>
    </row>
    <row r="3" spans="1:30" s="651" customFormat="1" ht="15" customHeight="1" x14ac:dyDescent="0.2">
      <c r="A3" s="387" t="s">
        <v>1</v>
      </c>
      <c r="B3" s="388" t="s">
        <v>2</v>
      </c>
      <c r="C3" s="303" t="s">
        <v>3</v>
      </c>
      <c r="D3" s="303" t="s">
        <v>4</v>
      </c>
      <c r="E3" s="1080" t="s">
        <v>5</v>
      </c>
      <c r="F3" s="1080"/>
      <c r="G3" s="1080"/>
      <c r="H3" s="1080"/>
      <c r="I3" s="1055" t="s">
        <v>6</v>
      </c>
      <c r="J3" s="1055"/>
      <c r="K3" s="1055"/>
      <c r="L3" s="302"/>
      <c r="M3" s="1056" t="s">
        <v>7</v>
      </c>
      <c r="N3" s="1056"/>
      <c r="O3" s="1056"/>
      <c r="P3" s="1056"/>
      <c r="Q3" s="1055" t="s">
        <v>381</v>
      </c>
      <c r="R3" s="1055"/>
      <c r="S3" s="1055"/>
      <c r="T3" s="1055"/>
      <c r="U3" s="1056" t="s">
        <v>9</v>
      </c>
      <c r="V3" s="1056"/>
      <c r="W3" s="1056"/>
      <c r="X3" s="1056"/>
      <c r="Y3" s="1055" t="s">
        <v>10</v>
      </c>
      <c r="Z3" s="1055"/>
      <c r="AA3" s="1055"/>
      <c r="AB3" s="1055"/>
    </row>
    <row r="4" spans="1:30" s="651" customFormat="1" ht="15" x14ac:dyDescent="0.2">
      <c r="A4" s="387"/>
      <c r="B4" s="388"/>
      <c r="C4" s="303"/>
      <c r="D4" s="303"/>
      <c r="E4" s="392" t="s">
        <v>382</v>
      </c>
      <c r="F4" s="392" t="s">
        <v>383</v>
      </c>
      <c r="G4" s="392" t="s">
        <v>384</v>
      </c>
      <c r="H4" s="782" t="s">
        <v>13</v>
      </c>
      <c r="I4" s="305" t="s">
        <v>382</v>
      </c>
      <c r="J4" s="305" t="s">
        <v>383</v>
      </c>
      <c r="K4" s="305" t="s">
        <v>384</v>
      </c>
      <c r="L4" s="387" t="s">
        <v>13</v>
      </c>
      <c r="M4" s="392" t="s">
        <v>382</v>
      </c>
      <c r="N4" s="392" t="s">
        <v>383</v>
      </c>
      <c r="O4" s="392" t="s">
        <v>384</v>
      </c>
      <c r="P4" s="782" t="s">
        <v>13</v>
      </c>
      <c r="Q4" s="305" t="s">
        <v>382</v>
      </c>
      <c r="R4" s="305" t="s">
        <v>383</v>
      </c>
      <c r="S4" s="305" t="s">
        <v>384</v>
      </c>
      <c r="T4" s="387" t="s">
        <v>13</v>
      </c>
      <c r="U4" s="392" t="s">
        <v>382</v>
      </c>
      <c r="V4" s="392" t="s">
        <v>383</v>
      </c>
      <c r="W4" s="392" t="s">
        <v>384</v>
      </c>
      <c r="X4" s="782" t="s">
        <v>13</v>
      </c>
      <c r="Y4" s="305" t="s">
        <v>382</v>
      </c>
      <c r="Z4" s="305" t="s">
        <v>383</v>
      </c>
      <c r="AA4" s="305" t="s">
        <v>384</v>
      </c>
      <c r="AB4" s="387" t="s">
        <v>13</v>
      </c>
      <c r="AC4" s="651" t="s">
        <v>4052</v>
      </c>
    </row>
    <row r="5" spans="1:30" s="651" customFormat="1" ht="15" x14ac:dyDescent="0.2">
      <c r="A5" s="387"/>
      <c r="B5" s="388"/>
      <c r="C5" s="303"/>
      <c r="D5" s="303"/>
      <c r="E5" s="394"/>
      <c r="F5" s="394"/>
      <c r="G5" s="394"/>
      <c r="H5" s="394"/>
      <c r="I5" s="303"/>
      <c r="J5" s="303"/>
      <c r="K5" s="303"/>
      <c r="L5" s="303"/>
      <c r="M5" s="394"/>
      <c r="N5" s="394"/>
      <c r="O5" s="394"/>
      <c r="P5" s="394"/>
      <c r="Q5" s="303"/>
      <c r="R5" s="303"/>
      <c r="S5" s="303"/>
      <c r="T5" s="303"/>
      <c r="U5" s="394"/>
      <c r="V5" s="394"/>
      <c r="W5" s="394"/>
      <c r="X5" s="394"/>
      <c r="Y5" s="783"/>
      <c r="Z5" s="783"/>
      <c r="AA5" s="783"/>
      <c r="AB5" s="783"/>
      <c r="AC5" s="651">
        <v>1</v>
      </c>
      <c r="AD5" s="557"/>
    </row>
    <row r="6" spans="1:30" s="651" customFormat="1" ht="15" x14ac:dyDescent="0.2">
      <c r="A6" s="404"/>
      <c r="B6" s="405"/>
      <c r="C6" s="415"/>
      <c r="D6" s="415"/>
      <c r="E6" s="784"/>
      <c r="F6" s="784"/>
      <c r="G6" s="784"/>
      <c r="H6" s="784"/>
      <c r="I6" s="415"/>
      <c r="J6" s="415"/>
      <c r="K6" s="415"/>
      <c r="L6" s="415"/>
      <c r="M6" s="784"/>
      <c r="N6" s="784"/>
      <c r="O6" s="784"/>
      <c r="P6" s="784"/>
      <c r="Q6" s="415"/>
      <c r="R6" s="415"/>
      <c r="S6" s="415"/>
      <c r="T6" s="415"/>
      <c r="U6" s="784"/>
      <c r="V6" s="784"/>
      <c r="W6" s="784"/>
      <c r="X6" s="784"/>
      <c r="Y6" s="626"/>
      <c r="Z6" s="560"/>
      <c r="AA6" s="626"/>
      <c r="AB6" s="785"/>
      <c r="AC6" s="651">
        <v>2</v>
      </c>
      <c r="AD6" s="557"/>
    </row>
    <row r="7" spans="1:30" s="585" customFormat="1" ht="28.5" customHeight="1" x14ac:dyDescent="0.2">
      <c r="A7" s="317"/>
      <c r="B7" s="329" t="s">
        <v>2207</v>
      </c>
      <c r="C7" s="330"/>
      <c r="D7" s="786"/>
      <c r="E7" s="787"/>
      <c r="F7" s="787"/>
      <c r="G7" s="787"/>
      <c r="H7" s="787"/>
      <c r="I7" s="786"/>
      <c r="J7" s="786"/>
      <c r="K7" s="786"/>
      <c r="L7" s="786"/>
      <c r="M7" s="787"/>
      <c r="N7" s="787"/>
      <c r="O7" s="787"/>
      <c r="P7" s="787"/>
      <c r="Q7" s="786"/>
      <c r="R7" s="786"/>
      <c r="S7" s="786"/>
      <c r="T7" s="786"/>
      <c r="U7" s="787"/>
      <c r="V7" s="787"/>
      <c r="W7" s="787"/>
      <c r="X7" s="787"/>
      <c r="Y7" s="626"/>
      <c r="Z7" s="560"/>
      <c r="AA7" s="626"/>
      <c r="AB7" s="788"/>
      <c r="AC7" s="651">
        <v>3</v>
      </c>
      <c r="AD7" s="557"/>
    </row>
    <row r="8" spans="1:30" s="585" customFormat="1" ht="12.75" customHeight="1" x14ac:dyDescent="0.2">
      <c r="A8" s="317"/>
      <c r="B8" s="329"/>
      <c r="C8" s="330"/>
      <c r="D8" s="786"/>
      <c r="E8" s="787"/>
      <c r="F8" s="787"/>
      <c r="G8" s="787"/>
      <c r="H8" s="787"/>
      <c r="I8" s="786"/>
      <c r="J8" s="786"/>
      <c r="K8" s="786"/>
      <c r="L8" s="786"/>
      <c r="M8" s="787"/>
      <c r="N8" s="787"/>
      <c r="O8" s="787"/>
      <c r="P8" s="787"/>
      <c r="Q8" s="786"/>
      <c r="R8" s="786"/>
      <c r="S8" s="786"/>
      <c r="T8" s="786"/>
      <c r="U8" s="787"/>
      <c r="V8" s="787"/>
      <c r="W8" s="787"/>
      <c r="X8" s="787"/>
      <c r="Y8" s="626"/>
      <c r="Z8" s="560"/>
      <c r="AA8" s="626"/>
      <c r="AB8" s="788"/>
      <c r="AC8" s="651">
        <v>4</v>
      </c>
      <c r="AD8" s="557"/>
    </row>
    <row r="9" spans="1:30" s="585" customFormat="1" ht="12.75" customHeight="1" x14ac:dyDescent="0.2">
      <c r="A9" s="789"/>
      <c r="B9" s="312" t="s">
        <v>2208</v>
      </c>
      <c r="C9" s="313"/>
      <c r="D9" s="790"/>
      <c r="E9" s="615"/>
      <c r="F9" s="565"/>
      <c r="G9" s="615"/>
      <c r="H9" s="790"/>
      <c r="I9" s="790"/>
      <c r="J9" s="790"/>
      <c r="K9" s="790"/>
      <c r="L9" s="790"/>
      <c r="M9" s="790"/>
      <c r="N9" s="790"/>
      <c r="O9" s="790"/>
      <c r="P9" s="790"/>
      <c r="Q9" s="790"/>
      <c r="R9" s="790"/>
      <c r="S9" s="790"/>
      <c r="T9" s="790"/>
      <c r="U9" s="790"/>
      <c r="V9" s="790"/>
      <c r="W9" s="790"/>
      <c r="X9" s="790"/>
      <c r="Y9" s="615"/>
      <c r="Z9" s="565"/>
      <c r="AA9" s="615"/>
      <c r="AB9" s="791"/>
      <c r="AC9" s="651">
        <v>5</v>
      </c>
      <c r="AD9" s="557"/>
    </row>
    <row r="10" spans="1:30" s="585" customFormat="1" ht="12.75" customHeight="1" x14ac:dyDescent="0.2">
      <c r="A10" s="317"/>
      <c r="B10" s="329"/>
      <c r="C10" s="330"/>
      <c r="D10" s="786"/>
      <c r="E10" s="622"/>
      <c r="F10" s="623"/>
      <c r="G10" s="622"/>
      <c r="H10" s="787"/>
      <c r="I10" s="786"/>
      <c r="J10" s="786"/>
      <c r="K10" s="786"/>
      <c r="L10" s="786"/>
      <c r="M10" s="787"/>
      <c r="N10" s="787"/>
      <c r="O10" s="787"/>
      <c r="P10" s="787"/>
      <c r="Q10" s="786"/>
      <c r="R10" s="786"/>
      <c r="S10" s="786"/>
      <c r="T10" s="786"/>
      <c r="U10" s="787"/>
      <c r="V10" s="787"/>
      <c r="W10" s="787"/>
      <c r="X10" s="787"/>
      <c r="Y10" s="626"/>
      <c r="Z10" s="560"/>
      <c r="AA10" s="626"/>
      <c r="AB10" s="788"/>
      <c r="AC10" s="651">
        <v>6</v>
      </c>
      <c r="AD10" s="557"/>
    </row>
    <row r="11" spans="1:30" s="585" customFormat="1" ht="12.75" customHeight="1" x14ac:dyDescent="0.2">
      <c r="A11" s="344"/>
      <c r="B11" s="332" t="s">
        <v>2209</v>
      </c>
      <c r="C11" s="333"/>
      <c r="D11" s="792"/>
      <c r="E11" s="634" t="s">
        <v>1594</v>
      </c>
      <c r="F11" s="588" t="s">
        <v>1595</v>
      </c>
      <c r="G11" s="634" t="s">
        <v>1596</v>
      </c>
      <c r="H11" s="792"/>
      <c r="I11" s="635" t="s">
        <v>1594</v>
      </c>
      <c r="J11" s="589" t="s">
        <v>1595</v>
      </c>
      <c r="K11" s="635" t="s">
        <v>1596</v>
      </c>
      <c r="L11" s="635"/>
      <c r="M11" s="634" t="s">
        <v>1594</v>
      </c>
      <c r="N11" s="588" t="s">
        <v>1595</v>
      </c>
      <c r="O11" s="634" t="s">
        <v>1596</v>
      </c>
      <c r="P11" s="634"/>
      <c r="Q11" s="634" t="s">
        <v>1594</v>
      </c>
      <c r="R11" s="588" t="s">
        <v>1595</v>
      </c>
      <c r="S11" s="634" t="s">
        <v>1596</v>
      </c>
      <c r="T11" s="634"/>
      <c r="U11" s="635" t="s">
        <v>1594</v>
      </c>
      <c r="V11" s="589" t="s">
        <v>1595</v>
      </c>
      <c r="W11" s="635" t="s">
        <v>1596</v>
      </c>
      <c r="X11" s="635"/>
      <c r="Y11" s="635" t="s">
        <v>1594</v>
      </c>
      <c r="Z11" s="589" t="s">
        <v>1595</v>
      </c>
      <c r="AA11" s="635" t="s">
        <v>1596</v>
      </c>
      <c r="AB11" s="793"/>
      <c r="AC11" s="651">
        <v>7</v>
      </c>
      <c r="AD11" s="557"/>
    </row>
    <row r="12" spans="1:30" s="585" customFormat="1" ht="12.75" customHeight="1" x14ac:dyDescent="0.2">
      <c r="A12" s="794"/>
      <c r="B12" s="721" t="s">
        <v>2210</v>
      </c>
      <c r="C12" s="722"/>
      <c r="D12" s="723"/>
      <c r="E12" s="723"/>
      <c r="F12" s="723"/>
      <c r="G12" s="747">
        <f>SUM(H14:H56)</f>
        <v>0</v>
      </c>
      <c r="H12" s="723"/>
      <c r="I12" s="723"/>
      <c r="J12" s="723"/>
      <c r="K12" s="747">
        <f>SUM(L14:L56)</f>
        <v>0</v>
      </c>
      <c r="L12" s="723"/>
      <c r="M12" s="723"/>
      <c r="N12" s="723"/>
      <c r="O12" s="747">
        <f>SUM(P14:P56)</f>
        <v>0</v>
      </c>
      <c r="P12" s="723"/>
      <c r="Q12" s="723"/>
      <c r="R12" s="723"/>
      <c r="S12" s="747">
        <f>SUM(T14:T56)</f>
        <v>0</v>
      </c>
      <c r="T12" s="723"/>
      <c r="U12" s="723"/>
      <c r="V12" s="723"/>
      <c r="W12" s="747">
        <f>SUM(X14:X56)</f>
        <v>0</v>
      </c>
      <c r="X12" s="723"/>
      <c r="Y12" s="723"/>
      <c r="Z12" s="723"/>
      <c r="AA12" s="747">
        <f>SUM(AB14:AB56)</f>
        <v>0</v>
      </c>
      <c r="AB12" s="723"/>
      <c r="AC12" s="651">
        <v>8</v>
      </c>
      <c r="AD12" s="557"/>
    </row>
    <row r="13" spans="1:30" ht="15" x14ac:dyDescent="0.2">
      <c r="A13" s="317"/>
      <c r="B13" s="329"/>
      <c r="C13" s="330"/>
      <c r="D13" s="786"/>
      <c r="E13" s="795"/>
      <c r="F13" s="796"/>
      <c r="G13" s="795"/>
      <c r="H13" s="787"/>
      <c r="I13" s="797"/>
      <c r="J13" s="798"/>
      <c r="K13" s="797"/>
      <c r="L13" s="797"/>
      <c r="M13" s="795"/>
      <c r="N13" s="796"/>
      <c r="O13" s="795"/>
      <c r="P13" s="795"/>
      <c r="Q13" s="799"/>
      <c r="R13" s="800"/>
      <c r="S13" s="799"/>
      <c r="T13" s="799"/>
      <c r="U13" s="801"/>
      <c r="V13" s="802"/>
      <c r="W13" s="801"/>
      <c r="X13" s="801"/>
      <c r="Y13" s="797"/>
      <c r="Z13" s="798"/>
      <c r="AA13" s="797"/>
      <c r="AB13" s="803"/>
      <c r="AC13" s="651">
        <v>9</v>
      </c>
    </row>
    <row r="14" spans="1:30" ht="38.25" x14ac:dyDescent="0.2">
      <c r="A14" s="316" t="s">
        <v>2211</v>
      </c>
      <c r="B14" s="558" t="s">
        <v>2212</v>
      </c>
      <c r="C14" s="318">
        <f>'Series 1100 Input'!J14</f>
        <v>0</v>
      </c>
      <c r="D14" s="318" t="s">
        <v>451</v>
      </c>
      <c r="E14" s="572">
        <v>90.25</v>
      </c>
      <c r="F14" s="572">
        <v>52.72</v>
      </c>
      <c r="G14" s="572">
        <v>52.72</v>
      </c>
      <c r="H14" s="324" t="str">
        <f>IF((0=$C14),"",IFERROR(IF($C14&lt;20,$C14*E14,IF(AND(20&lt;=$C14,$C14&lt;=100),$C14*F14,IF($C14&gt;100,$C14*G14,"No Offer"))),"No Offer"))</f>
        <v/>
      </c>
      <c r="I14" s="573">
        <v>30</v>
      </c>
      <c r="J14" s="573">
        <v>30</v>
      </c>
      <c r="K14" s="573">
        <v>30</v>
      </c>
      <c r="L14" s="326" t="str">
        <f>IF((0=$C14),"",IFERROR(IF($C14&lt;20,$C14*I14,IF(AND(20&lt;=$C14,$C14&lt;=100),$C14*J14,IF($C14&gt;100,$C14*K14,"No Offer"))),"No Offer"))</f>
        <v/>
      </c>
      <c r="M14" s="572">
        <v>69.95</v>
      </c>
      <c r="N14" s="572">
        <v>62.17</v>
      </c>
      <c r="O14" s="572">
        <v>62.17</v>
      </c>
      <c r="P14" s="324" t="str">
        <f>IF((0=$C14),"",IFERROR(IF($C14&lt;20,$C14*M14,IF(AND(20&lt;=$C14,$C14&lt;=100),$C14*N14,IF($C14&gt;100,$C14*O14,"No Offer"))),"No Offer"))</f>
        <v/>
      </c>
      <c r="Q14" s="575">
        <v>25</v>
      </c>
      <c r="R14" s="575">
        <v>25</v>
      </c>
      <c r="S14" s="575">
        <v>22.5</v>
      </c>
      <c r="T14" s="326" t="str">
        <f>IF((0=$C14),"",IFERROR(IF($C14&lt;20,$C14*Q14,IF(AND(20&lt;=$C14,$C14&lt;=100),$C14*R14,IF($C14&gt;100,$C14*S14,"No Offer"))),"No Offer"))</f>
        <v/>
      </c>
      <c r="U14" s="576">
        <v>63.22</v>
      </c>
      <c r="V14" s="576">
        <v>47.83</v>
      </c>
      <c r="W14" s="576">
        <v>45.81</v>
      </c>
      <c r="X14" s="324" t="str">
        <f>IF((0=$C14),"",IFERROR(IF($C14&lt;20,$C14*U14,IF(AND(20&lt;=$C14,$C14&lt;=100),$C14*V14,IF($C14&gt;100,$C14*W14,"No Offer"))),"No Offer"))</f>
        <v/>
      </c>
      <c r="Y14" s="573">
        <v>60</v>
      </c>
      <c r="Z14" s="573">
        <v>42</v>
      </c>
      <c r="AA14" s="573">
        <v>42</v>
      </c>
      <c r="AB14" s="326" t="str">
        <f>IF((0=$C14),"",IFERROR(IF($C14&lt;20,$C14*Y14,IF(AND(20&lt;=$C14,$C14&lt;=100),$C14*Z14,IF($C14&gt;100,$C14*AA14,"No Offer"))),"No Offer"))</f>
        <v/>
      </c>
      <c r="AC14" s="651">
        <v>10</v>
      </c>
      <c r="AD14" s="651">
        <f>AC14</f>
        <v>10</v>
      </c>
    </row>
    <row r="15" spans="1:30" ht="15" x14ac:dyDescent="0.2">
      <c r="A15" s="316"/>
      <c r="B15" s="558"/>
      <c r="C15" s="318"/>
      <c r="D15" s="318"/>
      <c r="E15" s="572"/>
      <c r="F15" s="572"/>
      <c r="G15" s="572"/>
      <c r="H15" s="319"/>
      <c r="I15" s="573"/>
      <c r="J15" s="573"/>
      <c r="K15" s="573"/>
      <c r="L15" s="318"/>
      <c r="M15" s="572"/>
      <c r="N15" s="572"/>
      <c r="O15" s="572"/>
      <c r="P15" s="319"/>
      <c r="Q15" s="575"/>
      <c r="R15" s="575"/>
      <c r="S15" s="575"/>
      <c r="T15" s="318"/>
      <c r="U15" s="576"/>
      <c r="V15" s="576"/>
      <c r="W15" s="576"/>
      <c r="X15" s="319"/>
      <c r="Y15" s="573"/>
      <c r="Z15" s="573"/>
      <c r="AA15" s="573"/>
      <c r="AB15" s="318"/>
      <c r="AC15" s="651">
        <v>11</v>
      </c>
    </row>
    <row r="16" spans="1:30" ht="38.25" x14ac:dyDescent="0.2">
      <c r="A16" s="316" t="s">
        <v>2213</v>
      </c>
      <c r="B16" s="558" t="s">
        <v>2214</v>
      </c>
      <c r="C16" s="318">
        <f>'Series 1100 Input'!J16</f>
        <v>0</v>
      </c>
      <c r="D16" s="318" t="s">
        <v>451</v>
      </c>
      <c r="E16" s="572">
        <v>99.76</v>
      </c>
      <c r="F16" s="572">
        <v>79.47</v>
      </c>
      <c r="G16" s="572">
        <v>79.47</v>
      </c>
      <c r="H16" s="324" t="str">
        <f>IF((0=$C16),"",IFERROR(IF($C16&lt;20,$C16*E16,IF(AND(20&lt;=$C16,$C16&lt;=100),$C16*F16,IF($C16&gt;100,$C16*G16,"No Offer"))),"No Offer"))</f>
        <v/>
      </c>
      <c r="I16" s="573">
        <v>30</v>
      </c>
      <c r="J16" s="573">
        <v>30</v>
      </c>
      <c r="K16" s="573">
        <v>30</v>
      </c>
      <c r="L16" s="326" t="str">
        <f>IF((0=$C16),"",IFERROR(IF($C16&lt;20,$C16*I16,IF(AND(20&lt;=$C16,$C16&lt;=100),$C16*J16,IF($C16&gt;100,$C16*K16,"No Offer"))),"No Offer"))</f>
        <v/>
      </c>
      <c r="M16" s="572">
        <v>69.95</v>
      </c>
      <c r="N16" s="572">
        <v>62.17</v>
      </c>
      <c r="O16" s="572">
        <v>62.17</v>
      </c>
      <c r="P16" s="324" t="str">
        <f>IF((0=$C16),"",IFERROR(IF($C16&lt;20,$C16*M16,IF(AND(20&lt;=$C16,$C16&lt;=100),$C16*N16,IF($C16&gt;100,$C16*O16,"No Offer"))),"No Offer"))</f>
        <v/>
      </c>
      <c r="Q16" s="575">
        <v>25</v>
      </c>
      <c r="R16" s="575">
        <v>25</v>
      </c>
      <c r="S16" s="575">
        <v>22.5</v>
      </c>
      <c r="T16" s="326" t="str">
        <f>IF((0=$C16),"",IFERROR(IF($C16&lt;20,$C16*Q16,IF(AND(20&lt;=$C16,$C16&lt;=100),$C16*R16,IF($C16&gt;100,$C16*S16,"No Offer"))),"No Offer"))</f>
        <v/>
      </c>
      <c r="U16" s="576">
        <v>69.260000000000005</v>
      </c>
      <c r="V16" s="576">
        <v>55.49</v>
      </c>
      <c r="W16" s="576">
        <v>53.47</v>
      </c>
      <c r="X16" s="324" t="str">
        <f>IF((0=$C16),"",IFERROR(IF($C16&lt;20,$C16*U16,IF(AND(20&lt;=$C16,$C16&lt;=100),$C16*V16,IF($C16&gt;100,$C16*W16,"No Offer"))),"No Offer"))</f>
        <v/>
      </c>
      <c r="Y16" s="573">
        <v>62</v>
      </c>
      <c r="Z16" s="573">
        <v>45</v>
      </c>
      <c r="AA16" s="573">
        <v>45</v>
      </c>
      <c r="AB16" s="326" t="str">
        <f>IF((0=$C16),"",IFERROR(IF($C16&lt;20,$C16*Y16,IF(AND(20&lt;=$C16,$C16&lt;=100),$C16*Z16,IF($C16&gt;100,$C16*AA16,"No Offer"))),"No Offer"))</f>
        <v/>
      </c>
      <c r="AC16" s="651">
        <v>12</v>
      </c>
      <c r="AD16" s="651">
        <f>AC16</f>
        <v>12</v>
      </c>
    </row>
    <row r="17" spans="1:30" ht="15" x14ac:dyDescent="0.2">
      <c r="A17" s="316"/>
      <c r="B17" s="558"/>
      <c r="C17" s="318"/>
      <c r="D17" s="318"/>
      <c r="E17" s="572"/>
      <c r="F17" s="572"/>
      <c r="G17" s="572"/>
      <c r="H17" s="319"/>
      <c r="I17" s="573"/>
      <c r="J17" s="573"/>
      <c r="K17" s="573"/>
      <c r="L17" s="318"/>
      <c r="M17" s="572"/>
      <c r="N17" s="572"/>
      <c r="O17" s="572"/>
      <c r="P17" s="319"/>
      <c r="Q17" s="575"/>
      <c r="R17" s="575"/>
      <c r="S17" s="575"/>
      <c r="T17" s="318"/>
      <c r="U17" s="576"/>
      <c r="V17" s="576"/>
      <c r="W17" s="576"/>
      <c r="X17" s="319"/>
      <c r="Y17" s="573"/>
      <c r="Z17" s="573"/>
      <c r="AA17" s="573"/>
      <c r="AB17" s="318"/>
      <c r="AC17" s="651">
        <v>13</v>
      </c>
    </row>
    <row r="18" spans="1:30" ht="38.25" x14ac:dyDescent="0.2">
      <c r="A18" s="316" t="s">
        <v>2215</v>
      </c>
      <c r="B18" s="558" t="s">
        <v>2216</v>
      </c>
      <c r="C18" s="318">
        <f>'Series 1100 Input'!J18</f>
        <v>0</v>
      </c>
      <c r="D18" s="318" t="s">
        <v>451</v>
      </c>
      <c r="E18" s="572">
        <v>102.29</v>
      </c>
      <c r="F18" s="572">
        <v>92.78</v>
      </c>
      <c r="G18" s="572">
        <v>92.78</v>
      </c>
      <c r="H18" s="324" t="str">
        <f>IF((0=$C18),"",IFERROR(IF($C18&lt;20,$C18*E18,IF(AND(20&lt;=$C18,$C18&lt;=100),$C18*F18,IF($C18&gt;100,$C18*G18,"No Offer"))),"No Offer"))</f>
        <v/>
      </c>
      <c r="I18" s="573">
        <v>30</v>
      </c>
      <c r="J18" s="573">
        <v>30</v>
      </c>
      <c r="K18" s="573">
        <v>30</v>
      </c>
      <c r="L18" s="326" t="str">
        <f>IF((0=$C18),"",IFERROR(IF($C18&lt;20,$C18*I18,IF(AND(20&lt;=$C18,$C18&lt;=100),$C18*J18,IF($C18&gt;100,$C18*K18,"No Offer"))),"No Offer"))</f>
        <v/>
      </c>
      <c r="M18" s="572">
        <v>87.2</v>
      </c>
      <c r="N18" s="572">
        <v>79.42</v>
      </c>
      <c r="O18" s="572">
        <v>79.42</v>
      </c>
      <c r="P18" s="324" t="str">
        <f>IF((0=$C18),"",IFERROR(IF($C18&lt;20,$C18*M18,IF(AND(20&lt;=$C18,$C18&lt;=100),$C18*N18,IF($C18&gt;100,$C18*O18,"No Offer"))),"No Offer"))</f>
        <v/>
      </c>
      <c r="Q18" s="575">
        <v>30</v>
      </c>
      <c r="R18" s="575">
        <v>30</v>
      </c>
      <c r="S18" s="575">
        <v>30</v>
      </c>
      <c r="T18" s="326" t="str">
        <f>IF((0=$C18),"",IFERROR(IF($C18&lt;20,$C18*Q18,IF(AND(20&lt;=$C18,$C18&lt;=100),$C18*R18,IF($C18&gt;100,$C18*S18,"No Offer"))),"No Offer"))</f>
        <v/>
      </c>
      <c r="U18" s="576">
        <v>70</v>
      </c>
      <c r="V18" s="576">
        <v>53.95</v>
      </c>
      <c r="W18" s="576">
        <v>51.85</v>
      </c>
      <c r="X18" s="324" t="str">
        <f>IF((0=$C18),"",IFERROR(IF($C18&lt;20,$C18*U18,IF(AND(20&lt;=$C18,$C18&lt;=100),$C18*V18,IF($C18&gt;100,$C18*W18,"No Offer"))),"No Offer"))</f>
        <v/>
      </c>
      <c r="Y18" s="573">
        <v>60</v>
      </c>
      <c r="Z18" s="573">
        <v>42</v>
      </c>
      <c r="AA18" s="573">
        <v>42</v>
      </c>
      <c r="AB18" s="326" t="str">
        <f>IF((0=$C18),"",IFERROR(IF($C18&lt;20,$C18*Y18,IF(AND(20&lt;=$C18,$C18&lt;=100),$C18*Z18,IF($C18&gt;100,$C18*AA18,"No Offer"))),"No Offer"))</f>
        <v/>
      </c>
      <c r="AC18" s="651">
        <v>14</v>
      </c>
      <c r="AD18" s="651">
        <f>AC18</f>
        <v>14</v>
      </c>
    </row>
    <row r="19" spans="1:30" ht="15" x14ac:dyDescent="0.2">
      <c r="A19" s="316"/>
      <c r="B19" s="558"/>
      <c r="C19" s="318"/>
      <c r="D19" s="318"/>
      <c r="E19" s="572"/>
      <c r="F19" s="572"/>
      <c r="G19" s="572"/>
      <c r="H19" s="319"/>
      <c r="I19" s="573"/>
      <c r="J19" s="573"/>
      <c r="K19" s="573"/>
      <c r="L19" s="318"/>
      <c r="M19" s="572"/>
      <c r="N19" s="572"/>
      <c r="O19" s="572"/>
      <c r="P19" s="319"/>
      <c r="Q19" s="575"/>
      <c r="R19" s="575"/>
      <c r="S19" s="575"/>
      <c r="T19" s="318"/>
      <c r="U19" s="576"/>
      <c r="V19" s="576"/>
      <c r="W19" s="576"/>
      <c r="X19" s="319"/>
      <c r="Y19" s="573"/>
      <c r="Z19" s="573"/>
      <c r="AA19" s="573"/>
      <c r="AB19" s="318"/>
      <c r="AC19" s="651">
        <v>15</v>
      </c>
    </row>
    <row r="20" spans="1:30" ht="38.25" x14ac:dyDescent="0.2">
      <c r="A20" s="316" t="s">
        <v>2217</v>
      </c>
      <c r="B20" s="558" t="s">
        <v>2218</v>
      </c>
      <c r="C20" s="318">
        <f>'Series 1100 Input'!J20</f>
        <v>0</v>
      </c>
      <c r="D20" s="318" t="s">
        <v>451</v>
      </c>
      <c r="E20" s="572">
        <v>107.69</v>
      </c>
      <c r="F20" s="572">
        <v>92.78</v>
      </c>
      <c r="G20" s="572">
        <v>92.78</v>
      </c>
      <c r="H20" s="324" t="str">
        <f>IF((0=$C20),"",IFERROR(IF($C20&lt;20,$C20*E20,IF(AND(20&lt;=$C20,$C20&lt;=100),$C20*F20,IF($C20&gt;100,$C20*G20,"No Offer"))),"No Offer"))</f>
        <v/>
      </c>
      <c r="I20" s="573">
        <v>30</v>
      </c>
      <c r="J20" s="573">
        <v>30</v>
      </c>
      <c r="K20" s="573">
        <v>30</v>
      </c>
      <c r="L20" s="326" t="str">
        <f>IF((0=$C20),"",IFERROR(IF($C20&lt;20,$C20*I20,IF(AND(20&lt;=$C20,$C20&lt;=100),$C20*J20,IF($C20&gt;100,$C20*K20,"No Offer"))),"No Offer"))</f>
        <v/>
      </c>
      <c r="M20" s="572">
        <v>87.2</v>
      </c>
      <c r="N20" s="572">
        <v>79.42</v>
      </c>
      <c r="O20" s="572">
        <v>79.42</v>
      </c>
      <c r="P20" s="324" t="str">
        <f>IF((0=$C20),"",IFERROR(IF($C20&lt;20,$C20*M20,IF(AND(20&lt;=$C20,$C20&lt;=100),$C20*N20,IF($C20&gt;100,$C20*O20,"No Offer"))),"No Offer"))</f>
        <v/>
      </c>
      <c r="Q20" s="575">
        <v>30</v>
      </c>
      <c r="R20" s="575">
        <v>30</v>
      </c>
      <c r="S20" s="575">
        <v>30</v>
      </c>
      <c r="T20" s="326" t="str">
        <f>IF((0=$C20),"",IFERROR(IF($C20&lt;20,$C20*Q20,IF(AND(20&lt;=$C20,$C20&lt;=100),$C20*R20,IF($C20&gt;100,$C20*S20,"No Offer"))),"No Offer"))</f>
        <v/>
      </c>
      <c r="U20" s="576">
        <v>77.5</v>
      </c>
      <c r="V20" s="576">
        <v>61.5</v>
      </c>
      <c r="W20" s="576">
        <v>59.5</v>
      </c>
      <c r="X20" s="324" t="str">
        <f>IF((0=$C20),"",IFERROR(IF($C20&lt;20,$C20*U20,IF(AND(20&lt;=$C20,$C20&lt;=100),$C20*V20,IF($C20&gt;100,$C20*W20,"No Offer"))),"No Offer"))</f>
        <v/>
      </c>
      <c r="Y20" s="573">
        <v>62</v>
      </c>
      <c r="Z20" s="573">
        <v>45</v>
      </c>
      <c r="AA20" s="573">
        <v>45</v>
      </c>
      <c r="AB20" s="326" t="str">
        <f>IF((0=$C20),"",IFERROR(IF($C20&lt;20,$C20*Y20,IF(AND(20&lt;=$C20,$C20&lt;=100),$C20*Z20,IF($C20&gt;100,$C20*AA20,"No Offer"))),"No Offer"))</f>
        <v/>
      </c>
      <c r="AC20" s="651">
        <v>16</v>
      </c>
      <c r="AD20" s="651">
        <f>AC20</f>
        <v>16</v>
      </c>
    </row>
    <row r="21" spans="1:30" ht="15" x14ac:dyDescent="0.2">
      <c r="A21" s="316"/>
      <c r="B21" s="558"/>
      <c r="C21" s="318"/>
      <c r="D21" s="318"/>
      <c r="E21" s="572"/>
      <c r="F21" s="572"/>
      <c r="G21" s="572"/>
      <c r="H21" s="319"/>
      <c r="I21" s="573"/>
      <c r="J21" s="573"/>
      <c r="K21" s="573"/>
      <c r="L21" s="318"/>
      <c r="M21" s="572"/>
      <c r="N21" s="572"/>
      <c r="O21" s="572"/>
      <c r="P21" s="319"/>
      <c r="Q21" s="575"/>
      <c r="R21" s="575"/>
      <c r="S21" s="575"/>
      <c r="T21" s="318"/>
      <c r="U21" s="576"/>
      <c r="V21" s="576"/>
      <c r="W21" s="576"/>
      <c r="X21" s="319"/>
      <c r="Y21" s="573"/>
      <c r="Z21" s="573"/>
      <c r="AA21" s="573"/>
      <c r="AB21" s="318"/>
      <c r="AC21" s="651">
        <v>17</v>
      </c>
    </row>
    <row r="22" spans="1:30" ht="38.25" x14ac:dyDescent="0.2">
      <c r="A22" s="316" t="s">
        <v>2219</v>
      </c>
      <c r="B22" s="558" t="s">
        <v>2220</v>
      </c>
      <c r="C22" s="318">
        <f>'Series 1100 Input'!J22</f>
        <v>0</v>
      </c>
      <c r="D22" s="318" t="s">
        <v>451</v>
      </c>
      <c r="E22" s="572">
        <v>82.23</v>
      </c>
      <c r="F22" s="572">
        <v>50.36</v>
      </c>
      <c r="G22" s="572">
        <v>50.36</v>
      </c>
      <c r="H22" s="324" t="str">
        <f>IF((0=$C22),"",IFERROR(IF($C22&lt;20,$C22*E22,IF(AND(20&lt;=$C22,$C22&lt;=100),$C22*F22,IF($C22&gt;100,$C22*G22,"No Offer"))),"No Offer"))</f>
        <v/>
      </c>
      <c r="I22" s="573">
        <v>30</v>
      </c>
      <c r="J22" s="573">
        <v>30</v>
      </c>
      <c r="K22" s="573">
        <v>30</v>
      </c>
      <c r="L22" s="326" t="str">
        <f>IF((0=$C22),"",IFERROR(IF($C22&lt;20,$C22*I22,IF(AND(20&lt;=$C22,$C22&lt;=100),$C22*J22,IF($C22&gt;100,$C22*K22,"No Offer"))),"No Offer"))</f>
        <v/>
      </c>
      <c r="M22" s="572">
        <v>69.95</v>
      </c>
      <c r="N22" s="572">
        <v>62.17</v>
      </c>
      <c r="O22" s="572">
        <v>62.17</v>
      </c>
      <c r="P22" s="324" t="str">
        <f>IF((0=$C22),"",IFERROR(IF($C22&lt;20,$C22*M22,IF(AND(20&lt;=$C22,$C22&lt;=100),$C22*N22,IF($C22&gt;100,$C22*O22,"No Offer"))),"No Offer"))</f>
        <v/>
      </c>
      <c r="Q22" s="575">
        <v>25</v>
      </c>
      <c r="R22" s="575">
        <v>25</v>
      </c>
      <c r="S22" s="575">
        <v>22.5</v>
      </c>
      <c r="T22" s="326" t="str">
        <f>IF((0=$C22),"",IFERROR(IF($C22&lt;20,$C22*Q22,IF(AND(20&lt;=$C22,$C22&lt;=100),$C22*R22,IF($C22&gt;100,$C22*S22,"No Offer"))),"No Offer"))</f>
        <v/>
      </c>
      <c r="U22" s="576">
        <v>55.36</v>
      </c>
      <c r="V22" s="576">
        <v>47.26</v>
      </c>
      <c r="W22" s="576">
        <v>43.89</v>
      </c>
      <c r="X22" s="324" t="str">
        <f>IF((0=$C22),"",IFERROR(IF($C22&lt;20,$C22*U22,IF(AND(20&lt;=$C22,$C22&lt;=100),$C22*V22,IF($C22&gt;100,$C22*W22,"No Offer"))),"No Offer"))</f>
        <v/>
      </c>
      <c r="Y22" s="573">
        <v>65</v>
      </c>
      <c r="Z22" s="573">
        <v>50</v>
      </c>
      <c r="AA22" s="573">
        <v>50</v>
      </c>
      <c r="AB22" s="326" t="str">
        <f>IF((0=$C22),"",IFERROR(IF($C22&lt;20,$C22*Y22,IF(AND(20&lt;=$C22,$C22&lt;=100),$C22*Z22,IF($C22&gt;100,$C22*AA22,"No Offer"))),"No Offer"))</f>
        <v/>
      </c>
      <c r="AC22" s="651">
        <v>18</v>
      </c>
      <c r="AD22" s="651">
        <f>AC22</f>
        <v>18</v>
      </c>
    </row>
    <row r="23" spans="1:30" ht="15" x14ac:dyDescent="0.2">
      <c r="A23" s="316"/>
      <c r="B23" s="558"/>
      <c r="C23" s="318"/>
      <c r="D23" s="318"/>
      <c r="E23" s="572"/>
      <c r="F23" s="572"/>
      <c r="G23" s="572"/>
      <c r="H23" s="319"/>
      <c r="I23" s="573"/>
      <c r="J23" s="573"/>
      <c r="K23" s="573"/>
      <c r="L23" s="318"/>
      <c r="M23" s="572"/>
      <c r="N23" s="572"/>
      <c r="O23" s="572"/>
      <c r="P23" s="319"/>
      <c r="Q23" s="575"/>
      <c r="R23" s="575"/>
      <c r="S23" s="575"/>
      <c r="T23" s="318"/>
      <c r="U23" s="576"/>
      <c r="V23" s="576"/>
      <c r="W23" s="576"/>
      <c r="X23" s="319"/>
      <c r="Y23" s="573"/>
      <c r="Z23" s="573"/>
      <c r="AA23" s="573"/>
      <c r="AB23" s="318"/>
      <c r="AC23" s="651">
        <v>19</v>
      </c>
    </row>
    <row r="24" spans="1:30" ht="38.25" x14ac:dyDescent="0.2">
      <c r="A24" s="316" t="s">
        <v>2221</v>
      </c>
      <c r="B24" s="558" t="s">
        <v>2222</v>
      </c>
      <c r="C24" s="318">
        <f>'Series 1100 Input'!J24</f>
        <v>0</v>
      </c>
      <c r="D24" s="318" t="s">
        <v>451</v>
      </c>
      <c r="E24" s="572">
        <v>90.25</v>
      </c>
      <c r="F24" s="572">
        <v>69.97</v>
      </c>
      <c r="G24" s="572">
        <v>69.97</v>
      </c>
      <c r="H24" s="324" t="str">
        <f>IF((0=$C24),"",IFERROR(IF($C24&lt;20,$C24*E24,IF(AND(20&lt;=$C24,$C24&lt;=100),$C24*F24,IF($C24&gt;100,$C24*G24,"No Offer"))),"No Offer"))</f>
        <v/>
      </c>
      <c r="I24" s="573">
        <v>30</v>
      </c>
      <c r="J24" s="573">
        <v>30</v>
      </c>
      <c r="K24" s="573">
        <v>30</v>
      </c>
      <c r="L24" s="326" t="str">
        <f>IF((0=$C24),"",IFERROR(IF($C24&lt;20,$C24*I24,IF(AND(20&lt;=$C24,$C24&lt;=100),$C24*J24,IF($C24&gt;100,$C24*K24,"No Offer"))),"No Offer"))</f>
        <v/>
      </c>
      <c r="M24" s="572">
        <v>69.95</v>
      </c>
      <c r="N24" s="572">
        <v>62.17</v>
      </c>
      <c r="O24" s="572">
        <v>62.17</v>
      </c>
      <c r="P24" s="324" t="str">
        <f>IF((0=$C24),"",IFERROR(IF($C24&lt;20,$C24*M24,IF(AND(20&lt;=$C24,$C24&lt;=100),$C24*N24,IF($C24&gt;100,$C24*O24,"No Offer"))),"No Offer"))</f>
        <v/>
      </c>
      <c r="Q24" s="575">
        <v>25</v>
      </c>
      <c r="R24" s="575">
        <v>25</v>
      </c>
      <c r="S24" s="575">
        <v>22.5</v>
      </c>
      <c r="T24" s="326" t="str">
        <f>IF((0=$C24),"",IFERROR(IF($C24&lt;20,$C24*Q24,IF(AND(20&lt;=$C24,$C24&lt;=100),$C24*R24,IF($C24&gt;100,$C24*S24,"No Offer"))),"No Offer"))</f>
        <v/>
      </c>
      <c r="U24" s="576">
        <v>62.23</v>
      </c>
      <c r="V24" s="576">
        <v>52.11</v>
      </c>
      <c r="W24" s="576">
        <v>49.75</v>
      </c>
      <c r="X24" s="324" t="str">
        <f>IF((0=$C24),"",IFERROR(IF($C24&lt;20,$C24*U24,IF(AND(20&lt;=$C24,$C24&lt;=100),$C24*V24,IF($C24&gt;100,$C24*W24,"No Offer"))),"No Offer"))</f>
        <v/>
      </c>
      <c r="Y24" s="573">
        <v>66</v>
      </c>
      <c r="Z24" s="573">
        <v>52</v>
      </c>
      <c r="AA24" s="573">
        <v>52</v>
      </c>
      <c r="AB24" s="326" t="str">
        <f>IF((0=$C24),"",IFERROR(IF($C24&lt;20,$C24*Y24,IF(AND(20&lt;=$C24,$C24&lt;=100),$C24*Z24,IF($C24&gt;100,$C24*AA24,"No Offer"))),"No Offer"))</f>
        <v/>
      </c>
      <c r="AC24" s="651">
        <v>20</v>
      </c>
      <c r="AD24" s="651">
        <f>AC24</f>
        <v>20</v>
      </c>
    </row>
    <row r="25" spans="1:30" ht="15" x14ac:dyDescent="0.2">
      <c r="A25" s="316"/>
      <c r="B25" s="558"/>
      <c r="C25" s="318"/>
      <c r="D25" s="318"/>
      <c r="E25" s="572"/>
      <c r="F25" s="572"/>
      <c r="G25" s="572"/>
      <c r="H25" s="319"/>
      <c r="I25" s="573"/>
      <c r="J25" s="573"/>
      <c r="K25" s="573"/>
      <c r="L25" s="318"/>
      <c r="M25" s="572"/>
      <c r="N25" s="572"/>
      <c r="O25" s="572"/>
      <c r="P25" s="319"/>
      <c r="Q25" s="575"/>
      <c r="R25" s="575"/>
      <c r="S25" s="575"/>
      <c r="T25" s="318"/>
      <c r="U25" s="576"/>
      <c r="V25" s="576"/>
      <c r="W25" s="576"/>
      <c r="X25" s="319"/>
      <c r="Y25" s="573"/>
      <c r="Z25" s="573"/>
      <c r="AA25" s="573"/>
      <c r="AB25" s="318"/>
      <c r="AC25" s="651">
        <v>21</v>
      </c>
    </row>
    <row r="26" spans="1:30" ht="38.25" x14ac:dyDescent="0.2">
      <c r="A26" s="316" t="s">
        <v>2223</v>
      </c>
      <c r="B26" s="558" t="s">
        <v>2224</v>
      </c>
      <c r="C26" s="318">
        <f>'Series 1100 Input'!J26</f>
        <v>0</v>
      </c>
      <c r="D26" s="318" t="s">
        <v>451</v>
      </c>
      <c r="E26" s="572">
        <v>133.63999999999999</v>
      </c>
      <c r="F26" s="572">
        <v>107.69</v>
      </c>
      <c r="G26" s="572">
        <v>107.69</v>
      </c>
      <c r="H26" s="324" t="str">
        <f>IF((0=$C26),"",IFERROR(IF($C26&lt;20,$C26*E26,IF(AND(20&lt;=$C26,$C26&lt;=100),$C26*F26,IF($C26&gt;100,$C26*G26,"No Offer"))),"No Offer"))</f>
        <v/>
      </c>
      <c r="I26" s="573">
        <v>30</v>
      </c>
      <c r="J26" s="573">
        <v>30</v>
      </c>
      <c r="K26" s="573">
        <v>30</v>
      </c>
      <c r="L26" s="326" t="str">
        <f>IF((0=$C26),"",IFERROR(IF($C26&lt;20,$C26*I26,IF(AND(20&lt;=$C26,$C26&lt;=100),$C26*J26,IF($C26&gt;100,$C26*K26,"No Offer"))),"No Offer"))</f>
        <v/>
      </c>
      <c r="M26" s="572">
        <v>92.95</v>
      </c>
      <c r="N26" s="572">
        <v>85.17</v>
      </c>
      <c r="O26" s="572">
        <v>85.17</v>
      </c>
      <c r="P26" s="324" t="str">
        <f>IF((0=$C26),"",IFERROR(IF($C26&lt;20,$C26*M26,IF(AND(20&lt;=$C26,$C26&lt;=100),$C26*N26,IF($C26&gt;100,$C26*O26,"No Offer"))),"No Offer"))</f>
        <v/>
      </c>
      <c r="Q26" s="575">
        <v>32</v>
      </c>
      <c r="R26" s="575">
        <v>32</v>
      </c>
      <c r="S26" s="575">
        <v>32</v>
      </c>
      <c r="T26" s="326" t="str">
        <f>IF((0=$C26),"",IFERROR(IF($C26&lt;20,$C26*Q26,IF(AND(20&lt;=$C26,$C26&lt;=100),$C26*R26,IF($C26&gt;100,$C26*S26,"No Offer"))),"No Offer"))</f>
        <v/>
      </c>
      <c r="U26" s="576">
        <v>70</v>
      </c>
      <c r="V26" s="576">
        <v>53.95</v>
      </c>
      <c r="W26" s="576">
        <v>51.85</v>
      </c>
      <c r="X26" s="324" t="str">
        <f>IF((0=$C26),"",IFERROR(IF($C26&lt;20,$C26*U26,IF(AND(20&lt;=$C26,$C26&lt;=100),$C26*V26,IF($C26&gt;100,$C26*W26,"No Offer"))),"No Offer"))</f>
        <v/>
      </c>
      <c r="Y26" s="573" t="s">
        <v>402</v>
      </c>
      <c r="Z26" s="573" t="s">
        <v>402</v>
      </c>
      <c r="AA26" s="573" t="s">
        <v>403</v>
      </c>
      <c r="AB26" s="326" t="str">
        <f>IF((0=$C26),"",IFERROR(IF($C26&lt;20,$C26*Y26,IF(AND(20&lt;=$C26,$C26&lt;=100),$C26*Z26,IF($C26&gt;100,$C26*AA26,"No Offer"))),"No Offer"))</f>
        <v/>
      </c>
      <c r="AC26" s="651">
        <v>22</v>
      </c>
      <c r="AD26" s="651">
        <f>AC26</f>
        <v>22</v>
      </c>
    </row>
    <row r="27" spans="1:30" ht="15" x14ac:dyDescent="0.2">
      <c r="A27" s="316"/>
      <c r="B27" s="558"/>
      <c r="C27" s="318"/>
      <c r="D27" s="318"/>
      <c r="E27" s="572"/>
      <c r="F27" s="572"/>
      <c r="G27" s="572"/>
      <c r="H27" s="319"/>
      <c r="I27" s="573"/>
      <c r="J27" s="573"/>
      <c r="K27" s="573"/>
      <c r="L27" s="318"/>
      <c r="M27" s="572"/>
      <c r="N27" s="572"/>
      <c r="O27" s="572"/>
      <c r="P27" s="319"/>
      <c r="Q27" s="575"/>
      <c r="R27" s="575"/>
      <c r="S27" s="575"/>
      <c r="T27" s="318"/>
      <c r="U27" s="576"/>
      <c r="V27" s="576"/>
      <c r="W27" s="576"/>
      <c r="X27" s="319"/>
      <c r="Y27" s="573"/>
      <c r="Z27" s="573"/>
      <c r="AA27" s="573"/>
      <c r="AB27" s="318"/>
      <c r="AC27" s="651">
        <v>23</v>
      </c>
    </row>
    <row r="28" spans="1:30" ht="38.25" x14ac:dyDescent="0.2">
      <c r="A28" s="316" t="s">
        <v>2225</v>
      </c>
      <c r="B28" s="558" t="s">
        <v>2226</v>
      </c>
      <c r="C28" s="318">
        <f>'Series 1100 Input'!J28</f>
        <v>0</v>
      </c>
      <c r="D28" s="318" t="s">
        <v>451</v>
      </c>
      <c r="E28" s="572">
        <v>145.68</v>
      </c>
      <c r="F28" s="572">
        <v>145.68</v>
      </c>
      <c r="G28" s="572">
        <v>145.68</v>
      </c>
      <c r="H28" s="324" t="str">
        <f>IF((0=$C28),"",IFERROR(IF($C28&lt;20,$C28*E28,IF(AND(20&lt;=$C28,$C28&lt;=100),$C28*F28,IF($C28&gt;100,$C28*G28,"No Offer"))),"No Offer"))</f>
        <v/>
      </c>
      <c r="I28" s="573">
        <v>30</v>
      </c>
      <c r="J28" s="573">
        <v>30</v>
      </c>
      <c r="K28" s="573">
        <v>30</v>
      </c>
      <c r="L28" s="326" t="str">
        <f>IF((0=$C28),"",IFERROR(IF($C28&lt;20,$C28*I28,IF(AND(20&lt;=$C28,$C28&lt;=100),$C28*J28,IF($C28&gt;100,$C28*K28,"No Offer"))),"No Offer"))</f>
        <v/>
      </c>
      <c r="M28" s="572">
        <v>92.95</v>
      </c>
      <c r="N28" s="572">
        <v>85.17</v>
      </c>
      <c r="O28" s="572">
        <v>85.17</v>
      </c>
      <c r="P28" s="324" t="str">
        <f>IF((0=$C28),"",IFERROR(IF($C28&lt;20,$C28*M28,IF(AND(20&lt;=$C28,$C28&lt;=100),$C28*N28,IF($C28&gt;100,$C28*O28,"No Offer"))),"No Offer"))</f>
        <v/>
      </c>
      <c r="Q28" s="575">
        <v>32</v>
      </c>
      <c r="R28" s="575">
        <v>32</v>
      </c>
      <c r="S28" s="575">
        <v>32</v>
      </c>
      <c r="T28" s="326" t="str">
        <f>IF((0=$C28),"",IFERROR(IF($C28&lt;20,$C28*Q28,IF(AND(20&lt;=$C28,$C28&lt;=100),$C28*R28,IF($C28&gt;100,$C28*S28,"No Offer"))),"No Offer"))</f>
        <v/>
      </c>
      <c r="U28" s="576">
        <v>77.5</v>
      </c>
      <c r="V28" s="576">
        <v>61.5</v>
      </c>
      <c r="W28" s="576">
        <v>59.5</v>
      </c>
      <c r="X28" s="324" t="str">
        <f>IF((0=$C28),"",IFERROR(IF($C28&lt;20,$C28*U28,IF(AND(20&lt;=$C28,$C28&lt;=100),$C28*V28,IF($C28&gt;100,$C28*W28,"No Offer"))),"No Offer"))</f>
        <v/>
      </c>
      <c r="Y28" s="573" t="s">
        <v>402</v>
      </c>
      <c r="Z28" s="573" t="s">
        <v>402</v>
      </c>
      <c r="AA28" s="573" t="s">
        <v>403</v>
      </c>
      <c r="AB28" s="326" t="str">
        <f>IF((0=$C28),"",IFERROR(IF($C28&lt;20,$C28*Y28,IF(AND(20&lt;=$C28,$C28&lt;=100),$C28*Z28,IF($C28&gt;100,$C28*AA28,"No Offer"))),"No Offer"))</f>
        <v/>
      </c>
      <c r="AC28" s="651">
        <v>24</v>
      </c>
      <c r="AD28" s="651">
        <f>AC28</f>
        <v>24</v>
      </c>
    </row>
    <row r="29" spans="1:30" ht="15" x14ac:dyDescent="0.2">
      <c r="A29" s="316"/>
      <c r="B29" s="558"/>
      <c r="C29" s="318"/>
      <c r="D29" s="318"/>
      <c r="E29" s="572"/>
      <c r="F29" s="572"/>
      <c r="G29" s="572"/>
      <c r="H29" s="319"/>
      <c r="I29" s="573"/>
      <c r="J29" s="573"/>
      <c r="K29" s="573"/>
      <c r="L29" s="318"/>
      <c r="M29" s="572"/>
      <c r="N29" s="572"/>
      <c r="O29" s="572"/>
      <c r="P29" s="319"/>
      <c r="Q29" s="575"/>
      <c r="R29" s="575"/>
      <c r="S29" s="575"/>
      <c r="T29" s="318"/>
      <c r="U29" s="576"/>
      <c r="V29" s="576"/>
      <c r="W29" s="576"/>
      <c r="X29" s="319"/>
      <c r="Y29" s="573"/>
      <c r="Z29" s="573"/>
      <c r="AA29" s="573"/>
      <c r="AB29" s="318"/>
      <c r="AC29" s="651">
        <v>25</v>
      </c>
    </row>
    <row r="30" spans="1:30" ht="39" customHeight="1" x14ac:dyDescent="0.2">
      <c r="A30" s="316" t="s">
        <v>2227</v>
      </c>
      <c r="B30" s="558" t="s">
        <v>2228</v>
      </c>
      <c r="C30" s="318">
        <f>'Series 1100 Input'!J30</f>
        <v>0</v>
      </c>
      <c r="D30" s="318" t="s">
        <v>451</v>
      </c>
      <c r="E30" s="572">
        <v>155.41</v>
      </c>
      <c r="F30" s="572">
        <v>115</v>
      </c>
      <c r="G30" s="572">
        <v>115</v>
      </c>
      <c r="H30" s="324" t="str">
        <f>IF((0=$C30),"",IFERROR(IF($C30&lt;20,$C30*E30,IF(AND(20&lt;=$C30,$C30&lt;=100),$C30*F30,IF($C30&gt;100,$C30*G30,"No Offer"))),"No Offer"))</f>
        <v/>
      </c>
      <c r="I30" s="573">
        <v>30</v>
      </c>
      <c r="J30" s="573">
        <v>30</v>
      </c>
      <c r="K30" s="573">
        <v>30</v>
      </c>
      <c r="L30" s="326" t="str">
        <f>IF((0=$C30),"",IFERROR(IF($C30&lt;20,$C30*I30,IF(AND(20&lt;=$C30,$C30&lt;=100),$C30*J30,IF($C30&gt;100,$C30*K30,"No Offer"))),"No Offer"))</f>
        <v/>
      </c>
      <c r="M30" s="572">
        <v>104.45</v>
      </c>
      <c r="N30" s="572">
        <v>96.67</v>
      </c>
      <c r="O30" s="572">
        <v>96.67</v>
      </c>
      <c r="P30" s="324" t="str">
        <f>IF((0=$C30),"",IFERROR(IF($C30&lt;20,$C30*M30,IF(AND(20&lt;=$C30,$C30&lt;=100),$C30*N30,IF($C30&gt;100,$C30*O30,"No Offer"))),"No Offer"))</f>
        <v/>
      </c>
      <c r="Q30" s="575">
        <v>45</v>
      </c>
      <c r="R30" s="575">
        <v>45</v>
      </c>
      <c r="S30" s="575">
        <v>45</v>
      </c>
      <c r="T30" s="326" t="str">
        <f>IF((0=$C30),"",IFERROR(IF($C30&lt;20,$C30*Q30,IF(AND(20&lt;=$C30,$C30&lt;=100),$C30*R30,IF($C30&gt;100,$C30*S30,"No Offer"))),"No Offer"))</f>
        <v/>
      </c>
      <c r="U30" s="576">
        <v>66.180000000000007</v>
      </c>
      <c r="V30" s="576">
        <v>62.81</v>
      </c>
      <c r="W30" s="576">
        <v>57.92</v>
      </c>
      <c r="X30" s="324" t="str">
        <f>IF((0=$C30),"",IFERROR(IF($C30&lt;20,$C30*U30,IF(AND(20&lt;=$C30,$C30&lt;=100),$C30*V30,IF($C30&gt;100,$C30*W30,"No Offer"))),"No Offer"))</f>
        <v/>
      </c>
      <c r="Y30" s="573" t="s">
        <v>402</v>
      </c>
      <c r="Z30" s="573" t="s">
        <v>402</v>
      </c>
      <c r="AA30" s="573" t="s">
        <v>403</v>
      </c>
      <c r="AB30" s="326" t="str">
        <f>IF((0=$C30),"",IFERROR(IF($C30&lt;20,$C30*Y30,IF(AND(20&lt;=$C30,$C30&lt;=100),$C30*Z30,IF($C30&gt;100,$C30*AA30,"No Offer"))),"No Offer"))</f>
        <v/>
      </c>
      <c r="AC30" s="651">
        <v>26</v>
      </c>
      <c r="AD30" s="651">
        <f>AC30</f>
        <v>26</v>
      </c>
    </row>
    <row r="31" spans="1:30" ht="15" x14ac:dyDescent="0.2">
      <c r="A31" s="316"/>
      <c r="B31" s="558"/>
      <c r="C31" s="318"/>
      <c r="D31" s="318"/>
      <c r="E31" s="572"/>
      <c r="F31" s="572"/>
      <c r="G31" s="572"/>
      <c r="H31" s="319"/>
      <c r="I31" s="573"/>
      <c r="J31" s="573"/>
      <c r="K31" s="573"/>
      <c r="L31" s="318"/>
      <c r="M31" s="572"/>
      <c r="N31" s="572"/>
      <c r="O31" s="572"/>
      <c r="P31" s="319"/>
      <c r="Q31" s="575"/>
      <c r="R31" s="575"/>
      <c r="S31" s="575"/>
      <c r="T31" s="318"/>
      <c r="U31" s="576"/>
      <c r="V31" s="576"/>
      <c r="W31" s="576"/>
      <c r="X31" s="319"/>
      <c r="Y31" s="573"/>
      <c r="Z31" s="573"/>
      <c r="AA31" s="573"/>
      <c r="AB31" s="318"/>
      <c r="AC31" s="651">
        <v>27</v>
      </c>
    </row>
    <row r="32" spans="1:30" ht="38.25" customHeight="1" x14ac:dyDescent="0.2">
      <c r="A32" s="316" t="s">
        <v>2229</v>
      </c>
      <c r="B32" s="558" t="s">
        <v>2230</v>
      </c>
      <c r="C32" s="318">
        <f>'Series 1100 Input'!J32</f>
        <v>0</v>
      </c>
      <c r="D32" s="318" t="s">
        <v>451</v>
      </c>
      <c r="E32" s="572">
        <v>152.46</v>
      </c>
      <c r="F32" s="572">
        <v>152.46</v>
      </c>
      <c r="G32" s="572">
        <v>152.46</v>
      </c>
      <c r="H32" s="324" t="str">
        <f>IF((0=$C32),"",IFERROR(IF($C32&lt;20,$C32*E32,IF(AND(20&lt;=$C32,$C32&lt;=100),$C32*F32,IF($C32&gt;100,$C32*G32,"No Offer"))),"No Offer"))</f>
        <v/>
      </c>
      <c r="I32" s="573">
        <v>30</v>
      </c>
      <c r="J32" s="573">
        <v>30</v>
      </c>
      <c r="K32" s="573">
        <v>30</v>
      </c>
      <c r="L32" s="326" t="str">
        <f>IF((0=$C32),"",IFERROR(IF($C32&lt;20,$C32*I32,IF(AND(20&lt;=$C32,$C32&lt;=100),$C32*J32,IF($C32&gt;100,$C32*K32,"No Offer"))),"No Offer"))</f>
        <v/>
      </c>
      <c r="M32" s="572">
        <v>104.45</v>
      </c>
      <c r="N32" s="572">
        <v>96.67</v>
      </c>
      <c r="O32" s="572">
        <v>96.67</v>
      </c>
      <c r="P32" s="324" t="str">
        <f>IF((0=$C32),"",IFERROR(IF($C32&lt;20,$C32*M32,IF(AND(20&lt;=$C32,$C32&lt;=100),$C32*N32,IF($C32&gt;100,$C32*O32,"No Offer"))),"No Offer"))</f>
        <v/>
      </c>
      <c r="Q32" s="575">
        <v>38</v>
      </c>
      <c r="R32" s="575">
        <v>38</v>
      </c>
      <c r="S32" s="575">
        <v>38</v>
      </c>
      <c r="T32" s="326" t="str">
        <f>IF((0=$C32),"",IFERROR(IF($C32&lt;20,$C32*Q32,IF(AND(20&lt;=$C32,$C32&lt;=100),$C32*R32,IF($C32&gt;100,$C32*S32,"No Offer"))),"No Offer"))</f>
        <v/>
      </c>
      <c r="U32" s="576">
        <v>55.15</v>
      </c>
      <c r="V32" s="576">
        <v>50.43</v>
      </c>
      <c r="W32" s="576">
        <v>47.74</v>
      </c>
      <c r="X32" s="324" t="str">
        <f>IF((0=$C32),"",IFERROR(IF($C32&lt;20,$C32*U32,IF(AND(20&lt;=$C32,$C32&lt;=100),$C32*V32,IF($C32&gt;100,$C32*W32,"No Offer"))),"No Offer"))</f>
        <v/>
      </c>
      <c r="Y32" s="573" t="s">
        <v>402</v>
      </c>
      <c r="Z32" s="573" t="s">
        <v>402</v>
      </c>
      <c r="AA32" s="573" t="s">
        <v>403</v>
      </c>
      <c r="AB32" s="326" t="str">
        <f>IF((0=$C32),"",IFERROR(IF($C32&lt;20,$C32*Y32,IF(AND(20&lt;=$C32,$C32&lt;=100),$C32*Z32,IF($C32&gt;100,$C32*AA32,"No Offer"))),"No Offer"))</f>
        <v/>
      </c>
      <c r="AC32" s="651">
        <v>28</v>
      </c>
      <c r="AD32" s="651">
        <f>AC32</f>
        <v>28</v>
      </c>
    </row>
    <row r="33" spans="1:30" ht="15" customHeight="1" x14ac:dyDescent="0.2">
      <c r="A33" s="316"/>
      <c r="B33" s="558"/>
      <c r="C33" s="318"/>
      <c r="D33" s="318"/>
      <c r="E33" s="572"/>
      <c r="F33" s="572"/>
      <c r="G33" s="572"/>
      <c r="H33" s="319"/>
      <c r="I33" s="573"/>
      <c r="J33" s="573"/>
      <c r="K33" s="573"/>
      <c r="L33" s="318"/>
      <c r="M33" s="572"/>
      <c r="N33" s="572"/>
      <c r="O33" s="572"/>
      <c r="P33" s="319"/>
      <c r="Q33" s="575"/>
      <c r="R33" s="575"/>
      <c r="S33" s="575"/>
      <c r="T33" s="318"/>
      <c r="U33" s="576"/>
      <c r="V33" s="576"/>
      <c r="W33" s="576"/>
      <c r="X33" s="319"/>
      <c r="Y33" s="573"/>
      <c r="Z33" s="573"/>
      <c r="AA33" s="573"/>
      <c r="AB33" s="318"/>
      <c r="AC33" s="651">
        <v>29</v>
      </c>
    </row>
    <row r="34" spans="1:30" ht="41.25" customHeight="1" x14ac:dyDescent="0.2">
      <c r="A34" s="316" t="s">
        <v>2231</v>
      </c>
      <c r="B34" s="558" t="s">
        <v>2232</v>
      </c>
      <c r="C34" s="318">
        <f>'Series 1100 Input'!J34</f>
        <v>0</v>
      </c>
      <c r="D34" s="318" t="s">
        <v>451</v>
      </c>
      <c r="E34" s="572">
        <v>116.45</v>
      </c>
      <c r="F34" s="572">
        <v>116.45</v>
      </c>
      <c r="G34" s="572">
        <v>116.45</v>
      </c>
      <c r="H34" s="324" t="str">
        <f>IF((0=$C34),"",IFERROR(IF($C34&lt;20,$C34*E34,IF(AND(20&lt;=$C34,$C34&lt;=100),$C34*F34,IF($C34&gt;100,$C34*G34,"No Offer"))),"No Offer"))</f>
        <v/>
      </c>
      <c r="I34" s="573">
        <v>30</v>
      </c>
      <c r="J34" s="573">
        <v>30</v>
      </c>
      <c r="K34" s="573">
        <v>30</v>
      </c>
      <c r="L34" s="326" t="str">
        <f>IF((0=$C34),"",IFERROR(IF($C34&lt;20,$C34*I34,IF(AND(20&lt;=$C34,$C34&lt;=100),$C34*J34,IF($C34&gt;100,$C34*K34,"No Offer"))),"No Offer"))</f>
        <v/>
      </c>
      <c r="M34" s="572">
        <v>98.7</v>
      </c>
      <c r="N34" s="572">
        <v>90.92</v>
      </c>
      <c r="O34" s="572">
        <v>90.92</v>
      </c>
      <c r="P34" s="324" t="str">
        <f>IF((0=$C34),"",IFERROR(IF($C34&lt;20,$C34*M34,IF(AND(20&lt;=$C34,$C34&lt;=100),$C34*N34,IF($C34&gt;100,$C34*O34,"No Offer"))),"No Offer"))</f>
        <v/>
      </c>
      <c r="Q34" s="575">
        <v>30</v>
      </c>
      <c r="R34" s="575">
        <v>30</v>
      </c>
      <c r="S34" s="575">
        <v>30</v>
      </c>
      <c r="T34" s="326" t="str">
        <f>IF((0=$C34),"",IFERROR(IF($C34&lt;20,$C34*Q34,IF(AND(20&lt;=$C34,$C34&lt;=100),$C34*R34,IF($C34&gt;100,$C34*S34,"No Offer"))),"No Offer"))</f>
        <v/>
      </c>
      <c r="U34" s="576">
        <v>70</v>
      </c>
      <c r="V34" s="576">
        <v>53.95</v>
      </c>
      <c r="W34" s="576">
        <v>51.85</v>
      </c>
      <c r="X34" s="324" t="str">
        <f>IF((0=$C34),"",IFERROR(IF($C34&lt;20,$C34*U34,IF(AND(20&lt;=$C34,$C34&lt;=100),$C34*V34,IF($C34&gt;100,$C34*W34,"No Offer"))),"No Offer"))</f>
        <v/>
      </c>
      <c r="Y34" s="573" t="s">
        <v>402</v>
      </c>
      <c r="Z34" s="573" t="s">
        <v>402</v>
      </c>
      <c r="AA34" s="573" t="s">
        <v>403</v>
      </c>
      <c r="AB34" s="326" t="str">
        <f>IF((0=$C34),"",IFERROR(IF($C34&lt;20,$C34*Y34,IF(AND(20&lt;=$C34,$C34&lt;=100),$C34*Z34,IF($C34&gt;100,$C34*AA34,"No Offer"))),"No Offer"))</f>
        <v/>
      </c>
      <c r="AC34" s="651">
        <v>30</v>
      </c>
      <c r="AD34" s="651">
        <f>AC34</f>
        <v>30</v>
      </c>
    </row>
    <row r="35" spans="1:30" ht="13.5" customHeight="1" x14ac:dyDescent="0.2">
      <c r="A35" s="316"/>
      <c r="B35" s="558"/>
      <c r="C35" s="318"/>
      <c r="D35" s="318"/>
      <c r="E35" s="572"/>
      <c r="F35" s="572"/>
      <c r="G35" s="572"/>
      <c r="H35" s="319"/>
      <c r="I35" s="573"/>
      <c r="J35" s="573"/>
      <c r="K35" s="573"/>
      <c r="L35" s="318"/>
      <c r="M35" s="572"/>
      <c r="N35" s="572"/>
      <c r="O35" s="572"/>
      <c r="P35" s="319"/>
      <c r="Q35" s="575"/>
      <c r="R35" s="575"/>
      <c r="S35" s="575"/>
      <c r="T35" s="318"/>
      <c r="U35" s="576"/>
      <c r="V35" s="576"/>
      <c r="W35" s="576"/>
      <c r="X35" s="319"/>
      <c r="Y35" s="573"/>
      <c r="Z35" s="573"/>
      <c r="AA35" s="573"/>
      <c r="AB35" s="318"/>
      <c r="AC35" s="651">
        <v>31</v>
      </c>
    </row>
    <row r="36" spans="1:30" ht="39" customHeight="1" x14ac:dyDescent="0.2">
      <c r="A36" s="316" t="s">
        <v>2233</v>
      </c>
      <c r="B36" s="558" t="s">
        <v>2234</v>
      </c>
      <c r="C36" s="318">
        <f>'Series 1100 Input'!J36</f>
        <v>0</v>
      </c>
      <c r="D36" s="318" t="s">
        <v>451</v>
      </c>
      <c r="E36" s="572">
        <v>116.9</v>
      </c>
      <c r="F36" s="572">
        <v>116.9</v>
      </c>
      <c r="G36" s="572">
        <v>116.9</v>
      </c>
      <c r="H36" s="324" t="str">
        <f>IF((0=$C36),"",IFERROR(IF($C36&lt;20,$C36*E36,IF(AND(20&lt;=$C36,$C36&lt;=100),$C36*F36,IF($C36&gt;100,$C36*G36,"No Offer"))),"No Offer"))</f>
        <v/>
      </c>
      <c r="I36" s="573">
        <v>30</v>
      </c>
      <c r="J36" s="573">
        <v>30</v>
      </c>
      <c r="K36" s="573">
        <v>30</v>
      </c>
      <c r="L36" s="326" t="str">
        <f>IF((0=$C36),"",IFERROR(IF($C36&lt;20,$C36*I36,IF(AND(20&lt;=$C36,$C36&lt;=100),$C36*J36,IF($C36&gt;100,$C36*K36,"No Offer"))),"No Offer"))</f>
        <v/>
      </c>
      <c r="M36" s="572">
        <v>98.7</v>
      </c>
      <c r="N36" s="572">
        <v>90.92</v>
      </c>
      <c r="O36" s="572">
        <v>90.92</v>
      </c>
      <c r="P36" s="324" t="str">
        <f>IF((0=$C36),"",IFERROR(IF($C36&lt;20,$C36*M36,IF(AND(20&lt;=$C36,$C36&lt;=100),$C36*N36,IF($C36&gt;100,$C36*O36,"No Offer"))),"No Offer"))</f>
        <v/>
      </c>
      <c r="Q36" s="575">
        <v>30</v>
      </c>
      <c r="R36" s="575">
        <v>30</v>
      </c>
      <c r="S36" s="575">
        <v>30</v>
      </c>
      <c r="T36" s="326" t="str">
        <f>IF((0=$C36),"",IFERROR(IF($C36&lt;20,$C36*Q36,IF(AND(20&lt;=$C36,$C36&lt;=100),$C36*R36,IF($C36&gt;100,$C36*S36,"No Offer"))),"No Offer"))</f>
        <v/>
      </c>
      <c r="U36" s="576">
        <v>70</v>
      </c>
      <c r="V36" s="576">
        <v>53.95</v>
      </c>
      <c r="W36" s="576">
        <v>51.85</v>
      </c>
      <c r="X36" s="324" t="str">
        <f>IF((0=$C36),"",IFERROR(IF($C36&lt;20,$C36*U36,IF(AND(20&lt;=$C36,$C36&lt;=100),$C36*V36,IF($C36&gt;100,$C36*W36,"No Offer"))),"No Offer"))</f>
        <v/>
      </c>
      <c r="Y36" s="573" t="s">
        <v>402</v>
      </c>
      <c r="Z36" s="573" t="s">
        <v>402</v>
      </c>
      <c r="AA36" s="573" t="s">
        <v>403</v>
      </c>
      <c r="AB36" s="326" t="str">
        <f>IF((0=$C36),"",IFERROR(IF($C36&lt;20,$C36*Y36,IF(AND(20&lt;=$C36,$C36&lt;=100),$C36*Z36,IF($C36&gt;100,$C36*AA36,"No Offer"))),"No Offer"))</f>
        <v/>
      </c>
      <c r="AC36" s="651">
        <v>32</v>
      </c>
      <c r="AD36" s="651">
        <f>AC36</f>
        <v>32</v>
      </c>
    </row>
    <row r="37" spans="1:30" ht="13.5" customHeight="1" x14ac:dyDescent="0.2">
      <c r="A37" s="316"/>
      <c r="B37" s="558"/>
      <c r="C37" s="318"/>
      <c r="D37" s="318"/>
      <c r="E37" s="572"/>
      <c r="F37" s="572"/>
      <c r="G37" s="572"/>
      <c r="H37" s="319"/>
      <c r="I37" s="573"/>
      <c r="J37" s="573"/>
      <c r="K37" s="573"/>
      <c r="L37" s="318"/>
      <c r="M37" s="572"/>
      <c r="N37" s="572"/>
      <c r="O37" s="572"/>
      <c r="P37" s="319"/>
      <c r="Q37" s="575"/>
      <c r="R37" s="575"/>
      <c r="S37" s="575"/>
      <c r="T37" s="318"/>
      <c r="U37" s="576"/>
      <c r="V37" s="576"/>
      <c r="W37" s="576"/>
      <c r="X37" s="319"/>
      <c r="Y37" s="573"/>
      <c r="Z37" s="573"/>
      <c r="AA37" s="573"/>
      <c r="AB37" s="318"/>
      <c r="AC37" s="651">
        <v>33</v>
      </c>
    </row>
    <row r="38" spans="1:30" ht="26.25" customHeight="1" x14ac:dyDescent="0.2">
      <c r="A38" s="316" t="s">
        <v>2235</v>
      </c>
      <c r="B38" s="558" t="s">
        <v>2236</v>
      </c>
      <c r="C38" s="318">
        <f>'Series 1100 Input'!J38</f>
        <v>0</v>
      </c>
      <c r="D38" s="318" t="s">
        <v>451</v>
      </c>
      <c r="E38" s="572">
        <v>99.01</v>
      </c>
      <c r="F38" s="572">
        <v>99.01</v>
      </c>
      <c r="G38" s="572">
        <v>99.01</v>
      </c>
      <c r="H38" s="324" t="str">
        <f>IF((0=$C38),"",IFERROR(IF($C38&lt;20,$C38*E38,IF(AND(20&lt;=$C38,$C38&lt;=100),$C38*F38,IF($C38&gt;100,$C38*G38,"No Offer"))),"No Offer"))</f>
        <v/>
      </c>
      <c r="I38" s="573">
        <v>30</v>
      </c>
      <c r="J38" s="573">
        <v>30</v>
      </c>
      <c r="K38" s="573">
        <v>30</v>
      </c>
      <c r="L38" s="326" t="str">
        <f>IF((0=$C38),"",IFERROR(IF($C38&lt;20,$C38*I38,IF(AND(20&lt;=$C38,$C38&lt;=100),$C38*J38,IF($C38&gt;100,$C38*K38,"No Offer"))),"No Offer"))</f>
        <v/>
      </c>
      <c r="M38" s="572">
        <v>69.95</v>
      </c>
      <c r="N38" s="572">
        <v>62.17</v>
      </c>
      <c r="O38" s="572">
        <v>62.17</v>
      </c>
      <c r="P38" s="324" t="str">
        <f>IF((0=$C38),"",IFERROR(IF($C38&lt;20,$C38*M38,IF(AND(20&lt;=$C38,$C38&lt;=100),$C38*N38,IF($C38&gt;100,$C38*O38,"No Offer"))),"No Offer"))</f>
        <v/>
      </c>
      <c r="Q38" s="575">
        <v>30</v>
      </c>
      <c r="R38" s="575">
        <v>30</v>
      </c>
      <c r="S38" s="575">
        <v>30</v>
      </c>
      <c r="T38" s="326" t="str">
        <f>IF((0=$C38),"",IFERROR(IF($C38&lt;20,$C38*Q38,IF(AND(20&lt;=$C38,$C38&lt;=100),$C38*R38,IF($C38&gt;100,$C38*S38,"No Offer"))),"No Offer"))</f>
        <v/>
      </c>
      <c r="U38" s="576">
        <v>63.22</v>
      </c>
      <c r="V38" s="576">
        <v>47.83</v>
      </c>
      <c r="W38" s="576">
        <v>45.81</v>
      </c>
      <c r="X38" s="324" t="str">
        <f>IF((0=$C38),"",IFERROR(IF($C38&lt;20,$C38*U38,IF(AND(20&lt;=$C38,$C38&lt;=100),$C38*V38,IF($C38&gt;100,$C38*W38,"No Offer"))),"No Offer"))</f>
        <v/>
      </c>
      <c r="Y38" s="573" t="s">
        <v>402</v>
      </c>
      <c r="Z38" s="573" t="s">
        <v>402</v>
      </c>
      <c r="AA38" s="573" t="s">
        <v>403</v>
      </c>
      <c r="AB38" s="326" t="str">
        <f>IF((0=$C38),"",IFERROR(IF($C38&lt;20,$C38*Y38,IF(AND(20&lt;=$C38,$C38&lt;=100),$C38*Z38,IF($C38&gt;100,$C38*AA38,"No Offer"))),"No Offer"))</f>
        <v/>
      </c>
      <c r="AC38" s="651">
        <v>34</v>
      </c>
      <c r="AD38" s="651">
        <f>AC38</f>
        <v>34</v>
      </c>
    </row>
    <row r="39" spans="1:30" ht="13.5" customHeight="1" x14ac:dyDescent="0.2">
      <c r="A39" s="316"/>
      <c r="B39" s="558"/>
      <c r="C39" s="318"/>
      <c r="D39" s="318"/>
      <c r="E39" s="572"/>
      <c r="F39" s="572"/>
      <c r="G39" s="572"/>
      <c r="H39" s="319"/>
      <c r="I39" s="573"/>
      <c r="J39" s="573"/>
      <c r="K39" s="573"/>
      <c r="L39" s="318"/>
      <c r="M39" s="572"/>
      <c r="N39" s="572"/>
      <c r="O39" s="572"/>
      <c r="P39" s="319"/>
      <c r="Q39" s="575"/>
      <c r="R39" s="575"/>
      <c r="S39" s="575"/>
      <c r="T39" s="318"/>
      <c r="U39" s="576"/>
      <c r="V39" s="576"/>
      <c r="W39" s="576"/>
      <c r="X39" s="319"/>
      <c r="Y39" s="573"/>
      <c r="Z39" s="573"/>
      <c r="AA39" s="573"/>
      <c r="AB39" s="318"/>
      <c r="AC39" s="651">
        <v>35</v>
      </c>
    </row>
    <row r="40" spans="1:30" ht="41.25" customHeight="1" x14ac:dyDescent="0.2">
      <c r="A40" s="316" t="s">
        <v>2237</v>
      </c>
      <c r="B40" s="558" t="s">
        <v>2238</v>
      </c>
      <c r="C40" s="318">
        <f>'Series 1100 Input'!J40</f>
        <v>0</v>
      </c>
      <c r="D40" s="318" t="s">
        <v>451</v>
      </c>
      <c r="E40" s="572">
        <v>116.9</v>
      </c>
      <c r="F40" s="572">
        <v>116.9</v>
      </c>
      <c r="G40" s="572">
        <v>116.9</v>
      </c>
      <c r="H40" s="324" t="str">
        <f>IF((0=$C40),"",IFERROR(IF($C40&lt;20,$C40*E40,IF(AND(20&lt;=$C40,$C40&lt;=100),$C40*F40,IF($C40&gt;100,$C40*G40,"No Offer"))),"No Offer"))</f>
        <v/>
      </c>
      <c r="I40" s="573">
        <v>30</v>
      </c>
      <c r="J40" s="573">
        <v>30</v>
      </c>
      <c r="K40" s="573">
        <v>30</v>
      </c>
      <c r="L40" s="326" t="str">
        <f>IF((0=$C40),"",IFERROR(IF($C40&lt;20,$C40*I40,IF(AND(20&lt;=$C40,$C40&lt;=100),$C40*J40,IF($C40&gt;100,$C40*K40,"No Offer"))),"No Offer"))</f>
        <v/>
      </c>
      <c r="M40" s="572">
        <v>69.95</v>
      </c>
      <c r="N40" s="572">
        <v>62.17</v>
      </c>
      <c r="O40" s="572">
        <v>62.17</v>
      </c>
      <c r="P40" s="324" t="str">
        <f>IF((0=$C40),"",IFERROR(IF($C40&lt;20,$C40*M40,IF(AND(20&lt;=$C40,$C40&lt;=100),$C40*N40,IF($C40&gt;100,$C40*O40,"No Offer"))),"No Offer"))</f>
        <v/>
      </c>
      <c r="Q40" s="575">
        <v>30</v>
      </c>
      <c r="R40" s="575">
        <v>30</v>
      </c>
      <c r="S40" s="575">
        <v>30</v>
      </c>
      <c r="T40" s="326" t="str">
        <f>IF((0=$C40),"",IFERROR(IF($C40&lt;20,$C40*Q40,IF(AND(20&lt;=$C40,$C40&lt;=100),$C40*R40,IF($C40&gt;100,$C40*S40,"No Offer"))),"No Offer"))</f>
        <v/>
      </c>
      <c r="U40" s="576">
        <v>69.260000000000005</v>
      </c>
      <c r="V40" s="576">
        <v>55.49</v>
      </c>
      <c r="W40" s="576">
        <v>53.47</v>
      </c>
      <c r="X40" s="324" t="str">
        <f>IF((0=$C40),"",IFERROR(IF($C40&lt;20,$C40*U40,IF(AND(20&lt;=$C40,$C40&lt;=100),$C40*V40,IF($C40&gt;100,$C40*W40,"No Offer"))),"No Offer"))</f>
        <v/>
      </c>
      <c r="Y40" s="573" t="s">
        <v>402</v>
      </c>
      <c r="Z40" s="573" t="s">
        <v>402</v>
      </c>
      <c r="AA40" s="573" t="s">
        <v>403</v>
      </c>
      <c r="AB40" s="326" t="str">
        <f>IF((0=$C40),"",IFERROR(IF($C40&lt;20,$C40*Y40,IF(AND(20&lt;=$C40,$C40&lt;=100),$C40*Z40,IF($C40&gt;100,$C40*AA40,"No Offer"))),"No Offer"))</f>
        <v/>
      </c>
      <c r="AC40" s="651">
        <v>36</v>
      </c>
      <c r="AD40" s="651">
        <f>AC40</f>
        <v>36</v>
      </c>
    </row>
    <row r="41" spans="1:30" ht="13.5" customHeight="1" x14ac:dyDescent="0.2">
      <c r="A41" s="316"/>
      <c r="B41" s="558"/>
      <c r="C41" s="318"/>
      <c r="D41" s="318"/>
      <c r="E41" s="572"/>
      <c r="F41" s="572"/>
      <c r="G41" s="572"/>
      <c r="H41" s="319"/>
      <c r="I41" s="573"/>
      <c r="J41" s="573"/>
      <c r="K41" s="573"/>
      <c r="L41" s="318"/>
      <c r="M41" s="572"/>
      <c r="N41" s="572"/>
      <c r="O41" s="572"/>
      <c r="P41" s="319"/>
      <c r="Q41" s="575"/>
      <c r="R41" s="575"/>
      <c r="S41" s="575"/>
      <c r="T41" s="318"/>
      <c r="U41" s="576"/>
      <c r="V41" s="576"/>
      <c r="W41" s="576"/>
      <c r="X41" s="319"/>
      <c r="Y41" s="573"/>
      <c r="Z41" s="573"/>
      <c r="AA41" s="573"/>
      <c r="AB41" s="318"/>
      <c r="AC41" s="651">
        <v>37</v>
      </c>
    </row>
    <row r="42" spans="1:30" ht="42.75" customHeight="1" x14ac:dyDescent="0.2">
      <c r="A42" s="316" t="s">
        <v>2239</v>
      </c>
      <c r="B42" s="558" t="s">
        <v>2240</v>
      </c>
      <c r="C42" s="318">
        <f>'Series 1100 Input'!J42</f>
        <v>0</v>
      </c>
      <c r="D42" s="318" t="s">
        <v>451</v>
      </c>
      <c r="E42" s="572">
        <v>116.9</v>
      </c>
      <c r="F42" s="572">
        <v>116.9</v>
      </c>
      <c r="G42" s="572">
        <v>116.9</v>
      </c>
      <c r="H42" s="324" t="str">
        <f>IF((0=$C42),"",IFERROR(IF($C42&lt;20,$C42*E42,IF(AND(20&lt;=$C42,$C42&lt;=100),$C42*F42,IF($C42&gt;100,$C42*G42,"No Offer"))),"No Offer"))</f>
        <v/>
      </c>
      <c r="I42" s="573">
        <v>30</v>
      </c>
      <c r="J42" s="573">
        <v>30</v>
      </c>
      <c r="K42" s="573">
        <v>30</v>
      </c>
      <c r="L42" s="326" t="str">
        <f>IF((0=$C42),"",IFERROR(IF($C42&lt;20,$C42*I42,IF(AND(20&lt;=$C42,$C42&lt;=100),$C42*J42,IF($C42&gt;100,$C42*K42,"No Offer"))),"No Offer"))</f>
        <v/>
      </c>
      <c r="M42" s="572">
        <v>81.45</v>
      </c>
      <c r="N42" s="572">
        <v>73.67</v>
      </c>
      <c r="O42" s="572">
        <v>73.67</v>
      </c>
      <c r="P42" s="324" t="str">
        <f>IF((0=$C42),"",IFERROR(IF($C42&lt;20,$C42*M42,IF(AND(20&lt;=$C42,$C42&lt;=100),$C42*N42,IF($C42&gt;100,$C42*O42,"No Offer"))),"No Offer"))</f>
        <v/>
      </c>
      <c r="Q42" s="575">
        <v>35</v>
      </c>
      <c r="R42" s="575">
        <v>35</v>
      </c>
      <c r="S42" s="575">
        <v>35</v>
      </c>
      <c r="T42" s="326" t="str">
        <f>IF((0=$C42),"",IFERROR(IF($C42&lt;20,$C42*Q42,IF(AND(20&lt;=$C42,$C42&lt;=100),$C42*R42,IF($C42&gt;100,$C42*S42,"No Offer"))),"No Offer"))</f>
        <v/>
      </c>
      <c r="U42" s="576">
        <v>70</v>
      </c>
      <c r="V42" s="576">
        <v>53.95</v>
      </c>
      <c r="W42" s="576">
        <v>51.85</v>
      </c>
      <c r="X42" s="324" t="str">
        <f>IF((0=$C42),"",IFERROR(IF($C42&lt;20,$C42*U42,IF(AND(20&lt;=$C42,$C42&lt;=100),$C42*V42,IF($C42&gt;100,$C42*W42,"No Offer"))),"No Offer"))</f>
        <v/>
      </c>
      <c r="Y42" s="573" t="s">
        <v>402</v>
      </c>
      <c r="Z42" s="573" t="s">
        <v>402</v>
      </c>
      <c r="AA42" s="573" t="s">
        <v>403</v>
      </c>
      <c r="AB42" s="326" t="str">
        <f>IF((0=$C42),"",IFERROR(IF($C42&lt;20,$C42*Y42,IF(AND(20&lt;=$C42,$C42&lt;=100),$C42*Z42,IF($C42&gt;100,$C42*AA42,"No Offer"))),"No Offer"))</f>
        <v/>
      </c>
      <c r="AC42" s="651">
        <v>38</v>
      </c>
      <c r="AD42" s="651">
        <f>AC42</f>
        <v>38</v>
      </c>
    </row>
    <row r="43" spans="1:30" ht="13.5" customHeight="1" x14ac:dyDescent="0.2">
      <c r="A43" s="316"/>
      <c r="B43" s="558"/>
      <c r="C43" s="318"/>
      <c r="D43" s="318"/>
      <c r="E43" s="572"/>
      <c r="F43" s="572"/>
      <c r="G43" s="572"/>
      <c r="H43" s="319"/>
      <c r="I43" s="573"/>
      <c r="J43" s="573"/>
      <c r="K43" s="573"/>
      <c r="L43" s="318"/>
      <c r="M43" s="572"/>
      <c r="N43" s="572"/>
      <c r="O43" s="572"/>
      <c r="P43" s="319"/>
      <c r="Q43" s="575"/>
      <c r="R43" s="575"/>
      <c r="S43" s="575"/>
      <c r="T43" s="318"/>
      <c r="U43" s="576"/>
      <c r="V43" s="576"/>
      <c r="W43" s="576"/>
      <c r="X43" s="319"/>
      <c r="Y43" s="573"/>
      <c r="Z43" s="573"/>
      <c r="AA43" s="573"/>
      <c r="AB43" s="318"/>
      <c r="AC43" s="651">
        <v>39</v>
      </c>
    </row>
    <row r="44" spans="1:30" ht="42.75" customHeight="1" x14ac:dyDescent="0.2">
      <c r="A44" s="316" t="s">
        <v>2241</v>
      </c>
      <c r="B44" s="558" t="s">
        <v>2240</v>
      </c>
      <c r="C44" s="318">
        <f>'Series 1100 Input'!J44</f>
        <v>0</v>
      </c>
      <c r="D44" s="318" t="s">
        <v>451</v>
      </c>
      <c r="E44" s="572">
        <v>123.8</v>
      </c>
      <c r="F44" s="572">
        <v>123.8</v>
      </c>
      <c r="G44" s="572">
        <v>123.8</v>
      </c>
      <c r="H44" s="324" t="str">
        <f>IF((0=$C44),"",IFERROR(IF($C44&lt;20,$C44*E44,IF(AND(20&lt;=$C44,$C44&lt;=100),$C44*F44,IF($C44&gt;100,$C44*G44,"No Offer"))),"No Offer"))</f>
        <v/>
      </c>
      <c r="I44" s="573">
        <v>30</v>
      </c>
      <c r="J44" s="573">
        <v>30</v>
      </c>
      <c r="K44" s="573">
        <v>30</v>
      </c>
      <c r="L44" s="326" t="str">
        <f>IF((0=$C44),"",IFERROR(IF($C44&lt;20,$C44*I44,IF(AND(20&lt;=$C44,$C44&lt;=100),$C44*J44,IF($C44&gt;100,$C44*K44,"No Offer"))),"No Offer"))</f>
        <v/>
      </c>
      <c r="M44" s="572">
        <v>81.45</v>
      </c>
      <c r="N44" s="572">
        <v>73.67</v>
      </c>
      <c r="O44" s="572">
        <v>73.67</v>
      </c>
      <c r="P44" s="324" t="str">
        <f>IF((0=$C44),"",IFERROR(IF($C44&lt;20,$C44*M44,IF(AND(20&lt;=$C44,$C44&lt;=100),$C44*N44,IF($C44&gt;100,$C44*O44,"No Offer"))),"No Offer"))</f>
        <v/>
      </c>
      <c r="Q44" s="575">
        <v>35</v>
      </c>
      <c r="R44" s="575">
        <v>35</v>
      </c>
      <c r="S44" s="575">
        <v>35</v>
      </c>
      <c r="T44" s="326" t="str">
        <f>IF((0=$C44),"",IFERROR(IF($C44&lt;20,$C44*Q44,IF(AND(20&lt;=$C44,$C44&lt;=100),$C44*R44,IF($C44&gt;100,$C44*S44,"No Offer"))),"No Offer"))</f>
        <v/>
      </c>
      <c r="U44" s="576">
        <v>70</v>
      </c>
      <c r="V44" s="576">
        <v>53.95</v>
      </c>
      <c r="W44" s="576">
        <v>51.85</v>
      </c>
      <c r="X44" s="324" t="str">
        <f>IF((0=$C44),"",IFERROR(IF($C44&lt;20,$C44*U44,IF(AND(20&lt;=$C44,$C44&lt;=100),$C44*V44,IF($C44&gt;100,$C44*W44,"No Offer"))),"No Offer"))</f>
        <v/>
      </c>
      <c r="Y44" s="573" t="s">
        <v>402</v>
      </c>
      <c r="Z44" s="573" t="s">
        <v>402</v>
      </c>
      <c r="AA44" s="573" t="s">
        <v>403</v>
      </c>
      <c r="AB44" s="326" t="str">
        <f>IF((0=$C44),"",IFERROR(IF($C44&lt;20,$C44*Y44,IF(AND(20&lt;=$C44,$C44&lt;=100),$C44*Z44,IF($C44&gt;100,$C44*AA44,"No Offer"))),"No Offer"))</f>
        <v/>
      </c>
      <c r="AC44" s="651">
        <v>40</v>
      </c>
      <c r="AD44" s="651">
        <f>AC44</f>
        <v>40</v>
      </c>
    </row>
    <row r="45" spans="1:30" ht="13.5" customHeight="1" x14ac:dyDescent="0.2">
      <c r="A45" s="316"/>
      <c r="B45" s="558"/>
      <c r="C45" s="318"/>
      <c r="D45" s="318"/>
      <c r="E45" s="572"/>
      <c r="F45" s="572"/>
      <c r="G45" s="572"/>
      <c r="H45" s="319"/>
      <c r="I45" s="573"/>
      <c r="J45" s="573"/>
      <c r="K45" s="573"/>
      <c r="L45" s="318"/>
      <c r="M45" s="572"/>
      <c r="N45" s="572"/>
      <c r="O45" s="572"/>
      <c r="P45" s="319"/>
      <c r="Q45" s="575"/>
      <c r="R45" s="575"/>
      <c r="S45" s="575"/>
      <c r="T45" s="318"/>
      <c r="U45" s="576"/>
      <c r="V45" s="576"/>
      <c r="W45" s="576"/>
      <c r="X45" s="319"/>
      <c r="Y45" s="573"/>
      <c r="Z45" s="573"/>
      <c r="AA45" s="573"/>
      <c r="AB45" s="318"/>
      <c r="AC45" s="651">
        <v>41</v>
      </c>
    </row>
    <row r="46" spans="1:30" ht="40.5" customHeight="1" x14ac:dyDescent="0.2">
      <c r="A46" s="316" t="s">
        <v>2242</v>
      </c>
      <c r="B46" s="558" t="s">
        <v>2243</v>
      </c>
      <c r="C46" s="318">
        <f>'Series 1100 Input'!J46</f>
        <v>0</v>
      </c>
      <c r="D46" s="318" t="s">
        <v>451</v>
      </c>
      <c r="E46" s="572">
        <v>184.85</v>
      </c>
      <c r="F46" s="572">
        <v>153.79</v>
      </c>
      <c r="G46" s="572">
        <v>153.79</v>
      </c>
      <c r="H46" s="324" t="str">
        <f>IF((0=$C46),"",IFERROR(IF($C46&lt;20,$C46*E46,IF(AND(20&lt;=$C46,$C46&lt;=100),$C46*F46,IF($C46&gt;100,$C46*G46,"No Offer"))),"No Offer"))</f>
        <v/>
      </c>
      <c r="I46" s="573">
        <v>60</v>
      </c>
      <c r="J46" s="573">
        <v>60</v>
      </c>
      <c r="K46" s="573">
        <v>60</v>
      </c>
      <c r="L46" s="326" t="str">
        <f>IF((0=$C46),"",IFERROR(IF($C46&lt;20,$C46*I46,IF(AND(20&lt;=$C46,$C46&lt;=100),$C46*J46,IF($C46&gt;100,$C46*K46,"No Offer"))),"No Offer"))</f>
        <v/>
      </c>
      <c r="M46" s="572">
        <v>75.7</v>
      </c>
      <c r="N46" s="572">
        <v>67.92</v>
      </c>
      <c r="O46" s="572">
        <v>67.92</v>
      </c>
      <c r="P46" s="324" t="str">
        <f>IF((0=$C46),"",IFERROR(IF($C46&lt;20,$C46*M46,IF(AND(20&lt;=$C46,$C46&lt;=100),$C46*N46,IF($C46&gt;100,$C46*O46,"No Offer"))),"No Offer"))</f>
        <v/>
      </c>
      <c r="Q46" s="575">
        <v>52</v>
      </c>
      <c r="R46" s="575">
        <v>52</v>
      </c>
      <c r="S46" s="575">
        <v>52</v>
      </c>
      <c r="T46" s="326" t="str">
        <f>IF((0=$C46),"",IFERROR(IF($C46&lt;20,$C46*Q46,IF(AND(20&lt;=$C46,$C46&lt;=100),$C46*R46,IF($C46&gt;100,$C46*S46,"No Offer"))),"No Offer"))</f>
        <v/>
      </c>
      <c r="U46" s="576">
        <v>103.82</v>
      </c>
      <c r="V46" s="576">
        <v>88.43</v>
      </c>
      <c r="W46" s="576">
        <v>86.41</v>
      </c>
      <c r="X46" s="324" t="str">
        <f>IF((0=$C46),"",IFERROR(IF($C46&lt;20,$C46*U46,IF(AND(20&lt;=$C46,$C46&lt;=100),$C46*V46,IF($C46&gt;100,$C46*W46,"No Offer"))),"No Offer"))</f>
        <v/>
      </c>
      <c r="Y46" s="573" t="s">
        <v>402</v>
      </c>
      <c r="Z46" s="573" t="s">
        <v>402</v>
      </c>
      <c r="AA46" s="573" t="s">
        <v>403</v>
      </c>
      <c r="AB46" s="326" t="str">
        <f>IF((0=$C46),"",IFERROR(IF($C46&lt;20,$C46*Y46,IF(AND(20&lt;=$C46,$C46&lt;=100),$C46*Z46,IF($C46&gt;100,$C46*AA46,"No Offer"))),"No Offer"))</f>
        <v/>
      </c>
      <c r="AC46" s="651">
        <v>42</v>
      </c>
      <c r="AD46" s="651">
        <f>AC46</f>
        <v>42</v>
      </c>
    </row>
    <row r="47" spans="1:30" ht="13.5" customHeight="1" x14ac:dyDescent="0.2">
      <c r="A47" s="316"/>
      <c r="B47" s="558"/>
      <c r="C47" s="318"/>
      <c r="D47" s="318"/>
      <c r="E47" s="572"/>
      <c r="F47" s="572"/>
      <c r="G47" s="572"/>
      <c r="H47" s="319"/>
      <c r="I47" s="573"/>
      <c r="J47" s="573"/>
      <c r="K47" s="573"/>
      <c r="L47" s="318"/>
      <c r="M47" s="572"/>
      <c r="N47" s="572"/>
      <c r="O47" s="572"/>
      <c r="P47" s="319"/>
      <c r="Q47" s="575"/>
      <c r="R47" s="575"/>
      <c r="S47" s="575"/>
      <c r="T47" s="318"/>
      <c r="U47" s="576"/>
      <c r="V47" s="576"/>
      <c r="W47" s="576"/>
      <c r="X47" s="319"/>
      <c r="Y47" s="573"/>
      <c r="Z47" s="573"/>
      <c r="AA47" s="573"/>
      <c r="AB47" s="318"/>
      <c r="AC47" s="651">
        <v>43</v>
      </c>
    </row>
    <row r="48" spans="1:30" ht="39.75" customHeight="1" x14ac:dyDescent="0.2">
      <c r="A48" s="316" t="s">
        <v>2244</v>
      </c>
      <c r="B48" s="558" t="s">
        <v>2245</v>
      </c>
      <c r="C48" s="318">
        <f>'Series 1100 Input'!J48</f>
        <v>0</v>
      </c>
      <c r="D48" s="318" t="s">
        <v>451</v>
      </c>
      <c r="E48" s="572">
        <v>198.51</v>
      </c>
      <c r="F48" s="572">
        <v>175.52</v>
      </c>
      <c r="G48" s="572">
        <v>175.52</v>
      </c>
      <c r="H48" s="324" t="str">
        <f>IF((0=$C48),"",IFERROR(IF($C48&lt;20,$C48*E48,IF(AND(20&lt;=$C48,$C48&lt;=100),$C48*F48,IF($C48&gt;100,$C48*G48,"No Offer"))),"No Offer"))</f>
        <v/>
      </c>
      <c r="I48" s="573">
        <v>60</v>
      </c>
      <c r="J48" s="573">
        <v>60</v>
      </c>
      <c r="K48" s="573">
        <v>60</v>
      </c>
      <c r="L48" s="326" t="str">
        <f>IF((0=$C48),"",IFERROR(IF($C48&lt;20,$C48*I48,IF(AND(20&lt;=$C48,$C48&lt;=100),$C48*J48,IF($C48&gt;100,$C48*K48,"No Offer"))),"No Offer"))</f>
        <v/>
      </c>
      <c r="M48" s="572">
        <v>75.7</v>
      </c>
      <c r="N48" s="572">
        <v>67.92</v>
      </c>
      <c r="O48" s="572">
        <v>67.92</v>
      </c>
      <c r="P48" s="324" t="str">
        <f>IF((0=$C48),"",IFERROR(IF($C48&lt;20,$C48*M48,IF(AND(20&lt;=$C48,$C48&lt;=100),$C48*N48,IF($C48&gt;100,$C48*O48,"No Offer"))),"No Offer"))</f>
        <v/>
      </c>
      <c r="Q48" s="575">
        <v>52</v>
      </c>
      <c r="R48" s="575">
        <v>52</v>
      </c>
      <c r="S48" s="575">
        <v>52</v>
      </c>
      <c r="T48" s="326" t="str">
        <f>IF((0=$C48),"",IFERROR(IF($C48&lt;20,$C48*Q48,IF(AND(20&lt;=$C48,$C48&lt;=100),$C48*R48,IF($C48&gt;100,$C48*S48,"No Offer"))),"No Offer"))</f>
        <v/>
      </c>
      <c r="U48" s="576">
        <v>119.11</v>
      </c>
      <c r="V48" s="576">
        <v>105.34</v>
      </c>
      <c r="W48" s="576">
        <v>103.32</v>
      </c>
      <c r="X48" s="324" t="str">
        <f>IF((0=$C48),"",IFERROR(IF($C48&lt;20,$C48*U48,IF(AND(20&lt;=$C48,$C48&lt;=100),$C48*V48,IF($C48&gt;100,$C48*W48,"No Offer"))),"No Offer"))</f>
        <v/>
      </c>
      <c r="Y48" s="573" t="s">
        <v>402</v>
      </c>
      <c r="Z48" s="573" t="s">
        <v>402</v>
      </c>
      <c r="AA48" s="573" t="s">
        <v>403</v>
      </c>
      <c r="AB48" s="326" t="str">
        <f>IF((0=$C48),"",IFERROR(IF($C48&lt;20,$C48*Y48,IF(AND(20&lt;=$C48,$C48&lt;=100),$C48*Z48,IF($C48&gt;100,$C48*AA48,"No Offer"))),"No Offer"))</f>
        <v/>
      </c>
      <c r="AC48" s="651">
        <v>44</v>
      </c>
      <c r="AD48" s="651">
        <f>AC48</f>
        <v>44</v>
      </c>
    </row>
    <row r="49" spans="1:30" ht="13.5" customHeight="1" x14ac:dyDescent="0.2">
      <c r="A49" s="316"/>
      <c r="B49" s="558"/>
      <c r="C49" s="318"/>
      <c r="D49" s="318"/>
      <c r="E49" s="572"/>
      <c r="F49" s="572"/>
      <c r="G49" s="572"/>
      <c r="H49" s="319"/>
      <c r="I49" s="573"/>
      <c r="J49" s="573"/>
      <c r="K49" s="573"/>
      <c r="L49" s="318"/>
      <c r="M49" s="572"/>
      <c r="N49" s="572"/>
      <c r="O49" s="572"/>
      <c r="P49" s="319"/>
      <c r="Q49" s="575"/>
      <c r="R49" s="575"/>
      <c r="S49" s="575"/>
      <c r="T49" s="318"/>
      <c r="U49" s="576"/>
      <c r="V49" s="576"/>
      <c r="W49" s="576"/>
      <c r="X49" s="319"/>
      <c r="Y49" s="573"/>
      <c r="Z49" s="573"/>
      <c r="AA49" s="573"/>
      <c r="AB49" s="318"/>
      <c r="AC49" s="651">
        <v>45</v>
      </c>
    </row>
    <row r="50" spans="1:30" ht="39" customHeight="1" x14ac:dyDescent="0.2">
      <c r="A50" s="316" t="s">
        <v>2246</v>
      </c>
      <c r="B50" s="558" t="s">
        <v>2247</v>
      </c>
      <c r="C50" s="318">
        <f>'Series 1100 Input'!J50</f>
        <v>0</v>
      </c>
      <c r="D50" s="318" t="s">
        <v>451</v>
      </c>
      <c r="E50" s="572">
        <v>197.76</v>
      </c>
      <c r="F50" s="572">
        <v>166.7</v>
      </c>
      <c r="G50" s="572">
        <v>166.7</v>
      </c>
      <c r="H50" s="324" t="str">
        <f>IF((0=$C50),"",IFERROR(IF($C50&lt;20,$C50*E50,IF(AND(20&lt;=$C50,$C50&lt;=100),$C50*F50,IF($C50&gt;100,$C50*G50,"No Offer"))),"No Offer"))</f>
        <v/>
      </c>
      <c r="I50" s="573">
        <v>60</v>
      </c>
      <c r="J50" s="573">
        <v>60</v>
      </c>
      <c r="K50" s="573">
        <v>60</v>
      </c>
      <c r="L50" s="326" t="str">
        <f>IF((0=$C50),"",IFERROR(IF($C50&lt;20,$C50*I50,IF(AND(20&lt;=$C50,$C50&lt;=100),$C50*J50,IF($C50&gt;100,$C50*K50,"No Offer"))),"No Offer"))</f>
        <v/>
      </c>
      <c r="M50" s="572">
        <v>87.2</v>
      </c>
      <c r="N50" s="572">
        <v>79.42</v>
      </c>
      <c r="O50" s="572">
        <v>79.42</v>
      </c>
      <c r="P50" s="324" t="str">
        <f>IF((0=$C50),"",IFERROR(IF($C50&lt;20,$C50*M50,IF(AND(20&lt;=$C50,$C50&lt;=100),$C50*N50,IF($C50&gt;100,$C50*O50,"No Offer"))),"No Offer"))</f>
        <v/>
      </c>
      <c r="Q50" s="575">
        <v>52</v>
      </c>
      <c r="R50" s="575">
        <v>52</v>
      </c>
      <c r="S50" s="575">
        <v>52</v>
      </c>
      <c r="T50" s="326" t="str">
        <f>IF((0=$C50),"",IFERROR(IF($C50&lt;20,$C50*Q50,IF(AND(20&lt;=$C50,$C50&lt;=100),$C50*R50,IF($C50&gt;100,$C50*S50,"No Offer"))),"No Offer"))</f>
        <v/>
      </c>
      <c r="U50" s="576">
        <v>116.78</v>
      </c>
      <c r="V50" s="576">
        <v>100.73</v>
      </c>
      <c r="W50" s="576">
        <v>98.63</v>
      </c>
      <c r="X50" s="324" t="str">
        <f>IF((0=$C50),"",IFERROR(IF($C50&lt;20,$C50*U50,IF(AND(20&lt;=$C50,$C50&lt;=100),$C50*V50,IF($C50&gt;100,$C50*W50,"No Offer"))),"No Offer"))</f>
        <v/>
      </c>
      <c r="Y50" s="573" t="s">
        <v>402</v>
      </c>
      <c r="Z50" s="573" t="s">
        <v>402</v>
      </c>
      <c r="AA50" s="573" t="s">
        <v>403</v>
      </c>
      <c r="AB50" s="326" t="str">
        <f>IF((0=$C50),"",IFERROR(IF($C50&lt;20,$C50*Y50,IF(AND(20&lt;=$C50,$C50&lt;=100),$C50*Z50,IF($C50&gt;100,$C50*AA50,"No Offer"))),"No Offer"))</f>
        <v/>
      </c>
      <c r="AC50" s="651">
        <v>46</v>
      </c>
      <c r="AD50" s="651">
        <f>AC50</f>
        <v>46</v>
      </c>
    </row>
    <row r="51" spans="1:30" ht="13.5" customHeight="1" x14ac:dyDescent="0.2">
      <c r="A51" s="316"/>
      <c r="B51" s="558"/>
      <c r="C51" s="318"/>
      <c r="D51" s="318"/>
      <c r="E51" s="572"/>
      <c r="F51" s="572"/>
      <c r="G51" s="572"/>
      <c r="H51" s="319"/>
      <c r="I51" s="573"/>
      <c r="J51" s="573"/>
      <c r="K51" s="573"/>
      <c r="L51" s="318"/>
      <c r="M51" s="572"/>
      <c r="N51" s="572"/>
      <c r="O51" s="572"/>
      <c r="P51" s="319"/>
      <c r="Q51" s="575"/>
      <c r="R51" s="575"/>
      <c r="S51" s="575"/>
      <c r="T51" s="318"/>
      <c r="U51" s="576"/>
      <c r="V51" s="576"/>
      <c r="W51" s="576"/>
      <c r="X51" s="319"/>
      <c r="Y51" s="573"/>
      <c r="Z51" s="573"/>
      <c r="AA51" s="573"/>
      <c r="AB51" s="318"/>
      <c r="AC51" s="651">
        <v>47</v>
      </c>
    </row>
    <row r="52" spans="1:30" ht="41.25" customHeight="1" x14ac:dyDescent="0.2">
      <c r="A52" s="316" t="s">
        <v>2248</v>
      </c>
      <c r="B52" s="558" t="s">
        <v>2249</v>
      </c>
      <c r="C52" s="318">
        <f>'Series 1100 Input'!J52</f>
        <v>0</v>
      </c>
      <c r="D52" s="318" t="s">
        <v>451</v>
      </c>
      <c r="E52" s="572">
        <v>203.16</v>
      </c>
      <c r="F52" s="572">
        <v>174.78</v>
      </c>
      <c r="G52" s="572">
        <v>174.78</v>
      </c>
      <c r="H52" s="324" t="str">
        <f>IF((0=$C52),"",IFERROR(IF($C52&lt;20,$C52*E52,IF(AND(20&lt;=$C52,$C52&lt;=100),$C52*F52,IF($C52&gt;100,$C52*G52,"No Offer"))),"No Offer"))</f>
        <v/>
      </c>
      <c r="I52" s="573">
        <v>60</v>
      </c>
      <c r="J52" s="573">
        <v>60</v>
      </c>
      <c r="K52" s="573">
        <v>60</v>
      </c>
      <c r="L52" s="326" t="str">
        <f>IF((0=$C52),"",IFERROR(IF($C52&lt;20,$C52*I52,IF(AND(20&lt;=$C52,$C52&lt;=100),$C52*J52,IF($C52&gt;100,$C52*K52,"No Offer"))),"No Offer"))</f>
        <v/>
      </c>
      <c r="M52" s="572">
        <v>87.2</v>
      </c>
      <c r="N52" s="572">
        <v>79.42</v>
      </c>
      <c r="O52" s="572">
        <v>79.42</v>
      </c>
      <c r="P52" s="324" t="str">
        <f>IF((0=$C52),"",IFERROR(IF($C52&lt;20,$C52*M52,IF(AND(20&lt;=$C52,$C52&lt;=100),$C52*N52,IF($C52&gt;100,$C52*O52,"No Offer"))),"No Offer"))</f>
        <v/>
      </c>
      <c r="Q52" s="575">
        <v>52</v>
      </c>
      <c r="R52" s="575">
        <v>52</v>
      </c>
      <c r="S52" s="575">
        <v>52</v>
      </c>
      <c r="T52" s="326" t="str">
        <f>IF((0=$C52),"",IFERROR(IF($C52&lt;20,$C52*Q52,IF(AND(20&lt;=$C52,$C52&lt;=100),$C52*R52,IF($C52&gt;100,$C52*S52,"No Offer"))),"No Offer"))</f>
        <v/>
      </c>
      <c r="U52" s="576">
        <v>124.28</v>
      </c>
      <c r="V52" s="576">
        <v>108.28</v>
      </c>
      <c r="W52" s="576">
        <v>106.28</v>
      </c>
      <c r="X52" s="324" t="str">
        <f>IF((0=$C52),"",IFERROR(IF($C52&lt;20,$C52*U52,IF(AND(20&lt;=$C52,$C52&lt;=100),$C52*V52,IF($C52&gt;100,$C52*W52,"No Offer"))),"No Offer"))</f>
        <v/>
      </c>
      <c r="Y52" s="573" t="s">
        <v>402</v>
      </c>
      <c r="Z52" s="573" t="s">
        <v>402</v>
      </c>
      <c r="AA52" s="573" t="s">
        <v>403</v>
      </c>
      <c r="AB52" s="326" t="str">
        <f>IF((0=$C52),"",IFERROR(IF($C52&lt;20,$C52*Y52,IF(AND(20&lt;=$C52,$C52&lt;=100),$C52*Z52,IF($C52&gt;100,$C52*AA52,"No Offer"))),"No Offer"))</f>
        <v/>
      </c>
      <c r="AC52" s="651">
        <v>48</v>
      </c>
      <c r="AD52" s="651">
        <f>AC52</f>
        <v>48</v>
      </c>
    </row>
    <row r="53" spans="1:30" ht="13.5" customHeight="1" x14ac:dyDescent="0.2">
      <c r="A53" s="316"/>
      <c r="B53" s="558"/>
      <c r="C53" s="318"/>
      <c r="D53" s="318"/>
      <c r="E53" s="572"/>
      <c r="F53" s="572"/>
      <c r="G53" s="572"/>
      <c r="H53" s="319"/>
      <c r="I53" s="573"/>
      <c r="J53" s="573"/>
      <c r="K53" s="573"/>
      <c r="L53" s="318"/>
      <c r="M53" s="572"/>
      <c r="N53" s="572"/>
      <c r="O53" s="572"/>
      <c r="P53" s="319"/>
      <c r="Q53" s="575"/>
      <c r="R53" s="575"/>
      <c r="S53" s="575"/>
      <c r="T53" s="318"/>
      <c r="U53" s="576"/>
      <c r="V53" s="576"/>
      <c r="W53" s="576"/>
      <c r="X53" s="319"/>
      <c r="Y53" s="573"/>
      <c r="Z53" s="573"/>
      <c r="AA53" s="573"/>
      <c r="AB53" s="318"/>
      <c r="AC53" s="651">
        <v>49</v>
      </c>
    </row>
    <row r="54" spans="1:30" ht="45.75" customHeight="1" x14ac:dyDescent="0.2">
      <c r="A54" s="316" t="s">
        <v>2250</v>
      </c>
      <c r="B54" s="558" t="s">
        <v>2251</v>
      </c>
      <c r="C54" s="318">
        <f>'Series 1100 Input'!J54</f>
        <v>0</v>
      </c>
      <c r="D54" s="318" t="s">
        <v>451</v>
      </c>
      <c r="E54" s="572">
        <v>184.85</v>
      </c>
      <c r="F54" s="572">
        <v>153.79</v>
      </c>
      <c r="G54" s="572">
        <v>153.79</v>
      </c>
      <c r="H54" s="324" t="str">
        <f>IF((0=$C54),"",IFERROR(IF($C54&lt;20,$C54*E54,IF(AND(20&lt;=$C54,$C54&lt;=100),$C54*F54,IF($C54&gt;100,$C54*G54,"No Offer"))),"No Offer"))</f>
        <v/>
      </c>
      <c r="I54" s="573">
        <v>60</v>
      </c>
      <c r="J54" s="573">
        <v>60</v>
      </c>
      <c r="K54" s="573">
        <v>60</v>
      </c>
      <c r="L54" s="326" t="str">
        <f>IF((0=$C54),"",IFERROR(IF($C54&lt;20,$C54*I54,IF(AND(20&lt;=$C54,$C54&lt;=100),$C54*J54,IF($C54&gt;100,$C54*K54,"No Offer"))),"No Offer"))</f>
        <v/>
      </c>
      <c r="M54" s="572">
        <v>75.7</v>
      </c>
      <c r="N54" s="572">
        <v>67.92</v>
      </c>
      <c r="O54" s="572">
        <v>67.92</v>
      </c>
      <c r="P54" s="324" t="str">
        <f>IF((0=$C54),"",IFERROR(IF($C54&lt;20,$C54*M54,IF(AND(20&lt;=$C54,$C54&lt;=100),$C54*N54,IF($C54&gt;100,$C54*O54,"No Offer"))),"No Offer"))</f>
        <v/>
      </c>
      <c r="Q54" s="575">
        <v>52</v>
      </c>
      <c r="R54" s="575">
        <v>52</v>
      </c>
      <c r="S54" s="575">
        <v>52</v>
      </c>
      <c r="T54" s="326" t="str">
        <f>IF((0=$C54),"",IFERROR(IF($C54&lt;20,$C54*Q54,IF(AND(20&lt;=$C54,$C54&lt;=100),$C54*R54,IF($C54&gt;100,$C54*S54,"No Offer"))),"No Offer"))</f>
        <v/>
      </c>
      <c r="U54" s="576">
        <v>103.82</v>
      </c>
      <c r="V54" s="576">
        <v>88.43</v>
      </c>
      <c r="W54" s="576">
        <v>86.41</v>
      </c>
      <c r="X54" s="324" t="str">
        <f>IF((0=$C54),"",IFERROR(IF($C54&lt;20,$C54*U54,IF(AND(20&lt;=$C54,$C54&lt;=100),$C54*V54,IF($C54&gt;100,$C54*W54,"No Offer"))),"No Offer"))</f>
        <v/>
      </c>
      <c r="Y54" s="573" t="s">
        <v>402</v>
      </c>
      <c r="Z54" s="573" t="s">
        <v>402</v>
      </c>
      <c r="AA54" s="573" t="s">
        <v>403</v>
      </c>
      <c r="AB54" s="326" t="str">
        <f>IF((0=$C54),"",IFERROR(IF($C54&lt;20,$C54*Y54,IF(AND(20&lt;=$C54,$C54&lt;=100),$C54*Z54,IF($C54&gt;100,$C54*AA54,"No Offer"))),"No Offer"))</f>
        <v/>
      </c>
      <c r="AC54" s="651">
        <v>50</v>
      </c>
      <c r="AD54" s="651">
        <f>AC54</f>
        <v>50</v>
      </c>
    </row>
    <row r="55" spans="1:30" ht="13.5" customHeight="1" x14ac:dyDescent="0.2">
      <c r="A55" s="316"/>
      <c r="B55" s="558"/>
      <c r="C55" s="318"/>
      <c r="D55" s="318"/>
      <c r="E55" s="572"/>
      <c r="F55" s="572"/>
      <c r="G55" s="572"/>
      <c r="H55" s="319"/>
      <c r="I55" s="573"/>
      <c r="J55" s="573"/>
      <c r="K55" s="573"/>
      <c r="L55" s="318"/>
      <c r="M55" s="572"/>
      <c r="N55" s="572"/>
      <c r="O55" s="572"/>
      <c r="P55" s="319"/>
      <c r="Q55" s="575"/>
      <c r="R55" s="575"/>
      <c r="S55" s="575"/>
      <c r="T55" s="318"/>
      <c r="U55" s="576"/>
      <c r="V55" s="576"/>
      <c r="W55" s="576"/>
      <c r="X55" s="319"/>
      <c r="Y55" s="573"/>
      <c r="Z55" s="573"/>
      <c r="AA55" s="573"/>
      <c r="AB55" s="318"/>
      <c r="AC55" s="651">
        <v>51</v>
      </c>
    </row>
    <row r="56" spans="1:30" ht="45.75" customHeight="1" x14ac:dyDescent="0.2">
      <c r="A56" s="316" t="s">
        <v>2252</v>
      </c>
      <c r="B56" s="558" t="s">
        <v>2253</v>
      </c>
      <c r="C56" s="318">
        <f>'Series 1100 Input'!J56</f>
        <v>0</v>
      </c>
      <c r="D56" s="318" t="s">
        <v>451</v>
      </c>
      <c r="E56" s="572">
        <v>203.9</v>
      </c>
      <c r="F56" s="572">
        <v>175.52</v>
      </c>
      <c r="G56" s="572">
        <v>175.52</v>
      </c>
      <c r="H56" s="324" t="str">
        <f>IF((0=$C56),"",IFERROR(IF($C56&lt;20,$C56*E56,IF(AND(20&lt;=$C56,$C56&lt;=100),$C56*F56,IF($C56&gt;100,$C56*G56,"No Offer"))),"No Offer"))</f>
        <v/>
      </c>
      <c r="I56" s="573">
        <v>60</v>
      </c>
      <c r="J56" s="573">
        <v>60</v>
      </c>
      <c r="K56" s="573">
        <v>60</v>
      </c>
      <c r="L56" s="326" t="str">
        <f>IF((0=$C56),"",IFERROR(IF($C56&lt;20,$C56*I56,IF(AND(20&lt;=$C56,$C56&lt;=100),$C56*J56,IF($C56&gt;100,$C56*K56,"No Offer"))),"No Offer"))</f>
        <v/>
      </c>
      <c r="M56" s="572">
        <v>75.7</v>
      </c>
      <c r="N56" s="572">
        <v>67.92</v>
      </c>
      <c r="O56" s="572">
        <v>67.92</v>
      </c>
      <c r="P56" s="324" t="str">
        <f>IF((0=$C56),"",IFERROR(IF($C56&lt;20,$C56*M56,IF(AND(20&lt;=$C56,$C56&lt;=100),$C56*N56,IF($C56&gt;100,$C56*O56,"No Offer"))),"No Offer"))</f>
        <v/>
      </c>
      <c r="Q56" s="575">
        <v>52</v>
      </c>
      <c r="R56" s="575">
        <v>52</v>
      </c>
      <c r="S56" s="575">
        <v>52</v>
      </c>
      <c r="T56" s="326" t="str">
        <f>IF((0=$C56),"",IFERROR(IF($C56&lt;20,$C56*Q56,IF(AND(20&lt;=$C56,$C56&lt;=100),$C56*R56,IF($C56&gt;100,$C56*S56,"No Offer"))),"No Offer"))</f>
        <v/>
      </c>
      <c r="U56" s="576">
        <v>119.11</v>
      </c>
      <c r="V56" s="576">
        <v>105.34</v>
      </c>
      <c r="W56" s="576">
        <v>103.32</v>
      </c>
      <c r="X56" s="324" t="str">
        <f>IF((0=$C56),"",IFERROR(IF($C56&lt;20,$C56*U56,IF(AND(20&lt;=$C56,$C56&lt;=100),$C56*V56,IF($C56&gt;100,$C56*W56,"No Offer"))),"No Offer"))</f>
        <v/>
      </c>
      <c r="Y56" s="573" t="s">
        <v>402</v>
      </c>
      <c r="Z56" s="573" t="s">
        <v>402</v>
      </c>
      <c r="AA56" s="573" t="s">
        <v>403</v>
      </c>
      <c r="AB56" s="326" t="str">
        <f>IF((0=$C56),"",IFERROR(IF($C56&lt;20,$C56*Y56,IF(AND(20&lt;=$C56,$C56&lt;=100),$C56*Z56,IF($C56&gt;100,$C56*AA56,"No Offer"))),"No Offer"))</f>
        <v/>
      </c>
      <c r="AC56" s="651">
        <v>52</v>
      </c>
      <c r="AD56" s="651">
        <f>AC56</f>
        <v>52</v>
      </c>
    </row>
    <row r="57" spans="1:30" ht="13.5" customHeight="1" x14ac:dyDescent="0.2">
      <c r="A57" s="316"/>
      <c r="B57" s="558"/>
      <c r="C57" s="318"/>
      <c r="D57" s="318"/>
      <c r="E57" s="572"/>
      <c r="F57" s="572"/>
      <c r="G57" s="572"/>
      <c r="H57" s="319"/>
      <c r="I57" s="573"/>
      <c r="J57" s="573"/>
      <c r="K57" s="573"/>
      <c r="L57" s="573"/>
      <c r="M57" s="572"/>
      <c r="N57" s="572"/>
      <c r="O57" s="572"/>
      <c r="P57" s="572"/>
      <c r="Q57" s="575"/>
      <c r="R57" s="575"/>
      <c r="S57" s="575"/>
      <c r="T57" s="575"/>
      <c r="U57" s="576"/>
      <c r="V57" s="576"/>
      <c r="W57" s="576"/>
      <c r="X57" s="576"/>
      <c r="Y57" s="573"/>
      <c r="Z57" s="573"/>
      <c r="AA57" s="573"/>
      <c r="AB57" s="411"/>
      <c r="AC57" s="651">
        <v>53</v>
      </c>
    </row>
    <row r="58" spans="1:30" ht="27" customHeight="1" x14ac:dyDescent="0.2">
      <c r="A58" s="331"/>
      <c r="B58" s="586" t="s">
        <v>2254</v>
      </c>
      <c r="C58" s="334"/>
      <c r="D58" s="334"/>
      <c r="E58" s="804" t="s">
        <v>1594</v>
      </c>
      <c r="F58" s="804" t="s">
        <v>1595</v>
      </c>
      <c r="G58" s="804" t="s">
        <v>1596</v>
      </c>
      <c r="H58" s="334"/>
      <c r="I58" s="805" t="s">
        <v>1594</v>
      </c>
      <c r="J58" s="805" t="s">
        <v>1595</v>
      </c>
      <c r="K58" s="805" t="s">
        <v>1596</v>
      </c>
      <c r="L58" s="805"/>
      <c r="M58" s="804" t="s">
        <v>1594</v>
      </c>
      <c r="N58" s="804" t="s">
        <v>1595</v>
      </c>
      <c r="O58" s="804" t="s">
        <v>1596</v>
      </c>
      <c r="P58" s="804"/>
      <c r="Q58" s="804" t="s">
        <v>1594</v>
      </c>
      <c r="R58" s="804" t="s">
        <v>1595</v>
      </c>
      <c r="S58" s="804" t="s">
        <v>1596</v>
      </c>
      <c r="T58" s="804"/>
      <c r="U58" s="805" t="s">
        <v>1594</v>
      </c>
      <c r="V58" s="805" t="s">
        <v>1595</v>
      </c>
      <c r="W58" s="805" t="s">
        <v>1596</v>
      </c>
      <c r="X58" s="805"/>
      <c r="Y58" s="805" t="s">
        <v>1594</v>
      </c>
      <c r="Z58" s="805" t="s">
        <v>1595</v>
      </c>
      <c r="AA58" s="805" t="s">
        <v>1596</v>
      </c>
      <c r="AB58" s="793"/>
      <c r="AC58" s="651">
        <v>54</v>
      </c>
    </row>
    <row r="59" spans="1:30" ht="27" customHeight="1" x14ac:dyDescent="0.2">
      <c r="A59" s="794"/>
      <c r="B59" s="721" t="s">
        <v>2210</v>
      </c>
      <c r="C59" s="722"/>
      <c r="D59" s="723"/>
      <c r="E59" s="723"/>
      <c r="F59" s="723"/>
      <c r="G59" s="747">
        <f>SUM(H61:H67)</f>
        <v>0</v>
      </c>
      <c r="H59" s="723"/>
      <c r="I59" s="723"/>
      <c r="J59" s="723"/>
      <c r="K59" s="747">
        <f>SUM(L61:L67)</f>
        <v>0</v>
      </c>
      <c r="L59" s="723"/>
      <c r="M59" s="723"/>
      <c r="N59" s="723"/>
      <c r="O59" s="747">
        <f>SUM(P61:P67)</f>
        <v>0</v>
      </c>
      <c r="P59" s="723"/>
      <c r="Q59" s="723"/>
      <c r="R59" s="723"/>
      <c r="S59" s="747">
        <f>SUM(T61:T67)</f>
        <v>0</v>
      </c>
      <c r="T59" s="723"/>
      <c r="U59" s="723"/>
      <c r="V59" s="723"/>
      <c r="W59" s="747">
        <f>SUM(X61:X67)</f>
        <v>0</v>
      </c>
      <c r="X59" s="723"/>
      <c r="Y59" s="723"/>
      <c r="Z59" s="723"/>
      <c r="AA59" s="747">
        <f>SUM(AB61:AB67)</f>
        <v>0</v>
      </c>
      <c r="AB59" s="723"/>
      <c r="AC59" s="651">
        <v>55</v>
      </c>
    </row>
    <row r="60" spans="1:30" ht="13.5" customHeight="1" x14ac:dyDescent="0.2">
      <c r="A60" s="316"/>
      <c r="B60" s="558"/>
      <c r="C60" s="318"/>
      <c r="D60" s="318"/>
      <c r="E60" s="572"/>
      <c r="F60" s="572"/>
      <c r="G60" s="572"/>
      <c r="H60" s="319"/>
      <c r="I60" s="573"/>
      <c r="J60" s="573"/>
      <c r="K60" s="573"/>
      <c r="L60" s="573"/>
      <c r="M60" s="572"/>
      <c r="N60" s="572"/>
      <c r="O60" s="572"/>
      <c r="P60" s="572"/>
      <c r="Q60" s="575"/>
      <c r="R60" s="575"/>
      <c r="S60" s="575"/>
      <c r="T60" s="575"/>
      <c r="U60" s="576"/>
      <c r="V60" s="576"/>
      <c r="W60" s="576"/>
      <c r="X60" s="576"/>
      <c r="Y60" s="573"/>
      <c r="Z60" s="573"/>
      <c r="AA60" s="573"/>
      <c r="AB60" s="411"/>
      <c r="AC60" s="651">
        <v>56</v>
      </c>
    </row>
    <row r="61" spans="1:30" ht="46.5" customHeight="1" x14ac:dyDescent="0.2">
      <c r="A61" s="316" t="s">
        <v>2255</v>
      </c>
      <c r="B61" s="558" t="s">
        <v>2256</v>
      </c>
      <c r="C61" s="318">
        <f>'Series 1100 Input'!J61</f>
        <v>0</v>
      </c>
      <c r="D61" s="318" t="s">
        <v>451</v>
      </c>
      <c r="E61" s="572">
        <v>98.61</v>
      </c>
      <c r="F61" s="572">
        <v>56.77</v>
      </c>
      <c r="G61" s="572">
        <v>56.77</v>
      </c>
      <c r="H61" s="324" t="str">
        <f>IF((0=$C61),"",IFERROR(IF($C61&lt;20,$C61*E61,IF(AND(20&lt;=$C61,$C61&lt;=100),$C61*F61,IF($C61&gt;100,$C61*G61,"No Offer"))),"No Offer"))</f>
        <v/>
      </c>
      <c r="I61" s="573">
        <v>30</v>
      </c>
      <c r="J61" s="573">
        <v>30</v>
      </c>
      <c r="K61" s="573">
        <v>30</v>
      </c>
      <c r="L61" s="326" t="str">
        <f>IF((0=$C61),"",IFERROR(IF($C61&lt;20,$C61*I61,IF(AND(20&lt;=$C61,$C61&lt;=100),$C61*J61,IF($C61&gt;100,$C61*K61,"No Offer"))),"No Offer"))</f>
        <v/>
      </c>
      <c r="M61" s="572">
        <v>69.95</v>
      </c>
      <c r="N61" s="572">
        <v>62.17</v>
      </c>
      <c r="O61" s="572">
        <v>62.17</v>
      </c>
      <c r="P61" s="324" t="str">
        <f>IF((0=$C61),"",IFERROR(IF($C61&lt;20,$C61*M61,IF(AND(20&lt;=$C61,$C61&lt;=100),$C61*N61,IF($C61&gt;100,$C61*O61,"No Offer"))),"No Offer"))</f>
        <v/>
      </c>
      <c r="Q61" s="575">
        <v>35</v>
      </c>
      <c r="R61" s="575">
        <v>35</v>
      </c>
      <c r="S61" s="575">
        <v>35</v>
      </c>
      <c r="T61" s="326" t="str">
        <f>IF((0=$C61),"",IFERROR(IF($C61&lt;20,$C61*Q61,IF(AND(20&lt;=$C61,$C61&lt;=100),$C61*R61,IF($C61&gt;100,$C61*S61,"No Offer"))),"No Offer"))</f>
        <v/>
      </c>
      <c r="U61" s="576">
        <v>80.72</v>
      </c>
      <c r="V61" s="576">
        <v>65.33</v>
      </c>
      <c r="W61" s="576">
        <v>63.31</v>
      </c>
      <c r="X61" s="324" t="str">
        <f>IF((0=$C61),"",IFERROR(IF($C61&lt;20,$C61*U61,IF(AND(20&lt;=$C61,$C61&lt;=100),$C61*V61,IF($C61&gt;100,$C61*W61,"No Offer"))),"No Offer"))</f>
        <v/>
      </c>
      <c r="Y61" s="573" t="s">
        <v>402</v>
      </c>
      <c r="Z61" s="573" t="s">
        <v>402</v>
      </c>
      <c r="AA61" s="573" t="s">
        <v>403</v>
      </c>
      <c r="AB61" s="326" t="str">
        <f>IF((0=$C61),"",IFERROR(IF($C61&lt;20,$C61*Y61,IF(AND(20&lt;=$C61,$C61&lt;=100),$C61*Z61,IF($C61&gt;100,$C61*AA61,"No Offer"))),"No Offer"))</f>
        <v/>
      </c>
      <c r="AC61" s="651">
        <v>57</v>
      </c>
      <c r="AD61" s="651">
        <f>AC61</f>
        <v>57</v>
      </c>
    </row>
    <row r="62" spans="1:30" ht="13.5" customHeight="1" x14ac:dyDescent="0.2">
      <c r="A62" s="316"/>
      <c r="B62" s="558"/>
      <c r="C62" s="318"/>
      <c r="D62" s="318"/>
      <c r="E62" s="572"/>
      <c r="F62" s="572"/>
      <c r="G62" s="572"/>
      <c r="H62" s="319"/>
      <c r="I62" s="573"/>
      <c r="J62" s="573"/>
      <c r="K62" s="573"/>
      <c r="L62" s="318"/>
      <c r="M62" s="572"/>
      <c r="N62" s="572"/>
      <c r="O62" s="572"/>
      <c r="P62" s="319"/>
      <c r="Q62" s="575"/>
      <c r="R62" s="575"/>
      <c r="S62" s="575"/>
      <c r="T62" s="318"/>
      <c r="U62" s="576"/>
      <c r="V62" s="576"/>
      <c r="W62" s="576"/>
      <c r="X62" s="319"/>
      <c r="Y62" s="573"/>
      <c r="Z62" s="573"/>
      <c r="AA62" s="573"/>
      <c r="AB62" s="318"/>
      <c r="AC62" s="651">
        <v>58</v>
      </c>
    </row>
    <row r="63" spans="1:30" ht="38.25" customHeight="1" x14ac:dyDescent="0.2">
      <c r="A63" s="316" t="s">
        <v>2257</v>
      </c>
      <c r="B63" s="558" t="s">
        <v>2258</v>
      </c>
      <c r="C63" s="318">
        <f>'Series 1100 Input'!J63</f>
        <v>0</v>
      </c>
      <c r="D63" s="318" t="s">
        <v>451</v>
      </c>
      <c r="E63" s="572">
        <v>98.61</v>
      </c>
      <c r="F63" s="572">
        <v>62.16</v>
      </c>
      <c r="G63" s="572">
        <v>62.16</v>
      </c>
      <c r="H63" s="324" t="str">
        <f>IF((0=$C63),"",IFERROR(IF($C63&lt;20,$C63*E63,IF(AND(20&lt;=$C63,$C63&lt;=100),$C63*F63,IF($C63&gt;100,$C63*G63,"No Offer"))),"No Offer"))</f>
        <v/>
      </c>
      <c r="I63" s="573">
        <v>30</v>
      </c>
      <c r="J63" s="573">
        <v>30</v>
      </c>
      <c r="K63" s="573">
        <v>30</v>
      </c>
      <c r="L63" s="326" t="str">
        <f>IF((0=$C63),"",IFERROR(IF($C63&lt;20,$C63*I63,IF(AND(20&lt;=$C63,$C63&lt;=100),$C63*J63,IF($C63&gt;100,$C63*K63,"No Offer"))),"No Offer"))</f>
        <v/>
      </c>
      <c r="M63" s="572">
        <v>69.95</v>
      </c>
      <c r="N63" s="572">
        <v>62.17</v>
      </c>
      <c r="O63" s="572">
        <v>62.17</v>
      </c>
      <c r="P63" s="324" t="str">
        <f>IF((0=$C63),"",IFERROR(IF($C63&lt;20,$C63*M63,IF(AND(20&lt;=$C63,$C63&lt;=100),$C63*N63,IF($C63&gt;100,$C63*O63,"No Offer"))),"No Offer"))</f>
        <v/>
      </c>
      <c r="Q63" s="575">
        <v>35</v>
      </c>
      <c r="R63" s="575">
        <v>35</v>
      </c>
      <c r="S63" s="575">
        <v>35</v>
      </c>
      <c r="T63" s="326" t="str">
        <f>IF((0=$C63),"",IFERROR(IF($C63&lt;20,$C63*Q63,IF(AND(20&lt;=$C63,$C63&lt;=100),$C63*R63,IF($C63&gt;100,$C63*S63,"No Offer"))),"No Offer"))</f>
        <v/>
      </c>
      <c r="U63" s="576">
        <v>86.76</v>
      </c>
      <c r="V63" s="576">
        <v>72.989999999999995</v>
      </c>
      <c r="W63" s="576">
        <v>70.97</v>
      </c>
      <c r="X63" s="324" t="str">
        <f>IF((0=$C63),"",IFERROR(IF($C63&lt;20,$C63*U63,IF(AND(20&lt;=$C63,$C63&lt;=100),$C63*V63,IF($C63&gt;100,$C63*W63,"No Offer"))),"No Offer"))</f>
        <v/>
      </c>
      <c r="Y63" s="573" t="s">
        <v>403</v>
      </c>
      <c r="Z63" s="573" t="s">
        <v>403</v>
      </c>
      <c r="AA63" s="573" t="s">
        <v>403</v>
      </c>
      <c r="AB63" s="326" t="str">
        <f>IF((0=$C63),"",IFERROR(IF($C63&lt;20,$C63*Y63,IF(AND(20&lt;=$C63,$C63&lt;=100),$C63*Z63,IF($C63&gt;100,$C63*AA63,"No Offer"))),"No Offer"))</f>
        <v/>
      </c>
      <c r="AC63" s="651">
        <v>59</v>
      </c>
      <c r="AD63" s="651">
        <f>AC63</f>
        <v>59</v>
      </c>
    </row>
    <row r="64" spans="1:30" ht="13.5" customHeight="1" x14ac:dyDescent="0.2">
      <c r="A64" s="316"/>
      <c r="B64" s="558"/>
      <c r="C64" s="318"/>
      <c r="D64" s="318"/>
      <c r="E64" s="572"/>
      <c r="F64" s="572"/>
      <c r="G64" s="572"/>
      <c r="H64" s="319"/>
      <c r="I64" s="573"/>
      <c r="J64" s="573"/>
      <c r="K64" s="573"/>
      <c r="L64" s="318"/>
      <c r="M64" s="572"/>
      <c r="N64" s="572"/>
      <c r="O64" s="572"/>
      <c r="P64" s="319"/>
      <c r="Q64" s="575"/>
      <c r="R64" s="575"/>
      <c r="S64" s="575"/>
      <c r="T64" s="318"/>
      <c r="U64" s="576"/>
      <c r="V64" s="576"/>
      <c r="W64" s="576"/>
      <c r="X64" s="319"/>
      <c r="Y64" s="573"/>
      <c r="Z64" s="573"/>
      <c r="AA64" s="573"/>
      <c r="AB64" s="318"/>
      <c r="AC64" s="651">
        <v>60</v>
      </c>
    </row>
    <row r="65" spans="1:30" ht="42.75" customHeight="1" x14ac:dyDescent="0.2">
      <c r="A65" s="316" t="s">
        <v>2259</v>
      </c>
      <c r="B65" s="558" t="s">
        <v>2260</v>
      </c>
      <c r="C65" s="318">
        <f>'Series 1100 Input'!J65</f>
        <v>0</v>
      </c>
      <c r="D65" s="318" t="s">
        <v>451</v>
      </c>
      <c r="E65" s="572">
        <v>94.44</v>
      </c>
      <c r="F65" s="572">
        <v>52.6</v>
      </c>
      <c r="G65" s="572">
        <v>52.6</v>
      </c>
      <c r="H65" s="324" t="str">
        <f>IF((0=$C65),"",IFERROR(IF($C65&lt;20,$C65*E65,IF(AND(20&lt;=$C65,$C65&lt;=100),$C65*F65,IF($C65&gt;100,$C65*G65,"No Offer"))),"No Offer"))</f>
        <v/>
      </c>
      <c r="I65" s="573">
        <v>30</v>
      </c>
      <c r="J65" s="573">
        <v>30</v>
      </c>
      <c r="K65" s="573">
        <v>30</v>
      </c>
      <c r="L65" s="326" t="str">
        <f>IF((0=$C65),"",IFERROR(IF($C65&lt;20,$C65*I65,IF(AND(20&lt;=$C65,$C65&lt;=100),$C65*J65,IF($C65&gt;100,$C65*K65,"No Offer"))),"No Offer"))</f>
        <v/>
      </c>
      <c r="M65" s="572">
        <v>81.45</v>
      </c>
      <c r="N65" s="572">
        <v>73.67</v>
      </c>
      <c r="O65" s="572">
        <v>73.67</v>
      </c>
      <c r="P65" s="324" t="str">
        <f>IF((0=$C65),"",IFERROR(IF($C65&lt;20,$C65*M65,IF(AND(20&lt;=$C65,$C65&lt;=100),$C65*N65,IF($C65&gt;100,$C65*O65,"No Offer"))),"No Offer"))</f>
        <v/>
      </c>
      <c r="Q65" s="575">
        <v>35</v>
      </c>
      <c r="R65" s="575">
        <v>35</v>
      </c>
      <c r="S65" s="575">
        <v>35</v>
      </c>
      <c r="T65" s="326" t="str">
        <f>IF((0=$C65),"",IFERROR(IF($C65&lt;20,$C65*Q65,IF(AND(20&lt;=$C65,$C65&lt;=100),$C65*R65,IF($C65&gt;100,$C65*S65,"No Offer"))),"No Offer"))</f>
        <v/>
      </c>
      <c r="U65" s="576">
        <v>87.5</v>
      </c>
      <c r="V65" s="576">
        <v>71.45</v>
      </c>
      <c r="W65" s="576">
        <v>69.349999999999994</v>
      </c>
      <c r="X65" s="324" t="str">
        <f>IF((0=$C65),"",IFERROR(IF($C65&lt;20,$C65*U65,IF(AND(20&lt;=$C65,$C65&lt;=100),$C65*V65,IF($C65&gt;100,$C65*W65,"No Offer"))),"No Offer"))</f>
        <v/>
      </c>
      <c r="Y65" s="573" t="s">
        <v>403</v>
      </c>
      <c r="Z65" s="573" t="s">
        <v>403</v>
      </c>
      <c r="AA65" s="573" t="s">
        <v>403</v>
      </c>
      <c r="AB65" s="326" t="str">
        <f>IF((0=$C65),"",IFERROR(IF($C65&lt;20,$C65*Y65,IF(AND(20&lt;=$C65,$C65&lt;=100),$C65*Z65,IF($C65&gt;100,$C65*AA65,"No Offer"))),"No Offer"))</f>
        <v/>
      </c>
      <c r="AC65" s="651">
        <v>61</v>
      </c>
      <c r="AD65" s="651">
        <f>AC65</f>
        <v>61</v>
      </c>
    </row>
    <row r="66" spans="1:30" ht="13.5" customHeight="1" x14ac:dyDescent="0.2">
      <c r="A66" s="316"/>
      <c r="B66" s="558"/>
      <c r="C66" s="318"/>
      <c r="D66" s="318"/>
      <c r="E66" s="572"/>
      <c r="F66" s="572"/>
      <c r="G66" s="572"/>
      <c r="H66" s="319"/>
      <c r="I66" s="573"/>
      <c r="J66" s="573"/>
      <c r="K66" s="573"/>
      <c r="L66" s="318"/>
      <c r="M66" s="572"/>
      <c r="N66" s="572"/>
      <c r="O66" s="572"/>
      <c r="P66" s="319"/>
      <c r="Q66" s="575"/>
      <c r="R66" s="575"/>
      <c r="S66" s="575"/>
      <c r="T66" s="318"/>
      <c r="U66" s="576"/>
      <c r="V66" s="576"/>
      <c r="W66" s="576"/>
      <c r="X66" s="319"/>
      <c r="Y66" s="573"/>
      <c r="Z66" s="573"/>
      <c r="AA66" s="573"/>
      <c r="AB66" s="318"/>
      <c r="AC66" s="651">
        <v>62</v>
      </c>
    </row>
    <row r="67" spans="1:30" ht="44.25" customHeight="1" x14ac:dyDescent="0.2">
      <c r="A67" s="316" t="s">
        <v>2261</v>
      </c>
      <c r="B67" s="558" t="s">
        <v>2262</v>
      </c>
      <c r="C67" s="318">
        <f>'Series 1100 Input'!J67</f>
        <v>0</v>
      </c>
      <c r="D67" s="318" t="s">
        <v>451</v>
      </c>
      <c r="E67" s="572">
        <v>91.79</v>
      </c>
      <c r="F67" s="572">
        <v>55.33</v>
      </c>
      <c r="G67" s="572">
        <v>55.33</v>
      </c>
      <c r="H67" s="324" t="str">
        <f>IF((0=$C67),"",IFERROR(IF($C67&lt;20,$C67*E67,IF(AND(20&lt;=$C67,$C67&lt;=100),$C67*F67,IF($C67&gt;100,$C67*G67,"No Offer"))),"No Offer"))</f>
        <v/>
      </c>
      <c r="I67" s="573">
        <v>30</v>
      </c>
      <c r="J67" s="573">
        <v>30</v>
      </c>
      <c r="K67" s="573">
        <v>30</v>
      </c>
      <c r="L67" s="326" t="str">
        <f>IF((0=$C67),"",IFERROR(IF($C67&lt;20,$C67*I67,IF(AND(20&lt;=$C67,$C67&lt;=100),$C67*J67,IF($C67&gt;100,$C67*K67,"No Offer"))),"No Offer"))</f>
        <v/>
      </c>
      <c r="M67" s="572">
        <v>81.45</v>
      </c>
      <c r="N67" s="572">
        <v>73.67</v>
      </c>
      <c r="O67" s="572">
        <v>73.67</v>
      </c>
      <c r="P67" s="324" t="str">
        <f>IF((0=$C67),"",IFERROR(IF($C67&lt;20,$C67*M67,IF(AND(20&lt;=$C67,$C67&lt;=100),$C67*N67,IF($C67&gt;100,$C67*O67,"No Offer"))),"No Offer"))</f>
        <v/>
      </c>
      <c r="Q67" s="575">
        <v>35</v>
      </c>
      <c r="R67" s="575">
        <v>35</v>
      </c>
      <c r="S67" s="575">
        <v>35</v>
      </c>
      <c r="T67" s="326" t="str">
        <f>IF((0=$C67),"",IFERROR(IF($C67&lt;20,$C67*Q67,IF(AND(20&lt;=$C67,$C67&lt;=100),$C67*R67,IF($C67&gt;100,$C67*S67,"No Offer"))),"No Offer"))</f>
        <v/>
      </c>
      <c r="U67" s="576">
        <v>72.86</v>
      </c>
      <c r="V67" s="576">
        <v>64.760000000000005</v>
      </c>
      <c r="W67" s="576">
        <v>61.39</v>
      </c>
      <c r="X67" s="324" t="str">
        <f>IF((0=$C67),"",IFERROR(IF($C67&lt;20,$C67*U67,IF(AND(20&lt;=$C67,$C67&lt;=100),$C67*V67,IF($C67&gt;100,$C67*W67,"No Offer"))),"No Offer"))</f>
        <v/>
      </c>
      <c r="Y67" s="573" t="s">
        <v>403</v>
      </c>
      <c r="Z67" s="573" t="s">
        <v>403</v>
      </c>
      <c r="AA67" s="573" t="s">
        <v>402</v>
      </c>
      <c r="AB67" s="326" t="str">
        <f>IF((0=$C67),"",IFERROR(IF($C67&lt;20,$C67*Y67,IF(AND(20&lt;=$C67,$C67&lt;=100),$C67*Z67,IF($C67&gt;100,$C67*AA67,"No Offer"))),"No Offer"))</f>
        <v/>
      </c>
      <c r="AC67" s="651">
        <v>63</v>
      </c>
      <c r="AD67" s="651">
        <f>AC67</f>
        <v>63</v>
      </c>
    </row>
    <row r="68" spans="1:30" ht="13.5" customHeight="1" x14ac:dyDescent="0.2">
      <c r="A68" s="316"/>
      <c r="B68" s="558"/>
      <c r="C68" s="318"/>
      <c r="D68" s="318"/>
      <c r="E68" s="572"/>
      <c r="F68" s="572"/>
      <c r="G68" s="572"/>
      <c r="H68" s="319"/>
      <c r="I68" s="573"/>
      <c r="J68" s="573"/>
      <c r="K68" s="573"/>
      <c r="L68" s="573"/>
      <c r="M68" s="572"/>
      <c r="N68" s="572"/>
      <c r="O68" s="572"/>
      <c r="P68" s="572"/>
      <c r="Q68" s="575"/>
      <c r="R68" s="575"/>
      <c r="S68" s="575"/>
      <c r="T68" s="575"/>
      <c r="U68" s="576"/>
      <c r="V68" s="576"/>
      <c r="W68" s="576"/>
      <c r="X68" s="576"/>
      <c r="Y68" s="573"/>
      <c r="Z68" s="573"/>
      <c r="AA68" s="573"/>
      <c r="AB68" s="411"/>
      <c r="AC68" s="651">
        <v>64</v>
      </c>
    </row>
    <row r="69" spans="1:30" ht="13.5" customHeight="1" x14ac:dyDescent="0.2">
      <c r="A69" s="331"/>
      <c r="B69" s="586" t="s">
        <v>2263</v>
      </c>
      <c r="C69" s="334"/>
      <c r="D69" s="334"/>
      <c r="E69" s="604"/>
      <c r="F69" s="604"/>
      <c r="G69" s="604"/>
      <c r="H69" s="334"/>
      <c r="I69" s="605"/>
      <c r="J69" s="605"/>
      <c r="K69" s="605"/>
      <c r="L69" s="605"/>
      <c r="M69" s="604"/>
      <c r="N69" s="604"/>
      <c r="O69" s="604"/>
      <c r="P69" s="604"/>
      <c r="Q69" s="604"/>
      <c r="R69" s="604"/>
      <c r="S69" s="604"/>
      <c r="T69" s="604"/>
      <c r="U69" s="605"/>
      <c r="V69" s="605"/>
      <c r="W69" s="605"/>
      <c r="X69" s="605"/>
      <c r="Y69" s="605"/>
      <c r="Z69" s="605"/>
      <c r="AA69" s="605"/>
      <c r="AB69" s="433"/>
      <c r="AC69" s="651">
        <v>65</v>
      </c>
    </row>
    <row r="70" spans="1:30" ht="13.5" customHeight="1" x14ac:dyDescent="0.2">
      <c r="A70" s="331"/>
      <c r="B70" s="586"/>
      <c r="C70" s="334"/>
      <c r="D70" s="334"/>
      <c r="E70" s="604"/>
      <c r="F70" s="604"/>
      <c r="G70" s="604"/>
      <c r="H70" s="334"/>
      <c r="I70" s="605"/>
      <c r="J70" s="605"/>
      <c r="K70" s="605"/>
      <c r="L70" s="605"/>
      <c r="M70" s="604"/>
      <c r="N70" s="604"/>
      <c r="O70" s="604"/>
      <c r="P70" s="604"/>
      <c r="Q70" s="604"/>
      <c r="R70" s="604"/>
      <c r="S70" s="604"/>
      <c r="T70" s="604"/>
      <c r="U70" s="605"/>
      <c r="V70" s="605"/>
      <c r="W70" s="605"/>
      <c r="X70" s="605"/>
      <c r="Y70" s="605"/>
      <c r="Z70" s="605"/>
      <c r="AA70" s="605"/>
      <c r="AB70" s="433"/>
      <c r="AC70" s="651">
        <v>66</v>
      </c>
    </row>
    <row r="71" spans="1:30" ht="13.5" customHeight="1" x14ac:dyDescent="0.2">
      <c r="A71" s="331"/>
      <c r="B71" s="586" t="s">
        <v>2264</v>
      </c>
      <c r="C71" s="334"/>
      <c r="D71" s="334"/>
      <c r="E71" s="804" t="s">
        <v>1594</v>
      </c>
      <c r="F71" s="804" t="s">
        <v>1595</v>
      </c>
      <c r="G71" s="804" t="s">
        <v>1596</v>
      </c>
      <c r="H71" s="334"/>
      <c r="I71" s="805" t="s">
        <v>1594</v>
      </c>
      <c r="J71" s="805" t="s">
        <v>1595</v>
      </c>
      <c r="K71" s="805" t="s">
        <v>1596</v>
      </c>
      <c r="L71" s="805"/>
      <c r="M71" s="804" t="s">
        <v>1594</v>
      </c>
      <c r="N71" s="804" t="s">
        <v>1595</v>
      </c>
      <c r="O71" s="804" t="s">
        <v>1596</v>
      </c>
      <c r="P71" s="804"/>
      <c r="Q71" s="804" t="s">
        <v>1594</v>
      </c>
      <c r="R71" s="804" t="s">
        <v>1595</v>
      </c>
      <c r="S71" s="804" t="s">
        <v>1596</v>
      </c>
      <c r="T71" s="804"/>
      <c r="U71" s="805" t="s">
        <v>1594</v>
      </c>
      <c r="V71" s="805" t="s">
        <v>1595</v>
      </c>
      <c r="W71" s="805" t="s">
        <v>1596</v>
      </c>
      <c r="X71" s="805"/>
      <c r="Y71" s="805" t="s">
        <v>1594</v>
      </c>
      <c r="Z71" s="805" t="s">
        <v>1595</v>
      </c>
      <c r="AA71" s="805" t="s">
        <v>1596</v>
      </c>
      <c r="AB71" s="793"/>
      <c r="AC71" s="651">
        <v>67</v>
      </c>
    </row>
    <row r="72" spans="1:30" ht="13.5" customHeight="1" x14ac:dyDescent="0.2">
      <c r="A72" s="794"/>
      <c r="B72" s="721" t="s">
        <v>2210</v>
      </c>
      <c r="C72" s="722"/>
      <c r="D72" s="723"/>
      <c r="E72" s="723"/>
      <c r="F72" s="723"/>
      <c r="G72" s="747">
        <f>SUM(H74:H80)</f>
        <v>0</v>
      </c>
      <c r="H72" s="723"/>
      <c r="I72" s="723"/>
      <c r="J72" s="723"/>
      <c r="K72" s="747">
        <f>SUM(L74:L80)</f>
        <v>0</v>
      </c>
      <c r="L72" s="723"/>
      <c r="M72" s="723"/>
      <c r="N72" s="723"/>
      <c r="O72" s="747">
        <f>SUM(P74:P80)</f>
        <v>0</v>
      </c>
      <c r="P72" s="723"/>
      <c r="Q72" s="723"/>
      <c r="R72" s="723"/>
      <c r="S72" s="747">
        <f>SUM(T74:T80)</f>
        <v>0</v>
      </c>
      <c r="T72" s="723"/>
      <c r="U72" s="723"/>
      <c r="V72" s="723"/>
      <c r="W72" s="747">
        <f>SUM(X74:X80)</f>
        <v>0</v>
      </c>
      <c r="X72" s="723"/>
      <c r="Y72" s="723"/>
      <c r="Z72" s="723"/>
      <c r="AA72" s="747">
        <f>SUM(AB74:AB80)</f>
        <v>0</v>
      </c>
      <c r="AB72" s="723"/>
      <c r="AC72" s="651">
        <v>68</v>
      </c>
    </row>
    <row r="73" spans="1:30" ht="13.5" customHeight="1" x14ac:dyDescent="0.2">
      <c r="A73" s="316"/>
      <c r="B73" s="558"/>
      <c r="C73" s="318"/>
      <c r="D73" s="318"/>
      <c r="E73" s="572"/>
      <c r="F73" s="572"/>
      <c r="G73" s="572"/>
      <c r="H73" s="319"/>
      <c r="I73" s="573"/>
      <c r="J73" s="573"/>
      <c r="K73" s="573"/>
      <c r="L73" s="573"/>
      <c r="M73" s="572"/>
      <c r="N73" s="572"/>
      <c r="O73" s="572"/>
      <c r="P73" s="572"/>
      <c r="Q73" s="575"/>
      <c r="R73" s="575"/>
      <c r="S73" s="575"/>
      <c r="T73" s="575"/>
      <c r="U73" s="576"/>
      <c r="V73" s="576"/>
      <c r="W73" s="576"/>
      <c r="X73" s="576"/>
      <c r="Y73" s="573"/>
      <c r="Z73" s="573"/>
      <c r="AA73" s="573"/>
      <c r="AB73" s="411"/>
      <c r="AC73" s="651">
        <v>69</v>
      </c>
    </row>
    <row r="74" spans="1:30" ht="42" customHeight="1" x14ac:dyDescent="0.2">
      <c r="A74" s="316" t="s">
        <v>2265</v>
      </c>
      <c r="B74" s="558" t="s">
        <v>2266</v>
      </c>
      <c r="C74" s="318">
        <f>'Series 1100 Input'!J74</f>
        <v>0</v>
      </c>
      <c r="D74" s="318" t="s">
        <v>451</v>
      </c>
      <c r="E74" s="572">
        <v>194.52</v>
      </c>
      <c r="F74" s="572">
        <v>194.52</v>
      </c>
      <c r="G74" s="572">
        <v>194.52</v>
      </c>
      <c r="H74" s="324" t="str">
        <f>IF((0=$C74),"",IFERROR(IF($C74&lt;20,$C74*E74,IF(AND(20&lt;=$C74,$C74&lt;=100),$C74*F74,IF($C74&gt;100,$C74*G74,"No Offer"))),"No Offer"))</f>
        <v/>
      </c>
      <c r="I74" s="573">
        <v>60</v>
      </c>
      <c r="J74" s="573">
        <v>60</v>
      </c>
      <c r="K74" s="573">
        <v>60</v>
      </c>
      <c r="L74" s="326" t="str">
        <f>IF((0=$C74),"",IFERROR(IF($C74&lt;20,$C74*I74,IF(AND(20&lt;=$C74,$C74&lt;=100),$C74*J74,IF($C74&gt;100,$C74*K74,"No Offer"))),"No Offer"))</f>
        <v/>
      </c>
      <c r="M74" s="572">
        <v>123.8</v>
      </c>
      <c r="N74" s="572">
        <v>123.8</v>
      </c>
      <c r="O74" s="572">
        <v>123.8</v>
      </c>
      <c r="P74" s="324" t="str">
        <f>IF((0=$C74),"",IFERROR(IF($C74&lt;20,$C74*M74,IF(AND(20&lt;=$C74,$C74&lt;=100),$C74*N74,IF($C74&gt;100,$C74*O74,"No Offer"))),"No Offer"))</f>
        <v/>
      </c>
      <c r="Q74" s="575">
        <v>75</v>
      </c>
      <c r="R74" s="575">
        <v>75</v>
      </c>
      <c r="S74" s="575">
        <v>72.5</v>
      </c>
      <c r="T74" s="326" t="str">
        <f>IF((0=$C74),"",IFERROR(IF($C74&lt;20,$C74*Q74,IF(AND(20&lt;=$C74,$C74&lt;=100),$C74*R74,IF($C74&gt;100,$C74*S74,"No Offer"))),"No Offer"))</f>
        <v/>
      </c>
      <c r="U74" s="576">
        <v>239.19</v>
      </c>
      <c r="V74" s="576">
        <v>215.17</v>
      </c>
      <c r="W74" s="576">
        <v>200.62</v>
      </c>
      <c r="X74" s="324" t="str">
        <f>IF((0=$C74),"",IFERROR(IF($C74&lt;20,$C74*U74,IF(AND(20&lt;=$C74,$C74&lt;=100),$C74*V74,IF($C74&gt;100,$C74*W74,"No Offer"))),"No Offer"))</f>
        <v/>
      </c>
      <c r="Y74" s="573" t="s">
        <v>403</v>
      </c>
      <c r="Z74" s="573" t="s">
        <v>403</v>
      </c>
      <c r="AA74" s="573" t="s">
        <v>402</v>
      </c>
      <c r="AB74" s="326" t="str">
        <f>IF((0=$C74),"",IFERROR(IF($C74&lt;20,$C74*Y74,IF(AND(20&lt;=$C74,$C74&lt;=100),$C74*Z74,IF($C74&gt;100,$C74*AA74,"No Offer"))),"No Offer"))</f>
        <v/>
      </c>
      <c r="AC74" s="651">
        <v>70</v>
      </c>
      <c r="AD74" s="651">
        <f>AC74</f>
        <v>70</v>
      </c>
    </row>
    <row r="75" spans="1:30" ht="13.5" customHeight="1" x14ac:dyDescent="0.2">
      <c r="A75" s="316"/>
      <c r="B75" s="558"/>
      <c r="C75" s="318"/>
      <c r="D75" s="318"/>
      <c r="E75" s="572"/>
      <c r="F75" s="572"/>
      <c r="G75" s="572"/>
      <c r="H75" s="319"/>
      <c r="I75" s="573"/>
      <c r="J75" s="573"/>
      <c r="K75" s="573"/>
      <c r="L75" s="318"/>
      <c r="M75" s="572"/>
      <c r="N75" s="572"/>
      <c r="O75" s="572"/>
      <c r="P75" s="319"/>
      <c r="Q75" s="575"/>
      <c r="R75" s="575"/>
      <c r="S75" s="575"/>
      <c r="T75" s="318"/>
      <c r="U75" s="576"/>
      <c r="V75" s="576"/>
      <c r="W75" s="576"/>
      <c r="X75" s="319"/>
      <c r="Y75" s="573"/>
      <c r="Z75" s="573"/>
      <c r="AA75" s="573"/>
      <c r="AB75" s="318"/>
      <c r="AC75" s="651">
        <v>71</v>
      </c>
    </row>
    <row r="76" spans="1:30" ht="42" customHeight="1" x14ac:dyDescent="0.2">
      <c r="A76" s="316" t="s">
        <v>2267</v>
      </c>
      <c r="B76" s="558" t="s">
        <v>2268</v>
      </c>
      <c r="C76" s="318">
        <f>'Series 1100 Input'!J76</f>
        <v>0</v>
      </c>
      <c r="D76" s="318" t="s">
        <v>451</v>
      </c>
      <c r="E76" s="572">
        <v>194.52</v>
      </c>
      <c r="F76" s="572">
        <v>194.52</v>
      </c>
      <c r="G76" s="572">
        <v>194.52</v>
      </c>
      <c r="H76" s="324" t="str">
        <f>IF((0=$C76),"",IFERROR(IF($C76&lt;20,$C76*E76,IF(AND(20&lt;=$C76,$C76&lt;=100),$C76*F76,IF($C76&gt;100,$C76*G76,"No Offer"))),"No Offer"))</f>
        <v/>
      </c>
      <c r="I76" s="573">
        <v>60</v>
      </c>
      <c r="J76" s="573">
        <v>60</v>
      </c>
      <c r="K76" s="573">
        <v>60</v>
      </c>
      <c r="L76" s="326" t="str">
        <f>IF((0=$C76),"",IFERROR(IF($C76&lt;20,$C76*I76,IF(AND(20&lt;=$C76,$C76&lt;=100),$C76*J76,IF($C76&gt;100,$C76*K76,"No Offer"))),"No Offer"))</f>
        <v/>
      </c>
      <c r="M76" s="572">
        <v>123.8</v>
      </c>
      <c r="N76" s="572">
        <v>123.8</v>
      </c>
      <c r="O76" s="572">
        <v>123.8</v>
      </c>
      <c r="P76" s="324" t="str">
        <f>IF((0=$C76),"",IFERROR(IF($C76&lt;20,$C76*M76,IF(AND(20&lt;=$C76,$C76&lt;=100),$C76*N76,IF($C76&gt;100,$C76*O76,"No Offer"))),"No Offer"))</f>
        <v/>
      </c>
      <c r="Q76" s="575">
        <v>75</v>
      </c>
      <c r="R76" s="575">
        <v>75</v>
      </c>
      <c r="S76" s="575">
        <v>72.5</v>
      </c>
      <c r="T76" s="326" t="str">
        <f>IF((0=$C76),"",IFERROR(IF($C76&lt;20,$C76*Q76,IF(AND(20&lt;=$C76,$C76&lt;=100),$C76*R76,IF($C76&gt;100,$C76*S76,"No Offer"))),"No Offer"))</f>
        <v/>
      </c>
      <c r="U76" s="576">
        <v>380.22</v>
      </c>
      <c r="V76" s="576">
        <v>353.49</v>
      </c>
      <c r="W76" s="576">
        <v>338.94</v>
      </c>
      <c r="X76" s="324" t="str">
        <f>IF((0=$C76),"",IFERROR(IF($C76&lt;20,$C76*U76,IF(AND(20&lt;=$C76,$C76&lt;=100),$C76*V76,IF($C76&gt;100,$C76*W76,"No Offer"))),"No Offer"))</f>
        <v/>
      </c>
      <c r="Y76" s="573" t="s">
        <v>403</v>
      </c>
      <c r="Z76" s="573" t="s">
        <v>403</v>
      </c>
      <c r="AA76" s="573" t="s">
        <v>402</v>
      </c>
      <c r="AB76" s="326" t="str">
        <f>IF((0=$C76),"",IFERROR(IF($C76&lt;20,$C76*Y76,IF(AND(20&lt;=$C76,$C76&lt;=100),$C76*Z76,IF($C76&gt;100,$C76*AA76,"No Offer"))),"No Offer"))</f>
        <v/>
      </c>
      <c r="AC76" s="651">
        <v>72</v>
      </c>
      <c r="AD76" s="651">
        <f>AC76</f>
        <v>72</v>
      </c>
    </row>
    <row r="77" spans="1:30" ht="13.5" customHeight="1" x14ac:dyDescent="0.2">
      <c r="A77" s="316"/>
      <c r="B77" s="558"/>
      <c r="C77" s="318"/>
      <c r="D77" s="318"/>
      <c r="E77" s="572"/>
      <c r="F77" s="572"/>
      <c r="G77" s="572"/>
      <c r="H77" s="319"/>
      <c r="I77" s="573"/>
      <c r="J77" s="573"/>
      <c r="K77" s="573"/>
      <c r="L77" s="318"/>
      <c r="M77" s="572"/>
      <c r="N77" s="572"/>
      <c r="O77" s="572"/>
      <c r="P77" s="319"/>
      <c r="Q77" s="575"/>
      <c r="R77" s="575"/>
      <c r="S77" s="575"/>
      <c r="T77" s="318"/>
      <c r="U77" s="576"/>
      <c r="V77" s="576"/>
      <c r="W77" s="576"/>
      <c r="X77" s="319"/>
      <c r="Y77" s="573"/>
      <c r="Z77" s="573"/>
      <c r="AA77" s="573"/>
      <c r="AB77" s="318"/>
      <c r="AC77" s="651">
        <v>73</v>
      </c>
    </row>
    <row r="78" spans="1:30" ht="39" customHeight="1" x14ac:dyDescent="0.2">
      <c r="A78" s="316" t="s">
        <v>2269</v>
      </c>
      <c r="B78" s="558" t="s">
        <v>2270</v>
      </c>
      <c r="C78" s="318">
        <f>'Series 1100 Input'!J78</f>
        <v>0</v>
      </c>
      <c r="D78" s="318" t="s">
        <v>451</v>
      </c>
      <c r="E78" s="572">
        <v>194.52</v>
      </c>
      <c r="F78" s="572">
        <v>194.52</v>
      </c>
      <c r="G78" s="572">
        <v>194.52</v>
      </c>
      <c r="H78" s="324" t="str">
        <f>IF((0=$C78),"",IFERROR(IF($C78&lt;20,$C78*E78,IF(AND(20&lt;=$C78,$C78&lt;=100),$C78*F78,IF($C78&gt;100,$C78*G78,"No Offer"))),"No Offer"))</f>
        <v/>
      </c>
      <c r="I78" s="573">
        <v>60</v>
      </c>
      <c r="J78" s="573">
        <v>60</v>
      </c>
      <c r="K78" s="573">
        <v>60</v>
      </c>
      <c r="L78" s="326" t="str">
        <f>IF((0=$C78),"",IFERROR(IF($C78&lt;20,$C78*I78,IF(AND(20&lt;=$C78,$C78&lt;=100),$C78*J78,IF($C78&gt;100,$C78*K78,"No Offer"))),"No Offer"))</f>
        <v/>
      </c>
      <c r="M78" s="572">
        <v>135.30000000000001</v>
      </c>
      <c r="N78" s="572">
        <v>135.30000000000001</v>
      </c>
      <c r="O78" s="572">
        <v>135.30000000000001</v>
      </c>
      <c r="P78" s="324" t="str">
        <f>IF((0=$C78),"",IFERROR(IF($C78&lt;20,$C78*M78,IF(AND(20&lt;=$C78,$C78&lt;=100),$C78*N78,IF($C78&gt;100,$C78*O78,"No Offer"))),"No Offer"))</f>
        <v/>
      </c>
      <c r="Q78" s="575">
        <v>75</v>
      </c>
      <c r="R78" s="575">
        <v>75</v>
      </c>
      <c r="S78" s="575">
        <v>72.5</v>
      </c>
      <c r="T78" s="326" t="str">
        <f>IF((0=$C78),"",IFERROR(IF($C78&lt;20,$C78*Q78,IF(AND(20&lt;=$C78,$C78&lt;=100),$C78*R78,IF($C78&gt;100,$C78*S78,"No Offer"))),"No Offer"))</f>
        <v/>
      </c>
      <c r="U78" s="576">
        <v>274.39</v>
      </c>
      <c r="V78" s="576">
        <v>250.37</v>
      </c>
      <c r="W78" s="576">
        <v>235.82</v>
      </c>
      <c r="X78" s="324" t="str">
        <f>IF((0=$C78),"",IFERROR(IF($C78&lt;20,$C78*U78,IF(AND(20&lt;=$C78,$C78&lt;=100),$C78*V78,IF($C78&gt;100,$C78*W78,"No Offer"))),"No Offer"))</f>
        <v/>
      </c>
      <c r="Y78" s="573" t="s">
        <v>403</v>
      </c>
      <c r="Z78" s="573" t="s">
        <v>403</v>
      </c>
      <c r="AA78" s="573" t="s">
        <v>402</v>
      </c>
      <c r="AB78" s="326" t="str">
        <f>IF((0=$C78),"",IFERROR(IF($C78&lt;20,$C78*Y78,IF(AND(20&lt;=$C78,$C78&lt;=100),$C78*Z78,IF($C78&gt;100,$C78*AA78,"No Offer"))),"No Offer"))</f>
        <v/>
      </c>
      <c r="AC78" s="651">
        <v>74</v>
      </c>
      <c r="AD78" s="651">
        <f>AC78</f>
        <v>74</v>
      </c>
    </row>
    <row r="79" spans="1:30" ht="13.5" customHeight="1" x14ac:dyDescent="0.2">
      <c r="A79" s="316"/>
      <c r="B79" s="558"/>
      <c r="C79" s="318"/>
      <c r="D79" s="318"/>
      <c r="E79" s="572"/>
      <c r="F79" s="572"/>
      <c r="G79" s="572"/>
      <c r="H79" s="319"/>
      <c r="I79" s="573"/>
      <c r="J79" s="573"/>
      <c r="K79" s="573"/>
      <c r="L79" s="318"/>
      <c r="M79" s="572"/>
      <c r="N79" s="572"/>
      <c r="O79" s="572"/>
      <c r="P79" s="319"/>
      <c r="Q79" s="575"/>
      <c r="R79" s="575"/>
      <c r="S79" s="575"/>
      <c r="T79" s="318"/>
      <c r="U79" s="576"/>
      <c r="V79" s="576"/>
      <c r="W79" s="576"/>
      <c r="X79" s="319"/>
      <c r="Y79" s="573"/>
      <c r="Z79" s="573"/>
      <c r="AA79" s="573"/>
      <c r="AB79" s="318"/>
      <c r="AC79" s="651">
        <v>75</v>
      </c>
    </row>
    <row r="80" spans="1:30" ht="42.75" customHeight="1" x14ac:dyDescent="0.2">
      <c r="A80" s="316" t="s">
        <v>2271</v>
      </c>
      <c r="B80" s="558" t="s">
        <v>2272</v>
      </c>
      <c r="C80" s="318">
        <f>'Series 1100 Input'!J80</f>
        <v>0</v>
      </c>
      <c r="D80" s="318" t="s">
        <v>451</v>
      </c>
      <c r="E80" s="572">
        <v>194.52</v>
      </c>
      <c r="F80" s="572">
        <v>194.52</v>
      </c>
      <c r="G80" s="572">
        <v>194.52</v>
      </c>
      <c r="H80" s="324" t="str">
        <f>IF((0=$C80),"",IFERROR(IF($C80&lt;20,$C80*E80,IF(AND(20&lt;=$C80,$C80&lt;=100),$C80*F80,IF($C80&gt;100,$C80*G80,"No Offer"))),"No Offer"))</f>
        <v/>
      </c>
      <c r="I80" s="573">
        <v>60</v>
      </c>
      <c r="J80" s="573">
        <v>60</v>
      </c>
      <c r="K80" s="573">
        <v>60</v>
      </c>
      <c r="L80" s="326" t="str">
        <f>IF((0=$C80),"",IFERROR(IF($C80&lt;20,$C80*I80,IF(AND(20&lt;=$C80,$C80&lt;=100),$C80*J80,IF($C80&gt;100,$C80*K80,"No Offer"))),"No Offer"))</f>
        <v/>
      </c>
      <c r="M80" s="572">
        <v>135.30000000000001</v>
      </c>
      <c r="N80" s="572">
        <v>135.30000000000001</v>
      </c>
      <c r="O80" s="572">
        <v>135.30000000000001</v>
      </c>
      <c r="P80" s="324" t="str">
        <f>IF((0=$C80),"",IFERROR(IF($C80&lt;20,$C80*M80,IF(AND(20&lt;=$C80,$C80&lt;=100),$C80*N80,IF($C80&gt;100,$C80*O80,"No Offer"))),"No Offer"))</f>
        <v/>
      </c>
      <c r="Q80" s="575">
        <v>75</v>
      </c>
      <c r="R80" s="575">
        <v>75</v>
      </c>
      <c r="S80" s="575">
        <v>72.5</v>
      </c>
      <c r="T80" s="326" t="str">
        <f>IF((0=$C80),"",IFERROR(IF($C80&lt;20,$C80*Q80,IF(AND(20&lt;=$C80,$C80&lt;=100),$C80*R80,IF($C80&gt;100,$C80*S80,"No Offer"))),"No Offer"))</f>
        <v/>
      </c>
      <c r="U80" s="576">
        <v>274.39</v>
      </c>
      <c r="V80" s="576">
        <v>250.37</v>
      </c>
      <c r="W80" s="576">
        <v>235.82</v>
      </c>
      <c r="X80" s="324" t="str">
        <f>IF((0=$C80),"",IFERROR(IF($C80&lt;20,$C80*U80,IF(AND(20&lt;=$C80,$C80&lt;=100),$C80*V80,IF($C80&gt;100,$C80*W80,"No Offer"))),"No Offer"))</f>
        <v/>
      </c>
      <c r="Y80" s="573" t="s">
        <v>403</v>
      </c>
      <c r="Z80" s="573" t="s">
        <v>403</v>
      </c>
      <c r="AA80" s="573" t="s">
        <v>402</v>
      </c>
      <c r="AB80" s="326" t="str">
        <f>IF((0=$C80),"",IFERROR(IF($C80&lt;20,$C80*Y80,IF(AND(20&lt;=$C80,$C80&lt;=100),$C80*Z80,IF($C80&gt;100,$C80*AA80,"No Offer"))),"No Offer"))</f>
        <v/>
      </c>
      <c r="AC80" s="651">
        <v>76</v>
      </c>
      <c r="AD80" s="651">
        <f>AC80</f>
        <v>76</v>
      </c>
    </row>
    <row r="81" spans="1:30" ht="14.25" customHeight="1" x14ac:dyDescent="0.2">
      <c r="A81" s="316"/>
      <c r="B81" s="558"/>
      <c r="C81" s="318"/>
      <c r="D81" s="318"/>
      <c r="E81" s="572"/>
      <c r="F81" s="572"/>
      <c r="G81" s="572"/>
      <c r="H81" s="319"/>
      <c r="I81" s="573"/>
      <c r="J81" s="573"/>
      <c r="K81" s="573"/>
      <c r="L81" s="573"/>
      <c r="M81" s="572"/>
      <c r="N81" s="572"/>
      <c r="O81" s="572"/>
      <c r="P81" s="572"/>
      <c r="Q81" s="575"/>
      <c r="R81" s="575"/>
      <c r="S81" s="575"/>
      <c r="T81" s="575"/>
      <c r="U81" s="576"/>
      <c r="V81" s="576"/>
      <c r="W81" s="576"/>
      <c r="X81" s="576"/>
      <c r="Y81" s="573"/>
      <c r="Z81" s="573"/>
      <c r="AA81" s="573"/>
      <c r="AB81" s="411"/>
      <c r="AC81" s="651">
        <v>77</v>
      </c>
    </row>
    <row r="82" spans="1:30" ht="15" customHeight="1" x14ac:dyDescent="0.2">
      <c r="A82" s="331"/>
      <c r="B82" s="586" t="s">
        <v>2273</v>
      </c>
      <c r="C82" s="334"/>
      <c r="D82" s="334"/>
      <c r="E82" s="804" t="s">
        <v>1594</v>
      </c>
      <c r="F82" s="804" t="s">
        <v>1595</v>
      </c>
      <c r="G82" s="804" t="s">
        <v>1596</v>
      </c>
      <c r="H82" s="334"/>
      <c r="I82" s="805" t="s">
        <v>1594</v>
      </c>
      <c r="J82" s="805" t="s">
        <v>1595</v>
      </c>
      <c r="K82" s="805" t="s">
        <v>1596</v>
      </c>
      <c r="L82" s="805"/>
      <c r="M82" s="804" t="s">
        <v>1594</v>
      </c>
      <c r="N82" s="804" t="s">
        <v>1595</v>
      </c>
      <c r="O82" s="804" t="s">
        <v>1596</v>
      </c>
      <c r="P82" s="804"/>
      <c r="Q82" s="804" t="s">
        <v>1594</v>
      </c>
      <c r="R82" s="804" t="s">
        <v>1595</v>
      </c>
      <c r="S82" s="804" t="s">
        <v>1596</v>
      </c>
      <c r="T82" s="804"/>
      <c r="U82" s="805" t="s">
        <v>1594</v>
      </c>
      <c r="V82" s="805" t="s">
        <v>1595</v>
      </c>
      <c r="W82" s="805" t="s">
        <v>1596</v>
      </c>
      <c r="X82" s="805"/>
      <c r="Y82" s="805" t="s">
        <v>1594</v>
      </c>
      <c r="Z82" s="805" t="s">
        <v>1595</v>
      </c>
      <c r="AA82" s="805" t="s">
        <v>1596</v>
      </c>
      <c r="AB82" s="793"/>
      <c r="AC82" s="651">
        <v>78</v>
      </c>
    </row>
    <row r="83" spans="1:30" ht="15" customHeight="1" x14ac:dyDescent="0.2">
      <c r="A83" s="794"/>
      <c r="B83" s="721" t="s">
        <v>2210</v>
      </c>
      <c r="C83" s="722"/>
      <c r="D83" s="723"/>
      <c r="E83" s="723"/>
      <c r="F83" s="723"/>
      <c r="G83" s="747">
        <f>SUM(H85:H91)</f>
        <v>0</v>
      </c>
      <c r="H83" s="723"/>
      <c r="I83" s="723"/>
      <c r="J83" s="723"/>
      <c r="K83" s="747">
        <f>SUM(L85:L91)</f>
        <v>0</v>
      </c>
      <c r="L83" s="723"/>
      <c r="M83" s="723"/>
      <c r="N83" s="723"/>
      <c r="O83" s="747">
        <f>SUM(P85:P91)</f>
        <v>0</v>
      </c>
      <c r="P83" s="723"/>
      <c r="Q83" s="723"/>
      <c r="R83" s="723"/>
      <c r="S83" s="747">
        <f>SUM(T85:T91)</f>
        <v>0</v>
      </c>
      <c r="T83" s="723"/>
      <c r="U83" s="723"/>
      <c r="V83" s="723"/>
      <c r="W83" s="747">
        <f>SUM(X85:X91)</f>
        <v>0</v>
      </c>
      <c r="X83" s="723"/>
      <c r="Y83" s="723"/>
      <c r="Z83" s="723"/>
      <c r="AA83" s="747">
        <f>SUM(AB85:AB91)</f>
        <v>0</v>
      </c>
      <c r="AB83" s="723"/>
      <c r="AC83" s="651">
        <v>79</v>
      </c>
    </row>
    <row r="84" spans="1:30" ht="13.5" customHeight="1" x14ac:dyDescent="0.2">
      <c r="A84" s="316"/>
      <c r="B84" s="558"/>
      <c r="C84" s="318"/>
      <c r="D84" s="318"/>
      <c r="E84" s="572"/>
      <c r="F84" s="572"/>
      <c r="G84" s="572"/>
      <c r="H84" s="319"/>
      <c r="I84" s="573"/>
      <c r="J84" s="573"/>
      <c r="K84" s="573"/>
      <c r="L84" s="573"/>
      <c r="M84" s="572"/>
      <c r="N84" s="572"/>
      <c r="O84" s="572"/>
      <c r="P84" s="572"/>
      <c r="Q84" s="575"/>
      <c r="R84" s="575"/>
      <c r="S84" s="575"/>
      <c r="T84" s="575"/>
      <c r="U84" s="576"/>
      <c r="V84" s="576"/>
      <c r="W84" s="576"/>
      <c r="X84" s="576"/>
      <c r="Y84" s="573"/>
      <c r="Z84" s="573"/>
      <c r="AA84" s="573"/>
      <c r="AB84" s="411"/>
      <c r="AC84" s="651">
        <v>80</v>
      </c>
    </row>
    <row r="85" spans="1:30" ht="42.75" customHeight="1" x14ac:dyDescent="0.2">
      <c r="A85" s="316" t="s">
        <v>2274</v>
      </c>
      <c r="B85" s="558" t="s">
        <v>2275</v>
      </c>
      <c r="C85" s="318">
        <f>'Series 1100 Input'!J85</f>
        <v>0</v>
      </c>
      <c r="D85" s="318" t="s">
        <v>451</v>
      </c>
      <c r="E85" s="572">
        <v>129.22999999999999</v>
      </c>
      <c r="F85" s="572">
        <v>129.22999999999999</v>
      </c>
      <c r="G85" s="572">
        <v>129.22999999999999</v>
      </c>
      <c r="H85" s="324" t="str">
        <f>IF((0=$C85),"",IFERROR(IF($C85&lt;20,$C85*E85,IF(AND(20&lt;=$C85,$C85&lt;=100),$C85*F85,IF($C85&gt;100,$C85*G85,"No Offer"))),"No Offer"))</f>
        <v/>
      </c>
      <c r="I85" s="573">
        <v>60</v>
      </c>
      <c r="J85" s="573">
        <v>60</v>
      </c>
      <c r="K85" s="573">
        <v>60</v>
      </c>
      <c r="L85" s="326" t="str">
        <f>IF((0=$C85),"",IFERROR(IF($C85&lt;20,$C85*I85,IF(AND(20&lt;=$C85,$C85&lt;=100),$C85*J85,IF($C85&gt;100,$C85*K85,"No Offer"))),"No Offer"))</f>
        <v/>
      </c>
      <c r="M85" s="572">
        <v>123.8</v>
      </c>
      <c r="N85" s="572">
        <v>123.8</v>
      </c>
      <c r="O85" s="572">
        <v>123.8</v>
      </c>
      <c r="P85" s="324" t="str">
        <f>IF((0=$C85),"",IFERROR(IF($C85&lt;20,$C85*M85,IF(AND(20&lt;=$C85,$C85&lt;=100),$C85*N85,IF($C85&gt;100,$C85*O85,"No Offer"))),"No Offer"))</f>
        <v/>
      </c>
      <c r="Q85" s="575">
        <v>80</v>
      </c>
      <c r="R85" s="575">
        <v>80</v>
      </c>
      <c r="S85" s="575">
        <v>77.5</v>
      </c>
      <c r="T85" s="326" t="str">
        <f>IF((0=$C85),"",IFERROR(IF($C85&lt;20,$C85*Q85,IF(AND(20&lt;=$C85,$C85&lt;=100),$C85*R85,IF($C85&gt;100,$C85*S85,"No Offer"))),"No Offer"))</f>
        <v/>
      </c>
      <c r="U85" s="576">
        <v>145</v>
      </c>
      <c r="V85" s="576">
        <v>127.5</v>
      </c>
      <c r="W85" s="576">
        <v>125.6</v>
      </c>
      <c r="X85" s="324" t="str">
        <f>IF((0=$C85),"",IFERROR(IF($C85&lt;20,$C85*U85,IF(AND(20&lt;=$C85,$C85&lt;=100),$C85*V85,IF($C85&gt;100,$C85*W85,"No Offer"))),"No Offer"))</f>
        <v/>
      </c>
      <c r="Y85" s="573" t="s">
        <v>403</v>
      </c>
      <c r="Z85" s="573" t="s">
        <v>403</v>
      </c>
      <c r="AA85" s="573" t="s">
        <v>402</v>
      </c>
      <c r="AB85" s="326" t="str">
        <f>IF((0=$C85),"",IFERROR(IF($C85&lt;20,$C85*Y85,IF(AND(20&lt;=$C85,$C85&lt;=100),$C85*Z85,IF($C85&gt;100,$C85*AA85,"No Offer"))),"No Offer"))</f>
        <v/>
      </c>
      <c r="AC85" s="651">
        <v>81</v>
      </c>
      <c r="AD85" s="651">
        <f>AC85</f>
        <v>81</v>
      </c>
    </row>
    <row r="86" spans="1:30" ht="13.5" customHeight="1" x14ac:dyDescent="0.2">
      <c r="A86" s="316"/>
      <c r="B86" s="558"/>
      <c r="C86" s="318"/>
      <c r="D86" s="318"/>
      <c r="E86" s="572"/>
      <c r="F86" s="572"/>
      <c r="G86" s="572"/>
      <c r="H86" s="319"/>
      <c r="I86" s="573"/>
      <c r="J86" s="573"/>
      <c r="K86" s="573"/>
      <c r="L86" s="318"/>
      <c r="M86" s="572"/>
      <c r="N86" s="572"/>
      <c r="O86" s="572"/>
      <c r="P86" s="319"/>
      <c r="Q86" s="575"/>
      <c r="R86" s="575"/>
      <c r="S86" s="575"/>
      <c r="T86" s="318"/>
      <c r="U86" s="576"/>
      <c r="V86" s="576"/>
      <c r="W86" s="576"/>
      <c r="X86" s="319"/>
      <c r="Y86" s="573"/>
      <c r="Z86" s="573"/>
      <c r="AA86" s="573"/>
      <c r="AB86" s="318"/>
      <c r="AC86" s="651">
        <v>82</v>
      </c>
    </row>
    <row r="87" spans="1:30" ht="46.5" customHeight="1" x14ac:dyDescent="0.2">
      <c r="A87" s="316" t="s">
        <v>2276</v>
      </c>
      <c r="B87" s="558" t="s">
        <v>2277</v>
      </c>
      <c r="C87" s="318">
        <f>'Series 1100 Input'!J87</f>
        <v>0</v>
      </c>
      <c r="D87" s="318" t="s">
        <v>451</v>
      </c>
      <c r="E87" s="572">
        <v>129.22999999999999</v>
      </c>
      <c r="F87" s="572">
        <v>129.22999999999999</v>
      </c>
      <c r="G87" s="572">
        <v>129.22999999999999</v>
      </c>
      <c r="H87" s="324" t="str">
        <f>IF((0=$C87),"",IFERROR(IF($C87&lt;20,$C87*E87,IF(AND(20&lt;=$C87,$C87&lt;=100),$C87*F87,IF($C87&gt;100,$C87*G87,"No Offer"))),"No Offer"))</f>
        <v/>
      </c>
      <c r="I87" s="573">
        <v>60</v>
      </c>
      <c r="J87" s="573">
        <v>60</v>
      </c>
      <c r="K87" s="573">
        <v>60</v>
      </c>
      <c r="L87" s="326" t="str">
        <f>IF((0=$C87),"",IFERROR(IF($C87&lt;20,$C87*I87,IF(AND(20&lt;=$C87,$C87&lt;=100),$C87*J87,IF($C87&gt;100,$C87*K87,"No Offer"))),"No Offer"))</f>
        <v/>
      </c>
      <c r="M87" s="572">
        <v>123.8</v>
      </c>
      <c r="N87" s="572">
        <v>123.8</v>
      </c>
      <c r="O87" s="572">
        <v>123.8</v>
      </c>
      <c r="P87" s="324" t="str">
        <f>IF((0=$C87),"",IFERROR(IF($C87&lt;20,$C87*M87,IF(AND(20&lt;=$C87,$C87&lt;=100),$C87*N87,IF($C87&gt;100,$C87*O87,"No Offer"))),"No Offer"))</f>
        <v/>
      </c>
      <c r="Q87" s="575">
        <v>80</v>
      </c>
      <c r="R87" s="575">
        <v>80</v>
      </c>
      <c r="S87" s="575">
        <v>77.5</v>
      </c>
      <c r="T87" s="326" t="str">
        <f>IF((0=$C87),"",IFERROR(IF($C87&lt;20,$C87*Q87,IF(AND(20&lt;=$C87,$C87&lt;=100),$C87*R87,IF($C87&gt;100,$C87*S87,"No Offer"))),"No Offer"))</f>
        <v/>
      </c>
      <c r="U87" s="576">
        <v>196.32</v>
      </c>
      <c r="V87" s="576">
        <v>178.39</v>
      </c>
      <c r="W87" s="576">
        <v>175.78</v>
      </c>
      <c r="X87" s="324" t="str">
        <f>IF((0=$C87),"",IFERROR(IF($C87&lt;20,$C87*U87,IF(AND(20&lt;=$C87,$C87&lt;=100),$C87*V87,IF($C87&gt;100,$C87*W87,"No Offer"))),"No Offer"))</f>
        <v/>
      </c>
      <c r="Y87" s="573" t="s">
        <v>403</v>
      </c>
      <c r="Z87" s="573" t="s">
        <v>403</v>
      </c>
      <c r="AA87" s="573" t="s">
        <v>402</v>
      </c>
      <c r="AB87" s="326" t="str">
        <f>IF((0=$C87),"",IFERROR(IF($C87&lt;20,$C87*Y87,IF(AND(20&lt;=$C87,$C87&lt;=100),$C87*Z87,IF($C87&gt;100,$C87*AA87,"No Offer"))),"No Offer"))</f>
        <v/>
      </c>
      <c r="AC87" s="651">
        <v>83</v>
      </c>
      <c r="AD87" s="651">
        <f>AC87</f>
        <v>83</v>
      </c>
    </row>
    <row r="88" spans="1:30" ht="13.5" customHeight="1" x14ac:dyDescent="0.2">
      <c r="A88" s="316"/>
      <c r="B88" s="558"/>
      <c r="C88" s="318"/>
      <c r="D88" s="318"/>
      <c r="E88" s="572"/>
      <c r="F88" s="572"/>
      <c r="G88" s="572"/>
      <c r="H88" s="319"/>
      <c r="I88" s="573"/>
      <c r="J88" s="573"/>
      <c r="K88" s="573"/>
      <c r="L88" s="318"/>
      <c r="M88" s="572"/>
      <c r="N88" s="572"/>
      <c r="O88" s="572"/>
      <c r="P88" s="319"/>
      <c r="Q88" s="575"/>
      <c r="R88" s="575"/>
      <c r="S88" s="575"/>
      <c r="T88" s="318"/>
      <c r="U88" s="576"/>
      <c r="V88" s="576"/>
      <c r="W88" s="576"/>
      <c r="X88" s="319"/>
      <c r="Y88" s="573"/>
      <c r="Z88" s="573"/>
      <c r="AA88" s="573"/>
      <c r="AB88" s="318"/>
      <c r="AC88" s="651">
        <v>84</v>
      </c>
    </row>
    <row r="89" spans="1:30" ht="54" customHeight="1" x14ac:dyDescent="0.2">
      <c r="A89" s="316" t="s">
        <v>2278</v>
      </c>
      <c r="B89" s="558" t="s">
        <v>2279</v>
      </c>
      <c r="C89" s="318">
        <f>'Series 1100 Input'!J89</f>
        <v>0</v>
      </c>
      <c r="D89" s="318" t="s">
        <v>451</v>
      </c>
      <c r="E89" s="572">
        <v>129.22999999999999</v>
      </c>
      <c r="F89" s="572">
        <v>129.22999999999999</v>
      </c>
      <c r="G89" s="572">
        <v>129.22999999999999</v>
      </c>
      <c r="H89" s="324" t="str">
        <f>IF((0=$C89),"",IFERROR(IF($C89&lt;20,$C89*E89,IF(AND(20&lt;=$C89,$C89&lt;=100),$C89*F89,IF($C89&gt;100,$C89*G89,"No Offer"))),"No Offer"))</f>
        <v/>
      </c>
      <c r="I89" s="573">
        <v>60</v>
      </c>
      <c r="J89" s="573">
        <v>60</v>
      </c>
      <c r="K89" s="573">
        <v>60</v>
      </c>
      <c r="L89" s="326" t="str">
        <f>IF((0=$C89),"",IFERROR(IF($C89&lt;20,$C89*I89,IF(AND(20&lt;=$C89,$C89&lt;=100),$C89*J89,IF($C89&gt;100,$C89*K89,"No Offer"))),"No Offer"))</f>
        <v/>
      </c>
      <c r="M89" s="572">
        <v>135.30000000000001</v>
      </c>
      <c r="N89" s="572">
        <v>135.30000000000001</v>
      </c>
      <c r="O89" s="572">
        <v>135.30000000000001</v>
      </c>
      <c r="P89" s="324" t="str">
        <f>IF((0=$C89),"",IFERROR(IF($C89&lt;20,$C89*M89,IF(AND(20&lt;=$C89,$C89&lt;=100),$C89*N89,IF($C89&gt;100,$C89*O89,"No Offer"))),"No Offer"))</f>
        <v/>
      </c>
      <c r="Q89" s="575">
        <v>80</v>
      </c>
      <c r="R89" s="575">
        <v>80</v>
      </c>
      <c r="S89" s="575">
        <v>77.5</v>
      </c>
      <c r="T89" s="326" t="str">
        <f>IF((0=$C89),"",IFERROR(IF($C89&lt;20,$C89*Q89,IF(AND(20&lt;=$C89,$C89&lt;=100),$C89*R89,IF($C89&gt;100,$C89*S89,"No Offer"))),"No Offer"))</f>
        <v/>
      </c>
      <c r="U89" s="576">
        <v>146</v>
      </c>
      <c r="V89" s="576">
        <v>128.5</v>
      </c>
      <c r="W89" s="576">
        <v>126.6</v>
      </c>
      <c r="X89" s="324" t="str">
        <f>IF((0=$C89),"",IFERROR(IF($C89&lt;20,$C89*U89,IF(AND(20&lt;=$C89,$C89&lt;=100),$C89*V89,IF($C89&gt;100,$C89*W89,"No Offer"))),"No Offer"))</f>
        <v/>
      </c>
      <c r="Y89" s="573" t="s">
        <v>403</v>
      </c>
      <c r="Z89" s="573" t="s">
        <v>403</v>
      </c>
      <c r="AA89" s="573" t="s">
        <v>402</v>
      </c>
      <c r="AB89" s="326" t="str">
        <f>IF((0=$C89),"",IFERROR(IF($C89&lt;20,$C89*Y89,IF(AND(20&lt;=$C89,$C89&lt;=100),$C89*Z89,IF($C89&gt;100,$C89*AA89,"No Offer"))),"No Offer"))</f>
        <v/>
      </c>
      <c r="AC89" s="651">
        <v>85</v>
      </c>
      <c r="AD89" s="651">
        <f>AC89</f>
        <v>85</v>
      </c>
    </row>
    <row r="90" spans="1:30" ht="13.5" customHeight="1" x14ac:dyDescent="0.2">
      <c r="A90" s="316"/>
      <c r="B90" s="558"/>
      <c r="C90" s="318"/>
      <c r="D90" s="318"/>
      <c r="E90" s="572"/>
      <c r="F90" s="572"/>
      <c r="G90" s="572"/>
      <c r="H90" s="319"/>
      <c r="I90" s="573"/>
      <c r="J90" s="573"/>
      <c r="K90" s="573"/>
      <c r="L90" s="318"/>
      <c r="M90" s="572"/>
      <c r="N90" s="572"/>
      <c r="O90" s="572"/>
      <c r="P90" s="319"/>
      <c r="Q90" s="575"/>
      <c r="R90" s="575"/>
      <c r="S90" s="575"/>
      <c r="T90" s="318"/>
      <c r="U90" s="576"/>
      <c r="V90" s="576"/>
      <c r="W90" s="576"/>
      <c r="X90" s="319"/>
      <c r="Y90" s="573"/>
      <c r="Z90" s="573"/>
      <c r="AA90" s="573"/>
      <c r="AB90" s="318"/>
      <c r="AC90" s="651">
        <v>86</v>
      </c>
    </row>
    <row r="91" spans="1:30" ht="51" customHeight="1" x14ac:dyDescent="0.2">
      <c r="A91" s="316" t="s">
        <v>2280</v>
      </c>
      <c r="B91" s="558" t="s">
        <v>2281</v>
      </c>
      <c r="C91" s="318">
        <f>'Series 1100 Input'!J91</f>
        <v>0</v>
      </c>
      <c r="D91" s="318" t="s">
        <v>451</v>
      </c>
      <c r="E91" s="572">
        <v>129.22999999999999</v>
      </c>
      <c r="F91" s="572">
        <v>129.22999999999999</v>
      </c>
      <c r="G91" s="572">
        <v>129.22999999999999</v>
      </c>
      <c r="H91" s="324" t="str">
        <f>IF((0=$C91),"",IFERROR(IF($C91&lt;20,$C91*E91,IF(AND(20&lt;=$C91,$C91&lt;=100),$C91*F91,IF($C91&gt;100,$C91*G91,"No Offer"))),"No Offer"))</f>
        <v/>
      </c>
      <c r="I91" s="573">
        <v>60</v>
      </c>
      <c r="J91" s="573">
        <v>60</v>
      </c>
      <c r="K91" s="573">
        <v>60</v>
      </c>
      <c r="L91" s="326" t="str">
        <f>IF((0=$C91),"",IFERROR(IF($C91&lt;20,$C91*I91,IF(AND(20&lt;=$C91,$C91&lt;=100),$C91*J91,IF($C91&gt;100,$C91*K91,"No Offer"))),"No Offer"))</f>
        <v/>
      </c>
      <c r="M91" s="572">
        <v>135.30000000000001</v>
      </c>
      <c r="N91" s="572">
        <v>135.30000000000001</v>
      </c>
      <c r="O91" s="572">
        <v>135.30000000000001</v>
      </c>
      <c r="P91" s="324" t="str">
        <f>IF((0=$C91),"",IFERROR(IF($C91&lt;20,$C91*M91,IF(AND(20&lt;=$C91,$C91&lt;=100),$C91*N91,IF($C91&gt;100,$C91*O91,"No Offer"))),"No Offer"))</f>
        <v/>
      </c>
      <c r="Q91" s="575">
        <v>80</v>
      </c>
      <c r="R91" s="575">
        <v>80</v>
      </c>
      <c r="S91" s="575">
        <v>77.5</v>
      </c>
      <c r="T91" s="326" t="str">
        <f>IF((0=$C91),"",IFERROR(IF($C91&lt;20,$C91*Q91,IF(AND(20&lt;=$C91,$C91&lt;=100),$C91*R91,IF($C91&gt;100,$C91*S91,"No Offer"))),"No Offer"))</f>
        <v/>
      </c>
      <c r="U91" s="576">
        <v>120</v>
      </c>
      <c r="V91" s="576">
        <v>110</v>
      </c>
      <c r="W91" s="576">
        <v>106</v>
      </c>
      <c r="X91" s="324" t="str">
        <f>IF((0=$C91),"",IFERROR(IF($C91&lt;20,$C91*U91,IF(AND(20&lt;=$C91,$C91&lt;=100),$C91*V91,IF($C91&gt;100,$C91*W91,"No Offer"))),"No Offer"))</f>
        <v/>
      </c>
      <c r="Y91" s="573" t="s">
        <v>403</v>
      </c>
      <c r="Z91" s="573" t="s">
        <v>403</v>
      </c>
      <c r="AA91" s="573" t="s">
        <v>402</v>
      </c>
      <c r="AB91" s="326" t="str">
        <f>IF((0=$C91),"",IFERROR(IF($C91&lt;20,$C91*Y91,IF(AND(20&lt;=$C91,$C91&lt;=100),$C91*Z91,IF($C91&gt;100,$C91*AA91,"No Offer"))),"No Offer"))</f>
        <v/>
      </c>
      <c r="AC91" s="651">
        <v>87</v>
      </c>
      <c r="AD91" s="651">
        <f>AC91</f>
        <v>87</v>
      </c>
    </row>
    <row r="92" spans="1:30" ht="13.5" customHeight="1" x14ac:dyDescent="0.2">
      <c r="A92" s="316"/>
      <c r="B92" s="558"/>
      <c r="C92" s="318"/>
      <c r="D92" s="318"/>
      <c r="E92" s="572"/>
      <c r="F92" s="572"/>
      <c r="G92" s="572"/>
      <c r="H92" s="319"/>
      <c r="I92" s="573"/>
      <c r="J92" s="573"/>
      <c r="K92" s="573"/>
      <c r="L92" s="573"/>
      <c r="M92" s="572"/>
      <c r="N92" s="572"/>
      <c r="O92" s="572"/>
      <c r="P92" s="572"/>
      <c r="Q92" s="575"/>
      <c r="R92" s="575"/>
      <c r="S92" s="575"/>
      <c r="T92" s="575"/>
      <c r="U92" s="576"/>
      <c r="V92" s="576"/>
      <c r="W92" s="576"/>
      <c r="X92" s="576"/>
      <c r="Y92" s="573"/>
      <c r="Z92" s="573"/>
      <c r="AA92" s="573"/>
      <c r="AB92" s="411"/>
      <c r="AC92" s="651">
        <v>88</v>
      </c>
    </row>
    <row r="93" spans="1:30" ht="13.5" customHeight="1" x14ac:dyDescent="0.2">
      <c r="A93" s="311"/>
      <c r="B93" s="563" t="s">
        <v>2282</v>
      </c>
      <c r="C93" s="314"/>
      <c r="D93" s="314"/>
      <c r="E93" s="806"/>
      <c r="F93" s="806"/>
      <c r="G93" s="806"/>
      <c r="H93" s="314"/>
      <c r="I93" s="807"/>
      <c r="J93" s="807"/>
      <c r="K93" s="807"/>
      <c r="L93" s="807"/>
      <c r="M93" s="806"/>
      <c r="N93" s="806"/>
      <c r="O93" s="806"/>
      <c r="P93" s="806"/>
      <c r="Q93" s="806"/>
      <c r="R93" s="806"/>
      <c r="S93" s="806"/>
      <c r="T93" s="806"/>
      <c r="U93" s="807"/>
      <c r="V93" s="807"/>
      <c r="W93" s="807"/>
      <c r="X93" s="807"/>
      <c r="Y93" s="807"/>
      <c r="Z93" s="807"/>
      <c r="AA93" s="807"/>
      <c r="AB93" s="403"/>
      <c r="AC93" s="651">
        <v>89</v>
      </c>
    </row>
    <row r="94" spans="1:30" ht="13.5" customHeight="1" x14ac:dyDescent="0.2">
      <c r="A94" s="316"/>
      <c r="B94" s="596"/>
      <c r="C94" s="318"/>
      <c r="D94" s="318"/>
      <c r="E94" s="572"/>
      <c r="F94" s="572"/>
      <c r="G94" s="572"/>
      <c r="H94" s="319"/>
      <c r="I94" s="573"/>
      <c r="J94" s="573"/>
      <c r="K94" s="573"/>
      <c r="L94" s="573"/>
      <c r="M94" s="572"/>
      <c r="N94" s="572"/>
      <c r="O94" s="572"/>
      <c r="P94" s="572"/>
      <c r="Q94" s="575"/>
      <c r="R94" s="575"/>
      <c r="S94" s="575"/>
      <c r="T94" s="575"/>
      <c r="U94" s="576"/>
      <c r="V94" s="576"/>
      <c r="W94" s="576"/>
      <c r="X94" s="576"/>
      <c r="Y94" s="573"/>
      <c r="Z94" s="573"/>
      <c r="AA94" s="573"/>
      <c r="AB94" s="411"/>
      <c r="AC94" s="651">
        <v>90</v>
      </c>
    </row>
    <row r="95" spans="1:30" ht="13.5" customHeight="1" x14ac:dyDescent="0.2">
      <c r="A95" s="331"/>
      <c r="B95" s="586" t="s">
        <v>2283</v>
      </c>
      <c r="C95" s="334"/>
      <c r="D95" s="334"/>
      <c r="E95" s="804" t="s">
        <v>1594</v>
      </c>
      <c r="F95" s="804" t="s">
        <v>1595</v>
      </c>
      <c r="G95" s="804" t="s">
        <v>1596</v>
      </c>
      <c r="H95" s="334"/>
      <c r="I95" s="805" t="s">
        <v>1594</v>
      </c>
      <c r="J95" s="805" t="s">
        <v>1595</v>
      </c>
      <c r="K95" s="805" t="s">
        <v>1596</v>
      </c>
      <c r="L95" s="805"/>
      <c r="M95" s="804" t="s">
        <v>1594</v>
      </c>
      <c r="N95" s="804" t="s">
        <v>1595</v>
      </c>
      <c r="O95" s="804" t="s">
        <v>1596</v>
      </c>
      <c r="P95" s="804"/>
      <c r="Q95" s="804" t="s">
        <v>1594</v>
      </c>
      <c r="R95" s="804" t="s">
        <v>1595</v>
      </c>
      <c r="S95" s="804" t="s">
        <v>1596</v>
      </c>
      <c r="T95" s="804"/>
      <c r="U95" s="805" t="s">
        <v>1594</v>
      </c>
      <c r="V95" s="805" t="s">
        <v>1595</v>
      </c>
      <c r="W95" s="805" t="s">
        <v>1596</v>
      </c>
      <c r="X95" s="805"/>
      <c r="Y95" s="805" t="s">
        <v>1594</v>
      </c>
      <c r="Z95" s="805" t="s">
        <v>1595</v>
      </c>
      <c r="AA95" s="805" t="s">
        <v>1596</v>
      </c>
      <c r="AB95" s="793"/>
      <c r="AC95" s="651">
        <v>91</v>
      </c>
    </row>
    <row r="96" spans="1:30" ht="13.5" customHeight="1" x14ac:dyDescent="0.2">
      <c r="A96" s="794"/>
      <c r="B96" s="721" t="s">
        <v>2210</v>
      </c>
      <c r="C96" s="722"/>
      <c r="D96" s="723"/>
      <c r="E96" s="723"/>
      <c r="F96" s="723"/>
      <c r="G96" s="747">
        <f>SUM(H98:H104)</f>
        <v>0</v>
      </c>
      <c r="H96" s="723"/>
      <c r="I96" s="723"/>
      <c r="J96" s="723"/>
      <c r="K96" s="747">
        <f>SUM(L98:L104)</f>
        <v>0</v>
      </c>
      <c r="L96" s="723"/>
      <c r="M96" s="723"/>
      <c r="N96" s="723"/>
      <c r="O96" s="747">
        <f>SUM(P98:P104)</f>
        <v>0</v>
      </c>
      <c r="P96" s="723"/>
      <c r="Q96" s="723"/>
      <c r="R96" s="723"/>
      <c r="S96" s="747">
        <f>SUM(T98:T104)</f>
        <v>0</v>
      </c>
      <c r="T96" s="723"/>
      <c r="U96" s="723"/>
      <c r="V96" s="723"/>
      <c r="W96" s="747">
        <f>SUM(X98:X104)</f>
        <v>0</v>
      </c>
      <c r="X96" s="723"/>
      <c r="Y96" s="723"/>
      <c r="Z96" s="723"/>
      <c r="AA96" s="747">
        <f>SUM(AB98:AB104)</f>
        <v>0</v>
      </c>
      <c r="AB96" s="723"/>
      <c r="AC96" s="651">
        <v>92</v>
      </c>
    </row>
    <row r="97" spans="1:30" ht="13.5" customHeight="1" x14ac:dyDescent="0.2">
      <c r="A97" s="316"/>
      <c r="B97" s="558"/>
      <c r="C97" s="318"/>
      <c r="D97" s="318"/>
      <c r="E97" s="572"/>
      <c r="F97" s="572"/>
      <c r="G97" s="572"/>
      <c r="H97" s="319"/>
      <c r="I97" s="573"/>
      <c r="J97" s="573"/>
      <c r="K97" s="573"/>
      <c r="L97" s="573"/>
      <c r="M97" s="572"/>
      <c r="N97" s="572"/>
      <c r="O97" s="572"/>
      <c r="P97" s="572"/>
      <c r="Q97" s="575"/>
      <c r="R97" s="575"/>
      <c r="S97" s="575"/>
      <c r="T97" s="575"/>
      <c r="U97" s="576"/>
      <c r="V97" s="576"/>
      <c r="W97" s="576"/>
      <c r="X97" s="576"/>
      <c r="Y97" s="573"/>
      <c r="Z97" s="573"/>
      <c r="AA97" s="573"/>
      <c r="AB97" s="411"/>
      <c r="AC97" s="651">
        <v>93</v>
      </c>
    </row>
    <row r="98" spans="1:30" ht="55.5" customHeight="1" x14ac:dyDescent="0.2">
      <c r="A98" s="316" t="s">
        <v>2284</v>
      </c>
      <c r="B98" s="558" t="s">
        <v>2285</v>
      </c>
      <c r="C98" s="318">
        <f>'Series 1100 Input'!J98</f>
        <v>0</v>
      </c>
      <c r="D98" s="318" t="s">
        <v>451</v>
      </c>
      <c r="E98" s="572">
        <v>88.94</v>
      </c>
      <c r="F98" s="572">
        <v>64.69</v>
      </c>
      <c r="G98" s="572">
        <v>64.69</v>
      </c>
      <c r="H98" s="324" t="str">
        <f>IF((0=$C98),"",IFERROR(IF($C98&lt;20,$C98*E98,IF(AND(20&lt;=$C98,$C98&lt;=100),$C98*F98,IF($C98&gt;100,$C98*G98,"No Offer"))),"No Offer"))</f>
        <v/>
      </c>
      <c r="I98" s="573">
        <v>30</v>
      </c>
      <c r="J98" s="573">
        <v>30</v>
      </c>
      <c r="K98" s="573">
        <v>30</v>
      </c>
      <c r="L98" s="326" t="str">
        <f>IF((0=$C98),"",IFERROR(IF($C98&lt;20,$C98*I98,IF(AND(20&lt;=$C98,$C98&lt;=100),$C98*J98,IF($C98&gt;100,$C98*K98,"No Offer"))),"No Offer"))</f>
        <v/>
      </c>
      <c r="M98" s="572">
        <v>52.25</v>
      </c>
      <c r="N98" s="572">
        <v>52.25</v>
      </c>
      <c r="O98" s="572">
        <v>52.25</v>
      </c>
      <c r="P98" s="324" t="str">
        <f>IF((0=$C98),"",IFERROR(IF($C98&lt;20,$C98*M98,IF(AND(20&lt;=$C98,$C98&lt;=100),$C98*N98,IF($C98&gt;100,$C98*O98,"No Offer"))),"No Offer"))</f>
        <v/>
      </c>
      <c r="Q98" s="575">
        <v>40</v>
      </c>
      <c r="R98" s="575">
        <v>40</v>
      </c>
      <c r="S98" s="575">
        <v>37.5</v>
      </c>
      <c r="T98" s="326" t="str">
        <f>IF((0=$C98),"",IFERROR(IF($C98&lt;20,$C98*Q98,IF(AND(20&lt;=$C98,$C98&lt;=100),$C98*R98,IF($C98&gt;100,$C98*S98,"No Offer"))),"No Offer"))</f>
        <v/>
      </c>
      <c r="U98" s="576">
        <v>53.78</v>
      </c>
      <c r="V98" s="576">
        <v>40.28</v>
      </c>
      <c r="W98" s="576">
        <v>36.909999999999997</v>
      </c>
      <c r="X98" s="324" t="str">
        <f>IF((0=$C98),"",IFERROR(IF($C98&lt;20,$C98*U98,IF(AND(20&lt;=$C98,$C98&lt;=100),$C98*V98,IF($C98&gt;100,$C98*W98,"No Offer"))),"No Offer"))</f>
        <v/>
      </c>
      <c r="Y98" s="573" t="s">
        <v>403</v>
      </c>
      <c r="Z98" s="573" t="s">
        <v>403</v>
      </c>
      <c r="AA98" s="573" t="s">
        <v>402</v>
      </c>
      <c r="AB98" s="326" t="str">
        <f>IF((0=$C98),"",IFERROR(IF($C98&lt;20,$C98*Y98,IF(AND(20&lt;=$C98,$C98&lt;=100),$C98*Z98,IF($C98&gt;100,$C98*AA98,"No Offer"))),"No Offer"))</f>
        <v/>
      </c>
      <c r="AC98" s="651">
        <v>94</v>
      </c>
      <c r="AD98" s="651">
        <f>AC98</f>
        <v>94</v>
      </c>
    </row>
    <row r="99" spans="1:30" ht="13.5" customHeight="1" x14ac:dyDescent="0.2">
      <c r="A99" s="316"/>
      <c r="B99" s="558"/>
      <c r="C99" s="318"/>
      <c r="D99" s="318"/>
      <c r="E99" s="572"/>
      <c r="F99" s="572"/>
      <c r="G99" s="572"/>
      <c r="H99" s="319"/>
      <c r="I99" s="573"/>
      <c r="J99" s="573"/>
      <c r="K99" s="573"/>
      <c r="L99" s="318"/>
      <c r="M99" s="572"/>
      <c r="N99" s="572"/>
      <c r="O99" s="572"/>
      <c r="P99" s="319"/>
      <c r="Q99" s="575"/>
      <c r="R99" s="575"/>
      <c r="S99" s="575"/>
      <c r="T99" s="318"/>
      <c r="U99" s="576"/>
      <c r="V99" s="576"/>
      <c r="W99" s="576"/>
      <c r="X99" s="319"/>
      <c r="Y99" s="573"/>
      <c r="Z99" s="573"/>
      <c r="AA99" s="573"/>
      <c r="AB99" s="318"/>
      <c r="AC99" s="651">
        <v>95</v>
      </c>
    </row>
    <row r="100" spans="1:30" ht="53.25" customHeight="1" x14ac:dyDescent="0.2">
      <c r="A100" s="316" t="s">
        <v>2286</v>
      </c>
      <c r="B100" s="558" t="s">
        <v>2287</v>
      </c>
      <c r="C100" s="318">
        <f>'Series 1100 Input'!J100</f>
        <v>0</v>
      </c>
      <c r="D100" s="318" t="s">
        <v>451</v>
      </c>
      <c r="E100" s="572">
        <v>88.94</v>
      </c>
      <c r="F100" s="572">
        <v>78.150000000000006</v>
      </c>
      <c r="G100" s="572">
        <v>78.150000000000006</v>
      </c>
      <c r="H100" s="324" t="str">
        <f>IF((0=$C100),"",IFERROR(IF($C100&lt;20,$C100*E100,IF(AND(20&lt;=$C100,$C100&lt;=100),$C100*F100,IF($C100&gt;100,$C100*G100,"No Offer"))),"No Offer"))</f>
        <v/>
      </c>
      <c r="I100" s="573">
        <v>30</v>
      </c>
      <c r="J100" s="573">
        <v>30</v>
      </c>
      <c r="K100" s="573">
        <v>30</v>
      </c>
      <c r="L100" s="326" t="str">
        <f>IF((0=$C100),"",IFERROR(IF($C100&lt;20,$C100*I100,IF(AND(20&lt;=$C100,$C100&lt;=100),$C100*J100,IF($C100&gt;100,$C100*K100,"No Offer"))),"No Offer"))</f>
        <v/>
      </c>
      <c r="M100" s="572">
        <v>52.25</v>
      </c>
      <c r="N100" s="572">
        <v>52.25</v>
      </c>
      <c r="O100" s="572">
        <v>52.25</v>
      </c>
      <c r="P100" s="324" t="str">
        <f>IF((0=$C100),"",IFERROR(IF($C100&lt;20,$C100*M100,IF(AND(20&lt;=$C100,$C100&lt;=100),$C100*N100,IF($C100&gt;100,$C100*O100,"No Offer"))),"No Offer"))</f>
        <v/>
      </c>
      <c r="Q100" s="575">
        <v>40</v>
      </c>
      <c r="R100" s="575">
        <v>40</v>
      </c>
      <c r="S100" s="575">
        <v>37.5</v>
      </c>
      <c r="T100" s="326" t="str">
        <f>IF((0=$C100),"",IFERROR(IF($C100&lt;20,$C100*Q100,IF(AND(20&lt;=$C100,$C100&lt;=100),$C100*R100,IF($C100&gt;100,$C100*S100,"No Offer"))),"No Offer"))</f>
        <v/>
      </c>
      <c r="U100" s="576">
        <v>63.83</v>
      </c>
      <c r="V100" s="576">
        <v>50.33</v>
      </c>
      <c r="W100" s="576">
        <v>46.96</v>
      </c>
      <c r="X100" s="324" t="str">
        <f>IF((0=$C100),"",IFERROR(IF($C100&lt;20,$C100*U100,IF(AND(20&lt;=$C100,$C100&lt;=100),$C100*V100,IF($C100&gt;100,$C100*W100,"No Offer"))),"No Offer"))</f>
        <v/>
      </c>
      <c r="Y100" s="573" t="s">
        <v>403</v>
      </c>
      <c r="Z100" s="573" t="s">
        <v>403</v>
      </c>
      <c r="AA100" s="573" t="s">
        <v>402</v>
      </c>
      <c r="AB100" s="326" t="str">
        <f>IF((0=$C100),"",IFERROR(IF($C100&lt;20,$C100*Y100,IF(AND(20&lt;=$C100,$C100&lt;=100),$C100*Z100,IF($C100&gt;100,$C100*AA100,"No Offer"))),"No Offer"))</f>
        <v/>
      </c>
      <c r="AC100" s="651">
        <v>96</v>
      </c>
      <c r="AD100" s="651">
        <f>AC100</f>
        <v>96</v>
      </c>
    </row>
    <row r="101" spans="1:30" ht="13.5" customHeight="1" x14ac:dyDescent="0.2">
      <c r="A101" s="316"/>
      <c r="B101" s="558"/>
      <c r="C101" s="318"/>
      <c r="D101" s="318"/>
      <c r="E101" s="572"/>
      <c r="F101" s="572"/>
      <c r="G101" s="572"/>
      <c r="H101" s="319"/>
      <c r="I101" s="573"/>
      <c r="J101" s="573"/>
      <c r="K101" s="573"/>
      <c r="L101" s="318"/>
      <c r="M101" s="572"/>
      <c r="N101" s="572"/>
      <c r="O101" s="572"/>
      <c r="P101" s="319"/>
      <c r="Q101" s="575"/>
      <c r="R101" s="575"/>
      <c r="S101" s="575"/>
      <c r="T101" s="318"/>
      <c r="U101" s="576"/>
      <c r="V101" s="576"/>
      <c r="W101" s="576"/>
      <c r="X101" s="319"/>
      <c r="Y101" s="573"/>
      <c r="Z101" s="573"/>
      <c r="AA101" s="573"/>
      <c r="AB101" s="318"/>
      <c r="AC101" s="651">
        <v>97</v>
      </c>
    </row>
    <row r="102" spans="1:30" ht="55.5" customHeight="1" x14ac:dyDescent="0.2">
      <c r="A102" s="316" t="s">
        <v>2288</v>
      </c>
      <c r="B102" s="558" t="s">
        <v>2289</v>
      </c>
      <c r="C102" s="318">
        <f>'Series 1100 Input'!J102</f>
        <v>0</v>
      </c>
      <c r="D102" s="318" t="s">
        <v>451</v>
      </c>
      <c r="E102" s="572">
        <v>61.73</v>
      </c>
      <c r="F102" s="572">
        <v>55.96</v>
      </c>
      <c r="G102" s="572">
        <v>55.96</v>
      </c>
      <c r="H102" s="324" t="str">
        <f>IF((0=$C102),"",IFERROR(IF($C102&lt;20,$C102*E102,IF(AND(20&lt;=$C102,$C102&lt;=100),$C102*F102,IF($C102&gt;100,$C102*G102,"No Offer"))),"No Offer"))</f>
        <v/>
      </c>
      <c r="I102" s="573">
        <v>30</v>
      </c>
      <c r="J102" s="573">
        <v>30</v>
      </c>
      <c r="K102" s="573">
        <v>30</v>
      </c>
      <c r="L102" s="326" t="str">
        <f>IF((0=$C102),"",IFERROR(IF($C102&lt;20,$C102*I102,IF(AND(20&lt;=$C102,$C102&lt;=100),$C102*J102,IF($C102&gt;100,$C102*K102,"No Offer"))),"No Offer"))</f>
        <v/>
      </c>
      <c r="M102" s="572">
        <v>46.5</v>
      </c>
      <c r="N102" s="572">
        <v>46.5</v>
      </c>
      <c r="O102" s="572">
        <v>46.5</v>
      </c>
      <c r="P102" s="324" t="str">
        <f>IF((0=$C102),"",IFERROR(IF($C102&lt;20,$C102*M102,IF(AND(20&lt;=$C102,$C102&lt;=100),$C102*N102,IF($C102&gt;100,$C102*O102,"No Offer"))),"No Offer"))</f>
        <v/>
      </c>
      <c r="Q102" s="575">
        <v>40</v>
      </c>
      <c r="R102" s="575">
        <v>40</v>
      </c>
      <c r="S102" s="575">
        <v>37.5</v>
      </c>
      <c r="T102" s="326" t="str">
        <f>IF((0=$C102),"",IFERROR(IF($C102&lt;20,$C102*Q102,IF(AND(20&lt;=$C102,$C102&lt;=100),$C102*R102,IF($C102&gt;100,$C102*S102,"No Offer"))),"No Offer"))</f>
        <v/>
      </c>
      <c r="U102" s="576">
        <v>43.78</v>
      </c>
      <c r="V102" s="576">
        <v>30.28</v>
      </c>
      <c r="W102" s="576">
        <v>26.91</v>
      </c>
      <c r="X102" s="324" t="str">
        <f>IF((0=$C102),"",IFERROR(IF($C102&lt;20,$C102*U102,IF(AND(20&lt;=$C102,$C102&lt;=100),$C102*V102,IF($C102&gt;100,$C102*W102,"No Offer"))),"No Offer"))</f>
        <v/>
      </c>
      <c r="Y102" s="573" t="s">
        <v>403</v>
      </c>
      <c r="Z102" s="573" t="s">
        <v>403</v>
      </c>
      <c r="AA102" s="573" t="s">
        <v>402</v>
      </c>
      <c r="AB102" s="326" t="str">
        <f>IF((0=$C102),"",IFERROR(IF($C102&lt;20,$C102*Y102,IF(AND(20&lt;=$C102,$C102&lt;=100),$C102*Z102,IF($C102&gt;100,$C102*AA102,"No Offer"))),"No Offer"))</f>
        <v/>
      </c>
      <c r="AC102" s="651">
        <v>98</v>
      </c>
      <c r="AD102" s="651">
        <f>AC102</f>
        <v>98</v>
      </c>
    </row>
    <row r="103" spans="1:30" ht="13.5" customHeight="1" x14ac:dyDescent="0.2">
      <c r="A103" s="316"/>
      <c r="B103" s="558"/>
      <c r="C103" s="318"/>
      <c r="D103" s="318"/>
      <c r="E103" s="572"/>
      <c r="F103" s="572"/>
      <c r="G103" s="572"/>
      <c r="H103" s="319"/>
      <c r="I103" s="573"/>
      <c r="J103" s="573"/>
      <c r="K103" s="573"/>
      <c r="L103" s="318"/>
      <c r="M103" s="572"/>
      <c r="N103" s="572"/>
      <c r="O103" s="572"/>
      <c r="P103" s="319"/>
      <c r="Q103" s="575"/>
      <c r="R103" s="575"/>
      <c r="S103" s="575"/>
      <c r="T103" s="318"/>
      <c r="U103" s="576"/>
      <c r="V103" s="576"/>
      <c r="W103" s="576"/>
      <c r="X103" s="319"/>
      <c r="Y103" s="573"/>
      <c r="Z103" s="573"/>
      <c r="AA103" s="573"/>
      <c r="AB103" s="318"/>
      <c r="AC103" s="651">
        <v>99</v>
      </c>
    </row>
    <row r="104" spans="1:30" ht="51" customHeight="1" x14ac:dyDescent="0.2">
      <c r="A104" s="316" t="s">
        <v>2290</v>
      </c>
      <c r="B104" s="558" t="s">
        <v>2291</v>
      </c>
      <c r="C104" s="318">
        <f>'Series 1100 Input'!J104</f>
        <v>0</v>
      </c>
      <c r="D104" s="318" t="s">
        <v>451</v>
      </c>
      <c r="E104" s="572">
        <v>88.94</v>
      </c>
      <c r="F104" s="572">
        <v>56.6</v>
      </c>
      <c r="G104" s="572">
        <v>56.6</v>
      </c>
      <c r="H104" s="324" t="str">
        <f>IF((0=$C104),"",IFERROR(IF($C104&lt;20,$C104*E104,IF(AND(20&lt;=$C104,$C104&lt;=100),$C104*F104,IF($C104&gt;100,$C104*G104,"No Offer"))),"No Offer"))</f>
        <v/>
      </c>
      <c r="I104" s="573">
        <v>30</v>
      </c>
      <c r="J104" s="573">
        <v>30</v>
      </c>
      <c r="K104" s="573">
        <v>30</v>
      </c>
      <c r="L104" s="326" t="str">
        <f>IF((0=$C104),"",IFERROR(IF($C104&lt;20,$C104*I104,IF(AND(20&lt;=$C104,$C104&lt;=100),$C104*J104,IF($C104&gt;100,$C104*K104,"No Offer"))),"No Offer"))</f>
        <v/>
      </c>
      <c r="M104" s="572">
        <v>46.5</v>
      </c>
      <c r="N104" s="572">
        <v>46.5</v>
      </c>
      <c r="O104" s="572">
        <v>46.5</v>
      </c>
      <c r="P104" s="324" t="str">
        <f>IF((0=$C104),"",IFERROR(IF($C104&lt;20,$C104*M104,IF(AND(20&lt;=$C104,$C104&lt;=100),$C104*N104,IF($C104&gt;100,$C104*O104,"No Offer"))),"No Offer"))</f>
        <v/>
      </c>
      <c r="Q104" s="575">
        <v>40</v>
      </c>
      <c r="R104" s="575">
        <v>40</v>
      </c>
      <c r="S104" s="575">
        <v>37.5</v>
      </c>
      <c r="T104" s="326" t="str">
        <f>IF((0=$C104),"",IFERROR(IF($C104&lt;20,$C104*Q104,IF(AND(20&lt;=$C104,$C104&lt;=100),$C104*R104,IF($C104&gt;100,$C104*S104,"No Offer"))),"No Offer"))</f>
        <v/>
      </c>
      <c r="U104" s="576">
        <v>53.83</v>
      </c>
      <c r="V104" s="576">
        <v>40.33</v>
      </c>
      <c r="W104" s="576">
        <v>36.96</v>
      </c>
      <c r="X104" s="324" t="str">
        <f>IF((0=$C104),"",IFERROR(IF($C104&lt;20,$C104*U104,IF(AND(20&lt;=$C104,$C104&lt;=100),$C104*V104,IF($C104&gt;100,$C104*W104,"No Offer"))),"No Offer"))</f>
        <v/>
      </c>
      <c r="Y104" s="573" t="s">
        <v>403</v>
      </c>
      <c r="Z104" s="573" t="s">
        <v>403</v>
      </c>
      <c r="AA104" s="573" t="s">
        <v>402</v>
      </c>
      <c r="AB104" s="326" t="str">
        <f>IF((0=$C104),"",IFERROR(IF($C104&lt;20,$C104*Y104,IF(AND(20&lt;=$C104,$C104&lt;=100),$C104*Z104,IF($C104&gt;100,$C104*AA104,"No Offer"))),"No Offer"))</f>
        <v/>
      </c>
      <c r="AC104" s="651">
        <v>100</v>
      </c>
      <c r="AD104" s="651">
        <f>AC104</f>
        <v>100</v>
      </c>
    </row>
    <row r="105" spans="1:30" ht="13.5" customHeight="1" x14ac:dyDescent="0.2">
      <c r="A105" s="316"/>
      <c r="B105" s="558"/>
      <c r="C105" s="318"/>
      <c r="D105" s="318"/>
      <c r="E105" s="572"/>
      <c r="F105" s="572"/>
      <c r="G105" s="572"/>
      <c r="H105" s="319"/>
      <c r="I105" s="573"/>
      <c r="J105" s="573"/>
      <c r="K105" s="573"/>
      <c r="L105" s="573"/>
      <c r="M105" s="572"/>
      <c r="N105" s="572"/>
      <c r="O105" s="572"/>
      <c r="P105" s="572"/>
      <c r="Q105" s="575"/>
      <c r="R105" s="575"/>
      <c r="S105" s="575"/>
      <c r="T105" s="575"/>
      <c r="U105" s="576"/>
      <c r="V105" s="576"/>
      <c r="W105" s="576"/>
      <c r="X105" s="576"/>
      <c r="Y105" s="573"/>
      <c r="Z105" s="573"/>
      <c r="AA105" s="573"/>
      <c r="AB105" s="411"/>
      <c r="AC105" s="651">
        <v>101</v>
      </c>
    </row>
    <row r="106" spans="1:30" ht="13.5" customHeight="1" x14ac:dyDescent="0.2">
      <c r="A106" s="331"/>
      <c r="B106" s="586" t="s">
        <v>2292</v>
      </c>
      <c r="C106" s="334"/>
      <c r="D106" s="334"/>
      <c r="E106" s="805" t="s">
        <v>1594</v>
      </c>
      <c r="F106" s="805" t="s">
        <v>1595</v>
      </c>
      <c r="G106" s="804" t="s">
        <v>1596</v>
      </c>
      <c r="H106" s="334"/>
      <c r="I106" s="805" t="s">
        <v>1594</v>
      </c>
      <c r="J106" s="805" t="s">
        <v>1595</v>
      </c>
      <c r="K106" s="805" t="s">
        <v>1596</v>
      </c>
      <c r="L106" s="805"/>
      <c r="M106" s="804" t="s">
        <v>1594</v>
      </c>
      <c r="N106" s="804" t="s">
        <v>1595</v>
      </c>
      <c r="O106" s="804" t="s">
        <v>1596</v>
      </c>
      <c r="P106" s="804"/>
      <c r="Q106" s="804" t="s">
        <v>1594</v>
      </c>
      <c r="R106" s="804" t="s">
        <v>1595</v>
      </c>
      <c r="S106" s="804" t="s">
        <v>1596</v>
      </c>
      <c r="T106" s="804"/>
      <c r="U106" s="805" t="s">
        <v>1594</v>
      </c>
      <c r="V106" s="805" t="s">
        <v>1595</v>
      </c>
      <c r="W106" s="805" t="s">
        <v>1596</v>
      </c>
      <c r="X106" s="805"/>
      <c r="Y106" s="805" t="s">
        <v>1594</v>
      </c>
      <c r="Z106" s="805" t="s">
        <v>1595</v>
      </c>
      <c r="AA106" s="805" t="s">
        <v>1596</v>
      </c>
      <c r="AB106" s="793"/>
      <c r="AC106" s="651">
        <v>102</v>
      </c>
    </row>
    <row r="107" spans="1:30" ht="13.5" customHeight="1" x14ac:dyDescent="0.2">
      <c r="A107" s="794"/>
      <c r="B107" s="721" t="s">
        <v>2210</v>
      </c>
      <c r="C107" s="722"/>
      <c r="D107" s="723"/>
      <c r="E107" s="723"/>
      <c r="F107" s="723"/>
      <c r="G107" s="747">
        <f>SUM(H109:H111)</f>
        <v>0</v>
      </c>
      <c r="H107" s="723"/>
      <c r="I107" s="723"/>
      <c r="J107" s="723"/>
      <c r="K107" s="747">
        <f>SUM(L109:L111)</f>
        <v>0</v>
      </c>
      <c r="L107" s="723"/>
      <c r="M107" s="723"/>
      <c r="N107" s="723"/>
      <c r="O107" s="747">
        <f>SUM(P109:P111)</f>
        <v>0</v>
      </c>
      <c r="P107" s="723"/>
      <c r="Q107" s="723"/>
      <c r="R107" s="723"/>
      <c r="S107" s="747">
        <f>SUM(T109:T111)</f>
        <v>0</v>
      </c>
      <c r="T107" s="723"/>
      <c r="U107" s="723"/>
      <c r="V107" s="723"/>
      <c r="W107" s="747">
        <f>SUM(X109:X111)</f>
        <v>0</v>
      </c>
      <c r="X107" s="723"/>
      <c r="Y107" s="723"/>
      <c r="Z107" s="723"/>
      <c r="AA107" s="747">
        <f>SUM(AB109:AB111)</f>
        <v>0</v>
      </c>
      <c r="AB107" s="723"/>
      <c r="AC107" s="651">
        <v>103</v>
      </c>
    </row>
    <row r="108" spans="1:30" ht="13.5" customHeight="1" x14ac:dyDescent="0.2">
      <c r="A108" s="316"/>
      <c r="B108" s="558"/>
      <c r="C108" s="318"/>
      <c r="D108" s="318"/>
      <c r="E108" s="572"/>
      <c r="F108" s="572"/>
      <c r="G108" s="572"/>
      <c r="H108" s="319"/>
      <c r="I108" s="573"/>
      <c r="J108" s="573"/>
      <c r="K108" s="573"/>
      <c r="L108" s="573"/>
      <c r="M108" s="572"/>
      <c r="N108" s="572"/>
      <c r="O108" s="572"/>
      <c r="P108" s="572"/>
      <c r="Q108" s="575"/>
      <c r="R108" s="575"/>
      <c r="S108" s="575"/>
      <c r="T108" s="575"/>
      <c r="U108" s="576"/>
      <c r="V108" s="576"/>
      <c r="W108" s="576"/>
      <c r="X108" s="576"/>
      <c r="Y108" s="573"/>
      <c r="Z108" s="573"/>
      <c r="AA108" s="573"/>
      <c r="AB108" s="411"/>
      <c r="AC108" s="651">
        <v>104</v>
      </c>
    </row>
    <row r="109" spans="1:30" ht="54" customHeight="1" x14ac:dyDescent="0.2">
      <c r="A109" s="316" t="s">
        <v>2293</v>
      </c>
      <c r="B109" s="558" t="s">
        <v>2294</v>
      </c>
      <c r="C109" s="318">
        <f>'Series 1100 Input'!J109</f>
        <v>0</v>
      </c>
      <c r="D109" s="318" t="s">
        <v>451</v>
      </c>
      <c r="E109" s="572" t="s">
        <v>392</v>
      </c>
      <c r="F109" s="572" t="s">
        <v>392</v>
      </c>
      <c r="G109" s="572" t="s">
        <v>392</v>
      </c>
      <c r="H109" s="324" t="str">
        <f>IF((0=$C109),"",IFERROR(IF($C109&lt;20,$C109*E109,IF(AND(20&lt;=$C109,$C109&lt;=100),$C109*F109,IF($C109&gt;100,$C109*G109,"No Offer"))),"No Offer"))</f>
        <v/>
      </c>
      <c r="I109" s="573">
        <v>60</v>
      </c>
      <c r="J109" s="573">
        <v>60</v>
      </c>
      <c r="K109" s="573">
        <v>60</v>
      </c>
      <c r="L109" s="326" t="str">
        <f>IF((0=$C109),"",IFERROR(IF($C109&lt;20,$C109*I109,IF(AND(20&lt;=$C109,$C109&lt;=100),$C109*J109,IF($C109&gt;100,$C109*K109,"No Offer"))),"No Offer"))</f>
        <v/>
      </c>
      <c r="M109" s="572">
        <v>73.959999999999994</v>
      </c>
      <c r="N109" s="572">
        <v>73.959999999999994</v>
      </c>
      <c r="O109" s="572">
        <v>73.959999999999994</v>
      </c>
      <c r="P109" s="324" t="str">
        <f>IF((0=$C109),"",IFERROR(IF($C109&lt;20,$C109*M109,IF(AND(20&lt;=$C109,$C109&lt;=100),$C109*N109,IF($C109&gt;100,$C109*O109,"No Offer"))),"No Offer"))</f>
        <v/>
      </c>
      <c r="Q109" s="575">
        <v>80</v>
      </c>
      <c r="R109" s="575">
        <v>80</v>
      </c>
      <c r="S109" s="575">
        <v>77.5</v>
      </c>
      <c r="T109" s="326" t="str">
        <f>IF((0=$C109),"",IFERROR(IF($C109&lt;20,$C109*Q109,IF(AND(20&lt;=$C109,$C109&lt;=100),$C109*R109,IF($C109&gt;100,$C109*S109,"No Offer"))),"No Offer"))</f>
        <v/>
      </c>
      <c r="U109" s="576">
        <v>291.27999999999997</v>
      </c>
      <c r="V109" s="576">
        <v>255.63</v>
      </c>
      <c r="W109" s="576">
        <v>239.06</v>
      </c>
      <c r="X109" s="324" t="str">
        <f>IF((0=$C109),"",IFERROR(IF($C109&lt;20,$C109*U109,IF(AND(20&lt;=$C109,$C109&lt;=100),$C109*V109,IF($C109&gt;100,$C109*W109,"No Offer"))),"No Offer"))</f>
        <v/>
      </c>
      <c r="Y109" s="573" t="s">
        <v>403</v>
      </c>
      <c r="Z109" s="573" t="s">
        <v>403</v>
      </c>
      <c r="AA109" s="573" t="s">
        <v>402</v>
      </c>
      <c r="AB109" s="326" t="str">
        <f>IF((0=$C109),"",IFERROR(IF($C109&lt;20,$C109*Y109,IF(AND(20&lt;=$C109,$C109&lt;=100),$C109*Z109,IF($C109&gt;100,$C109*AA109,"No Offer"))),"No Offer"))</f>
        <v/>
      </c>
      <c r="AC109" s="651">
        <v>105</v>
      </c>
      <c r="AD109" s="651">
        <f>AC109</f>
        <v>105</v>
      </c>
    </row>
    <row r="110" spans="1:30" ht="13.5" customHeight="1" x14ac:dyDescent="0.2">
      <c r="A110" s="316"/>
      <c r="B110" s="558"/>
      <c r="C110" s="318"/>
      <c r="D110" s="318"/>
      <c r="E110" s="572"/>
      <c r="F110" s="572"/>
      <c r="G110" s="572"/>
      <c r="H110" s="319"/>
      <c r="I110" s="573"/>
      <c r="J110" s="573"/>
      <c r="K110" s="573"/>
      <c r="L110" s="318"/>
      <c r="M110" s="572"/>
      <c r="N110" s="572"/>
      <c r="O110" s="572"/>
      <c r="P110" s="319"/>
      <c r="Q110" s="575"/>
      <c r="R110" s="575"/>
      <c r="S110" s="575"/>
      <c r="T110" s="318"/>
      <c r="U110" s="576"/>
      <c r="V110" s="576"/>
      <c r="W110" s="576"/>
      <c r="X110" s="319"/>
      <c r="Y110" s="573"/>
      <c r="Z110" s="573"/>
      <c r="AA110" s="573"/>
      <c r="AB110" s="318"/>
      <c r="AC110" s="651">
        <v>106</v>
      </c>
    </row>
    <row r="111" spans="1:30" ht="50.25" customHeight="1" x14ac:dyDescent="0.2">
      <c r="A111" s="316" t="s">
        <v>2295</v>
      </c>
      <c r="B111" s="558" t="s">
        <v>2296</v>
      </c>
      <c r="C111" s="318">
        <f>'Series 1100 Input'!J111</f>
        <v>0</v>
      </c>
      <c r="D111" s="318" t="s">
        <v>451</v>
      </c>
      <c r="E111" s="572" t="s">
        <v>392</v>
      </c>
      <c r="F111" s="572" t="s">
        <v>392</v>
      </c>
      <c r="G111" s="572" t="s">
        <v>392</v>
      </c>
      <c r="H111" s="324" t="str">
        <f>IF((0=$C111),"",IFERROR(IF($C111&lt;20,$C111*E111,IF(AND(20&lt;=$C111,$C111&lt;=100),$C111*F111,IF($C111&gt;100,$C111*G111,"No Offer"))),"No Offer"))</f>
        <v/>
      </c>
      <c r="I111" s="573">
        <v>60</v>
      </c>
      <c r="J111" s="573">
        <v>60</v>
      </c>
      <c r="K111" s="573">
        <v>60</v>
      </c>
      <c r="L111" s="326" t="str">
        <f>IF((0=$C111),"",IFERROR(IF($C111&lt;20,$C111*I111,IF(AND(20&lt;=$C111,$C111&lt;=100),$C111*J111,IF($C111&gt;100,$C111*K111,"No Offer"))),"No Offer"))</f>
        <v/>
      </c>
      <c r="M111" s="572">
        <v>73.959999999999994</v>
      </c>
      <c r="N111" s="572">
        <v>73.959999999999994</v>
      </c>
      <c r="O111" s="572">
        <v>73.959999999999994</v>
      </c>
      <c r="P111" s="324" t="str">
        <f>IF((0=$C111),"",IFERROR(IF($C111&lt;20,$C111*M111,IF(AND(20&lt;=$C111,$C111&lt;=100),$C111*N111,IF($C111&gt;100,$C111*O111,"No Offer"))),"No Offer"))</f>
        <v/>
      </c>
      <c r="Q111" s="575">
        <v>80</v>
      </c>
      <c r="R111" s="575">
        <v>80</v>
      </c>
      <c r="S111" s="575">
        <v>77.5</v>
      </c>
      <c r="T111" s="326" t="str">
        <f>IF((0=$C111),"",IFERROR(IF($C111&lt;20,$C111*Q111,IF(AND(20&lt;=$C111,$C111&lt;=100),$C111*R111,IF($C111&gt;100,$C111*S111,"No Offer"))),"No Offer"))</f>
        <v/>
      </c>
      <c r="U111" s="576">
        <v>397.88</v>
      </c>
      <c r="V111" s="576">
        <v>372.38</v>
      </c>
      <c r="W111" s="576">
        <v>355.81</v>
      </c>
      <c r="X111" s="324" t="str">
        <f>IF((0=$C111),"",IFERROR(IF($C111&lt;20,$C111*U111,IF(AND(20&lt;=$C111,$C111&lt;=100),$C111*V111,IF($C111&gt;100,$C111*W111,"No Offer"))),"No Offer"))</f>
        <v/>
      </c>
      <c r="Y111" s="573" t="s">
        <v>403</v>
      </c>
      <c r="Z111" s="573" t="s">
        <v>403</v>
      </c>
      <c r="AA111" s="573" t="s">
        <v>402</v>
      </c>
      <c r="AB111" s="326" t="str">
        <f>IF((0=$C111),"",IFERROR(IF($C111&lt;20,$C111*Y111,IF(AND(20&lt;=$C111,$C111&lt;=100),$C111*Z111,IF($C111&gt;100,$C111*AA111,"No Offer"))),"No Offer"))</f>
        <v/>
      </c>
      <c r="AC111" s="651">
        <v>107</v>
      </c>
      <c r="AD111" s="651">
        <f>AC111</f>
        <v>107</v>
      </c>
    </row>
    <row r="112" spans="1:30" ht="13.5" customHeight="1" x14ac:dyDescent="0.2">
      <c r="A112" s="316"/>
      <c r="B112" s="558"/>
      <c r="C112" s="318"/>
      <c r="D112" s="318"/>
      <c r="E112" s="572"/>
      <c r="F112" s="572"/>
      <c r="G112" s="572"/>
      <c r="H112" s="319"/>
      <c r="I112" s="573"/>
      <c r="J112" s="573"/>
      <c r="K112" s="573"/>
      <c r="L112" s="573"/>
      <c r="M112" s="572"/>
      <c r="N112" s="572"/>
      <c r="O112" s="572"/>
      <c r="P112" s="572"/>
      <c r="Q112" s="575"/>
      <c r="R112" s="575"/>
      <c r="S112" s="575"/>
      <c r="T112" s="575"/>
      <c r="U112" s="576"/>
      <c r="V112" s="576"/>
      <c r="W112" s="576"/>
      <c r="X112" s="576"/>
      <c r="Y112" s="573"/>
      <c r="Z112" s="573"/>
      <c r="AA112" s="573"/>
      <c r="AB112" s="411"/>
      <c r="AC112" s="651">
        <v>108</v>
      </c>
    </row>
    <row r="113" spans="1:30" ht="12.75" customHeight="1" x14ac:dyDescent="0.2">
      <c r="A113" s="311"/>
      <c r="B113" s="563" t="s">
        <v>464</v>
      </c>
      <c r="C113" s="314"/>
      <c r="D113" s="314"/>
      <c r="E113" s="806"/>
      <c r="F113" s="806"/>
      <c r="G113" s="806"/>
      <c r="H113" s="314"/>
      <c r="I113" s="807"/>
      <c r="J113" s="807"/>
      <c r="K113" s="807"/>
      <c r="L113" s="807"/>
      <c r="M113" s="806"/>
      <c r="N113" s="806"/>
      <c r="O113" s="806"/>
      <c r="P113" s="806"/>
      <c r="Q113" s="806"/>
      <c r="R113" s="806"/>
      <c r="S113" s="806"/>
      <c r="T113" s="806"/>
      <c r="U113" s="807"/>
      <c r="V113" s="807"/>
      <c r="W113" s="807"/>
      <c r="X113" s="807"/>
      <c r="Y113" s="807"/>
      <c r="Z113" s="807"/>
      <c r="AA113" s="807"/>
      <c r="AB113" s="403"/>
      <c r="AC113" s="651">
        <v>109</v>
      </c>
    </row>
    <row r="114" spans="1:30" ht="12.75" customHeight="1" x14ac:dyDescent="0.2">
      <c r="A114" s="316"/>
      <c r="B114" s="596"/>
      <c r="C114" s="318"/>
      <c r="D114" s="318"/>
      <c r="E114" s="572"/>
      <c r="F114" s="572"/>
      <c r="G114" s="572"/>
      <c r="H114" s="319"/>
      <c r="I114" s="573"/>
      <c r="J114" s="573"/>
      <c r="K114" s="573"/>
      <c r="L114" s="573"/>
      <c r="M114" s="572"/>
      <c r="N114" s="572"/>
      <c r="O114" s="572"/>
      <c r="P114" s="572"/>
      <c r="Q114" s="575"/>
      <c r="R114" s="575"/>
      <c r="S114" s="575"/>
      <c r="T114" s="575"/>
      <c r="U114" s="576"/>
      <c r="V114" s="576"/>
      <c r="W114" s="576"/>
      <c r="X114" s="576"/>
      <c r="Y114" s="573"/>
      <c r="Z114" s="573"/>
      <c r="AA114" s="573"/>
      <c r="AB114" s="411"/>
      <c r="AC114" s="651">
        <v>110</v>
      </c>
    </row>
    <row r="115" spans="1:30" ht="12.75" customHeight="1" x14ac:dyDescent="0.2">
      <c r="A115" s="331"/>
      <c r="B115" s="586" t="s">
        <v>2283</v>
      </c>
      <c r="C115" s="334"/>
      <c r="D115" s="334"/>
      <c r="E115" s="804" t="s">
        <v>1594</v>
      </c>
      <c r="F115" s="804" t="s">
        <v>1595</v>
      </c>
      <c r="G115" s="804" t="s">
        <v>1596</v>
      </c>
      <c r="H115" s="334"/>
      <c r="I115" s="805" t="s">
        <v>1594</v>
      </c>
      <c r="J115" s="805" t="s">
        <v>1595</v>
      </c>
      <c r="K115" s="805" t="s">
        <v>1596</v>
      </c>
      <c r="L115" s="805"/>
      <c r="M115" s="804" t="s">
        <v>1594</v>
      </c>
      <c r="N115" s="804" t="s">
        <v>1595</v>
      </c>
      <c r="O115" s="804" t="s">
        <v>1596</v>
      </c>
      <c r="P115" s="804"/>
      <c r="Q115" s="804" t="s">
        <v>1594</v>
      </c>
      <c r="R115" s="804" t="s">
        <v>1595</v>
      </c>
      <c r="S115" s="804" t="s">
        <v>1596</v>
      </c>
      <c r="T115" s="804"/>
      <c r="U115" s="805" t="s">
        <v>1594</v>
      </c>
      <c r="V115" s="805" t="s">
        <v>1595</v>
      </c>
      <c r="W115" s="805" t="s">
        <v>1596</v>
      </c>
      <c r="X115" s="805"/>
      <c r="Y115" s="805" t="s">
        <v>1594</v>
      </c>
      <c r="Z115" s="805" t="s">
        <v>1595</v>
      </c>
      <c r="AA115" s="805" t="s">
        <v>1596</v>
      </c>
      <c r="AB115" s="793"/>
      <c r="AC115" s="651">
        <v>111</v>
      </c>
    </row>
    <row r="116" spans="1:30" ht="12.75" customHeight="1" x14ac:dyDescent="0.2">
      <c r="A116" s="794"/>
      <c r="B116" s="721" t="s">
        <v>2210</v>
      </c>
      <c r="C116" s="722"/>
      <c r="D116" s="723"/>
      <c r="E116" s="723"/>
      <c r="F116" s="723"/>
      <c r="G116" s="747">
        <f>SUM(H118:H124)</f>
        <v>0</v>
      </c>
      <c r="H116" s="723"/>
      <c r="I116" s="723"/>
      <c r="J116" s="723"/>
      <c r="K116" s="747">
        <f>SUM(L118:L124)</f>
        <v>0</v>
      </c>
      <c r="L116" s="723"/>
      <c r="M116" s="723"/>
      <c r="N116" s="723"/>
      <c r="O116" s="747">
        <f>SUM(P118:P124)</f>
        <v>0</v>
      </c>
      <c r="P116" s="723"/>
      <c r="Q116" s="723"/>
      <c r="R116" s="723"/>
      <c r="S116" s="747">
        <f>SUM(T118:T124)</f>
        <v>0</v>
      </c>
      <c r="T116" s="723"/>
      <c r="U116" s="723"/>
      <c r="V116" s="723"/>
      <c r="W116" s="747">
        <f>SUM(X118:X124)</f>
        <v>0</v>
      </c>
      <c r="X116" s="723"/>
      <c r="Y116" s="723"/>
      <c r="Z116" s="723"/>
      <c r="AA116" s="747">
        <f>SUM(AB118:AB124)</f>
        <v>0</v>
      </c>
      <c r="AB116" s="723"/>
      <c r="AC116" s="651">
        <v>112</v>
      </c>
    </row>
    <row r="117" spans="1:30" ht="12.75" customHeight="1" x14ac:dyDescent="0.2">
      <c r="A117" s="316"/>
      <c r="B117" s="558"/>
      <c r="C117" s="318"/>
      <c r="D117" s="318"/>
      <c r="E117" s="572"/>
      <c r="F117" s="572"/>
      <c r="G117" s="572"/>
      <c r="H117" s="319"/>
      <c r="I117" s="573"/>
      <c r="J117" s="573"/>
      <c r="K117" s="573"/>
      <c r="L117" s="573"/>
      <c r="M117" s="572"/>
      <c r="N117" s="572"/>
      <c r="O117" s="572"/>
      <c r="P117" s="572"/>
      <c r="Q117" s="575"/>
      <c r="R117" s="575"/>
      <c r="S117" s="575"/>
      <c r="T117" s="575"/>
      <c r="U117" s="576"/>
      <c r="V117" s="576"/>
      <c r="W117" s="576"/>
      <c r="X117" s="576"/>
      <c r="Y117" s="573"/>
      <c r="Z117" s="573"/>
      <c r="AA117" s="573"/>
      <c r="AB117" s="411"/>
      <c r="AC117" s="651">
        <v>113</v>
      </c>
    </row>
    <row r="118" spans="1:30" ht="42.75" customHeight="1" x14ac:dyDescent="0.2">
      <c r="A118" s="316" t="s">
        <v>2297</v>
      </c>
      <c r="B118" s="558" t="s">
        <v>2298</v>
      </c>
      <c r="C118" s="318">
        <f>'Series 1100 Input'!J118</f>
        <v>0</v>
      </c>
      <c r="D118" s="318" t="s">
        <v>451</v>
      </c>
      <c r="E118" s="572">
        <v>42.94</v>
      </c>
      <c r="F118" s="572">
        <v>32.159999999999997</v>
      </c>
      <c r="G118" s="572">
        <v>32.159999999999997</v>
      </c>
      <c r="H118" s="324" t="str">
        <f>IF((0=$C118),"",IFERROR(IF($C118&lt;20,$C118*E118,IF(AND(20&lt;=$C118,$C118&lt;=100),$C118*F118,IF($C118&gt;100,$C118*G118,"No Offer"))),"No Offer"))</f>
        <v/>
      </c>
      <c r="I118" s="573">
        <v>25</v>
      </c>
      <c r="J118" s="573">
        <v>25</v>
      </c>
      <c r="K118" s="573">
        <v>25</v>
      </c>
      <c r="L118" s="326" t="str">
        <f>IF((0=$C118),"",IFERROR(IF($C118&lt;20,$C118*I118,IF(AND(20&lt;=$C118,$C118&lt;=100),$C118*J118,IF($C118&gt;100,$C118*K118,"No Offer"))),"No Offer"))</f>
        <v/>
      </c>
      <c r="M118" s="572">
        <v>33.96</v>
      </c>
      <c r="N118" s="572">
        <v>33.96</v>
      </c>
      <c r="O118" s="572">
        <v>33.96</v>
      </c>
      <c r="P118" s="324" t="str">
        <f>IF((0=$C118),"",IFERROR(IF($C118&lt;20,$C118*M118,IF(AND(20&lt;=$C118,$C118&lt;=100),$C118*N118,IF($C118&gt;100,$C118*O118,"No Offer"))),"No Offer"))</f>
        <v/>
      </c>
      <c r="Q118" s="575">
        <v>18</v>
      </c>
      <c r="R118" s="575">
        <v>14.5</v>
      </c>
      <c r="S118" s="575">
        <v>14.5</v>
      </c>
      <c r="T118" s="326" t="str">
        <f>IF((0=$C118),"",IFERROR(IF($C118&lt;20,$C118*Q118,IF(AND(20&lt;=$C118,$C118&lt;=100),$C118*R118,IF($C118&gt;100,$C118*S118,"No Offer"))),"No Offer"))</f>
        <v/>
      </c>
      <c r="U118" s="576">
        <v>21.15</v>
      </c>
      <c r="V118" s="576">
        <v>19.13</v>
      </c>
      <c r="W118" s="576">
        <v>17.78</v>
      </c>
      <c r="X118" s="324" t="str">
        <f>IF((0=$C118),"",IFERROR(IF($C118&lt;20,$C118*U118,IF(AND(20&lt;=$C118,$C118&lt;=100),$C118*V118,IF($C118&gt;100,$C118*W118,"No Offer"))),"No Offer"))</f>
        <v/>
      </c>
      <c r="Y118" s="573">
        <v>30</v>
      </c>
      <c r="Z118" s="573">
        <v>25</v>
      </c>
      <c r="AA118" s="573">
        <v>25</v>
      </c>
      <c r="AB118" s="326" t="str">
        <f>IF((0=$C118),"",IFERROR(IF($C118&lt;20,$C118*Y118,IF(AND(20&lt;=$C118,$C118&lt;=100),$C118*Z118,IF($C118&gt;100,$C118*AA118,"No Offer"))),"No Offer"))</f>
        <v/>
      </c>
      <c r="AC118" s="651">
        <v>114</v>
      </c>
      <c r="AD118" s="651">
        <f>AC118</f>
        <v>114</v>
      </c>
    </row>
    <row r="119" spans="1:30" ht="12.75" customHeight="1" x14ac:dyDescent="0.2">
      <c r="A119" s="316"/>
      <c r="B119" s="558"/>
      <c r="C119" s="318"/>
      <c r="D119" s="318"/>
      <c r="E119" s="572"/>
      <c r="F119" s="572"/>
      <c r="G119" s="572"/>
      <c r="H119" s="319"/>
      <c r="I119" s="573"/>
      <c r="J119" s="573"/>
      <c r="K119" s="573"/>
      <c r="L119" s="318"/>
      <c r="M119" s="572"/>
      <c r="N119" s="572"/>
      <c r="O119" s="572"/>
      <c r="P119" s="319"/>
      <c r="Q119" s="575"/>
      <c r="R119" s="575"/>
      <c r="S119" s="575"/>
      <c r="T119" s="318"/>
      <c r="U119" s="576"/>
      <c r="V119" s="576"/>
      <c r="W119" s="576"/>
      <c r="X119" s="319"/>
      <c r="Y119" s="573"/>
      <c r="Z119" s="573"/>
      <c r="AA119" s="573"/>
      <c r="AB119" s="318"/>
      <c r="AC119" s="651">
        <v>115</v>
      </c>
    </row>
    <row r="120" spans="1:30" ht="27.75" customHeight="1" x14ac:dyDescent="0.2">
      <c r="A120" s="316" t="s">
        <v>2299</v>
      </c>
      <c r="B120" s="558" t="s">
        <v>2300</v>
      </c>
      <c r="C120" s="318">
        <f>'Series 1100 Input'!J120</f>
        <v>0</v>
      </c>
      <c r="D120" s="318" t="s">
        <v>451</v>
      </c>
      <c r="E120" s="572">
        <v>42.94</v>
      </c>
      <c r="F120" s="572">
        <v>37.549999999999997</v>
      </c>
      <c r="G120" s="572">
        <v>37.549999999999997</v>
      </c>
      <c r="H120" s="324" t="str">
        <f>IF((0=$C120),"",IFERROR(IF($C120&lt;20,$C120*E120,IF(AND(20&lt;=$C120,$C120&lt;=100),$C120*F120,IF($C120&gt;100,$C120*G120,"No Offer"))),"No Offer"))</f>
        <v/>
      </c>
      <c r="I120" s="573">
        <v>25</v>
      </c>
      <c r="J120" s="573">
        <v>25</v>
      </c>
      <c r="K120" s="573">
        <v>25</v>
      </c>
      <c r="L120" s="326" t="str">
        <f>IF((0=$C120),"",IFERROR(IF($C120&lt;20,$C120*I120,IF(AND(20&lt;=$C120,$C120&lt;=100),$C120*J120,IF($C120&gt;100,$C120*K120,"No Offer"))),"No Offer"))</f>
        <v/>
      </c>
      <c r="M120" s="572">
        <v>33.96</v>
      </c>
      <c r="N120" s="572">
        <v>33.96</v>
      </c>
      <c r="O120" s="572">
        <v>33.96</v>
      </c>
      <c r="P120" s="324" t="str">
        <f>IF((0=$C120),"",IFERROR(IF($C120&lt;20,$C120*M120,IF(AND(20&lt;=$C120,$C120&lt;=100),$C120*N120,IF($C120&gt;100,$C120*O120,"No Offer"))),"No Offer"))</f>
        <v/>
      </c>
      <c r="Q120" s="575">
        <v>18</v>
      </c>
      <c r="R120" s="575">
        <v>14.5</v>
      </c>
      <c r="S120" s="575">
        <v>14.5</v>
      </c>
      <c r="T120" s="326" t="str">
        <f>IF((0=$C120),"",IFERROR(IF($C120&lt;20,$C120*Q120,IF(AND(20&lt;=$C120,$C120&lt;=100),$C120*R120,IF($C120&gt;100,$C120*S120,"No Offer"))),"No Offer"))</f>
        <v/>
      </c>
      <c r="U120" s="576">
        <v>24.53</v>
      </c>
      <c r="V120" s="576">
        <v>22.5</v>
      </c>
      <c r="W120" s="576">
        <v>21.15</v>
      </c>
      <c r="X120" s="324" t="str">
        <f>IF((0=$C120),"",IFERROR(IF($C120&lt;20,$C120*U120,IF(AND(20&lt;=$C120,$C120&lt;=100),$C120*V120,IF($C120&gt;100,$C120*W120,"No Offer"))),"No Offer"))</f>
        <v/>
      </c>
      <c r="Y120" s="573">
        <v>30</v>
      </c>
      <c r="Z120" s="573">
        <v>25</v>
      </c>
      <c r="AA120" s="573">
        <v>25</v>
      </c>
      <c r="AB120" s="326" t="str">
        <f>IF((0=$C120),"",IFERROR(IF($C120&lt;20,$C120*Y120,IF(AND(20&lt;=$C120,$C120&lt;=100),$C120*Z120,IF($C120&gt;100,$C120*AA120,"No Offer"))),"No Offer"))</f>
        <v/>
      </c>
      <c r="AC120" s="651">
        <v>116</v>
      </c>
      <c r="AD120" s="651">
        <f>AC120</f>
        <v>116</v>
      </c>
    </row>
    <row r="121" spans="1:30" ht="15" x14ac:dyDescent="0.2">
      <c r="A121" s="316"/>
      <c r="B121" s="558"/>
      <c r="C121" s="318"/>
      <c r="D121" s="318"/>
      <c r="E121" s="572"/>
      <c r="F121" s="572"/>
      <c r="G121" s="572"/>
      <c r="H121" s="319"/>
      <c r="I121" s="573"/>
      <c r="J121" s="573"/>
      <c r="K121" s="573"/>
      <c r="L121" s="318"/>
      <c r="M121" s="572"/>
      <c r="N121" s="572"/>
      <c r="O121" s="572"/>
      <c r="P121" s="319"/>
      <c r="Q121" s="575"/>
      <c r="R121" s="575"/>
      <c r="S121" s="575"/>
      <c r="T121" s="318"/>
      <c r="U121" s="576"/>
      <c r="V121" s="576"/>
      <c r="W121" s="576"/>
      <c r="X121" s="319"/>
      <c r="Y121" s="573"/>
      <c r="Z121" s="573"/>
      <c r="AA121" s="573"/>
      <c r="AB121" s="318"/>
      <c r="AC121" s="651">
        <v>117</v>
      </c>
    </row>
    <row r="122" spans="1:30" ht="38.25" x14ac:dyDescent="0.2">
      <c r="A122" s="316" t="s">
        <v>2301</v>
      </c>
      <c r="B122" s="558" t="s">
        <v>2302</v>
      </c>
      <c r="C122" s="318">
        <f>'Series 1100 Input'!J122</f>
        <v>0</v>
      </c>
      <c r="D122" s="318" t="s">
        <v>451</v>
      </c>
      <c r="E122" s="572">
        <v>42.94</v>
      </c>
      <c r="F122" s="572">
        <v>32.159999999999997</v>
      </c>
      <c r="G122" s="572">
        <v>32.159999999999997</v>
      </c>
      <c r="H122" s="324" t="str">
        <f>IF((0=$C122),"",IFERROR(IF($C122&lt;20,$C122*E122,IF(AND(20&lt;=$C122,$C122&lt;=100),$C122*F122,IF($C122&gt;100,$C122*G122,"No Offer"))),"No Offer"))</f>
        <v/>
      </c>
      <c r="I122" s="573">
        <v>25</v>
      </c>
      <c r="J122" s="573">
        <v>25</v>
      </c>
      <c r="K122" s="573">
        <v>25</v>
      </c>
      <c r="L122" s="326" t="str">
        <f>IF((0=$C122),"",IFERROR(IF($C122&lt;20,$C122*I122,IF(AND(20&lt;=$C122,$C122&lt;=100),$C122*J122,IF($C122&gt;100,$C122*K122,"No Offer"))),"No Offer"))</f>
        <v/>
      </c>
      <c r="M122" s="572">
        <v>33.96</v>
      </c>
      <c r="N122" s="572">
        <v>33.96</v>
      </c>
      <c r="O122" s="572">
        <v>33.96</v>
      </c>
      <c r="P122" s="324" t="str">
        <f>IF((0=$C122),"",IFERROR(IF($C122&lt;20,$C122*M122,IF(AND(20&lt;=$C122,$C122&lt;=100),$C122*N122,IF($C122&gt;100,$C122*O122,"No Offer"))),"No Offer"))</f>
        <v/>
      </c>
      <c r="Q122" s="575">
        <v>19</v>
      </c>
      <c r="R122" s="575">
        <v>15</v>
      </c>
      <c r="S122" s="575">
        <v>15</v>
      </c>
      <c r="T122" s="326" t="str">
        <f>IF((0=$C122),"",IFERROR(IF($C122&lt;20,$C122*Q122,IF(AND(20&lt;=$C122,$C122&lt;=100),$C122*R122,IF($C122&gt;100,$C122*S122,"No Offer"))),"No Offer"))</f>
        <v/>
      </c>
      <c r="U122" s="576">
        <v>27.89</v>
      </c>
      <c r="V122" s="576">
        <v>25.87</v>
      </c>
      <c r="W122" s="576">
        <v>24.52</v>
      </c>
      <c r="X122" s="324" t="str">
        <f>IF((0=$C122),"",IFERROR(IF($C122&lt;20,$C122*U122,IF(AND(20&lt;=$C122,$C122&lt;=100),$C122*V122,IF($C122&gt;100,$C122*W122,"No Offer"))),"No Offer"))</f>
        <v/>
      </c>
      <c r="Y122" s="573">
        <v>30</v>
      </c>
      <c r="Z122" s="573">
        <v>25</v>
      </c>
      <c r="AA122" s="573">
        <v>20</v>
      </c>
      <c r="AB122" s="326" t="str">
        <f>IF((0=$C122),"",IFERROR(IF($C122&lt;20,$C122*Y122,IF(AND(20&lt;=$C122,$C122&lt;=100),$C122*Z122,IF($C122&gt;100,$C122*AA122,"No Offer"))),"No Offer"))</f>
        <v/>
      </c>
      <c r="AC122" s="651">
        <v>118</v>
      </c>
      <c r="AD122" s="651">
        <f>AC122</f>
        <v>118</v>
      </c>
    </row>
    <row r="123" spans="1:30" ht="15" x14ac:dyDescent="0.2">
      <c r="A123" s="316"/>
      <c r="B123" s="558"/>
      <c r="C123" s="318"/>
      <c r="D123" s="318"/>
      <c r="E123" s="572"/>
      <c r="F123" s="572"/>
      <c r="G123" s="572"/>
      <c r="H123" s="319"/>
      <c r="I123" s="573"/>
      <c r="J123" s="573"/>
      <c r="K123" s="573"/>
      <c r="L123" s="318"/>
      <c r="M123" s="572"/>
      <c r="N123" s="572"/>
      <c r="O123" s="572"/>
      <c r="P123" s="319"/>
      <c r="Q123" s="575"/>
      <c r="R123" s="575"/>
      <c r="S123" s="575"/>
      <c r="T123" s="318"/>
      <c r="U123" s="576"/>
      <c r="V123" s="576"/>
      <c r="W123" s="576"/>
      <c r="X123" s="319"/>
      <c r="Y123" s="573"/>
      <c r="Z123" s="573"/>
      <c r="AA123" s="573"/>
      <c r="AB123" s="318"/>
      <c r="AC123" s="651">
        <v>119</v>
      </c>
    </row>
    <row r="124" spans="1:30" ht="25.5" x14ac:dyDescent="0.2">
      <c r="A124" s="316" t="s">
        <v>2303</v>
      </c>
      <c r="B124" s="558" t="s">
        <v>2304</v>
      </c>
      <c r="C124" s="318">
        <f>'Series 1100 Input'!J124</f>
        <v>0</v>
      </c>
      <c r="D124" s="318" t="s">
        <v>451</v>
      </c>
      <c r="E124" s="572">
        <v>42.94</v>
      </c>
      <c r="F124" s="572">
        <v>37.549999999999997</v>
      </c>
      <c r="G124" s="572">
        <v>37.549999999999997</v>
      </c>
      <c r="H124" s="324" t="str">
        <f>IF((0=$C124),"",IFERROR(IF($C124&lt;20,$C124*E124,IF(AND(20&lt;=$C124,$C124&lt;=100),$C124*F124,IF($C124&gt;100,$C124*G124,"No Offer"))),"No Offer"))</f>
        <v/>
      </c>
      <c r="I124" s="573">
        <v>25</v>
      </c>
      <c r="J124" s="573">
        <v>25</v>
      </c>
      <c r="K124" s="573">
        <v>25</v>
      </c>
      <c r="L124" s="326" t="str">
        <f>IF((0=$C124),"",IFERROR(IF($C124&lt;20,$C124*I124,IF(AND(20&lt;=$C124,$C124&lt;=100),$C124*J124,IF($C124&gt;100,$C124*K124,"No Offer"))),"No Offer"))</f>
        <v/>
      </c>
      <c r="M124" s="572">
        <v>33.96</v>
      </c>
      <c r="N124" s="572">
        <v>33.96</v>
      </c>
      <c r="O124" s="572">
        <v>33.96</v>
      </c>
      <c r="P124" s="324" t="str">
        <f>IF((0=$C124),"",IFERROR(IF($C124&lt;20,$C124*M124,IF(AND(20&lt;=$C124,$C124&lt;=100),$C124*N124,IF($C124&gt;100,$C124*O124,"No Offer"))),"No Offer"))</f>
        <v/>
      </c>
      <c r="Q124" s="575">
        <v>19</v>
      </c>
      <c r="R124" s="575">
        <v>15</v>
      </c>
      <c r="S124" s="575">
        <v>15</v>
      </c>
      <c r="T124" s="326" t="str">
        <f>IF((0=$C124),"",IFERROR(IF($C124&lt;20,$C124*Q124,IF(AND(20&lt;=$C124,$C124&lt;=100),$C124*R124,IF($C124&gt;100,$C124*S124,"No Offer"))),"No Offer"))</f>
        <v/>
      </c>
      <c r="U124" s="576">
        <v>31.27</v>
      </c>
      <c r="V124" s="576">
        <v>29.24</v>
      </c>
      <c r="W124" s="576">
        <v>27.89</v>
      </c>
      <c r="X124" s="324" t="str">
        <f>IF((0=$C124),"",IFERROR(IF($C124&lt;20,$C124*U124,IF(AND(20&lt;=$C124,$C124&lt;=100),$C124*V124,IF($C124&gt;100,$C124*W124,"No Offer"))),"No Offer"))</f>
        <v/>
      </c>
      <c r="Y124" s="573">
        <v>30</v>
      </c>
      <c r="Z124" s="573">
        <v>25</v>
      </c>
      <c r="AA124" s="573">
        <v>20</v>
      </c>
      <c r="AB124" s="326" t="str">
        <f>IF((0=$C124),"",IFERROR(IF($C124&lt;20,$C124*Y124,IF(AND(20&lt;=$C124,$C124&lt;=100),$C124*Z124,IF($C124&gt;100,$C124*AA124,"No Offer"))),"No Offer"))</f>
        <v/>
      </c>
      <c r="AC124" s="651">
        <v>120</v>
      </c>
      <c r="AD124" s="651">
        <f>AC124</f>
        <v>120</v>
      </c>
    </row>
    <row r="125" spans="1:30" ht="15" x14ac:dyDescent="0.2">
      <c r="A125" s="316"/>
      <c r="B125" s="558"/>
      <c r="C125" s="318"/>
      <c r="D125" s="318"/>
      <c r="E125" s="572"/>
      <c r="F125" s="572"/>
      <c r="G125" s="572"/>
      <c r="H125" s="319"/>
      <c r="I125" s="573"/>
      <c r="J125" s="573"/>
      <c r="K125" s="573"/>
      <c r="L125" s="573"/>
      <c r="M125" s="572"/>
      <c r="N125" s="572"/>
      <c r="O125" s="572"/>
      <c r="P125" s="572"/>
      <c r="Q125" s="575"/>
      <c r="R125" s="575"/>
      <c r="S125" s="575"/>
      <c r="T125" s="575"/>
      <c r="U125" s="576"/>
      <c r="V125" s="576"/>
      <c r="W125" s="576"/>
      <c r="X125" s="576"/>
      <c r="Y125" s="573"/>
      <c r="Z125" s="573"/>
      <c r="AA125" s="573"/>
      <c r="AB125" s="411"/>
      <c r="AC125" s="651">
        <v>121</v>
      </c>
    </row>
    <row r="126" spans="1:30" ht="15" x14ac:dyDescent="0.2">
      <c r="A126" s="331"/>
      <c r="B126" s="586" t="s">
        <v>2305</v>
      </c>
      <c r="C126" s="334"/>
      <c r="D126" s="334"/>
      <c r="E126" s="804" t="s">
        <v>1594</v>
      </c>
      <c r="F126" s="804" t="s">
        <v>1595</v>
      </c>
      <c r="G126" s="804" t="s">
        <v>1596</v>
      </c>
      <c r="H126" s="334"/>
      <c r="I126" s="805" t="s">
        <v>1594</v>
      </c>
      <c r="J126" s="805" t="s">
        <v>1595</v>
      </c>
      <c r="K126" s="805" t="s">
        <v>1596</v>
      </c>
      <c r="L126" s="805"/>
      <c r="M126" s="804" t="s">
        <v>1594</v>
      </c>
      <c r="N126" s="804" t="s">
        <v>1595</v>
      </c>
      <c r="O126" s="804" t="s">
        <v>1596</v>
      </c>
      <c r="P126" s="804"/>
      <c r="Q126" s="804" t="s">
        <v>1594</v>
      </c>
      <c r="R126" s="804" t="s">
        <v>1595</v>
      </c>
      <c r="S126" s="804" t="s">
        <v>1596</v>
      </c>
      <c r="T126" s="804"/>
      <c r="U126" s="805" t="s">
        <v>1594</v>
      </c>
      <c r="V126" s="805" t="s">
        <v>1595</v>
      </c>
      <c r="W126" s="805" t="s">
        <v>1596</v>
      </c>
      <c r="X126" s="805"/>
      <c r="Y126" s="805" t="s">
        <v>1594</v>
      </c>
      <c r="Z126" s="805" t="s">
        <v>1595</v>
      </c>
      <c r="AA126" s="805" t="s">
        <v>1596</v>
      </c>
      <c r="AB126" s="793"/>
      <c r="AC126" s="651">
        <v>122</v>
      </c>
    </row>
    <row r="127" spans="1:30" ht="15" x14ac:dyDescent="0.2">
      <c r="A127" s="794"/>
      <c r="B127" s="721" t="s">
        <v>2210</v>
      </c>
      <c r="C127" s="722"/>
      <c r="D127" s="723"/>
      <c r="E127" s="723"/>
      <c r="F127" s="723"/>
      <c r="G127" s="747">
        <f>SUM(H129:H131)</f>
        <v>0</v>
      </c>
      <c r="H127" s="723"/>
      <c r="I127" s="723"/>
      <c r="J127" s="723"/>
      <c r="K127" s="747">
        <f>SUM(L129:L131)</f>
        <v>0</v>
      </c>
      <c r="L127" s="723"/>
      <c r="M127" s="723"/>
      <c r="N127" s="723"/>
      <c r="O127" s="747">
        <f>SUM(P129:P131)</f>
        <v>0</v>
      </c>
      <c r="P127" s="723"/>
      <c r="Q127" s="723"/>
      <c r="R127" s="723"/>
      <c r="S127" s="747">
        <f>SUM(T129:T131)</f>
        <v>0</v>
      </c>
      <c r="T127" s="723"/>
      <c r="U127" s="723"/>
      <c r="V127" s="723"/>
      <c r="W127" s="747">
        <f>SUM(X129:X131)</f>
        <v>0</v>
      </c>
      <c r="X127" s="723"/>
      <c r="Y127" s="723"/>
      <c r="Z127" s="723"/>
      <c r="AA127" s="747">
        <f>SUM(AB129:AB131)</f>
        <v>0</v>
      </c>
      <c r="AB127" s="723"/>
      <c r="AC127" s="651">
        <v>123</v>
      </c>
    </row>
    <row r="128" spans="1:30" ht="15" x14ac:dyDescent="0.2">
      <c r="A128" s="316"/>
      <c r="B128" s="558"/>
      <c r="C128" s="318"/>
      <c r="D128" s="318"/>
      <c r="E128" s="572"/>
      <c r="F128" s="572"/>
      <c r="G128" s="572"/>
      <c r="H128" s="319"/>
      <c r="I128" s="573"/>
      <c r="J128" s="573"/>
      <c r="K128" s="573"/>
      <c r="L128" s="573"/>
      <c r="M128" s="572"/>
      <c r="N128" s="572"/>
      <c r="O128" s="572"/>
      <c r="P128" s="572"/>
      <c r="Q128" s="575"/>
      <c r="R128" s="575"/>
      <c r="S128" s="575"/>
      <c r="T128" s="575"/>
      <c r="U128" s="576"/>
      <c r="V128" s="576"/>
      <c r="W128" s="576"/>
      <c r="X128" s="576"/>
      <c r="Y128" s="573"/>
      <c r="Z128" s="573"/>
      <c r="AA128" s="573"/>
      <c r="AB128" s="411"/>
      <c r="AC128" s="651">
        <v>124</v>
      </c>
    </row>
    <row r="129" spans="1:30" ht="27" customHeight="1" x14ac:dyDescent="0.2">
      <c r="A129" s="316" t="s">
        <v>2306</v>
      </c>
      <c r="B129" s="558" t="s">
        <v>2307</v>
      </c>
      <c r="C129" s="318">
        <f>'Series 1100 Input'!J129</f>
        <v>0</v>
      </c>
      <c r="D129" s="318" t="s">
        <v>451</v>
      </c>
      <c r="E129" s="572">
        <v>21.61</v>
      </c>
      <c r="F129" s="572">
        <v>21.61</v>
      </c>
      <c r="G129" s="572">
        <v>21.61</v>
      </c>
      <c r="H129" s="324" t="str">
        <f>IF((0=$C129),"",IFERROR(IF($C129&lt;20,$C129*E129,IF(AND(20&lt;=$C129,$C129&lt;=100),$C129*F129,IF($C129&gt;100,$C129*G129,"No Offer"))),"No Offer"))</f>
        <v/>
      </c>
      <c r="I129" s="573">
        <v>15</v>
      </c>
      <c r="J129" s="573">
        <v>15</v>
      </c>
      <c r="K129" s="573">
        <v>15</v>
      </c>
      <c r="L129" s="326" t="str">
        <f>IF((0=$C129),"",IFERROR(IF($C129&lt;20,$C129*I129,IF(AND(20&lt;=$C129,$C129&lt;=100),$C129*J129,IF($C129&gt;100,$C129*K129,"No Offer"))),"No Offer"))</f>
        <v/>
      </c>
      <c r="M129" s="572">
        <v>16.440000000000001</v>
      </c>
      <c r="N129" s="572">
        <v>16.440000000000001</v>
      </c>
      <c r="O129" s="572">
        <v>16.440000000000001</v>
      </c>
      <c r="P129" s="324" t="str">
        <f>IF((0=$C129),"",IFERROR(IF($C129&lt;20,$C129*M129,IF(AND(20&lt;=$C129,$C129&lt;=100),$C129*N129,IF($C129&gt;100,$C129*O129,"No Offer"))),"No Offer"))</f>
        <v/>
      </c>
      <c r="Q129" s="575">
        <v>10.5</v>
      </c>
      <c r="R129" s="575">
        <v>10.5</v>
      </c>
      <c r="S129" s="575">
        <v>10.5</v>
      </c>
      <c r="T129" s="326" t="str">
        <f>IF((0=$C129),"",IFERROR(IF($C129&lt;20,$C129*Q129,IF(AND(20&lt;=$C129,$C129&lt;=100),$C129*R129,IF($C129&gt;100,$C129*S129,"No Offer"))),"No Offer"))</f>
        <v/>
      </c>
      <c r="U129" s="576">
        <v>24.95</v>
      </c>
      <c r="V129" s="576">
        <v>18.2</v>
      </c>
      <c r="W129" s="576">
        <v>14.82</v>
      </c>
      <c r="X129" s="324" t="str">
        <f>IF((0=$C129),"",IFERROR(IF($C129&lt;20,$C129*U129,IF(AND(20&lt;=$C129,$C129&lt;=100),$C129*V129,IF($C129&gt;100,$C129*W129,"No Offer"))),"No Offer"))</f>
        <v/>
      </c>
      <c r="Y129" s="573" t="s">
        <v>403</v>
      </c>
      <c r="Z129" s="573" t="s">
        <v>403</v>
      </c>
      <c r="AA129" s="573" t="s">
        <v>402</v>
      </c>
      <c r="AB129" s="326" t="str">
        <f>IF((0=$C129),"",IFERROR(IF($C129&lt;20,$C129*Y129,IF(AND(20&lt;=$C129,$C129&lt;=100),$C129*Z129,IF($C129&gt;100,$C129*AA129,"No Offer"))),"No Offer"))</f>
        <v/>
      </c>
      <c r="AC129" s="651">
        <v>125</v>
      </c>
      <c r="AD129" s="651">
        <f>AC129</f>
        <v>125</v>
      </c>
    </row>
    <row r="130" spans="1:30" ht="15" x14ac:dyDescent="0.2">
      <c r="A130" s="316"/>
      <c r="B130" s="558"/>
      <c r="C130" s="318"/>
      <c r="D130" s="318"/>
      <c r="E130" s="572"/>
      <c r="F130" s="572"/>
      <c r="G130" s="572"/>
      <c r="H130" s="319"/>
      <c r="I130" s="573"/>
      <c r="J130" s="573"/>
      <c r="K130" s="573"/>
      <c r="L130" s="318"/>
      <c r="M130" s="572"/>
      <c r="N130" s="572"/>
      <c r="O130" s="572"/>
      <c r="P130" s="319"/>
      <c r="Q130" s="575"/>
      <c r="R130" s="575"/>
      <c r="S130" s="575"/>
      <c r="T130" s="318"/>
      <c r="U130" s="576"/>
      <c r="V130" s="576"/>
      <c r="W130" s="576"/>
      <c r="X130" s="319"/>
      <c r="Y130" s="573"/>
      <c r="Z130" s="573"/>
      <c r="AA130" s="573"/>
      <c r="AB130" s="318"/>
      <c r="AC130" s="651">
        <v>126</v>
      </c>
    </row>
    <row r="131" spans="1:30" ht="25.5" customHeight="1" x14ac:dyDescent="0.2">
      <c r="A131" s="316" t="s">
        <v>2308</v>
      </c>
      <c r="B131" s="558" t="s">
        <v>2309</v>
      </c>
      <c r="C131" s="318">
        <f>'Series 1100 Input'!J131</f>
        <v>0</v>
      </c>
      <c r="D131" s="318" t="s">
        <v>451</v>
      </c>
      <c r="E131" s="572">
        <v>21.61</v>
      </c>
      <c r="F131" s="572">
        <v>21.61</v>
      </c>
      <c r="G131" s="572">
        <v>21.61</v>
      </c>
      <c r="H131" s="324" t="str">
        <f>IF((0=$C131),"",IFERROR(IF($C131&lt;20,$C131*E131,IF(AND(20&lt;=$C131,$C131&lt;=100),$C131*F131,IF($C131&gt;100,$C131*G131,"No Offer"))),"No Offer"))</f>
        <v/>
      </c>
      <c r="I131" s="573">
        <v>15</v>
      </c>
      <c r="J131" s="573">
        <v>15</v>
      </c>
      <c r="K131" s="573">
        <v>15</v>
      </c>
      <c r="L131" s="326" t="str">
        <f>IF((0=$C131),"",IFERROR(IF($C131&lt;20,$C131*I131,IF(AND(20&lt;=$C131,$C131&lt;=100),$C131*J131,IF($C131&gt;100,$C131*K131,"No Offer"))),"No Offer"))</f>
        <v/>
      </c>
      <c r="M131" s="572">
        <v>16.440000000000001</v>
      </c>
      <c r="N131" s="572">
        <v>16.440000000000001</v>
      </c>
      <c r="O131" s="572">
        <v>16.440000000000001</v>
      </c>
      <c r="P131" s="324" t="str">
        <f>IF((0=$C131),"",IFERROR(IF($C131&lt;20,$C131*M131,IF(AND(20&lt;=$C131,$C131&lt;=100),$C131*N131,IF($C131&gt;100,$C131*O131,"No Offer"))),"No Offer"))</f>
        <v/>
      </c>
      <c r="Q131" s="575">
        <v>10.5</v>
      </c>
      <c r="R131" s="575">
        <v>10.5</v>
      </c>
      <c r="S131" s="575">
        <v>10.5</v>
      </c>
      <c r="T131" s="326" t="str">
        <f>IF((0=$C131),"",IFERROR(IF($C131&lt;20,$C131*Q131,IF(AND(20&lt;=$C131,$C131&lt;=100),$C131*R131,IF($C131&gt;100,$C131*S131,"No Offer"))),"No Offer"))</f>
        <v/>
      </c>
      <c r="U131" s="576">
        <v>18.2</v>
      </c>
      <c r="V131" s="576">
        <v>12.8</v>
      </c>
      <c r="W131" s="576">
        <v>11.45</v>
      </c>
      <c r="X131" s="324" t="str">
        <f>IF((0=$C131),"",IFERROR(IF($C131&lt;20,$C131*U131,IF(AND(20&lt;=$C131,$C131&lt;=100),$C131*V131,IF($C131&gt;100,$C131*W131,"No Offer"))),"No Offer"))</f>
        <v/>
      </c>
      <c r="Y131" s="573" t="s">
        <v>403</v>
      </c>
      <c r="Z131" s="573" t="s">
        <v>403</v>
      </c>
      <c r="AA131" s="573" t="s">
        <v>402</v>
      </c>
      <c r="AB131" s="326" t="str">
        <f>IF((0=$C131),"",IFERROR(IF($C131&lt;20,$C131*Y131,IF(AND(20&lt;=$C131,$C131&lt;=100),$C131*Z131,IF($C131&gt;100,$C131*AA131,"No Offer"))),"No Offer"))</f>
        <v/>
      </c>
      <c r="AC131" s="651">
        <v>127</v>
      </c>
      <c r="AD131" s="651">
        <f>AC131</f>
        <v>127</v>
      </c>
    </row>
    <row r="132" spans="1:30" ht="15" x14ac:dyDescent="0.2">
      <c r="A132" s="316"/>
      <c r="B132" s="558"/>
      <c r="C132" s="318"/>
      <c r="D132" s="318"/>
      <c r="E132" s="572"/>
      <c r="F132" s="572"/>
      <c r="G132" s="572"/>
      <c r="H132" s="319"/>
      <c r="I132" s="573"/>
      <c r="J132" s="573"/>
      <c r="K132" s="573"/>
      <c r="L132" s="573"/>
      <c r="M132" s="572"/>
      <c r="N132" s="572"/>
      <c r="O132" s="572"/>
      <c r="P132" s="572"/>
      <c r="Q132" s="575"/>
      <c r="R132" s="575"/>
      <c r="S132" s="575"/>
      <c r="T132" s="575"/>
      <c r="U132" s="576"/>
      <c r="V132" s="576"/>
      <c r="W132" s="576"/>
      <c r="X132" s="576"/>
      <c r="Y132" s="573"/>
      <c r="Z132" s="573"/>
      <c r="AA132" s="573"/>
      <c r="AB132" s="411"/>
      <c r="AC132" s="651">
        <v>128</v>
      </c>
    </row>
    <row r="133" spans="1:30" ht="15" x14ac:dyDescent="0.2">
      <c r="A133" s="331"/>
      <c r="B133" s="586" t="s">
        <v>2310</v>
      </c>
      <c r="C133" s="334"/>
      <c r="D133" s="334"/>
      <c r="E133" s="804" t="s">
        <v>1594</v>
      </c>
      <c r="F133" s="804" t="s">
        <v>1595</v>
      </c>
      <c r="G133" s="804" t="s">
        <v>1596</v>
      </c>
      <c r="H133" s="334"/>
      <c r="I133" s="805" t="s">
        <v>1594</v>
      </c>
      <c r="J133" s="805" t="s">
        <v>1595</v>
      </c>
      <c r="K133" s="805" t="s">
        <v>1596</v>
      </c>
      <c r="L133" s="805"/>
      <c r="M133" s="804" t="s">
        <v>1594</v>
      </c>
      <c r="N133" s="804" t="s">
        <v>1595</v>
      </c>
      <c r="O133" s="804" t="s">
        <v>1596</v>
      </c>
      <c r="P133" s="804"/>
      <c r="Q133" s="804" t="s">
        <v>1594</v>
      </c>
      <c r="R133" s="804" t="s">
        <v>1595</v>
      </c>
      <c r="S133" s="804" t="s">
        <v>1596</v>
      </c>
      <c r="T133" s="804"/>
      <c r="U133" s="805" t="s">
        <v>1594</v>
      </c>
      <c r="V133" s="805" t="s">
        <v>1595</v>
      </c>
      <c r="W133" s="805" t="s">
        <v>1596</v>
      </c>
      <c r="X133" s="805"/>
      <c r="Y133" s="805" t="s">
        <v>1594</v>
      </c>
      <c r="Z133" s="805" t="s">
        <v>1595</v>
      </c>
      <c r="AA133" s="805" t="s">
        <v>1596</v>
      </c>
      <c r="AB133" s="793"/>
      <c r="AC133" s="651">
        <v>129</v>
      </c>
    </row>
    <row r="134" spans="1:30" ht="15" x14ac:dyDescent="0.2">
      <c r="A134" s="794"/>
      <c r="B134" s="721" t="s">
        <v>2210</v>
      </c>
      <c r="C134" s="722"/>
      <c r="D134" s="723"/>
      <c r="E134" s="723"/>
      <c r="F134" s="723"/>
      <c r="G134" s="747">
        <f>SUM(H136:H138)</f>
        <v>0</v>
      </c>
      <c r="H134" s="723"/>
      <c r="I134" s="723"/>
      <c r="J134" s="723"/>
      <c r="K134" s="747">
        <f>SUM(L136:L138)</f>
        <v>0</v>
      </c>
      <c r="L134" s="723"/>
      <c r="M134" s="723"/>
      <c r="N134" s="723"/>
      <c r="O134" s="747">
        <f>SUM(P136:P138)</f>
        <v>0</v>
      </c>
      <c r="P134" s="723"/>
      <c r="Q134" s="723"/>
      <c r="R134" s="723"/>
      <c r="S134" s="747">
        <f>SUM(T136:T138)</f>
        <v>0</v>
      </c>
      <c r="T134" s="723"/>
      <c r="U134" s="723"/>
      <c r="V134" s="723"/>
      <c r="W134" s="747">
        <f>SUM(X136:X138)</f>
        <v>0</v>
      </c>
      <c r="X134" s="723"/>
      <c r="Y134" s="723"/>
      <c r="Z134" s="723"/>
      <c r="AA134" s="747">
        <f>SUM(AB136:AB138)</f>
        <v>0</v>
      </c>
      <c r="AB134" s="723"/>
      <c r="AC134" s="651">
        <v>130</v>
      </c>
    </row>
    <row r="135" spans="1:30" ht="15" x14ac:dyDescent="0.2">
      <c r="A135" s="316"/>
      <c r="B135" s="558"/>
      <c r="C135" s="318"/>
      <c r="D135" s="318"/>
      <c r="E135" s="572"/>
      <c r="F135" s="572"/>
      <c r="G135" s="572"/>
      <c r="H135" s="319"/>
      <c r="I135" s="573"/>
      <c r="J135" s="573"/>
      <c r="K135" s="573"/>
      <c r="L135" s="573"/>
      <c r="M135" s="572"/>
      <c r="N135" s="572"/>
      <c r="O135" s="572"/>
      <c r="P135" s="572"/>
      <c r="Q135" s="575"/>
      <c r="R135" s="575"/>
      <c r="S135" s="575"/>
      <c r="T135" s="575"/>
      <c r="U135" s="576"/>
      <c r="V135" s="576"/>
      <c r="W135" s="576"/>
      <c r="X135" s="576"/>
      <c r="Y135" s="573"/>
      <c r="Z135" s="573"/>
      <c r="AA135" s="573"/>
      <c r="AB135" s="411"/>
      <c r="AC135" s="651">
        <v>131</v>
      </c>
    </row>
    <row r="136" spans="1:30" ht="25.5" customHeight="1" x14ac:dyDescent="0.2">
      <c r="A136" s="316" t="s">
        <v>2311</v>
      </c>
      <c r="B136" s="558" t="s">
        <v>2312</v>
      </c>
      <c r="C136" s="318">
        <f>'Series 1100 Input'!J136</f>
        <v>0</v>
      </c>
      <c r="D136" s="318" t="s">
        <v>451</v>
      </c>
      <c r="E136" s="572">
        <v>96.55</v>
      </c>
      <c r="F136" s="572">
        <v>96.55</v>
      </c>
      <c r="G136" s="572">
        <v>96.55</v>
      </c>
      <c r="H136" s="324" t="str">
        <f>IF((0=$C136),"",IFERROR(IF($C136&lt;20,$C136*E136,IF(AND(20&lt;=$C136,$C136&lt;=100),$C136*F136,IF($C136&gt;100,$C136*G136,"No Offer"))),"No Offer"))</f>
        <v/>
      </c>
      <c r="I136" s="573">
        <v>25</v>
      </c>
      <c r="J136" s="573">
        <v>25</v>
      </c>
      <c r="K136" s="573">
        <v>25</v>
      </c>
      <c r="L136" s="326" t="str">
        <f>IF((0=$C136),"",IFERROR(IF($C136&lt;20,$C136*I136,IF(AND(20&lt;=$C136,$C136&lt;=100),$C136*J136,IF($C136&gt;100,$C136*K136,"No Offer"))),"No Offer"))</f>
        <v/>
      </c>
      <c r="M136" s="572">
        <v>25.33</v>
      </c>
      <c r="N136" s="572">
        <v>25.33</v>
      </c>
      <c r="O136" s="572">
        <v>25.33</v>
      </c>
      <c r="P136" s="324" t="str">
        <f>IF((0=$C136),"",IFERROR(IF($C136&lt;20,$C136*M136,IF(AND(20&lt;=$C136,$C136&lt;=100),$C136*N136,IF($C136&gt;100,$C136*O136,"No Offer"))),"No Offer"))</f>
        <v/>
      </c>
      <c r="Q136" s="575">
        <v>15</v>
      </c>
      <c r="R136" s="575">
        <v>15</v>
      </c>
      <c r="S136" s="575">
        <v>15</v>
      </c>
      <c r="T136" s="326" t="str">
        <f>IF((0=$C136),"",IFERROR(IF($C136&lt;20,$C136*Q136,IF(AND(20&lt;=$C136,$C136&lt;=100),$C136*R136,IF($C136&gt;100,$C136*S136,"No Offer"))),"No Offer"))</f>
        <v/>
      </c>
      <c r="U136" s="576">
        <v>25.63</v>
      </c>
      <c r="V136" s="576">
        <v>22.25</v>
      </c>
      <c r="W136" s="576">
        <v>20.56</v>
      </c>
      <c r="X136" s="324" t="str">
        <f>IF((0=$C136),"",IFERROR(IF($C136&lt;20,$C136*U136,IF(AND(20&lt;=$C136,$C136&lt;=100),$C136*V136,IF($C136&gt;100,$C136*W136,"No Offer"))),"No Offer"))</f>
        <v/>
      </c>
      <c r="Y136" s="573" t="s">
        <v>403</v>
      </c>
      <c r="Z136" s="573" t="s">
        <v>403</v>
      </c>
      <c r="AA136" s="573" t="s">
        <v>402</v>
      </c>
      <c r="AB136" s="326" t="str">
        <f>IF((0=$C136),"",IFERROR(IF($C136&lt;20,$C136*Y136,IF(AND(20&lt;=$C136,$C136&lt;=100),$C136*Z136,IF($C136&gt;100,$C136*AA136,"No Offer"))),"No Offer"))</f>
        <v/>
      </c>
      <c r="AC136" s="651">
        <v>132</v>
      </c>
      <c r="AD136" s="651">
        <f>AC136</f>
        <v>132</v>
      </c>
    </row>
    <row r="137" spans="1:30" ht="15" x14ac:dyDescent="0.2">
      <c r="A137" s="316"/>
      <c r="B137" s="558"/>
      <c r="C137" s="318"/>
      <c r="D137" s="318"/>
      <c r="E137" s="572"/>
      <c r="F137" s="572"/>
      <c r="G137" s="572"/>
      <c r="H137" s="319"/>
      <c r="I137" s="573"/>
      <c r="J137" s="573"/>
      <c r="K137" s="573"/>
      <c r="L137" s="318"/>
      <c r="M137" s="572"/>
      <c r="N137" s="572"/>
      <c r="O137" s="572"/>
      <c r="P137" s="319"/>
      <c r="Q137" s="575"/>
      <c r="R137" s="575"/>
      <c r="S137" s="575"/>
      <c r="T137" s="318"/>
      <c r="U137" s="576"/>
      <c r="V137" s="576"/>
      <c r="W137" s="576"/>
      <c r="X137" s="319"/>
      <c r="Y137" s="573"/>
      <c r="Z137" s="573"/>
      <c r="AA137" s="573"/>
      <c r="AB137" s="318"/>
      <c r="AC137" s="651">
        <v>133</v>
      </c>
    </row>
    <row r="138" spans="1:30" ht="25.5" customHeight="1" x14ac:dyDescent="0.2">
      <c r="A138" s="316" t="s">
        <v>2313</v>
      </c>
      <c r="B138" s="558" t="s">
        <v>2314</v>
      </c>
      <c r="C138" s="318">
        <f>'Series 1100 Input'!J138</f>
        <v>0</v>
      </c>
      <c r="D138" s="318" t="s">
        <v>451</v>
      </c>
      <c r="E138" s="572">
        <v>96.55</v>
      </c>
      <c r="F138" s="572">
        <v>96.55</v>
      </c>
      <c r="G138" s="572">
        <v>96.55</v>
      </c>
      <c r="H138" s="324" t="str">
        <f>IF((0=$C138),"",IFERROR(IF($C138&lt;20,$C138*E138,IF(AND(20&lt;=$C138,$C138&lt;=100),$C138*F138,IF($C138&gt;100,$C138*G138,"No Offer"))),"No Offer"))</f>
        <v/>
      </c>
      <c r="I138" s="573">
        <v>25</v>
      </c>
      <c r="J138" s="573">
        <v>25</v>
      </c>
      <c r="K138" s="573">
        <v>25</v>
      </c>
      <c r="L138" s="326" t="str">
        <f>IF((0=$C138),"",IFERROR(IF($C138&lt;20,$C138*I138,IF(AND(20&lt;=$C138,$C138&lt;=100),$C138*J138,IF($C138&gt;100,$C138*K138,"No Offer"))),"No Offer"))</f>
        <v/>
      </c>
      <c r="M138" s="572">
        <v>25.33</v>
      </c>
      <c r="N138" s="572">
        <v>25.33</v>
      </c>
      <c r="O138" s="572">
        <v>25.33</v>
      </c>
      <c r="P138" s="324" t="str">
        <f>IF((0=$C138),"",IFERROR(IF($C138&lt;20,$C138*M138,IF(AND(20&lt;=$C138,$C138&lt;=100),$C138*N138,IF($C138&gt;100,$C138*O138,"No Offer"))),"No Offer"))</f>
        <v/>
      </c>
      <c r="Q138" s="575">
        <v>15</v>
      </c>
      <c r="R138" s="575">
        <v>15</v>
      </c>
      <c r="S138" s="575">
        <v>15</v>
      </c>
      <c r="T138" s="326" t="str">
        <f>IF((0=$C138),"",IFERROR(IF($C138&lt;20,$C138*Q138,IF(AND(20&lt;=$C138,$C138&lt;=100),$C138*R138,IF($C138&gt;100,$C138*S138,"No Offer"))),"No Offer"))</f>
        <v/>
      </c>
      <c r="U138" s="576">
        <v>32.380000000000003</v>
      </c>
      <c r="V138" s="576">
        <v>29</v>
      </c>
      <c r="W138" s="576">
        <v>27.31</v>
      </c>
      <c r="X138" s="324" t="str">
        <f>IF((0=$C138),"",IFERROR(IF($C138&lt;20,$C138*U138,IF(AND(20&lt;=$C138,$C138&lt;=100),$C138*V138,IF($C138&gt;100,$C138*W138,"No Offer"))),"No Offer"))</f>
        <v/>
      </c>
      <c r="Y138" s="573" t="s">
        <v>403</v>
      </c>
      <c r="Z138" s="573" t="s">
        <v>403</v>
      </c>
      <c r="AA138" s="573" t="s">
        <v>402</v>
      </c>
      <c r="AB138" s="326" t="str">
        <f>IF((0=$C138),"",IFERROR(IF($C138&lt;20,$C138*Y138,IF(AND(20&lt;=$C138,$C138&lt;=100),$C138*Z138,IF($C138&gt;100,$C138*AA138,"No Offer"))),"No Offer"))</f>
        <v/>
      </c>
      <c r="AC138" s="651">
        <v>134</v>
      </c>
      <c r="AD138" s="651">
        <f>AC138</f>
        <v>134</v>
      </c>
    </row>
    <row r="139" spans="1:30" ht="15" x14ac:dyDescent="0.2">
      <c r="A139" s="316"/>
      <c r="B139" s="558"/>
      <c r="C139" s="318"/>
      <c r="D139" s="318"/>
      <c r="E139" s="572"/>
      <c r="F139" s="572"/>
      <c r="G139" s="572"/>
      <c r="H139" s="319"/>
      <c r="I139" s="573"/>
      <c r="J139" s="573"/>
      <c r="K139" s="573"/>
      <c r="L139" s="573"/>
      <c r="M139" s="572"/>
      <c r="N139" s="572"/>
      <c r="O139" s="572"/>
      <c r="P139" s="572"/>
      <c r="Q139" s="575"/>
      <c r="R139" s="575"/>
      <c r="S139" s="575"/>
      <c r="T139" s="575"/>
      <c r="U139" s="576"/>
      <c r="V139" s="576"/>
      <c r="W139" s="576"/>
      <c r="X139" s="576"/>
      <c r="Y139" s="573"/>
      <c r="Z139" s="573"/>
      <c r="AA139" s="573"/>
      <c r="AB139" s="411"/>
      <c r="AC139" s="651">
        <v>135</v>
      </c>
    </row>
    <row r="140" spans="1:30" ht="15" x14ac:dyDescent="0.2">
      <c r="A140" s="311"/>
      <c r="B140" s="563" t="s">
        <v>2315</v>
      </c>
      <c r="C140" s="314"/>
      <c r="D140" s="314"/>
      <c r="E140" s="806"/>
      <c r="F140" s="806"/>
      <c r="G140" s="806"/>
      <c r="H140" s="314"/>
      <c r="I140" s="807"/>
      <c r="J140" s="807"/>
      <c r="K140" s="807"/>
      <c r="L140" s="807"/>
      <c r="M140" s="806"/>
      <c r="N140" s="806"/>
      <c r="O140" s="806"/>
      <c r="P140" s="806"/>
      <c r="Q140" s="806"/>
      <c r="R140" s="806"/>
      <c r="S140" s="806"/>
      <c r="T140" s="806"/>
      <c r="U140" s="807"/>
      <c r="V140" s="807"/>
      <c r="W140" s="807"/>
      <c r="X140" s="807"/>
      <c r="Y140" s="807"/>
      <c r="Z140" s="807"/>
      <c r="AA140" s="807"/>
      <c r="AB140" s="403"/>
      <c r="AC140" s="651">
        <v>136</v>
      </c>
    </row>
    <row r="141" spans="1:30" ht="15" x14ac:dyDescent="0.2">
      <c r="A141" s="316"/>
      <c r="B141" s="596"/>
      <c r="C141" s="318"/>
      <c r="D141" s="318"/>
      <c r="E141" s="808"/>
      <c r="F141" s="808"/>
      <c r="G141" s="808"/>
      <c r="H141" s="319"/>
      <c r="I141" s="809"/>
      <c r="J141" s="809"/>
      <c r="K141" s="809"/>
      <c r="L141" s="809"/>
      <c r="M141" s="808"/>
      <c r="N141" s="808"/>
      <c r="O141" s="808"/>
      <c r="P141" s="808"/>
      <c r="Q141" s="810"/>
      <c r="R141" s="810"/>
      <c r="S141" s="810"/>
      <c r="T141" s="810"/>
      <c r="U141" s="811"/>
      <c r="V141" s="811"/>
      <c r="W141" s="811"/>
      <c r="X141" s="811"/>
      <c r="Y141" s="809"/>
      <c r="Z141" s="809"/>
      <c r="AA141" s="809"/>
      <c r="AB141" s="411"/>
      <c r="AC141" s="651">
        <v>137</v>
      </c>
    </row>
    <row r="142" spans="1:30" ht="15" x14ac:dyDescent="0.2">
      <c r="A142" s="331"/>
      <c r="B142" s="586" t="s">
        <v>2316</v>
      </c>
      <c r="C142" s="334"/>
      <c r="D142" s="334"/>
      <c r="E142" s="804" t="s">
        <v>1594</v>
      </c>
      <c r="F142" s="804" t="s">
        <v>1595</v>
      </c>
      <c r="G142" s="804" t="s">
        <v>1596</v>
      </c>
      <c r="H142" s="334"/>
      <c r="I142" s="805" t="s">
        <v>1594</v>
      </c>
      <c r="J142" s="805" t="s">
        <v>1595</v>
      </c>
      <c r="K142" s="805" t="s">
        <v>1596</v>
      </c>
      <c r="L142" s="805"/>
      <c r="M142" s="804" t="s">
        <v>1594</v>
      </c>
      <c r="N142" s="804" t="s">
        <v>1595</v>
      </c>
      <c r="O142" s="804" t="s">
        <v>1596</v>
      </c>
      <c r="P142" s="804"/>
      <c r="Q142" s="804" t="s">
        <v>1594</v>
      </c>
      <c r="R142" s="804" t="s">
        <v>1595</v>
      </c>
      <c r="S142" s="804" t="s">
        <v>1596</v>
      </c>
      <c r="T142" s="804"/>
      <c r="U142" s="805" t="s">
        <v>1594</v>
      </c>
      <c r="V142" s="805" t="s">
        <v>1595</v>
      </c>
      <c r="W142" s="805" t="s">
        <v>1596</v>
      </c>
      <c r="X142" s="805"/>
      <c r="Y142" s="805" t="s">
        <v>1594</v>
      </c>
      <c r="Z142" s="805" t="s">
        <v>1595</v>
      </c>
      <c r="AA142" s="805" t="s">
        <v>1596</v>
      </c>
      <c r="AB142" s="793"/>
      <c r="AC142" s="651">
        <v>138</v>
      </c>
    </row>
    <row r="143" spans="1:30" ht="15" x14ac:dyDescent="0.2">
      <c r="A143" s="794"/>
      <c r="B143" s="721" t="s">
        <v>2210</v>
      </c>
      <c r="C143" s="722"/>
      <c r="D143" s="723"/>
      <c r="E143" s="723"/>
      <c r="F143" s="723"/>
      <c r="G143" s="747">
        <f>SUM(H145:H171)</f>
        <v>0</v>
      </c>
      <c r="H143" s="723"/>
      <c r="I143" s="723"/>
      <c r="J143" s="723"/>
      <c r="K143" s="747">
        <f>SUM(L145:L171)</f>
        <v>0</v>
      </c>
      <c r="L143" s="723"/>
      <c r="M143" s="723"/>
      <c r="N143" s="723"/>
      <c r="O143" s="747">
        <f>SUM(P145:P171)</f>
        <v>0</v>
      </c>
      <c r="P143" s="723"/>
      <c r="Q143" s="723"/>
      <c r="R143" s="723"/>
      <c r="S143" s="747">
        <f>SUM(T145:T171)</f>
        <v>0</v>
      </c>
      <c r="T143" s="723"/>
      <c r="U143" s="723"/>
      <c r="V143" s="723"/>
      <c r="W143" s="747">
        <f>SUM(X145:X171)</f>
        <v>0</v>
      </c>
      <c r="X143" s="723"/>
      <c r="Y143" s="723"/>
      <c r="Z143" s="723"/>
      <c r="AA143" s="747">
        <f>SUM(AB145:AB171)</f>
        <v>0</v>
      </c>
      <c r="AB143" s="723"/>
      <c r="AC143" s="651">
        <v>139</v>
      </c>
    </row>
    <row r="144" spans="1:30" ht="15" x14ac:dyDescent="0.2">
      <c r="A144" s="316"/>
      <c r="B144" s="558"/>
      <c r="C144" s="318"/>
      <c r="D144" s="318"/>
      <c r="E144" s="572"/>
      <c r="F144" s="572"/>
      <c r="G144" s="572"/>
      <c r="H144" s="319"/>
      <c r="I144" s="573"/>
      <c r="J144" s="573"/>
      <c r="K144" s="573"/>
      <c r="L144" s="573"/>
      <c r="M144" s="572"/>
      <c r="N144" s="572"/>
      <c r="O144" s="572"/>
      <c r="P144" s="572"/>
      <c r="Q144" s="575"/>
      <c r="R144" s="575"/>
      <c r="S144" s="575"/>
      <c r="T144" s="575"/>
      <c r="U144" s="576"/>
      <c r="V144" s="576"/>
      <c r="W144" s="576"/>
      <c r="X144" s="576"/>
      <c r="Y144" s="573"/>
      <c r="Z144" s="573"/>
      <c r="AA144" s="573"/>
      <c r="AB144" s="411"/>
      <c r="AC144" s="651">
        <v>140</v>
      </c>
    </row>
    <row r="145" spans="1:30" ht="63.75" x14ac:dyDescent="0.2">
      <c r="A145" s="316" t="s">
        <v>2317</v>
      </c>
      <c r="B145" s="558" t="s">
        <v>2318</v>
      </c>
      <c r="C145" s="318">
        <f>'Series 1100 Input'!J145</f>
        <v>0</v>
      </c>
      <c r="D145" s="318" t="s">
        <v>451</v>
      </c>
      <c r="E145" s="572">
        <v>200.87</v>
      </c>
      <c r="F145" s="572">
        <v>200.87</v>
      </c>
      <c r="G145" s="572">
        <v>200.87</v>
      </c>
      <c r="H145" s="324" t="str">
        <f>IF((0=$C145),"",IFERROR(IF($C145&lt;20,$C145*E145,IF(AND(20&lt;=$C145,$C145&lt;=100),$C145*F145,IF($C145&gt;100,$C145*G145,"No Offer"))),"No Offer"))</f>
        <v/>
      </c>
      <c r="I145" s="573">
        <v>80</v>
      </c>
      <c r="J145" s="573">
        <v>80</v>
      </c>
      <c r="K145" s="573">
        <v>80</v>
      </c>
      <c r="L145" s="326" t="str">
        <f>IF((0=$C145),"",IFERROR(IF($C145&lt;20,$C145*I145,IF(AND(20&lt;=$C145,$C145&lt;=100),$C145*J145,IF($C145&gt;100,$C145*K145,"No Offer"))),"No Offer"))</f>
        <v/>
      </c>
      <c r="M145" s="572">
        <v>110.2</v>
      </c>
      <c r="N145" s="572">
        <v>102.42</v>
      </c>
      <c r="O145" s="572">
        <v>102.42</v>
      </c>
      <c r="P145" s="324" t="str">
        <f>IF((0=$C145),"",IFERROR(IF($C145&lt;20,$C145*M145,IF(AND(20&lt;=$C145,$C145&lt;=100),$C145*N145,IF($C145&gt;100,$C145*O145,"No Offer"))),"No Offer"))</f>
        <v/>
      </c>
      <c r="Q145" s="575" t="s">
        <v>1959</v>
      </c>
      <c r="R145" s="575" t="s">
        <v>1959</v>
      </c>
      <c r="S145" s="575" t="s">
        <v>1959</v>
      </c>
      <c r="T145" s="326" t="str">
        <f>IF((0=$C145),"",IFERROR(IF($C145&lt;20,$C145*Q145,IF(AND(20&lt;=$C145,$C145&lt;=100),$C145*R145,IF($C145&gt;100,$C145*S145,"No Offer"))),"No Offer"))</f>
        <v/>
      </c>
      <c r="U145" s="576">
        <v>225</v>
      </c>
      <c r="V145" s="576">
        <v>213.5</v>
      </c>
      <c r="W145" s="576">
        <v>212.5</v>
      </c>
      <c r="X145" s="324" t="str">
        <f>IF((0=$C145),"",IFERROR(IF($C145&lt;20,$C145*U145,IF(AND(20&lt;=$C145,$C145&lt;=100),$C145*V145,IF($C145&gt;100,$C145*W145,"No Offer"))),"No Offer"))</f>
        <v/>
      </c>
      <c r="Y145" s="573" t="s">
        <v>403</v>
      </c>
      <c r="Z145" s="573" t="s">
        <v>403</v>
      </c>
      <c r="AA145" s="573" t="s">
        <v>402</v>
      </c>
      <c r="AB145" s="326" t="str">
        <f>IF((0=$C145),"",IFERROR(IF($C145&lt;20,$C145*Y145,IF(AND(20&lt;=$C145,$C145&lt;=100),$C145*Z145,IF($C145&gt;100,$C145*AA145,"No Offer"))),"No Offer"))</f>
        <v/>
      </c>
      <c r="AC145" s="651">
        <v>141</v>
      </c>
      <c r="AD145" s="651">
        <f>AC145</f>
        <v>141</v>
      </c>
    </row>
    <row r="146" spans="1:30" ht="15" x14ac:dyDescent="0.2">
      <c r="A146" s="316"/>
      <c r="B146" s="558"/>
      <c r="C146" s="318"/>
      <c r="D146" s="318"/>
      <c r="E146" s="572"/>
      <c r="F146" s="572"/>
      <c r="G146" s="572"/>
      <c r="H146" s="319"/>
      <c r="I146" s="573"/>
      <c r="J146" s="573"/>
      <c r="K146" s="573"/>
      <c r="L146" s="318"/>
      <c r="M146" s="572"/>
      <c r="N146" s="572"/>
      <c r="O146" s="572"/>
      <c r="P146" s="319"/>
      <c r="Q146" s="575"/>
      <c r="R146" s="575"/>
      <c r="S146" s="575"/>
      <c r="T146" s="318"/>
      <c r="U146" s="576"/>
      <c r="V146" s="576"/>
      <c r="W146" s="576"/>
      <c r="X146" s="319"/>
      <c r="Y146" s="573"/>
      <c r="Z146" s="573"/>
      <c r="AA146" s="573"/>
      <c r="AB146" s="318"/>
      <c r="AC146" s="651">
        <v>142</v>
      </c>
    </row>
    <row r="147" spans="1:30" ht="51" x14ac:dyDescent="0.2">
      <c r="A147" s="316" t="s">
        <v>2319</v>
      </c>
      <c r="B147" s="558" t="s">
        <v>2320</v>
      </c>
      <c r="C147" s="318">
        <f>'Series 1100 Input'!J147</f>
        <v>0</v>
      </c>
      <c r="D147" s="318" t="s">
        <v>451</v>
      </c>
      <c r="E147" s="572">
        <v>200.87</v>
      </c>
      <c r="F147" s="572">
        <v>200.87</v>
      </c>
      <c r="G147" s="572">
        <v>200.87</v>
      </c>
      <c r="H147" s="324" t="str">
        <f>IF((0=$C147),"",IFERROR(IF($C147&lt;20,$C147*E147,IF(AND(20&lt;=$C147,$C147&lt;=100),$C147*F147,IF($C147&gt;100,$C147*G147,"No Offer"))),"No Offer"))</f>
        <v/>
      </c>
      <c r="I147" s="573">
        <v>80</v>
      </c>
      <c r="J147" s="573">
        <v>80</v>
      </c>
      <c r="K147" s="573">
        <v>80</v>
      </c>
      <c r="L147" s="326" t="str">
        <f>IF((0=$C147),"",IFERROR(IF($C147&lt;20,$C147*I147,IF(AND(20&lt;=$C147,$C147&lt;=100),$C147*J147,IF($C147&gt;100,$C147*K147,"No Offer"))),"No Offer"))</f>
        <v/>
      </c>
      <c r="M147" s="572">
        <v>110.2</v>
      </c>
      <c r="N147" s="572">
        <v>102.42</v>
      </c>
      <c r="O147" s="572">
        <v>102.42</v>
      </c>
      <c r="P147" s="324" t="str">
        <f>IF((0=$C147),"",IFERROR(IF($C147&lt;20,$C147*M147,IF(AND(20&lt;=$C147,$C147&lt;=100),$C147*N147,IF($C147&gt;100,$C147*O147,"No Offer"))),"No Offer"))</f>
        <v/>
      </c>
      <c r="Q147" s="575" t="s">
        <v>1959</v>
      </c>
      <c r="R147" s="575" t="s">
        <v>1959</v>
      </c>
      <c r="S147" s="575" t="s">
        <v>1959</v>
      </c>
      <c r="T147" s="326" t="str">
        <f>IF((0=$C147),"",IFERROR(IF($C147&lt;20,$C147*Q147,IF(AND(20&lt;=$C147,$C147&lt;=100),$C147*R147,IF($C147&gt;100,$C147*S147,"No Offer"))),"No Offer"))</f>
        <v/>
      </c>
      <c r="U147" s="576">
        <v>275</v>
      </c>
      <c r="V147" s="576">
        <v>263.5</v>
      </c>
      <c r="W147" s="576">
        <v>262.5</v>
      </c>
      <c r="X147" s="324" t="str">
        <f>IF((0=$C147),"",IFERROR(IF($C147&lt;20,$C147*U147,IF(AND(20&lt;=$C147,$C147&lt;=100),$C147*V147,IF($C147&gt;100,$C147*W147,"No Offer"))),"No Offer"))</f>
        <v/>
      </c>
      <c r="Y147" s="573" t="s">
        <v>403</v>
      </c>
      <c r="Z147" s="573" t="s">
        <v>403</v>
      </c>
      <c r="AA147" s="573" t="s">
        <v>402</v>
      </c>
      <c r="AB147" s="326" t="str">
        <f>IF((0=$C147),"",IFERROR(IF($C147&lt;20,$C147*Y147,IF(AND(20&lt;=$C147,$C147&lt;=100),$C147*Z147,IF($C147&gt;100,$C147*AA147,"No Offer"))),"No Offer"))</f>
        <v/>
      </c>
      <c r="AC147" s="651">
        <v>143</v>
      </c>
      <c r="AD147" s="651">
        <f>AC147</f>
        <v>143</v>
      </c>
    </row>
    <row r="148" spans="1:30" ht="15" x14ac:dyDescent="0.2">
      <c r="A148" s="316"/>
      <c r="B148" s="558"/>
      <c r="C148" s="318"/>
      <c r="D148" s="318"/>
      <c r="E148" s="572"/>
      <c r="F148" s="572"/>
      <c r="G148" s="572"/>
      <c r="H148" s="408"/>
      <c r="I148" s="573"/>
      <c r="J148" s="573"/>
      <c r="K148" s="573"/>
      <c r="L148" s="411"/>
      <c r="M148" s="572"/>
      <c r="N148" s="572"/>
      <c r="O148" s="572"/>
      <c r="P148" s="408"/>
      <c r="Q148" s="575"/>
      <c r="R148" s="575"/>
      <c r="S148" s="575"/>
      <c r="T148" s="411"/>
      <c r="U148" s="576"/>
      <c r="V148" s="576"/>
      <c r="W148" s="576"/>
      <c r="X148" s="408"/>
      <c r="Y148" s="573"/>
      <c r="Z148" s="573"/>
      <c r="AA148" s="573"/>
      <c r="AB148" s="411"/>
      <c r="AC148" s="651">
        <v>144</v>
      </c>
    </row>
    <row r="149" spans="1:30" ht="51" x14ac:dyDescent="0.2">
      <c r="A149" s="316" t="s">
        <v>2321</v>
      </c>
      <c r="B149" s="558" t="s">
        <v>2322</v>
      </c>
      <c r="C149" s="318">
        <f>'Series 1100 Input'!J149</f>
        <v>0</v>
      </c>
      <c r="D149" s="318" t="s">
        <v>451</v>
      </c>
      <c r="E149" s="572">
        <v>247.63</v>
      </c>
      <c r="F149" s="572">
        <v>247.63</v>
      </c>
      <c r="G149" s="572">
        <v>247.63</v>
      </c>
      <c r="H149" s="324" t="str">
        <f>IF((0=$C149),"",IFERROR(IF($C149&lt;20,$C149*E149,IF(AND(20&lt;=$C149,$C149&lt;=100),$C149*F149,IF($C149&gt;100,$C149*G149,"No Offer"))),"No Offer"))</f>
        <v/>
      </c>
      <c r="I149" s="573">
        <v>80</v>
      </c>
      <c r="J149" s="573">
        <v>80</v>
      </c>
      <c r="K149" s="573">
        <v>80</v>
      </c>
      <c r="L149" s="326" t="str">
        <f>IF((0=$C149),"",IFERROR(IF($C149&lt;20,$C149*I149,IF(AND(20&lt;=$C149,$C149&lt;=100),$C149*J149,IF($C149&gt;100,$C149*K149,"No Offer"))),"No Offer"))</f>
        <v/>
      </c>
      <c r="M149" s="572">
        <v>110.2</v>
      </c>
      <c r="N149" s="572">
        <v>102.42</v>
      </c>
      <c r="O149" s="572">
        <v>102.42</v>
      </c>
      <c r="P149" s="324" t="str">
        <f>IF((0=$C149),"",IFERROR(IF($C149&lt;20,$C149*M149,IF(AND(20&lt;=$C149,$C149&lt;=100),$C149*N149,IF($C149&gt;100,$C149*O149,"No Offer"))),"No Offer"))</f>
        <v/>
      </c>
      <c r="Q149" s="575" t="s">
        <v>1959</v>
      </c>
      <c r="R149" s="575" t="s">
        <v>1959</v>
      </c>
      <c r="S149" s="575" t="s">
        <v>1959</v>
      </c>
      <c r="T149" s="326" t="str">
        <f>IF((0=$C149),"",IFERROR(IF($C149&lt;20,$C149*Q149,IF(AND(20&lt;=$C149,$C149&lt;=100),$C149*R149,IF($C149&gt;100,$C149*S149,"No Offer"))),"No Offer"))</f>
        <v/>
      </c>
      <c r="U149" s="576">
        <v>225</v>
      </c>
      <c r="V149" s="576">
        <v>213.5</v>
      </c>
      <c r="W149" s="576">
        <v>212.5</v>
      </c>
      <c r="X149" s="324" t="str">
        <f>IF((0=$C149),"",IFERROR(IF($C149&lt;20,$C149*U149,IF(AND(20&lt;=$C149,$C149&lt;=100),$C149*V149,IF($C149&gt;100,$C149*W149,"No Offer"))),"No Offer"))</f>
        <v/>
      </c>
      <c r="Y149" s="573" t="s">
        <v>403</v>
      </c>
      <c r="Z149" s="573" t="s">
        <v>403</v>
      </c>
      <c r="AA149" s="573" t="s">
        <v>402</v>
      </c>
      <c r="AB149" s="326" t="str">
        <f>IF((0=$C149),"",IFERROR(IF($C149&lt;20,$C149*Y149,IF(AND(20&lt;=$C149,$C149&lt;=100),$C149*Z149,IF($C149&gt;100,$C149*AA149,"No Offer"))),"No Offer"))</f>
        <v/>
      </c>
      <c r="AC149" s="651">
        <v>145</v>
      </c>
      <c r="AD149" s="651">
        <f>AC149</f>
        <v>145</v>
      </c>
    </row>
    <row r="150" spans="1:30" ht="15" x14ac:dyDescent="0.2">
      <c r="A150" s="316"/>
      <c r="B150" s="558"/>
      <c r="C150" s="318"/>
      <c r="D150" s="318"/>
      <c r="E150" s="572"/>
      <c r="F150" s="572"/>
      <c r="G150" s="572"/>
      <c r="H150" s="408"/>
      <c r="I150" s="573"/>
      <c r="J150" s="573"/>
      <c r="K150" s="573"/>
      <c r="L150" s="411"/>
      <c r="M150" s="572"/>
      <c r="N150" s="572"/>
      <c r="O150" s="572"/>
      <c r="P150" s="408"/>
      <c r="Q150" s="575"/>
      <c r="R150" s="575"/>
      <c r="S150" s="575"/>
      <c r="T150" s="411"/>
      <c r="U150" s="576"/>
      <c r="V150" s="576"/>
      <c r="W150" s="576"/>
      <c r="X150" s="408"/>
      <c r="Y150" s="573"/>
      <c r="Z150" s="573"/>
      <c r="AA150" s="573"/>
      <c r="AB150" s="411"/>
      <c r="AC150" s="651">
        <v>146</v>
      </c>
    </row>
    <row r="151" spans="1:30" ht="51" x14ac:dyDescent="0.2">
      <c r="A151" s="316" t="s">
        <v>2323</v>
      </c>
      <c r="B151" s="558" t="s">
        <v>2324</v>
      </c>
      <c r="C151" s="318">
        <f>'Series 1100 Input'!J151</f>
        <v>0</v>
      </c>
      <c r="D151" s="318" t="s">
        <v>451</v>
      </c>
      <c r="E151" s="572">
        <v>247.63</v>
      </c>
      <c r="F151" s="572">
        <v>247.63</v>
      </c>
      <c r="G151" s="572">
        <v>247.63</v>
      </c>
      <c r="H151" s="324" t="str">
        <f>IF((0=$C151),"",IFERROR(IF($C151&lt;20,$C151*E151,IF(AND(20&lt;=$C151,$C151&lt;=100),$C151*F151,IF($C151&gt;100,$C151*G151,"No Offer"))),"No Offer"))</f>
        <v/>
      </c>
      <c r="I151" s="573">
        <v>80</v>
      </c>
      <c r="J151" s="573">
        <v>80</v>
      </c>
      <c r="K151" s="573">
        <v>80</v>
      </c>
      <c r="L151" s="326" t="str">
        <f>IF((0=$C151),"",IFERROR(IF($C151&lt;20,$C151*I151,IF(AND(20&lt;=$C151,$C151&lt;=100),$C151*J151,IF($C151&gt;100,$C151*K151,"No Offer"))),"No Offer"))</f>
        <v/>
      </c>
      <c r="M151" s="572">
        <v>110.2</v>
      </c>
      <c r="N151" s="572">
        <v>102.42</v>
      </c>
      <c r="O151" s="572">
        <v>102.42</v>
      </c>
      <c r="P151" s="324" t="str">
        <f>IF((0=$C151),"",IFERROR(IF($C151&lt;20,$C151*M151,IF(AND(20&lt;=$C151,$C151&lt;=100),$C151*N151,IF($C151&gt;100,$C151*O151,"No Offer"))),"No Offer"))</f>
        <v/>
      </c>
      <c r="Q151" s="575" t="s">
        <v>1959</v>
      </c>
      <c r="R151" s="575" t="s">
        <v>1959</v>
      </c>
      <c r="S151" s="575" t="s">
        <v>1959</v>
      </c>
      <c r="T151" s="326" t="str">
        <f>IF((0=$C151),"",IFERROR(IF($C151&lt;20,$C151*Q151,IF(AND(20&lt;=$C151,$C151&lt;=100),$C151*R151,IF($C151&gt;100,$C151*S151,"No Offer"))),"No Offer"))</f>
        <v/>
      </c>
      <c r="U151" s="576">
        <v>275</v>
      </c>
      <c r="V151" s="576">
        <v>263.5</v>
      </c>
      <c r="W151" s="576">
        <v>262.5</v>
      </c>
      <c r="X151" s="324" t="str">
        <f>IF((0=$C151),"",IFERROR(IF($C151&lt;20,$C151*U151,IF(AND(20&lt;=$C151,$C151&lt;=100),$C151*V151,IF($C151&gt;100,$C151*W151,"No Offer"))),"No Offer"))</f>
        <v/>
      </c>
      <c r="Y151" s="573" t="s">
        <v>403</v>
      </c>
      <c r="Z151" s="573" t="s">
        <v>403</v>
      </c>
      <c r="AA151" s="573" t="s">
        <v>402</v>
      </c>
      <c r="AB151" s="326" t="str">
        <f>IF((0=$C151),"",IFERROR(IF($C151&lt;20,$C151*Y151,IF(AND(20&lt;=$C151,$C151&lt;=100),$C151*Z151,IF($C151&gt;100,$C151*AA151,"No Offer"))),"No Offer"))</f>
        <v/>
      </c>
      <c r="AC151" s="651">
        <v>147</v>
      </c>
      <c r="AD151" s="651">
        <f>AC151</f>
        <v>147</v>
      </c>
    </row>
    <row r="152" spans="1:30" ht="15" x14ac:dyDescent="0.2">
      <c r="A152" s="316"/>
      <c r="B152" s="558"/>
      <c r="C152" s="318"/>
      <c r="D152" s="318"/>
      <c r="E152" s="572"/>
      <c r="F152" s="572"/>
      <c r="G152" s="572"/>
      <c r="H152" s="408"/>
      <c r="I152" s="573"/>
      <c r="J152" s="573"/>
      <c r="K152" s="573"/>
      <c r="L152" s="411"/>
      <c r="M152" s="572"/>
      <c r="N152" s="572"/>
      <c r="O152" s="572"/>
      <c r="P152" s="408"/>
      <c r="Q152" s="575"/>
      <c r="R152" s="575"/>
      <c r="S152" s="575"/>
      <c r="T152" s="411"/>
      <c r="U152" s="576"/>
      <c r="V152" s="576"/>
      <c r="W152" s="576"/>
      <c r="X152" s="408"/>
      <c r="Y152" s="573"/>
      <c r="Z152" s="573"/>
      <c r="AA152" s="573"/>
      <c r="AB152" s="411"/>
      <c r="AC152" s="651">
        <v>148</v>
      </c>
    </row>
    <row r="153" spans="1:30" ht="63.75" customHeight="1" x14ac:dyDescent="0.2">
      <c r="A153" s="316" t="s">
        <v>2325</v>
      </c>
      <c r="B153" s="558" t="s">
        <v>2326</v>
      </c>
      <c r="C153" s="318">
        <f>'Series 1100 Input'!J153</f>
        <v>0</v>
      </c>
      <c r="D153" s="318" t="s">
        <v>451</v>
      </c>
      <c r="E153" s="572">
        <v>253.39</v>
      </c>
      <c r="F153" s="572">
        <v>253.39</v>
      </c>
      <c r="G153" s="572">
        <v>253.39</v>
      </c>
      <c r="H153" s="324" t="str">
        <f>IF((0=$C153),"",IFERROR(IF($C153&lt;20,$C153*E153,IF(AND(20&lt;=$C153,$C153&lt;=100),$C153*F153,IF($C153&gt;100,$C153*G153,"No Offer"))),"No Offer"))</f>
        <v/>
      </c>
      <c r="I153" s="573">
        <v>80</v>
      </c>
      <c r="J153" s="573">
        <v>80</v>
      </c>
      <c r="K153" s="573">
        <v>80</v>
      </c>
      <c r="L153" s="326" t="str">
        <f>IF((0=$C153),"",IFERROR(IF($C153&lt;20,$C153*I153,IF(AND(20&lt;=$C153,$C153&lt;=100),$C153*J153,IF($C153&gt;100,$C153*K153,"No Offer"))),"No Offer"))</f>
        <v/>
      </c>
      <c r="M153" s="572">
        <v>138.94999999999999</v>
      </c>
      <c r="N153" s="572">
        <v>131.16999999999999</v>
      </c>
      <c r="O153" s="572">
        <v>131.16999999999999</v>
      </c>
      <c r="P153" s="324" t="str">
        <f>IF((0=$C153),"",IFERROR(IF($C153&lt;20,$C153*M153,IF(AND(20&lt;=$C153,$C153&lt;=100),$C153*N153,IF($C153&gt;100,$C153*O153,"No Offer"))),"No Offer"))</f>
        <v/>
      </c>
      <c r="Q153" s="575" t="s">
        <v>1959</v>
      </c>
      <c r="R153" s="575" t="s">
        <v>1959</v>
      </c>
      <c r="S153" s="575" t="s">
        <v>1959</v>
      </c>
      <c r="T153" s="326" t="str">
        <f>IF((0=$C153),"",IFERROR(IF($C153&lt;20,$C153*Q153,IF(AND(20&lt;=$C153,$C153&lt;=100),$C153*R153,IF($C153&gt;100,$C153*S153,"No Offer"))),"No Offer"))</f>
        <v/>
      </c>
      <c r="U153" s="576">
        <v>325</v>
      </c>
      <c r="V153" s="576">
        <v>313.5</v>
      </c>
      <c r="W153" s="576">
        <v>312.5</v>
      </c>
      <c r="X153" s="324" t="str">
        <f>IF((0=$C153),"",IFERROR(IF($C153&lt;20,$C153*U153,IF(AND(20&lt;=$C153,$C153&lt;=100),$C153*V153,IF($C153&gt;100,$C153*W153,"No Offer"))),"No Offer"))</f>
        <v/>
      </c>
      <c r="Y153" s="573" t="s">
        <v>403</v>
      </c>
      <c r="Z153" s="573" t="s">
        <v>403</v>
      </c>
      <c r="AA153" s="573" t="s">
        <v>402</v>
      </c>
      <c r="AB153" s="326" t="str">
        <f>IF((0=$C153),"",IFERROR(IF($C153&lt;20,$C153*Y153,IF(AND(20&lt;=$C153,$C153&lt;=100),$C153*Z153,IF($C153&gt;100,$C153*AA153,"No Offer"))),"No Offer"))</f>
        <v/>
      </c>
      <c r="AC153" s="651">
        <v>149</v>
      </c>
      <c r="AD153" s="651">
        <f>AC153</f>
        <v>149</v>
      </c>
    </row>
    <row r="154" spans="1:30" ht="15" x14ac:dyDescent="0.2">
      <c r="A154" s="316"/>
      <c r="B154" s="558"/>
      <c r="C154" s="318"/>
      <c r="D154" s="318"/>
      <c r="E154" s="572"/>
      <c r="F154" s="572"/>
      <c r="G154" s="572"/>
      <c r="H154" s="408"/>
      <c r="I154" s="573"/>
      <c r="J154" s="573"/>
      <c r="K154" s="573"/>
      <c r="L154" s="411"/>
      <c r="M154" s="572"/>
      <c r="N154" s="572"/>
      <c r="O154" s="572"/>
      <c r="P154" s="408"/>
      <c r="Q154" s="575"/>
      <c r="R154" s="575"/>
      <c r="S154" s="575"/>
      <c r="T154" s="411"/>
      <c r="U154" s="576"/>
      <c r="V154" s="576"/>
      <c r="W154" s="576"/>
      <c r="X154" s="408"/>
      <c r="Y154" s="573"/>
      <c r="Z154" s="573"/>
      <c r="AA154" s="573"/>
      <c r="AB154" s="411"/>
      <c r="AC154" s="651">
        <v>150</v>
      </c>
    </row>
    <row r="155" spans="1:30" ht="64.5" customHeight="1" x14ac:dyDescent="0.2">
      <c r="A155" s="316" t="s">
        <v>2327</v>
      </c>
      <c r="B155" s="558" t="s">
        <v>2328</v>
      </c>
      <c r="C155" s="318">
        <f>'Series 1100 Input'!J155</f>
        <v>0</v>
      </c>
      <c r="D155" s="318" t="s">
        <v>451</v>
      </c>
      <c r="E155" s="572">
        <v>253.39</v>
      </c>
      <c r="F155" s="572">
        <v>253.39</v>
      </c>
      <c r="G155" s="572">
        <v>253.39</v>
      </c>
      <c r="H155" s="324" t="str">
        <f>IF((0=$C155),"",IFERROR(IF($C155&lt;20,$C155*E155,IF(AND(20&lt;=$C155,$C155&lt;=100),$C155*F155,IF($C155&gt;100,$C155*G155,"No Offer"))),"No Offer"))</f>
        <v/>
      </c>
      <c r="I155" s="573">
        <v>80</v>
      </c>
      <c r="J155" s="573">
        <v>80</v>
      </c>
      <c r="K155" s="573">
        <v>80</v>
      </c>
      <c r="L155" s="326" t="str">
        <f>IF((0=$C155),"",IFERROR(IF($C155&lt;20,$C155*I155,IF(AND(20&lt;=$C155,$C155&lt;=100),$C155*J155,IF($C155&gt;100,$C155*K155,"No Offer"))),"No Offer"))</f>
        <v/>
      </c>
      <c r="M155" s="572">
        <v>138.94999999999999</v>
      </c>
      <c r="N155" s="572">
        <v>131.16999999999999</v>
      </c>
      <c r="O155" s="572">
        <v>131.16999999999999</v>
      </c>
      <c r="P155" s="324" t="str">
        <f>IF((0=$C155),"",IFERROR(IF($C155&lt;20,$C155*M155,IF(AND(20&lt;=$C155,$C155&lt;=100),$C155*N155,IF($C155&gt;100,$C155*O155,"No Offer"))),"No Offer"))</f>
        <v/>
      </c>
      <c r="Q155" s="575" t="s">
        <v>1959</v>
      </c>
      <c r="R155" s="575" t="s">
        <v>1959</v>
      </c>
      <c r="S155" s="575" t="s">
        <v>1959</v>
      </c>
      <c r="T155" s="326" t="str">
        <f>IF((0=$C155),"",IFERROR(IF($C155&lt;20,$C155*Q155,IF(AND(20&lt;=$C155,$C155&lt;=100),$C155*R155,IF($C155&gt;100,$C155*S155,"No Offer"))),"No Offer"))</f>
        <v/>
      </c>
      <c r="U155" s="576">
        <v>325</v>
      </c>
      <c r="V155" s="576">
        <v>313.5</v>
      </c>
      <c r="W155" s="576">
        <v>312.5</v>
      </c>
      <c r="X155" s="324" t="str">
        <f>IF((0=$C155),"",IFERROR(IF($C155&lt;20,$C155*U155,IF(AND(20&lt;=$C155,$C155&lt;=100),$C155*V155,IF($C155&gt;100,$C155*W155,"No Offer"))),"No Offer"))</f>
        <v/>
      </c>
      <c r="Y155" s="573" t="s">
        <v>403</v>
      </c>
      <c r="Z155" s="573" t="s">
        <v>403</v>
      </c>
      <c r="AA155" s="573" t="s">
        <v>402</v>
      </c>
      <c r="AB155" s="326" t="str">
        <f>IF((0=$C155),"",IFERROR(IF($C155&lt;20,$C155*Y155,IF(AND(20&lt;=$C155,$C155&lt;=100),$C155*Z155,IF($C155&gt;100,$C155*AA155,"No Offer"))),"No Offer"))</f>
        <v/>
      </c>
      <c r="AC155" s="651">
        <v>151</v>
      </c>
      <c r="AD155" s="651">
        <f>AC155</f>
        <v>151</v>
      </c>
    </row>
    <row r="156" spans="1:30" ht="15" x14ac:dyDescent="0.2">
      <c r="A156" s="316"/>
      <c r="B156" s="558"/>
      <c r="C156" s="318"/>
      <c r="D156" s="318"/>
      <c r="E156" s="572"/>
      <c r="F156" s="572"/>
      <c r="G156" s="572"/>
      <c r="H156" s="408"/>
      <c r="I156" s="573"/>
      <c r="J156" s="573"/>
      <c r="K156" s="573"/>
      <c r="L156" s="411"/>
      <c r="M156" s="572"/>
      <c r="N156" s="572"/>
      <c r="O156" s="572"/>
      <c r="P156" s="408"/>
      <c r="Q156" s="575"/>
      <c r="R156" s="575"/>
      <c r="S156" s="575"/>
      <c r="T156" s="411"/>
      <c r="U156" s="576"/>
      <c r="V156" s="576"/>
      <c r="W156" s="576"/>
      <c r="X156" s="408"/>
      <c r="Y156" s="573"/>
      <c r="Z156" s="573"/>
      <c r="AA156" s="573"/>
      <c r="AB156" s="411"/>
      <c r="AC156" s="651">
        <v>152</v>
      </c>
    </row>
    <row r="157" spans="1:30" ht="63.75" x14ac:dyDescent="0.2">
      <c r="A157" s="316" t="s">
        <v>2329</v>
      </c>
      <c r="B157" s="558" t="s">
        <v>2330</v>
      </c>
      <c r="C157" s="318">
        <f>'Series 1100 Input'!J157</f>
        <v>0</v>
      </c>
      <c r="D157" s="318" t="s">
        <v>451</v>
      </c>
      <c r="E157" s="572">
        <v>240.44</v>
      </c>
      <c r="F157" s="572">
        <v>240.44</v>
      </c>
      <c r="G157" s="572">
        <v>240.44</v>
      </c>
      <c r="H157" s="324" t="str">
        <f>IF((0=$C157),"",IFERROR(IF($C157&lt;20,$C157*E157,IF(AND(20&lt;=$C157,$C157&lt;=100),$C157*F157,IF($C157&gt;100,$C157*G157,"No Offer"))),"No Offer"))</f>
        <v/>
      </c>
      <c r="I157" s="573">
        <v>80</v>
      </c>
      <c r="J157" s="573">
        <v>80</v>
      </c>
      <c r="K157" s="573">
        <v>80</v>
      </c>
      <c r="L157" s="326" t="str">
        <f>IF((0=$C157),"",IFERROR(IF($C157&lt;20,$C157*I157,IF(AND(20&lt;=$C157,$C157&lt;=100),$C157*J157,IF($C157&gt;100,$C157*K157,"No Offer"))),"No Offer"))</f>
        <v/>
      </c>
      <c r="M157" s="572">
        <v>110.2</v>
      </c>
      <c r="N157" s="572">
        <v>102.42</v>
      </c>
      <c r="O157" s="572">
        <v>102.42</v>
      </c>
      <c r="P157" s="324" t="str">
        <f>IF((0=$C157),"",IFERROR(IF($C157&lt;20,$C157*M157,IF(AND(20&lt;=$C157,$C157&lt;=100),$C157*N157,IF($C157&gt;100,$C157*O157,"No Offer"))),"No Offer"))</f>
        <v/>
      </c>
      <c r="Q157" s="575" t="s">
        <v>1959</v>
      </c>
      <c r="R157" s="575" t="s">
        <v>1959</v>
      </c>
      <c r="S157" s="575" t="s">
        <v>1959</v>
      </c>
      <c r="T157" s="326" t="str">
        <f>IF((0=$C157),"",IFERROR(IF($C157&lt;20,$C157*Q157,IF(AND(20&lt;=$C157,$C157&lt;=100),$C157*R157,IF($C157&gt;100,$C157*S157,"No Offer"))),"No Offer"))</f>
        <v/>
      </c>
      <c r="U157" s="576">
        <v>225</v>
      </c>
      <c r="V157" s="576">
        <v>213.5</v>
      </c>
      <c r="W157" s="576">
        <v>212.5</v>
      </c>
      <c r="X157" s="324" t="str">
        <f>IF((0=$C157),"",IFERROR(IF($C157&lt;20,$C157*U157,IF(AND(20&lt;=$C157,$C157&lt;=100),$C157*V157,IF($C157&gt;100,$C157*W157,"No Offer"))),"No Offer"))</f>
        <v/>
      </c>
      <c r="Y157" s="573" t="s">
        <v>403</v>
      </c>
      <c r="Z157" s="573" t="s">
        <v>403</v>
      </c>
      <c r="AA157" s="573" t="s">
        <v>402</v>
      </c>
      <c r="AB157" s="326" t="str">
        <f>IF((0=$C157),"",IFERROR(IF($C157&lt;20,$C157*Y157,IF(AND(20&lt;=$C157,$C157&lt;=100),$C157*Z157,IF($C157&gt;100,$C157*AA157,"No Offer"))),"No Offer"))</f>
        <v/>
      </c>
      <c r="AC157" s="651">
        <v>153</v>
      </c>
      <c r="AD157" s="651">
        <f>AC157</f>
        <v>153</v>
      </c>
    </row>
    <row r="158" spans="1:30" ht="15" x14ac:dyDescent="0.2">
      <c r="A158" s="316"/>
      <c r="B158" s="558"/>
      <c r="C158" s="318"/>
      <c r="D158" s="318"/>
      <c r="E158" s="572"/>
      <c r="F158" s="572"/>
      <c r="G158" s="572"/>
      <c r="H158" s="408"/>
      <c r="I158" s="573"/>
      <c r="J158" s="573"/>
      <c r="K158" s="573"/>
      <c r="L158" s="411"/>
      <c r="M158" s="572"/>
      <c r="N158" s="572"/>
      <c r="O158" s="572"/>
      <c r="P158" s="408"/>
      <c r="Q158" s="575"/>
      <c r="R158" s="575"/>
      <c r="S158" s="575"/>
      <c r="T158" s="411"/>
      <c r="U158" s="576"/>
      <c r="V158" s="576"/>
      <c r="W158" s="576"/>
      <c r="X158" s="408"/>
      <c r="Y158" s="573"/>
      <c r="Z158" s="573"/>
      <c r="AA158" s="573"/>
      <c r="AB158" s="411"/>
      <c r="AC158" s="651">
        <v>154</v>
      </c>
    </row>
    <row r="159" spans="1:30" ht="63.75" x14ac:dyDescent="0.2">
      <c r="A159" s="316" t="s">
        <v>2331</v>
      </c>
      <c r="B159" s="558" t="s">
        <v>2332</v>
      </c>
      <c r="C159" s="318">
        <f>'Series 1100 Input'!J159</f>
        <v>0</v>
      </c>
      <c r="D159" s="318" t="s">
        <v>451</v>
      </c>
      <c r="E159" s="572">
        <v>240.44</v>
      </c>
      <c r="F159" s="572">
        <v>240.44</v>
      </c>
      <c r="G159" s="572">
        <v>240.44</v>
      </c>
      <c r="H159" s="324" t="str">
        <f>IF((0=$C159),"",IFERROR(IF($C159&lt;20,$C159*E159,IF(AND(20&lt;=$C159,$C159&lt;=100),$C159*F159,IF($C159&gt;100,$C159*G159,"No Offer"))),"No Offer"))</f>
        <v/>
      </c>
      <c r="I159" s="573">
        <v>80</v>
      </c>
      <c r="J159" s="573">
        <v>80</v>
      </c>
      <c r="K159" s="573">
        <v>80</v>
      </c>
      <c r="L159" s="326" t="str">
        <f>IF((0=$C159),"",IFERROR(IF($C159&lt;20,$C159*I159,IF(AND(20&lt;=$C159,$C159&lt;=100),$C159*J159,IF($C159&gt;100,$C159*K159,"No Offer"))),"No Offer"))</f>
        <v/>
      </c>
      <c r="M159" s="572">
        <v>110.2</v>
      </c>
      <c r="N159" s="572">
        <v>102.42</v>
      </c>
      <c r="O159" s="572">
        <v>102.42</v>
      </c>
      <c r="P159" s="324" t="str">
        <f>IF((0=$C159),"",IFERROR(IF($C159&lt;20,$C159*M159,IF(AND(20&lt;=$C159,$C159&lt;=100),$C159*N159,IF($C159&gt;100,$C159*O159,"No Offer"))),"No Offer"))</f>
        <v/>
      </c>
      <c r="Q159" s="575" t="s">
        <v>1959</v>
      </c>
      <c r="R159" s="575" t="s">
        <v>1959</v>
      </c>
      <c r="S159" s="575" t="s">
        <v>1959</v>
      </c>
      <c r="T159" s="326" t="str">
        <f>IF((0=$C159),"",IFERROR(IF($C159&lt;20,$C159*Q159,IF(AND(20&lt;=$C159,$C159&lt;=100),$C159*R159,IF($C159&gt;100,$C159*S159,"No Offer"))),"No Offer"))</f>
        <v/>
      </c>
      <c r="U159" s="576">
        <v>225</v>
      </c>
      <c r="V159" s="576">
        <v>213.5</v>
      </c>
      <c r="W159" s="576">
        <v>212.5</v>
      </c>
      <c r="X159" s="324" t="str">
        <f>IF((0=$C159),"",IFERROR(IF($C159&lt;20,$C159*U159,IF(AND(20&lt;=$C159,$C159&lt;=100),$C159*V159,IF($C159&gt;100,$C159*W159,"No Offer"))),"No Offer"))</f>
        <v/>
      </c>
      <c r="Y159" s="573" t="s">
        <v>403</v>
      </c>
      <c r="Z159" s="573" t="s">
        <v>403</v>
      </c>
      <c r="AA159" s="573" t="s">
        <v>402</v>
      </c>
      <c r="AB159" s="326" t="str">
        <f>IF((0=$C159),"",IFERROR(IF($C159&lt;20,$C159*Y159,IF(AND(20&lt;=$C159,$C159&lt;=100),$C159*Z159,IF($C159&gt;100,$C159*AA159,"No Offer"))),"No Offer"))</f>
        <v/>
      </c>
      <c r="AC159" s="651">
        <v>155</v>
      </c>
      <c r="AD159" s="651">
        <f>AC159</f>
        <v>155</v>
      </c>
    </row>
    <row r="160" spans="1:30" ht="15" x14ac:dyDescent="0.2">
      <c r="A160" s="316"/>
      <c r="B160" s="558"/>
      <c r="C160" s="318"/>
      <c r="D160" s="318"/>
      <c r="E160" s="572"/>
      <c r="F160" s="572"/>
      <c r="G160" s="572"/>
      <c r="H160" s="408"/>
      <c r="I160" s="573"/>
      <c r="J160" s="573"/>
      <c r="K160" s="573"/>
      <c r="L160" s="411"/>
      <c r="M160" s="572"/>
      <c r="N160" s="572"/>
      <c r="O160" s="572"/>
      <c r="P160" s="408"/>
      <c r="Q160" s="575"/>
      <c r="R160" s="575"/>
      <c r="S160" s="575"/>
      <c r="T160" s="411"/>
      <c r="U160" s="576"/>
      <c r="V160" s="576"/>
      <c r="W160" s="576"/>
      <c r="X160" s="408"/>
      <c r="Y160" s="573"/>
      <c r="Z160" s="573"/>
      <c r="AA160" s="573"/>
      <c r="AB160" s="411"/>
      <c r="AC160" s="651">
        <v>156</v>
      </c>
    </row>
    <row r="161" spans="1:30" ht="63.75" x14ac:dyDescent="0.2">
      <c r="A161" s="316" t="s">
        <v>2333</v>
      </c>
      <c r="B161" s="558" t="s">
        <v>2334</v>
      </c>
      <c r="C161" s="318">
        <f>'Series 1100 Input'!J161</f>
        <v>0</v>
      </c>
      <c r="D161" s="318" t="s">
        <v>30</v>
      </c>
      <c r="E161" s="572">
        <v>397.13</v>
      </c>
      <c r="F161" s="572">
        <v>397.13</v>
      </c>
      <c r="G161" s="572">
        <v>397.13</v>
      </c>
      <c r="H161" s="324" t="str">
        <f>IF((0=$C161),"",IFERROR(IF($C161&lt;20,$C161*E161,IF(AND(20&lt;=$C161,$C161&lt;=100),$C161*F161,IF($C161&gt;100,$C161*G161,"No Offer"))),"No Offer"))</f>
        <v/>
      </c>
      <c r="I161" s="573">
        <v>80</v>
      </c>
      <c r="J161" s="573">
        <v>80</v>
      </c>
      <c r="K161" s="573">
        <v>80</v>
      </c>
      <c r="L161" s="326" t="str">
        <f>IF((0=$C161),"",IFERROR(IF($C161&lt;20,$C161*I161,IF(AND(20&lt;=$C161,$C161&lt;=100),$C161*J161,IF($C161&gt;100,$C161*K161,"No Offer"))),"No Offer"))</f>
        <v/>
      </c>
      <c r="M161" s="572">
        <v>167.7</v>
      </c>
      <c r="N161" s="572">
        <v>159.91999999999999</v>
      </c>
      <c r="O161" s="572">
        <v>159.91999999999999</v>
      </c>
      <c r="P161" s="324" t="str">
        <f>IF((0=$C161),"",IFERROR(IF($C161&lt;20,$C161*M161,IF(AND(20&lt;=$C161,$C161&lt;=100),$C161*N161,IF($C161&gt;100,$C161*O161,"No Offer"))),"No Offer"))</f>
        <v/>
      </c>
      <c r="Q161" s="575" t="s">
        <v>1959</v>
      </c>
      <c r="R161" s="575" t="s">
        <v>1959</v>
      </c>
      <c r="S161" s="575" t="s">
        <v>1959</v>
      </c>
      <c r="T161" s="326" t="str">
        <f>IF((0=$C161),"",IFERROR(IF($C161&lt;20,$C161*Q161,IF(AND(20&lt;=$C161,$C161&lt;=100),$C161*R161,IF($C161&gt;100,$C161*S161,"No Offer"))),"No Offer"))</f>
        <v/>
      </c>
      <c r="U161" s="576">
        <v>375</v>
      </c>
      <c r="V161" s="576">
        <v>365</v>
      </c>
      <c r="W161" s="576">
        <v>350</v>
      </c>
      <c r="X161" s="324" t="str">
        <f>IF((0=$C161),"",IFERROR(IF($C161&lt;20,$C161*U161,IF(AND(20&lt;=$C161,$C161&lt;=100),$C161*V161,IF($C161&gt;100,$C161*W161,"No Offer"))),"No Offer"))</f>
        <v/>
      </c>
      <c r="Y161" s="573" t="s">
        <v>403</v>
      </c>
      <c r="Z161" s="573" t="s">
        <v>403</v>
      </c>
      <c r="AA161" s="573" t="s">
        <v>402</v>
      </c>
      <c r="AB161" s="326" t="str">
        <f>IF((0=$C161),"",IFERROR(IF($C161&lt;20,$C161*Y161,IF(AND(20&lt;=$C161,$C161&lt;=100),$C161*Z161,IF($C161&gt;100,$C161*AA161,"No Offer"))),"No Offer"))</f>
        <v/>
      </c>
      <c r="AC161" s="651">
        <v>157</v>
      </c>
      <c r="AD161" s="651">
        <f>AC161</f>
        <v>157</v>
      </c>
    </row>
    <row r="162" spans="1:30" ht="15" x14ac:dyDescent="0.2">
      <c r="A162" s="316"/>
      <c r="B162" s="558"/>
      <c r="C162" s="318"/>
      <c r="D162" s="318"/>
      <c r="E162" s="572"/>
      <c r="F162" s="572"/>
      <c r="G162" s="572"/>
      <c r="H162" s="408"/>
      <c r="I162" s="573"/>
      <c r="J162" s="573"/>
      <c r="K162" s="573"/>
      <c r="L162" s="411"/>
      <c r="M162" s="572"/>
      <c r="N162" s="572"/>
      <c r="O162" s="572"/>
      <c r="P162" s="408"/>
      <c r="Q162" s="575"/>
      <c r="R162" s="575"/>
      <c r="S162" s="575"/>
      <c r="T162" s="411"/>
      <c r="U162" s="576"/>
      <c r="V162" s="576"/>
      <c r="W162" s="576"/>
      <c r="X162" s="408"/>
      <c r="Y162" s="573"/>
      <c r="Z162" s="573"/>
      <c r="AA162" s="573"/>
      <c r="AB162" s="411"/>
      <c r="AC162" s="651">
        <v>158</v>
      </c>
    </row>
    <row r="163" spans="1:30" ht="63.75" x14ac:dyDescent="0.2">
      <c r="A163" s="316" t="s">
        <v>2335</v>
      </c>
      <c r="B163" s="558" t="s">
        <v>2336</v>
      </c>
      <c r="C163" s="318">
        <f>'Series 1100 Input'!J163</f>
        <v>0</v>
      </c>
      <c r="D163" s="318" t="s">
        <v>30</v>
      </c>
      <c r="E163" s="572">
        <v>397.13</v>
      </c>
      <c r="F163" s="572">
        <v>397.13</v>
      </c>
      <c r="G163" s="572">
        <v>397.13</v>
      </c>
      <c r="H163" s="324" t="str">
        <f>IF((0=$C163),"",IFERROR(IF($C163&lt;20,$C163*E163,IF(AND(20&lt;=$C163,$C163&lt;=100),$C163*F163,IF($C163&gt;100,$C163*G163,"No Offer"))),"No Offer"))</f>
        <v/>
      </c>
      <c r="I163" s="573">
        <v>80</v>
      </c>
      <c r="J163" s="573">
        <v>80</v>
      </c>
      <c r="K163" s="573">
        <v>80</v>
      </c>
      <c r="L163" s="326" t="str">
        <f>IF((0=$C163),"",IFERROR(IF($C163&lt;20,$C163*I163,IF(AND(20&lt;=$C163,$C163&lt;=100),$C163*J163,IF($C163&gt;100,$C163*K163,"No Offer"))),"No Offer"))</f>
        <v/>
      </c>
      <c r="M163" s="572">
        <v>167.7</v>
      </c>
      <c r="N163" s="572">
        <v>159.91999999999999</v>
      </c>
      <c r="O163" s="572">
        <v>159.91999999999999</v>
      </c>
      <c r="P163" s="324" t="str">
        <f>IF((0=$C163),"",IFERROR(IF($C163&lt;20,$C163*M163,IF(AND(20&lt;=$C163,$C163&lt;=100),$C163*N163,IF($C163&gt;100,$C163*O163,"No Offer"))),"No Offer"))</f>
        <v/>
      </c>
      <c r="Q163" s="575" t="s">
        <v>1959</v>
      </c>
      <c r="R163" s="575" t="s">
        <v>1959</v>
      </c>
      <c r="S163" s="575" t="s">
        <v>1959</v>
      </c>
      <c r="T163" s="326" t="str">
        <f>IF((0=$C163),"",IFERROR(IF($C163&lt;20,$C163*Q163,IF(AND(20&lt;=$C163,$C163&lt;=100),$C163*R163,IF($C163&gt;100,$C163*S163,"No Offer"))),"No Offer"))</f>
        <v/>
      </c>
      <c r="U163" s="576">
        <v>375</v>
      </c>
      <c r="V163" s="576">
        <v>365</v>
      </c>
      <c r="W163" s="576">
        <v>350</v>
      </c>
      <c r="X163" s="324" t="str">
        <f>IF((0=$C163),"",IFERROR(IF($C163&lt;20,$C163*U163,IF(AND(20&lt;=$C163,$C163&lt;=100),$C163*V163,IF($C163&gt;100,$C163*W163,"No Offer"))),"No Offer"))</f>
        <v/>
      </c>
      <c r="Y163" s="573" t="s">
        <v>403</v>
      </c>
      <c r="Z163" s="573" t="s">
        <v>403</v>
      </c>
      <c r="AA163" s="573" t="s">
        <v>402</v>
      </c>
      <c r="AB163" s="326" t="str">
        <f>IF((0=$C163),"",IFERROR(IF($C163&lt;20,$C163*Y163,IF(AND(20&lt;=$C163,$C163&lt;=100),$C163*Z163,IF($C163&gt;100,$C163*AA163,"No Offer"))),"No Offer"))</f>
        <v/>
      </c>
      <c r="AC163" s="651">
        <v>159</v>
      </c>
      <c r="AD163" s="651">
        <f>AC163</f>
        <v>159</v>
      </c>
    </row>
    <row r="164" spans="1:30" ht="15" x14ac:dyDescent="0.2">
      <c r="A164" s="316"/>
      <c r="B164" s="558"/>
      <c r="C164" s="318"/>
      <c r="D164" s="318"/>
      <c r="E164" s="572"/>
      <c r="F164" s="572"/>
      <c r="G164" s="572"/>
      <c r="H164" s="408"/>
      <c r="I164" s="573"/>
      <c r="J164" s="573"/>
      <c r="K164" s="573"/>
      <c r="L164" s="411"/>
      <c r="M164" s="572"/>
      <c r="N164" s="572"/>
      <c r="O164" s="572"/>
      <c r="P164" s="408"/>
      <c r="Q164" s="575"/>
      <c r="R164" s="575"/>
      <c r="S164" s="575"/>
      <c r="T164" s="411"/>
      <c r="U164" s="576"/>
      <c r="V164" s="576"/>
      <c r="W164" s="576"/>
      <c r="X164" s="408"/>
      <c r="Y164" s="573"/>
      <c r="Z164" s="573"/>
      <c r="AA164" s="573"/>
      <c r="AB164" s="411"/>
      <c r="AC164" s="651">
        <v>160</v>
      </c>
    </row>
    <row r="165" spans="1:30" ht="51" x14ac:dyDescent="0.2">
      <c r="A165" s="316" t="s">
        <v>2337</v>
      </c>
      <c r="B165" s="558" t="s">
        <v>2338</v>
      </c>
      <c r="C165" s="318">
        <f>'Series 1100 Input'!J165</f>
        <v>0</v>
      </c>
      <c r="D165" s="318" t="s">
        <v>30</v>
      </c>
      <c r="E165" s="572" t="s">
        <v>392</v>
      </c>
      <c r="F165" s="572" t="s">
        <v>392</v>
      </c>
      <c r="G165" s="572" t="s">
        <v>392</v>
      </c>
      <c r="H165" s="324" t="str">
        <f>IF((0=$C165),"",IFERROR(IF($C165&lt;20,$C165*E165,IF(AND(20&lt;=$C165,$C165&lt;=100),$C165*F165,IF($C165&gt;100,$C165*G165,"No Offer"))),"No Offer"))</f>
        <v/>
      </c>
      <c r="I165" s="573">
        <v>100</v>
      </c>
      <c r="J165" s="573">
        <v>100</v>
      </c>
      <c r="K165" s="573">
        <v>100</v>
      </c>
      <c r="L165" s="326" t="str">
        <f>IF((0=$C165),"",IFERROR(IF($C165&lt;20,$C165*I165,IF(AND(20&lt;=$C165,$C165&lt;=100),$C165*J165,IF($C165&gt;100,$C165*K165,"No Offer"))),"No Offer"))</f>
        <v/>
      </c>
      <c r="M165" s="572">
        <v>225.2</v>
      </c>
      <c r="N165" s="572">
        <v>217.42</v>
      </c>
      <c r="O165" s="572">
        <v>217.42</v>
      </c>
      <c r="P165" s="324" t="str">
        <f>IF((0=$C165),"",IFERROR(IF($C165&lt;20,$C165*M165,IF(AND(20&lt;=$C165,$C165&lt;=100),$C165*N165,IF($C165&gt;100,$C165*O165,"No Offer"))),"No Offer"))</f>
        <v/>
      </c>
      <c r="Q165" s="575" t="s">
        <v>1959</v>
      </c>
      <c r="R165" s="575" t="s">
        <v>1959</v>
      </c>
      <c r="S165" s="575" t="s">
        <v>1959</v>
      </c>
      <c r="T165" s="326" t="str">
        <f>IF((0=$C165),"",IFERROR(IF($C165&lt;20,$C165*Q165,IF(AND(20&lt;=$C165,$C165&lt;=100),$C165*R165,IF($C165&gt;100,$C165*S165,"No Offer"))),"No Offer"))</f>
        <v/>
      </c>
      <c r="U165" s="576">
        <v>700</v>
      </c>
      <c r="V165" s="576">
        <v>675</v>
      </c>
      <c r="W165" s="576">
        <v>660</v>
      </c>
      <c r="X165" s="324" t="str">
        <f>IF((0=$C165),"",IFERROR(IF($C165&lt;20,$C165*U165,IF(AND(20&lt;=$C165,$C165&lt;=100),$C165*V165,IF($C165&gt;100,$C165*W165,"No Offer"))),"No Offer"))</f>
        <v/>
      </c>
      <c r="Y165" s="573" t="s">
        <v>403</v>
      </c>
      <c r="Z165" s="573" t="s">
        <v>403</v>
      </c>
      <c r="AA165" s="573" t="s">
        <v>402</v>
      </c>
      <c r="AB165" s="326" t="str">
        <f>IF((0=$C165),"",IFERROR(IF($C165&lt;20,$C165*Y165,IF(AND(20&lt;=$C165,$C165&lt;=100),$C165*Z165,IF($C165&gt;100,$C165*AA165,"No Offer"))),"No Offer"))</f>
        <v/>
      </c>
      <c r="AC165" s="651">
        <v>161</v>
      </c>
      <c r="AD165" s="651">
        <f>AC165</f>
        <v>161</v>
      </c>
    </row>
    <row r="166" spans="1:30" ht="15" x14ac:dyDescent="0.2">
      <c r="A166" s="316"/>
      <c r="B166" s="558"/>
      <c r="C166" s="318"/>
      <c r="D166" s="318"/>
      <c r="E166" s="572"/>
      <c r="F166" s="572"/>
      <c r="G166" s="572"/>
      <c r="H166" s="408"/>
      <c r="I166" s="573"/>
      <c r="J166" s="573"/>
      <c r="K166" s="573"/>
      <c r="L166" s="411"/>
      <c r="M166" s="572"/>
      <c r="N166" s="572"/>
      <c r="O166" s="572"/>
      <c r="P166" s="408"/>
      <c r="Q166" s="575"/>
      <c r="R166" s="575"/>
      <c r="S166" s="575"/>
      <c r="T166" s="411"/>
      <c r="U166" s="576"/>
      <c r="V166" s="576"/>
      <c r="W166" s="576"/>
      <c r="X166" s="408"/>
      <c r="Y166" s="573"/>
      <c r="Z166" s="573"/>
      <c r="AA166" s="573"/>
      <c r="AB166" s="411"/>
      <c r="AC166" s="651">
        <v>162</v>
      </c>
    </row>
    <row r="167" spans="1:30" ht="51" x14ac:dyDescent="0.2">
      <c r="A167" s="316" t="s">
        <v>2339</v>
      </c>
      <c r="B167" s="558" t="s">
        <v>2340</v>
      </c>
      <c r="C167" s="318">
        <f>'Series 1100 Input'!J167</f>
        <v>0</v>
      </c>
      <c r="D167" s="318" t="s">
        <v>30</v>
      </c>
      <c r="E167" s="572" t="s">
        <v>392</v>
      </c>
      <c r="F167" s="572" t="s">
        <v>392</v>
      </c>
      <c r="G167" s="572" t="s">
        <v>392</v>
      </c>
      <c r="H167" s="324" t="str">
        <f>IF((0=$C167),"",IFERROR(IF($C167&lt;20,$C167*E167,IF(AND(20&lt;=$C167,$C167&lt;=100),$C167*F167,IF($C167&gt;100,$C167*G167,"No Offer"))),"No Offer"))</f>
        <v/>
      </c>
      <c r="I167" s="573">
        <v>100</v>
      </c>
      <c r="J167" s="573">
        <v>100</v>
      </c>
      <c r="K167" s="573">
        <v>100</v>
      </c>
      <c r="L167" s="326" t="str">
        <f>IF((0=$C167),"",IFERROR(IF($C167&lt;20,$C167*I167,IF(AND(20&lt;=$C167,$C167&lt;=100),$C167*J167,IF($C167&gt;100,$C167*K167,"No Offer"))),"No Offer"))</f>
        <v/>
      </c>
      <c r="M167" s="572">
        <v>225.2</v>
      </c>
      <c r="N167" s="572">
        <v>217.42</v>
      </c>
      <c r="O167" s="572">
        <v>217.42</v>
      </c>
      <c r="P167" s="324" t="str">
        <f>IF((0=$C167),"",IFERROR(IF($C167&lt;20,$C167*M167,IF(AND(20&lt;=$C167,$C167&lt;=100),$C167*N167,IF($C167&gt;100,$C167*O167,"No Offer"))),"No Offer"))</f>
        <v/>
      </c>
      <c r="Q167" s="575" t="s">
        <v>1959</v>
      </c>
      <c r="R167" s="575" t="s">
        <v>1959</v>
      </c>
      <c r="S167" s="575" t="s">
        <v>1959</v>
      </c>
      <c r="T167" s="326" t="str">
        <f>IF((0=$C167),"",IFERROR(IF($C167&lt;20,$C167*Q167,IF(AND(20&lt;=$C167,$C167&lt;=100),$C167*R167,IF($C167&gt;100,$C167*S167,"No Offer"))),"No Offer"))</f>
        <v/>
      </c>
      <c r="U167" s="576">
        <v>700</v>
      </c>
      <c r="V167" s="576">
        <v>675</v>
      </c>
      <c r="W167" s="576">
        <v>660</v>
      </c>
      <c r="X167" s="324" t="str">
        <f>IF((0=$C167),"",IFERROR(IF($C167&lt;20,$C167*U167,IF(AND(20&lt;=$C167,$C167&lt;=100),$C167*V167,IF($C167&gt;100,$C167*W167,"No Offer"))),"No Offer"))</f>
        <v/>
      </c>
      <c r="Y167" s="573" t="s">
        <v>403</v>
      </c>
      <c r="Z167" s="573" t="s">
        <v>403</v>
      </c>
      <c r="AA167" s="573" t="s">
        <v>402</v>
      </c>
      <c r="AB167" s="326" t="str">
        <f>IF((0=$C167),"",IFERROR(IF($C167&lt;20,$C167*Y167,IF(AND(20&lt;=$C167,$C167&lt;=100),$C167*Z167,IF($C167&gt;100,$C167*AA167,"No Offer"))),"No Offer"))</f>
        <v/>
      </c>
      <c r="AC167" s="651">
        <v>163</v>
      </c>
      <c r="AD167" s="651">
        <f>AC167</f>
        <v>163</v>
      </c>
    </row>
    <row r="168" spans="1:30" ht="15" x14ac:dyDescent="0.2">
      <c r="A168" s="316"/>
      <c r="B168" s="558"/>
      <c r="C168" s="318"/>
      <c r="D168" s="318"/>
      <c r="E168" s="572"/>
      <c r="F168" s="572"/>
      <c r="G168" s="572"/>
      <c r="H168" s="408"/>
      <c r="I168" s="573"/>
      <c r="J168" s="573"/>
      <c r="K168" s="573"/>
      <c r="L168" s="411"/>
      <c r="M168" s="572"/>
      <c r="N168" s="572"/>
      <c r="O168" s="572"/>
      <c r="P168" s="408"/>
      <c r="Q168" s="575"/>
      <c r="R168" s="575"/>
      <c r="S168" s="575"/>
      <c r="T168" s="411"/>
      <c r="U168" s="576"/>
      <c r="V168" s="576"/>
      <c r="W168" s="576"/>
      <c r="X168" s="408"/>
      <c r="Y168" s="573"/>
      <c r="Z168" s="573"/>
      <c r="AA168" s="573"/>
      <c r="AB168" s="411"/>
      <c r="AC168" s="651">
        <v>164</v>
      </c>
    </row>
    <row r="169" spans="1:30" ht="63.75" x14ac:dyDescent="0.2">
      <c r="A169" s="316" t="s">
        <v>2341</v>
      </c>
      <c r="B169" s="558" t="s">
        <v>2342</v>
      </c>
      <c r="C169" s="318">
        <f>'Series 1100 Input'!J169</f>
        <v>0</v>
      </c>
      <c r="D169" s="318" t="s">
        <v>30</v>
      </c>
      <c r="E169" s="572" t="s">
        <v>392</v>
      </c>
      <c r="F169" s="572" t="s">
        <v>392</v>
      </c>
      <c r="G169" s="572" t="s">
        <v>392</v>
      </c>
      <c r="H169" s="324" t="str">
        <f>IF((0=$C169),"",IFERROR(IF($C169&lt;20,$C169*E169,IF(AND(20&lt;=$C169,$C169&lt;=100),$C169*F169,IF($C169&gt;100,$C169*G169,"No Offer"))),"No Offer"))</f>
        <v/>
      </c>
      <c r="I169" s="573">
        <v>100</v>
      </c>
      <c r="J169" s="573">
        <v>100</v>
      </c>
      <c r="K169" s="573">
        <v>100</v>
      </c>
      <c r="L169" s="326" t="str">
        <f>IF((0=$C169),"",IFERROR(IF($C169&lt;20,$C169*I169,IF(AND(20&lt;=$C169,$C169&lt;=100),$C169*J169,IF($C169&gt;100,$C169*K169,"No Offer"))),"No Offer"))</f>
        <v/>
      </c>
      <c r="M169" s="572">
        <v>340.2</v>
      </c>
      <c r="N169" s="572">
        <v>332.42</v>
      </c>
      <c r="O169" s="572">
        <v>332.42</v>
      </c>
      <c r="P169" s="324" t="str">
        <f>IF((0=$C169),"",IFERROR(IF($C169&lt;20,$C169*M169,IF(AND(20&lt;=$C169,$C169&lt;=100),$C169*N169,IF($C169&gt;100,$C169*O169,"No Offer"))),"No Offer"))</f>
        <v/>
      </c>
      <c r="Q169" s="575" t="s">
        <v>1959</v>
      </c>
      <c r="R169" s="575" t="s">
        <v>1959</v>
      </c>
      <c r="S169" s="575" t="s">
        <v>1959</v>
      </c>
      <c r="T169" s="326" t="str">
        <f>IF((0=$C169),"",IFERROR(IF($C169&lt;20,$C169*Q169,IF(AND(20&lt;=$C169,$C169&lt;=100),$C169*R169,IF($C169&gt;100,$C169*S169,"No Offer"))),"No Offer"))</f>
        <v/>
      </c>
      <c r="U169" s="576">
        <v>700</v>
      </c>
      <c r="V169" s="576">
        <v>675</v>
      </c>
      <c r="W169" s="576">
        <v>660</v>
      </c>
      <c r="X169" s="324" t="str">
        <f>IF((0=$C169),"",IFERROR(IF($C169&lt;20,$C169*U169,IF(AND(20&lt;=$C169,$C169&lt;=100),$C169*V169,IF($C169&gt;100,$C169*W169,"No Offer"))),"No Offer"))</f>
        <v/>
      </c>
      <c r="Y169" s="573" t="s">
        <v>403</v>
      </c>
      <c r="Z169" s="573" t="s">
        <v>403</v>
      </c>
      <c r="AA169" s="573" t="s">
        <v>402</v>
      </c>
      <c r="AB169" s="326" t="str">
        <f>IF((0=$C169),"",IFERROR(IF($C169&lt;20,$C169*Y169,IF(AND(20&lt;=$C169,$C169&lt;=100),$C169*Z169,IF($C169&gt;100,$C169*AA169,"No Offer"))),"No Offer"))</f>
        <v/>
      </c>
      <c r="AC169" s="651">
        <v>165</v>
      </c>
      <c r="AD169" s="651">
        <f>AC169</f>
        <v>165</v>
      </c>
    </row>
    <row r="170" spans="1:30" ht="15" x14ac:dyDescent="0.2">
      <c r="A170" s="316"/>
      <c r="B170" s="558"/>
      <c r="C170" s="318"/>
      <c r="D170" s="318"/>
      <c r="E170" s="572"/>
      <c r="F170" s="572"/>
      <c r="G170" s="572"/>
      <c r="H170" s="408"/>
      <c r="I170" s="573"/>
      <c r="J170" s="573"/>
      <c r="K170" s="573"/>
      <c r="L170" s="411"/>
      <c r="M170" s="572"/>
      <c r="N170" s="572"/>
      <c r="O170" s="572"/>
      <c r="P170" s="408"/>
      <c r="Q170" s="575"/>
      <c r="R170" s="575"/>
      <c r="S170" s="575"/>
      <c r="T170" s="411"/>
      <c r="U170" s="576"/>
      <c r="V170" s="576"/>
      <c r="W170" s="576"/>
      <c r="X170" s="408"/>
      <c r="Y170" s="573"/>
      <c r="Z170" s="573"/>
      <c r="AA170" s="573"/>
      <c r="AB170" s="411"/>
      <c r="AC170" s="651">
        <v>166</v>
      </c>
    </row>
    <row r="171" spans="1:30" ht="51" x14ac:dyDescent="0.2">
      <c r="A171" s="316" t="s">
        <v>2343</v>
      </c>
      <c r="B171" s="558" t="s">
        <v>2344</v>
      </c>
      <c r="C171" s="318">
        <f>'Series 1100 Input'!J171</f>
        <v>0</v>
      </c>
      <c r="D171" s="318" t="s">
        <v>30</v>
      </c>
      <c r="E171" s="572" t="s">
        <v>392</v>
      </c>
      <c r="F171" s="572" t="s">
        <v>392</v>
      </c>
      <c r="G171" s="572" t="s">
        <v>392</v>
      </c>
      <c r="H171" s="324" t="str">
        <f>IF((0=$C171),"",IFERROR(IF($C171&lt;20,$C171*E171,IF(AND(20&lt;=$C171,$C171&lt;=100),$C171*F171,IF($C171&gt;100,$C171*G171,"No Offer"))),"No Offer"))</f>
        <v/>
      </c>
      <c r="I171" s="573">
        <v>100</v>
      </c>
      <c r="J171" s="573">
        <v>100</v>
      </c>
      <c r="K171" s="573">
        <v>100</v>
      </c>
      <c r="L171" s="326" t="str">
        <f>IF((0=$C171),"",IFERROR(IF($C171&lt;20,$C171*I171,IF(AND(20&lt;=$C171,$C171&lt;=100),$C171*J171,IF($C171&gt;100,$C171*K171,"No Offer"))),"No Offer"))</f>
        <v/>
      </c>
      <c r="M171" s="572">
        <v>340.2</v>
      </c>
      <c r="N171" s="572">
        <v>332.42</v>
      </c>
      <c r="O171" s="572">
        <v>332.42</v>
      </c>
      <c r="P171" s="324" t="str">
        <f>IF((0=$C171),"",IFERROR(IF($C171&lt;20,$C171*M171,IF(AND(20&lt;=$C171,$C171&lt;=100),$C171*N171,IF($C171&gt;100,$C171*O171,"No Offer"))),"No Offer"))</f>
        <v/>
      </c>
      <c r="Q171" s="575" t="s">
        <v>1959</v>
      </c>
      <c r="R171" s="575" t="s">
        <v>1959</v>
      </c>
      <c r="S171" s="575" t="s">
        <v>1959</v>
      </c>
      <c r="T171" s="326" t="str">
        <f>IF((0=$C171),"",IFERROR(IF($C171&lt;20,$C171*Q171,IF(AND(20&lt;=$C171,$C171&lt;=100),$C171*R171,IF($C171&gt;100,$C171*S171,"No Offer"))),"No Offer"))</f>
        <v/>
      </c>
      <c r="U171" s="576">
        <v>700</v>
      </c>
      <c r="V171" s="576">
        <v>675</v>
      </c>
      <c r="W171" s="576">
        <v>660</v>
      </c>
      <c r="X171" s="324" t="str">
        <f>IF((0=$C171),"",IFERROR(IF($C171&lt;20,$C171*U171,IF(AND(20&lt;=$C171,$C171&lt;=100),$C171*V171,IF($C171&gt;100,$C171*W171,"No Offer"))),"No Offer"))</f>
        <v/>
      </c>
      <c r="Y171" s="573" t="s">
        <v>403</v>
      </c>
      <c r="Z171" s="573" t="s">
        <v>403</v>
      </c>
      <c r="AA171" s="573" t="s">
        <v>402</v>
      </c>
      <c r="AB171" s="326" t="str">
        <f>IF((0=$C171),"",IFERROR(IF($C171&lt;20,$C171*Y171,IF(AND(20&lt;=$C171,$C171&lt;=100),$C171*Z171,IF($C171&gt;100,$C171*AA171,"No Offer"))),"No Offer"))</f>
        <v/>
      </c>
      <c r="AC171" s="651">
        <v>167</v>
      </c>
      <c r="AD171" s="651">
        <f>AC171</f>
        <v>167</v>
      </c>
    </row>
    <row r="172" spans="1:30" ht="15" x14ac:dyDescent="0.2">
      <c r="A172" s="316"/>
      <c r="B172" s="558"/>
      <c r="C172" s="318"/>
      <c r="D172" s="318"/>
      <c r="E172" s="572"/>
      <c r="F172" s="572"/>
      <c r="G172" s="572"/>
      <c r="H172" s="319"/>
      <c r="I172" s="573"/>
      <c r="J172" s="573"/>
      <c r="K172" s="573"/>
      <c r="L172" s="573"/>
      <c r="M172" s="572"/>
      <c r="N172" s="572"/>
      <c r="O172" s="572"/>
      <c r="P172" s="572"/>
      <c r="Q172" s="575"/>
      <c r="R172" s="575"/>
      <c r="S172" s="575"/>
      <c r="T172" s="575"/>
      <c r="U172" s="576"/>
      <c r="V172" s="576"/>
      <c r="W172" s="576"/>
      <c r="X172" s="576"/>
      <c r="Y172" s="573"/>
      <c r="Z172" s="573"/>
      <c r="AA172" s="573"/>
      <c r="AB172" s="411"/>
      <c r="AC172" s="651">
        <v>168</v>
      </c>
    </row>
    <row r="173" spans="1:30" ht="15" x14ac:dyDescent="0.2">
      <c r="A173" s="331"/>
      <c r="B173" s="586" t="s">
        <v>2345</v>
      </c>
      <c r="C173" s="334"/>
      <c r="D173" s="334"/>
      <c r="E173" s="804" t="s">
        <v>1594</v>
      </c>
      <c r="F173" s="804" t="s">
        <v>1595</v>
      </c>
      <c r="G173" s="804" t="s">
        <v>1596</v>
      </c>
      <c r="H173" s="334"/>
      <c r="I173" s="805" t="s">
        <v>1594</v>
      </c>
      <c r="J173" s="805" t="s">
        <v>1595</v>
      </c>
      <c r="K173" s="805" t="s">
        <v>1596</v>
      </c>
      <c r="L173" s="805"/>
      <c r="M173" s="804" t="s">
        <v>1594</v>
      </c>
      <c r="N173" s="804" t="s">
        <v>1595</v>
      </c>
      <c r="O173" s="804" t="s">
        <v>1596</v>
      </c>
      <c r="P173" s="804"/>
      <c r="Q173" s="804" t="s">
        <v>1594</v>
      </c>
      <c r="R173" s="804" t="s">
        <v>1595</v>
      </c>
      <c r="S173" s="804" t="s">
        <v>1596</v>
      </c>
      <c r="T173" s="804"/>
      <c r="U173" s="805" t="s">
        <v>1594</v>
      </c>
      <c r="V173" s="805" t="s">
        <v>1595</v>
      </c>
      <c r="W173" s="805" t="s">
        <v>1596</v>
      </c>
      <c r="X173" s="805"/>
      <c r="Y173" s="805" t="s">
        <v>1594</v>
      </c>
      <c r="Z173" s="805" t="s">
        <v>1595</v>
      </c>
      <c r="AA173" s="805" t="s">
        <v>1596</v>
      </c>
      <c r="AB173" s="793"/>
      <c r="AC173" s="651">
        <v>169</v>
      </c>
    </row>
    <row r="174" spans="1:30" ht="15" x14ac:dyDescent="0.2">
      <c r="A174" s="794"/>
      <c r="B174" s="721" t="s">
        <v>2210</v>
      </c>
      <c r="C174" s="722"/>
      <c r="D174" s="723"/>
      <c r="E174" s="723"/>
      <c r="F174" s="723"/>
      <c r="G174" s="747">
        <f>SUM(H176:H216)</f>
        <v>0</v>
      </c>
      <c r="H174" s="723"/>
      <c r="I174" s="723"/>
      <c r="J174" s="723"/>
      <c r="K174" s="747">
        <f>SUM(L176:L216)</f>
        <v>0</v>
      </c>
      <c r="L174" s="723"/>
      <c r="M174" s="723"/>
      <c r="N174" s="723"/>
      <c r="O174" s="747">
        <f>SUM(P176:P216)</f>
        <v>0</v>
      </c>
      <c r="P174" s="723"/>
      <c r="Q174" s="723"/>
      <c r="R174" s="723"/>
      <c r="S174" s="747">
        <f>SUM(T176:T216)</f>
        <v>0</v>
      </c>
      <c r="T174" s="723"/>
      <c r="U174" s="723"/>
      <c r="V174" s="723"/>
      <c r="W174" s="747">
        <f>SUM(X176:X216)</f>
        <v>0</v>
      </c>
      <c r="X174" s="723"/>
      <c r="Y174" s="723"/>
      <c r="Z174" s="723"/>
      <c r="AA174" s="747">
        <f>SUM(AB176:AB216)</f>
        <v>0</v>
      </c>
      <c r="AB174" s="723"/>
      <c r="AC174" s="651">
        <v>170</v>
      </c>
    </row>
    <row r="175" spans="1:30" ht="15" x14ac:dyDescent="0.2">
      <c r="A175" s="316"/>
      <c r="B175" s="558"/>
      <c r="C175" s="318"/>
      <c r="D175" s="318"/>
      <c r="E175" s="572"/>
      <c r="F175" s="572"/>
      <c r="G175" s="572"/>
      <c r="H175" s="319"/>
      <c r="I175" s="573"/>
      <c r="J175" s="573"/>
      <c r="K175" s="573"/>
      <c r="L175" s="573"/>
      <c r="M175" s="572"/>
      <c r="N175" s="572"/>
      <c r="O175" s="572"/>
      <c r="P175" s="572"/>
      <c r="Q175" s="575"/>
      <c r="R175" s="575"/>
      <c r="S175" s="575"/>
      <c r="T175" s="575"/>
      <c r="U175" s="576"/>
      <c r="V175" s="576"/>
      <c r="W175" s="576"/>
      <c r="X175" s="576"/>
      <c r="Y175" s="573"/>
      <c r="Z175" s="573"/>
      <c r="AA175" s="573"/>
      <c r="AB175" s="411"/>
      <c r="AC175" s="651">
        <v>171</v>
      </c>
    </row>
    <row r="176" spans="1:30" ht="51.75" customHeight="1" x14ac:dyDescent="0.2">
      <c r="A176" s="316" t="s">
        <v>2346</v>
      </c>
      <c r="B176" s="558" t="s">
        <v>2347</v>
      </c>
      <c r="C176" s="318">
        <f>'Series 1100 Input'!J176</f>
        <v>0</v>
      </c>
      <c r="D176" s="318" t="s">
        <v>451</v>
      </c>
      <c r="E176" s="572">
        <v>250.85</v>
      </c>
      <c r="F176" s="572">
        <v>250.85</v>
      </c>
      <c r="G176" s="572">
        <v>250.85</v>
      </c>
      <c r="H176" s="324" t="str">
        <f>IF((0=$C176),"",IFERROR(IF($C176&lt;20,$C176*E176,IF(AND(20&lt;=$C176,$C176&lt;=100),$C176*F176,IF($C176&gt;100,$C176*G176,"No Offer"))),"No Offer"))</f>
        <v/>
      </c>
      <c r="I176" s="573">
        <v>90</v>
      </c>
      <c r="J176" s="573">
        <v>90</v>
      </c>
      <c r="K176" s="573">
        <v>90</v>
      </c>
      <c r="L176" s="326" t="str">
        <f>IF((0=$C176),"",IFERROR(IF($C176&lt;20,$C176*I176,IF(AND(20&lt;=$C176,$C176&lt;=100),$C176*J176,IF($C176&gt;100,$C176*K176,"No Offer"))),"No Offer"))</f>
        <v/>
      </c>
      <c r="M176" s="572">
        <v>62.74</v>
      </c>
      <c r="N176" s="572">
        <v>52.36</v>
      </c>
      <c r="O176" s="572">
        <v>52.36</v>
      </c>
      <c r="P176" s="324" t="str">
        <f>IF((0=$C176),"",IFERROR(IF($C176&lt;20,$C176*M176,IF(AND(20&lt;=$C176,$C176&lt;=100),$C176*N176,IF($C176&gt;100,$C176*O176,"No Offer"))),"No Offer"))</f>
        <v/>
      </c>
      <c r="Q176" s="575" t="s">
        <v>1959</v>
      </c>
      <c r="R176" s="575" t="s">
        <v>1959</v>
      </c>
      <c r="S176" s="575" t="s">
        <v>1959</v>
      </c>
      <c r="T176" s="326" t="str">
        <f>IF((0=$C176),"",IFERROR(IF($C176&lt;20,$C176*Q176,IF(AND(20&lt;=$C176,$C176&lt;=100),$C176*R176,IF($C176&gt;100,$C176*S176,"No Offer"))),"No Offer"))</f>
        <v/>
      </c>
      <c r="U176" s="576">
        <v>225</v>
      </c>
      <c r="V176" s="576">
        <v>220</v>
      </c>
      <c r="W176" s="576">
        <v>215</v>
      </c>
      <c r="X176" s="324" t="str">
        <f>IF((0=$C176),"",IFERROR(IF($C176&lt;20,$C176*U176,IF(AND(20&lt;=$C176,$C176&lt;=100),$C176*V176,IF($C176&gt;100,$C176*W176,"No Offer"))),"No Offer"))</f>
        <v/>
      </c>
      <c r="Y176" s="409" t="s">
        <v>402</v>
      </c>
      <c r="Z176" s="409" t="s">
        <v>402</v>
      </c>
      <c r="AA176" s="409" t="s">
        <v>403</v>
      </c>
      <c r="AB176" s="326" t="str">
        <f>IF((0=$C176),"",IFERROR(IF($C176&lt;20,$C176*Y176,IF(AND(20&lt;=$C176,$C176&lt;=100),$C176*Z176,IF($C176&gt;100,$C176*AA176,"No Offer"))),"No Offer"))</f>
        <v/>
      </c>
      <c r="AC176" s="651">
        <v>172</v>
      </c>
      <c r="AD176" s="651">
        <f>AC176</f>
        <v>172</v>
      </c>
    </row>
    <row r="177" spans="1:30" ht="15" x14ac:dyDescent="0.2">
      <c r="A177" s="316"/>
      <c r="B177" s="597"/>
      <c r="C177" s="318"/>
      <c r="D177" s="318"/>
      <c r="E177" s="572"/>
      <c r="F177" s="572"/>
      <c r="G177" s="572"/>
      <c r="H177" s="319"/>
      <c r="I177" s="573"/>
      <c r="J177" s="573"/>
      <c r="K177" s="573"/>
      <c r="L177" s="318"/>
      <c r="M177" s="572"/>
      <c r="N177" s="572"/>
      <c r="O177" s="572"/>
      <c r="P177" s="319"/>
      <c r="Q177" s="575"/>
      <c r="R177" s="575"/>
      <c r="S177" s="575"/>
      <c r="T177" s="318"/>
      <c r="U177" s="576"/>
      <c r="V177" s="576"/>
      <c r="W177" s="576"/>
      <c r="X177" s="319"/>
      <c r="Y177" s="573"/>
      <c r="Z177" s="573"/>
      <c r="AA177" s="573"/>
      <c r="AB177" s="318"/>
      <c r="AC177" s="651">
        <v>173</v>
      </c>
    </row>
    <row r="178" spans="1:30" ht="55.5" customHeight="1" x14ac:dyDescent="0.2">
      <c r="A178" s="316" t="s">
        <v>2348</v>
      </c>
      <c r="B178" s="558" t="s">
        <v>2349</v>
      </c>
      <c r="C178" s="318">
        <f>'Series 1100 Input'!J178</f>
        <v>0</v>
      </c>
      <c r="D178" s="318" t="s">
        <v>451</v>
      </c>
      <c r="E178" s="572">
        <v>250.85</v>
      </c>
      <c r="F178" s="572">
        <v>250.85</v>
      </c>
      <c r="G178" s="572">
        <v>250.85</v>
      </c>
      <c r="H178" s="324" t="str">
        <f>IF((0=$C178),"",IFERROR(IF($C178&lt;20,$C178*E178,IF(AND(20&lt;=$C178,$C178&lt;=100),$C178*F178,IF($C178&gt;100,$C178*G178,"No Offer"))),"No Offer"))</f>
        <v/>
      </c>
      <c r="I178" s="573">
        <v>90</v>
      </c>
      <c r="J178" s="573">
        <v>90</v>
      </c>
      <c r="K178" s="573">
        <v>90</v>
      </c>
      <c r="L178" s="326" t="str">
        <f>IF((0=$C178),"",IFERROR(IF($C178&lt;20,$C178*I178,IF(AND(20&lt;=$C178,$C178&lt;=100),$C178*J178,IF($C178&gt;100,$C178*K178,"No Offer"))),"No Offer"))</f>
        <v/>
      </c>
      <c r="M178" s="572">
        <v>62.74</v>
      </c>
      <c r="N178" s="572">
        <v>52.36</v>
      </c>
      <c r="O178" s="572">
        <v>52.36</v>
      </c>
      <c r="P178" s="324" t="str">
        <f>IF((0=$C178),"",IFERROR(IF($C178&lt;20,$C178*M178,IF(AND(20&lt;=$C178,$C178&lt;=100),$C178*N178,IF($C178&gt;100,$C178*O178,"No Offer"))),"No Offer"))</f>
        <v/>
      </c>
      <c r="Q178" s="575" t="s">
        <v>1959</v>
      </c>
      <c r="R178" s="575" t="s">
        <v>1959</v>
      </c>
      <c r="S178" s="575" t="s">
        <v>1959</v>
      </c>
      <c r="T178" s="326" t="str">
        <f>IF((0=$C178),"",IFERROR(IF($C178&lt;20,$C178*Q178,IF(AND(20&lt;=$C178,$C178&lt;=100),$C178*R178,IF($C178&gt;100,$C178*S178,"No Offer"))),"No Offer"))</f>
        <v/>
      </c>
      <c r="U178" s="576">
        <v>285</v>
      </c>
      <c r="V178" s="576">
        <v>280</v>
      </c>
      <c r="W178" s="576">
        <v>275</v>
      </c>
      <c r="X178" s="324" t="str">
        <f>IF((0=$C178),"",IFERROR(IF($C178&lt;20,$C178*U178,IF(AND(20&lt;=$C178,$C178&lt;=100),$C178*V178,IF($C178&gt;100,$C178*W178,"No Offer"))),"No Offer"))</f>
        <v/>
      </c>
      <c r="Y178" s="409" t="s">
        <v>402</v>
      </c>
      <c r="Z178" s="409" t="s">
        <v>402</v>
      </c>
      <c r="AA178" s="409" t="s">
        <v>403</v>
      </c>
      <c r="AB178" s="326" t="str">
        <f>IF((0=$C178),"",IFERROR(IF($C178&lt;20,$C178*Y178,IF(AND(20&lt;=$C178,$C178&lt;=100),$C178*Z178,IF($C178&gt;100,$C178*AA178,"No Offer"))),"No Offer"))</f>
        <v/>
      </c>
      <c r="AC178" s="651">
        <v>174</v>
      </c>
      <c r="AD178" s="651">
        <f>AC178</f>
        <v>174</v>
      </c>
    </row>
    <row r="179" spans="1:30" ht="15" x14ac:dyDescent="0.2">
      <c r="A179" s="316"/>
      <c r="B179" s="597"/>
      <c r="C179" s="562"/>
      <c r="D179" s="318"/>
      <c r="E179" s="572"/>
      <c r="F179" s="572"/>
      <c r="G179" s="572"/>
      <c r="H179" s="408"/>
      <c r="I179" s="573"/>
      <c r="J179" s="573"/>
      <c r="K179" s="573"/>
      <c r="L179" s="411"/>
      <c r="M179" s="572"/>
      <c r="N179" s="572"/>
      <c r="O179" s="572"/>
      <c r="P179" s="408"/>
      <c r="Q179" s="575"/>
      <c r="R179" s="575"/>
      <c r="S179" s="575"/>
      <c r="T179" s="411"/>
      <c r="U179" s="576"/>
      <c r="V179" s="576"/>
      <c r="W179" s="576"/>
      <c r="X179" s="408"/>
      <c r="Y179" s="573"/>
      <c r="Z179" s="573"/>
      <c r="AA179" s="573"/>
      <c r="AB179" s="411"/>
      <c r="AC179" s="651">
        <v>175</v>
      </c>
    </row>
    <row r="180" spans="1:30" ht="50.25" customHeight="1" x14ac:dyDescent="0.2">
      <c r="A180" s="316" t="s">
        <v>2350</v>
      </c>
      <c r="B180" s="558" t="s">
        <v>2351</v>
      </c>
      <c r="C180" s="562">
        <f>'Series 1100 Input'!J180</f>
        <v>0</v>
      </c>
      <c r="D180" s="318" t="s">
        <v>451</v>
      </c>
      <c r="E180" s="572" t="s">
        <v>392</v>
      </c>
      <c r="F180" s="572" t="s">
        <v>392</v>
      </c>
      <c r="G180" s="572" t="s">
        <v>392</v>
      </c>
      <c r="H180" s="324" t="str">
        <f>IF((0=$C180),"",IFERROR(IF($C180&lt;20,$C180*E180,IF(AND(20&lt;=$C180,$C180&lt;=100),$C180*F180,IF($C180&gt;100,$C180*G180,"No Offer"))),"No Offer"))</f>
        <v/>
      </c>
      <c r="I180" s="573">
        <v>90</v>
      </c>
      <c r="J180" s="573">
        <v>90</v>
      </c>
      <c r="K180" s="573">
        <v>90</v>
      </c>
      <c r="L180" s="326" t="str">
        <f>IF((0=$C180),"",IFERROR(IF($C180&lt;20,$C180*I180,IF(AND(20&lt;=$C180,$C180&lt;=100),$C180*J180,IF($C180&gt;100,$C180*K180,"No Offer"))),"No Offer"))</f>
        <v/>
      </c>
      <c r="M180" s="572">
        <v>68.489999999999995</v>
      </c>
      <c r="N180" s="572">
        <v>58.11</v>
      </c>
      <c r="O180" s="572">
        <v>58.11</v>
      </c>
      <c r="P180" s="324" t="str">
        <f>IF((0=$C180),"",IFERROR(IF($C180&lt;20,$C180*M180,IF(AND(20&lt;=$C180,$C180&lt;=100),$C180*N180,IF($C180&gt;100,$C180*O180,"No Offer"))),"No Offer"))</f>
        <v/>
      </c>
      <c r="Q180" s="575" t="s">
        <v>1959</v>
      </c>
      <c r="R180" s="575" t="s">
        <v>1959</v>
      </c>
      <c r="S180" s="575" t="s">
        <v>1959</v>
      </c>
      <c r="T180" s="326" t="str">
        <f>IF((0=$C180),"",IFERROR(IF($C180&lt;20,$C180*Q180,IF(AND(20&lt;=$C180,$C180&lt;=100),$C180*R180,IF($C180&gt;100,$C180*S180,"No Offer"))),"No Offer"))</f>
        <v/>
      </c>
      <c r="U180" s="576">
        <v>237.5</v>
      </c>
      <c r="V180" s="576">
        <v>232.5</v>
      </c>
      <c r="W180" s="576">
        <v>227.5</v>
      </c>
      <c r="X180" s="324" t="str">
        <f>IF((0=$C180),"",IFERROR(IF($C180&lt;20,$C180*U180,IF(AND(20&lt;=$C180,$C180&lt;=100),$C180*V180,IF($C180&gt;100,$C180*W180,"No Offer"))),"No Offer"))</f>
        <v/>
      </c>
      <c r="Y180" s="409" t="s">
        <v>402</v>
      </c>
      <c r="Z180" s="409" t="s">
        <v>402</v>
      </c>
      <c r="AA180" s="409" t="s">
        <v>403</v>
      </c>
      <c r="AB180" s="326" t="str">
        <f>IF((0=$C180),"",IFERROR(IF($C180&lt;20,$C180*Y180,IF(AND(20&lt;=$C180,$C180&lt;=100),$C180*Z180,IF($C180&gt;100,$C180*AA180,"No Offer"))),"No Offer"))</f>
        <v/>
      </c>
      <c r="AC180" s="651">
        <v>176</v>
      </c>
      <c r="AD180" s="651">
        <f>AC180</f>
        <v>176</v>
      </c>
    </row>
    <row r="181" spans="1:30" ht="15" x14ac:dyDescent="0.2">
      <c r="A181" s="316"/>
      <c r="B181" s="597"/>
      <c r="C181" s="562"/>
      <c r="D181" s="318"/>
      <c r="E181" s="572"/>
      <c r="F181" s="572"/>
      <c r="G181" s="572"/>
      <c r="H181" s="408"/>
      <c r="I181" s="573"/>
      <c r="J181" s="573"/>
      <c r="K181" s="573"/>
      <c r="L181" s="411"/>
      <c r="M181" s="572"/>
      <c r="N181" s="572"/>
      <c r="O181" s="572"/>
      <c r="P181" s="408"/>
      <c r="Q181" s="575"/>
      <c r="R181" s="575"/>
      <c r="S181" s="575"/>
      <c r="T181" s="411"/>
      <c r="U181" s="576"/>
      <c r="V181" s="576"/>
      <c r="W181" s="576"/>
      <c r="X181" s="408"/>
      <c r="Y181" s="573"/>
      <c r="Z181" s="573"/>
      <c r="AA181" s="573"/>
      <c r="AB181" s="411"/>
      <c r="AC181" s="651">
        <v>177</v>
      </c>
    </row>
    <row r="182" spans="1:30" ht="51" x14ac:dyDescent="0.2">
      <c r="A182" s="316" t="s">
        <v>2352</v>
      </c>
      <c r="B182" s="558" t="s">
        <v>2353</v>
      </c>
      <c r="C182" s="562">
        <f>'Series 1100 Input'!J182</f>
        <v>0</v>
      </c>
      <c r="D182" s="318" t="s">
        <v>451</v>
      </c>
      <c r="E182" s="572" t="s">
        <v>392</v>
      </c>
      <c r="F182" s="572" t="s">
        <v>392</v>
      </c>
      <c r="G182" s="572" t="s">
        <v>392</v>
      </c>
      <c r="H182" s="324" t="str">
        <f>IF((0=$C182),"",IFERROR(IF($C182&lt;20,$C182*E182,IF(AND(20&lt;=$C182,$C182&lt;=100),$C182*F182,IF($C182&gt;100,$C182*G182,"No Offer"))),"No Offer"))</f>
        <v/>
      </c>
      <c r="I182" s="573">
        <v>90</v>
      </c>
      <c r="J182" s="573">
        <v>90</v>
      </c>
      <c r="K182" s="573">
        <v>90</v>
      </c>
      <c r="L182" s="326" t="str">
        <f>IF((0=$C182),"",IFERROR(IF($C182&lt;20,$C182*I182,IF(AND(20&lt;=$C182,$C182&lt;=100),$C182*J182,IF($C182&gt;100,$C182*K182,"No Offer"))),"No Offer"))</f>
        <v/>
      </c>
      <c r="M182" s="572">
        <v>68.489999999999995</v>
      </c>
      <c r="N182" s="572">
        <v>58.11</v>
      </c>
      <c r="O182" s="572">
        <v>58.11</v>
      </c>
      <c r="P182" s="324" t="str">
        <f>IF((0=$C182),"",IFERROR(IF($C182&lt;20,$C182*M182,IF(AND(20&lt;=$C182,$C182&lt;=100),$C182*N182,IF($C182&gt;100,$C182*O182,"No Offer"))),"No Offer"))</f>
        <v/>
      </c>
      <c r="Q182" s="575" t="s">
        <v>1959</v>
      </c>
      <c r="R182" s="575" t="s">
        <v>1959</v>
      </c>
      <c r="S182" s="575" t="s">
        <v>1959</v>
      </c>
      <c r="T182" s="326" t="str">
        <f>IF((0=$C182),"",IFERROR(IF($C182&lt;20,$C182*Q182,IF(AND(20&lt;=$C182,$C182&lt;=100),$C182*R182,IF($C182&gt;100,$C182*S182,"No Offer"))),"No Offer"))</f>
        <v/>
      </c>
      <c r="U182" s="576">
        <v>297.5</v>
      </c>
      <c r="V182" s="576">
        <v>292.5</v>
      </c>
      <c r="W182" s="576">
        <v>287.5</v>
      </c>
      <c r="X182" s="324" t="str">
        <f>IF((0=$C182),"",IFERROR(IF($C182&lt;20,$C182*U182,IF(AND(20&lt;=$C182,$C182&lt;=100),$C182*V182,IF($C182&gt;100,$C182*W182,"No Offer"))),"No Offer"))</f>
        <v/>
      </c>
      <c r="Y182" s="409" t="s">
        <v>402</v>
      </c>
      <c r="Z182" s="409" t="s">
        <v>402</v>
      </c>
      <c r="AA182" s="409" t="s">
        <v>403</v>
      </c>
      <c r="AB182" s="326" t="str">
        <f>IF((0=$C182),"",IFERROR(IF($C182&lt;20,$C182*Y182,IF(AND(20&lt;=$C182,$C182&lt;=100),$C182*Z182,IF($C182&gt;100,$C182*AA182,"No Offer"))),"No Offer"))</f>
        <v/>
      </c>
      <c r="AC182" s="651">
        <v>178</v>
      </c>
      <c r="AD182" s="651">
        <f>AC182</f>
        <v>178</v>
      </c>
    </row>
    <row r="183" spans="1:30" ht="15" x14ac:dyDescent="0.2">
      <c r="A183" s="316"/>
      <c r="B183" s="597"/>
      <c r="C183" s="562"/>
      <c r="D183" s="318"/>
      <c r="E183" s="572"/>
      <c r="F183" s="572"/>
      <c r="G183" s="572"/>
      <c r="H183" s="408"/>
      <c r="I183" s="573"/>
      <c r="J183" s="573"/>
      <c r="K183" s="573"/>
      <c r="L183" s="411"/>
      <c r="M183" s="572"/>
      <c r="N183" s="572"/>
      <c r="O183" s="572"/>
      <c r="P183" s="408"/>
      <c r="Q183" s="575"/>
      <c r="R183" s="575"/>
      <c r="S183" s="575"/>
      <c r="T183" s="411"/>
      <c r="U183" s="576"/>
      <c r="V183" s="576"/>
      <c r="W183" s="576"/>
      <c r="X183" s="408"/>
      <c r="Y183" s="573"/>
      <c r="Z183" s="573"/>
      <c r="AA183" s="573"/>
      <c r="AB183" s="411"/>
      <c r="AC183" s="651">
        <v>179</v>
      </c>
    </row>
    <row r="184" spans="1:30" ht="52.5" customHeight="1" x14ac:dyDescent="0.2">
      <c r="A184" s="316" t="s">
        <v>2354</v>
      </c>
      <c r="B184" s="558" t="s">
        <v>2355</v>
      </c>
      <c r="C184" s="562">
        <f>'Series 1100 Input'!J184</f>
        <v>0</v>
      </c>
      <c r="D184" s="318" t="s">
        <v>451</v>
      </c>
      <c r="E184" s="572" t="s">
        <v>392</v>
      </c>
      <c r="F184" s="572" t="s">
        <v>392</v>
      </c>
      <c r="G184" s="572" t="s">
        <v>392</v>
      </c>
      <c r="H184" s="324" t="str">
        <f>IF((0=$C184),"",IFERROR(IF($C184&lt;20,$C184*E184,IF(AND(20&lt;=$C184,$C184&lt;=100),$C184*F184,IF($C184&gt;100,$C184*G184,"No Offer"))),"No Offer"))</f>
        <v/>
      </c>
      <c r="I184" s="573">
        <v>90</v>
      </c>
      <c r="J184" s="573">
        <v>90</v>
      </c>
      <c r="K184" s="573">
        <v>90</v>
      </c>
      <c r="L184" s="326" t="str">
        <f>IF((0=$C184),"",IFERROR(IF($C184&lt;20,$C184*I184,IF(AND(20&lt;=$C184,$C184&lt;=100),$C184*J184,IF($C184&gt;100,$C184*K184,"No Offer"))),"No Offer"))</f>
        <v/>
      </c>
      <c r="M184" s="572">
        <v>79.42</v>
      </c>
      <c r="N184" s="572">
        <v>67.75</v>
      </c>
      <c r="O184" s="572">
        <v>67.75</v>
      </c>
      <c r="P184" s="324" t="str">
        <f>IF((0=$C184),"",IFERROR(IF($C184&lt;20,$C184*M184,IF(AND(20&lt;=$C184,$C184&lt;=100),$C184*N184,IF($C184&gt;100,$C184*O184,"No Offer"))),"No Offer"))</f>
        <v/>
      </c>
      <c r="Q184" s="575" t="s">
        <v>1959</v>
      </c>
      <c r="R184" s="575" t="s">
        <v>1959</v>
      </c>
      <c r="S184" s="575" t="s">
        <v>1959</v>
      </c>
      <c r="T184" s="326" t="str">
        <f>IF((0=$C184),"",IFERROR(IF($C184&lt;20,$C184*Q184,IF(AND(20&lt;=$C184,$C184&lt;=100),$C184*R184,IF($C184&gt;100,$C184*S184,"No Offer"))),"No Offer"))</f>
        <v/>
      </c>
      <c r="U184" s="576">
        <v>254.5</v>
      </c>
      <c r="V184" s="576">
        <v>249.5</v>
      </c>
      <c r="W184" s="576">
        <v>244.9</v>
      </c>
      <c r="X184" s="324" t="str">
        <f>IF((0=$C184),"",IFERROR(IF($C184&lt;20,$C184*U184,IF(AND(20&lt;=$C184,$C184&lt;=100),$C184*V184,IF($C184&gt;100,$C184*W184,"No Offer"))),"No Offer"))</f>
        <v/>
      </c>
      <c r="Y184" s="409" t="s">
        <v>402</v>
      </c>
      <c r="Z184" s="409" t="s">
        <v>402</v>
      </c>
      <c r="AA184" s="409" t="s">
        <v>403</v>
      </c>
      <c r="AB184" s="326" t="str">
        <f>IF((0=$C184),"",IFERROR(IF($C184&lt;20,$C184*Y184,IF(AND(20&lt;=$C184,$C184&lt;=100),$C184*Z184,IF($C184&gt;100,$C184*AA184,"No Offer"))),"No Offer"))</f>
        <v/>
      </c>
      <c r="AC184" s="651">
        <v>180</v>
      </c>
      <c r="AD184" s="651">
        <f>AC184</f>
        <v>180</v>
      </c>
    </row>
    <row r="185" spans="1:30" ht="15" x14ac:dyDescent="0.2">
      <c r="A185" s="316"/>
      <c r="B185" s="597"/>
      <c r="C185" s="562"/>
      <c r="D185" s="318"/>
      <c r="E185" s="572"/>
      <c r="F185" s="572"/>
      <c r="G185" s="572"/>
      <c r="H185" s="408"/>
      <c r="I185" s="573"/>
      <c r="J185" s="573"/>
      <c r="K185" s="573"/>
      <c r="L185" s="411"/>
      <c r="M185" s="572"/>
      <c r="N185" s="572"/>
      <c r="O185" s="572"/>
      <c r="P185" s="408"/>
      <c r="Q185" s="575"/>
      <c r="R185" s="575"/>
      <c r="S185" s="575"/>
      <c r="T185" s="411"/>
      <c r="U185" s="576"/>
      <c r="V185" s="576"/>
      <c r="W185" s="576"/>
      <c r="X185" s="408"/>
      <c r="Y185" s="573"/>
      <c r="Z185" s="573"/>
      <c r="AA185" s="573"/>
      <c r="AB185" s="411"/>
      <c r="AC185" s="651">
        <v>181</v>
      </c>
    </row>
    <row r="186" spans="1:30" ht="55.5" customHeight="1" x14ac:dyDescent="0.2">
      <c r="A186" s="316" t="s">
        <v>2356</v>
      </c>
      <c r="B186" s="558" t="s">
        <v>2357</v>
      </c>
      <c r="C186" s="318">
        <f>'Series 1100 Input'!J186</f>
        <v>0</v>
      </c>
      <c r="D186" s="318" t="s">
        <v>451</v>
      </c>
      <c r="E186" s="572" t="s">
        <v>392</v>
      </c>
      <c r="F186" s="572" t="s">
        <v>392</v>
      </c>
      <c r="G186" s="572" t="s">
        <v>392</v>
      </c>
      <c r="H186" s="324" t="str">
        <f>IF((0=$C186),"",IFERROR(IF($C186&lt;20,$C186*E186,IF(AND(20&lt;=$C186,$C186&lt;=100),$C186*F186,IF($C186&gt;100,$C186*G186,"No Offer"))),"No Offer"))</f>
        <v/>
      </c>
      <c r="I186" s="573">
        <v>90</v>
      </c>
      <c r="J186" s="573">
        <v>90</v>
      </c>
      <c r="K186" s="573">
        <v>90</v>
      </c>
      <c r="L186" s="326" t="str">
        <f>IF((0=$C186),"",IFERROR(IF($C186&lt;20,$C186*I186,IF(AND(20&lt;=$C186,$C186&lt;=100),$C186*J186,IF($C186&gt;100,$C186*K186,"No Offer"))),"No Offer"))</f>
        <v/>
      </c>
      <c r="M186" s="572">
        <v>79.42</v>
      </c>
      <c r="N186" s="572">
        <v>67.75</v>
      </c>
      <c r="O186" s="572">
        <v>67.75</v>
      </c>
      <c r="P186" s="324" t="str">
        <f>IF((0=$C186),"",IFERROR(IF($C186&lt;20,$C186*M186,IF(AND(20&lt;=$C186,$C186&lt;=100),$C186*N186,IF($C186&gt;100,$C186*O186,"No Offer"))),"No Offer"))</f>
        <v/>
      </c>
      <c r="Q186" s="575" t="s">
        <v>1959</v>
      </c>
      <c r="R186" s="575" t="s">
        <v>1959</v>
      </c>
      <c r="S186" s="575" t="s">
        <v>1959</v>
      </c>
      <c r="T186" s="326" t="str">
        <f>IF((0=$C186),"",IFERROR(IF($C186&lt;20,$C186*Q186,IF(AND(20&lt;=$C186,$C186&lt;=100),$C186*R186,IF($C186&gt;100,$C186*S186,"No Offer"))),"No Offer"))</f>
        <v/>
      </c>
      <c r="U186" s="576">
        <v>319.5</v>
      </c>
      <c r="V186" s="576">
        <v>314.5</v>
      </c>
      <c r="W186" s="576">
        <v>309.5</v>
      </c>
      <c r="X186" s="324" t="str">
        <f>IF((0=$C186),"",IFERROR(IF($C186&lt;20,$C186*U186,IF(AND(20&lt;=$C186,$C186&lt;=100),$C186*V186,IF($C186&gt;100,$C186*W186,"No Offer"))),"No Offer"))</f>
        <v/>
      </c>
      <c r="Y186" s="409" t="s">
        <v>402</v>
      </c>
      <c r="Z186" s="409" t="s">
        <v>402</v>
      </c>
      <c r="AA186" s="409" t="s">
        <v>403</v>
      </c>
      <c r="AB186" s="326" t="str">
        <f>IF((0=$C186),"",IFERROR(IF($C186&lt;20,$C186*Y186,IF(AND(20&lt;=$C186,$C186&lt;=100),$C186*Z186,IF($C186&gt;100,$C186*AA186,"No Offer"))),"No Offer"))</f>
        <v/>
      </c>
      <c r="AC186" s="651">
        <v>182</v>
      </c>
      <c r="AD186" s="651">
        <f>AC186</f>
        <v>182</v>
      </c>
    </row>
    <row r="187" spans="1:30" ht="15" x14ac:dyDescent="0.2">
      <c r="A187" s="316"/>
      <c r="B187" s="558"/>
      <c r="C187" s="318"/>
      <c r="D187" s="318"/>
      <c r="E187" s="572"/>
      <c r="F187" s="572"/>
      <c r="G187" s="572"/>
      <c r="H187" s="408"/>
      <c r="I187" s="573"/>
      <c r="J187" s="573"/>
      <c r="K187" s="573"/>
      <c r="L187" s="411"/>
      <c r="M187" s="572"/>
      <c r="N187" s="572"/>
      <c r="O187" s="572"/>
      <c r="P187" s="408"/>
      <c r="Q187" s="575"/>
      <c r="R187" s="575"/>
      <c r="S187" s="575"/>
      <c r="T187" s="411"/>
      <c r="U187" s="576"/>
      <c r="V187" s="576"/>
      <c r="W187" s="576"/>
      <c r="X187" s="408"/>
      <c r="Y187" s="573"/>
      <c r="Z187" s="573"/>
      <c r="AA187" s="573"/>
      <c r="AB187" s="411"/>
      <c r="AC187" s="651">
        <v>183</v>
      </c>
    </row>
    <row r="188" spans="1:30" ht="54.75" customHeight="1" x14ac:dyDescent="0.2">
      <c r="A188" s="316" t="s">
        <v>2358</v>
      </c>
      <c r="B188" s="558" t="s">
        <v>2359</v>
      </c>
      <c r="C188" s="629">
        <f>'Series 1100 Input'!J188</f>
        <v>0</v>
      </c>
      <c r="D188" s="318" t="s">
        <v>451</v>
      </c>
      <c r="E188" s="572" t="s">
        <v>392</v>
      </c>
      <c r="F188" s="572" t="s">
        <v>392</v>
      </c>
      <c r="G188" s="572" t="s">
        <v>392</v>
      </c>
      <c r="H188" s="324" t="str">
        <f>IF((0=$C188),"",IFERROR(IF($C188&lt;20,$C188*E188,IF(AND(20&lt;=$C188,$C188&lt;=100),$C188*F188,IF($C188&gt;100,$C188*G188,"No Offer"))),"No Offer"))</f>
        <v/>
      </c>
      <c r="I188" s="573">
        <v>90</v>
      </c>
      <c r="J188" s="573">
        <v>90</v>
      </c>
      <c r="K188" s="573">
        <v>90</v>
      </c>
      <c r="L188" s="326" t="str">
        <f>IF((0=$C188),"",IFERROR(IF($C188&lt;20,$C188*I188,IF(AND(20&lt;=$C188,$C188&lt;=100),$C188*J188,IF($C188&gt;100,$C188*K188,"No Offer"))),"No Offer"))</f>
        <v/>
      </c>
      <c r="M188" s="812">
        <v>74.239999999999995</v>
      </c>
      <c r="N188" s="812">
        <v>63.86</v>
      </c>
      <c r="O188" s="812">
        <v>63.86</v>
      </c>
      <c r="P188" s="324" t="str">
        <f>IF((0=$C188),"",IFERROR(IF($C188&lt;20,$C188*M188,IF(AND(20&lt;=$C188,$C188&lt;=100),$C188*N188,IF($C188&gt;100,$C188*O188,"No Offer"))),"No Offer"))</f>
        <v/>
      </c>
      <c r="Q188" s="575" t="s">
        <v>1959</v>
      </c>
      <c r="R188" s="575" t="s">
        <v>1959</v>
      </c>
      <c r="S188" s="575" t="s">
        <v>1959</v>
      </c>
      <c r="T188" s="326" t="str">
        <f>IF((0=$C188),"",IFERROR(IF($C188&lt;20,$C188*Q188,IF(AND(20&lt;=$C188,$C188&lt;=100),$C188*R188,IF($C188&gt;100,$C188*S188,"No Offer"))),"No Offer"))</f>
        <v/>
      </c>
      <c r="U188" s="813">
        <v>225</v>
      </c>
      <c r="V188" s="813">
        <v>220</v>
      </c>
      <c r="W188" s="813">
        <v>215</v>
      </c>
      <c r="X188" s="324" t="str">
        <f>IF((0=$C188),"",IFERROR(IF($C188&lt;20,$C188*U188,IF(AND(20&lt;=$C188,$C188&lt;=100),$C188*V188,IF($C188&gt;100,$C188*W188,"No Offer"))),"No Offer"))</f>
        <v/>
      </c>
      <c r="Y188" s="409" t="s">
        <v>402</v>
      </c>
      <c r="Z188" s="409" t="s">
        <v>402</v>
      </c>
      <c r="AA188" s="409" t="s">
        <v>403</v>
      </c>
      <c r="AB188" s="326" t="str">
        <f>IF((0=$C188),"",IFERROR(IF($C188&lt;20,$C188*Y188,IF(AND(20&lt;=$C188,$C188&lt;=100),$C188*Z188,IF($C188&gt;100,$C188*AA188,"No Offer"))),"No Offer"))</f>
        <v/>
      </c>
      <c r="AC188" s="651">
        <v>184</v>
      </c>
      <c r="AD188" s="651">
        <f>AC188</f>
        <v>184</v>
      </c>
    </row>
    <row r="189" spans="1:30" ht="14.25" customHeight="1" x14ac:dyDescent="0.2">
      <c r="A189" s="316"/>
      <c r="B189" s="597"/>
      <c r="C189" s="629"/>
      <c r="D189" s="318"/>
      <c r="E189" s="812"/>
      <c r="F189" s="812"/>
      <c r="G189" s="812"/>
      <c r="H189" s="408"/>
      <c r="I189" s="814"/>
      <c r="J189" s="814"/>
      <c r="K189" s="814"/>
      <c r="L189" s="411"/>
      <c r="M189" s="812"/>
      <c r="N189" s="812"/>
      <c r="O189" s="812"/>
      <c r="P189" s="408"/>
      <c r="Q189" s="575"/>
      <c r="R189" s="575"/>
      <c r="S189" s="575"/>
      <c r="T189" s="411"/>
      <c r="U189" s="813"/>
      <c r="V189" s="813"/>
      <c r="W189" s="813"/>
      <c r="X189" s="408"/>
      <c r="Y189" s="814"/>
      <c r="Z189" s="814"/>
      <c r="AA189" s="814"/>
      <c r="AB189" s="411"/>
      <c r="AC189" s="651">
        <v>185</v>
      </c>
    </row>
    <row r="190" spans="1:30" ht="57.75" customHeight="1" x14ac:dyDescent="0.2">
      <c r="A190" s="316" t="s">
        <v>2360</v>
      </c>
      <c r="B190" s="558" t="s">
        <v>2361</v>
      </c>
      <c r="C190" s="629">
        <f>'Series 1100 Input'!J190</f>
        <v>0</v>
      </c>
      <c r="D190" s="318" t="s">
        <v>451</v>
      </c>
      <c r="E190" s="572" t="s">
        <v>392</v>
      </c>
      <c r="F190" s="572" t="s">
        <v>392</v>
      </c>
      <c r="G190" s="572" t="s">
        <v>392</v>
      </c>
      <c r="H190" s="324" t="str">
        <f>IF((0=$C190),"",IFERROR(IF($C190&lt;20,$C190*E190,IF(AND(20&lt;=$C190,$C190&lt;=100),$C190*F190,IF($C190&gt;100,$C190*G190,"No Offer"))),"No Offer"))</f>
        <v/>
      </c>
      <c r="I190" s="573">
        <v>90</v>
      </c>
      <c r="J190" s="573">
        <v>90</v>
      </c>
      <c r="K190" s="573">
        <v>90</v>
      </c>
      <c r="L190" s="326" t="str">
        <f>IF((0=$C190),"",IFERROR(IF($C190&lt;20,$C190*I190,IF(AND(20&lt;=$C190,$C190&lt;=100),$C190*J190,IF($C190&gt;100,$C190*K190,"No Offer"))),"No Offer"))</f>
        <v/>
      </c>
      <c r="M190" s="812">
        <v>74.239999999999995</v>
      </c>
      <c r="N190" s="812">
        <v>63.86</v>
      </c>
      <c r="O190" s="812">
        <v>63.86</v>
      </c>
      <c r="P190" s="324" t="str">
        <f>IF((0=$C190),"",IFERROR(IF($C190&lt;20,$C190*M190,IF(AND(20&lt;=$C190,$C190&lt;=100),$C190*N190,IF($C190&gt;100,$C190*O190,"No Offer"))),"No Offer"))</f>
        <v/>
      </c>
      <c r="Q190" s="575" t="s">
        <v>1959</v>
      </c>
      <c r="R190" s="575" t="s">
        <v>1959</v>
      </c>
      <c r="S190" s="575" t="s">
        <v>1959</v>
      </c>
      <c r="T190" s="326" t="str">
        <f>IF((0=$C190),"",IFERROR(IF($C190&lt;20,$C190*Q190,IF(AND(20&lt;=$C190,$C190&lt;=100),$C190*R190,IF($C190&gt;100,$C190*S190,"No Offer"))),"No Offer"))</f>
        <v/>
      </c>
      <c r="U190" s="813">
        <v>285</v>
      </c>
      <c r="V190" s="813">
        <v>280</v>
      </c>
      <c r="W190" s="813">
        <v>275</v>
      </c>
      <c r="X190" s="324" t="str">
        <f>IF((0=$C190),"",IFERROR(IF($C190&lt;20,$C190*U190,IF(AND(20&lt;=$C190,$C190&lt;=100),$C190*V190,IF($C190&gt;100,$C190*W190,"No Offer"))),"No Offer"))</f>
        <v/>
      </c>
      <c r="Y190" s="409" t="s">
        <v>402</v>
      </c>
      <c r="Z190" s="409" t="s">
        <v>402</v>
      </c>
      <c r="AA190" s="409" t="s">
        <v>403</v>
      </c>
      <c r="AB190" s="326" t="str">
        <f>IF((0=$C190),"",IFERROR(IF($C190&lt;20,$C190*Y190,IF(AND(20&lt;=$C190,$C190&lt;=100),$C190*Z190,IF($C190&gt;100,$C190*AA190,"No Offer"))),"No Offer"))</f>
        <v/>
      </c>
      <c r="AC190" s="651">
        <v>186</v>
      </c>
      <c r="AD190" s="651">
        <f>AC190</f>
        <v>186</v>
      </c>
    </row>
    <row r="191" spans="1:30" ht="15" x14ac:dyDescent="0.2">
      <c r="A191" s="316"/>
      <c r="B191" s="597"/>
      <c r="C191" s="629"/>
      <c r="D191" s="318"/>
      <c r="E191" s="812"/>
      <c r="F191" s="812"/>
      <c r="G191" s="812"/>
      <c r="H191" s="408"/>
      <c r="I191" s="814"/>
      <c r="J191" s="814"/>
      <c r="K191" s="814"/>
      <c r="L191" s="411"/>
      <c r="M191" s="812"/>
      <c r="N191" s="812"/>
      <c r="O191" s="812"/>
      <c r="P191" s="408"/>
      <c r="Q191" s="575"/>
      <c r="R191" s="575"/>
      <c r="S191" s="575"/>
      <c r="T191" s="411"/>
      <c r="U191" s="813"/>
      <c r="V191" s="813"/>
      <c r="W191" s="813"/>
      <c r="X191" s="408"/>
      <c r="Y191" s="814"/>
      <c r="Z191" s="814"/>
      <c r="AA191" s="814"/>
      <c r="AB191" s="411"/>
      <c r="AC191" s="651">
        <v>187</v>
      </c>
    </row>
    <row r="192" spans="1:30" ht="61.5" customHeight="1" x14ac:dyDescent="0.2">
      <c r="A192" s="316" t="s">
        <v>2362</v>
      </c>
      <c r="B192" s="558" t="s">
        <v>2363</v>
      </c>
      <c r="C192" s="629">
        <f>'Series 1100 Input'!J192</f>
        <v>0</v>
      </c>
      <c r="D192" s="318" t="s">
        <v>451</v>
      </c>
      <c r="E192" s="572" t="s">
        <v>392</v>
      </c>
      <c r="F192" s="572" t="s">
        <v>392</v>
      </c>
      <c r="G192" s="572" t="s">
        <v>392</v>
      </c>
      <c r="H192" s="324" t="str">
        <f>IF((0=$C192),"",IFERROR(IF($C192&lt;20,$C192*E192,IF(AND(20&lt;=$C192,$C192&lt;=100),$C192*F192,IF($C192&gt;100,$C192*G192,"No Offer"))),"No Offer"))</f>
        <v/>
      </c>
      <c r="I192" s="573">
        <v>90</v>
      </c>
      <c r="J192" s="573">
        <v>90</v>
      </c>
      <c r="K192" s="573">
        <v>90</v>
      </c>
      <c r="L192" s="326" t="str">
        <f>IF((0=$C192),"",IFERROR(IF($C192&lt;20,$C192*I192,IF(AND(20&lt;=$C192,$C192&lt;=100),$C192*J192,IF($C192&gt;100,$C192*K192,"No Offer"))),"No Offer"))</f>
        <v/>
      </c>
      <c r="M192" s="812">
        <v>74.239999999999995</v>
      </c>
      <c r="N192" s="812">
        <v>63.86</v>
      </c>
      <c r="O192" s="812">
        <v>63.86</v>
      </c>
      <c r="P192" s="324" t="str">
        <f>IF((0=$C192),"",IFERROR(IF($C192&lt;20,$C192*M192,IF(AND(20&lt;=$C192,$C192&lt;=100),$C192*N192,IF($C192&gt;100,$C192*O192,"No Offer"))),"No Offer"))</f>
        <v/>
      </c>
      <c r="Q192" s="575" t="s">
        <v>1959</v>
      </c>
      <c r="R192" s="575" t="s">
        <v>1959</v>
      </c>
      <c r="S192" s="575" t="s">
        <v>1959</v>
      </c>
      <c r="T192" s="326" t="str">
        <f>IF((0=$C192),"",IFERROR(IF($C192&lt;20,$C192*Q192,IF(AND(20&lt;=$C192,$C192&lt;=100),$C192*R192,IF($C192&gt;100,$C192*S192,"No Offer"))),"No Offer"))</f>
        <v/>
      </c>
      <c r="U192" s="813">
        <v>237.5</v>
      </c>
      <c r="V192" s="813">
        <v>232.5</v>
      </c>
      <c r="W192" s="813">
        <v>227.5</v>
      </c>
      <c r="X192" s="324" t="str">
        <f>IF((0=$C192),"",IFERROR(IF($C192&lt;20,$C192*U192,IF(AND(20&lt;=$C192,$C192&lt;=100),$C192*V192,IF($C192&gt;100,$C192*W192,"No Offer"))),"No Offer"))</f>
        <v/>
      </c>
      <c r="Y192" s="409" t="s">
        <v>402</v>
      </c>
      <c r="Z192" s="409" t="s">
        <v>402</v>
      </c>
      <c r="AA192" s="409" t="s">
        <v>403</v>
      </c>
      <c r="AB192" s="326" t="str">
        <f>IF((0=$C192),"",IFERROR(IF($C192&lt;20,$C192*Y192,IF(AND(20&lt;=$C192,$C192&lt;=100),$C192*Z192,IF($C192&gt;100,$C192*AA192,"No Offer"))),"No Offer"))</f>
        <v/>
      </c>
      <c r="AC192" s="651">
        <v>188</v>
      </c>
      <c r="AD192" s="651">
        <f>AC192</f>
        <v>188</v>
      </c>
    </row>
    <row r="193" spans="1:30" ht="15" x14ac:dyDescent="0.2">
      <c r="A193" s="316"/>
      <c r="B193" s="597"/>
      <c r="C193" s="629"/>
      <c r="D193" s="318"/>
      <c r="E193" s="812"/>
      <c r="F193" s="812"/>
      <c r="G193" s="812"/>
      <c r="H193" s="408"/>
      <c r="I193" s="814"/>
      <c r="J193" s="814"/>
      <c r="K193" s="814"/>
      <c r="L193" s="411"/>
      <c r="M193" s="812"/>
      <c r="N193" s="812"/>
      <c r="O193" s="812"/>
      <c r="P193" s="408"/>
      <c r="Q193" s="575"/>
      <c r="R193" s="575"/>
      <c r="S193" s="575"/>
      <c r="T193" s="411"/>
      <c r="U193" s="813"/>
      <c r="V193" s="813"/>
      <c r="W193" s="813"/>
      <c r="X193" s="408"/>
      <c r="Y193" s="814"/>
      <c r="Z193" s="814"/>
      <c r="AA193" s="814"/>
      <c r="AB193" s="411"/>
      <c r="AC193" s="651">
        <v>189</v>
      </c>
    </row>
    <row r="194" spans="1:30" ht="54" customHeight="1" x14ac:dyDescent="0.2">
      <c r="A194" s="316" t="s">
        <v>2364</v>
      </c>
      <c r="B194" s="558" t="s">
        <v>2365</v>
      </c>
      <c r="C194" s="629">
        <f>'Series 1100 Input'!J194</f>
        <v>0</v>
      </c>
      <c r="D194" s="318" t="s">
        <v>451</v>
      </c>
      <c r="E194" s="572" t="s">
        <v>392</v>
      </c>
      <c r="F194" s="572" t="s">
        <v>392</v>
      </c>
      <c r="G194" s="572" t="s">
        <v>392</v>
      </c>
      <c r="H194" s="324" t="str">
        <f>IF((0=$C194),"",IFERROR(IF($C194&lt;20,$C194*E194,IF(AND(20&lt;=$C194,$C194&lt;=100),$C194*F194,IF($C194&gt;100,$C194*G194,"No Offer"))),"No Offer"))</f>
        <v/>
      </c>
      <c r="I194" s="573">
        <v>90</v>
      </c>
      <c r="J194" s="573">
        <v>90</v>
      </c>
      <c r="K194" s="573">
        <v>90</v>
      </c>
      <c r="L194" s="326" t="str">
        <f>IF((0=$C194),"",IFERROR(IF($C194&lt;20,$C194*I194,IF(AND(20&lt;=$C194,$C194&lt;=100),$C194*J194,IF($C194&gt;100,$C194*K194,"No Offer"))),"No Offer"))</f>
        <v/>
      </c>
      <c r="M194" s="812">
        <v>74.239999999999995</v>
      </c>
      <c r="N194" s="812">
        <v>63.86</v>
      </c>
      <c r="O194" s="812">
        <v>63.86</v>
      </c>
      <c r="P194" s="324" t="str">
        <f>IF((0=$C194),"",IFERROR(IF($C194&lt;20,$C194*M194,IF(AND(20&lt;=$C194,$C194&lt;=100),$C194*N194,IF($C194&gt;100,$C194*O194,"No Offer"))),"No Offer"))</f>
        <v/>
      </c>
      <c r="Q194" s="575" t="s">
        <v>1959</v>
      </c>
      <c r="R194" s="575" t="s">
        <v>1959</v>
      </c>
      <c r="S194" s="575" t="s">
        <v>1959</v>
      </c>
      <c r="T194" s="326" t="str">
        <f>IF((0=$C194),"",IFERROR(IF($C194&lt;20,$C194*Q194,IF(AND(20&lt;=$C194,$C194&lt;=100),$C194*R194,IF($C194&gt;100,$C194*S194,"No Offer"))),"No Offer"))</f>
        <v/>
      </c>
      <c r="U194" s="813">
        <v>297.5</v>
      </c>
      <c r="V194" s="813">
        <v>292.5</v>
      </c>
      <c r="W194" s="813">
        <v>287.5</v>
      </c>
      <c r="X194" s="324" t="str">
        <f>IF((0=$C194),"",IFERROR(IF($C194&lt;20,$C194*U194,IF(AND(20&lt;=$C194,$C194&lt;=100),$C194*V194,IF($C194&gt;100,$C194*W194,"No Offer"))),"No Offer"))</f>
        <v/>
      </c>
      <c r="Y194" s="409" t="s">
        <v>402</v>
      </c>
      <c r="Z194" s="409" t="s">
        <v>402</v>
      </c>
      <c r="AA194" s="409" t="s">
        <v>403</v>
      </c>
      <c r="AB194" s="326" t="str">
        <f>IF((0=$C194),"",IFERROR(IF($C194&lt;20,$C194*Y194,IF(AND(20&lt;=$C194,$C194&lt;=100),$C194*Z194,IF($C194&gt;100,$C194*AA194,"No Offer"))),"No Offer"))</f>
        <v/>
      </c>
      <c r="AC194" s="651">
        <v>190</v>
      </c>
      <c r="AD194" s="651">
        <f>AC194</f>
        <v>190</v>
      </c>
    </row>
    <row r="195" spans="1:30" ht="15" x14ac:dyDescent="0.2">
      <c r="A195" s="316"/>
      <c r="B195" s="597"/>
      <c r="C195" s="629"/>
      <c r="D195" s="318"/>
      <c r="E195" s="812"/>
      <c r="F195" s="812"/>
      <c r="G195" s="812"/>
      <c r="H195" s="408"/>
      <c r="I195" s="814"/>
      <c r="J195" s="814"/>
      <c r="K195" s="814"/>
      <c r="L195" s="411"/>
      <c r="M195" s="812"/>
      <c r="N195" s="812"/>
      <c r="O195" s="812"/>
      <c r="P195" s="408"/>
      <c r="Q195" s="575"/>
      <c r="R195" s="575"/>
      <c r="S195" s="575"/>
      <c r="T195" s="411"/>
      <c r="U195" s="813"/>
      <c r="V195" s="813"/>
      <c r="W195" s="813"/>
      <c r="X195" s="408"/>
      <c r="Y195" s="814"/>
      <c r="Z195" s="814"/>
      <c r="AA195" s="814"/>
      <c r="AB195" s="411"/>
      <c r="AC195" s="651">
        <v>191</v>
      </c>
    </row>
    <row r="196" spans="1:30" ht="54.75" customHeight="1" x14ac:dyDescent="0.2">
      <c r="A196" s="316" t="s">
        <v>2366</v>
      </c>
      <c r="B196" s="558" t="s">
        <v>2367</v>
      </c>
      <c r="C196" s="629">
        <f>'Series 1100 Input'!J196</f>
        <v>0</v>
      </c>
      <c r="D196" s="318" t="s">
        <v>451</v>
      </c>
      <c r="E196" s="572" t="s">
        <v>392</v>
      </c>
      <c r="F196" s="572" t="s">
        <v>392</v>
      </c>
      <c r="G196" s="572" t="s">
        <v>392</v>
      </c>
      <c r="H196" s="324" t="str">
        <f>IF((0=$C196),"",IFERROR(IF($C196&lt;20,$C196*E196,IF(AND(20&lt;=$C196,$C196&lt;=100),$C196*F196,IF($C196&gt;100,$C196*G196,"No Offer"))),"No Offer"))</f>
        <v/>
      </c>
      <c r="I196" s="573">
        <v>90</v>
      </c>
      <c r="J196" s="573">
        <v>90</v>
      </c>
      <c r="K196" s="573">
        <v>90</v>
      </c>
      <c r="L196" s="326" t="str">
        <f>IF((0=$C196),"",IFERROR(IF($C196&lt;20,$C196*I196,IF(AND(20&lt;=$C196,$C196&lt;=100),$C196*J196,IF($C196&gt;100,$C196*K196,"No Offer"))),"No Offer"))</f>
        <v/>
      </c>
      <c r="M196" s="812">
        <v>90.92</v>
      </c>
      <c r="N196" s="812">
        <v>79.25</v>
      </c>
      <c r="O196" s="812">
        <v>79.25</v>
      </c>
      <c r="P196" s="324" t="str">
        <f>IF((0=$C196),"",IFERROR(IF($C196&lt;20,$C196*M196,IF(AND(20&lt;=$C196,$C196&lt;=100),$C196*N196,IF($C196&gt;100,$C196*O196,"No Offer"))),"No Offer"))</f>
        <v/>
      </c>
      <c r="Q196" s="575" t="s">
        <v>1959</v>
      </c>
      <c r="R196" s="575" t="s">
        <v>1959</v>
      </c>
      <c r="S196" s="575" t="s">
        <v>1959</v>
      </c>
      <c r="T196" s="326" t="str">
        <f>IF((0=$C196),"",IFERROR(IF($C196&lt;20,$C196*Q196,IF(AND(20&lt;=$C196,$C196&lt;=100),$C196*R196,IF($C196&gt;100,$C196*S196,"No Offer"))),"No Offer"))</f>
        <v/>
      </c>
      <c r="U196" s="813">
        <v>254.5</v>
      </c>
      <c r="V196" s="813">
        <v>249.5</v>
      </c>
      <c r="W196" s="813">
        <v>244.5</v>
      </c>
      <c r="X196" s="324" t="str">
        <f>IF((0=$C196),"",IFERROR(IF($C196&lt;20,$C196*U196,IF(AND(20&lt;=$C196,$C196&lt;=100),$C196*V196,IF($C196&gt;100,$C196*W196,"No Offer"))),"No Offer"))</f>
        <v/>
      </c>
      <c r="Y196" s="409" t="s">
        <v>402</v>
      </c>
      <c r="Z196" s="409" t="s">
        <v>402</v>
      </c>
      <c r="AA196" s="409" t="s">
        <v>403</v>
      </c>
      <c r="AB196" s="326" t="str">
        <f>IF((0=$C196),"",IFERROR(IF($C196&lt;20,$C196*Y196,IF(AND(20&lt;=$C196,$C196&lt;=100),$C196*Z196,IF($C196&gt;100,$C196*AA196,"No Offer"))),"No Offer"))</f>
        <v/>
      </c>
      <c r="AC196" s="651">
        <v>192</v>
      </c>
      <c r="AD196" s="651">
        <f>AC196</f>
        <v>192</v>
      </c>
    </row>
    <row r="197" spans="1:30" ht="15" x14ac:dyDescent="0.2">
      <c r="A197" s="316"/>
      <c r="B197" s="597"/>
      <c r="C197" s="318"/>
      <c r="D197" s="318"/>
      <c r="E197" s="572"/>
      <c r="F197" s="572"/>
      <c r="G197" s="572"/>
      <c r="H197" s="408"/>
      <c r="I197" s="573"/>
      <c r="J197" s="573"/>
      <c r="K197" s="573"/>
      <c r="L197" s="411"/>
      <c r="M197" s="572"/>
      <c r="N197" s="572"/>
      <c r="O197" s="572"/>
      <c r="P197" s="408"/>
      <c r="Q197" s="575"/>
      <c r="R197" s="575"/>
      <c r="S197" s="575"/>
      <c r="T197" s="411"/>
      <c r="U197" s="576"/>
      <c r="V197" s="576"/>
      <c r="W197" s="576"/>
      <c r="X197" s="408"/>
      <c r="Y197" s="573"/>
      <c r="Z197" s="573"/>
      <c r="AA197" s="573"/>
      <c r="AB197" s="411"/>
      <c r="AC197" s="651">
        <v>193</v>
      </c>
    </row>
    <row r="198" spans="1:30" ht="58.5" customHeight="1" x14ac:dyDescent="0.2">
      <c r="A198" s="316" t="s">
        <v>2368</v>
      </c>
      <c r="B198" s="558" t="s">
        <v>2369</v>
      </c>
      <c r="C198" s="786">
        <f>'Series 1100 Input'!J198</f>
        <v>0</v>
      </c>
      <c r="D198" s="318" t="s">
        <v>451</v>
      </c>
      <c r="E198" s="572" t="s">
        <v>392</v>
      </c>
      <c r="F198" s="572" t="s">
        <v>392</v>
      </c>
      <c r="G198" s="572" t="s">
        <v>392</v>
      </c>
      <c r="H198" s="324" t="str">
        <f>IF((0=$C198),"",IFERROR(IF($C198&lt;20,$C198*E198,IF(AND(20&lt;=$C198,$C198&lt;=100),$C198*F198,IF($C198&gt;100,$C198*G198,"No Offer"))),"No Offer"))</f>
        <v/>
      </c>
      <c r="I198" s="573">
        <v>90</v>
      </c>
      <c r="J198" s="573">
        <v>90</v>
      </c>
      <c r="K198" s="573">
        <v>90</v>
      </c>
      <c r="L198" s="326" t="str">
        <f>IF((0=$C198),"",IFERROR(IF($C198&lt;20,$C198*I198,IF(AND(20&lt;=$C198,$C198&lt;=100),$C198*J198,IF($C198&gt;100,$C198*K198,"No Offer"))),"No Offer"))</f>
        <v/>
      </c>
      <c r="M198" s="815">
        <v>90.92</v>
      </c>
      <c r="N198" s="815">
        <v>79.25</v>
      </c>
      <c r="O198" s="815">
        <v>79.25</v>
      </c>
      <c r="P198" s="324" t="str">
        <f>IF((0=$C198),"",IFERROR(IF($C198&lt;20,$C198*M198,IF(AND(20&lt;=$C198,$C198&lt;=100),$C198*N198,IF($C198&gt;100,$C198*O198,"No Offer"))),"No Offer"))</f>
        <v/>
      </c>
      <c r="Q198" s="575" t="s">
        <v>1959</v>
      </c>
      <c r="R198" s="575" t="s">
        <v>1959</v>
      </c>
      <c r="S198" s="575" t="s">
        <v>1959</v>
      </c>
      <c r="T198" s="326" t="str">
        <f>IF((0=$C198),"",IFERROR(IF($C198&lt;20,$C198*Q198,IF(AND(20&lt;=$C198,$C198&lt;=100),$C198*R198,IF($C198&gt;100,$C198*S198,"No Offer"))),"No Offer"))</f>
        <v/>
      </c>
      <c r="U198" s="816">
        <v>319.5</v>
      </c>
      <c r="V198" s="816">
        <v>314.5</v>
      </c>
      <c r="W198" s="816">
        <v>309.5</v>
      </c>
      <c r="X198" s="324" t="str">
        <f>IF((0=$C198),"",IFERROR(IF($C198&lt;20,$C198*U198,IF(AND(20&lt;=$C198,$C198&lt;=100),$C198*V198,IF($C198&gt;100,$C198*W198,"No Offer"))),"No Offer"))</f>
        <v/>
      </c>
      <c r="Y198" s="409" t="s">
        <v>402</v>
      </c>
      <c r="Z198" s="409" t="s">
        <v>402</v>
      </c>
      <c r="AA198" s="409" t="s">
        <v>403</v>
      </c>
      <c r="AB198" s="326" t="str">
        <f>IF((0=$C198),"",IFERROR(IF($C198&lt;20,$C198*Y198,IF(AND(20&lt;=$C198,$C198&lt;=100),$C198*Z198,IF($C198&gt;100,$C198*AA198,"No Offer"))),"No Offer"))</f>
        <v/>
      </c>
      <c r="AC198" s="651">
        <v>194</v>
      </c>
      <c r="AD198" s="651">
        <f>AC198</f>
        <v>194</v>
      </c>
    </row>
    <row r="199" spans="1:30" ht="15" x14ac:dyDescent="0.2">
      <c r="A199" s="316"/>
      <c r="B199" s="558"/>
      <c r="C199" s="562"/>
      <c r="D199" s="318"/>
      <c r="E199" s="572"/>
      <c r="F199" s="572"/>
      <c r="G199" s="572"/>
      <c r="H199" s="408"/>
      <c r="I199" s="573"/>
      <c r="J199" s="573"/>
      <c r="K199" s="573"/>
      <c r="L199" s="411"/>
      <c r="M199" s="572"/>
      <c r="N199" s="572"/>
      <c r="O199" s="572"/>
      <c r="P199" s="408"/>
      <c r="Q199" s="575"/>
      <c r="R199" s="575"/>
      <c r="S199" s="575"/>
      <c r="T199" s="411"/>
      <c r="U199" s="576"/>
      <c r="V199" s="576"/>
      <c r="W199" s="576"/>
      <c r="X199" s="408"/>
      <c r="Y199" s="573"/>
      <c r="Z199" s="573"/>
      <c r="AA199" s="573"/>
      <c r="AB199" s="411"/>
      <c r="AC199" s="651">
        <v>195</v>
      </c>
    </row>
    <row r="200" spans="1:30" ht="51" x14ac:dyDescent="0.2">
      <c r="A200" s="316" t="s">
        <v>2370</v>
      </c>
      <c r="B200" s="558" t="s">
        <v>2371</v>
      </c>
      <c r="C200" s="562">
        <f>'Series 1100 Input'!J200</f>
        <v>0</v>
      </c>
      <c r="D200" s="318" t="s">
        <v>30</v>
      </c>
      <c r="E200" s="572" t="s">
        <v>392</v>
      </c>
      <c r="F200" s="572" t="s">
        <v>392</v>
      </c>
      <c r="G200" s="572" t="s">
        <v>392</v>
      </c>
      <c r="H200" s="324" t="str">
        <f>IF((0=$C200),"",IFERROR(IF($C200&lt;20,$C200*E200,IF(AND(20&lt;=$C200,$C200&lt;=100),$C200*F200,IF($C200&gt;100,$C200*G200,"No Offer"))),"No Offer"))</f>
        <v/>
      </c>
      <c r="I200" s="573">
        <v>90</v>
      </c>
      <c r="J200" s="573">
        <v>90</v>
      </c>
      <c r="K200" s="573">
        <v>90</v>
      </c>
      <c r="L200" s="326" t="str">
        <f>IF((0=$C200),"",IFERROR(IF($C200&lt;20,$C200*I200,IF(AND(20&lt;=$C200,$C200&lt;=100),$C200*J200,IF($C200&gt;100,$C200*K200,"No Offer"))),"No Offer"))</f>
        <v/>
      </c>
      <c r="M200" s="572">
        <v>131.74</v>
      </c>
      <c r="N200" s="572">
        <v>121.36</v>
      </c>
      <c r="O200" s="572">
        <v>121.36</v>
      </c>
      <c r="P200" s="324" t="str">
        <f>IF((0=$C200),"",IFERROR(IF($C200&lt;20,$C200*M200,IF(AND(20&lt;=$C200,$C200&lt;=100),$C200*N200,IF($C200&gt;100,$C200*O200,"No Offer"))),"No Offer"))</f>
        <v/>
      </c>
      <c r="Q200" s="575" t="s">
        <v>1959</v>
      </c>
      <c r="R200" s="575" t="s">
        <v>1959</v>
      </c>
      <c r="S200" s="575" t="s">
        <v>1959</v>
      </c>
      <c r="T200" s="326" t="str">
        <f>IF((0=$C200),"",IFERROR(IF($C200&lt;20,$C200*Q200,IF(AND(20&lt;=$C200,$C200&lt;=100),$C200*R200,IF($C200&gt;100,$C200*S200,"No Offer"))),"No Offer"))</f>
        <v/>
      </c>
      <c r="U200" s="576">
        <v>625</v>
      </c>
      <c r="V200" s="576">
        <v>615</v>
      </c>
      <c r="W200" s="576">
        <v>580</v>
      </c>
      <c r="X200" s="324" t="str">
        <f>IF((0=$C200),"",IFERROR(IF($C200&lt;20,$C200*U200,IF(AND(20&lt;=$C200,$C200&lt;=100),$C200*V200,IF($C200&gt;100,$C200*W200,"No Offer"))),"No Offer"))</f>
        <v/>
      </c>
      <c r="Y200" s="409" t="s">
        <v>402</v>
      </c>
      <c r="Z200" s="409" t="s">
        <v>402</v>
      </c>
      <c r="AA200" s="409" t="s">
        <v>403</v>
      </c>
      <c r="AB200" s="326" t="str">
        <f>IF((0=$C200),"",IFERROR(IF($C200&lt;20,$C200*Y200,IF(AND(20&lt;=$C200,$C200&lt;=100),$C200*Z200,IF($C200&gt;100,$C200*AA200,"No Offer"))),"No Offer"))</f>
        <v/>
      </c>
      <c r="AC200" s="651">
        <v>196</v>
      </c>
      <c r="AD200" s="651">
        <f>AC200</f>
        <v>196</v>
      </c>
    </row>
    <row r="201" spans="1:30" ht="15" x14ac:dyDescent="0.2">
      <c r="A201" s="316"/>
      <c r="B201" s="597"/>
      <c r="C201" s="562"/>
      <c r="D201" s="318"/>
      <c r="E201" s="572"/>
      <c r="F201" s="572"/>
      <c r="G201" s="572"/>
      <c r="H201" s="408"/>
      <c r="I201" s="573"/>
      <c r="J201" s="573"/>
      <c r="K201" s="573"/>
      <c r="L201" s="411"/>
      <c r="M201" s="572"/>
      <c r="N201" s="572"/>
      <c r="O201" s="572"/>
      <c r="P201" s="408"/>
      <c r="Q201" s="575"/>
      <c r="R201" s="575"/>
      <c r="S201" s="575"/>
      <c r="T201" s="411"/>
      <c r="U201" s="576"/>
      <c r="V201" s="576"/>
      <c r="W201" s="576"/>
      <c r="X201" s="408"/>
      <c r="Y201" s="573"/>
      <c r="Z201" s="573"/>
      <c r="AA201" s="573"/>
      <c r="AB201" s="411"/>
      <c r="AC201" s="651">
        <v>197</v>
      </c>
    </row>
    <row r="202" spans="1:30" ht="51" x14ac:dyDescent="0.2">
      <c r="A202" s="316" t="s">
        <v>2372</v>
      </c>
      <c r="B202" s="558" t="s">
        <v>2373</v>
      </c>
      <c r="C202" s="562">
        <f>'Series 1100 Input'!J202</f>
        <v>0</v>
      </c>
      <c r="D202" s="318" t="s">
        <v>30</v>
      </c>
      <c r="E202" s="572" t="s">
        <v>392</v>
      </c>
      <c r="F202" s="572" t="s">
        <v>392</v>
      </c>
      <c r="G202" s="572" t="s">
        <v>392</v>
      </c>
      <c r="H202" s="324" t="str">
        <f>IF((0=$C202),"",IFERROR(IF($C202&lt;20,$C202*E202,IF(AND(20&lt;=$C202,$C202&lt;=100),$C202*F202,IF($C202&gt;100,$C202*G202,"No Offer"))),"No Offer"))</f>
        <v/>
      </c>
      <c r="I202" s="573">
        <v>90</v>
      </c>
      <c r="J202" s="573">
        <v>90</v>
      </c>
      <c r="K202" s="573">
        <v>90</v>
      </c>
      <c r="L202" s="326" t="str">
        <f>IF((0=$C202),"",IFERROR(IF($C202&lt;20,$C202*I202,IF(AND(20&lt;=$C202,$C202&lt;=100),$C202*J202,IF($C202&gt;100,$C202*K202,"No Offer"))),"No Offer"))</f>
        <v/>
      </c>
      <c r="M202" s="572">
        <v>131.74</v>
      </c>
      <c r="N202" s="572">
        <v>121.36</v>
      </c>
      <c r="O202" s="572">
        <v>121.36</v>
      </c>
      <c r="P202" s="324" t="str">
        <f>IF((0=$C202),"",IFERROR(IF($C202&lt;20,$C202*M202,IF(AND(20&lt;=$C202,$C202&lt;=100),$C202*N202,IF($C202&gt;100,$C202*O202,"No Offer"))),"No Offer"))</f>
        <v/>
      </c>
      <c r="Q202" s="575" t="s">
        <v>1959</v>
      </c>
      <c r="R202" s="575" t="s">
        <v>1959</v>
      </c>
      <c r="S202" s="575" t="s">
        <v>1959</v>
      </c>
      <c r="T202" s="326" t="str">
        <f>IF((0=$C202),"",IFERROR(IF($C202&lt;20,$C202*Q202,IF(AND(20&lt;=$C202,$C202&lt;=100),$C202*R202,IF($C202&gt;100,$C202*S202,"No Offer"))),"No Offer"))</f>
        <v/>
      </c>
      <c r="U202" s="576">
        <v>800</v>
      </c>
      <c r="V202" s="576">
        <v>785</v>
      </c>
      <c r="W202" s="576">
        <v>750</v>
      </c>
      <c r="X202" s="324" t="str">
        <f>IF((0=$C202),"",IFERROR(IF($C202&lt;20,$C202*U202,IF(AND(20&lt;=$C202,$C202&lt;=100),$C202*V202,IF($C202&gt;100,$C202*W202,"No Offer"))),"No Offer"))</f>
        <v/>
      </c>
      <c r="Y202" s="409" t="s">
        <v>402</v>
      </c>
      <c r="Z202" s="409" t="s">
        <v>402</v>
      </c>
      <c r="AA202" s="409" t="s">
        <v>403</v>
      </c>
      <c r="AB202" s="326" t="str">
        <f>IF((0=$C202),"",IFERROR(IF($C202&lt;20,$C202*Y202,IF(AND(20&lt;=$C202,$C202&lt;=100),$C202*Z202,IF($C202&gt;100,$C202*AA202,"No Offer"))),"No Offer"))</f>
        <v/>
      </c>
      <c r="AC202" s="651">
        <v>198</v>
      </c>
      <c r="AD202" s="651">
        <f>AC202</f>
        <v>198</v>
      </c>
    </row>
    <row r="203" spans="1:30" ht="12" customHeight="1" x14ac:dyDescent="0.2">
      <c r="A203" s="316"/>
      <c r="B203" s="597"/>
      <c r="C203" s="562"/>
      <c r="D203" s="318"/>
      <c r="E203" s="572"/>
      <c r="F203" s="572"/>
      <c r="G203" s="572"/>
      <c r="H203" s="576"/>
      <c r="I203" s="573"/>
      <c r="J203" s="573"/>
      <c r="K203" s="573"/>
      <c r="L203" s="573"/>
      <c r="M203" s="572"/>
      <c r="N203" s="572"/>
      <c r="O203" s="572"/>
      <c r="P203" s="576"/>
      <c r="Q203" s="575"/>
      <c r="R203" s="575"/>
      <c r="S203" s="575"/>
      <c r="T203" s="573"/>
      <c r="U203" s="576"/>
      <c r="V203" s="576"/>
      <c r="W203" s="576"/>
      <c r="X203" s="576"/>
      <c r="Y203" s="573"/>
      <c r="Z203" s="573"/>
      <c r="AA203" s="573"/>
      <c r="AB203" s="573"/>
      <c r="AC203" s="651">
        <v>199</v>
      </c>
    </row>
    <row r="204" spans="1:30" ht="51" x14ac:dyDescent="0.2">
      <c r="A204" s="316" t="s">
        <v>2374</v>
      </c>
      <c r="B204" s="558" t="s">
        <v>2375</v>
      </c>
      <c r="C204" s="562">
        <f>'Series 1100 Input'!J204</f>
        <v>0</v>
      </c>
      <c r="D204" s="318" t="s">
        <v>30</v>
      </c>
      <c r="E204" s="572" t="s">
        <v>392</v>
      </c>
      <c r="F204" s="572" t="s">
        <v>392</v>
      </c>
      <c r="G204" s="572" t="s">
        <v>392</v>
      </c>
      <c r="H204" s="324" t="str">
        <f>IF((0=$C204),"",IFERROR(IF($C204&lt;20,$C204*E204,IF(AND(20&lt;=$C204,$C204&lt;=100),$C204*F204,IF($C204&gt;100,$C204*G204,"No Offer"))),"No Offer"))</f>
        <v/>
      </c>
      <c r="I204" s="573">
        <v>90</v>
      </c>
      <c r="J204" s="573">
        <v>90</v>
      </c>
      <c r="K204" s="573">
        <v>90</v>
      </c>
      <c r="L204" s="326" t="str">
        <f>IF((0=$C204),"",IFERROR(IF($C204&lt;20,$C204*I204,IF(AND(20&lt;=$C204,$C204&lt;=100),$C204*J204,IF($C204&gt;100,$C204*K204,"No Offer"))),"No Offer"))</f>
        <v/>
      </c>
      <c r="M204" s="572">
        <v>131.74</v>
      </c>
      <c r="N204" s="572">
        <v>121.36</v>
      </c>
      <c r="O204" s="572">
        <v>121.36</v>
      </c>
      <c r="P204" s="324" t="str">
        <f>IF((0=$C204),"",IFERROR(IF($C204&lt;20,$C204*M204,IF(AND(20&lt;=$C204,$C204&lt;=100),$C204*N204,IF($C204&gt;100,$C204*O204,"No Offer"))),"No Offer"))</f>
        <v/>
      </c>
      <c r="Q204" s="575" t="s">
        <v>1959</v>
      </c>
      <c r="R204" s="575" t="s">
        <v>1959</v>
      </c>
      <c r="S204" s="575" t="s">
        <v>1959</v>
      </c>
      <c r="T204" s="326" t="str">
        <f>IF((0=$C204),"",IFERROR(IF($C204&lt;20,$C204*Q204,IF(AND(20&lt;=$C204,$C204&lt;=100),$C204*R204,IF($C204&gt;100,$C204*S204,"No Offer"))),"No Offer"))</f>
        <v/>
      </c>
      <c r="U204" s="576">
        <v>640</v>
      </c>
      <c r="V204" s="576">
        <v>630</v>
      </c>
      <c r="W204" s="576">
        <v>595</v>
      </c>
      <c r="X204" s="324" t="str">
        <f>IF((0=$C204),"",IFERROR(IF($C204&lt;20,$C204*U204,IF(AND(20&lt;=$C204,$C204&lt;=100),$C204*V204,IF($C204&gt;100,$C204*W204,"No Offer"))),"No Offer"))</f>
        <v/>
      </c>
      <c r="Y204" s="409" t="s">
        <v>402</v>
      </c>
      <c r="Z204" s="409" t="s">
        <v>402</v>
      </c>
      <c r="AA204" s="409" t="s">
        <v>403</v>
      </c>
      <c r="AB204" s="326" t="str">
        <f>IF((0=$C204),"",IFERROR(IF($C204&lt;20,$C204*Y204,IF(AND(20&lt;=$C204,$C204&lt;=100),$C204*Z204,IF($C204&gt;100,$C204*AA204,"No Offer"))),"No Offer"))</f>
        <v/>
      </c>
      <c r="AC204" s="651">
        <v>200</v>
      </c>
      <c r="AD204" s="651">
        <f>AC204</f>
        <v>200</v>
      </c>
    </row>
    <row r="205" spans="1:30" ht="15" x14ac:dyDescent="0.2">
      <c r="A205" s="316"/>
      <c r="B205" s="597"/>
      <c r="C205" s="562"/>
      <c r="D205" s="318"/>
      <c r="E205" s="572"/>
      <c r="F205" s="572"/>
      <c r="G205" s="572"/>
      <c r="H205" s="576"/>
      <c r="I205" s="573"/>
      <c r="J205" s="573"/>
      <c r="K205" s="573"/>
      <c r="L205" s="573"/>
      <c r="M205" s="572"/>
      <c r="N205" s="572"/>
      <c r="O205" s="572"/>
      <c r="P205" s="576"/>
      <c r="Q205" s="575"/>
      <c r="R205" s="575"/>
      <c r="S205" s="575"/>
      <c r="T205" s="573"/>
      <c r="U205" s="576"/>
      <c r="V205" s="576"/>
      <c r="W205" s="576"/>
      <c r="X205" s="576"/>
      <c r="Y205" s="573"/>
      <c r="Z205" s="573"/>
      <c r="AA205" s="573"/>
      <c r="AB205" s="573"/>
      <c r="AC205" s="651">
        <v>201</v>
      </c>
    </row>
    <row r="206" spans="1:30" ht="51" x14ac:dyDescent="0.2">
      <c r="A206" s="316" t="s">
        <v>2376</v>
      </c>
      <c r="B206" s="558" t="s">
        <v>2377</v>
      </c>
      <c r="C206" s="562">
        <f>'Series 1100 Input'!J206</f>
        <v>0</v>
      </c>
      <c r="D206" s="318" t="s">
        <v>30</v>
      </c>
      <c r="E206" s="572" t="s">
        <v>392</v>
      </c>
      <c r="F206" s="572" t="s">
        <v>392</v>
      </c>
      <c r="G206" s="572" t="s">
        <v>392</v>
      </c>
      <c r="H206" s="324" t="str">
        <f>IF((0=$C206),"",IFERROR(IF($C206&lt;20,$C206*E206,IF(AND(20&lt;=$C206,$C206&lt;=100),$C206*F206,IF($C206&gt;100,$C206*G206,"No Offer"))),"No Offer"))</f>
        <v/>
      </c>
      <c r="I206" s="573">
        <v>90</v>
      </c>
      <c r="J206" s="573">
        <v>90</v>
      </c>
      <c r="K206" s="573">
        <v>90</v>
      </c>
      <c r="L206" s="326" t="str">
        <f>IF((0=$C206),"",IFERROR(IF($C206&lt;20,$C206*I206,IF(AND(20&lt;=$C206,$C206&lt;=100),$C206*J206,IF($C206&gt;100,$C206*K206,"No Offer"))),"No Offer"))</f>
        <v/>
      </c>
      <c r="M206" s="572">
        <v>131.74</v>
      </c>
      <c r="N206" s="572">
        <v>121.36</v>
      </c>
      <c r="O206" s="572">
        <v>121.36</v>
      </c>
      <c r="P206" s="324" t="str">
        <f>IF((0=$C206),"",IFERROR(IF($C206&lt;20,$C206*M206,IF(AND(20&lt;=$C206,$C206&lt;=100),$C206*N206,IF($C206&gt;100,$C206*O206,"No Offer"))),"No Offer"))</f>
        <v/>
      </c>
      <c r="Q206" s="575" t="s">
        <v>1959</v>
      </c>
      <c r="R206" s="575" t="s">
        <v>1959</v>
      </c>
      <c r="S206" s="575" t="s">
        <v>1959</v>
      </c>
      <c r="T206" s="326" t="str">
        <f>IF((0=$C206),"",IFERROR(IF($C206&lt;20,$C206*Q206,IF(AND(20&lt;=$C206,$C206&lt;=100),$C206*R206,IF($C206&gt;100,$C206*S206,"No Offer"))),"No Offer"))</f>
        <v/>
      </c>
      <c r="U206" s="576">
        <v>815</v>
      </c>
      <c r="V206" s="576">
        <v>800</v>
      </c>
      <c r="W206" s="576">
        <v>765</v>
      </c>
      <c r="X206" s="324" t="str">
        <f>IF((0=$C206),"",IFERROR(IF($C206&lt;20,$C206*U206,IF(AND(20&lt;=$C206,$C206&lt;=100),$C206*V206,IF($C206&gt;100,$C206*W206,"No Offer"))),"No Offer"))</f>
        <v/>
      </c>
      <c r="Y206" s="409" t="s">
        <v>402</v>
      </c>
      <c r="Z206" s="409" t="s">
        <v>402</v>
      </c>
      <c r="AA206" s="409" t="s">
        <v>403</v>
      </c>
      <c r="AB206" s="326" t="str">
        <f>IF((0=$C206),"",IFERROR(IF($C206&lt;20,$C206*Y206,IF(AND(20&lt;=$C206,$C206&lt;=100),$C206*Z206,IF($C206&gt;100,$C206*AA206,"No Offer"))),"No Offer"))</f>
        <v/>
      </c>
      <c r="AC206" s="651">
        <v>202</v>
      </c>
      <c r="AD206" s="651">
        <f>AC206</f>
        <v>202</v>
      </c>
    </row>
    <row r="207" spans="1:30" ht="15" x14ac:dyDescent="0.2">
      <c r="A207" s="316"/>
      <c r="B207" s="597"/>
      <c r="C207" s="562"/>
      <c r="D207" s="318"/>
      <c r="E207" s="572"/>
      <c r="F207" s="572"/>
      <c r="G207" s="572"/>
      <c r="H207" s="576"/>
      <c r="I207" s="573"/>
      <c r="J207" s="573"/>
      <c r="K207" s="573"/>
      <c r="L207" s="573"/>
      <c r="M207" s="572"/>
      <c r="N207" s="572"/>
      <c r="O207" s="572"/>
      <c r="P207" s="576"/>
      <c r="Q207" s="575"/>
      <c r="R207" s="575"/>
      <c r="S207" s="575"/>
      <c r="T207" s="573"/>
      <c r="U207" s="576"/>
      <c r="V207" s="576"/>
      <c r="W207" s="576"/>
      <c r="X207" s="576"/>
      <c r="Y207" s="573"/>
      <c r="Z207" s="573"/>
      <c r="AA207" s="573"/>
      <c r="AB207" s="573"/>
      <c r="AC207" s="651">
        <v>203</v>
      </c>
    </row>
    <row r="208" spans="1:30" ht="51" x14ac:dyDescent="0.2">
      <c r="A208" s="316" t="s">
        <v>2378</v>
      </c>
      <c r="B208" s="558" t="s">
        <v>2379</v>
      </c>
      <c r="C208" s="562">
        <f>'Series 1100 Input'!J208</f>
        <v>0</v>
      </c>
      <c r="D208" s="318" t="s">
        <v>30</v>
      </c>
      <c r="E208" s="572" t="s">
        <v>392</v>
      </c>
      <c r="F208" s="572" t="s">
        <v>392</v>
      </c>
      <c r="G208" s="572" t="s">
        <v>392</v>
      </c>
      <c r="H208" s="324" t="str">
        <f>IF((0=$C208),"",IFERROR(IF($C208&lt;20,$C208*E208,IF(AND(20&lt;=$C208,$C208&lt;=100),$C208*F208,IF($C208&gt;100,$C208*G208,"No Offer"))),"No Offer"))</f>
        <v/>
      </c>
      <c r="I208" s="573">
        <v>90</v>
      </c>
      <c r="J208" s="573">
        <v>90</v>
      </c>
      <c r="K208" s="573">
        <v>90</v>
      </c>
      <c r="L208" s="326" t="str">
        <f>IF((0=$C208),"",IFERROR(IF($C208&lt;20,$C208*I208,IF(AND(20&lt;=$C208,$C208&lt;=100),$C208*J208,IF($C208&gt;100,$C208*K208,"No Offer"))),"No Offer"))</f>
        <v/>
      </c>
      <c r="M208" s="572">
        <v>159.91999999999999</v>
      </c>
      <c r="N208" s="572">
        <v>148.25</v>
      </c>
      <c r="O208" s="572">
        <v>148.25</v>
      </c>
      <c r="P208" s="324" t="str">
        <f>IF((0=$C208),"",IFERROR(IF($C208&lt;20,$C208*M208,IF(AND(20&lt;=$C208,$C208&lt;=100),$C208*N208,IF($C208&gt;100,$C208*O208,"No Offer"))),"No Offer"))</f>
        <v/>
      </c>
      <c r="Q208" s="575" t="s">
        <v>1959</v>
      </c>
      <c r="R208" s="575" t="s">
        <v>1959</v>
      </c>
      <c r="S208" s="575" t="s">
        <v>1959</v>
      </c>
      <c r="T208" s="326" t="str">
        <f>IF((0=$C208),"",IFERROR(IF($C208&lt;20,$C208*Q208,IF(AND(20&lt;=$C208,$C208&lt;=100),$C208*R208,IF($C208&gt;100,$C208*S208,"No Offer"))),"No Offer"))</f>
        <v/>
      </c>
      <c r="U208" s="576">
        <v>650</v>
      </c>
      <c r="V208" s="576">
        <v>640</v>
      </c>
      <c r="W208" s="576">
        <v>605</v>
      </c>
      <c r="X208" s="324" t="str">
        <f>IF((0=$C208),"",IFERROR(IF($C208&lt;20,$C208*U208,IF(AND(20&lt;=$C208,$C208&lt;=100),$C208*V208,IF($C208&gt;100,$C208*W208,"No Offer"))),"No Offer"))</f>
        <v/>
      </c>
      <c r="Y208" s="409" t="s">
        <v>402</v>
      </c>
      <c r="Z208" s="409" t="s">
        <v>402</v>
      </c>
      <c r="AA208" s="409" t="s">
        <v>403</v>
      </c>
      <c r="AB208" s="326" t="str">
        <f>IF((0=$C208),"",IFERROR(IF($C208&lt;20,$C208*Y208,IF(AND(20&lt;=$C208,$C208&lt;=100),$C208*Z208,IF($C208&gt;100,$C208*AA208,"No Offer"))),"No Offer"))</f>
        <v/>
      </c>
      <c r="AC208" s="651">
        <v>204</v>
      </c>
      <c r="AD208" s="651">
        <f>AC208</f>
        <v>204</v>
      </c>
    </row>
    <row r="209" spans="1:30" ht="15" x14ac:dyDescent="0.2">
      <c r="A209" s="316"/>
      <c r="B209" s="597"/>
      <c r="C209" s="562"/>
      <c r="D209" s="318"/>
      <c r="E209" s="572"/>
      <c r="F209" s="572"/>
      <c r="G209" s="572"/>
      <c r="H209" s="576"/>
      <c r="I209" s="573"/>
      <c r="J209" s="573"/>
      <c r="K209" s="573"/>
      <c r="L209" s="573"/>
      <c r="M209" s="572"/>
      <c r="N209" s="572"/>
      <c r="O209" s="572"/>
      <c r="P209" s="576"/>
      <c r="Q209" s="575"/>
      <c r="R209" s="575"/>
      <c r="S209" s="575"/>
      <c r="T209" s="573"/>
      <c r="U209" s="576"/>
      <c r="V209" s="576"/>
      <c r="W209" s="576"/>
      <c r="X209" s="576"/>
      <c r="Y209" s="573"/>
      <c r="Z209" s="573"/>
      <c r="AA209" s="573"/>
      <c r="AB209" s="573"/>
      <c r="AC209" s="651">
        <v>205</v>
      </c>
    </row>
    <row r="210" spans="1:30" ht="51" x14ac:dyDescent="0.2">
      <c r="A210" s="316" t="s">
        <v>2380</v>
      </c>
      <c r="B210" s="558" t="s">
        <v>2381</v>
      </c>
      <c r="C210" s="562">
        <f>'Series 1100 Input'!J210</f>
        <v>0</v>
      </c>
      <c r="D210" s="318" t="s">
        <v>30</v>
      </c>
      <c r="E210" s="572" t="s">
        <v>392</v>
      </c>
      <c r="F210" s="572" t="s">
        <v>392</v>
      </c>
      <c r="G210" s="572" t="s">
        <v>392</v>
      </c>
      <c r="H210" s="324" t="str">
        <f>IF((0=$C210),"",IFERROR(IF($C210&lt;20,$C210*E210,IF(AND(20&lt;=$C210,$C210&lt;=100),$C210*F210,IF($C210&gt;100,$C210*G210,"No Offer"))),"No Offer"))</f>
        <v/>
      </c>
      <c r="I210" s="573">
        <v>90</v>
      </c>
      <c r="J210" s="573">
        <v>90</v>
      </c>
      <c r="K210" s="573">
        <v>90</v>
      </c>
      <c r="L210" s="326" t="str">
        <f>IF((0=$C210),"",IFERROR(IF($C210&lt;20,$C210*I210,IF(AND(20&lt;=$C210,$C210&lt;=100),$C210*J210,IF($C210&gt;100,$C210*K210,"No Offer"))),"No Offer"))</f>
        <v/>
      </c>
      <c r="M210" s="572">
        <v>159.91999999999999</v>
      </c>
      <c r="N210" s="572">
        <v>148.25</v>
      </c>
      <c r="O210" s="572">
        <v>148.25</v>
      </c>
      <c r="P210" s="324" t="str">
        <f>IF((0=$C210),"",IFERROR(IF($C210&lt;20,$C210*M210,IF(AND(20&lt;=$C210,$C210&lt;=100),$C210*N210,IF($C210&gt;100,$C210*O210,"No Offer"))),"No Offer"))</f>
        <v/>
      </c>
      <c r="Q210" s="575" t="s">
        <v>1959</v>
      </c>
      <c r="R210" s="575" t="s">
        <v>1959</v>
      </c>
      <c r="S210" s="575" t="s">
        <v>1959</v>
      </c>
      <c r="T210" s="326" t="str">
        <f>IF((0=$C210),"",IFERROR(IF($C210&lt;20,$C210*Q210,IF(AND(20&lt;=$C210,$C210&lt;=100),$C210*R210,IF($C210&gt;100,$C210*S210,"No Offer"))),"No Offer"))</f>
        <v/>
      </c>
      <c r="U210" s="576">
        <v>825</v>
      </c>
      <c r="V210" s="576">
        <v>810</v>
      </c>
      <c r="W210" s="576">
        <v>775</v>
      </c>
      <c r="X210" s="324" t="str">
        <f>IF((0=$C210),"",IFERROR(IF($C210&lt;20,$C210*U210,IF(AND(20&lt;=$C210,$C210&lt;=100),$C210*V210,IF($C210&gt;100,$C210*W210,"No Offer"))),"No Offer"))</f>
        <v/>
      </c>
      <c r="Y210" s="409" t="s">
        <v>402</v>
      </c>
      <c r="Z210" s="409" t="s">
        <v>402</v>
      </c>
      <c r="AA210" s="409" t="s">
        <v>403</v>
      </c>
      <c r="AB210" s="326" t="str">
        <f>IF((0=$C210),"",IFERROR(IF($C210&lt;20,$C210*Y210,IF(AND(20&lt;=$C210,$C210&lt;=100),$C210*Z210,IF($C210&gt;100,$C210*AA210,"No Offer"))),"No Offer"))</f>
        <v/>
      </c>
      <c r="AC210" s="651">
        <v>206</v>
      </c>
      <c r="AD210" s="651">
        <f>AC210</f>
        <v>206</v>
      </c>
    </row>
    <row r="211" spans="1:30" ht="15" x14ac:dyDescent="0.2">
      <c r="A211" s="316"/>
      <c r="B211" s="597"/>
      <c r="C211" s="562"/>
      <c r="D211" s="318"/>
      <c r="E211" s="572"/>
      <c r="F211" s="572"/>
      <c r="G211" s="572"/>
      <c r="H211" s="576"/>
      <c r="I211" s="573"/>
      <c r="J211" s="573"/>
      <c r="K211" s="573"/>
      <c r="L211" s="573"/>
      <c r="M211" s="572"/>
      <c r="N211" s="572"/>
      <c r="O211" s="572"/>
      <c r="P211" s="576"/>
      <c r="Q211" s="575"/>
      <c r="R211" s="575"/>
      <c r="S211" s="575"/>
      <c r="T211" s="573"/>
      <c r="U211" s="576"/>
      <c r="V211" s="576"/>
      <c r="W211" s="576"/>
      <c r="X211" s="576"/>
      <c r="Y211" s="573"/>
      <c r="Z211" s="573"/>
      <c r="AA211" s="573"/>
      <c r="AB211" s="573"/>
      <c r="AC211" s="651">
        <v>207</v>
      </c>
    </row>
    <row r="212" spans="1:30" ht="38.25" x14ac:dyDescent="0.2">
      <c r="A212" s="316" t="s">
        <v>2382</v>
      </c>
      <c r="B212" s="558" t="s">
        <v>2383</v>
      </c>
      <c r="C212" s="562">
        <f>'Series 1100 Input'!J212</f>
        <v>0</v>
      </c>
      <c r="D212" s="318" t="s">
        <v>30</v>
      </c>
      <c r="E212" s="572" t="s">
        <v>392</v>
      </c>
      <c r="F212" s="572" t="s">
        <v>392</v>
      </c>
      <c r="G212" s="572" t="s">
        <v>392</v>
      </c>
      <c r="H212" s="324" t="str">
        <f>IF((0=$C212),"",IFERROR(IF($C212&lt;20,$C212*E212,IF(AND(20&lt;=$C212,$C212&lt;=100),$C212*F212,IF($C212&gt;100,$C212*G212,"No Offer"))),"No Offer"))</f>
        <v/>
      </c>
      <c r="I212" s="573">
        <v>90</v>
      </c>
      <c r="J212" s="573">
        <v>90</v>
      </c>
      <c r="K212" s="573">
        <v>90</v>
      </c>
      <c r="L212" s="326" t="str">
        <f>IF((0=$C212),"",IFERROR(IF($C212&lt;20,$C212*I212,IF(AND(20&lt;=$C212,$C212&lt;=100),$C212*J212,IF($C212&gt;100,$C212*K212,"No Offer"))),"No Offer"))</f>
        <v/>
      </c>
      <c r="M212" s="572">
        <v>154.74</v>
      </c>
      <c r="N212" s="572">
        <v>144.36000000000001</v>
      </c>
      <c r="O212" s="572">
        <v>144.36000000000001</v>
      </c>
      <c r="P212" s="324" t="str">
        <f>IF((0=$C212),"",IFERROR(IF($C212&lt;20,$C212*M212,IF(AND(20&lt;=$C212,$C212&lt;=100),$C212*N212,IF($C212&gt;100,$C212*O212,"No Offer"))),"No Offer"))</f>
        <v/>
      </c>
      <c r="Q212" s="575" t="s">
        <v>1959</v>
      </c>
      <c r="R212" s="575" t="s">
        <v>1959</v>
      </c>
      <c r="S212" s="575" t="s">
        <v>1959</v>
      </c>
      <c r="T212" s="326" t="str">
        <f>IF((0=$C212),"",IFERROR(IF($C212&lt;20,$C212*Q212,IF(AND(20&lt;=$C212,$C212&lt;=100),$C212*R212,IF($C212&gt;100,$C212*S212,"No Offer"))),"No Offer"))</f>
        <v/>
      </c>
      <c r="U212" s="576">
        <v>300</v>
      </c>
      <c r="V212" s="576">
        <v>285</v>
      </c>
      <c r="W212" s="576">
        <v>250</v>
      </c>
      <c r="X212" s="324" t="str">
        <f>IF((0=$C212),"",IFERROR(IF($C212&lt;20,$C212*U212,IF(AND(20&lt;=$C212,$C212&lt;=100),$C212*V212,IF($C212&gt;100,$C212*W212,"No Offer"))),"No Offer"))</f>
        <v/>
      </c>
      <c r="Y212" s="409" t="s">
        <v>402</v>
      </c>
      <c r="Z212" s="409" t="s">
        <v>402</v>
      </c>
      <c r="AA212" s="409" t="s">
        <v>403</v>
      </c>
      <c r="AB212" s="326" t="str">
        <f>IF((0=$C212),"",IFERROR(IF($C212&lt;20,$C212*Y212,IF(AND(20&lt;=$C212,$C212&lt;=100),$C212*Z212,IF($C212&gt;100,$C212*AA212,"No Offer"))),"No Offer"))</f>
        <v/>
      </c>
      <c r="AC212" s="651">
        <v>208</v>
      </c>
      <c r="AD212" s="651">
        <f>AC212</f>
        <v>208</v>
      </c>
    </row>
    <row r="213" spans="1:30" ht="15" x14ac:dyDescent="0.2">
      <c r="A213" s="316"/>
      <c r="B213" s="597"/>
      <c r="C213" s="562"/>
      <c r="D213" s="318"/>
      <c r="E213" s="572"/>
      <c r="F213" s="572"/>
      <c r="G213" s="572"/>
      <c r="H213" s="576"/>
      <c r="I213" s="573"/>
      <c r="J213" s="573"/>
      <c r="K213" s="573"/>
      <c r="L213" s="573"/>
      <c r="M213" s="572"/>
      <c r="N213" s="572"/>
      <c r="O213" s="572"/>
      <c r="P213" s="576"/>
      <c r="Q213" s="575"/>
      <c r="R213" s="575"/>
      <c r="S213" s="575"/>
      <c r="T213" s="573"/>
      <c r="U213" s="576"/>
      <c r="V213" s="576"/>
      <c r="W213" s="576"/>
      <c r="X213" s="576"/>
      <c r="Y213" s="573"/>
      <c r="Z213" s="573"/>
      <c r="AA213" s="573"/>
      <c r="AB213" s="573"/>
      <c r="AC213" s="651">
        <v>209</v>
      </c>
    </row>
    <row r="214" spans="1:30" ht="38.25" x14ac:dyDescent="0.2">
      <c r="A214" s="316" t="s">
        <v>2384</v>
      </c>
      <c r="B214" s="558" t="s">
        <v>2385</v>
      </c>
      <c r="C214" s="562">
        <f>'Series 1100 Input'!J214</f>
        <v>0</v>
      </c>
      <c r="D214" s="318" t="s">
        <v>30</v>
      </c>
      <c r="E214" s="572" t="s">
        <v>392</v>
      </c>
      <c r="F214" s="572" t="s">
        <v>392</v>
      </c>
      <c r="G214" s="572" t="s">
        <v>392</v>
      </c>
      <c r="H214" s="324" t="str">
        <f>IF((0=$C214),"",IFERROR(IF($C214&lt;20,$C214*E214,IF(AND(20&lt;=$C214,$C214&lt;=100),$C214*F214,IF($C214&gt;100,$C214*G214,"No Offer"))),"No Offer"))</f>
        <v/>
      </c>
      <c r="I214" s="573">
        <v>90</v>
      </c>
      <c r="J214" s="573">
        <v>90</v>
      </c>
      <c r="K214" s="573">
        <v>90</v>
      </c>
      <c r="L214" s="326" t="str">
        <f>IF((0=$C214),"",IFERROR(IF($C214&lt;20,$C214*I214,IF(AND(20&lt;=$C214,$C214&lt;=100),$C214*J214,IF($C214&gt;100,$C214*K214,"No Offer"))),"No Offer"))</f>
        <v/>
      </c>
      <c r="M214" s="572">
        <v>159.91999999999999</v>
      </c>
      <c r="N214" s="572">
        <v>148.25</v>
      </c>
      <c r="O214" s="572">
        <v>148.25</v>
      </c>
      <c r="P214" s="324" t="str">
        <f>IF((0=$C214),"",IFERROR(IF($C214&lt;20,$C214*M214,IF(AND(20&lt;=$C214,$C214&lt;=100),$C214*N214,IF($C214&gt;100,$C214*O214,"No Offer"))),"No Offer"))</f>
        <v/>
      </c>
      <c r="Q214" s="575" t="s">
        <v>1959</v>
      </c>
      <c r="R214" s="575" t="s">
        <v>1959</v>
      </c>
      <c r="S214" s="575" t="s">
        <v>1959</v>
      </c>
      <c r="T214" s="326" t="str">
        <f>IF((0=$C214),"",IFERROR(IF($C214&lt;20,$C214*Q214,IF(AND(20&lt;=$C214,$C214&lt;=100),$C214*R214,IF($C214&gt;100,$C214*S214,"No Offer"))),"No Offer"))</f>
        <v/>
      </c>
      <c r="U214" s="576">
        <v>350</v>
      </c>
      <c r="V214" s="576">
        <v>335</v>
      </c>
      <c r="W214" s="576">
        <v>300</v>
      </c>
      <c r="X214" s="324" t="str">
        <f>IF((0=$C214),"",IFERROR(IF($C214&lt;20,$C214*U214,IF(AND(20&lt;=$C214,$C214&lt;=100),$C214*V214,IF($C214&gt;100,$C214*W214,"No Offer"))),"No Offer"))</f>
        <v/>
      </c>
      <c r="Y214" s="409" t="s">
        <v>402</v>
      </c>
      <c r="Z214" s="409" t="s">
        <v>402</v>
      </c>
      <c r="AA214" s="409" t="s">
        <v>403</v>
      </c>
      <c r="AB214" s="326" t="str">
        <f>IF((0=$C214),"",IFERROR(IF($C214&lt;20,$C214*Y214,IF(AND(20&lt;=$C214,$C214&lt;=100),$C214*Z214,IF($C214&gt;100,$C214*AA214,"No Offer"))),"No Offer"))</f>
        <v/>
      </c>
      <c r="AC214" s="651">
        <v>210</v>
      </c>
      <c r="AD214" s="651">
        <f>AC214</f>
        <v>210</v>
      </c>
    </row>
    <row r="215" spans="1:30" ht="15" x14ac:dyDescent="0.2">
      <c r="A215" s="316"/>
      <c r="B215" s="597"/>
      <c r="C215" s="562"/>
      <c r="D215" s="318"/>
      <c r="E215" s="572"/>
      <c r="F215" s="572"/>
      <c r="G215" s="572"/>
      <c r="H215" s="576"/>
      <c r="I215" s="573"/>
      <c r="J215" s="573"/>
      <c r="K215" s="573"/>
      <c r="L215" s="573"/>
      <c r="M215" s="572"/>
      <c r="N215" s="572"/>
      <c r="O215" s="572"/>
      <c r="P215" s="576"/>
      <c r="Q215" s="575"/>
      <c r="R215" s="575"/>
      <c r="S215" s="575"/>
      <c r="T215" s="573"/>
      <c r="U215" s="576"/>
      <c r="V215" s="576"/>
      <c r="W215" s="576"/>
      <c r="X215" s="576"/>
      <c r="Y215" s="573"/>
      <c r="Z215" s="573"/>
      <c r="AA215" s="573"/>
      <c r="AB215" s="573"/>
      <c r="AC215" s="651">
        <v>211</v>
      </c>
    </row>
    <row r="216" spans="1:30" ht="38.25" x14ac:dyDescent="0.2">
      <c r="A216" s="316" t="s">
        <v>2386</v>
      </c>
      <c r="B216" s="558" t="s">
        <v>2387</v>
      </c>
      <c r="C216" s="562">
        <f>'Series 1100 Input'!J216</f>
        <v>0</v>
      </c>
      <c r="D216" s="318" t="s">
        <v>30</v>
      </c>
      <c r="E216" s="572" t="s">
        <v>392</v>
      </c>
      <c r="F216" s="572" t="s">
        <v>392</v>
      </c>
      <c r="G216" s="572" t="s">
        <v>392</v>
      </c>
      <c r="H216" s="324" t="str">
        <f>IF((0=$C216),"",IFERROR(IF($C216&lt;20,$C216*E216,IF(AND(20&lt;=$C216,$C216&lt;=100),$C216*F216,IF($C216&gt;100,$C216*G216,"No Offer"))),"No Offer"))</f>
        <v/>
      </c>
      <c r="I216" s="573">
        <v>90</v>
      </c>
      <c r="J216" s="573">
        <v>90</v>
      </c>
      <c r="K216" s="573">
        <v>90</v>
      </c>
      <c r="L216" s="326" t="str">
        <f>IF((0=$C216),"",IFERROR(IF($C216&lt;20,$C216*I216,IF(AND(20&lt;=$C216,$C216&lt;=100),$C216*J216,IF($C216&gt;100,$C216*K216,"No Offer"))),"No Offer"))</f>
        <v/>
      </c>
      <c r="M216" s="812">
        <v>159.91999999999999</v>
      </c>
      <c r="N216" s="812">
        <v>148.25</v>
      </c>
      <c r="O216" s="812">
        <v>148.25</v>
      </c>
      <c r="P216" s="324" t="str">
        <f>IF((0=$C216),"",IFERROR(IF($C216&lt;20,$C216*M216,IF(AND(20&lt;=$C216,$C216&lt;=100),$C216*N216,IF($C216&gt;100,$C216*O216,"No Offer"))),"No Offer"))</f>
        <v/>
      </c>
      <c r="Q216" s="575" t="s">
        <v>1959</v>
      </c>
      <c r="R216" s="575" t="s">
        <v>1959</v>
      </c>
      <c r="S216" s="575" t="s">
        <v>1959</v>
      </c>
      <c r="T216" s="326" t="str">
        <f>IF((0=$C216),"",IFERROR(IF($C216&lt;20,$C216*Q216,IF(AND(20&lt;=$C216,$C216&lt;=100),$C216*R216,IF($C216&gt;100,$C216*S216,"No Offer"))),"No Offer"))</f>
        <v/>
      </c>
      <c r="U216" s="813">
        <v>375</v>
      </c>
      <c r="V216" s="813">
        <v>360</v>
      </c>
      <c r="W216" s="813">
        <v>325</v>
      </c>
      <c r="X216" s="324" t="str">
        <f>IF((0=$C216),"",IFERROR(IF($C216&lt;20,$C216*U216,IF(AND(20&lt;=$C216,$C216&lt;=100),$C216*V216,IF($C216&gt;100,$C216*W216,"No Offer"))),"No Offer"))</f>
        <v/>
      </c>
      <c r="Y216" s="409" t="s">
        <v>402</v>
      </c>
      <c r="Z216" s="409" t="s">
        <v>402</v>
      </c>
      <c r="AA216" s="409" t="s">
        <v>403</v>
      </c>
      <c r="AB216" s="326" t="str">
        <f>IF((0=$C216),"",IFERROR(IF($C216&lt;20,$C216*Y216,IF(AND(20&lt;=$C216,$C216&lt;=100),$C216*Z216,IF($C216&gt;100,$C216*AA216,"No Offer"))),"No Offer"))</f>
        <v/>
      </c>
      <c r="AC216" s="651">
        <v>212</v>
      </c>
      <c r="AD216" s="651">
        <f>AC216</f>
        <v>212</v>
      </c>
    </row>
    <row r="217" spans="1:30" ht="15" x14ac:dyDescent="0.2">
      <c r="A217" s="562"/>
      <c r="B217" s="597"/>
      <c r="C217" s="562"/>
      <c r="D217" s="562"/>
      <c r="E217" s="572"/>
      <c r="F217" s="572"/>
      <c r="G217" s="572"/>
      <c r="H217" s="569"/>
      <c r="I217" s="573"/>
      <c r="J217" s="573"/>
      <c r="K217" s="573"/>
      <c r="L217" s="573"/>
      <c r="M217" s="572"/>
      <c r="N217" s="572"/>
      <c r="O217" s="572"/>
      <c r="P217" s="572"/>
      <c r="Q217" s="575"/>
      <c r="R217" s="575"/>
      <c r="S217" s="575"/>
      <c r="T217" s="575"/>
      <c r="U217" s="576"/>
      <c r="V217" s="576"/>
      <c r="W217" s="576"/>
      <c r="X217" s="576"/>
      <c r="Y217" s="573"/>
      <c r="Z217" s="573"/>
      <c r="AA217" s="573"/>
      <c r="AB217" s="411"/>
      <c r="AC217" s="651">
        <v>213</v>
      </c>
    </row>
    <row r="218" spans="1:30" ht="15" x14ac:dyDescent="0.2">
      <c r="A218" s="562"/>
      <c r="B218" s="597"/>
      <c r="C218" s="562"/>
      <c r="D218" s="562"/>
      <c r="E218" s="572"/>
      <c r="F218" s="572"/>
      <c r="G218" s="572"/>
      <c r="H218" s="569"/>
      <c r="I218" s="573"/>
      <c r="J218" s="573"/>
      <c r="K218" s="573"/>
      <c r="L218" s="573"/>
      <c r="M218" s="572"/>
      <c r="N218" s="572"/>
      <c r="O218" s="572"/>
      <c r="P218" s="572"/>
      <c r="Q218" s="575"/>
      <c r="R218" s="575"/>
      <c r="S218" s="575"/>
      <c r="T218" s="575"/>
      <c r="U218" s="576"/>
      <c r="V218" s="576"/>
      <c r="W218" s="576"/>
      <c r="X218" s="576"/>
      <c r="Y218" s="573"/>
      <c r="Z218" s="573"/>
      <c r="AA218" s="573"/>
      <c r="AB218" s="411"/>
      <c r="AC218" s="651">
        <v>214</v>
      </c>
    </row>
    <row r="219" spans="1:30" ht="25.5" customHeight="1" x14ac:dyDescent="0.2">
      <c r="A219" s="311"/>
      <c r="B219" s="563" t="s">
        <v>2388</v>
      </c>
      <c r="C219" s="313"/>
      <c r="D219" s="314"/>
      <c r="E219" s="806" t="s">
        <v>2389</v>
      </c>
      <c r="F219" s="806" t="s">
        <v>1060</v>
      </c>
      <c r="G219" s="806" t="s">
        <v>486</v>
      </c>
      <c r="H219" s="314"/>
      <c r="I219" s="807" t="s">
        <v>2389</v>
      </c>
      <c r="J219" s="807" t="s">
        <v>1060</v>
      </c>
      <c r="K219" s="807" t="s">
        <v>486</v>
      </c>
      <c r="L219" s="807"/>
      <c r="M219" s="806" t="s">
        <v>2389</v>
      </c>
      <c r="N219" s="806" t="s">
        <v>1060</v>
      </c>
      <c r="O219" s="806" t="s">
        <v>486</v>
      </c>
      <c r="P219" s="806"/>
      <c r="Q219" s="806" t="s">
        <v>2389</v>
      </c>
      <c r="R219" s="806" t="s">
        <v>1060</v>
      </c>
      <c r="S219" s="806" t="s">
        <v>486</v>
      </c>
      <c r="T219" s="806"/>
      <c r="U219" s="807" t="s">
        <v>2389</v>
      </c>
      <c r="V219" s="807" t="s">
        <v>1060</v>
      </c>
      <c r="W219" s="807" t="s">
        <v>486</v>
      </c>
      <c r="X219" s="807"/>
      <c r="Y219" s="807" t="s">
        <v>2389</v>
      </c>
      <c r="Z219" s="807" t="s">
        <v>1060</v>
      </c>
      <c r="AA219" s="807" t="s">
        <v>486</v>
      </c>
      <c r="AB219" s="613"/>
      <c r="AC219" s="651">
        <v>215</v>
      </c>
    </row>
    <row r="220" spans="1:30" ht="25.5" customHeight="1" x14ac:dyDescent="0.2">
      <c r="A220" s="794"/>
      <c r="B220" s="721" t="s">
        <v>2210</v>
      </c>
      <c r="C220" s="722"/>
      <c r="D220" s="723"/>
      <c r="E220" s="723"/>
      <c r="F220" s="723"/>
      <c r="G220" s="747">
        <f>SUM(H222:H227)</f>
        <v>0</v>
      </c>
      <c r="H220" s="723"/>
      <c r="I220" s="723"/>
      <c r="J220" s="723"/>
      <c r="K220" s="747">
        <f>SUM(L222:L227)</f>
        <v>0</v>
      </c>
      <c r="L220" s="723"/>
      <c r="M220" s="723"/>
      <c r="N220" s="723"/>
      <c r="O220" s="747">
        <f>SUM(P222:P227)</f>
        <v>0</v>
      </c>
      <c r="P220" s="723"/>
      <c r="Q220" s="723"/>
      <c r="R220" s="723"/>
      <c r="S220" s="747">
        <f>SUM(T222:T227)</f>
        <v>0</v>
      </c>
      <c r="T220" s="723"/>
      <c r="U220" s="723"/>
      <c r="V220" s="723"/>
      <c r="W220" s="747">
        <f>SUM(X222:X227)</f>
        <v>0</v>
      </c>
      <c r="X220" s="723"/>
      <c r="Y220" s="723"/>
      <c r="Z220" s="723"/>
      <c r="AA220" s="747">
        <f>SUM(AB222:AB227)</f>
        <v>0</v>
      </c>
      <c r="AB220" s="723"/>
      <c r="AC220" s="651">
        <v>216</v>
      </c>
    </row>
    <row r="221" spans="1:30" ht="12.75" customHeight="1" x14ac:dyDescent="0.2">
      <c r="A221" s="316"/>
      <c r="B221" s="558"/>
      <c r="C221" s="318"/>
      <c r="D221" s="318"/>
      <c r="E221" s="572"/>
      <c r="F221" s="572"/>
      <c r="G221" s="572"/>
      <c r="H221" s="319"/>
      <c r="I221" s="573"/>
      <c r="J221" s="573"/>
      <c r="K221" s="573"/>
      <c r="L221" s="573"/>
      <c r="M221" s="572"/>
      <c r="N221" s="572"/>
      <c r="O221" s="572"/>
      <c r="P221" s="572"/>
      <c r="Q221" s="575"/>
      <c r="R221" s="575"/>
      <c r="S221" s="575"/>
      <c r="T221" s="575"/>
      <c r="U221" s="576"/>
      <c r="V221" s="576"/>
      <c r="W221" s="576"/>
      <c r="X221" s="576"/>
      <c r="Y221" s="573"/>
      <c r="Z221" s="573"/>
      <c r="AA221" s="573"/>
      <c r="AB221" s="601"/>
      <c r="AC221" s="651">
        <v>217</v>
      </c>
    </row>
    <row r="222" spans="1:30" ht="25.5" customHeight="1" x14ac:dyDescent="0.2">
      <c r="A222" s="316" t="s">
        <v>2390</v>
      </c>
      <c r="B222" s="558" t="s">
        <v>2391</v>
      </c>
      <c r="C222" s="318">
        <f>'Series 1100 Input'!J222</f>
        <v>0</v>
      </c>
      <c r="D222" s="318" t="s">
        <v>1636</v>
      </c>
      <c r="E222" s="812">
        <v>157.30000000000001</v>
      </c>
      <c r="F222" s="812">
        <v>157.30000000000001</v>
      </c>
      <c r="G222" s="812">
        <v>157.30000000000001</v>
      </c>
      <c r="H222" s="324" t="str">
        <f>IF((0=$C222),"",IFERROR(IF($C222&lt;2,$C222*E222,IF(AND(2&lt;=$C222,$C222&lt;=10),$C222*F222,IF($C222&gt;10,$C222*G222,"No Offer"))),"No Offer"))</f>
        <v/>
      </c>
      <c r="I222" s="814">
        <v>120</v>
      </c>
      <c r="J222" s="814">
        <v>120</v>
      </c>
      <c r="K222" s="814">
        <v>120</v>
      </c>
      <c r="L222" s="326" t="str">
        <f>IF((0=$C222),"",IFERROR(IF($C222&lt;2,$C222*I222,IF(AND(2&lt;=$C222,$C222&lt;=10),$C222*J222,IF($C222&gt;10,$C222*K222,"No Offer"))),"No Offer"))</f>
        <v/>
      </c>
      <c r="M222" s="812">
        <v>360.08</v>
      </c>
      <c r="N222" s="812">
        <v>360.08</v>
      </c>
      <c r="O222" s="812">
        <v>360.08</v>
      </c>
      <c r="P222" s="324" t="str">
        <f>IF((0=$C222),"",IFERROR(IF($C222&lt;2,$C222*M222,IF(AND(2&lt;=$C222,$C222&lt;=10),$C222*N222,IF($C222&gt;10,$C222*O222,"No Offer"))),"No Offer"))</f>
        <v/>
      </c>
      <c r="Q222" s="817">
        <v>140</v>
      </c>
      <c r="R222" s="817">
        <v>140</v>
      </c>
      <c r="S222" s="817">
        <v>140</v>
      </c>
      <c r="T222" s="326" t="str">
        <f>IF((0=$C222),"",IFERROR(IF($C222&lt;2,$C222*Q222,IF(AND(2&lt;=$C222,$C222&lt;=10),$C222*R222,IF($C222&gt;10,$C222*S222,"No Offer"))),"No Offer"))</f>
        <v/>
      </c>
      <c r="U222" s="813">
        <v>240</v>
      </c>
      <c r="V222" s="813">
        <v>230</v>
      </c>
      <c r="W222" s="813">
        <v>220</v>
      </c>
      <c r="X222" s="324" t="str">
        <f>IF((0=$C222),"",IFERROR(IF($C222&lt;2,$C222*U222,IF(AND(2&lt;=$C222,$C222&lt;=10),$C222*V222,IF($C222&gt;10,$C222*W222,"No Offer"))),"No Offer"))</f>
        <v/>
      </c>
      <c r="Y222" s="814">
        <v>250</v>
      </c>
      <c r="Z222" s="814">
        <v>200</v>
      </c>
      <c r="AA222" s="814">
        <v>200</v>
      </c>
      <c r="AB222" s="326" t="str">
        <f>IF((0=$C222),"",IFERROR(IF($C222&lt;2,$C222*Y222,IF(AND(2&lt;=$C222,$C222&lt;=10),$C222*Z222,IF($C222&gt;10,$C222*AA222,"No Offer"))),"No Offer"))</f>
        <v/>
      </c>
      <c r="AC222" s="651">
        <v>218</v>
      </c>
      <c r="AD222" s="651">
        <f>AC222</f>
        <v>218</v>
      </c>
    </row>
    <row r="223" spans="1:30" ht="12.75" customHeight="1" x14ac:dyDescent="0.2">
      <c r="A223" s="316"/>
      <c r="B223" s="558"/>
      <c r="C223" s="318"/>
      <c r="D223" s="318"/>
      <c r="E223" s="572"/>
      <c r="F223" s="572"/>
      <c r="G223" s="572"/>
      <c r="H223" s="319"/>
      <c r="I223" s="573"/>
      <c r="J223" s="573"/>
      <c r="K223" s="573"/>
      <c r="L223" s="573"/>
      <c r="M223" s="572"/>
      <c r="N223" s="572"/>
      <c r="O223" s="572"/>
      <c r="P223" s="319"/>
      <c r="Q223" s="575"/>
      <c r="R223" s="575"/>
      <c r="S223" s="575"/>
      <c r="T223" s="573"/>
      <c r="U223" s="576"/>
      <c r="V223" s="576"/>
      <c r="W223" s="576"/>
      <c r="X223" s="319"/>
      <c r="Y223" s="573"/>
      <c r="Z223" s="573"/>
      <c r="AA223" s="573"/>
      <c r="AB223" s="573"/>
      <c r="AC223" s="651">
        <v>219</v>
      </c>
    </row>
    <row r="224" spans="1:30" ht="25.5" customHeight="1" x14ac:dyDescent="0.2">
      <c r="A224" s="316" t="s">
        <v>2392</v>
      </c>
      <c r="B224" s="558" t="s">
        <v>2393</v>
      </c>
      <c r="C224" s="318">
        <f>'Series 1100 Input'!J224</f>
        <v>0</v>
      </c>
      <c r="D224" s="318" t="s">
        <v>1636</v>
      </c>
      <c r="E224" s="572">
        <v>157.30000000000001</v>
      </c>
      <c r="F224" s="572">
        <v>157.30000000000001</v>
      </c>
      <c r="G224" s="572">
        <v>157.30000000000001</v>
      </c>
      <c r="H224" s="324" t="str">
        <f>IF((0=$C224),"",IFERROR(IF($C224&lt;2,$C224*E224,IF(AND(2&lt;=$C224,$C224&lt;=10),$C224*F224,IF($C224&gt;10,$C224*G224,"No Offer"))),"No Offer"))</f>
        <v/>
      </c>
      <c r="I224" s="814">
        <v>120</v>
      </c>
      <c r="J224" s="814">
        <v>120</v>
      </c>
      <c r="K224" s="814">
        <v>120</v>
      </c>
      <c r="L224" s="326" t="str">
        <f>IF((0=$C224),"",IFERROR(IF($C224&lt;2,$C224*I224,IF(AND(2&lt;=$C224,$C224&lt;=10),$C224*J224,IF($C224&gt;10,$C224*K224,"No Offer"))),"No Offer"))</f>
        <v/>
      </c>
      <c r="M224" s="572">
        <v>360.08</v>
      </c>
      <c r="N224" s="572">
        <v>360.08</v>
      </c>
      <c r="O224" s="572">
        <v>360.08</v>
      </c>
      <c r="P224" s="324" t="str">
        <f>IF((0=$C224),"",IFERROR(IF($C224&lt;2,$C224*M224,IF(AND(2&lt;=$C224,$C224&lt;=10),$C224*N224,IF($C224&gt;10,$C224*O224,"No Offer"))),"No Offer"))</f>
        <v/>
      </c>
      <c r="Q224" s="575">
        <v>140</v>
      </c>
      <c r="R224" s="575">
        <v>140</v>
      </c>
      <c r="S224" s="575">
        <v>140</v>
      </c>
      <c r="T224" s="326" t="str">
        <f>IF((0=$C224),"",IFERROR(IF($C224&lt;2,$C224*Q224,IF(AND(2&lt;=$C224,$C224&lt;=10),$C224*R224,IF($C224&gt;10,$C224*S224,"No Offer"))),"No Offer"))</f>
        <v/>
      </c>
      <c r="U224" s="576">
        <v>240</v>
      </c>
      <c r="V224" s="576">
        <v>230</v>
      </c>
      <c r="W224" s="576">
        <v>220</v>
      </c>
      <c r="X224" s="324" t="str">
        <f>IF((0=$C224),"",IFERROR(IF($C224&lt;2,$C224*U224,IF(AND(2&lt;=$C224,$C224&lt;=10),$C224*V224,IF($C224&gt;10,$C224*W224,"No Offer"))),"No Offer"))</f>
        <v/>
      </c>
      <c r="Y224" s="573">
        <v>250</v>
      </c>
      <c r="Z224" s="573">
        <v>200</v>
      </c>
      <c r="AA224" s="573">
        <v>200</v>
      </c>
      <c r="AB224" s="326" t="str">
        <f>IF((0=$C224),"",IFERROR(IF($C224&lt;2,$C224*Y224,IF(AND(2&lt;=$C224,$C224&lt;=10),$C224*Z224,IF($C224&gt;10,$C224*AA224,"No Offer"))),"No Offer"))</f>
        <v/>
      </c>
      <c r="AC224" s="651">
        <v>220</v>
      </c>
      <c r="AD224" s="651">
        <f>AC224</f>
        <v>220</v>
      </c>
    </row>
    <row r="225" spans="1:30" ht="13.5" customHeight="1" x14ac:dyDescent="0.2">
      <c r="A225" s="316"/>
      <c r="B225" s="558"/>
      <c r="C225" s="318"/>
      <c r="D225" s="318"/>
      <c r="E225" s="572"/>
      <c r="F225" s="572"/>
      <c r="G225" s="572"/>
      <c r="H225" s="319"/>
      <c r="I225" s="573"/>
      <c r="J225" s="573"/>
      <c r="K225" s="573"/>
      <c r="L225" s="573"/>
      <c r="M225" s="572"/>
      <c r="N225" s="572"/>
      <c r="O225" s="572"/>
      <c r="P225" s="319"/>
      <c r="Q225" s="575"/>
      <c r="R225" s="575"/>
      <c r="S225" s="575"/>
      <c r="T225" s="573"/>
      <c r="U225" s="576"/>
      <c r="V225" s="576"/>
      <c r="W225" s="576"/>
      <c r="X225" s="319"/>
      <c r="Y225" s="573"/>
      <c r="Z225" s="573"/>
      <c r="AA225" s="573"/>
      <c r="AB225" s="573"/>
      <c r="AC225" s="651">
        <v>221</v>
      </c>
    </row>
    <row r="226" spans="1:30" ht="25.5" customHeight="1" x14ac:dyDescent="0.2">
      <c r="A226" s="316" t="s">
        <v>2394</v>
      </c>
      <c r="B226" s="558" t="s">
        <v>2395</v>
      </c>
      <c r="C226" s="318">
        <f>'Series 1100 Input'!J226</f>
        <v>0</v>
      </c>
      <c r="D226" s="318" t="s">
        <v>1636</v>
      </c>
      <c r="E226" s="572">
        <v>157.30000000000001</v>
      </c>
      <c r="F226" s="572">
        <v>157.30000000000001</v>
      </c>
      <c r="G226" s="572">
        <v>157.30000000000001</v>
      </c>
      <c r="H226" s="324" t="str">
        <f>IF((0=$C226),"",IFERROR(IF($C226&lt;2,$C226*E226,IF(AND(2&lt;=$C226,$C226&lt;=10),$C226*F226,IF($C226&gt;10,$C226*G226,"No Offer"))),"No Offer"))</f>
        <v/>
      </c>
      <c r="I226" s="814">
        <v>120</v>
      </c>
      <c r="J226" s="814">
        <v>120</v>
      </c>
      <c r="K226" s="814">
        <v>120</v>
      </c>
      <c r="L226" s="326" t="str">
        <f>IF((0=$C226),"",IFERROR(IF($C226&lt;2,$C226*I226,IF(AND(2&lt;=$C226,$C226&lt;=10),$C226*J226,IF($C226&gt;10,$C226*K226,"No Offer"))),"No Offer"))</f>
        <v/>
      </c>
      <c r="M226" s="572">
        <v>360.08</v>
      </c>
      <c r="N226" s="572">
        <v>360.08</v>
      </c>
      <c r="O226" s="572">
        <v>360.08</v>
      </c>
      <c r="P226" s="324" t="str">
        <f>IF((0=$C226),"",IFERROR(IF($C226&lt;2,$C226*M226,IF(AND(2&lt;=$C226,$C226&lt;=10),$C226*N226,IF($C226&gt;10,$C226*O226,"No Offer"))),"No Offer"))</f>
        <v/>
      </c>
      <c r="Q226" s="575">
        <v>140</v>
      </c>
      <c r="R226" s="575">
        <v>140</v>
      </c>
      <c r="S226" s="575">
        <v>140</v>
      </c>
      <c r="T226" s="326" t="str">
        <f>IF((0=$C226),"",IFERROR(IF($C226&lt;2,$C226*Q226,IF(AND(2&lt;=$C226,$C226&lt;=10),$C226*R226,IF($C226&gt;10,$C226*S226,"No Offer"))),"No Offer"))</f>
        <v/>
      </c>
      <c r="U226" s="576">
        <v>250</v>
      </c>
      <c r="V226" s="576">
        <v>240</v>
      </c>
      <c r="W226" s="576">
        <v>230</v>
      </c>
      <c r="X226" s="324" t="str">
        <f>IF((0=$C226),"",IFERROR(IF($C226&lt;2,$C226*U226,IF(AND(2&lt;=$C226,$C226&lt;=10),$C226*V226,IF($C226&gt;10,$C226*W226,"No Offer"))),"No Offer"))</f>
        <v/>
      </c>
      <c r="Y226" s="573">
        <v>250</v>
      </c>
      <c r="Z226" s="573">
        <v>200</v>
      </c>
      <c r="AA226" s="573">
        <v>200</v>
      </c>
      <c r="AB226" s="326" t="str">
        <f>IF((0=$C226),"",IFERROR(IF($C226&lt;2,$C226*Y226,IF(AND(2&lt;=$C226,$C226&lt;=10),$C226*Z226,IF($C226&gt;10,$C226*AA226,"No Offer"))),"No Offer"))</f>
        <v/>
      </c>
      <c r="AC226" s="651">
        <v>222</v>
      </c>
      <c r="AD226" s="651">
        <f>AC226</f>
        <v>222</v>
      </c>
    </row>
    <row r="227" spans="1:30" ht="12.75" customHeight="1" x14ac:dyDescent="0.2">
      <c r="A227" s="316"/>
      <c r="B227" s="558"/>
      <c r="C227" s="318"/>
      <c r="D227" s="318"/>
      <c r="E227" s="572"/>
      <c r="F227" s="572"/>
      <c r="G227" s="572"/>
      <c r="H227" s="319"/>
      <c r="I227" s="573"/>
      <c r="J227" s="573"/>
      <c r="K227" s="573"/>
      <c r="L227" s="573"/>
      <c r="M227" s="572"/>
      <c r="N227" s="572"/>
      <c r="O227" s="572"/>
      <c r="P227" s="572"/>
      <c r="Q227" s="575"/>
      <c r="R227" s="575"/>
      <c r="S227" s="575"/>
      <c r="T227" s="575"/>
      <c r="U227" s="576"/>
      <c r="V227" s="576"/>
      <c r="W227" s="576"/>
      <c r="X227" s="576"/>
      <c r="Y227" s="573"/>
      <c r="Z227" s="573"/>
      <c r="AA227" s="573"/>
      <c r="AB227" s="411"/>
      <c r="AC227" s="651">
        <v>223</v>
      </c>
    </row>
    <row r="228" spans="1:30" ht="25.5" customHeight="1" x14ac:dyDescent="0.2">
      <c r="A228" s="311"/>
      <c r="B228" s="563" t="s">
        <v>2396</v>
      </c>
      <c r="C228" s="313"/>
      <c r="D228" s="314"/>
      <c r="E228" s="806"/>
      <c r="F228" s="806"/>
      <c r="G228" s="806"/>
      <c r="H228" s="314"/>
      <c r="I228" s="807"/>
      <c r="J228" s="807"/>
      <c r="K228" s="807"/>
      <c r="L228" s="807"/>
      <c r="M228" s="806"/>
      <c r="N228" s="806"/>
      <c r="O228" s="806"/>
      <c r="P228" s="806"/>
      <c r="Q228" s="806"/>
      <c r="R228" s="806"/>
      <c r="S228" s="806"/>
      <c r="T228" s="806"/>
      <c r="U228" s="807"/>
      <c r="V228" s="807"/>
      <c r="W228" s="807"/>
      <c r="X228" s="807"/>
      <c r="Y228" s="807"/>
      <c r="Z228" s="807"/>
      <c r="AA228" s="807"/>
      <c r="AB228" s="403"/>
      <c r="AC228" s="651">
        <v>224</v>
      </c>
    </row>
    <row r="229" spans="1:30" ht="25.5" customHeight="1" x14ac:dyDescent="0.2">
      <c r="A229" s="311"/>
      <c r="B229" s="563"/>
      <c r="C229" s="313"/>
      <c r="D229" s="314"/>
      <c r="E229" s="806"/>
      <c r="F229" s="806"/>
      <c r="G229" s="806"/>
      <c r="H229" s="314"/>
      <c r="I229" s="807"/>
      <c r="J229" s="807"/>
      <c r="K229" s="807"/>
      <c r="L229" s="807"/>
      <c r="M229" s="806"/>
      <c r="N229" s="806"/>
      <c r="O229" s="806"/>
      <c r="P229" s="806"/>
      <c r="Q229" s="806"/>
      <c r="R229" s="806"/>
      <c r="S229" s="806"/>
      <c r="T229" s="806"/>
      <c r="U229" s="807"/>
      <c r="V229" s="807"/>
      <c r="W229" s="807"/>
      <c r="X229" s="807"/>
      <c r="Y229" s="807"/>
      <c r="Z229" s="807"/>
      <c r="AA229" s="807"/>
      <c r="AB229" s="403"/>
      <c r="AC229" s="651">
        <v>225</v>
      </c>
    </row>
    <row r="230" spans="1:30" ht="13.5" customHeight="1" x14ac:dyDescent="0.2">
      <c r="A230" s="316"/>
      <c r="B230" s="558"/>
      <c r="C230" s="318"/>
      <c r="D230" s="318"/>
      <c r="E230" s="572"/>
      <c r="F230" s="572"/>
      <c r="G230" s="572"/>
      <c r="H230" s="319"/>
      <c r="I230" s="573"/>
      <c r="J230" s="573"/>
      <c r="K230" s="573"/>
      <c r="L230" s="573"/>
      <c r="M230" s="572"/>
      <c r="N230" s="572"/>
      <c r="O230" s="572"/>
      <c r="P230" s="572"/>
      <c r="Q230" s="575"/>
      <c r="R230" s="575"/>
      <c r="S230" s="575"/>
      <c r="T230" s="575"/>
      <c r="U230" s="576"/>
      <c r="V230" s="576"/>
      <c r="W230" s="576"/>
      <c r="X230" s="576"/>
      <c r="Y230" s="573"/>
      <c r="Z230" s="573"/>
      <c r="AA230" s="573"/>
      <c r="AB230" s="411"/>
      <c r="AC230" s="651">
        <v>226</v>
      </c>
    </row>
    <row r="231" spans="1:30" ht="13.5" customHeight="1" x14ac:dyDescent="0.2">
      <c r="A231" s="316"/>
      <c r="B231" s="558"/>
      <c r="C231" s="318"/>
      <c r="D231" s="318"/>
      <c r="E231" s="572"/>
      <c r="F231" s="572"/>
      <c r="G231" s="572"/>
      <c r="H231" s="319"/>
      <c r="I231" s="573"/>
      <c r="J231" s="573"/>
      <c r="K231" s="573"/>
      <c r="L231" s="573"/>
      <c r="M231" s="572"/>
      <c r="N231" s="572"/>
      <c r="O231" s="572"/>
      <c r="P231" s="572"/>
      <c r="Q231" s="575"/>
      <c r="R231" s="575"/>
      <c r="S231" s="575"/>
      <c r="T231" s="575"/>
      <c r="U231" s="576"/>
      <c r="V231" s="576"/>
      <c r="W231" s="576"/>
      <c r="X231" s="576"/>
      <c r="Y231" s="573"/>
      <c r="Z231" s="573"/>
      <c r="AA231" s="573"/>
      <c r="AB231" s="411"/>
      <c r="AC231" s="651">
        <v>227</v>
      </c>
    </row>
    <row r="232" spans="1:30" ht="13.5" customHeight="1" x14ac:dyDescent="0.2">
      <c r="A232" s="331"/>
      <c r="B232" s="586" t="s">
        <v>2397</v>
      </c>
      <c r="C232" s="334"/>
      <c r="D232" s="334"/>
      <c r="E232" s="804" t="s">
        <v>1633</v>
      </c>
      <c r="F232" s="804" t="s">
        <v>1595</v>
      </c>
      <c r="G232" s="804" t="s">
        <v>1596</v>
      </c>
      <c r="H232" s="334"/>
      <c r="I232" s="805" t="s">
        <v>1633</v>
      </c>
      <c r="J232" s="805" t="s">
        <v>1595</v>
      </c>
      <c r="K232" s="805" t="s">
        <v>1596</v>
      </c>
      <c r="L232" s="805"/>
      <c r="M232" s="804" t="s">
        <v>1633</v>
      </c>
      <c r="N232" s="804" t="s">
        <v>1595</v>
      </c>
      <c r="O232" s="804" t="s">
        <v>1596</v>
      </c>
      <c r="P232" s="804"/>
      <c r="Q232" s="804" t="s">
        <v>1633</v>
      </c>
      <c r="R232" s="804" t="s">
        <v>1595</v>
      </c>
      <c r="S232" s="804" t="s">
        <v>1596</v>
      </c>
      <c r="T232" s="804"/>
      <c r="U232" s="805" t="s">
        <v>1633</v>
      </c>
      <c r="V232" s="805" t="s">
        <v>1595</v>
      </c>
      <c r="W232" s="805" t="s">
        <v>1596</v>
      </c>
      <c r="X232" s="805"/>
      <c r="Y232" s="805" t="s">
        <v>1633</v>
      </c>
      <c r="Z232" s="805" t="s">
        <v>1595</v>
      </c>
      <c r="AA232" s="805" t="s">
        <v>1596</v>
      </c>
      <c r="AB232" s="433"/>
      <c r="AC232" s="651">
        <v>228</v>
      </c>
    </row>
    <row r="233" spans="1:30" ht="13.5" customHeight="1" x14ac:dyDescent="0.2">
      <c r="A233" s="794"/>
      <c r="B233" s="721" t="s">
        <v>2210</v>
      </c>
      <c r="C233" s="722"/>
      <c r="D233" s="723"/>
      <c r="E233" s="723"/>
      <c r="F233" s="723"/>
      <c r="G233" s="747">
        <f>SUM(H235:H241)</f>
        <v>0</v>
      </c>
      <c r="H233" s="723"/>
      <c r="I233" s="723"/>
      <c r="J233" s="723"/>
      <c r="K233" s="747">
        <f>SUM(L235:L241)</f>
        <v>0</v>
      </c>
      <c r="L233" s="723"/>
      <c r="M233" s="723"/>
      <c r="N233" s="723"/>
      <c r="O233" s="747">
        <f>SUM(P235:P241)</f>
        <v>0</v>
      </c>
      <c r="P233" s="723"/>
      <c r="Q233" s="723"/>
      <c r="R233" s="723"/>
      <c r="S233" s="747">
        <f>SUM(T235:T241)</f>
        <v>0</v>
      </c>
      <c r="T233" s="723"/>
      <c r="U233" s="723"/>
      <c r="V233" s="723"/>
      <c r="W233" s="747">
        <f>SUM(X235:X241)</f>
        <v>0</v>
      </c>
      <c r="X233" s="723"/>
      <c r="Y233" s="723"/>
      <c r="Z233" s="723"/>
      <c r="AA233" s="747">
        <f>SUM(AB235:AB241)</f>
        <v>0</v>
      </c>
      <c r="AB233" s="723"/>
      <c r="AC233" s="651">
        <v>229</v>
      </c>
    </row>
    <row r="234" spans="1:30" ht="13.5" customHeight="1" x14ac:dyDescent="0.2">
      <c r="A234" s="316"/>
      <c r="B234" s="558"/>
      <c r="C234" s="318"/>
      <c r="D234" s="318"/>
      <c r="E234" s="572"/>
      <c r="F234" s="572"/>
      <c r="G234" s="572"/>
      <c r="H234" s="319"/>
      <c r="I234" s="573"/>
      <c r="J234" s="573"/>
      <c r="K234" s="573"/>
      <c r="L234" s="573"/>
      <c r="M234" s="572"/>
      <c r="N234" s="572"/>
      <c r="O234" s="572"/>
      <c r="P234" s="572"/>
      <c r="Q234" s="575"/>
      <c r="R234" s="575"/>
      <c r="S234" s="575"/>
      <c r="T234" s="575"/>
      <c r="U234" s="576"/>
      <c r="V234" s="576"/>
      <c r="W234" s="576"/>
      <c r="X234" s="576"/>
      <c r="Y234" s="573"/>
      <c r="Z234" s="573"/>
      <c r="AA234" s="573"/>
      <c r="AB234" s="411"/>
      <c r="AC234" s="651">
        <v>230</v>
      </c>
    </row>
    <row r="235" spans="1:30" ht="56.25" customHeight="1" x14ac:dyDescent="0.2">
      <c r="A235" s="316" t="s">
        <v>2398</v>
      </c>
      <c r="B235" s="558" t="s">
        <v>2399</v>
      </c>
      <c r="C235" s="318">
        <f>'Series 1100 Input'!J235</f>
        <v>0</v>
      </c>
      <c r="D235" s="318" t="s">
        <v>451</v>
      </c>
      <c r="E235" s="572">
        <v>73.459999999999994</v>
      </c>
      <c r="F235" s="572">
        <v>50.48</v>
      </c>
      <c r="G235" s="572">
        <v>51.48</v>
      </c>
      <c r="H235" s="324" t="str">
        <f>IF((0=$C235),"",IFERROR(IF($C235&lt;20,$C235*E235,IF(AND(20&lt;=$C235,$C235&lt;=100),$C235*F235,IF($C235&gt;100,$C235*G235,"No Offer"))),"No Offer"))</f>
        <v/>
      </c>
      <c r="I235" s="573">
        <v>25</v>
      </c>
      <c r="J235" s="573">
        <v>25</v>
      </c>
      <c r="K235" s="573">
        <v>25</v>
      </c>
      <c r="L235" s="326" t="str">
        <f>IF((0=$C235),"",IFERROR(IF($C235&lt;20,$C235*I235,IF(AND(20&lt;=$C235,$C235&lt;=100),$C235*J235,IF($C235&gt;100,$C235*K235,"No Offer"))),"No Offer"))</f>
        <v/>
      </c>
      <c r="M235" s="572">
        <v>45.6</v>
      </c>
      <c r="N235" s="572">
        <v>45.6</v>
      </c>
      <c r="O235" s="572">
        <v>45.6</v>
      </c>
      <c r="P235" s="324" t="str">
        <f>IF((0=$C235),"",IFERROR(IF($C235&lt;20,$C235*M235,IF(AND(20&lt;=$C235,$C235&lt;=100),$C235*N235,IF($C235&gt;100,$C235*O235,"No Offer"))),"No Offer"))</f>
        <v/>
      </c>
      <c r="Q235" s="575">
        <v>20</v>
      </c>
      <c r="R235" s="575">
        <v>18</v>
      </c>
      <c r="S235" s="575">
        <v>16</v>
      </c>
      <c r="T235" s="326" t="str">
        <f>IF((0=$C235),"",IFERROR(IF($C235&lt;20,$C235*Q235,IF(AND(20&lt;=$C235,$C235&lt;=100),$C235*R235,IF($C235&gt;100,$C235*S235,"No Offer"))),"No Offer"))</f>
        <v/>
      </c>
      <c r="U235" s="576">
        <v>74.19</v>
      </c>
      <c r="V235" s="576">
        <v>72.17</v>
      </c>
      <c r="W235" s="576">
        <v>70.819999999999993</v>
      </c>
      <c r="X235" s="324" t="str">
        <f>IF((0=$C235),"",IFERROR(IF($C235&lt;20,$C235*U235,IF(AND(20&lt;=$C235,$C235&lt;=100),$C235*V235,IF($C235&gt;100,$C235*W235,"No Offer"))),"No Offer"))</f>
        <v/>
      </c>
      <c r="Y235" s="573">
        <v>50</v>
      </c>
      <c r="Z235" s="573">
        <v>40</v>
      </c>
      <c r="AA235" s="573">
        <v>35</v>
      </c>
      <c r="AB235" s="326" t="str">
        <f>IF((0=$C235),"",IFERROR(IF($C235&lt;20,$C235*Y235,IF(AND(20&lt;=$C235,$C235&lt;=100),$C235*Z235,IF($C235&gt;100,$C235*AA235,"No Offer"))),"No Offer"))</f>
        <v/>
      </c>
      <c r="AC235" s="651">
        <v>231</v>
      </c>
      <c r="AD235" s="651">
        <f>AC235</f>
        <v>231</v>
      </c>
    </row>
    <row r="236" spans="1:30" ht="13.5" customHeight="1" x14ac:dyDescent="0.2">
      <c r="A236" s="316"/>
      <c r="B236" s="558"/>
      <c r="C236" s="318"/>
      <c r="D236" s="318"/>
      <c r="E236" s="572"/>
      <c r="F236" s="572"/>
      <c r="G236" s="572"/>
      <c r="H236" s="576"/>
      <c r="I236" s="573"/>
      <c r="J236" s="573"/>
      <c r="K236" s="573"/>
      <c r="L236" s="411"/>
      <c r="M236" s="572"/>
      <c r="N236" s="572"/>
      <c r="O236" s="572"/>
      <c r="P236" s="576"/>
      <c r="Q236" s="575"/>
      <c r="R236" s="575"/>
      <c r="S236" s="575"/>
      <c r="T236" s="411"/>
      <c r="U236" s="576"/>
      <c r="V236" s="576"/>
      <c r="W236" s="576"/>
      <c r="X236" s="576"/>
      <c r="Y236" s="573"/>
      <c r="Z236" s="573"/>
      <c r="AA236" s="573"/>
      <c r="AB236" s="411"/>
      <c r="AC236" s="651">
        <v>232</v>
      </c>
    </row>
    <row r="237" spans="1:30" ht="54.75" customHeight="1" x14ac:dyDescent="0.2">
      <c r="A237" s="316" t="s">
        <v>2400</v>
      </c>
      <c r="B237" s="558" t="s">
        <v>2401</v>
      </c>
      <c r="C237" s="318">
        <f>'Series 1100 Input'!J237</f>
        <v>0</v>
      </c>
      <c r="D237" s="318" t="s">
        <v>451</v>
      </c>
      <c r="E237" s="572">
        <v>73.459999999999994</v>
      </c>
      <c r="F237" s="572" t="s">
        <v>2402</v>
      </c>
      <c r="G237" s="572" t="s">
        <v>2403</v>
      </c>
      <c r="H237" s="324" t="str">
        <f>IF((0=$C237),"",IFERROR(IF($C237&lt;20,$C237*E237,IF(AND(20&lt;=$C237,$C237&lt;=100),$C237*F237,IF($C237&gt;100,$C237*G237,"No Offer"))),"No Offer"))</f>
        <v/>
      </c>
      <c r="I237" s="573">
        <v>25</v>
      </c>
      <c r="J237" s="573">
        <v>25</v>
      </c>
      <c r="K237" s="573">
        <v>25</v>
      </c>
      <c r="L237" s="326" t="str">
        <f>IF((0=$C237),"",IFERROR(IF($C237&lt;20,$C237*I237,IF(AND(20&lt;=$C237,$C237&lt;=100),$C237*J237,IF($C237&gt;100,$C237*K237,"No Offer"))),"No Offer"))</f>
        <v/>
      </c>
      <c r="M237" s="572">
        <v>45.6</v>
      </c>
      <c r="N237" s="572">
        <v>45.6</v>
      </c>
      <c r="O237" s="572">
        <v>45.6</v>
      </c>
      <c r="P237" s="324" t="str">
        <f>IF((0=$C237),"",IFERROR(IF($C237&lt;20,$C237*M237,IF(AND(20&lt;=$C237,$C237&lt;=100),$C237*N237,IF($C237&gt;100,$C237*O237,"No Offer"))),"No Offer"))</f>
        <v/>
      </c>
      <c r="Q237" s="575">
        <v>20</v>
      </c>
      <c r="R237" s="575">
        <v>18</v>
      </c>
      <c r="S237" s="575">
        <v>16</v>
      </c>
      <c r="T237" s="326" t="str">
        <f>IF((0=$C237),"",IFERROR(IF($C237&lt;20,$C237*Q237,IF(AND(20&lt;=$C237,$C237&lt;=100),$C237*R237,IF($C237&gt;100,$C237*S237,"No Offer"))),"No Offer"))</f>
        <v/>
      </c>
      <c r="U237" s="576">
        <v>84.32</v>
      </c>
      <c r="V237" s="576">
        <v>79.56</v>
      </c>
      <c r="W237" s="576">
        <v>78.239999999999995</v>
      </c>
      <c r="X237" s="324" t="str">
        <f>IF((0=$C237),"",IFERROR(IF($C237&lt;20,$C237*U237,IF(AND(20&lt;=$C237,$C237&lt;=100),$C237*V237,IF($C237&gt;100,$C237*W237,"No Offer"))),"No Offer"))</f>
        <v/>
      </c>
      <c r="Y237" s="573">
        <v>50</v>
      </c>
      <c r="Z237" s="573">
        <v>40</v>
      </c>
      <c r="AA237" s="573">
        <v>35</v>
      </c>
      <c r="AB237" s="326" t="str">
        <f>IF((0=$C237),"",IFERROR(IF($C237&lt;20,$C237*Y237,IF(AND(20&lt;=$C237,$C237&lt;=100),$C237*Z237,IF($C237&gt;100,$C237*AA237,"No Offer"))),"No Offer"))</f>
        <v/>
      </c>
      <c r="AC237" s="651">
        <v>233</v>
      </c>
      <c r="AD237" s="651">
        <f>AC237</f>
        <v>233</v>
      </c>
    </row>
    <row r="238" spans="1:30" ht="13.5" customHeight="1" x14ac:dyDescent="0.2">
      <c r="A238" s="316"/>
      <c r="B238" s="558"/>
      <c r="C238" s="318"/>
      <c r="D238" s="318"/>
      <c r="E238" s="572"/>
      <c r="F238" s="572"/>
      <c r="G238" s="572"/>
      <c r="H238" s="576"/>
      <c r="I238" s="573"/>
      <c r="J238" s="573"/>
      <c r="K238" s="573"/>
      <c r="L238" s="411"/>
      <c r="M238" s="572"/>
      <c r="N238" s="572"/>
      <c r="O238" s="572"/>
      <c r="P238" s="576"/>
      <c r="Q238" s="575"/>
      <c r="R238" s="575"/>
      <c r="S238" s="575"/>
      <c r="T238" s="411"/>
      <c r="U238" s="576"/>
      <c r="V238" s="576"/>
      <c r="W238" s="576"/>
      <c r="X238" s="576"/>
      <c r="Y238" s="573"/>
      <c r="Z238" s="573"/>
      <c r="AA238" s="573"/>
      <c r="AB238" s="411"/>
      <c r="AC238" s="651">
        <v>234</v>
      </c>
    </row>
    <row r="239" spans="1:30" ht="52.5" customHeight="1" x14ac:dyDescent="0.2">
      <c r="A239" s="316" t="s">
        <v>2404</v>
      </c>
      <c r="B239" s="558" t="s">
        <v>2405</v>
      </c>
      <c r="C239" s="318">
        <f>'Series 1100 Input'!J239</f>
        <v>0</v>
      </c>
      <c r="D239" s="318" t="s">
        <v>451</v>
      </c>
      <c r="E239" s="572">
        <v>73.459999999999994</v>
      </c>
      <c r="F239" s="572">
        <v>50.48</v>
      </c>
      <c r="G239" s="572">
        <v>50.48</v>
      </c>
      <c r="H239" s="324" t="str">
        <f>IF((0=$C239),"",IFERROR(IF($C239&lt;20,$C239*E239,IF(AND(20&lt;=$C239,$C239&lt;=100),$C239*F239,IF($C239&gt;100,$C239*G239,"No Offer"))),"No Offer"))</f>
        <v/>
      </c>
      <c r="I239" s="573">
        <v>25</v>
      </c>
      <c r="J239" s="573">
        <v>25</v>
      </c>
      <c r="K239" s="573">
        <v>25</v>
      </c>
      <c r="L239" s="326" t="str">
        <f>IF((0=$C239),"",IFERROR(IF($C239&lt;20,$C239*I239,IF(AND(20&lt;=$C239,$C239&lt;=100),$C239*J239,IF($C239&gt;100,$C239*K239,"No Offer"))),"No Offer"))</f>
        <v/>
      </c>
      <c r="M239" s="572">
        <v>45.6</v>
      </c>
      <c r="N239" s="572">
        <v>45.6</v>
      </c>
      <c r="O239" s="572">
        <v>45.6</v>
      </c>
      <c r="P239" s="324" t="str">
        <f>IF((0=$C239),"",IFERROR(IF($C239&lt;20,$C239*M239,IF(AND(20&lt;=$C239,$C239&lt;=100),$C239*N239,IF($C239&gt;100,$C239*O239,"No Offer"))),"No Offer"))</f>
        <v/>
      </c>
      <c r="Q239" s="575">
        <v>20</v>
      </c>
      <c r="R239" s="575">
        <v>18</v>
      </c>
      <c r="S239" s="575">
        <v>16</v>
      </c>
      <c r="T239" s="326" t="str">
        <f>IF((0=$C239),"",IFERROR(IF($C239&lt;20,$C239*Q239,IF(AND(20&lt;=$C239,$C239&lt;=100),$C239*R239,IF($C239&gt;100,$C239*S239,"No Offer"))),"No Offer"))</f>
        <v/>
      </c>
      <c r="U239" s="576">
        <v>74.19</v>
      </c>
      <c r="V239" s="576">
        <v>72.17</v>
      </c>
      <c r="W239" s="576">
        <v>70.819999999999993</v>
      </c>
      <c r="X239" s="324" t="str">
        <f>IF((0=$C239),"",IFERROR(IF($C239&lt;20,$C239*U239,IF(AND(20&lt;=$C239,$C239&lt;=100),$C239*V239,IF($C239&gt;100,$C239*W239,"No Offer"))),"No Offer"))</f>
        <v/>
      </c>
      <c r="Y239" s="573">
        <v>50</v>
      </c>
      <c r="Z239" s="573">
        <v>40</v>
      </c>
      <c r="AA239" s="573">
        <v>35</v>
      </c>
      <c r="AB239" s="326" t="str">
        <f>IF((0=$C239),"",IFERROR(IF($C239&lt;20,$C239*Y239,IF(AND(20&lt;=$C239,$C239&lt;=100),$C239*Z239,IF($C239&gt;100,$C239*AA239,"No Offer"))),"No Offer"))</f>
        <v/>
      </c>
      <c r="AC239" s="651">
        <v>235</v>
      </c>
      <c r="AD239" s="651">
        <f>AC239</f>
        <v>235</v>
      </c>
    </row>
    <row r="240" spans="1:30" ht="13.5" customHeight="1" x14ac:dyDescent="0.2">
      <c r="A240" s="316"/>
      <c r="B240" s="558"/>
      <c r="C240" s="318"/>
      <c r="D240" s="318"/>
      <c r="E240" s="572"/>
      <c r="F240" s="572"/>
      <c r="G240" s="572"/>
      <c r="H240" s="576"/>
      <c r="I240" s="573"/>
      <c r="J240" s="573"/>
      <c r="K240" s="573"/>
      <c r="L240" s="411"/>
      <c r="M240" s="572"/>
      <c r="N240" s="572"/>
      <c r="O240" s="572"/>
      <c r="P240" s="576"/>
      <c r="Q240" s="575"/>
      <c r="R240" s="575"/>
      <c r="S240" s="575"/>
      <c r="T240" s="411"/>
      <c r="U240" s="576"/>
      <c r="V240" s="576"/>
      <c r="W240" s="576"/>
      <c r="X240" s="576"/>
      <c r="Y240" s="573"/>
      <c r="Z240" s="573"/>
      <c r="AA240" s="573"/>
      <c r="AB240" s="411"/>
      <c r="AC240" s="651">
        <v>236</v>
      </c>
    </row>
    <row r="241" spans="1:30" ht="57" customHeight="1" x14ac:dyDescent="0.2">
      <c r="A241" s="316" t="s">
        <v>2406</v>
      </c>
      <c r="B241" s="558" t="s">
        <v>2407</v>
      </c>
      <c r="C241" s="318">
        <f>'Series 1100 Input'!J241</f>
        <v>0</v>
      </c>
      <c r="D241" s="318" t="s">
        <v>451</v>
      </c>
      <c r="E241" s="572">
        <v>73.459999999999994</v>
      </c>
      <c r="F241" s="572">
        <v>50.48</v>
      </c>
      <c r="G241" s="572">
        <v>50.48</v>
      </c>
      <c r="H241" s="324" t="str">
        <f>IF((0=$C241),"",IFERROR(IF($C241&lt;20,$C241*E241,IF(AND(20&lt;=$C241,$C241&lt;=100),$C241*F241,IF($C241&gt;100,$C241*G241,"No Offer"))),"No Offer"))</f>
        <v/>
      </c>
      <c r="I241" s="573">
        <v>25</v>
      </c>
      <c r="J241" s="573">
        <v>25</v>
      </c>
      <c r="K241" s="573">
        <v>25</v>
      </c>
      <c r="L241" s="326" t="str">
        <f>IF((0=$C241),"",IFERROR(IF($C241&lt;20,$C241*I241,IF(AND(20&lt;=$C241,$C241&lt;=100),$C241*J241,IF($C241&gt;100,$C241*K241,"No Offer"))),"No Offer"))</f>
        <v/>
      </c>
      <c r="M241" s="572">
        <v>45.6</v>
      </c>
      <c r="N241" s="572">
        <v>45.6</v>
      </c>
      <c r="O241" s="572">
        <v>45.6</v>
      </c>
      <c r="P241" s="324" t="str">
        <f>IF((0=$C241),"",IFERROR(IF($C241&lt;20,$C241*M241,IF(AND(20&lt;=$C241,$C241&lt;=100),$C241*N241,IF($C241&gt;100,$C241*O241,"No Offer"))),"No Offer"))</f>
        <v/>
      </c>
      <c r="Q241" s="575">
        <v>20</v>
      </c>
      <c r="R241" s="575">
        <v>18</v>
      </c>
      <c r="S241" s="575">
        <v>16</v>
      </c>
      <c r="T241" s="326" t="str">
        <f>IF((0=$C241),"",IFERROR(IF($C241&lt;20,$C241*Q241,IF(AND(20&lt;=$C241,$C241&lt;=100),$C241*R241,IF($C241&gt;100,$C241*S241,"No Offer"))),"No Offer"))</f>
        <v/>
      </c>
      <c r="U241" s="576">
        <v>74.19</v>
      </c>
      <c r="V241" s="576">
        <v>72.17</v>
      </c>
      <c r="W241" s="576">
        <v>70.819999999999993</v>
      </c>
      <c r="X241" s="324" t="str">
        <f>IF((0=$C241),"",IFERROR(IF($C241&lt;20,$C241*U241,IF(AND(20&lt;=$C241,$C241&lt;=100),$C241*V241,IF($C241&gt;100,$C241*W241,"No Offer"))),"No Offer"))</f>
        <v/>
      </c>
      <c r="Y241" s="573">
        <v>50</v>
      </c>
      <c r="Z241" s="573">
        <v>40</v>
      </c>
      <c r="AA241" s="573">
        <v>35</v>
      </c>
      <c r="AB241" s="326" t="str">
        <f>IF((0=$C241),"",IFERROR(IF($C241&lt;20,$C241*Y241,IF(AND(20&lt;=$C241,$C241&lt;=100),$C241*Z241,IF($C241&gt;100,$C241*AA241,"No Offer"))),"No Offer"))</f>
        <v/>
      </c>
      <c r="AC241" s="651">
        <v>237</v>
      </c>
      <c r="AD241" s="651">
        <f>AC241</f>
        <v>237</v>
      </c>
    </row>
    <row r="242" spans="1:30" ht="13.5" customHeight="1" x14ac:dyDescent="0.2">
      <c r="A242" s="316"/>
      <c r="B242" s="558"/>
      <c r="C242" s="318"/>
      <c r="D242" s="318"/>
      <c r="E242" s="572"/>
      <c r="F242" s="572"/>
      <c r="G242" s="572"/>
      <c r="H242" s="319"/>
      <c r="I242" s="573"/>
      <c r="J242" s="573"/>
      <c r="K242" s="573"/>
      <c r="L242" s="573"/>
      <c r="M242" s="572"/>
      <c r="N242" s="572"/>
      <c r="O242" s="572"/>
      <c r="P242" s="572"/>
      <c r="Q242" s="575"/>
      <c r="R242" s="575"/>
      <c r="S242" s="575"/>
      <c r="T242" s="575"/>
      <c r="U242" s="576"/>
      <c r="V242" s="576"/>
      <c r="W242" s="576"/>
      <c r="X242" s="576"/>
      <c r="Y242" s="573"/>
      <c r="Z242" s="573"/>
      <c r="AA242" s="573"/>
      <c r="AB242" s="411"/>
      <c r="AC242" s="651">
        <v>238</v>
      </c>
    </row>
    <row r="243" spans="1:30" ht="13.5" customHeight="1" x14ac:dyDescent="0.2">
      <c r="A243" s="331"/>
      <c r="B243" s="586" t="s">
        <v>2408</v>
      </c>
      <c r="C243" s="334"/>
      <c r="D243" s="334"/>
      <c r="E243" s="804" t="s">
        <v>1633</v>
      </c>
      <c r="F243" s="804" t="s">
        <v>1595</v>
      </c>
      <c r="G243" s="804" t="s">
        <v>1596</v>
      </c>
      <c r="H243" s="334"/>
      <c r="I243" s="805" t="s">
        <v>1633</v>
      </c>
      <c r="J243" s="805" t="s">
        <v>1595</v>
      </c>
      <c r="K243" s="805" t="s">
        <v>1596</v>
      </c>
      <c r="L243" s="805"/>
      <c r="M243" s="804" t="s">
        <v>1633</v>
      </c>
      <c r="N243" s="804" t="s">
        <v>1595</v>
      </c>
      <c r="O243" s="804" t="s">
        <v>1596</v>
      </c>
      <c r="P243" s="804"/>
      <c r="Q243" s="804" t="s">
        <v>1633</v>
      </c>
      <c r="R243" s="804" t="s">
        <v>1595</v>
      </c>
      <c r="S243" s="804" t="s">
        <v>1596</v>
      </c>
      <c r="T243" s="804"/>
      <c r="U243" s="805" t="s">
        <v>1633</v>
      </c>
      <c r="V243" s="805" t="s">
        <v>1595</v>
      </c>
      <c r="W243" s="805" t="s">
        <v>1596</v>
      </c>
      <c r="X243" s="805"/>
      <c r="Y243" s="805" t="s">
        <v>1633</v>
      </c>
      <c r="Z243" s="805" t="s">
        <v>1595</v>
      </c>
      <c r="AA243" s="805" t="s">
        <v>1596</v>
      </c>
      <c r="AB243" s="433"/>
      <c r="AC243" s="651">
        <v>239</v>
      </c>
    </row>
    <row r="244" spans="1:30" ht="13.5" customHeight="1" x14ac:dyDescent="0.2">
      <c r="A244" s="794"/>
      <c r="B244" s="721" t="s">
        <v>1776</v>
      </c>
      <c r="C244" s="722"/>
      <c r="D244" s="723"/>
      <c r="E244" s="723"/>
      <c r="F244" s="723"/>
      <c r="G244" s="747">
        <f>SUM(H246:H252)</f>
        <v>0</v>
      </c>
      <c r="H244" s="723"/>
      <c r="I244" s="723"/>
      <c r="J244" s="723"/>
      <c r="K244" s="747">
        <f>SUM(L246:L252)</f>
        <v>0</v>
      </c>
      <c r="L244" s="723"/>
      <c r="M244" s="723"/>
      <c r="N244" s="723"/>
      <c r="O244" s="747">
        <f>SUM(P246:P252)</f>
        <v>0</v>
      </c>
      <c r="P244" s="723"/>
      <c r="Q244" s="723"/>
      <c r="R244" s="723"/>
      <c r="S244" s="747">
        <f>SUM(T246:T252)</f>
        <v>0</v>
      </c>
      <c r="T244" s="723"/>
      <c r="U244" s="723"/>
      <c r="V244" s="723"/>
      <c r="W244" s="747">
        <f>SUM(X246:X252)</f>
        <v>0</v>
      </c>
      <c r="X244" s="723"/>
      <c r="Y244" s="723"/>
      <c r="Z244" s="723"/>
      <c r="AA244" s="747">
        <f>SUM(AB246:AB252)</f>
        <v>0</v>
      </c>
      <c r="AB244" s="723"/>
      <c r="AC244" s="651">
        <v>240</v>
      </c>
    </row>
    <row r="245" spans="1:30" ht="13.5" customHeight="1" x14ac:dyDescent="0.2">
      <c r="A245" s="316"/>
      <c r="B245" s="558"/>
      <c r="C245" s="318"/>
      <c r="D245" s="318"/>
      <c r="E245" s="572"/>
      <c r="F245" s="572"/>
      <c r="G245" s="572"/>
      <c r="H245" s="319"/>
      <c r="I245" s="573"/>
      <c r="J245" s="573"/>
      <c r="K245" s="573"/>
      <c r="L245" s="573"/>
      <c r="M245" s="572"/>
      <c r="N245" s="572"/>
      <c r="O245" s="572"/>
      <c r="P245" s="572"/>
      <c r="Q245" s="575"/>
      <c r="R245" s="575"/>
      <c r="S245" s="575"/>
      <c r="T245" s="575"/>
      <c r="U245" s="576"/>
      <c r="V245" s="576"/>
      <c r="W245" s="576"/>
      <c r="X245" s="576"/>
      <c r="Y245" s="573"/>
      <c r="Z245" s="573"/>
      <c r="AA245" s="573"/>
      <c r="AB245" s="411"/>
      <c r="AC245" s="651">
        <v>241</v>
      </c>
    </row>
    <row r="246" spans="1:30" ht="56.25" customHeight="1" x14ac:dyDescent="0.2">
      <c r="A246" s="316" t="s">
        <v>2409</v>
      </c>
      <c r="B246" s="558" t="s">
        <v>2410</v>
      </c>
      <c r="C246" s="318">
        <f>'Series 1100 Input'!J246</f>
        <v>0</v>
      </c>
      <c r="D246" s="318" t="s">
        <v>451</v>
      </c>
      <c r="E246" s="572">
        <v>73.459999999999994</v>
      </c>
      <c r="F246" s="572">
        <v>63.95</v>
      </c>
      <c r="G246" s="572">
        <v>63.95</v>
      </c>
      <c r="H246" s="324" t="str">
        <f>IF((0=$C246),"",IFERROR(IF($C246&lt;20,$C246*E246,IF(AND(20&lt;=$C246,$C246&lt;=100),$C246*F246,IF($C246&gt;100,$C246*G246,"No Offer"))),"No Offer"))</f>
        <v/>
      </c>
      <c r="I246" s="573">
        <v>25</v>
      </c>
      <c r="J246" s="573">
        <v>25</v>
      </c>
      <c r="K246" s="573">
        <v>25</v>
      </c>
      <c r="L246" s="326" t="str">
        <f>IF((0=$C246),"",IFERROR(IF($C246&lt;20,$C246*I246,IF(AND(20&lt;=$C246,$C246&lt;=100),$C246*J246,IF($C246&gt;100,$C246*K246,"No Offer"))),"No Offer"))</f>
        <v/>
      </c>
      <c r="M246" s="572">
        <v>45.6</v>
      </c>
      <c r="N246" s="572">
        <v>45.6</v>
      </c>
      <c r="O246" s="572">
        <v>45.6</v>
      </c>
      <c r="P246" s="324" t="str">
        <f>IF((0=$C246),"",IFERROR(IF($C246&lt;20,$C246*M246,IF(AND(20&lt;=$C246,$C246&lt;=100),$C246*N246,IF($C246&gt;100,$C246*O246,"No Offer"))),"No Offer"))</f>
        <v/>
      </c>
      <c r="Q246" s="575">
        <v>20</v>
      </c>
      <c r="R246" s="575">
        <v>18</v>
      </c>
      <c r="S246" s="575">
        <v>16</v>
      </c>
      <c r="T246" s="326" t="str">
        <f>IF((0=$C246),"",IFERROR(IF($C246&lt;20,$C246*Q246,IF(AND(20&lt;=$C246,$C246&lt;=100),$C246*R246,IF($C246&gt;100,$C246*S246,"No Offer"))),"No Offer"))</f>
        <v/>
      </c>
      <c r="U246" s="576">
        <v>74.19</v>
      </c>
      <c r="V246" s="576">
        <v>72.17</v>
      </c>
      <c r="W246" s="576">
        <v>70.819999999999993</v>
      </c>
      <c r="X246" s="324" t="str">
        <f>IF((0=$C246),"",IFERROR(IF($C246&lt;20,$C246*U246,IF(AND(20&lt;=$C246,$C246&lt;=100),$C246*V246,IF($C246&gt;100,$C246*W246,"No Offer"))),"No Offer"))</f>
        <v/>
      </c>
      <c r="Y246" s="573">
        <v>50</v>
      </c>
      <c r="Z246" s="573">
        <v>40</v>
      </c>
      <c r="AA246" s="573">
        <v>35</v>
      </c>
      <c r="AB246" s="326" t="str">
        <f>IF((0=$C246),"",IFERROR(IF($C246&lt;20,$C246*Y246,IF(AND(20&lt;=$C246,$C246&lt;=100),$C246*Z246,IF($C246&gt;100,$C246*AA246,"No Offer"))),"No Offer"))</f>
        <v/>
      </c>
      <c r="AC246" s="651">
        <v>242</v>
      </c>
      <c r="AD246" s="651">
        <f>AC246</f>
        <v>242</v>
      </c>
    </row>
    <row r="247" spans="1:30" ht="13.5" customHeight="1" x14ac:dyDescent="0.2">
      <c r="A247" s="316"/>
      <c r="B247" s="558"/>
      <c r="C247" s="318"/>
      <c r="D247" s="318"/>
      <c r="E247" s="572"/>
      <c r="F247" s="572"/>
      <c r="G247" s="572"/>
      <c r="H247" s="576"/>
      <c r="I247" s="573"/>
      <c r="J247" s="573"/>
      <c r="K247" s="573"/>
      <c r="L247" s="411"/>
      <c r="M247" s="572"/>
      <c r="N247" s="572"/>
      <c r="O247" s="572"/>
      <c r="P247" s="576"/>
      <c r="Q247" s="575"/>
      <c r="R247" s="575"/>
      <c r="S247" s="575"/>
      <c r="T247" s="411"/>
      <c r="U247" s="576"/>
      <c r="V247" s="576"/>
      <c r="W247" s="576"/>
      <c r="X247" s="576"/>
      <c r="Y247" s="573"/>
      <c r="Z247" s="573"/>
      <c r="AA247" s="573"/>
      <c r="AB247" s="411"/>
      <c r="AC247" s="651">
        <v>243</v>
      </c>
    </row>
    <row r="248" spans="1:30" ht="51.75" customHeight="1" x14ac:dyDescent="0.2">
      <c r="A248" s="316" t="s">
        <v>2411</v>
      </c>
      <c r="B248" s="558" t="s">
        <v>2412</v>
      </c>
      <c r="C248" s="318">
        <f>'Series 1100 Input'!J248</f>
        <v>0</v>
      </c>
      <c r="D248" s="318" t="s">
        <v>451</v>
      </c>
      <c r="E248" s="572">
        <v>73.459999999999994</v>
      </c>
      <c r="F248" s="572">
        <v>50.48</v>
      </c>
      <c r="G248" s="572">
        <v>50.48</v>
      </c>
      <c r="H248" s="324" t="str">
        <f>IF((0=$C248),"",IFERROR(IF($C248&lt;20,$C248*E248,IF(AND(20&lt;=$C248,$C248&lt;=100),$C248*F248,IF($C248&gt;100,$C248*G248,"No Offer"))),"No Offer"))</f>
        <v/>
      </c>
      <c r="I248" s="573">
        <v>25</v>
      </c>
      <c r="J248" s="573">
        <v>25</v>
      </c>
      <c r="K248" s="573">
        <v>25</v>
      </c>
      <c r="L248" s="326" t="str">
        <f>IF((0=$C248),"",IFERROR(IF($C248&lt;20,$C248*I248,IF(AND(20&lt;=$C248,$C248&lt;=100),$C248*J248,IF($C248&gt;100,$C248*K248,"No Offer"))),"No Offer"))</f>
        <v/>
      </c>
      <c r="M248" s="572">
        <v>45.6</v>
      </c>
      <c r="N248" s="572">
        <v>45.6</v>
      </c>
      <c r="O248" s="572">
        <v>45.6</v>
      </c>
      <c r="P248" s="324" t="str">
        <f>IF((0=$C248),"",IFERROR(IF($C248&lt;20,$C248*M248,IF(AND(20&lt;=$C248,$C248&lt;=100),$C248*N248,IF($C248&gt;100,$C248*O248,"No Offer"))),"No Offer"))</f>
        <v/>
      </c>
      <c r="Q248" s="575">
        <v>20</v>
      </c>
      <c r="R248" s="575">
        <v>18</v>
      </c>
      <c r="S248" s="575">
        <v>16</v>
      </c>
      <c r="T248" s="326" t="str">
        <f>IF((0=$C248),"",IFERROR(IF($C248&lt;20,$C248*Q248,IF(AND(20&lt;=$C248,$C248&lt;=100),$C248*R248,IF($C248&gt;100,$C248*S248,"No Offer"))),"No Offer"))</f>
        <v/>
      </c>
      <c r="U248" s="576">
        <v>84.32</v>
      </c>
      <c r="V248" s="576">
        <v>79.59</v>
      </c>
      <c r="W248" s="576">
        <v>78.239999999999995</v>
      </c>
      <c r="X248" s="324" t="str">
        <f>IF((0=$C248),"",IFERROR(IF($C248&lt;20,$C248*U248,IF(AND(20&lt;=$C248,$C248&lt;=100),$C248*V248,IF($C248&gt;100,$C248*W248,"No Offer"))),"No Offer"))</f>
        <v/>
      </c>
      <c r="Y248" s="573">
        <v>50</v>
      </c>
      <c r="Z248" s="573">
        <v>40</v>
      </c>
      <c r="AA248" s="573">
        <v>35</v>
      </c>
      <c r="AB248" s="326" t="str">
        <f>IF((0=$C248),"",IFERROR(IF($C248&lt;20,$C248*Y248,IF(AND(20&lt;=$C248,$C248&lt;=100),$C248*Z248,IF($C248&gt;100,$C248*AA248,"No Offer"))),"No Offer"))</f>
        <v/>
      </c>
      <c r="AC248" s="651">
        <v>244</v>
      </c>
      <c r="AD248" s="651">
        <f>AC248</f>
        <v>244</v>
      </c>
    </row>
    <row r="249" spans="1:30" ht="13.5" customHeight="1" x14ac:dyDescent="0.2">
      <c r="A249" s="316"/>
      <c r="B249" s="558"/>
      <c r="C249" s="318"/>
      <c r="D249" s="318"/>
      <c r="E249" s="572"/>
      <c r="F249" s="572"/>
      <c r="G249" s="572"/>
      <c r="H249" s="576"/>
      <c r="I249" s="573"/>
      <c r="J249" s="573"/>
      <c r="K249" s="573"/>
      <c r="L249" s="411"/>
      <c r="M249" s="572"/>
      <c r="N249" s="572"/>
      <c r="O249" s="572"/>
      <c r="P249" s="576"/>
      <c r="Q249" s="575"/>
      <c r="R249" s="575"/>
      <c r="S249" s="575"/>
      <c r="T249" s="411"/>
      <c r="U249" s="576"/>
      <c r="V249" s="576"/>
      <c r="W249" s="576"/>
      <c r="X249" s="576"/>
      <c r="Y249" s="573"/>
      <c r="Z249" s="573"/>
      <c r="AA249" s="573"/>
      <c r="AB249" s="411"/>
      <c r="AC249" s="651">
        <v>245</v>
      </c>
    </row>
    <row r="250" spans="1:30" ht="54.75" customHeight="1" x14ac:dyDescent="0.2">
      <c r="A250" s="316" t="s">
        <v>2413</v>
      </c>
      <c r="B250" s="558" t="s">
        <v>2414</v>
      </c>
      <c r="C250" s="318">
        <f>'Series 1100 Input'!J250</f>
        <v>0</v>
      </c>
      <c r="D250" s="318" t="s">
        <v>451</v>
      </c>
      <c r="E250" s="572">
        <v>73.459999999999994</v>
      </c>
      <c r="F250" s="572">
        <v>50.48</v>
      </c>
      <c r="G250" s="572">
        <v>50.48</v>
      </c>
      <c r="H250" s="324" t="str">
        <f>IF((0=$C250),"",IFERROR(IF($C250&lt;20,$C250*E250,IF(AND(20&lt;=$C250,$C250&lt;=100),$C250*F250,IF($C250&gt;100,$C250*G250,"No Offer"))),"No Offer"))</f>
        <v/>
      </c>
      <c r="I250" s="573">
        <v>25</v>
      </c>
      <c r="J250" s="573">
        <v>25</v>
      </c>
      <c r="K250" s="573">
        <v>25</v>
      </c>
      <c r="L250" s="326" t="str">
        <f>IF((0=$C250),"",IFERROR(IF($C250&lt;20,$C250*I250,IF(AND(20&lt;=$C250,$C250&lt;=100),$C250*J250,IF($C250&gt;100,$C250*K250,"No Offer"))),"No Offer"))</f>
        <v/>
      </c>
      <c r="M250" s="572">
        <v>45.6</v>
      </c>
      <c r="N250" s="572">
        <v>45.6</v>
      </c>
      <c r="O250" s="572">
        <v>45.6</v>
      </c>
      <c r="P250" s="324" t="str">
        <f>IF((0=$C250),"",IFERROR(IF($C250&lt;20,$C250*M250,IF(AND(20&lt;=$C250,$C250&lt;=100),$C250*N250,IF($C250&gt;100,$C250*O250,"No Offer"))),"No Offer"))</f>
        <v/>
      </c>
      <c r="Q250" s="575">
        <v>20</v>
      </c>
      <c r="R250" s="575">
        <v>18</v>
      </c>
      <c r="S250" s="575">
        <v>16</v>
      </c>
      <c r="T250" s="326" t="str">
        <f>IF((0=$C250),"",IFERROR(IF($C250&lt;20,$C250*Q250,IF(AND(20&lt;=$C250,$C250&lt;=100),$C250*R250,IF($C250&gt;100,$C250*S250,"No Offer"))),"No Offer"))</f>
        <v/>
      </c>
      <c r="U250" s="576">
        <v>74.19</v>
      </c>
      <c r="V250" s="576">
        <v>72.19</v>
      </c>
      <c r="W250" s="576">
        <v>70.819999999999993</v>
      </c>
      <c r="X250" s="324" t="str">
        <f>IF((0=$C250),"",IFERROR(IF($C250&lt;20,$C250*U250,IF(AND(20&lt;=$C250,$C250&lt;=100),$C250*V250,IF($C250&gt;100,$C250*W250,"No Offer"))),"No Offer"))</f>
        <v/>
      </c>
      <c r="Y250" s="573">
        <v>50</v>
      </c>
      <c r="Z250" s="573">
        <v>40</v>
      </c>
      <c r="AA250" s="573">
        <v>35</v>
      </c>
      <c r="AB250" s="326" t="str">
        <f>IF((0=$C250),"",IFERROR(IF($C250&lt;20,$C250*Y250,IF(AND(20&lt;=$C250,$C250&lt;=100),$C250*Z250,IF($C250&gt;100,$C250*AA250,"No Offer"))),"No Offer"))</f>
        <v/>
      </c>
      <c r="AC250" s="651">
        <v>246</v>
      </c>
      <c r="AD250" s="651">
        <f>AC250</f>
        <v>246</v>
      </c>
    </row>
    <row r="251" spans="1:30" ht="13.5" customHeight="1" x14ac:dyDescent="0.2">
      <c r="A251" s="316"/>
      <c r="B251" s="558"/>
      <c r="C251" s="318"/>
      <c r="D251" s="318"/>
      <c r="E251" s="572"/>
      <c r="F251" s="572"/>
      <c r="G251" s="572"/>
      <c r="H251" s="576"/>
      <c r="I251" s="573"/>
      <c r="J251" s="573"/>
      <c r="K251" s="573"/>
      <c r="L251" s="411"/>
      <c r="M251" s="572"/>
      <c r="N251" s="572"/>
      <c r="O251" s="572"/>
      <c r="P251" s="576"/>
      <c r="Q251" s="575"/>
      <c r="R251" s="575"/>
      <c r="S251" s="575"/>
      <c r="T251" s="411"/>
      <c r="U251" s="576"/>
      <c r="V251" s="576"/>
      <c r="W251" s="576"/>
      <c r="X251" s="576"/>
      <c r="Y251" s="573"/>
      <c r="Z251" s="573"/>
      <c r="AA251" s="573"/>
      <c r="AB251" s="411"/>
      <c r="AC251" s="651">
        <v>247</v>
      </c>
    </row>
    <row r="252" spans="1:30" ht="52.5" customHeight="1" x14ac:dyDescent="0.2">
      <c r="A252" s="316" t="s">
        <v>2415</v>
      </c>
      <c r="B252" s="558" t="s">
        <v>2416</v>
      </c>
      <c r="C252" s="318">
        <f>'Series 1100 Input'!J252</f>
        <v>0</v>
      </c>
      <c r="D252" s="318" t="s">
        <v>451</v>
      </c>
      <c r="E252" s="572">
        <v>73.459999999999994</v>
      </c>
      <c r="F252" s="572">
        <v>50.48</v>
      </c>
      <c r="G252" s="572">
        <v>50.48</v>
      </c>
      <c r="H252" s="324" t="str">
        <f>IF((0=$C252),"",IFERROR(IF($C252&lt;20,$C252*E252,IF(AND(20&lt;=$C252,$C252&lt;=100),$C252*F252,IF($C252&gt;100,$C252*G252,"No Offer"))),"No Offer"))</f>
        <v/>
      </c>
      <c r="I252" s="573">
        <v>25</v>
      </c>
      <c r="J252" s="573">
        <v>25</v>
      </c>
      <c r="K252" s="573">
        <v>25</v>
      </c>
      <c r="L252" s="326" t="str">
        <f>IF((0=$C252),"",IFERROR(IF($C252&lt;20,$C252*I252,IF(AND(20&lt;=$C252,$C252&lt;=100),$C252*J252,IF($C252&gt;100,$C252*K252,"No Offer"))),"No Offer"))</f>
        <v/>
      </c>
      <c r="M252" s="572">
        <v>45.6</v>
      </c>
      <c r="N252" s="572">
        <v>45.6</v>
      </c>
      <c r="O252" s="572">
        <v>45.6</v>
      </c>
      <c r="P252" s="324" t="str">
        <f>IF((0=$C252),"",IFERROR(IF($C252&lt;20,$C252*M252,IF(AND(20&lt;=$C252,$C252&lt;=100),$C252*N252,IF($C252&gt;100,$C252*O252,"No Offer"))),"No Offer"))</f>
        <v/>
      </c>
      <c r="Q252" s="575">
        <v>20</v>
      </c>
      <c r="R252" s="575">
        <v>18</v>
      </c>
      <c r="S252" s="575">
        <v>16</v>
      </c>
      <c r="T252" s="326" t="str">
        <f>IF((0=$C252),"",IFERROR(IF($C252&lt;20,$C252*Q252,IF(AND(20&lt;=$C252,$C252&lt;=100),$C252*R252,IF($C252&gt;100,$C252*S252,"No Offer"))),"No Offer"))</f>
        <v/>
      </c>
      <c r="U252" s="576">
        <v>84.32</v>
      </c>
      <c r="V252" s="576">
        <v>79.59</v>
      </c>
      <c r="W252" s="576">
        <v>78.239999999999995</v>
      </c>
      <c r="X252" s="324" t="str">
        <f>IF((0=$C252),"",IFERROR(IF($C252&lt;20,$C252*U252,IF(AND(20&lt;=$C252,$C252&lt;=100),$C252*V252,IF($C252&gt;100,$C252*W252,"No Offer"))),"No Offer"))</f>
        <v/>
      </c>
      <c r="Y252" s="573">
        <v>50</v>
      </c>
      <c r="Z252" s="573">
        <v>40</v>
      </c>
      <c r="AA252" s="573">
        <v>35</v>
      </c>
      <c r="AB252" s="326" t="str">
        <f>IF((0=$C252),"",IFERROR(IF($C252&lt;20,$C252*Y252,IF(AND(20&lt;=$C252,$C252&lt;=100),$C252*Z252,IF($C252&gt;100,$C252*AA252,"No Offer"))),"No Offer"))</f>
        <v/>
      </c>
      <c r="AC252" s="651">
        <v>248</v>
      </c>
      <c r="AD252" s="651">
        <f>AC252</f>
        <v>248</v>
      </c>
    </row>
    <row r="253" spans="1:30" ht="14.25" customHeight="1" x14ac:dyDescent="0.2">
      <c r="A253" s="316"/>
      <c r="B253" s="558"/>
      <c r="C253" s="318"/>
      <c r="D253" s="318"/>
      <c r="E253" s="572"/>
      <c r="F253" s="572"/>
      <c r="G253" s="572"/>
      <c r="H253" s="319"/>
      <c r="I253" s="573"/>
      <c r="J253" s="573"/>
      <c r="K253" s="573"/>
      <c r="L253" s="573"/>
      <c r="M253" s="572"/>
      <c r="N253" s="572"/>
      <c r="O253" s="572"/>
      <c r="P253" s="572"/>
      <c r="Q253" s="575"/>
      <c r="R253" s="575"/>
      <c r="S253" s="575"/>
      <c r="T253" s="575"/>
      <c r="U253" s="576"/>
      <c r="V253" s="576"/>
      <c r="W253" s="576"/>
      <c r="X253" s="576"/>
      <c r="Y253" s="573"/>
      <c r="Z253" s="573"/>
      <c r="AA253" s="573"/>
      <c r="AB253" s="411"/>
      <c r="AC253" s="651">
        <v>249</v>
      </c>
    </row>
    <row r="254" spans="1:30" ht="13.5" customHeight="1" x14ac:dyDescent="0.2">
      <c r="A254" s="331"/>
      <c r="B254" s="586" t="s">
        <v>2417</v>
      </c>
      <c r="C254" s="334"/>
      <c r="D254" s="334"/>
      <c r="E254" s="804" t="s">
        <v>1633</v>
      </c>
      <c r="F254" s="804" t="s">
        <v>1595</v>
      </c>
      <c r="G254" s="804" t="s">
        <v>1596</v>
      </c>
      <c r="H254" s="334"/>
      <c r="I254" s="805" t="s">
        <v>1633</v>
      </c>
      <c r="J254" s="805" t="s">
        <v>1595</v>
      </c>
      <c r="K254" s="805" t="s">
        <v>1596</v>
      </c>
      <c r="L254" s="805"/>
      <c r="M254" s="804" t="s">
        <v>1633</v>
      </c>
      <c r="N254" s="804" t="s">
        <v>1595</v>
      </c>
      <c r="O254" s="804" t="s">
        <v>1596</v>
      </c>
      <c r="P254" s="804"/>
      <c r="Q254" s="804" t="s">
        <v>1633</v>
      </c>
      <c r="R254" s="804" t="s">
        <v>1595</v>
      </c>
      <c r="S254" s="804" t="s">
        <v>1596</v>
      </c>
      <c r="T254" s="804"/>
      <c r="U254" s="805" t="s">
        <v>1633</v>
      </c>
      <c r="V254" s="805" t="s">
        <v>1595</v>
      </c>
      <c r="W254" s="805" t="s">
        <v>1596</v>
      </c>
      <c r="X254" s="805"/>
      <c r="Y254" s="805" t="s">
        <v>1633</v>
      </c>
      <c r="Z254" s="805" t="s">
        <v>1595</v>
      </c>
      <c r="AA254" s="805" t="s">
        <v>1596</v>
      </c>
      <c r="AB254" s="433"/>
      <c r="AC254" s="651">
        <v>250</v>
      </c>
    </row>
    <row r="255" spans="1:30" ht="13.5" customHeight="1" x14ac:dyDescent="0.2">
      <c r="A255" s="794"/>
      <c r="B255" s="721" t="s">
        <v>2210</v>
      </c>
      <c r="C255" s="722"/>
      <c r="D255" s="723"/>
      <c r="E255" s="723"/>
      <c r="F255" s="723"/>
      <c r="G255" s="747">
        <f>SUM(H257:H283)</f>
        <v>0</v>
      </c>
      <c r="H255" s="723"/>
      <c r="I255" s="723"/>
      <c r="J255" s="723"/>
      <c r="K255" s="747">
        <f>SUM(L257:L283)</f>
        <v>0</v>
      </c>
      <c r="L255" s="723"/>
      <c r="M255" s="723"/>
      <c r="N255" s="723"/>
      <c r="O255" s="747">
        <f>SUM(P257:P283)</f>
        <v>0</v>
      </c>
      <c r="P255" s="723"/>
      <c r="Q255" s="723"/>
      <c r="R255" s="723"/>
      <c r="S255" s="747">
        <f>SUM(T257:T283)</f>
        <v>0</v>
      </c>
      <c r="T255" s="723"/>
      <c r="U255" s="723"/>
      <c r="V255" s="723"/>
      <c r="W255" s="747">
        <f>SUM(X257:X283)</f>
        <v>0</v>
      </c>
      <c r="X255" s="723"/>
      <c r="Y255" s="723"/>
      <c r="Z255" s="723"/>
      <c r="AA255" s="747">
        <f>SUM(AB257:AB283)</f>
        <v>0</v>
      </c>
      <c r="AB255" s="723"/>
      <c r="AC255" s="651">
        <v>251</v>
      </c>
    </row>
    <row r="256" spans="1:30" ht="13.5" customHeight="1" x14ac:dyDescent="0.2">
      <c r="A256" s="316"/>
      <c r="B256" s="558"/>
      <c r="C256" s="318"/>
      <c r="D256" s="318"/>
      <c r="E256" s="572"/>
      <c r="F256" s="572"/>
      <c r="G256" s="572"/>
      <c r="H256" s="319"/>
      <c r="I256" s="573"/>
      <c r="J256" s="573"/>
      <c r="K256" s="573"/>
      <c r="L256" s="573"/>
      <c r="M256" s="572"/>
      <c r="N256" s="572"/>
      <c r="O256" s="572"/>
      <c r="P256" s="572"/>
      <c r="Q256" s="575"/>
      <c r="R256" s="575"/>
      <c r="S256" s="575"/>
      <c r="T256" s="575"/>
      <c r="U256" s="576"/>
      <c r="V256" s="576"/>
      <c r="W256" s="576"/>
      <c r="X256" s="576"/>
      <c r="Y256" s="573"/>
      <c r="Z256" s="573"/>
      <c r="AA256" s="573"/>
      <c r="AB256" s="411"/>
      <c r="AC256" s="651">
        <v>252</v>
      </c>
    </row>
    <row r="257" spans="1:30" ht="66.75" customHeight="1" x14ac:dyDescent="0.2">
      <c r="A257" s="316" t="s">
        <v>2418</v>
      </c>
      <c r="B257" s="558" t="s">
        <v>2419</v>
      </c>
      <c r="C257" s="318">
        <f>'Series 1100 Input'!J257</f>
        <v>0</v>
      </c>
      <c r="D257" s="318" t="s">
        <v>451</v>
      </c>
      <c r="E257" s="572">
        <v>82.06</v>
      </c>
      <c r="F257" s="572">
        <v>82.06</v>
      </c>
      <c r="G257" s="572">
        <v>82.06</v>
      </c>
      <c r="H257" s="324" t="str">
        <f>IF((0=$C257),"",IFERROR(IF($C257&lt;20,$C257*E257,IF(AND(20&lt;=$C257,$C257&lt;=100),$C257*F257,IF($C257&gt;100,$C257*G257,"No Offer"))),"No Offer"))</f>
        <v/>
      </c>
      <c r="I257" s="573">
        <v>40</v>
      </c>
      <c r="J257" s="573">
        <v>40</v>
      </c>
      <c r="K257" s="573">
        <v>40</v>
      </c>
      <c r="L257" s="326" t="str">
        <f>IF((0=$C257),"",IFERROR(IF($C257&lt;20,$C257*I257,IF(AND(20&lt;=$C257,$C257&lt;=100),$C257*J257,IF($C257&gt;100,$C257*K257,"No Offer"))),"No Offer"))</f>
        <v/>
      </c>
      <c r="M257" s="572">
        <v>45.6</v>
      </c>
      <c r="N257" s="572">
        <v>45.6</v>
      </c>
      <c r="O257" s="572">
        <v>45.6</v>
      </c>
      <c r="P257" s="324" t="str">
        <f>IF((0=$C257),"",IFERROR(IF($C257&lt;20,$C257*M257,IF(AND(20&lt;=$C257,$C257&lt;=100),$C257*N257,IF($C257&gt;100,$C257*O257,"No Offer"))),"No Offer"))</f>
        <v/>
      </c>
      <c r="Q257" s="575">
        <v>20</v>
      </c>
      <c r="R257" s="575">
        <v>20</v>
      </c>
      <c r="S257" s="575">
        <v>18</v>
      </c>
      <c r="T257" s="326" t="str">
        <f>IF((0=$C257),"",IFERROR(IF($C257&lt;20,$C257*Q257,IF(AND(20&lt;=$C257,$C257&lt;=100),$C257*R257,IF($C257&gt;100,$C257*S257,"No Offer"))),"No Offer"))</f>
        <v/>
      </c>
      <c r="U257" s="576">
        <v>85</v>
      </c>
      <c r="V257" s="576">
        <v>67.5</v>
      </c>
      <c r="W257" s="576">
        <v>51.9</v>
      </c>
      <c r="X257" s="324" t="str">
        <f>IF((0=$C257),"",IFERROR(IF($C257&lt;20,$C257*U257,IF(AND(20&lt;=$C257,$C257&lt;=100),$C257*V257,IF($C257&gt;100,$C257*W257,"No Offer"))),"No Offer"))</f>
        <v/>
      </c>
      <c r="Y257" s="573" t="s">
        <v>403</v>
      </c>
      <c r="Z257" s="573" t="s">
        <v>402</v>
      </c>
      <c r="AA257" s="573" t="s">
        <v>402</v>
      </c>
      <c r="AB257" s="326" t="str">
        <f>IF((0=$C257),"",IFERROR(IF($C257&lt;20,$C257*Y257,IF(AND(20&lt;=$C257,$C257&lt;=100),$C257*Z257,IF($C257&gt;100,$C257*AA257,"No Offer"))),"No Offer"))</f>
        <v/>
      </c>
      <c r="AC257" s="651">
        <v>253</v>
      </c>
      <c r="AD257" s="651">
        <f>AC257</f>
        <v>253</v>
      </c>
    </row>
    <row r="258" spans="1:30" ht="13.5" customHeight="1" x14ac:dyDescent="0.2">
      <c r="A258" s="316"/>
      <c r="B258" s="558"/>
      <c r="C258" s="318"/>
      <c r="D258" s="318"/>
      <c r="E258" s="572"/>
      <c r="F258" s="572"/>
      <c r="G258" s="572"/>
      <c r="H258" s="408"/>
      <c r="I258" s="573"/>
      <c r="J258" s="573"/>
      <c r="K258" s="573"/>
      <c r="L258" s="411"/>
      <c r="M258" s="572"/>
      <c r="N258" s="572"/>
      <c r="O258" s="572"/>
      <c r="P258" s="408"/>
      <c r="Q258" s="575"/>
      <c r="R258" s="575"/>
      <c r="S258" s="575"/>
      <c r="T258" s="411"/>
      <c r="U258" s="576"/>
      <c r="V258" s="576"/>
      <c r="W258" s="576"/>
      <c r="X258" s="408"/>
      <c r="Y258" s="573"/>
      <c r="Z258" s="573"/>
      <c r="AA258" s="573"/>
      <c r="AB258" s="411"/>
      <c r="AC258" s="651">
        <v>254</v>
      </c>
    </row>
    <row r="259" spans="1:30" ht="55.5" customHeight="1" x14ac:dyDescent="0.2">
      <c r="A259" s="316" t="s">
        <v>2420</v>
      </c>
      <c r="B259" s="558" t="s">
        <v>2421</v>
      </c>
      <c r="C259" s="318">
        <f>'Series 1100 Input'!J259</f>
        <v>0</v>
      </c>
      <c r="D259" s="318" t="s">
        <v>451</v>
      </c>
      <c r="E259" s="572">
        <v>82.06</v>
      </c>
      <c r="F259" s="572">
        <v>82.06</v>
      </c>
      <c r="G259" s="572">
        <v>82.06</v>
      </c>
      <c r="H259" s="324" t="str">
        <f>IF((0=$C259),"",IFERROR(IF($C259&lt;20,$C259*E259,IF(AND(20&lt;=$C259,$C259&lt;=100),$C259*F259,IF($C259&gt;100,$C259*G259,"No Offer"))),"No Offer"))</f>
        <v/>
      </c>
      <c r="I259" s="573">
        <v>40</v>
      </c>
      <c r="J259" s="573">
        <v>40</v>
      </c>
      <c r="K259" s="573">
        <v>40</v>
      </c>
      <c r="L259" s="326" t="str">
        <f>IF((0=$C259),"",IFERROR(IF($C259&lt;20,$C259*I259,IF(AND(20&lt;=$C259,$C259&lt;=100),$C259*J259,IF($C259&gt;100,$C259*K259,"No Offer"))),"No Offer"))</f>
        <v/>
      </c>
      <c r="M259" s="572">
        <v>45.6</v>
      </c>
      <c r="N259" s="572">
        <v>45.6</v>
      </c>
      <c r="O259" s="572">
        <v>45.6</v>
      </c>
      <c r="P259" s="324" t="str">
        <f>IF((0=$C259),"",IFERROR(IF($C259&lt;20,$C259*M259,IF(AND(20&lt;=$C259,$C259&lt;=100),$C259*N259,IF($C259&gt;100,$C259*O259,"No Offer"))),"No Offer"))</f>
        <v/>
      </c>
      <c r="Q259" s="575">
        <v>20</v>
      </c>
      <c r="R259" s="575">
        <v>20</v>
      </c>
      <c r="S259" s="575">
        <v>18</v>
      </c>
      <c r="T259" s="326" t="str">
        <f>IF((0=$C259),"",IFERROR(IF($C259&lt;20,$C259*Q259,IF(AND(20&lt;=$C259,$C259&lt;=100),$C259*R259,IF($C259&gt;100,$C259*S259,"No Offer"))),"No Offer"))</f>
        <v/>
      </c>
      <c r="U259" s="576">
        <v>95</v>
      </c>
      <c r="V259" s="576">
        <v>75</v>
      </c>
      <c r="W259" s="576">
        <v>59.4</v>
      </c>
      <c r="X259" s="324" t="str">
        <f>IF((0=$C259),"",IFERROR(IF($C259&lt;20,$C259*U259,IF(AND(20&lt;=$C259,$C259&lt;=100),$C259*V259,IF($C259&gt;100,$C259*W259,"No Offer"))),"No Offer"))</f>
        <v/>
      </c>
      <c r="Y259" s="573" t="s">
        <v>403</v>
      </c>
      <c r="Z259" s="573" t="s">
        <v>402</v>
      </c>
      <c r="AA259" s="573" t="s">
        <v>402</v>
      </c>
      <c r="AB259" s="326" t="str">
        <f>IF((0=$C259),"",IFERROR(IF($C259&lt;20,$C259*Y259,IF(AND(20&lt;=$C259,$C259&lt;=100),$C259*Z259,IF($C259&gt;100,$C259*AA259,"No Offer"))),"No Offer"))</f>
        <v/>
      </c>
      <c r="AC259" s="651">
        <v>255</v>
      </c>
      <c r="AD259" s="651">
        <f>AC259</f>
        <v>255</v>
      </c>
    </row>
    <row r="260" spans="1:30" ht="13.5" customHeight="1" x14ac:dyDescent="0.2">
      <c r="A260" s="316"/>
      <c r="B260" s="558"/>
      <c r="C260" s="318"/>
      <c r="D260" s="318"/>
      <c r="E260" s="572"/>
      <c r="F260" s="572"/>
      <c r="G260" s="572"/>
      <c r="H260" s="408"/>
      <c r="I260" s="573"/>
      <c r="J260" s="573"/>
      <c r="K260" s="573"/>
      <c r="L260" s="411"/>
      <c r="M260" s="572"/>
      <c r="N260" s="572"/>
      <c r="O260" s="572"/>
      <c r="P260" s="408"/>
      <c r="Q260" s="575"/>
      <c r="R260" s="575"/>
      <c r="S260" s="575"/>
      <c r="T260" s="411"/>
      <c r="U260" s="576"/>
      <c r="V260" s="576"/>
      <c r="W260" s="576"/>
      <c r="X260" s="408"/>
      <c r="Y260" s="573"/>
      <c r="Z260" s="573"/>
      <c r="AA260" s="573"/>
      <c r="AB260" s="411"/>
      <c r="AC260" s="651">
        <v>256</v>
      </c>
    </row>
    <row r="261" spans="1:30" ht="60.75" customHeight="1" x14ac:dyDescent="0.2">
      <c r="A261" s="316" t="s">
        <v>2422</v>
      </c>
      <c r="B261" s="558" t="s">
        <v>2423</v>
      </c>
      <c r="C261" s="318">
        <f>'Series 1100 Input'!J261</f>
        <v>0</v>
      </c>
      <c r="D261" s="318" t="s">
        <v>451</v>
      </c>
      <c r="E261" s="572">
        <v>82.06</v>
      </c>
      <c r="F261" s="572">
        <v>82.06</v>
      </c>
      <c r="G261" s="572">
        <v>82.06</v>
      </c>
      <c r="H261" s="324" t="str">
        <f>IF((0=$C261),"",IFERROR(IF($C261&lt;20,$C261*E261,IF(AND(20&lt;=$C261,$C261&lt;=100),$C261*F261,IF($C261&gt;100,$C261*G261,"No Offer"))),"No Offer"))</f>
        <v/>
      </c>
      <c r="I261" s="573">
        <v>40</v>
      </c>
      <c r="J261" s="573">
        <v>40</v>
      </c>
      <c r="K261" s="573">
        <v>40</v>
      </c>
      <c r="L261" s="326" t="str">
        <f>IF((0=$C261),"",IFERROR(IF($C261&lt;20,$C261*I261,IF(AND(20&lt;=$C261,$C261&lt;=100),$C261*J261,IF($C261&gt;100,$C261*K261,"No Offer"))),"No Offer"))</f>
        <v/>
      </c>
      <c r="M261" s="572">
        <v>45.6</v>
      </c>
      <c r="N261" s="572">
        <v>45.6</v>
      </c>
      <c r="O261" s="572">
        <v>45.6</v>
      </c>
      <c r="P261" s="324" t="str">
        <f>IF((0=$C261),"",IFERROR(IF($C261&lt;20,$C261*M261,IF(AND(20&lt;=$C261,$C261&lt;=100),$C261*N261,IF($C261&gt;100,$C261*O261,"No Offer"))),"No Offer"))</f>
        <v/>
      </c>
      <c r="Q261" s="575">
        <v>20</v>
      </c>
      <c r="R261" s="575">
        <v>20</v>
      </c>
      <c r="S261" s="575">
        <v>18</v>
      </c>
      <c r="T261" s="326" t="str">
        <f>IF((0=$C261),"",IFERROR(IF($C261&lt;20,$C261*Q261,IF(AND(20&lt;=$C261,$C261&lt;=100),$C261*R261,IF($C261&gt;100,$C261*S261,"No Offer"))),"No Offer"))</f>
        <v/>
      </c>
      <c r="U261" s="576">
        <v>85</v>
      </c>
      <c r="V261" s="576">
        <v>67.5</v>
      </c>
      <c r="W261" s="576">
        <v>51.9</v>
      </c>
      <c r="X261" s="324" t="str">
        <f>IF((0=$C261),"",IFERROR(IF($C261&lt;20,$C261*U261,IF(AND(20&lt;=$C261,$C261&lt;=100),$C261*V261,IF($C261&gt;100,$C261*W261,"No Offer"))),"No Offer"))</f>
        <v/>
      </c>
      <c r="Y261" s="573" t="s">
        <v>403</v>
      </c>
      <c r="Z261" s="573" t="s">
        <v>402</v>
      </c>
      <c r="AA261" s="573" t="s">
        <v>402</v>
      </c>
      <c r="AB261" s="326" t="str">
        <f>IF((0=$C261),"",IFERROR(IF($C261&lt;20,$C261*Y261,IF(AND(20&lt;=$C261,$C261&lt;=100),$C261*Z261,IF($C261&gt;100,$C261*AA261,"No Offer"))),"No Offer"))</f>
        <v/>
      </c>
      <c r="AC261" s="651">
        <v>257</v>
      </c>
      <c r="AD261" s="651">
        <f>AC261</f>
        <v>257</v>
      </c>
    </row>
    <row r="262" spans="1:30" ht="13.5" customHeight="1" x14ac:dyDescent="0.2">
      <c r="A262" s="316"/>
      <c r="B262" s="558"/>
      <c r="C262" s="318"/>
      <c r="D262" s="318"/>
      <c r="E262" s="572"/>
      <c r="F262" s="572"/>
      <c r="G262" s="572"/>
      <c r="H262" s="408"/>
      <c r="I262" s="573"/>
      <c r="J262" s="573"/>
      <c r="K262" s="573"/>
      <c r="L262" s="411"/>
      <c r="M262" s="572"/>
      <c r="N262" s="572"/>
      <c r="O262" s="572"/>
      <c r="P262" s="408"/>
      <c r="Q262" s="575"/>
      <c r="R262" s="575"/>
      <c r="S262" s="575"/>
      <c r="T262" s="411"/>
      <c r="U262" s="576"/>
      <c r="V262" s="576"/>
      <c r="W262" s="576"/>
      <c r="X262" s="408"/>
      <c r="Y262" s="573"/>
      <c r="Z262" s="573"/>
      <c r="AA262" s="573"/>
      <c r="AB262" s="411"/>
      <c r="AC262" s="651">
        <v>258</v>
      </c>
    </row>
    <row r="263" spans="1:30" ht="58.5" customHeight="1" x14ac:dyDescent="0.2">
      <c r="A263" s="316" t="s">
        <v>2424</v>
      </c>
      <c r="B263" s="558" t="s">
        <v>2425</v>
      </c>
      <c r="C263" s="318">
        <f>'Series 1100 Input'!J263</f>
        <v>0</v>
      </c>
      <c r="D263" s="318" t="s">
        <v>451</v>
      </c>
      <c r="E263" s="572">
        <v>82.06</v>
      </c>
      <c r="F263" s="572">
        <v>82.06</v>
      </c>
      <c r="G263" s="572">
        <v>82.06</v>
      </c>
      <c r="H263" s="324" t="str">
        <f>IF((0=$C263),"",IFERROR(IF($C263&lt;20,$C263*E263,IF(AND(20&lt;=$C263,$C263&lt;=100),$C263*F263,IF($C263&gt;100,$C263*G263,"No Offer"))),"No Offer"))</f>
        <v/>
      </c>
      <c r="I263" s="573">
        <v>40</v>
      </c>
      <c r="J263" s="573">
        <v>40</v>
      </c>
      <c r="K263" s="573">
        <v>40</v>
      </c>
      <c r="L263" s="326" t="str">
        <f>IF((0=$C263),"",IFERROR(IF($C263&lt;20,$C263*I263,IF(AND(20&lt;=$C263,$C263&lt;=100),$C263*J263,IF($C263&gt;100,$C263*K263,"No Offer"))),"No Offer"))</f>
        <v/>
      </c>
      <c r="M263" s="572">
        <v>45.6</v>
      </c>
      <c r="N263" s="572">
        <v>45.6</v>
      </c>
      <c r="O263" s="572">
        <v>45.6</v>
      </c>
      <c r="P263" s="324" t="str">
        <f>IF((0=$C263),"",IFERROR(IF($C263&lt;20,$C263*M263,IF(AND(20&lt;=$C263,$C263&lt;=100),$C263*N263,IF($C263&gt;100,$C263*O263,"No Offer"))),"No Offer"))</f>
        <v/>
      </c>
      <c r="Q263" s="575">
        <v>20</v>
      </c>
      <c r="R263" s="575">
        <v>20</v>
      </c>
      <c r="S263" s="575">
        <v>18</v>
      </c>
      <c r="T263" s="326" t="str">
        <f>IF((0=$C263),"",IFERROR(IF($C263&lt;20,$C263*Q263,IF(AND(20&lt;=$C263,$C263&lt;=100),$C263*R263,IF($C263&gt;100,$C263*S263,"No Offer"))),"No Offer"))</f>
        <v/>
      </c>
      <c r="U263" s="576">
        <v>95</v>
      </c>
      <c r="V263" s="576">
        <v>75</v>
      </c>
      <c r="W263" s="576">
        <v>59.4</v>
      </c>
      <c r="X263" s="324" t="str">
        <f>IF((0=$C263),"",IFERROR(IF($C263&lt;20,$C263*U263,IF(AND(20&lt;=$C263,$C263&lt;=100),$C263*V263,IF($C263&gt;100,$C263*W263,"No Offer"))),"No Offer"))</f>
        <v/>
      </c>
      <c r="Y263" s="573" t="s">
        <v>403</v>
      </c>
      <c r="Z263" s="573" t="s">
        <v>402</v>
      </c>
      <c r="AA263" s="573" t="s">
        <v>402</v>
      </c>
      <c r="AB263" s="326" t="str">
        <f>IF((0=$C263),"",IFERROR(IF($C263&lt;20,$C263*Y263,IF(AND(20&lt;=$C263,$C263&lt;=100),$C263*Z263,IF($C263&gt;100,$C263*AA263,"No Offer"))),"No Offer"))</f>
        <v/>
      </c>
      <c r="AC263" s="651">
        <v>259</v>
      </c>
      <c r="AD263" s="651">
        <f>AC263</f>
        <v>259</v>
      </c>
    </row>
    <row r="264" spans="1:30" ht="13.5" customHeight="1" x14ac:dyDescent="0.2">
      <c r="A264" s="316"/>
      <c r="B264" s="558"/>
      <c r="C264" s="318"/>
      <c r="D264" s="318"/>
      <c r="E264" s="572"/>
      <c r="F264" s="572"/>
      <c r="G264" s="572"/>
      <c r="H264" s="408"/>
      <c r="I264" s="573"/>
      <c r="J264" s="573"/>
      <c r="K264" s="573"/>
      <c r="L264" s="411"/>
      <c r="M264" s="572"/>
      <c r="N264" s="572"/>
      <c r="O264" s="572"/>
      <c r="P264" s="408"/>
      <c r="Q264" s="575"/>
      <c r="R264" s="575"/>
      <c r="S264" s="575"/>
      <c r="T264" s="411"/>
      <c r="U264" s="576"/>
      <c r="V264" s="576"/>
      <c r="W264" s="576"/>
      <c r="X264" s="408"/>
      <c r="Y264" s="573"/>
      <c r="Z264" s="573"/>
      <c r="AA264" s="573"/>
      <c r="AB264" s="411"/>
      <c r="AC264" s="651">
        <v>260</v>
      </c>
    </row>
    <row r="265" spans="1:30" ht="64.5" customHeight="1" x14ac:dyDescent="0.2">
      <c r="A265" s="316" t="s">
        <v>2426</v>
      </c>
      <c r="B265" s="558" t="s">
        <v>2427</v>
      </c>
      <c r="C265" s="318">
        <f>'Series 1100 Input'!J265</f>
        <v>0</v>
      </c>
      <c r="D265" s="318" t="s">
        <v>451</v>
      </c>
      <c r="E265" s="572">
        <v>82.06</v>
      </c>
      <c r="F265" s="572">
        <v>82.06</v>
      </c>
      <c r="G265" s="572">
        <v>82.06</v>
      </c>
      <c r="H265" s="324" t="str">
        <f>IF((0=$C265),"",IFERROR(IF($C265&lt;20,$C265*E265,IF(AND(20&lt;=$C265,$C265&lt;=100),$C265*F265,IF($C265&gt;100,$C265*G265,"No Offer"))),"No Offer"))</f>
        <v/>
      </c>
      <c r="I265" s="573">
        <v>40</v>
      </c>
      <c r="J265" s="573">
        <v>40</v>
      </c>
      <c r="K265" s="573">
        <v>40</v>
      </c>
      <c r="L265" s="326" t="str">
        <f>IF((0=$C265),"",IFERROR(IF($C265&lt;20,$C265*I265,IF(AND(20&lt;=$C265,$C265&lt;=100),$C265*J265,IF($C265&gt;100,$C265*K265,"No Offer"))),"No Offer"))</f>
        <v/>
      </c>
      <c r="M265" s="572">
        <v>45.6</v>
      </c>
      <c r="N265" s="572">
        <v>45.6</v>
      </c>
      <c r="O265" s="572">
        <v>45.6</v>
      </c>
      <c r="P265" s="324" t="str">
        <f>IF((0=$C265),"",IFERROR(IF($C265&lt;20,$C265*M265,IF(AND(20&lt;=$C265,$C265&lt;=100),$C265*N265,IF($C265&gt;100,$C265*O265,"No Offer"))),"No Offer"))</f>
        <v/>
      </c>
      <c r="Q265" s="575">
        <v>20</v>
      </c>
      <c r="R265" s="575">
        <v>20</v>
      </c>
      <c r="S265" s="575">
        <v>18</v>
      </c>
      <c r="T265" s="326" t="str">
        <f>IF((0=$C265),"",IFERROR(IF($C265&lt;20,$C265*Q265,IF(AND(20&lt;=$C265,$C265&lt;=100),$C265*R265,IF($C265&gt;100,$C265*S265,"No Offer"))),"No Offer"))</f>
        <v/>
      </c>
      <c r="U265" s="576">
        <v>95</v>
      </c>
      <c r="V265" s="576">
        <v>75</v>
      </c>
      <c r="W265" s="576">
        <v>60</v>
      </c>
      <c r="X265" s="324" t="str">
        <f>IF((0=$C265),"",IFERROR(IF($C265&lt;20,$C265*U265,IF(AND(20&lt;=$C265,$C265&lt;=100),$C265*V265,IF($C265&gt;100,$C265*W265,"No Offer"))),"No Offer"))</f>
        <v/>
      </c>
      <c r="Y265" s="573" t="s">
        <v>403</v>
      </c>
      <c r="Z265" s="573" t="s">
        <v>402</v>
      </c>
      <c r="AA265" s="573" t="s">
        <v>402</v>
      </c>
      <c r="AB265" s="326" t="str">
        <f>IF((0=$C265),"",IFERROR(IF($C265&lt;20,$C265*Y265,IF(AND(20&lt;=$C265,$C265&lt;=100),$C265*Z265,IF($C265&gt;100,$C265*AA265,"No Offer"))),"No Offer"))</f>
        <v/>
      </c>
      <c r="AC265" s="651">
        <v>261</v>
      </c>
      <c r="AD265" s="651">
        <f>AC265</f>
        <v>261</v>
      </c>
    </row>
    <row r="266" spans="1:30" ht="13.5" customHeight="1" x14ac:dyDescent="0.2">
      <c r="A266" s="316"/>
      <c r="B266" s="558"/>
      <c r="C266" s="318"/>
      <c r="D266" s="318"/>
      <c r="E266" s="572"/>
      <c r="F266" s="572"/>
      <c r="G266" s="572"/>
      <c r="H266" s="408"/>
      <c r="I266" s="573"/>
      <c r="J266" s="573"/>
      <c r="K266" s="573"/>
      <c r="L266" s="411"/>
      <c r="M266" s="572"/>
      <c r="N266" s="572"/>
      <c r="O266" s="572"/>
      <c r="P266" s="408"/>
      <c r="Q266" s="575"/>
      <c r="R266" s="575"/>
      <c r="S266" s="575"/>
      <c r="T266" s="411"/>
      <c r="U266" s="576"/>
      <c r="V266" s="576"/>
      <c r="W266" s="576"/>
      <c r="X266" s="408"/>
      <c r="Y266" s="573"/>
      <c r="Z266" s="573"/>
      <c r="AA266" s="573"/>
      <c r="AB266" s="411"/>
      <c r="AC266" s="651">
        <v>262</v>
      </c>
    </row>
    <row r="267" spans="1:30" ht="64.5" customHeight="1" x14ac:dyDescent="0.2">
      <c r="A267" s="316" t="s">
        <v>2428</v>
      </c>
      <c r="B267" s="558" t="s">
        <v>2429</v>
      </c>
      <c r="C267" s="318">
        <f>'Series 1100 Input'!J267</f>
        <v>0</v>
      </c>
      <c r="D267" s="318" t="s">
        <v>451</v>
      </c>
      <c r="E267" s="572">
        <v>82.06</v>
      </c>
      <c r="F267" s="572">
        <v>82.06</v>
      </c>
      <c r="G267" s="572">
        <v>82.06</v>
      </c>
      <c r="H267" s="324" t="str">
        <f>IF((0=$C267),"",IFERROR(IF($C267&lt;20,$C267*E267,IF(AND(20&lt;=$C267,$C267&lt;=100),$C267*F267,IF($C267&gt;100,$C267*G267,"No Offer"))),"No Offer"))</f>
        <v/>
      </c>
      <c r="I267" s="573">
        <v>40</v>
      </c>
      <c r="J267" s="573">
        <v>40</v>
      </c>
      <c r="K267" s="573">
        <v>40</v>
      </c>
      <c r="L267" s="326" t="str">
        <f>IF((0=$C267),"",IFERROR(IF($C267&lt;20,$C267*I267,IF(AND(20&lt;=$C267,$C267&lt;=100),$C267*J267,IF($C267&gt;100,$C267*K267,"No Offer"))),"No Offer"))</f>
        <v/>
      </c>
      <c r="M267" s="572">
        <v>45.6</v>
      </c>
      <c r="N267" s="572">
        <v>45.6</v>
      </c>
      <c r="O267" s="572">
        <v>45.6</v>
      </c>
      <c r="P267" s="324" t="str">
        <f>IF((0=$C267),"",IFERROR(IF($C267&lt;20,$C267*M267,IF(AND(20&lt;=$C267,$C267&lt;=100),$C267*N267,IF($C267&gt;100,$C267*O267,"No Offer"))),"No Offer"))</f>
        <v/>
      </c>
      <c r="Q267" s="575">
        <v>20</v>
      </c>
      <c r="R267" s="575">
        <v>20</v>
      </c>
      <c r="S267" s="575">
        <v>18</v>
      </c>
      <c r="T267" s="326" t="str">
        <f>IF((0=$C267),"",IFERROR(IF($C267&lt;20,$C267*Q267,IF(AND(20&lt;=$C267,$C267&lt;=100),$C267*R267,IF($C267&gt;100,$C267*S267,"No Offer"))),"No Offer"))</f>
        <v/>
      </c>
      <c r="U267" s="576">
        <v>95</v>
      </c>
      <c r="V267" s="576">
        <v>75</v>
      </c>
      <c r="W267" s="576">
        <v>60</v>
      </c>
      <c r="X267" s="324" t="str">
        <f>IF((0=$C267),"",IFERROR(IF($C267&lt;20,$C267*U267,IF(AND(20&lt;=$C267,$C267&lt;=100),$C267*V267,IF($C267&gt;100,$C267*W267,"No Offer"))),"No Offer"))</f>
        <v/>
      </c>
      <c r="Y267" s="573" t="s">
        <v>403</v>
      </c>
      <c r="Z267" s="573" t="s">
        <v>402</v>
      </c>
      <c r="AA267" s="573" t="s">
        <v>402</v>
      </c>
      <c r="AB267" s="326" t="str">
        <f>IF((0=$C267),"",IFERROR(IF($C267&lt;20,$C267*Y267,IF(AND(20&lt;=$C267,$C267&lt;=100),$C267*Z267,IF($C267&gt;100,$C267*AA267,"No Offer"))),"No Offer"))</f>
        <v/>
      </c>
      <c r="AC267" s="651">
        <v>263</v>
      </c>
      <c r="AD267" s="651">
        <f>AC267</f>
        <v>263</v>
      </c>
    </row>
    <row r="268" spans="1:30" ht="13.5" customHeight="1" x14ac:dyDescent="0.2">
      <c r="A268" s="316"/>
      <c r="B268" s="558"/>
      <c r="C268" s="318"/>
      <c r="D268" s="318"/>
      <c r="E268" s="572"/>
      <c r="F268" s="572"/>
      <c r="G268" s="572"/>
      <c r="H268" s="408"/>
      <c r="I268" s="573"/>
      <c r="J268" s="573"/>
      <c r="K268" s="573"/>
      <c r="L268" s="411"/>
      <c r="M268" s="572"/>
      <c r="N268" s="572"/>
      <c r="O268" s="572"/>
      <c r="P268" s="408"/>
      <c r="Q268" s="575"/>
      <c r="R268" s="575"/>
      <c r="S268" s="575"/>
      <c r="T268" s="411"/>
      <c r="U268" s="576"/>
      <c r="V268" s="576"/>
      <c r="W268" s="576"/>
      <c r="X268" s="408"/>
      <c r="Y268" s="573"/>
      <c r="Z268" s="573"/>
      <c r="AA268" s="573"/>
      <c r="AB268" s="411"/>
      <c r="AC268" s="651">
        <v>264</v>
      </c>
    </row>
    <row r="269" spans="1:30" ht="66.75" customHeight="1" x14ac:dyDescent="0.2">
      <c r="A269" s="316" t="s">
        <v>2430</v>
      </c>
      <c r="B269" s="558" t="s">
        <v>2431</v>
      </c>
      <c r="C269" s="318">
        <f>'Series 1100 Input'!J269</f>
        <v>0</v>
      </c>
      <c r="D269" s="318" t="s">
        <v>451</v>
      </c>
      <c r="E269" s="572">
        <v>82.06</v>
      </c>
      <c r="F269" s="572">
        <v>82.06</v>
      </c>
      <c r="G269" s="572">
        <v>82.06</v>
      </c>
      <c r="H269" s="324" t="str">
        <f>IF((0=$C269),"",IFERROR(IF($C269&lt;20,$C269*E269,IF(AND(20&lt;=$C269,$C269&lt;=100),$C269*F269,IF($C269&gt;100,$C269*G269,"No Offer"))),"No Offer"))</f>
        <v/>
      </c>
      <c r="I269" s="573">
        <v>40</v>
      </c>
      <c r="J269" s="573">
        <v>40</v>
      </c>
      <c r="K269" s="573">
        <v>40</v>
      </c>
      <c r="L269" s="326" t="str">
        <f>IF((0=$C269),"",IFERROR(IF($C269&lt;20,$C269*I269,IF(AND(20&lt;=$C269,$C269&lt;=100),$C269*J269,IF($C269&gt;100,$C269*K269,"No Offer"))),"No Offer"))</f>
        <v/>
      </c>
      <c r="M269" s="572">
        <v>45.6</v>
      </c>
      <c r="N269" s="572">
        <v>45.6</v>
      </c>
      <c r="O269" s="572">
        <v>45.6</v>
      </c>
      <c r="P269" s="324" t="str">
        <f>IF((0=$C269),"",IFERROR(IF($C269&lt;20,$C269*M269,IF(AND(20&lt;=$C269,$C269&lt;=100),$C269*N269,IF($C269&gt;100,$C269*O269,"No Offer"))),"No Offer"))</f>
        <v/>
      </c>
      <c r="Q269" s="575">
        <v>20</v>
      </c>
      <c r="R269" s="575">
        <v>20</v>
      </c>
      <c r="S269" s="575">
        <v>18</v>
      </c>
      <c r="T269" s="326" t="str">
        <f>IF((0=$C269),"",IFERROR(IF($C269&lt;20,$C269*Q269,IF(AND(20&lt;=$C269,$C269&lt;=100),$C269*R269,IF($C269&gt;100,$C269*S269,"No Offer"))),"No Offer"))</f>
        <v/>
      </c>
      <c r="U269" s="576">
        <v>85</v>
      </c>
      <c r="V269" s="576">
        <v>67.5</v>
      </c>
      <c r="W269" s="576">
        <v>51.9</v>
      </c>
      <c r="X269" s="324" t="str">
        <f>IF((0=$C269),"",IFERROR(IF($C269&lt;20,$C269*U269,IF(AND(20&lt;=$C269,$C269&lt;=100),$C269*V269,IF($C269&gt;100,$C269*W269,"No Offer"))),"No Offer"))</f>
        <v/>
      </c>
      <c r="Y269" s="573" t="s">
        <v>403</v>
      </c>
      <c r="Z269" s="573" t="s">
        <v>402</v>
      </c>
      <c r="AA269" s="573" t="s">
        <v>402</v>
      </c>
      <c r="AB269" s="326" t="str">
        <f>IF((0=$C269),"",IFERROR(IF($C269&lt;20,$C269*Y269,IF(AND(20&lt;=$C269,$C269&lt;=100),$C269*Z269,IF($C269&gt;100,$C269*AA269,"No Offer"))),"No Offer"))</f>
        <v/>
      </c>
      <c r="AC269" s="651">
        <v>265</v>
      </c>
      <c r="AD269" s="651">
        <f>AC269</f>
        <v>265</v>
      </c>
    </row>
    <row r="270" spans="1:30" ht="13.5" customHeight="1" x14ac:dyDescent="0.2">
      <c r="A270" s="316"/>
      <c r="B270" s="558"/>
      <c r="C270" s="318"/>
      <c r="D270" s="318"/>
      <c r="E270" s="572"/>
      <c r="F270" s="572"/>
      <c r="G270" s="572"/>
      <c r="H270" s="408"/>
      <c r="I270" s="573"/>
      <c r="J270" s="573"/>
      <c r="K270" s="573"/>
      <c r="L270" s="411"/>
      <c r="M270" s="572"/>
      <c r="N270" s="572"/>
      <c r="O270" s="572"/>
      <c r="P270" s="408"/>
      <c r="Q270" s="575"/>
      <c r="R270" s="575"/>
      <c r="S270" s="575"/>
      <c r="T270" s="411"/>
      <c r="U270" s="576"/>
      <c r="V270" s="576"/>
      <c r="W270" s="576"/>
      <c r="X270" s="408"/>
      <c r="Y270" s="573"/>
      <c r="Z270" s="573"/>
      <c r="AA270" s="573"/>
      <c r="AB270" s="411"/>
      <c r="AC270" s="651">
        <v>266</v>
      </c>
    </row>
    <row r="271" spans="1:30" ht="62.25" customHeight="1" x14ac:dyDescent="0.2">
      <c r="A271" s="316" t="s">
        <v>2432</v>
      </c>
      <c r="B271" s="558" t="s">
        <v>2433</v>
      </c>
      <c r="C271" s="318">
        <f>'Series 1100 Input'!J271</f>
        <v>0</v>
      </c>
      <c r="D271" s="318" t="s">
        <v>451</v>
      </c>
      <c r="E271" s="572">
        <v>82.06</v>
      </c>
      <c r="F271" s="572">
        <v>82.06</v>
      </c>
      <c r="G271" s="572">
        <v>82.06</v>
      </c>
      <c r="H271" s="324" t="str">
        <f>IF((0=$C271),"",IFERROR(IF($C271&lt;20,$C271*E271,IF(AND(20&lt;=$C271,$C271&lt;=100),$C271*F271,IF($C271&gt;100,$C271*G271,"No Offer"))),"No Offer"))</f>
        <v/>
      </c>
      <c r="I271" s="573">
        <v>40</v>
      </c>
      <c r="J271" s="573">
        <v>40</v>
      </c>
      <c r="K271" s="573">
        <v>40</v>
      </c>
      <c r="L271" s="326" t="str">
        <f>IF((0=$C271),"",IFERROR(IF($C271&lt;20,$C271*I271,IF(AND(20&lt;=$C271,$C271&lt;=100),$C271*J271,IF($C271&gt;100,$C271*K271,"No Offer"))),"No Offer"))</f>
        <v/>
      </c>
      <c r="M271" s="572">
        <v>45.6</v>
      </c>
      <c r="N271" s="572">
        <v>45.6</v>
      </c>
      <c r="O271" s="572">
        <v>45.6</v>
      </c>
      <c r="P271" s="324" t="str">
        <f>IF((0=$C271),"",IFERROR(IF($C271&lt;20,$C271*M271,IF(AND(20&lt;=$C271,$C271&lt;=100),$C271*N271,IF($C271&gt;100,$C271*O271,"No Offer"))),"No Offer"))</f>
        <v/>
      </c>
      <c r="Q271" s="575">
        <v>20</v>
      </c>
      <c r="R271" s="575">
        <v>20</v>
      </c>
      <c r="S271" s="575">
        <v>18</v>
      </c>
      <c r="T271" s="326" t="str">
        <f>IF((0=$C271),"",IFERROR(IF($C271&lt;20,$C271*Q271,IF(AND(20&lt;=$C271,$C271&lt;=100),$C271*R271,IF($C271&gt;100,$C271*S271,"No Offer"))),"No Offer"))</f>
        <v/>
      </c>
      <c r="U271" s="576">
        <v>85</v>
      </c>
      <c r="V271" s="576">
        <v>67.5</v>
      </c>
      <c r="W271" s="576">
        <v>51.9</v>
      </c>
      <c r="X271" s="324" t="str">
        <f>IF((0=$C271),"",IFERROR(IF($C271&lt;20,$C271*U271,IF(AND(20&lt;=$C271,$C271&lt;=100),$C271*V271,IF($C271&gt;100,$C271*W271,"No Offer"))),"No Offer"))</f>
        <v/>
      </c>
      <c r="Y271" s="573" t="s">
        <v>403</v>
      </c>
      <c r="Z271" s="573" t="s">
        <v>402</v>
      </c>
      <c r="AA271" s="573" t="s">
        <v>402</v>
      </c>
      <c r="AB271" s="326" t="str">
        <f>IF((0=$C271),"",IFERROR(IF($C271&lt;20,$C271*Y271,IF(AND(20&lt;=$C271,$C271&lt;=100),$C271*Z271,IF($C271&gt;100,$C271*AA271,"No Offer"))),"No Offer"))</f>
        <v/>
      </c>
      <c r="AC271" s="651">
        <v>267</v>
      </c>
      <c r="AD271" s="651">
        <f>AC271</f>
        <v>267</v>
      </c>
    </row>
    <row r="272" spans="1:30" ht="13.5" customHeight="1" x14ac:dyDescent="0.2">
      <c r="A272" s="316"/>
      <c r="B272" s="558"/>
      <c r="C272" s="318"/>
      <c r="D272" s="318"/>
      <c r="E272" s="572"/>
      <c r="F272" s="572"/>
      <c r="G272" s="572"/>
      <c r="H272" s="408"/>
      <c r="I272" s="573"/>
      <c r="J272" s="573"/>
      <c r="K272" s="573"/>
      <c r="L272" s="411"/>
      <c r="M272" s="572"/>
      <c r="N272" s="572"/>
      <c r="O272" s="572"/>
      <c r="P272" s="408"/>
      <c r="Q272" s="575"/>
      <c r="R272" s="575"/>
      <c r="S272" s="575"/>
      <c r="T272" s="411"/>
      <c r="U272" s="576"/>
      <c r="V272" s="576"/>
      <c r="W272" s="576"/>
      <c r="X272" s="408"/>
      <c r="Y272" s="573"/>
      <c r="Z272" s="573"/>
      <c r="AA272" s="573"/>
      <c r="AB272" s="411"/>
      <c r="AC272" s="651">
        <v>268</v>
      </c>
    </row>
    <row r="273" spans="1:30" ht="66.75" customHeight="1" x14ac:dyDescent="0.2">
      <c r="A273" s="316" t="s">
        <v>2434</v>
      </c>
      <c r="B273" s="558" t="s">
        <v>2435</v>
      </c>
      <c r="C273" s="318">
        <f>'Series 1100 Input'!J273</f>
        <v>0</v>
      </c>
      <c r="D273" s="318" t="s">
        <v>30</v>
      </c>
      <c r="E273" s="572">
        <v>82.06</v>
      </c>
      <c r="F273" s="572">
        <v>82.06</v>
      </c>
      <c r="G273" s="572">
        <v>82.06</v>
      </c>
      <c r="H273" s="324" t="str">
        <f>IF((0=$C273),"",IFERROR(IF($C273&lt;20,$C273*E273,IF(AND(20&lt;=$C273,$C273&lt;=100),$C273*F273,IF($C273&gt;100,$C273*G273,"No Offer"))),"No Offer"))</f>
        <v/>
      </c>
      <c r="I273" s="573">
        <v>40</v>
      </c>
      <c r="J273" s="573">
        <v>40</v>
      </c>
      <c r="K273" s="573">
        <v>40</v>
      </c>
      <c r="L273" s="326" t="str">
        <f>IF((0=$C273),"",IFERROR(IF($C273&lt;20,$C273*I273,IF(AND(20&lt;=$C273,$C273&lt;=100),$C273*J273,IF($C273&gt;100,$C273*K273,"No Offer"))),"No Offer"))</f>
        <v/>
      </c>
      <c r="M273" s="572">
        <v>45.6</v>
      </c>
      <c r="N273" s="572">
        <v>45.6</v>
      </c>
      <c r="O273" s="572">
        <v>45.6</v>
      </c>
      <c r="P273" s="324" t="str">
        <f>IF((0=$C273),"",IFERROR(IF($C273&lt;20,$C273*M273,IF(AND(20&lt;=$C273,$C273&lt;=100),$C273*N273,IF($C273&gt;100,$C273*O273,"No Offer"))),"No Offer"))</f>
        <v/>
      </c>
      <c r="Q273" s="575">
        <v>40</v>
      </c>
      <c r="R273" s="575">
        <v>40</v>
      </c>
      <c r="S273" s="575">
        <v>40</v>
      </c>
      <c r="T273" s="326" t="str">
        <f>IF((0=$C273),"",IFERROR(IF($C273&lt;20,$C273*Q273,IF(AND(20&lt;=$C273,$C273&lt;=100),$C273*R273,IF($C273&gt;100,$C273*S273,"No Offer"))),"No Offer"))</f>
        <v/>
      </c>
      <c r="U273" s="576">
        <v>100</v>
      </c>
      <c r="V273" s="576">
        <v>95</v>
      </c>
      <c r="W273" s="576">
        <v>85</v>
      </c>
      <c r="X273" s="324" t="str">
        <f>IF((0=$C273),"",IFERROR(IF($C273&lt;20,$C273*U273,IF(AND(20&lt;=$C273,$C273&lt;=100),$C273*V273,IF($C273&gt;100,$C273*W273,"No Offer"))),"No Offer"))</f>
        <v/>
      </c>
      <c r="Y273" s="573" t="s">
        <v>403</v>
      </c>
      <c r="Z273" s="573" t="s">
        <v>402</v>
      </c>
      <c r="AA273" s="573" t="s">
        <v>402</v>
      </c>
      <c r="AB273" s="326" t="str">
        <f>IF((0=$C273),"",IFERROR(IF($C273&lt;20,$C273*Y273,IF(AND(20&lt;=$C273,$C273&lt;=100),$C273*Z273,IF($C273&gt;100,$C273*AA273,"No Offer"))),"No Offer"))</f>
        <v/>
      </c>
      <c r="AC273" s="651">
        <v>269</v>
      </c>
      <c r="AD273" s="651">
        <f>AC273</f>
        <v>269</v>
      </c>
    </row>
    <row r="274" spans="1:30" ht="13.5" customHeight="1" x14ac:dyDescent="0.2">
      <c r="A274" s="316"/>
      <c r="B274" s="558"/>
      <c r="C274" s="318"/>
      <c r="D274" s="318"/>
      <c r="E274" s="572"/>
      <c r="F274" s="572"/>
      <c r="G274" s="572"/>
      <c r="H274" s="408"/>
      <c r="I274" s="573"/>
      <c r="J274" s="573"/>
      <c r="K274" s="573"/>
      <c r="L274" s="411"/>
      <c r="M274" s="572"/>
      <c r="N274" s="572"/>
      <c r="O274" s="572"/>
      <c r="P274" s="408"/>
      <c r="Q274" s="575"/>
      <c r="R274" s="575"/>
      <c r="S274" s="575"/>
      <c r="T274" s="411"/>
      <c r="U274" s="576"/>
      <c r="V274" s="576"/>
      <c r="W274" s="576"/>
      <c r="X274" s="408"/>
      <c r="Y274" s="573"/>
      <c r="Z274" s="573"/>
      <c r="AA274" s="573"/>
      <c r="AB274" s="411"/>
      <c r="AC274" s="651">
        <v>270</v>
      </c>
    </row>
    <row r="275" spans="1:30" ht="63.75" customHeight="1" x14ac:dyDescent="0.2">
      <c r="A275" s="316" t="s">
        <v>2436</v>
      </c>
      <c r="B275" s="558" t="s">
        <v>2437</v>
      </c>
      <c r="C275" s="318">
        <f>'Series 1100 Input'!J275</f>
        <v>0</v>
      </c>
      <c r="D275" s="318" t="s">
        <v>30</v>
      </c>
      <c r="E275" s="572">
        <v>179.07</v>
      </c>
      <c r="F275" s="572">
        <v>179.07</v>
      </c>
      <c r="G275" s="572">
        <v>179.07</v>
      </c>
      <c r="H275" s="324" t="str">
        <f>IF((0=$C275),"",IFERROR(IF($C275&lt;20,$C275*E275,IF(AND(20&lt;=$C275,$C275&lt;=100),$C275*F275,IF($C275&gt;100,$C275*G275,"No Offer"))),"No Offer"))</f>
        <v/>
      </c>
      <c r="I275" s="573">
        <v>40</v>
      </c>
      <c r="J275" s="573">
        <v>40</v>
      </c>
      <c r="K275" s="573">
        <v>40</v>
      </c>
      <c r="L275" s="326" t="str">
        <f>IF((0=$C275),"",IFERROR(IF($C275&lt;20,$C275*I275,IF(AND(20&lt;=$C275,$C275&lt;=100),$C275*J275,IF($C275&gt;100,$C275*K275,"No Offer"))),"No Offer"))</f>
        <v/>
      </c>
      <c r="M275" s="572">
        <v>45.6</v>
      </c>
      <c r="N275" s="572">
        <v>45.6</v>
      </c>
      <c r="O275" s="572">
        <v>45.6</v>
      </c>
      <c r="P275" s="324" t="str">
        <f>IF((0=$C275),"",IFERROR(IF($C275&lt;20,$C275*M275,IF(AND(20&lt;=$C275,$C275&lt;=100),$C275*N275,IF($C275&gt;100,$C275*O275,"No Offer"))),"No Offer"))</f>
        <v/>
      </c>
      <c r="Q275" s="575">
        <v>40</v>
      </c>
      <c r="R275" s="575">
        <v>40</v>
      </c>
      <c r="S275" s="575">
        <v>40</v>
      </c>
      <c r="T275" s="326" t="str">
        <f>IF((0=$C275),"",IFERROR(IF($C275&lt;20,$C275*Q275,IF(AND(20&lt;=$C275,$C275&lt;=100),$C275*R275,IF($C275&gt;100,$C275*S275,"No Offer"))),"No Offer"))</f>
        <v/>
      </c>
      <c r="U275" s="576">
        <v>100</v>
      </c>
      <c r="V275" s="576">
        <v>95</v>
      </c>
      <c r="W275" s="576">
        <v>85</v>
      </c>
      <c r="X275" s="324" t="str">
        <f>IF((0=$C275),"",IFERROR(IF($C275&lt;20,$C275*U275,IF(AND(20&lt;=$C275,$C275&lt;=100),$C275*V275,IF($C275&gt;100,$C275*W275,"No Offer"))),"No Offer"))</f>
        <v/>
      </c>
      <c r="Y275" s="573" t="s">
        <v>403</v>
      </c>
      <c r="Z275" s="573" t="s">
        <v>402</v>
      </c>
      <c r="AA275" s="573" t="s">
        <v>402</v>
      </c>
      <c r="AB275" s="326" t="str">
        <f>IF((0=$C275),"",IFERROR(IF($C275&lt;20,$C275*Y275,IF(AND(20&lt;=$C275,$C275&lt;=100),$C275*Z275,IF($C275&gt;100,$C275*AA275,"No Offer"))),"No Offer"))</f>
        <v/>
      </c>
      <c r="AC275" s="651">
        <v>271</v>
      </c>
      <c r="AD275" s="651">
        <f>AC275</f>
        <v>271</v>
      </c>
    </row>
    <row r="276" spans="1:30" ht="13.5" customHeight="1" x14ac:dyDescent="0.2">
      <c r="A276" s="316"/>
      <c r="B276" s="558"/>
      <c r="C276" s="318"/>
      <c r="D276" s="318"/>
      <c r="E276" s="572"/>
      <c r="F276" s="572"/>
      <c r="G276" s="572"/>
      <c r="H276" s="408"/>
      <c r="I276" s="573"/>
      <c r="J276" s="573"/>
      <c r="K276" s="573"/>
      <c r="L276" s="411"/>
      <c r="M276" s="572"/>
      <c r="N276" s="572"/>
      <c r="O276" s="572"/>
      <c r="P276" s="408"/>
      <c r="Q276" s="575"/>
      <c r="R276" s="575"/>
      <c r="S276" s="575"/>
      <c r="T276" s="411"/>
      <c r="U276" s="576"/>
      <c r="V276" s="576"/>
      <c r="W276" s="576"/>
      <c r="X276" s="408"/>
      <c r="Y276" s="573"/>
      <c r="Z276" s="573"/>
      <c r="AA276" s="573"/>
      <c r="AB276" s="411"/>
      <c r="AC276" s="651">
        <v>272</v>
      </c>
    </row>
    <row r="277" spans="1:30" ht="66" customHeight="1" x14ac:dyDescent="0.2">
      <c r="A277" s="316" t="s">
        <v>2438</v>
      </c>
      <c r="B277" s="558" t="s">
        <v>2439</v>
      </c>
      <c r="C277" s="318">
        <f>'Series 1100 Input'!J277</f>
        <v>0</v>
      </c>
      <c r="D277" s="318" t="s">
        <v>30</v>
      </c>
      <c r="E277" s="572">
        <v>179.07</v>
      </c>
      <c r="F277" s="572">
        <v>179.07</v>
      </c>
      <c r="G277" s="572">
        <v>179.07</v>
      </c>
      <c r="H277" s="324" t="str">
        <f>IF((0=$C277),"",IFERROR(IF($C277&lt;20,$C277*E277,IF(AND(20&lt;=$C277,$C277&lt;=100),$C277*F277,IF($C277&gt;100,$C277*G277,"No Offer"))),"No Offer"))</f>
        <v/>
      </c>
      <c r="I277" s="573">
        <v>40</v>
      </c>
      <c r="J277" s="573">
        <v>40</v>
      </c>
      <c r="K277" s="573">
        <v>40</v>
      </c>
      <c r="L277" s="326" t="str">
        <f>IF((0=$C277),"",IFERROR(IF($C277&lt;20,$C277*I277,IF(AND(20&lt;=$C277,$C277&lt;=100),$C277*J277,IF($C277&gt;100,$C277*K277,"No Offer"))),"No Offer"))</f>
        <v/>
      </c>
      <c r="M277" s="572">
        <v>45.6</v>
      </c>
      <c r="N277" s="572">
        <v>45.6</v>
      </c>
      <c r="O277" s="572">
        <v>45.6</v>
      </c>
      <c r="P277" s="324" t="str">
        <f>IF((0=$C277),"",IFERROR(IF($C277&lt;20,$C277*M277,IF(AND(20&lt;=$C277,$C277&lt;=100),$C277*N277,IF($C277&gt;100,$C277*O277,"No Offer"))),"No Offer"))</f>
        <v/>
      </c>
      <c r="Q277" s="575">
        <v>40</v>
      </c>
      <c r="R277" s="575">
        <v>40</v>
      </c>
      <c r="S277" s="575">
        <v>40</v>
      </c>
      <c r="T277" s="326" t="str">
        <f>IF((0=$C277),"",IFERROR(IF($C277&lt;20,$C277*Q277,IF(AND(20&lt;=$C277,$C277&lt;=100),$C277*R277,IF($C277&gt;100,$C277*S277,"No Offer"))),"No Offer"))</f>
        <v/>
      </c>
      <c r="U277" s="576">
        <v>100</v>
      </c>
      <c r="V277" s="576">
        <v>95</v>
      </c>
      <c r="W277" s="576">
        <v>85</v>
      </c>
      <c r="X277" s="324" t="str">
        <f>IF((0=$C277),"",IFERROR(IF($C277&lt;20,$C277*U277,IF(AND(20&lt;=$C277,$C277&lt;=100),$C277*V277,IF($C277&gt;100,$C277*W277,"No Offer"))),"No Offer"))</f>
        <v/>
      </c>
      <c r="Y277" s="573" t="s">
        <v>403</v>
      </c>
      <c r="Z277" s="573" t="s">
        <v>402</v>
      </c>
      <c r="AA277" s="573" t="s">
        <v>402</v>
      </c>
      <c r="AB277" s="326" t="str">
        <f>IF((0=$C277),"",IFERROR(IF($C277&lt;20,$C277*Y277,IF(AND(20&lt;=$C277,$C277&lt;=100),$C277*Z277,IF($C277&gt;100,$C277*AA277,"No Offer"))),"No Offer"))</f>
        <v/>
      </c>
      <c r="AC277" s="651">
        <v>273</v>
      </c>
      <c r="AD277" s="651">
        <f>AC277</f>
        <v>273</v>
      </c>
    </row>
    <row r="278" spans="1:30" ht="13.5" customHeight="1" x14ac:dyDescent="0.2">
      <c r="A278" s="316"/>
      <c r="B278" s="558"/>
      <c r="C278" s="318"/>
      <c r="D278" s="318"/>
      <c r="E278" s="572"/>
      <c r="F278" s="572"/>
      <c r="G278" s="572"/>
      <c r="H278" s="408"/>
      <c r="I278" s="573"/>
      <c r="J278" s="573"/>
      <c r="K278" s="573"/>
      <c r="L278" s="411"/>
      <c r="M278" s="572"/>
      <c r="N278" s="572"/>
      <c r="O278" s="572"/>
      <c r="P278" s="408"/>
      <c r="Q278" s="575"/>
      <c r="R278" s="575"/>
      <c r="S278" s="575"/>
      <c r="T278" s="411"/>
      <c r="U278" s="576"/>
      <c r="V278" s="576"/>
      <c r="W278" s="576"/>
      <c r="X278" s="408"/>
      <c r="Y278" s="573"/>
      <c r="Z278" s="573"/>
      <c r="AA278" s="573"/>
      <c r="AB278" s="411"/>
      <c r="AC278" s="651">
        <v>274</v>
      </c>
    </row>
    <row r="279" spans="1:30" ht="68.25" customHeight="1" x14ac:dyDescent="0.2">
      <c r="A279" s="316" t="s">
        <v>2440</v>
      </c>
      <c r="B279" s="558" t="s">
        <v>2441</v>
      </c>
      <c r="C279" s="318">
        <f>'Series 1100 Input'!J279</f>
        <v>0</v>
      </c>
      <c r="D279" s="318" t="s">
        <v>30</v>
      </c>
      <c r="E279" s="572">
        <v>179.07</v>
      </c>
      <c r="F279" s="572">
        <v>179.07</v>
      </c>
      <c r="G279" s="572">
        <v>179.07</v>
      </c>
      <c r="H279" s="324" t="str">
        <f>IF((0=$C279),"",IFERROR(IF($C279&lt;20,$C279*E279,IF(AND(20&lt;=$C279,$C279&lt;=100),$C279*F279,IF($C279&gt;100,$C279*G279,"No Offer"))),"No Offer"))</f>
        <v/>
      </c>
      <c r="I279" s="573">
        <v>40</v>
      </c>
      <c r="J279" s="573">
        <v>40</v>
      </c>
      <c r="K279" s="573">
        <v>40</v>
      </c>
      <c r="L279" s="326" t="str">
        <f>IF((0=$C279),"",IFERROR(IF($C279&lt;20,$C279*I279,IF(AND(20&lt;=$C279,$C279&lt;=100),$C279*J279,IF($C279&gt;100,$C279*K279,"No Offer"))),"No Offer"))</f>
        <v/>
      </c>
      <c r="M279" s="572">
        <v>45.6</v>
      </c>
      <c r="N279" s="572">
        <v>45.6</v>
      </c>
      <c r="O279" s="572">
        <v>45.6</v>
      </c>
      <c r="P279" s="324" t="str">
        <f>IF((0=$C279),"",IFERROR(IF($C279&lt;20,$C279*M279,IF(AND(20&lt;=$C279,$C279&lt;=100),$C279*N279,IF($C279&gt;100,$C279*O279,"No Offer"))),"No Offer"))</f>
        <v/>
      </c>
      <c r="Q279" s="575">
        <v>40</v>
      </c>
      <c r="R279" s="575">
        <v>40</v>
      </c>
      <c r="S279" s="575">
        <v>40</v>
      </c>
      <c r="T279" s="326" t="str">
        <f>IF((0=$C279),"",IFERROR(IF($C279&lt;20,$C279*Q279,IF(AND(20&lt;=$C279,$C279&lt;=100),$C279*R279,IF($C279&gt;100,$C279*S279,"No Offer"))),"No Offer"))</f>
        <v/>
      </c>
      <c r="U279" s="576">
        <v>100</v>
      </c>
      <c r="V279" s="576">
        <v>95</v>
      </c>
      <c r="W279" s="576">
        <v>85</v>
      </c>
      <c r="X279" s="324" t="str">
        <f>IF((0=$C279),"",IFERROR(IF($C279&lt;20,$C279*U279,IF(AND(20&lt;=$C279,$C279&lt;=100),$C279*V279,IF($C279&gt;100,$C279*W279,"No Offer"))),"No Offer"))</f>
        <v/>
      </c>
      <c r="Y279" s="573" t="s">
        <v>403</v>
      </c>
      <c r="Z279" s="573" t="s">
        <v>402</v>
      </c>
      <c r="AA279" s="573" t="s">
        <v>402</v>
      </c>
      <c r="AB279" s="326" t="str">
        <f>IF((0=$C279),"",IFERROR(IF($C279&lt;20,$C279*Y279,IF(AND(20&lt;=$C279,$C279&lt;=100),$C279*Z279,IF($C279&gt;100,$C279*AA279,"No Offer"))),"No Offer"))</f>
        <v/>
      </c>
      <c r="AC279" s="651">
        <v>275</v>
      </c>
      <c r="AD279" s="651">
        <f>AC279</f>
        <v>275</v>
      </c>
    </row>
    <row r="280" spans="1:30" ht="13.5" customHeight="1" x14ac:dyDescent="0.2">
      <c r="A280" s="316"/>
      <c r="B280" s="558"/>
      <c r="C280" s="318"/>
      <c r="D280" s="318"/>
      <c r="E280" s="572"/>
      <c r="F280" s="572"/>
      <c r="G280" s="572"/>
      <c r="H280" s="408"/>
      <c r="I280" s="573"/>
      <c r="J280" s="573"/>
      <c r="K280" s="573"/>
      <c r="L280" s="411"/>
      <c r="M280" s="572"/>
      <c r="N280" s="572"/>
      <c r="O280" s="572"/>
      <c r="P280" s="408"/>
      <c r="Q280" s="575"/>
      <c r="R280" s="575"/>
      <c r="S280" s="575"/>
      <c r="T280" s="411"/>
      <c r="U280" s="576"/>
      <c r="V280" s="576"/>
      <c r="W280" s="576"/>
      <c r="X280" s="408"/>
      <c r="Y280" s="573"/>
      <c r="Z280" s="573"/>
      <c r="AA280" s="573"/>
      <c r="AB280" s="411"/>
      <c r="AC280" s="651">
        <v>276</v>
      </c>
    </row>
    <row r="281" spans="1:30" ht="67.5" customHeight="1" x14ac:dyDescent="0.2">
      <c r="A281" s="316" t="s">
        <v>2442</v>
      </c>
      <c r="B281" s="558" t="s">
        <v>2443</v>
      </c>
      <c r="C281" s="318">
        <f>'Series 1100 Input'!J281</f>
        <v>0</v>
      </c>
      <c r="D281" s="318" t="s">
        <v>30</v>
      </c>
      <c r="E281" s="572">
        <v>179.07</v>
      </c>
      <c r="F281" s="572">
        <v>179.07</v>
      </c>
      <c r="G281" s="572">
        <v>179.07</v>
      </c>
      <c r="H281" s="324" t="str">
        <f>IF((0=$C281),"",IFERROR(IF($C281&lt;20,$C281*E281,IF(AND(20&lt;=$C281,$C281&lt;=100),$C281*F281,IF($C281&gt;100,$C281*G281,"No Offer"))),"No Offer"))</f>
        <v/>
      </c>
      <c r="I281" s="573">
        <v>40</v>
      </c>
      <c r="J281" s="573">
        <v>40</v>
      </c>
      <c r="K281" s="573">
        <v>40</v>
      </c>
      <c r="L281" s="326" t="str">
        <f>IF((0=$C281),"",IFERROR(IF($C281&lt;20,$C281*I281,IF(AND(20&lt;=$C281,$C281&lt;=100),$C281*J281,IF($C281&gt;100,$C281*K281,"No Offer"))),"No Offer"))</f>
        <v/>
      </c>
      <c r="M281" s="572">
        <v>45.6</v>
      </c>
      <c r="N281" s="572">
        <v>45.6</v>
      </c>
      <c r="O281" s="572">
        <v>45.6</v>
      </c>
      <c r="P281" s="324" t="str">
        <f>IF((0=$C281),"",IFERROR(IF($C281&lt;20,$C281*M281,IF(AND(20&lt;=$C281,$C281&lt;=100),$C281*N281,IF($C281&gt;100,$C281*O281,"No Offer"))),"No Offer"))</f>
        <v/>
      </c>
      <c r="Q281" s="575">
        <v>50</v>
      </c>
      <c r="R281" s="575">
        <v>50</v>
      </c>
      <c r="S281" s="575">
        <v>50</v>
      </c>
      <c r="T281" s="326" t="str">
        <f>IF((0=$C281),"",IFERROR(IF($C281&lt;20,$C281*Q281,IF(AND(20&lt;=$C281,$C281&lt;=100),$C281*R281,IF($C281&gt;100,$C281*S281,"No Offer"))),"No Offer"))</f>
        <v/>
      </c>
      <c r="U281" s="576">
        <v>750</v>
      </c>
      <c r="V281" s="576">
        <v>685</v>
      </c>
      <c r="W281" s="576">
        <v>650</v>
      </c>
      <c r="X281" s="324" t="str">
        <f>IF((0=$C281),"",IFERROR(IF($C281&lt;20,$C281*U281,IF(AND(20&lt;=$C281,$C281&lt;=100),$C281*V281,IF($C281&gt;100,$C281*W281,"No Offer"))),"No Offer"))</f>
        <v/>
      </c>
      <c r="Y281" s="573" t="s">
        <v>403</v>
      </c>
      <c r="Z281" s="573" t="s">
        <v>402</v>
      </c>
      <c r="AA281" s="573" t="s">
        <v>402</v>
      </c>
      <c r="AB281" s="326" t="str">
        <f>IF((0=$C281),"",IFERROR(IF($C281&lt;20,$C281*Y281,IF(AND(20&lt;=$C281,$C281&lt;=100),$C281*Z281,IF($C281&gt;100,$C281*AA281,"No Offer"))),"No Offer"))</f>
        <v/>
      </c>
      <c r="AC281" s="651">
        <v>277</v>
      </c>
      <c r="AD281" s="651">
        <f>AC281</f>
        <v>277</v>
      </c>
    </row>
    <row r="282" spans="1:30" ht="13.5" customHeight="1" x14ac:dyDescent="0.2">
      <c r="A282" s="316"/>
      <c r="B282" s="558"/>
      <c r="C282" s="318"/>
      <c r="D282" s="318"/>
      <c r="E282" s="572"/>
      <c r="F282" s="572"/>
      <c r="G282" s="572"/>
      <c r="H282" s="408"/>
      <c r="I282" s="573"/>
      <c r="J282" s="573"/>
      <c r="K282" s="573"/>
      <c r="L282" s="411"/>
      <c r="M282" s="572"/>
      <c r="N282" s="572"/>
      <c r="O282" s="572"/>
      <c r="P282" s="408"/>
      <c r="Q282" s="575"/>
      <c r="R282" s="575"/>
      <c r="S282" s="575"/>
      <c r="T282" s="411"/>
      <c r="U282" s="576"/>
      <c r="V282" s="576"/>
      <c r="W282" s="576"/>
      <c r="X282" s="408"/>
      <c r="Y282" s="573"/>
      <c r="Z282" s="573"/>
      <c r="AA282" s="573"/>
      <c r="AB282" s="411"/>
      <c r="AC282" s="651">
        <v>278</v>
      </c>
    </row>
    <row r="283" spans="1:30" ht="63" customHeight="1" x14ac:dyDescent="0.2">
      <c r="A283" s="316" t="s">
        <v>2444</v>
      </c>
      <c r="B283" s="558" t="s">
        <v>2445</v>
      </c>
      <c r="C283" s="318">
        <f>'Series 1100 Input'!J283</f>
        <v>0</v>
      </c>
      <c r="D283" s="318" t="s">
        <v>30</v>
      </c>
      <c r="E283" s="572">
        <v>179.07</v>
      </c>
      <c r="F283" s="572">
        <v>179.07</v>
      </c>
      <c r="G283" s="572">
        <v>179.07</v>
      </c>
      <c r="H283" s="324" t="str">
        <f>IF((0=$C283),"",IFERROR(IF($C283&lt;20,$C283*E283,IF(AND(20&lt;=$C283,$C283&lt;=100),$C283*F283,IF($C283&gt;100,$C283*G283,"No Offer"))),"No Offer"))</f>
        <v/>
      </c>
      <c r="I283" s="573">
        <v>40</v>
      </c>
      <c r="J283" s="573">
        <v>40</v>
      </c>
      <c r="K283" s="573">
        <v>40</v>
      </c>
      <c r="L283" s="326" t="str">
        <f>IF((0=$C283),"",IFERROR(IF($C283&lt;20,$C283*I283,IF(AND(20&lt;=$C283,$C283&lt;=100),$C283*J283,IF($C283&gt;100,$C283*K283,"No Offer"))),"No Offer"))</f>
        <v/>
      </c>
      <c r="M283" s="572">
        <v>45.6</v>
      </c>
      <c r="N283" s="572">
        <v>45.6</v>
      </c>
      <c r="O283" s="572">
        <v>45.6</v>
      </c>
      <c r="P283" s="324" t="str">
        <f>IF((0=$C283),"",IFERROR(IF($C283&lt;20,$C283*M283,IF(AND(20&lt;=$C283,$C283&lt;=100),$C283*N283,IF($C283&gt;100,$C283*O283,"No Offer"))),"No Offer"))</f>
        <v/>
      </c>
      <c r="Q283" s="575">
        <v>50</v>
      </c>
      <c r="R283" s="575">
        <v>50</v>
      </c>
      <c r="S283" s="575">
        <v>50</v>
      </c>
      <c r="T283" s="326" t="str">
        <f>IF((0=$C283),"",IFERROR(IF($C283&lt;20,$C283*Q283,IF(AND(20&lt;=$C283,$C283&lt;=100),$C283*R283,IF($C283&gt;100,$C283*S283,"No Offer"))),"No Offer"))</f>
        <v/>
      </c>
      <c r="U283" s="576">
        <v>750</v>
      </c>
      <c r="V283" s="576">
        <v>685</v>
      </c>
      <c r="W283" s="576">
        <v>650</v>
      </c>
      <c r="X283" s="324" t="str">
        <f>IF((0=$C283),"",IFERROR(IF($C283&lt;20,$C283*U283,IF(AND(20&lt;=$C283,$C283&lt;=100),$C283*V283,IF($C283&gt;100,$C283*W283,"No Offer"))),"No Offer"))</f>
        <v/>
      </c>
      <c r="Y283" s="573" t="s">
        <v>403</v>
      </c>
      <c r="Z283" s="573" t="s">
        <v>402</v>
      </c>
      <c r="AA283" s="573" t="s">
        <v>402</v>
      </c>
      <c r="AB283" s="326" t="str">
        <f>IF((0=$C283),"",IFERROR(IF($C283&lt;20,$C283*Y283,IF(AND(20&lt;=$C283,$C283&lt;=100),$C283*Z283,IF($C283&gt;100,$C283*AA283,"No Offer"))),"No Offer"))</f>
        <v/>
      </c>
      <c r="AC283" s="651">
        <v>279</v>
      </c>
      <c r="AD283" s="651">
        <f>AC283</f>
        <v>279</v>
      </c>
    </row>
    <row r="284" spans="1:30" ht="13.5" customHeight="1" x14ac:dyDescent="0.2">
      <c r="A284" s="316"/>
      <c r="B284" s="558"/>
      <c r="C284" s="318"/>
      <c r="D284" s="318"/>
      <c r="E284" s="572"/>
      <c r="F284" s="572"/>
      <c r="G284" s="572"/>
      <c r="H284" s="319"/>
      <c r="I284" s="573"/>
      <c r="J284" s="573"/>
      <c r="K284" s="573"/>
      <c r="L284" s="573"/>
      <c r="M284" s="572"/>
      <c r="N284" s="572"/>
      <c r="O284" s="572"/>
      <c r="P284" s="572"/>
      <c r="Q284" s="575"/>
      <c r="R284" s="575"/>
      <c r="S284" s="575"/>
      <c r="T284" s="575"/>
      <c r="U284" s="576"/>
      <c r="V284" s="576"/>
      <c r="W284" s="576"/>
      <c r="X284" s="576"/>
      <c r="Y284" s="573"/>
      <c r="Z284" s="573"/>
      <c r="AA284" s="573"/>
      <c r="AB284" s="411"/>
      <c r="AC284" s="651">
        <v>280</v>
      </c>
    </row>
    <row r="285" spans="1:30" ht="13.5" customHeight="1" x14ac:dyDescent="0.2">
      <c r="A285" s="331"/>
      <c r="B285" s="586" t="s">
        <v>2345</v>
      </c>
      <c r="C285" s="334"/>
      <c r="D285" s="334"/>
      <c r="E285" s="804" t="s">
        <v>1633</v>
      </c>
      <c r="F285" s="804" t="s">
        <v>1595</v>
      </c>
      <c r="G285" s="804" t="s">
        <v>1596</v>
      </c>
      <c r="H285" s="334"/>
      <c r="I285" s="805" t="s">
        <v>1633</v>
      </c>
      <c r="J285" s="805" t="s">
        <v>1595</v>
      </c>
      <c r="K285" s="805" t="s">
        <v>1596</v>
      </c>
      <c r="L285" s="805"/>
      <c r="M285" s="804" t="s">
        <v>1633</v>
      </c>
      <c r="N285" s="804" t="s">
        <v>1595</v>
      </c>
      <c r="O285" s="804" t="s">
        <v>1596</v>
      </c>
      <c r="P285" s="804"/>
      <c r="Q285" s="804" t="s">
        <v>1633</v>
      </c>
      <c r="R285" s="804" t="s">
        <v>1595</v>
      </c>
      <c r="S285" s="804" t="s">
        <v>1596</v>
      </c>
      <c r="T285" s="804"/>
      <c r="U285" s="805" t="s">
        <v>1633</v>
      </c>
      <c r="V285" s="805" t="s">
        <v>1595</v>
      </c>
      <c r="W285" s="805" t="s">
        <v>1596</v>
      </c>
      <c r="X285" s="805"/>
      <c r="Y285" s="805" t="s">
        <v>1633</v>
      </c>
      <c r="Z285" s="805" t="s">
        <v>1595</v>
      </c>
      <c r="AA285" s="805" t="s">
        <v>1596</v>
      </c>
      <c r="AB285" s="433"/>
      <c r="AC285" s="651">
        <v>281</v>
      </c>
    </row>
    <row r="286" spans="1:30" ht="13.5" customHeight="1" x14ac:dyDescent="0.2">
      <c r="A286" s="794"/>
      <c r="B286" s="721" t="s">
        <v>2210</v>
      </c>
      <c r="C286" s="722"/>
      <c r="D286" s="723"/>
      <c r="E286" s="723"/>
      <c r="F286" s="723"/>
      <c r="G286" s="747">
        <f>SUM(H288:H328)</f>
        <v>0</v>
      </c>
      <c r="H286" s="723"/>
      <c r="I286" s="723"/>
      <c r="J286" s="723"/>
      <c r="K286" s="747">
        <f>SUM(L288:L328)</f>
        <v>0</v>
      </c>
      <c r="L286" s="723"/>
      <c r="M286" s="723"/>
      <c r="N286" s="723"/>
      <c r="O286" s="747">
        <f>SUM(P288:P328)</f>
        <v>0</v>
      </c>
      <c r="P286" s="723"/>
      <c r="Q286" s="723"/>
      <c r="R286" s="723"/>
      <c r="S286" s="747">
        <f>SUM(T288:T328)</f>
        <v>0</v>
      </c>
      <c r="T286" s="723"/>
      <c r="U286" s="723"/>
      <c r="V286" s="723"/>
      <c r="W286" s="747">
        <f>SUM(X288:X328)</f>
        <v>0</v>
      </c>
      <c r="X286" s="723"/>
      <c r="Y286" s="723"/>
      <c r="Z286" s="723"/>
      <c r="AA286" s="747">
        <f>SUM(AB288:AB328)</f>
        <v>0</v>
      </c>
      <c r="AB286" s="723"/>
      <c r="AC286" s="651">
        <v>282</v>
      </c>
    </row>
    <row r="287" spans="1:30" ht="13.5" customHeight="1" x14ac:dyDescent="0.2">
      <c r="A287" s="316"/>
      <c r="B287" s="558"/>
      <c r="C287" s="318"/>
      <c r="D287" s="318"/>
      <c r="E287" s="572"/>
      <c r="F287" s="572"/>
      <c r="G287" s="572"/>
      <c r="H287" s="319"/>
      <c r="I287" s="573"/>
      <c r="J287" s="573"/>
      <c r="K287" s="573"/>
      <c r="L287" s="573"/>
      <c r="M287" s="572"/>
      <c r="N287" s="572"/>
      <c r="O287" s="572"/>
      <c r="P287" s="572"/>
      <c r="Q287" s="575"/>
      <c r="R287" s="575"/>
      <c r="S287" s="575"/>
      <c r="T287" s="575"/>
      <c r="U287" s="576"/>
      <c r="V287" s="576"/>
      <c r="W287" s="576"/>
      <c r="X287" s="576"/>
      <c r="Y287" s="573"/>
      <c r="Z287" s="573"/>
      <c r="AA287" s="573"/>
      <c r="AB287" s="411"/>
      <c r="AC287" s="651">
        <v>283</v>
      </c>
    </row>
    <row r="288" spans="1:30" ht="53.25" customHeight="1" x14ac:dyDescent="0.2">
      <c r="A288" s="316" t="s">
        <v>2446</v>
      </c>
      <c r="B288" s="558" t="s">
        <v>2447</v>
      </c>
      <c r="C288" s="318">
        <f>'Series 1100 Input'!J288</f>
        <v>0</v>
      </c>
      <c r="D288" s="346" t="s">
        <v>451</v>
      </c>
      <c r="E288" s="572">
        <v>82.06</v>
      </c>
      <c r="F288" s="572">
        <v>82.06</v>
      </c>
      <c r="G288" s="572">
        <v>82.06</v>
      </c>
      <c r="H288" s="324" t="str">
        <f>IF((0=$C288),"",IFERROR(IF($C288&lt;20,$C288*E288,IF(AND(20&lt;=$C288,$C288&lt;=100),$C288*F288,IF($C288&gt;100,$C288*G288,"No Offer"))),"No Offer"))</f>
        <v/>
      </c>
      <c r="I288" s="573">
        <v>40</v>
      </c>
      <c r="J288" s="573">
        <v>40</v>
      </c>
      <c r="K288" s="573">
        <v>40</v>
      </c>
      <c r="L288" s="326" t="str">
        <f>IF((0=$C288),"",IFERROR(IF($C288&lt;20,$C288*I288,IF(AND(20&lt;=$C288,$C288&lt;=100),$C288*J288,IF($C288&gt;100,$C288*K288,"No Offer"))),"No Offer"))</f>
        <v/>
      </c>
      <c r="M288" s="572">
        <v>39.74</v>
      </c>
      <c r="N288" s="572">
        <v>29.36</v>
      </c>
      <c r="O288" s="572">
        <v>29.36</v>
      </c>
      <c r="P288" s="324" t="str">
        <f>IF((0=$C288),"",IFERROR(IF($C288&lt;20,$C288*M288,IF(AND(20&lt;=$C288,$C288&lt;=100),$C288*N288,IF($C288&gt;100,$C288*O288,"No Offer"))),"No Offer"))</f>
        <v/>
      </c>
      <c r="Q288" s="575">
        <v>20</v>
      </c>
      <c r="R288" s="575">
        <v>20</v>
      </c>
      <c r="S288" s="575">
        <v>18</v>
      </c>
      <c r="T288" s="326" t="str">
        <f>IF((0=$C288),"",IFERROR(IF($C288&lt;20,$C288*Q288,IF(AND(20&lt;=$C288,$C288&lt;=100),$C288*R288,IF($C288&gt;100,$C288*S288,"No Offer"))),"No Offer"))</f>
        <v/>
      </c>
      <c r="U288" s="576">
        <v>75</v>
      </c>
      <c r="V288" s="576">
        <v>63.5</v>
      </c>
      <c r="W288" s="576">
        <v>62.5</v>
      </c>
      <c r="X288" s="324" t="str">
        <f>IF((0=$C288),"",IFERROR(IF($C288&lt;20,$C288*U288,IF(AND(20&lt;=$C288,$C288&lt;=100),$C288*V288,IF($C288&gt;100,$C288*W288,"No Offer"))),"No Offer"))</f>
        <v/>
      </c>
      <c r="Y288" s="573" t="s">
        <v>403</v>
      </c>
      <c r="Z288" s="573" t="s">
        <v>402</v>
      </c>
      <c r="AA288" s="573" t="s">
        <v>402</v>
      </c>
      <c r="AB288" s="326" t="str">
        <f>IF((0=$C288),"",IFERROR(IF($C288&lt;20,$C288*Y288,IF(AND(20&lt;=$C288,$C288&lt;=100),$C288*Z288,IF($C288&gt;100,$C288*AA288,"No Offer"))),"No Offer"))</f>
        <v/>
      </c>
      <c r="AC288" s="651">
        <v>284</v>
      </c>
      <c r="AD288" s="651">
        <f>AC288</f>
        <v>284</v>
      </c>
    </row>
    <row r="289" spans="1:30" ht="13.5" customHeight="1" x14ac:dyDescent="0.2">
      <c r="A289" s="316"/>
      <c r="B289" s="597"/>
      <c r="C289" s="318"/>
      <c r="D289" s="562"/>
      <c r="E289" s="572"/>
      <c r="F289" s="572"/>
      <c r="G289" s="572"/>
      <c r="H289" s="408"/>
      <c r="I289" s="573"/>
      <c r="J289" s="573"/>
      <c r="K289" s="573"/>
      <c r="L289" s="411"/>
      <c r="M289" s="572"/>
      <c r="N289" s="572"/>
      <c r="O289" s="572"/>
      <c r="P289" s="408"/>
      <c r="Q289" s="575"/>
      <c r="R289" s="575"/>
      <c r="S289" s="575"/>
      <c r="T289" s="411"/>
      <c r="U289" s="576"/>
      <c r="V289" s="576"/>
      <c r="W289" s="576"/>
      <c r="X289" s="408"/>
      <c r="Y289" s="573"/>
      <c r="Z289" s="573"/>
      <c r="AA289" s="573"/>
      <c r="AB289" s="411"/>
      <c r="AC289" s="651">
        <v>285</v>
      </c>
    </row>
    <row r="290" spans="1:30" ht="53.25" customHeight="1" x14ac:dyDescent="0.2">
      <c r="A290" s="316" t="s">
        <v>2448</v>
      </c>
      <c r="B290" s="558" t="s">
        <v>2449</v>
      </c>
      <c r="C290" s="318">
        <f>'Series 1100 Input'!J290</f>
        <v>0</v>
      </c>
      <c r="D290" s="346" t="s">
        <v>451</v>
      </c>
      <c r="E290" s="572">
        <v>82.06</v>
      </c>
      <c r="F290" s="572">
        <v>82.06</v>
      </c>
      <c r="G290" s="572">
        <v>82.06</v>
      </c>
      <c r="H290" s="324" t="str">
        <f>IF((0=$C290),"",IFERROR(IF($C290&lt;20,$C290*E290,IF(AND(20&lt;=$C290,$C290&lt;=100),$C290*F290,IF($C290&gt;100,$C290*G290,"No Offer"))),"No Offer"))</f>
        <v/>
      </c>
      <c r="I290" s="573">
        <v>40</v>
      </c>
      <c r="J290" s="573">
        <v>40</v>
      </c>
      <c r="K290" s="573">
        <v>40</v>
      </c>
      <c r="L290" s="326" t="str">
        <f>IF((0=$C290),"",IFERROR(IF($C290&lt;20,$C290*I290,IF(AND(20&lt;=$C290,$C290&lt;=100),$C290*J290,IF($C290&gt;100,$C290*K290,"No Offer"))),"No Offer"))</f>
        <v/>
      </c>
      <c r="M290" s="572">
        <v>39.74</v>
      </c>
      <c r="N290" s="572">
        <v>29.36</v>
      </c>
      <c r="O290" s="572">
        <v>29.36</v>
      </c>
      <c r="P290" s="324" t="str">
        <f>IF((0=$C290),"",IFERROR(IF($C290&lt;20,$C290*M290,IF(AND(20&lt;=$C290,$C290&lt;=100),$C290*N290,IF($C290&gt;100,$C290*O290,"No Offer"))),"No Offer"))</f>
        <v/>
      </c>
      <c r="Q290" s="575">
        <v>20</v>
      </c>
      <c r="R290" s="575">
        <v>20</v>
      </c>
      <c r="S290" s="575">
        <v>18</v>
      </c>
      <c r="T290" s="326" t="str">
        <f>IF((0=$C290),"",IFERROR(IF($C290&lt;20,$C290*Q290,IF(AND(20&lt;=$C290,$C290&lt;=100),$C290*R290,IF($C290&gt;100,$C290*S290,"No Offer"))),"No Offer"))</f>
        <v/>
      </c>
      <c r="U290" s="576">
        <v>85</v>
      </c>
      <c r="V290" s="576">
        <v>73.5</v>
      </c>
      <c r="W290" s="576">
        <v>72.5</v>
      </c>
      <c r="X290" s="324" t="str">
        <f>IF((0=$C290),"",IFERROR(IF($C290&lt;20,$C290*U290,IF(AND(20&lt;=$C290,$C290&lt;=100),$C290*V290,IF($C290&gt;100,$C290*W290,"No Offer"))),"No Offer"))</f>
        <v/>
      </c>
      <c r="Y290" s="573" t="s">
        <v>403</v>
      </c>
      <c r="Z290" s="573" t="s">
        <v>402</v>
      </c>
      <c r="AA290" s="573" t="s">
        <v>402</v>
      </c>
      <c r="AB290" s="326" t="str">
        <f>IF((0=$C290),"",IFERROR(IF($C290&lt;20,$C290*Y290,IF(AND(20&lt;=$C290,$C290&lt;=100),$C290*Z290,IF($C290&gt;100,$C290*AA290,"No Offer"))),"No Offer"))</f>
        <v/>
      </c>
      <c r="AC290" s="651">
        <v>286</v>
      </c>
      <c r="AD290" s="651">
        <f>AC290</f>
        <v>286</v>
      </c>
    </row>
    <row r="291" spans="1:30" ht="13.5" customHeight="1" x14ac:dyDescent="0.2">
      <c r="A291" s="316"/>
      <c r="B291" s="597"/>
      <c r="C291" s="562"/>
      <c r="D291" s="562"/>
      <c r="E291" s="572"/>
      <c r="F291" s="572"/>
      <c r="G291" s="572"/>
      <c r="H291" s="408"/>
      <c r="I291" s="573"/>
      <c r="J291" s="573"/>
      <c r="K291" s="573"/>
      <c r="L291" s="411"/>
      <c r="M291" s="572"/>
      <c r="N291" s="572"/>
      <c r="O291" s="572"/>
      <c r="P291" s="408"/>
      <c r="Q291" s="575"/>
      <c r="R291" s="575"/>
      <c r="S291" s="575"/>
      <c r="T291" s="411"/>
      <c r="U291" s="576"/>
      <c r="V291" s="576"/>
      <c r="W291" s="576"/>
      <c r="X291" s="408"/>
      <c r="Y291" s="573"/>
      <c r="Z291" s="573"/>
      <c r="AA291" s="573"/>
      <c r="AB291" s="411"/>
      <c r="AC291" s="651">
        <v>287</v>
      </c>
    </row>
    <row r="292" spans="1:30" ht="54" customHeight="1" x14ac:dyDescent="0.2">
      <c r="A292" s="316" t="s">
        <v>2450</v>
      </c>
      <c r="B292" s="558" t="s">
        <v>2451</v>
      </c>
      <c r="C292" s="562">
        <f>'Series 1100 Input'!J292</f>
        <v>0</v>
      </c>
      <c r="D292" s="346" t="s">
        <v>451</v>
      </c>
      <c r="E292" s="572">
        <v>82.06</v>
      </c>
      <c r="F292" s="572">
        <v>82.06</v>
      </c>
      <c r="G292" s="572">
        <v>82.06</v>
      </c>
      <c r="H292" s="324" t="str">
        <f>IF((0=$C292),"",IFERROR(IF($C292&lt;20,$C292*E292,IF(AND(20&lt;=$C292,$C292&lt;=100),$C292*F292,IF($C292&gt;100,$C292*G292,"No Offer"))),"No Offer"))</f>
        <v/>
      </c>
      <c r="I292" s="573">
        <v>40</v>
      </c>
      <c r="J292" s="573">
        <v>40</v>
      </c>
      <c r="K292" s="573">
        <v>40</v>
      </c>
      <c r="L292" s="326" t="str">
        <f>IF((0=$C292),"",IFERROR(IF($C292&lt;20,$C292*I292,IF(AND(20&lt;=$C292,$C292&lt;=100),$C292*J292,IF($C292&gt;100,$C292*K292,"No Offer"))),"No Offer"))</f>
        <v/>
      </c>
      <c r="M292" s="572">
        <v>39.74</v>
      </c>
      <c r="N292" s="572">
        <v>29.36</v>
      </c>
      <c r="O292" s="572">
        <v>29.36</v>
      </c>
      <c r="P292" s="324" t="str">
        <f>IF((0=$C292),"",IFERROR(IF($C292&lt;20,$C292*M292,IF(AND(20&lt;=$C292,$C292&lt;=100),$C292*N292,IF($C292&gt;100,$C292*O292,"No Offer"))),"No Offer"))</f>
        <v/>
      </c>
      <c r="Q292" s="575">
        <v>20</v>
      </c>
      <c r="R292" s="575">
        <v>20</v>
      </c>
      <c r="S292" s="575">
        <v>18</v>
      </c>
      <c r="T292" s="326" t="str">
        <f>IF((0=$C292),"",IFERROR(IF($C292&lt;20,$C292*Q292,IF(AND(20&lt;=$C292,$C292&lt;=100),$C292*R292,IF($C292&gt;100,$C292*S292,"No Offer"))),"No Offer"))</f>
        <v/>
      </c>
      <c r="U292" s="576">
        <v>86</v>
      </c>
      <c r="V292" s="576">
        <v>74.5</v>
      </c>
      <c r="W292" s="576">
        <v>73.5</v>
      </c>
      <c r="X292" s="324" t="str">
        <f>IF((0=$C292),"",IFERROR(IF($C292&lt;20,$C292*U292,IF(AND(20&lt;=$C292,$C292&lt;=100),$C292*V292,IF($C292&gt;100,$C292*W292,"No Offer"))),"No Offer"))</f>
        <v/>
      </c>
      <c r="Y292" s="573" t="s">
        <v>403</v>
      </c>
      <c r="Z292" s="573" t="s">
        <v>402</v>
      </c>
      <c r="AA292" s="573" t="s">
        <v>402</v>
      </c>
      <c r="AB292" s="326" t="str">
        <f>IF((0=$C292),"",IFERROR(IF($C292&lt;20,$C292*Y292,IF(AND(20&lt;=$C292,$C292&lt;=100),$C292*Z292,IF($C292&gt;100,$C292*AA292,"No Offer"))),"No Offer"))</f>
        <v/>
      </c>
      <c r="AC292" s="651">
        <v>288</v>
      </c>
      <c r="AD292" s="651">
        <f>AC292</f>
        <v>288</v>
      </c>
    </row>
    <row r="293" spans="1:30" ht="13.5" customHeight="1" x14ac:dyDescent="0.2">
      <c r="A293" s="316"/>
      <c r="B293" s="597"/>
      <c r="C293" s="562"/>
      <c r="D293" s="562"/>
      <c r="E293" s="572"/>
      <c r="F293" s="572"/>
      <c r="G293" s="572"/>
      <c r="H293" s="408"/>
      <c r="I293" s="573"/>
      <c r="J293" s="573"/>
      <c r="K293" s="573"/>
      <c r="L293" s="411"/>
      <c r="M293" s="572"/>
      <c r="N293" s="572"/>
      <c r="O293" s="572"/>
      <c r="P293" s="408"/>
      <c r="Q293" s="575"/>
      <c r="R293" s="575"/>
      <c r="S293" s="575"/>
      <c r="T293" s="411"/>
      <c r="U293" s="576"/>
      <c r="V293" s="576"/>
      <c r="W293" s="576"/>
      <c r="X293" s="408"/>
      <c r="Y293" s="573"/>
      <c r="Z293" s="573"/>
      <c r="AA293" s="573"/>
      <c r="AB293" s="411"/>
      <c r="AC293" s="651">
        <v>289</v>
      </c>
    </row>
    <row r="294" spans="1:30" ht="54.75" customHeight="1" x14ac:dyDescent="0.2">
      <c r="A294" s="316" t="s">
        <v>2452</v>
      </c>
      <c r="B294" s="558" t="s">
        <v>2453</v>
      </c>
      <c r="C294" s="562">
        <f>'Series 1100 Input'!J294</f>
        <v>0</v>
      </c>
      <c r="D294" s="346" t="s">
        <v>451</v>
      </c>
      <c r="E294" s="572">
        <v>82.06</v>
      </c>
      <c r="F294" s="572">
        <v>82.06</v>
      </c>
      <c r="G294" s="572">
        <v>82.06</v>
      </c>
      <c r="H294" s="324" t="str">
        <f>IF((0=$C294),"",IFERROR(IF($C294&lt;20,$C294*E294,IF(AND(20&lt;=$C294,$C294&lt;=100),$C294*F294,IF($C294&gt;100,$C294*G294,"No Offer"))),"No Offer"))</f>
        <v/>
      </c>
      <c r="I294" s="573">
        <v>40</v>
      </c>
      <c r="J294" s="573">
        <v>40</v>
      </c>
      <c r="K294" s="573">
        <v>40</v>
      </c>
      <c r="L294" s="326" t="str">
        <f>IF((0=$C294),"",IFERROR(IF($C294&lt;20,$C294*I294,IF(AND(20&lt;=$C294,$C294&lt;=100),$C294*J294,IF($C294&gt;100,$C294*K294,"No Offer"))),"No Offer"))</f>
        <v/>
      </c>
      <c r="M294" s="572">
        <v>39.74</v>
      </c>
      <c r="N294" s="572">
        <v>29.36</v>
      </c>
      <c r="O294" s="572">
        <v>29.36</v>
      </c>
      <c r="P294" s="324" t="str">
        <f>IF((0=$C294),"",IFERROR(IF($C294&lt;20,$C294*M294,IF(AND(20&lt;=$C294,$C294&lt;=100),$C294*N294,IF($C294&gt;100,$C294*O294,"No Offer"))),"No Offer"))</f>
        <v/>
      </c>
      <c r="Q294" s="575">
        <v>20</v>
      </c>
      <c r="R294" s="575">
        <v>20</v>
      </c>
      <c r="S294" s="575">
        <v>18</v>
      </c>
      <c r="T294" s="326" t="str">
        <f>IF((0=$C294),"",IFERROR(IF($C294&lt;20,$C294*Q294,IF(AND(20&lt;=$C294,$C294&lt;=100),$C294*R294,IF($C294&gt;100,$C294*S294,"No Offer"))),"No Offer"))</f>
        <v/>
      </c>
      <c r="U294" s="576">
        <v>96</v>
      </c>
      <c r="V294" s="576">
        <v>84.5</v>
      </c>
      <c r="W294" s="576">
        <v>83.5</v>
      </c>
      <c r="X294" s="324" t="str">
        <f>IF((0=$C294),"",IFERROR(IF($C294&lt;20,$C294*U294,IF(AND(20&lt;=$C294,$C294&lt;=100),$C294*V294,IF($C294&gt;100,$C294*W294,"No Offer"))),"No Offer"))</f>
        <v/>
      </c>
      <c r="Y294" s="573" t="s">
        <v>403</v>
      </c>
      <c r="Z294" s="573" t="s">
        <v>402</v>
      </c>
      <c r="AA294" s="573" t="s">
        <v>402</v>
      </c>
      <c r="AB294" s="326" t="str">
        <f>IF((0=$C294),"",IFERROR(IF($C294&lt;20,$C294*Y294,IF(AND(20&lt;=$C294,$C294&lt;=100),$C294*Z294,IF($C294&gt;100,$C294*AA294,"No Offer"))),"No Offer"))</f>
        <v/>
      </c>
      <c r="AC294" s="651">
        <v>290</v>
      </c>
      <c r="AD294" s="651">
        <f>AC294</f>
        <v>290</v>
      </c>
    </row>
    <row r="295" spans="1:30" ht="13.5" customHeight="1" x14ac:dyDescent="0.2">
      <c r="A295" s="316"/>
      <c r="B295" s="597"/>
      <c r="C295" s="562"/>
      <c r="D295" s="562"/>
      <c r="E295" s="572"/>
      <c r="F295" s="572"/>
      <c r="G295" s="572"/>
      <c r="H295" s="408"/>
      <c r="I295" s="573"/>
      <c r="J295" s="573"/>
      <c r="K295" s="573"/>
      <c r="L295" s="411"/>
      <c r="M295" s="572"/>
      <c r="N295" s="572"/>
      <c r="O295" s="572"/>
      <c r="P295" s="408"/>
      <c r="Q295" s="575"/>
      <c r="R295" s="575"/>
      <c r="S295" s="575"/>
      <c r="T295" s="411"/>
      <c r="U295" s="576"/>
      <c r="V295" s="576"/>
      <c r="W295" s="576"/>
      <c r="X295" s="408"/>
      <c r="Y295" s="573"/>
      <c r="Z295" s="573"/>
      <c r="AA295" s="573"/>
      <c r="AB295" s="411"/>
      <c r="AC295" s="651">
        <v>291</v>
      </c>
    </row>
    <row r="296" spans="1:30" ht="51.75" customHeight="1" x14ac:dyDescent="0.2">
      <c r="A296" s="316" t="s">
        <v>2454</v>
      </c>
      <c r="B296" s="558" t="s">
        <v>2455</v>
      </c>
      <c r="C296" s="562">
        <f>'Series 1100 Input'!J296</f>
        <v>0</v>
      </c>
      <c r="D296" s="346" t="s">
        <v>451</v>
      </c>
      <c r="E296" s="572">
        <v>82.06</v>
      </c>
      <c r="F296" s="572">
        <v>82.06</v>
      </c>
      <c r="G296" s="572">
        <v>82.06</v>
      </c>
      <c r="H296" s="324" t="str">
        <f>IF((0=$C296),"",IFERROR(IF($C296&lt;20,$C296*E296,IF(AND(20&lt;=$C296,$C296&lt;=100),$C296*F296,IF($C296&gt;100,$C296*G296,"No Offer"))),"No Offer"))</f>
        <v/>
      </c>
      <c r="I296" s="573">
        <v>40</v>
      </c>
      <c r="J296" s="573">
        <v>40</v>
      </c>
      <c r="K296" s="573">
        <v>40</v>
      </c>
      <c r="L296" s="326" t="str">
        <f>IF((0=$C296),"",IFERROR(IF($C296&lt;20,$C296*I296,IF(AND(20&lt;=$C296,$C296&lt;=100),$C296*J296,IF($C296&gt;100,$C296*K296,"No Offer"))),"No Offer"))</f>
        <v/>
      </c>
      <c r="M296" s="572">
        <v>39.74</v>
      </c>
      <c r="N296" s="572">
        <v>29.36</v>
      </c>
      <c r="O296" s="572">
        <v>29.36</v>
      </c>
      <c r="P296" s="324" t="str">
        <f>IF((0=$C296),"",IFERROR(IF($C296&lt;20,$C296*M296,IF(AND(20&lt;=$C296,$C296&lt;=100),$C296*N296,IF($C296&gt;100,$C296*O296,"No Offer"))),"No Offer"))</f>
        <v/>
      </c>
      <c r="Q296" s="575">
        <v>20</v>
      </c>
      <c r="R296" s="575">
        <v>20</v>
      </c>
      <c r="S296" s="575">
        <v>18</v>
      </c>
      <c r="T296" s="326" t="str">
        <f>IF((0=$C296),"",IFERROR(IF($C296&lt;20,$C296*Q296,IF(AND(20&lt;=$C296,$C296&lt;=100),$C296*R296,IF($C296&gt;100,$C296*S296,"No Offer"))),"No Offer"))</f>
        <v/>
      </c>
      <c r="U296" s="576">
        <v>89.5</v>
      </c>
      <c r="V296" s="576">
        <v>77.25</v>
      </c>
      <c r="W296" s="576">
        <v>76.25</v>
      </c>
      <c r="X296" s="324" t="str">
        <f>IF((0=$C296),"",IFERROR(IF($C296&lt;20,$C296*U296,IF(AND(20&lt;=$C296,$C296&lt;=100),$C296*V296,IF($C296&gt;100,$C296*W296,"No Offer"))),"No Offer"))</f>
        <v/>
      </c>
      <c r="Y296" s="573" t="s">
        <v>403</v>
      </c>
      <c r="Z296" s="573" t="s">
        <v>402</v>
      </c>
      <c r="AA296" s="573" t="s">
        <v>402</v>
      </c>
      <c r="AB296" s="326" t="str">
        <f>IF((0=$C296),"",IFERROR(IF($C296&lt;20,$C296*Y296,IF(AND(20&lt;=$C296,$C296&lt;=100),$C296*Z296,IF($C296&gt;100,$C296*AA296,"No Offer"))),"No Offer"))</f>
        <v/>
      </c>
      <c r="AC296" s="651">
        <v>292</v>
      </c>
      <c r="AD296" s="651">
        <f>AC296</f>
        <v>292</v>
      </c>
    </row>
    <row r="297" spans="1:30" ht="13.5" customHeight="1" x14ac:dyDescent="0.2">
      <c r="A297" s="316"/>
      <c r="B297" s="597"/>
      <c r="C297" s="562"/>
      <c r="D297" s="562"/>
      <c r="E297" s="572"/>
      <c r="F297" s="572"/>
      <c r="G297" s="572"/>
      <c r="H297" s="408"/>
      <c r="I297" s="573"/>
      <c r="J297" s="573"/>
      <c r="K297" s="573"/>
      <c r="L297" s="411"/>
      <c r="M297" s="572"/>
      <c r="N297" s="572"/>
      <c r="O297" s="572"/>
      <c r="P297" s="408"/>
      <c r="Q297" s="575"/>
      <c r="R297" s="575"/>
      <c r="S297" s="575"/>
      <c r="T297" s="411"/>
      <c r="U297" s="576"/>
      <c r="V297" s="576"/>
      <c r="W297" s="576"/>
      <c r="X297" s="408"/>
      <c r="Y297" s="573"/>
      <c r="Z297" s="573"/>
      <c r="AA297" s="573"/>
      <c r="AB297" s="411"/>
      <c r="AC297" s="651">
        <v>293</v>
      </c>
    </row>
    <row r="298" spans="1:30" ht="54" customHeight="1" x14ac:dyDescent="0.2">
      <c r="A298" s="316" t="s">
        <v>2456</v>
      </c>
      <c r="B298" s="558" t="s">
        <v>2357</v>
      </c>
      <c r="C298" s="318">
        <f>'Series 1100 Input'!J298</f>
        <v>0</v>
      </c>
      <c r="D298" s="346" t="s">
        <v>451</v>
      </c>
      <c r="E298" s="572">
        <v>82.06</v>
      </c>
      <c r="F298" s="572">
        <v>82.06</v>
      </c>
      <c r="G298" s="572">
        <v>82.06</v>
      </c>
      <c r="H298" s="324" t="str">
        <f>IF((0=$C298),"",IFERROR(IF($C298&lt;20,$C298*E298,IF(AND(20&lt;=$C298,$C298&lt;=100),$C298*F298,IF($C298&gt;100,$C298*G298,"No Offer"))),"No Offer"))</f>
        <v/>
      </c>
      <c r="I298" s="573">
        <v>40</v>
      </c>
      <c r="J298" s="573">
        <v>40</v>
      </c>
      <c r="K298" s="573">
        <v>40</v>
      </c>
      <c r="L298" s="326" t="str">
        <f>IF((0=$C298),"",IFERROR(IF($C298&lt;20,$C298*I298,IF(AND(20&lt;=$C298,$C298&lt;=100),$C298*J298,IF($C298&gt;100,$C298*K298,"No Offer"))),"No Offer"))</f>
        <v/>
      </c>
      <c r="M298" s="572">
        <v>39.74</v>
      </c>
      <c r="N298" s="572">
        <v>29.36</v>
      </c>
      <c r="O298" s="572">
        <v>29.36</v>
      </c>
      <c r="P298" s="324" t="str">
        <f>IF((0=$C298),"",IFERROR(IF($C298&lt;20,$C298*M298,IF(AND(20&lt;=$C298,$C298&lt;=100),$C298*N298,IF($C298&gt;100,$C298*O298,"No Offer"))),"No Offer"))</f>
        <v/>
      </c>
      <c r="Q298" s="575">
        <v>20</v>
      </c>
      <c r="R298" s="575">
        <v>20</v>
      </c>
      <c r="S298" s="575">
        <v>18</v>
      </c>
      <c r="T298" s="326" t="str">
        <f>IF((0=$C298),"",IFERROR(IF($C298&lt;20,$C298*Q298,IF(AND(20&lt;=$C298,$C298&lt;=100),$C298*R298,IF($C298&gt;100,$C298*S298,"No Offer"))),"No Offer"))</f>
        <v/>
      </c>
      <c r="U298" s="576">
        <v>99.5</v>
      </c>
      <c r="V298" s="576">
        <v>87.25</v>
      </c>
      <c r="W298" s="576">
        <v>86.25</v>
      </c>
      <c r="X298" s="324" t="str">
        <f>IF((0=$C298),"",IFERROR(IF($C298&lt;20,$C298*U298,IF(AND(20&lt;=$C298,$C298&lt;=100),$C298*V298,IF($C298&gt;100,$C298*W298,"No Offer"))),"No Offer"))</f>
        <v/>
      </c>
      <c r="Y298" s="573" t="s">
        <v>403</v>
      </c>
      <c r="Z298" s="573" t="s">
        <v>402</v>
      </c>
      <c r="AA298" s="573" t="s">
        <v>402</v>
      </c>
      <c r="AB298" s="326" t="str">
        <f>IF((0=$C298),"",IFERROR(IF($C298&lt;20,$C298*Y298,IF(AND(20&lt;=$C298,$C298&lt;=100),$C298*Z298,IF($C298&gt;100,$C298*AA298,"No Offer"))),"No Offer"))</f>
        <v/>
      </c>
      <c r="AC298" s="651">
        <v>294</v>
      </c>
      <c r="AD298" s="651">
        <f>AC298</f>
        <v>294</v>
      </c>
    </row>
    <row r="299" spans="1:30" ht="13.5" customHeight="1" x14ac:dyDescent="0.2">
      <c r="A299" s="316"/>
      <c r="B299" s="558"/>
      <c r="C299" s="318"/>
      <c r="D299" s="562"/>
      <c r="E299" s="572"/>
      <c r="F299" s="572"/>
      <c r="G299" s="572"/>
      <c r="H299" s="408"/>
      <c r="I299" s="573"/>
      <c r="J299" s="573"/>
      <c r="K299" s="573"/>
      <c r="L299" s="411"/>
      <c r="M299" s="572"/>
      <c r="N299" s="572"/>
      <c r="O299" s="572"/>
      <c r="P299" s="408"/>
      <c r="Q299" s="575"/>
      <c r="R299" s="575"/>
      <c r="S299" s="575"/>
      <c r="T299" s="411"/>
      <c r="U299" s="576"/>
      <c r="V299" s="576"/>
      <c r="W299" s="576"/>
      <c r="X299" s="408"/>
      <c r="Y299" s="573"/>
      <c r="Z299" s="573"/>
      <c r="AA299" s="573"/>
      <c r="AB299" s="411"/>
      <c r="AC299" s="651">
        <v>295</v>
      </c>
    </row>
    <row r="300" spans="1:30" ht="53.25" customHeight="1" x14ac:dyDescent="0.2">
      <c r="A300" s="316" t="s">
        <v>2457</v>
      </c>
      <c r="B300" s="558" t="s">
        <v>2458</v>
      </c>
      <c r="C300" s="629">
        <f>'Series 1100 Input'!J300</f>
        <v>0</v>
      </c>
      <c r="D300" s="346" t="s">
        <v>451</v>
      </c>
      <c r="E300" s="572">
        <v>82.06</v>
      </c>
      <c r="F300" s="572">
        <v>82.06</v>
      </c>
      <c r="G300" s="572">
        <v>82.06</v>
      </c>
      <c r="H300" s="324" t="str">
        <f>IF((0=$C300),"",IFERROR(IF($C300&lt;20,$C300*E300,IF(AND(20&lt;=$C300,$C300&lt;=100),$C300*F300,IF($C300&gt;100,$C300*G300,"No Offer"))),"No Offer"))</f>
        <v/>
      </c>
      <c r="I300" s="573">
        <v>40</v>
      </c>
      <c r="J300" s="573">
        <v>40</v>
      </c>
      <c r="K300" s="573">
        <v>40</v>
      </c>
      <c r="L300" s="326" t="str">
        <f>IF((0=$C300),"",IFERROR(IF($C300&lt;20,$C300*I300,IF(AND(20&lt;=$C300,$C300&lt;=100),$C300*J300,IF($C300&gt;100,$C300*K300,"No Offer"))),"No Offer"))</f>
        <v/>
      </c>
      <c r="M300" s="572">
        <v>39.74</v>
      </c>
      <c r="N300" s="572">
        <v>29.36</v>
      </c>
      <c r="O300" s="572">
        <v>29.36</v>
      </c>
      <c r="P300" s="324" t="str">
        <f>IF((0=$C300),"",IFERROR(IF($C300&lt;20,$C300*M300,IF(AND(20&lt;=$C300,$C300&lt;=100),$C300*N300,IF($C300&gt;100,$C300*O300,"No Offer"))),"No Offer"))</f>
        <v/>
      </c>
      <c r="Q300" s="575">
        <v>20</v>
      </c>
      <c r="R300" s="575">
        <v>20</v>
      </c>
      <c r="S300" s="575">
        <v>18</v>
      </c>
      <c r="T300" s="326" t="str">
        <f>IF((0=$C300),"",IFERROR(IF($C300&lt;20,$C300*Q300,IF(AND(20&lt;=$C300,$C300&lt;=100),$C300*R300,IF($C300&gt;100,$C300*S300,"No Offer"))),"No Offer"))</f>
        <v/>
      </c>
      <c r="U300" s="576">
        <v>75</v>
      </c>
      <c r="V300" s="576">
        <v>63.5</v>
      </c>
      <c r="W300" s="576">
        <v>62.5</v>
      </c>
      <c r="X300" s="324" t="str">
        <f>IF((0=$C300),"",IFERROR(IF($C300&lt;20,$C300*U300,IF(AND(20&lt;=$C300,$C300&lt;=100),$C300*V300,IF($C300&gt;100,$C300*W300,"No Offer"))),"No Offer"))</f>
        <v/>
      </c>
      <c r="Y300" s="573" t="s">
        <v>403</v>
      </c>
      <c r="Z300" s="573" t="s">
        <v>402</v>
      </c>
      <c r="AA300" s="573" t="s">
        <v>402</v>
      </c>
      <c r="AB300" s="326" t="str">
        <f>IF((0=$C300),"",IFERROR(IF($C300&lt;20,$C300*Y300,IF(AND(20&lt;=$C300,$C300&lt;=100),$C300*Z300,IF($C300&gt;100,$C300*AA300,"No Offer"))),"No Offer"))</f>
        <v/>
      </c>
      <c r="AC300" s="651">
        <v>296</v>
      </c>
      <c r="AD300" s="651">
        <f>AC300</f>
        <v>296</v>
      </c>
    </row>
    <row r="301" spans="1:30" ht="13.5" customHeight="1" x14ac:dyDescent="0.2">
      <c r="A301" s="316"/>
      <c r="B301" s="597"/>
      <c r="C301" s="629"/>
      <c r="D301" s="562"/>
      <c r="E301" s="572"/>
      <c r="F301" s="572"/>
      <c r="G301" s="572"/>
      <c r="H301" s="408"/>
      <c r="I301" s="573"/>
      <c r="J301" s="573"/>
      <c r="K301" s="573"/>
      <c r="L301" s="411"/>
      <c r="M301" s="572"/>
      <c r="N301" s="572"/>
      <c r="O301" s="572"/>
      <c r="P301" s="408"/>
      <c r="Q301" s="575"/>
      <c r="R301" s="575"/>
      <c r="S301" s="575"/>
      <c r="T301" s="411"/>
      <c r="U301" s="576"/>
      <c r="V301" s="576"/>
      <c r="W301" s="576"/>
      <c r="X301" s="408"/>
      <c r="Y301" s="573"/>
      <c r="Z301" s="573"/>
      <c r="AA301" s="573"/>
      <c r="AB301" s="411"/>
      <c r="AC301" s="651">
        <v>297</v>
      </c>
    </row>
    <row r="302" spans="1:30" ht="63.75" customHeight="1" x14ac:dyDescent="0.2">
      <c r="A302" s="316" t="s">
        <v>2459</v>
      </c>
      <c r="B302" s="558" t="s">
        <v>2460</v>
      </c>
      <c r="C302" s="629">
        <f>'Series 1100 Input'!J302</f>
        <v>0</v>
      </c>
      <c r="D302" s="346" t="s">
        <v>451</v>
      </c>
      <c r="E302" s="572">
        <v>82.06</v>
      </c>
      <c r="F302" s="572">
        <v>82.06</v>
      </c>
      <c r="G302" s="572">
        <v>82.06</v>
      </c>
      <c r="H302" s="324" t="str">
        <f>IF((0=$C302),"",IFERROR(IF($C302&lt;20,$C302*E302,IF(AND(20&lt;=$C302,$C302&lt;=100),$C302*F302,IF($C302&gt;100,$C302*G302,"No Offer"))),"No Offer"))</f>
        <v/>
      </c>
      <c r="I302" s="573">
        <v>40</v>
      </c>
      <c r="J302" s="573">
        <v>40</v>
      </c>
      <c r="K302" s="573">
        <v>40</v>
      </c>
      <c r="L302" s="326" t="str">
        <f>IF((0=$C302),"",IFERROR(IF($C302&lt;20,$C302*I302,IF(AND(20&lt;=$C302,$C302&lt;=100),$C302*J302,IF($C302&gt;100,$C302*K302,"No Offer"))),"No Offer"))</f>
        <v/>
      </c>
      <c r="M302" s="572">
        <v>39.74</v>
      </c>
      <c r="N302" s="572">
        <v>29.36</v>
      </c>
      <c r="O302" s="572">
        <v>29.36</v>
      </c>
      <c r="P302" s="324" t="str">
        <f>IF((0=$C302),"",IFERROR(IF($C302&lt;20,$C302*M302,IF(AND(20&lt;=$C302,$C302&lt;=100),$C302*N302,IF($C302&gt;100,$C302*O302,"No Offer"))),"No Offer"))</f>
        <v/>
      </c>
      <c r="Q302" s="575">
        <v>20</v>
      </c>
      <c r="R302" s="575">
        <v>20</v>
      </c>
      <c r="S302" s="575">
        <v>18</v>
      </c>
      <c r="T302" s="326" t="str">
        <f>IF((0=$C302),"",IFERROR(IF($C302&lt;20,$C302*Q302,IF(AND(20&lt;=$C302,$C302&lt;=100),$C302*R302,IF($C302&gt;100,$C302*S302,"No Offer"))),"No Offer"))</f>
        <v/>
      </c>
      <c r="U302" s="576">
        <v>85</v>
      </c>
      <c r="V302" s="576">
        <v>73.5</v>
      </c>
      <c r="W302" s="576">
        <v>72.5</v>
      </c>
      <c r="X302" s="324" t="str">
        <f>IF((0=$C302),"",IFERROR(IF($C302&lt;20,$C302*U302,IF(AND(20&lt;=$C302,$C302&lt;=100),$C302*V302,IF($C302&gt;100,$C302*W302,"No Offer"))),"No Offer"))</f>
        <v/>
      </c>
      <c r="Y302" s="573" t="s">
        <v>403</v>
      </c>
      <c r="Z302" s="573" t="s">
        <v>402</v>
      </c>
      <c r="AA302" s="573" t="s">
        <v>402</v>
      </c>
      <c r="AB302" s="326" t="str">
        <f>IF((0=$C302),"",IFERROR(IF($C302&lt;20,$C302*Y302,IF(AND(20&lt;=$C302,$C302&lt;=100),$C302*Z302,IF($C302&gt;100,$C302*AA302,"No Offer"))),"No Offer"))</f>
        <v/>
      </c>
      <c r="AC302" s="651">
        <v>298</v>
      </c>
      <c r="AD302" s="651">
        <f>AC302</f>
        <v>298</v>
      </c>
    </row>
    <row r="303" spans="1:30" ht="13.5" customHeight="1" x14ac:dyDescent="0.2">
      <c r="A303" s="316"/>
      <c r="B303" s="597"/>
      <c r="C303" s="629"/>
      <c r="D303" s="562"/>
      <c r="E303" s="572"/>
      <c r="F303" s="572"/>
      <c r="G303" s="572"/>
      <c r="H303" s="408"/>
      <c r="I303" s="573"/>
      <c r="J303" s="573"/>
      <c r="K303" s="573"/>
      <c r="L303" s="411"/>
      <c r="M303" s="572"/>
      <c r="N303" s="572"/>
      <c r="O303" s="572"/>
      <c r="P303" s="408"/>
      <c r="Q303" s="575"/>
      <c r="R303" s="575"/>
      <c r="S303" s="575"/>
      <c r="T303" s="411"/>
      <c r="U303" s="576"/>
      <c r="V303" s="576"/>
      <c r="W303" s="576"/>
      <c r="X303" s="408"/>
      <c r="Y303" s="573"/>
      <c r="Z303" s="573"/>
      <c r="AA303" s="573"/>
      <c r="AB303" s="411"/>
      <c r="AC303" s="651">
        <v>299</v>
      </c>
    </row>
    <row r="304" spans="1:30" ht="66" customHeight="1" x14ac:dyDescent="0.2">
      <c r="A304" s="316" t="s">
        <v>2461</v>
      </c>
      <c r="B304" s="558" t="s">
        <v>2462</v>
      </c>
      <c r="C304" s="629">
        <f>'Series 1100 Input'!J304</f>
        <v>0</v>
      </c>
      <c r="D304" s="346" t="s">
        <v>451</v>
      </c>
      <c r="E304" s="572">
        <v>82.06</v>
      </c>
      <c r="F304" s="572">
        <v>82.06</v>
      </c>
      <c r="G304" s="572">
        <v>82.06</v>
      </c>
      <c r="H304" s="324" t="str">
        <f>IF((0=$C304),"",IFERROR(IF($C304&lt;20,$C304*E304,IF(AND(20&lt;=$C304,$C304&lt;=100),$C304*F304,IF($C304&gt;100,$C304*G304,"No Offer"))),"No Offer"))</f>
        <v/>
      </c>
      <c r="I304" s="573">
        <v>40</v>
      </c>
      <c r="J304" s="573">
        <v>40</v>
      </c>
      <c r="K304" s="573">
        <v>40</v>
      </c>
      <c r="L304" s="326" t="str">
        <f>IF((0=$C304),"",IFERROR(IF($C304&lt;20,$C304*I304,IF(AND(20&lt;=$C304,$C304&lt;=100),$C304*J304,IF($C304&gt;100,$C304*K304,"No Offer"))),"No Offer"))</f>
        <v/>
      </c>
      <c r="M304" s="572">
        <v>39.74</v>
      </c>
      <c r="N304" s="572">
        <v>29.36</v>
      </c>
      <c r="O304" s="572">
        <v>29.36</v>
      </c>
      <c r="P304" s="324" t="str">
        <f>IF((0=$C304),"",IFERROR(IF($C304&lt;20,$C304*M304,IF(AND(20&lt;=$C304,$C304&lt;=100),$C304*N304,IF($C304&gt;100,$C304*O304,"No Offer"))),"No Offer"))</f>
        <v/>
      </c>
      <c r="Q304" s="575">
        <v>20</v>
      </c>
      <c r="R304" s="575">
        <v>20</v>
      </c>
      <c r="S304" s="575">
        <v>18</v>
      </c>
      <c r="T304" s="326" t="str">
        <f>IF((0=$C304),"",IFERROR(IF($C304&lt;20,$C304*Q304,IF(AND(20&lt;=$C304,$C304&lt;=100),$C304*R304,IF($C304&gt;100,$C304*S304,"No Offer"))),"No Offer"))</f>
        <v/>
      </c>
      <c r="U304" s="576">
        <v>86</v>
      </c>
      <c r="V304" s="576">
        <v>74.5</v>
      </c>
      <c r="W304" s="576">
        <v>73.5</v>
      </c>
      <c r="X304" s="324" t="str">
        <f>IF((0=$C304),"",IFERROR(IF($C304&lt;20,$C304*U304,IF(AND(20&lt;=$C304,$C304&lt;=100),$C304*V304,IF($C304&gt;100,$C304*W304,"No Offer"))),"No Offer"))</f>
        <v/>
      </c>
      <c r="Y304" s="573" t="s">
        <v>403</v>
      </c>
      <c r="Z304" s="573" t="s">
        <v>402</v>
      </c>
      <c r="AA304" s="573" t="s">
        <v>402</v>
      </c>
      <c r="AB304" s="326" t="str">
        <f>IF((0=$C304),"",IFERROR(IF($C304&lt;20,$C304*Y304,IF(AND(20&lt;=$C304,$C304&lt;=100),$C304*Z304,IF($C304&gt;100,$C304*AA304,"No Offer"))),"No Offer"))</f>
        <v/>
      </c>
      <c r="AC304" s="651">
        <v>300</v>
      </c>
      <c r="AD304" s="651">
        <f>AC304</f>
        <v>300</v>
      </c>
    </row>
    <row r="305" spans="1:30" ht="13.5" customHeight="1" x14ac:dyDescent="0.2">
      <c r="A305" s="316"/>
      <c r="B305" s="597"/>
      <c r="C305" s="629"/>
      <c r="D305" s="562"/>
      <c r="E305" s="572"/>
      <c r="F305" s="572"/>
      <c r="G305" s="572"/>
      <c r="H305" s="408"/>
      <c r="I305" s="573"/>
      <c r="J305" s="573"/>
      <c r="K305" s="573"/>
      <c r="L305" s="411"/>
      <c r="M305" s="572"/>
      <c r="N305" s="572"/>
      <c r="O305" s="572"/>
      <c r="P305" s="408"/>
      <c r="Q305" s="575"/>
      <c r="R305" s="575"/>
      <c r="S305" s="575"/>
      <c r="T305" s="411"/>
      <c r="U305" s="576"/>
      <c r="V305" s="576"/>
      <c r="W305" s="576"/>
      <c r="X305" s="408"/>
      <c r="Y305" s="573"/>
      <c r="Z305" s="573"/>
      <c r="AA305" s="573"/>
      <c r="AB305" s="411"/>
      <c r="AC305" s="651">
        <v>301</v>
      </c>
    </row>
    <row r="306" spans="1:30" ht="64.5" customHeight="1" x14ac:dyDescent="0.2">
      <c r="A306" s="316" t="s">
        <v>2463</v>
      </c>
      <c r="B306" s="558" t="s">
        <v>2464</v>
      </c>
      <c r="C306" s="629">
        <f>'Series 1100 Input'!J306</f>
        <v>0</v>
      </c>
      <c r="D306" s="346" t="s">
        <v>451</v>
      </c>
      <c r="E306" s="572">
        <v>82.06</v>
      </c>
      <c r="F306" s="572">
        <v>82.06</v>
      </c>
      <c r="G306" s="572">
        <v>82.06</v>
      </c>
      <c r="H306" s="324" t="str">
        <f>IF((0=$C306),"",IFERROR(IF($C306&lt;20,$C306*E306,IF(AND(20&lt;=$C306,$C306&lt;=100),$C306*F306,IF($C306&gt;100,$C306*G306,"No Offer"))),"No Offer"))</f>
        <v/>
      </c>
      <c r="I306" s="573">
        <v>40</v>
      </c>
      <c r="J306" s="573">
        <v>40</v>
      </c>
      <c r="K306" s="573">
        <v>40</v>
      </c>
      <c r="L306" s="326" t="str">
        <f>IF((0=$C306),"",IFERROR(IF($C306&lt;20,$C306*I306,IF(AND(20&lt;=$C306,$C306&lt;=100),$C306*J306,IF($C306&gt;100,$C306*K306,"No Offer"))),"No Offer"))</f>
        <v/>
      </c>
      <c r="M306" s="572">
        <v>39.74</v>
      </c>
      <c r="N306" s="572">
        <v>29.36</v>
      </c>
      <c r="O306" s="572">
        <v>29.36</v>
      </c>
      <c r="P306" s="324" t="str">
        <f>IF((0=$C306),"",IFERROR(IF($C306&lt;20,$C306*M306,IF(AND(20&lt;=$C306,$C306&lt;=100),$C306*N306,IF($C306&gt;100,$C306*O306,"No Offer"))),"No Offer"))</f>
        <v/>
      </c>
      <c r="Q306" s="575">
        <v>20</v>
      </c>
      <c r="R306" s="575">
        <v>20</v>
      </c>
      <c r="S306" s="575">
        <v>18</v>
      </c>
      <c r="T306" s="326" t="str">
        <f>IF((0=$C306),"",IFERROR(IF($C306&lt;20,$C306*Q306,IF(AND(20&lt;=$C306,$C306&lt;=100),$C306*R306,IF($C306&gt;100,$C306*S306,"No Offer"))),"No Offer"))</f>
        <v/>
      </c>
      <c r="U306" s="576">
        <v>96</v>
      </c>
      <c r="V306" s="576">
        <v>84.5</v>
      </c>
      <c r="W306" s="576">
        <v>83.5</v>
      </c>
      <c r="X306" s="324" t="str">
        <f>IF((0=$C306),"",IFERROR(IF($C306&lt;20,$C306*U306,IF(AND(20&lt;=$C306,$C306&lt;=100),$C306*V306,IF($C306&gt;100,$C306*W306,"No Offer"))),"No Offer"))</f>
        <v/>
      </c>
      <c r="Y306" s="573" t="s">
        <v>403</v>
      </c>
      <c r="Z306" s="573" t="s">
        <v>402</v>
      </c>
      <c r="AA306" s="573" t="s">
        <v>402</v>
      </c>
      <c r="AB306" s="326" t="str">
        <f>IF((0=$C306),"",IFERROR(IF($C306&lt;20,$C306*Y306,IF(AND(20&lt;=$C306,$C306&lt;=100),$C306*Z306,IF($C306&gt;100,$C306*AA306,"No Offer"))),"No Offer"))</f>
        <v/>
      </c>
      <c r="AC306" s="651">
        <v>302</v>
      </c>
      <c r="AD306" s="651">
        <f>AC306</f>
        <v>302</v>
      </c>
    </row>
    <row r="307" spans="1:30" ht="13.5" customHeight="1" x14ac:dyDescent="0.2">
      <c r="A307" s="316"/>
      <c r="B307" s="597"/>
      <c r="C307" s="629"/>
      <c r="D307" s="562"/>
      <c r="E307" s="572"/>
      <c r="F307" s="572"/>
      <c r="G307" s="572"/>
      <c r="H307" s="408"/>
      <c r="I307" s="573"/>
      <c r="J307" s="573"/>
      <c r="K307" s="573"/>
      <c r="L307" s="411"/>
      <c r="M307" s="572"/>
      <c r="N307" s="572"/>
      <c r="O307" s="572"/>
      <c r="P307" s="408"/>
      <c r="Q307" s="575"/>
      <c r="R307" s="575"/>
      <c r="S307" s="575"/>
      <c r="T307" s="411"/>
      <c r="U307" s="576"/>
      <c r="V307" s="576"/>
      <c r="W307" s="576"/>
      <c r="X307" s="408"/>
      <c r="Y307" s="573"/>
      <c r="Z307" s="573"/>
      <c r="AA307" s="573"/>
      <c r="AB307" s="411"/>
      <c r="AC307" s="651">
        <v>303</v>
      </c>
    </row>
    <row r="308" spans="1:30" ht="66.75" customHeight="1" x14ac:dyDescent="0.2">
      <c r="A308" s="316" t="s">
        <v>2465</v>
      </c>
      <c r="B308" s="558" t="s">
        <v>2466</v>
      </c>
      <c r="C308" s="629">
        <f>'Series 1100 Input'!J308</f>
        <v>0</v>
      </c>
      <c r="D308" s="346" t="s">
        <v>451</v>
      </c>
      <c r="E308" s="572">
        <v>82.06</v>
      </c>
      <c r="F308" s="572">
        <v>82.06</v>
      </c>
      <c r="G308" s="572">
        <v>82.06</v>
      </c>
      <c r="H308" s="324" t="str">
        <f>IF((0=$C308),"",IFERROR(IF($C308&lt;20,$C308*E308,IF(AND(20&lt;=$C308,$C308&lt;=100),$C308*F308,IF($C308&gt;100,$C308*G308,"No Offer"))),"No Offer"))</f>
        <v/>
      </c>
      <c r="I308" s="573">
        <v>40</v>
      </c>
      <c r="J308" s="573">
        <v>40</v>
      </c>
      <c r="K308" s="573">
        <v>40</v>
      </c>
      <c r="L308" s="326" t="str">
        <f>IF((0=$C308),"",IFERROR(IF($C308&lt;20,$C308*I308,IF(AND(20&lt;=$C308,$C308&lt;=100),$C308*J308,IF($C308&gt;100,$C308*K308,"No Offer"))),"No Offer"))</f>
        <v/>
      </c>
      <c r="M308" s="572">
        <v>39.74</v>
      </c>
      <c r="N308" s="572">
        <v>29.36</v>
      </c>
      <c r="O308" s="572">
        <v>29.36</v>
      </c>
      <c r="P308" s="324" t="str">
        <f>IF((0=$C308),"",IFERROR(IF($C308&lt;20,$C308*M308,IF(AND(20&lt;=$C308,$C308&lt;=100),$C308*N308,IF($C308&gt;100,$C308*O308,"No Offer"))),"No Offer"))</f>
        <v/>
      </c>
      <c r="Q308" s="575">
        <v>20</v>
      </c>
      <c r="R308" s="575">
        <v>20</v>
      </c>
      <c r="S308" s="575">
        <v>18</v>
      </c>
      <c r="T308" s="326" t="str">
        <f>IF((0=$C308),"",IFERROR(IF($C308&lt;20,$C308*Q308,IF(AND(20&lt;=$C308,$C308&lt;=100),$C308*R308,IF($C308&gt;100,$C308*S308,"No Offer"))),"No Offer"))</f>
        <v/>
      </c>
      <c r="U308" s="576">
        <v>89.5</v>
      </c>
      <c r="V308" s="576">
        <v>77.25</v>
      </c>
      <c r="W308" s="576">
        <v>76.25</v>
      </c>
      <c r="X308" s="324" t="str">
        <f>IF((0=$C308),"",IFERROR(IF($C308&lt;20,$C308*U308,IF(AND(20&lt;=$C308,$C308&lt;=100),$C308*V308,IF($C308&gt;100,$C308*W308,"No Offer"))),"No Offer"))</f>
        <v/>
      </c>
      <c r="Y308" s="573" t="s">
        <v>403</v>
      </c>
      <c r="Z308" s="573" t="s">
        <v>402</v>
      </c>
      <c r="AA308" s="573" t="s">
        <v>402</v>
      </c>
      <c r="AB308" s="326" t="str">
        <f>IF((0=$C308),"",IFERROR(IF($C308&lt;20,$C308*Y308,IF(AND(20&lt;=$C308,$C308&lt;=100),$C308*Z308,IF($C308&gt;100,$C308*AA308,"No Offer"))),"No Offer"))</f>
        <v/>
      </c>
      <c r="AC308" s="651">
        <v>304</v>
      </c>
      <c r="AD308" s="651">
        <f>AC308</f>
        <v>304</v>
      </c>
    </row>
    <row r="309" spans="1:30" ht="13.5" customHeight="1" x14ac:dyDescent="0.2">
      <c r="A309" s="316"/>
      <c r="B309" s="597"/>
      <c r="C309" s="318"/>
      <c r="D309" s="562"/>
      <c r="E309" s="572"/>
      <c r="F309" s="572"/>
      <c r="G309" s="572"/>
      <c r="H309" s="408"/>
      <c r="I309" s="573"/>
      <c r="J309" s="573"/>
      <c r="K309" s="573"/>
      <c r="L309" s="411"/>
      <c r="M309" s="572"/>
      <c r="N309" s="572"/>
      <c r="O309" s="572"/>
      <c r="P309" s="408"/>
      <c r="Q309" s="575"/>
      <c r="R309" s="575"/>
      <c r="S309" s="575"/>
      <c r="T309" s="411"/>
      <c r="U309" s="576"/>
      <c r="V309" s="576"/>
      <c r="W309" s="576"/>
      <c r="X309" s="408"/>
      <c r="Y309" s="573"/>
      <c r="Z309" s="573"/>
      <c r="AA309" s="573"/>
      <c r="AB309" s="411"/>
      <c r="AC309" s="651">
        <v>305</v>
      </c>
    </row>
    <row r="310" spans="1:30" ht="66" customHeight="1" x14ac:dyDescent="0.2">
      <c r="A310" s="316" t="s">
        <v>2467</v>
      </c>
      <c r="B310" s="558" t="s">
        <v>2468</v>
      </c>
      <c r="C310" s="786">
        <f>'Series 1100 Input'!J310</f>
        <v>0</v>
      </c>
      <c r="D310" s="346" t="s">
        <v>451</v>
      </c>
      <c r="E310" s="572">
        <v>82.06</v>
      </c>
      <c r="F310" s="572">
        <v>82.06</v>
      </c>
      <c r="G310" s="572">
        <v>82.06</v>
      </c>
      <c r="H310" s="324" t="str">
        <f>IF((0=$C310),"",IFERROR(IF($C310&lt;20,$C310*E310,IF(AND(20&lt;=$C310,$C310&lt;=100),$C310*F310,IF($C310&gt;100,$C310*G310,"No Offer"))),"No Offer"))</f>
        <v/>
      </c>
      <c r="I310" s="573">
        <v>40</v>
      </c>
      <c r="J310" s="573">
        <v>40</v>
      </c>
      <c r="K310" s="573">
        <v>40</v>
      </c>
      <c r="L310" s="326" t="str">
        <f>IF((0=$C310),"",IFERROR(IF($C310&lt;20,$C310*I310,IF(AND(20&lt;=$C310,$C310&lt;=100),$C310*J310,IF($C310&gt;100,$C310*K310,"No Offer"))),"No Offer"))</f>
        <v/>
      </c>
      <c r="M310" s="572">
        <v>39.74</v>
      </c>
      <c r="N310" s="572">
        <v>29.36</v>
      </c>
      <c r="O310" s="572">
        <v>29.36</v>
      </c>
      <c r="P310" s="324" t="str">
        <f>IF((0=$C310),"",IFERROR(IF($C310&lt;20,$C310*M310,IF(AND(20&lt;=$C310,$C310&lt;=100),$C310*N310,IF($C310&gt;100,$C310*O310,"No Offer"))),"No Offer"))</f>
        <v/>
      </c>
      <c r="Q310" s="575">
        <v>20</v>
      </c>
      <c r="R310" s="575">
        <v>20</v>
      </c>
      <c r="S310" s="575">
        <v>18</v>
      </c>
      <c r="T310" s="326" t="str">
        <f>IF((0=$C310),"",IFERROR(IF($C310&lt;20,$C310*Q310,IF(AND(20&lt;=$C310,$C310&lt;=100),$C310*R310,IF($C310&gt;100,$C310*S310,"No Offer"))),"No Offer"))</f>
        <v/>
      </c>
      <c r="U310" s="576">
        <v>99.5</v>
      </c>
      <c r="V310" s="576">
        <v>87.25</v>
      </c>
      <c r="W310" s="576">
        <v>86.25</v>
      </c>
      <c r="X310" s="324" t="str">
        <f>IF((0=$C310),"",IFERROR(IF($C310&lt;20,$C310*U310,IF(AND(20&lt;=$C310,$C310&lt;=100),$C310*V310,IF($C310&gt;100,$C310*W310,"No Offer"))),"No Offer"))</f>
        <v/>
      </c>
      <c r="Y310" s="573" t="s">
        <v>403</v>
      </c>
      <c r="Z310" s="573" t="s">
        <v>402</v>
      </c>
      <c r="AA310" s="573" t="s">
        <v>402</v>
      </c>
      <c r="AB310" s="326" t="str">
        <f>IF((0=$C310),"",IFERROR(IF($C310&lt;20,$C310*Y310,IF(AND(20&lt;=$C310,$C310&lt;=100),$C310*Z310,IF($C310&gt;100,$C310*AA310,"No Offer"))),"No Offer"))</f>
        <v/>
      </c>
      <c r="AC310" s="651">
        <v>306</v>
      </c>
      <c r="AD310" s="651">
        <f>AC310</f>
        <v>306</v>
      </c>
    </row>
    <row r="311" spans="1:30" ht="13.5" customHeight="1" x14ac:dyDescent="0.2">
      <c r="A311" s="316"/>
      <c r="B311" s="558"/>
      <c r="C311" s="562"/>
      <c r="D311" s="562"/>
      <c r="E311" s="572"/>
      <c r="F311" s="572"/>
      <c r="G311" s="572"/>
      <c r="H311" s="408"/>
      <c r="I311" s="573"/>
      <c r="J311" s="573"/>
      <c r="K311" s="573"/>
      <c r="L311" s="411"/>
      <c r="M311" s="572"/>
      <c r="N311" s="572"/>
      <c r="O311" s="572"/>
      <c r="P311" s="408"/>
      <c r="Q311" s="575"/>
      <c r="R311" s="575"/>
      <c r="S311" s="575"/>
      <c r="T311" s="411"/>
      <c r="U311" s="576"/>
      <c r="V311" s="576"/>
      <c r="W311" s="576"/>
      <c r="X311" s="408"/>
      <c r="Y311" s="573"/>
      <c r="Z311" s="573"/>
      <c r="AA311" s="573"/>
      <c r="AB311" s="411"/>
      <c r="AC311" s="651">
        <v>307</v>
      </c>
    </row>
    <row r="312" spans="1:30" ht="62.25" customHeight="1" x14ac:dyDescent="0.2">
      <c r="A312" s="316" t="s">
        <v>2469</v>
      </c>
      <c r="B312" s="558" t="s">
        <v>2470</v>
      </c>
      <c r="C312" s="562">
        <f>'Series 1100 Input'!J312</f>
        <v>0</v>
      </c>
      <c r="D312" s="346" t="s">
        <v>30</v>
      </c>
      <c r="E312" s="572">
        <v>179.07</v>
      </c>
      <c r="F312" s="572">
        <v>179.07</v>
      </c>
      <c r="G312" s="572">
        <v>179.07</v>
      </c>
      <c r="H312" s="324" t="str">
        <f>IF((0=$C312),"",IFERROR(IF($C312&lt;20,$C312*E312,IF(AND(20&lt;=$C312,$C312&lt;=100),$C312*F312,IF($C312&gt;100,$C312*G312,"No Offer"))),"No Offer"))</f>
        <v/>
      </c>
      <c r="I312" s="573">
        <v>40</v>
      </c>
      <c r="J312" s="573">
        <v>40</v>
      </c>
      <c r="K312" s="573">
        <v>40</v>
      </c>
      <c r="L312" s="326" t="str">
        <f>IF((0=$C312),"",IFERROR(IF($C312&lt;20,$C312*I312,IF(AND(20&lt;=$C312,$C312&lt;=100),$C312*J312,IF($C312&gt;100,$C312*K312,"No Offer"))),"No Offer"))</f>
        <v/>
      </c>
      <c r="M312" s="572">
        <v>39.74</v>
      </c>
      <c r="N312" s="572">
        <v>29.36</v>
      </c>
      <c r="O312" s="572">
        <v>29.36</v>
      </c>
      <c r="P312" s="324" t="str">
        <f>IF((0=$C312),"",IFERROR(IF($C312&lt;20,$C312*M312,IF(AND(20&lt;=$C312,$C312&lt;=100),$C312*N312,IF($C312&gt;100,$C312*O312,"No Offer"))),"No Offer"))</f>
        <v/>
      </c>
      <c r="Q312" s="575">
        <v>40</v>
      </c>
      <c r="R312" s="575">
        <v>40</v>
      </c>
      <c r="S312" s="575">
        <v>40</v>
      </c>
      <c r="T312" s="326" t="str">
        <f>IF((0=$C312),"",IFERROR(IF($C312&lt;20,$C312*Q312,IF(AND(20&lt;=$C312,$C312&lt;=100),$C312*R312,IF($C312&gt;100,$C312*S312,"No Offer"))),"No Offer"))</f>
        <v/>
      </c>
      <c r="U312" s="576">
        <v>75</v>
      </c>
      <c r="V312" s="576">
        <v>63.5</v>
      </c>
      <c r="W312" s="576">
        <v>62.5</v>
      </c>
      <c r="X312" s="324" t="str">
        <f>IF((0=$C312),"",IFERROR(IF($C312&lt;20,$C312*U312,IF(AND(20&lt;=$C312,$C312&lt;=100),$C312*V312,IF($C312&gt;100,$C312*W312,"No Offer"))),"No Offer"))</f>
        <v/>
      </c>
      <c r="Y312" s="573" t="s">
        <v>403</v>
      </c>
      <c r="Z312" s="573" t="s">
        <v>402</v>
      </c>
      <c r="AA312" s="573" t="s">
        <v>402</v>
      </c>
      <c r="AB312" s="326" t="str">
        <f>IF((0=$C312),"",IFERROR(IF($C312&lt;20,$C312*Y312,IF(AND(20&lt;=$C312,$C312&lt;=100),$C312*Z312,IF($C312&gt;100,$C312*AA312,"No Offer"))),"No Offer"))</f>
        <v/>
      </c>
      <c r="AC312" s="651">
        <v>308</v>
      </c>
      <c r="AD312" s="651">
        <f>AC312</f>
        <v>308</v>
      </c>
    </row>
    <row r="313" spans="1:30" ht="13.5" customHeight="1" x14ac:dyDescent="0.2">
      <c r="A313" s="316"/>
      <c r="B313" s="597"/>
      <c r="C313" s="562"/>
      <c r="D313" s="562"/>
      <c r="E313" s="572"/>
      <c r="F313" s="572"/>
      <c r="G313" s="572"/>
      <c r="H313" s="408"/>
      <c r="I313" s="573"/>
      <c r="J313" s="573"/>
      <c r="K313" s="573"/>
      <c r="L313" s="411"/>
      <c r="M313" s="572"/>
      <c r="N313" s="572"/>
      <c r="O313" s="572"/>
      <c r="P313" s="408"/>
      <c r="Q313" s="575"/>
      <c r="R313" s="575"/>
      <c r="S313" s="575"/>
      <c r="T313" s="411"/>
      <c r="U313" s="576"/>
      <c r="V313" s="576"/>
      <c r="W313" s="576"/>
      <c r="X313" s="408"/>
      <c r="Y313" s="573"/>
      <c r="Z313" s="573"/>
      <c r="AA313" s="573"/>
      <c r="AB313" s="411"/>
      <c r="AC313" s="651">
        <v>309</v>
      </c>
    </row>
    <row r="314" spans="1:30" ht="62.25" customHeight="1" x14ac:dyDescent="0.2">
      <c r="A314" s="316" t="s">
        <v>2471</v>
      </c>
      <c r="B314" s="558" t="s">
        <v>2472</v>
      </c>
      <c r="C314" s="562">
        <f>'Series 1100 Input'!J314</f>
        <v>0</v>
      </c>
      <c r="D314" s="346" t="s">
        <v>30</v>
      </c>
      <c r="E314" s="572">
        <v>179.07</v>
      </c>
      <c r="F314" s="572">
        <v>179.07</v>
      </c>
      <c r="G314" s="572">
        <v>179.07</v>
      </c>
      <c r="H314" s="324" t="str">
        <f>IF((0=$C314),"",IFERROR(IF($C314&lt;20,$C314*E314,IF(AND(20&lt;=$C314,$C314&lt;=100),$C314*F314,IF($C314&gt;100,$C314*G314,"No Offer"))),"No Offer"))</f>
        <v/>
      </c>
      <c r="I314" s="573">
        <v>40</v>
      </c>
      <c r="J314" s="573">
        <v>40</v>
      </c>
      <c r="K314" s="573">
        <v>40</v>
      </c>
      <c r="L314" s="326" t="str">
        <f>IF((0=$C314),"",IFERROR(IF($C314&lt;20,$C314*I314,IF(AND(20&lt;=$C314,$C314&lt;=100),$C314*J314,IF($C314&gt;100,$C314*K314,"No Offer"))),"No Offer"))</f>
        <v/>
      </c>
      <c r="M314" s="572">
        <v>39.74</v>
      </c>
      <c r="N314" s="572">
        <v>29.36</v>
      </c>
      <c r="O314" s="572">
        <v>29.36</v>
      </c>
      <c r="P314" s="324" t="str">
        <f>IF((0=$C314),"",IFERROR(IF($C314&lt;20,$C314*M314,IF(AND(20&lt;=$C314,$C314&lt;=100),$C314*N314,IF($C314&gt;100,$C314*O314,"No Offer"))),"No Offer"))</f>
        <v/>
      </c>
      <c r="Q314" s="575">
        <v>40</v>
      </c>
      <c r="R314" s="575">
        <v>40</v>
      </c>
      <c r="S314" s="575">
        <v>40</v>
      </c>
      <c r="T314" s="326" t="str">
        <f>IF((0=$C314),"",IFERROR(IF($C314&lt;20,$C314*Q314,IF(AND(20&lt;=$C314,$C314&lt;=100),$C314*R314,IF($C314&gt;100,$C314*S314,"No Offer"))),"No Offer"))</f>
        <v/>
      </c>
      <c r="U314" s="576">
        <v>85</v>
      </c>
      <c r="V314" s="576">
        <v>73.5</v>
      </c>
      <c r="W314" s="576">
        <v>72.5</v>
      </c>
      <c r="X314" s="324" t="str">
        <f>IF((0=$C314),"",IFERROR(IF($C314&lt;20,$C314*U314,IF(AND(20&lt;=$C314,$C314&lt;=100),$C314*V314,IF($C314&gt;100,$C314*W314,"No Offer"))),"No Offer"))</f>
        <v/>
      </c>
      <c r="Y314" s="573" t="s">
        <v>403</v>
      </c>
      <c r="Z314" s="573" t="s">
        <v>402</v>
      </c>
      <c r="AA314" s="573" t="s">
        <v>402</v>
      </c>
      <c r="AB314" s="326" t="str">
        <f>IF((0=$C314),"",IFERROR(IF($C314&lt;20,$C314*Y314,IF(AND(20&lt;=$C314,$C314&lt;=100),$C314*Z314,IF($C314&gt;100,$C314*AA314,"No Offer"))),"No Offer"))</f>
        <v/>
      </c>
      <c r="AC314" s="651">
        <v>310</v>
      </c>
      <c r="AD314" s="651">
        <f>AC314</f>
        <v>310</v>
      </c>
    </row>
    <row r="315" spans="1:30" ht="13.5" customHeight="1" x14ac:dyDescent="0.2">
      <c r="A315" s="316"/>
      <c r="B315" s="597"/>
      <c r="C315" s="562"/>
      <c r="D315" s="562"/>
      <c r="E315" s="572"/>
      <c r="F315" s="572"/>
      <c r="G315" s="572"/>
      <c r="H315" s="576"/>
      <c r="I315" s="573"/>
      <c r="J315" s="573"/>
      <c r="K315" s="573"/>
      <c r="L315" s="573"/>
      <c r="M315" s="572"/>
      <c r="N315" s="572"/>
      <c r="O315" s="572"/>
      <c r="P315" s="576"/>
      <c r="Q315" s="575"/>
      <c r="R315" s="575"/>
      <c r="S315" s="575"/>
      <c r="T315" s="573"/>
      <c r="U315" s="576"/>
      <c r="V315" s="576"/>
      <c r="W315" s="576"/>
      <c r="X315" s="576"/>
      <c r="Y315" s="573"/>
      <c r="Z315" s="573"/>
      <c r="AA315" s="573"/>
      <c r="AB315" s="573"/>
      <c r="AC315" s="651">
        <v>311</v>
      </c>
    </row>
    <row r="316" spans="1:30" ht="62.25" customHeight="1" x14ac:dyDescent="0.2">
      <c r="A316" s="316" t="s">
        <v>2473</v>
      </c>
      <c r="B316" s="558" t="s">
        <v>2474</v>
      </c>
      <c r="C316" s="562">
        <f>'Series 1100 Input'!J316</f>
        <v>0</v>
      </c>
      <c r="D316" s="346" t="s">
        <v>30</v>
      </c>
      <c r="E316" s="572">
        <v>179.07</v>
      </c>
      <c r="F316" s="572">
        <v>179.07</v>
      </c>
      <c r="G316" s="572">
        <v>179.07</v>
      </c>
      <c r="H316" s="324" t="str">
        <f>IF((0=$C316),"",IFERROR(IF($C316&lt;20,$C316*E316,IF(AND(20&lt;=$C316,$C316&lt;=100),$C316*F316,IF($C316&gt;100,$C316*G316,"No Offer"))),"No Offer"))</f>
        <v/>
      </c>
      <c r="I316" s="573">
        <v>40</v>
      </c>
      <c r="J316" s="573">
        <v>40</v>
      </c>
      <c r="K316" s="573">
        <v>40</v>
      </c>
      <c r="L316" s="326" t="str">
        <f>IF((0=$C316),"",IFERROR(IF($C316&lt;20,$C316*I316,IF(AND(20&lt;=$C316,$C316&lt;=100),$C316*J316,IF($C316&gt;100,$C316*K316,"No Offer"))),"No Offer"))</f>
        <v/>
      </c>
      <c r="M316" s="572">
        <v>39.74</v>
      </c>
      <c r="N316" s="572">
        <v>29.36</v>
      </c>
      <c r="O316" s="572">
        <v>29.36</v>
      </c>
      <c r="P316" s="324" t="str">
        <f>IF((0=$C316),"",IFERROR(IF($C316&lt;20,$C316*M316,IF(AND(20&lt;=$C316,$C316&lt;=100),$C316*N316,IF($C316&gt;100,$C316*O316,"No Offer"))),"No Offer"))</f>
        <v/>
      </c>
      <c r="Q316" s="575">
        <v>40</v>
      </c>
      <c r="R316" s="575">
        <v>40</v>
      </c>
      <c r="S316" s="575">
        <v>40</v>
      </c>
      <c r="T316" s="326" t="str">
        <f>IF((0=$C316),"",IFERROR(IF($C316&lt;20,$C316*Q316,IF(AND(20&lt;=$C316,$C316&lt;=100),$C316*R316,IF($C316&gt;100,$C316*S316,"No Offer"))),"No Offer"))</f>
        <v/>
      </c>
      <c r="U316" s="576">
        <v>86</v>
      </c>
      <c r="V316" s="576">
        <v>74.5</v>
      </c>
      <c r="W316" s="576">
        <v>73.5</v>
      </c>
      <c r="X316" s="324" t="str">
        <f>IF((0=$C316),"",IFERROR(IF($C316&lt;20,$C316*U316,IF(AND(20&lt;=$C316,$C316&lt;=100),$C316*V316,IF($C316&gt;100,$C316*W316,"No Offer"))),"No Offer"))</f>
        <v/>
      </c>
      <c r="Y316" s="573" t="s">
        <v>403</v>
      </c>
      <c r="Z316" s="573" t="s">
        <v>402</v>
      </c>
      <c r="AA316" s="573" t="s">
        <v>402</v>
      </c>
      <c r="AB316" s="326" t="str">
        <f>IF((0=$C316),"",IFERROR(IF($C316&lt;20,$C316*Y316,IF(AND(20&lt;=$C316,$C316&lt;=100),$C316*Z316,IF($C316&gt;100,$C316*AA316,"No Offer"))),"No Offer"))</f>
        <v/>
      </c>
      <c r="AC316" s="651">
        <v>312</v>
      </c>
      <c r="AD316" s="651">
        <f>AC316</f>
        <v>312</v>
      </c>
    </row>
    <row r="317" spans="1:30" ht="13.5" customHeight="1" x14ac:dyDescent="0.2">
      <c r="A317" s="316"/>
      <c r="B317" s="597"/>
      <c r="C317" s="562"/>
      <c r="D317" s="562"/>
      <c r="E317" s="572"/>
      <c r="F317" s="572"/>
      <c r="G317" s="572"/>
      <c r="H317" s="576"/>
      <c r="I317" s="573"/>
      <c r="J317" s="573"/>
      <c r="K317" s="573"/>
      <c r="L317" s="573"/>
      <c r="M317" s="572"/>
      <c r="N317" s="572"/>
      <c r="O317" s="572"/>
      <c r="P317" s="576"/>
      <c r="Q317" s="575"/>
      <c r="R317" s="575"/>
      <c r="S317" s="575"/>
      <c r="T317" s="573"/>
      <c r="U317" s="576"/>
      <c r="V317" s="576"/>
      <c r="W317" s="576"/>
      <c r="X317" s="576"/>
      <c r="Y317" s="573"/>
      <c r="Z317" s="573"/>
      <c r="AA317" s="573"/>
      <c r="AB317" s="573"/>
      <c r="AC317" s="651">
        <v>313</v>
      </c>
    </row>
    <row r="318" spans="1:30" ht="66" customHeight="1" x14ac:dyDescent="0.2">
      <c r="A318" s="316" t="s">
        <v>2475</v>
      </c>
      <c r="B318" s="558" t="s">
        <v>2476</v>
      </c>
      <c r="C318" s="562">
        <f>'Series 1100 Input'!J318</f>
        <v>0</v>
      </c>
      <c r="D318" s="346" t="s">
        <v>30</v>
      </c>
      <c r="E318" s="572">
        <v>179.07</v>
      </c>
      <c r="F318" s="572">
        <v>179.07</v>
      </c>
      <c r="G318" s="572">
        <v>179.07</v>
      </c>
      <c r="H318" s="324" t="str">
        <f>IF((0=$C318),"",IFERROR(IF($C318&lt;20,$C318*E318,IF(AND(20&lt;=$C318,$C318&lt;=100),$C318*F318,IF($C318&gt;100,$C318*G318,"No Offer"))),"No Offer"))</f>
        <v/>
      </c>
      <c r="I318" s="573">
        <v>40</v>
      </c>
      <c r="J318" s="573">
        <v>40</v>
      </c>
      <c r="K318" s="573">
        <v>40</v>
      </c>
      <c r="L318" s="326" t="str">
        <f>IF((0=$C318),"",IFERROR(IF($C318&lt;20,$C318*I318,IF(AND(20&lt;=$C318,$C318&lt;=100),$C318*J318,IF($C318&gt;100,$C318*K318,"No Offer"))),"No Offer"))</f>
        <v/>
      </c>
      <c r="M318" s="572">
        <v>39.74</v>
      </c>
      <c r="N318" s="572">
        <v>29.36</v>
      </c>
      <c r="O318" s="572">
        <v>29.36</v>
      </c>
      <c r="P318" s="324" t="str">
        <f>IF((0=$C318),"",IFERROR(IF($C318&lt;20,$C318*M318,IF(AND(20&lt;=$C318,$C318&lt;=100),$C318*N318,IF($C318&gt;100,$C318*O318,"No Offer"))),"No Offer"))</f>
        <v/>
      </c>
      <c r="Q318" s="575">
        <v>40</v>
      </c>
      <c r="R318" s="575">
        <v>40</v>
      </c>
      <c r="S318" s="575">
        <v>40</v>
      </c>
      <c r="T318" s="326" t="str">
        <f>IF((0=$C318),"",IFERROR(IF($C318&lt;20,$C318*Q318,IF(AND(20&lt;=$C318,$C318&lt;=100),$C318*R318,IF($C318&gt;100,$C318*S318,"No Offer"))),"No Offer"))</f>
        <v/>
      </c>
      <c r="U318" s="576">
        <v>96</v>
      </c>
      <c r="V318" s="576">
        <v>84.5</v>
      </c>
      <c r="W318" s="576">
        <v>83.5</v>
      </c>
      <c r="X318" s="324" t="str">
        <f>IF((0=$C318),"",IFERROR(IF($C318&lt;20,$C318*U318,IF(AND(20&lt;=$C318,$C318&lt;=100),$C318*V318,IF($C318&gt;100,$C318*W318,"No Offer"))),"No Offer"))</f>
        <v/>
      </c>
      <c r="Y318" s="573" t="s">
        <v>403</v>
      </c>
      <c r="Z318" s="573" t="s">
        <v>402</v>
      </c>
      <c r="AA318" s="573" t="s">
        <v>402</v>
      </c>
      <c r="AB318" s="326" t="str">
        <f>IF((0=$C318),"",IFERROR(IF($C318&lt;20,$C318*Y318,IF(AND(20&lt;=$C318,$C318&lt;=100),$C318*Z318,IF($C318&gt;100,$C318*AA318,"No Offer"))),"No Offer"))</f>
        <v/>
      </c>
      <c r="AC318" s="651">
        <v>314</v>
      </c>
      <c r="AD318" s="651">
        <f>AC318</f>
        <v>314</v>
      </c>
    </row>
    <row r="319" spans="1:30" ht="13.5" customHeight="1" x14ac:dyDescent="0.2">
      <c r="A319" s="316"/>
      <c r="B319" s="597"/>
      <c r="C319" s="562"/>
      <c r="D319" s="562"/>
      <c r="E319" s="572"/>
      <c r="F319" s="572"/>
      <c r="G319" s="572"/>
      <c r="H319" s="576"/>
      <c r="I319" s="573"/>
      <c r="J319" s="573"/>
      <c r="K319" s="573"/>
      <c r="L319" s="573"/>
      <c r="M319" s="572"/>
      <c r="N319" s="572"/>
      <c r="O319" s="572"/>
      <c r="P319" s="576"/>
      <c r="Q319" s="575"/>
      <c r="R319" s="575"/>
      <c r="S319" s="575"/>
      <c r="T319" s="573"/>
      <c r="U319" s="576"/>
      <c r="V319" s="576"/>
      <c r="W319" s="576"/>
      <c r="X319" s="576"/>
      <c r="Y319" s="573"/>
      <c r="Z319" s="573"/>
      <c r="AA319" s="573"/>
      <c r="AB319" s="573"/>
      <c r="AC319" s="651">
        <v>315</v>
      </c>
    </row>
    <row r="320" spans="1:30" ht="67.5" customHeight="1" x14ac:dyDescent="0.2">
      <c r="A320" s="316" t="s">
        <v>2477</v>
      </c>
      <c r="B320" s="558" t="s">
        <v>2478</v>
      </c>
      <c r="C320" s="562">
        <f>'Series 1100 Input'!J320</f>
        <v>0</v>
      </c>
      <c r="D320" s="346" t="s">
        <v>30</v>
      </c>
      <c r="E320" s="572">
        <v>179.07</v>
      </c>
      <c r="F320" s="572">
        <v>179.07</v>
      </c>
      <c r="G320" s="572">
        <v>179.07</v>
      </c>
      <c r="H320" s="324" t="str">
        <f>IF((0=$C320),"",IFERROR(IF($C320&lt;20,$C320*E320,IF(AND(20&lt;=$C320,$C320&lt;=100),$C320*F320,IF($C320&gt;100,$C320*G320,"No Offer"))),"No Offer"))</f>
        <v/>
      </c>
      <c r="I320" s="573">
        <v>40</v>
      </c>
      <c r="J320" s="573">
        <v>40</v>
      </c>
      <c r="K320" s="573">
        <v>40</v>
      </c>
      <c r="L320" s="326" t="str">
        <f>IF((0=$C320),"",IFERROR(IF($C320&lt;20,$C320*I320,IF(AND(20&lt;=$C320,$C320&lt;=100),$C320*J320,IF($C320&gt;100,$C320*K320,"No Offer"))),"No Offer"))</f>
        <v/>
      </c>
      <c r="M320" s="572">
        <v>39.74</v>
      </c>
      <c r="N320" s="572">
        <v>29.36</v>
      </c>
      <c r="O320" s="572">
        <v>29.36</v>
      </c>
      <c r="P320" s="324" t="str">
        <f>IF((0=$C320),"",IFERROR(IF($C320&lt;20,$C320*M320,IF(AND(20&lt;=$C320,$C320&lt;=100),$C320*N320,IF($C320&gt;100,$C320*O320,"No Offer"))),"No Offer"))</f>
        <v/>
      </c>
      <c r="Q320" s="575">
        <v>40</v>
      </c>
      <c r="R320" s="575">
        <v>40</v>
      </c>
      <c r="S320" s="575">
        <v>40</v>
      </c>
      <c r="T320" s="326" t="str">
        <f>IF((0=$C320),"",IFERROR(IF($C320&lt;20,$C320*Q320,IF(AND(20&lt;=$C320,$C320&lt;=100),$C320*R320,IF($C320&gt;100,$C320*S320,"No Offer"))),"No Offer"))</f>
        <v/>
      </c>
      <c r="U320" s="576">
        <v>89.5</v>
      </c>
      <c r="V320" s="576">
        <v>77.25</v>
      </c>
      <c r="W320" s="576">
        <v>76.25</v>
      </c>
      <c r="X320" s="324" t="str">
        <f>IF((0=$C320),"",IFERROR(IF($C320&lt;20,$C320*U320,IF(AND(20&lt;=$C320,$C320&lt;=100),$C320*V320,IF($C320&gt;100,$C320*W320,"No Offer"))),"No Offer"))</f>
        <v/>
      </c>
      <c r="Y320" s="573" t="s">
        <v>403</v>
      </c>
      <c r="Z320" s="573" t="s">
        <v>402</v>
      </c>
      <c r="AA320" s="573" t="s">
        <v>402</v>
      </c>
      <c r="AB320" s="326" t="str">
        <f>IF((0=$C320),"",IFERROR(IF($C320&lt;20,$C320*Y320,IF(AND(20&lt;=$C320,$C320&lt;=100),$C320*Z320,IF($C320&gt;100,$C320*AA320,"No Offer"))),"No Offer"))</f>
        <v/>
      </c>
      <c r="AC320" s="651">
        <v>316</v>
      </c>
      <c r="AD320" s="651">
        <f>AC320</f>
        <v>316</v>
      </c>
    </row>
    <row r="321" spans="1:30" ht="13.5" customHeight="1" x14ac:dyDescent="0.2">
      <c r="A321" s="316"/>
      <c r="B321" s="597"/>
      <c r="C321" s="562"/>
      <c r="D321" s="562"/>
      <c r="E321" s="572"/>
      <c r="F321" s="572"/>
      <c r="G321" s="572"/>
      <c r="H321" s="576"/>
      <c r="I321" s="573"/>
      <c r="J321" s="573"/>
      <c r="K321" s="573"/>
      <c r="L321" s="573"/>
      <c r="M321" s="572"/>
      <c r="N321" s="572"/>
      <c r="O321" s="572"/>
      <c r="P321" s="576"/>
      <c r="Q321" s="575"/>
      <c r="R321" s="575"/>
      <c r="S321" s="575"/>
      <c r="T321" s="573"/>
      <c r="U321" s="576"/>
      <c r="V321" s="576"/>
      <c r="W321" s="576"/>
      <c r="X321" s="576"/>
      <c r="Y321" s="573"/>
      <c r="Z321" s="573"/>
      <c r="AA321" s="573"/>
      <c r="AB321" s="573"/>
      <c r="AC321" s="651">
        <v>317</v>
      </c>
    </row>
    <row r="322" spans="1:30" ht="69" customHeight="1" x14ac:dyDescent="0.2">
      <c r="A322" s="316" t="s">
        <v>2479</v>
      </c>
      <c r="B322" s="558" t="s">
        <v>2480</v>
      </c>
      <c r="C322" s="562">
        <f>'Series 1100 Input'!J322</f>
        <v>0</v>
      </c>
      <c r="D322" s="346" t="s">
        <v>30</v>
      </c>
      <c r="E322" s="572">
        <v>179.07</v>
      </c>
      <c r="F322" s="572">
        <v>179.07</v>
      </c>
      <c r="G322" s="572">
        <v>179.07</v>
      </c>
      <c r="H322" s="324" t="str">
        <f>IF((0=$C322),"",IFERROR(IF($C322&lt;20,$C322*E322,IF(AND(20&lt;=$C322,$C322&lt;=100),$C322*F322,IF($C322&gt;100,$C322*G322,"No Offer"))),"No Offer"))</f>
        <v/>
      </c>
      <c r="I322" s="573">
        <v>40</v>
      </c>
      <c r="J322" s="573">
        <v>40</v>
      </c>
      <c r="K322" s="573">
        <v>40</v>
      </c>
      <c r="L322" s="326" t="str">
        <f>IF((0=$C322),"",IFERROR(IF($C322&lt;20,$C322*I322,IF(AND(20&lt;=$C322,$C322&lt;=100),$C322*J322,IF($C322&gt;100,$C322*K322,"No Offer"))),"No Offer"))</f>
        <v/>
      </c>
      <c r="M322" s="572">
        <v>39.74</v>
      </c>
      <c r="N322" s="572">
        <v>29.36</v>
      </c>
      <c r="O322" s="572">
        <v>29.36</v>
      </c>
      <c r="P322" s="324" t="str">
        <f>IF((0=$C322),"",IFERROR(IF($C322&lt;20,$C322*M322,IF(AND(20&lt;=$C322,$C322&lt;=100),$C322*N322,IF($C322&gt;100,$C322*O322,"No Offer"))),"No Offer"))</f>
        <v/>
      </c>
      <c r="Q322" s="575">
        <v>40</v>
      </c>
      <c r="R322" s="575">
        <v>40</v>
      </c>
      <c r="S322" s="575">
        <v>40</v>
      </c>
      <c r="T322" s="326" t="str">
        <f>IF((0=$C322),"",IFERROR(IF($C322&lt;20,$C322*Q322,IF(AND(20&lt;=$C322,$C322&lt;=100),$C322*R322,IF($C322&gt;100,$C322*S322,"No Offer"))),"No Offer"))</f>
        <v/>
      </c>
      <c r="U322" s="576">
        <v>99.5</v>
      </c>
      <c r="V322" s="576">
        <v>87.25</v>
      </c>
      <c r="W322" s="576">
        <v>86.25</v>
      </c>
      <c r="X322" s="324" t="str">
        <f>IF((0=$C322),"",IFERROR(IF($C322&lt;20,$C322*U322,IF(AND(20&lt;=$C322,$C322&lt;=100),$C322*V322,IF($C322&gt;100,$C322*W322,"No Offer"))),"No Offer"))</f>
        <v/>
      </c>
      <c r="Y322" s="573" t="s">
        <v>403</v>
      </c>
      <c r="Z322" s="573" t="s">
        <v>402</v>
      </c>
      <c r="AA322" s="573" t="s">
        <v>402</v>
      </c>
      <c r="AB322" s="326" t="str">
        <f>IF((0=$C322),"",IFERROR(IF($C322&lt;20,$C322*Y322,IF(AND(20&lt;=$C322,$C322&lt;=100),$C322*Z322,IF($C322&gt;100,$C322*AA322,"No Offer"))),"No Offer"))</f>
        <v/>
      </c>
      <c r="AC322" s="651">
        <v>318</v>
      </c>
      <c r="AD322" s="651">
        <f>AC322</f>
        <v>318</v>
      </c>
    </row>
    <row r="323" spans="1:30" ht="13.5" customHeight="1" x14ac:dyDescent="0.2">
      <c r="A323" s="316"/>
      <c r="B323" s="597"/>
      <c r="C323" s="562"/>
      <c r="D323" s="562"/>
      <c r="E323" s="572"/>
      <c r="F323" s="572"/>
      <c r="G323" s="572"/>
      <c r="H323" s="576"/>
      <c r="I323" s="573"/>
      <c r="J323" s="573"/>
      <c r="K323" s="573"/>
      <c r="L323" s="573"/>
      <c r="M323" s="572"/>
      <c r="N323" s="572"/>
      <c r="O323" s="572"/>
      <c r="P323" s="576"/>
      <c r="Q323" s="575"/>
      <c r="R323" s="575"/>
      <c r="S323" s="575"/>
      <c r="T323" s="573"/>
      <c r="U323" s="576"/>
      <c r="V323" s="576"/>
      <c r="W323" s="576"/>
      <c r="X323" s="576"/>
      <c r="Y323" s="573"/>
      <c r="Z323" s="573"/>
      <c r="AA323" s="573"/>
      <c r="AB323" s="573"/>
      <c r="AC323" s="651">
        <v>319</v>
      </c>
    </row>
    <row r="324" spans="1:30" ht="60" customHeight="1" x14ac:dyDescent="0.2">
      <c r="A324" s="316" t="s">
        <v>2481</v>
      </c>
      <c r="B324" s="558" t="s">
        <v>2482</v>
      </c>
      <c r="C324" s="562">
        <f>'Series 1100 Input'!J324</f>
        <v>0</v>
      </c>
      <c r="D324" s="346" t="s">
        <v>30</v>
      </c>
      <c r="E324" s="572">
        <v>179.07</v>
      </c>
      <c r="F324" s="572">
        <v>179.07</v>
      </c>
      <c r="G324" s="572">
        <v>179.07</v>
      </c>
      <c r="H324" s="324" t="str">
        <f>IF((0=$C324),"",IFERROR(IF($C324&lt;20,$C324*E324,IF(AND(20&lt;=$C324,$C324&lt;=100),$C324*F324,IF($C324&gt;100,$C324*G324,"No Offer"))),"No Offer"))</f>
        <v/>
      </c>
      <c r="I324" s="573">
        <v>40</v>
      </c>
      <c r="J324" s="573">
        <v>40</v>
      </c>
      <c r="K324" s="573">
        <v>40</v>
      </c>
      <c r="L324" s="326" t="str">
        <f>IF((0=$C324),"",IFERROR(IF($C324&lt;20,$C324*I324,IF(AND(20&lt;=$C324,$C324&lt;=100),$C324*J324,IF($C324&gt;100,$C324*K324,"No Offer"))),"No Offer"))</f>
        <v/>
      </c>
      <c r="M324" s="572">
        <v>39.74</v>
      </c>
      <c r="N324" s="572">
        <v>29.36</v>
      </c>
      <c r="O324" s="572">
        <v>29.36</v>
      </c>
      <c r="P324" s="324" t="str">
        <f>IF((0=$C324),"",IFERROR(IF($C324&lt;20,$C324*M324,IF(AND(20&lt;=$C324,$C324&lt;=100),$C324*N324,IF($C324&gt;100,$C324*O324,"No Offer"))),"No Offer"))</f>
        <v/>
      </c>
      <c r="Q324" s="575">
        <v>40</v>
      </c>
      <c r="R324" s="575">
        <v>40</v>
      </c>
      <c r="S324" s="575">
        <v>40</v>
      </c>
      <c r="T324" s="326" t="str">
        <f>IF((0=$C324),"",IFERROR(IF($C324&lt;20,$C324*Q324,IF(AND(20&lt;=$C324,$C324&lt;=100),$C324*R324,IF($C324&gt;100,$C324*S324,"No Offer"))),"No Offer"))</f>
        <v/>
      </c>
      <c r="U324" s="576">
        <v>75</v>
      </c>
      <c r="V324" s="576">
        <v>63.5</v>
      </c>
      <c r="W324" s="576">
        <v>62.5</v>
      </c>
      <c r="X324" s="324" t="str">
        <f>IF((0=$C324),"",IFERROR(IF($C324&lt;20,$C324*U324,IF(AND(20&lt;=$C324,$C324&lt;=100),$C324*V324,IF($C324&gt;100,$C324*W324,"No Offer"))),"No Offer"))</f>
        <v/>
      </c>
      <c r="Y324" s="573" t="s">
        <v>403</v>
      </c>
      <c r="Z324" s="573" t="s">
        <v>402</v>
      </c>
      <c r="AA324" s="573" t="s">
        <v>402</v>
      </c>
      <c r="AB324" s="326" t="str">
        <f>IF((0=$C324),"",IFERROR(IF($C324&lt;20,$C324*Y324,IF(AND(20&lt;=$C324,$C324&lt;=100),$C324*Z324,IF($C324&gt;100,$C324*AA324,"No Offer"))),"No Offer"))</f>
        <v/>
      </c>
      <c r="AC324" s="651">
        <v>320</v>
      </c>
      <c r="AD324" s="651">
        <f>AC324</f>
        <v>320</v>
      </c>
    </row>
    <row r="325" spans="1:30" ht="13.5" customHeight="1" x14ac:dyDescent="0.2">
      <c r="A325" s="316"/>
      <c r="B325" s="597"/>
      <c r="C325" s="562"/>
      <c r="D325" s="562"/>
      <c r="E325" s="572"/>
      <c r="F325" s="572"/>
      <c r="G325" s="572"/>
      <c r="H325" s="576"/>
      <c r="I325" s="573"/>
      <c r="J325" s="573"/>
      <c r="K325" s="573"/>
      <c r="L325" s="573"/>
      <c r="M325" s="572"/>
      <c r="N325" s="572"/>
      <c r="O325" s="572"/>
      <c r="P325" s="576"/>
      <c r="Q325" s="575"/>
      <c r="R325" s="575"/>
      <c r="S325" s="575"/>
      <c r="T325" s="573"/>
      <c r="U325" s="576"/>
      <c r="V325" s="576"/>
      <c r="W325" s="576"/>
      <c r="X325" s="576"/>
      <c r="Y325" s="573"/>
      <c r="Z325" s="573"/>
      <c r="AA325" s="573"/>
      <c r="AB325" s="573"/>
      <c r="AC325" s="651">
        <v>321</v>
      </c>
    </row>
    <row r="326" spans="1:30" ht="51" customHeight="1" x14ac:dyDescent="0.2">
      <c r="A326" s="316" t="s">
        <v>2483</v>
      </c>
      <c r="B326" s="558" t="s">
        <v>2484</v>
      </c>
      <c r="C326" s="562">
        <f>'Series 1100 Input'!J326</f>
        <v>0</v>
      </c>
      <c r="D326" s="346" t="s">
        <v>30</v>
      </c>
      <c r="E326" s="572">
        <v>179.07</v>
      </c>
      <c r="F326" s="572">
        <v>179.07</v>
      </c>
      <c r="G326" s="572">
        <v>179.07</v>
      </c>
      <c r="H326" s="324" t="str">
        <f>IF((0=$C326),"",IFERROR(IF($C326&lt;20,$C326*E326,IF(AND(20&lt;=$C326,$C326&lt;=100),$C326*F326,IF($C326&gt;100,$C326*G326,"No Offer"))),"No Offer"))</f>
        <v/>
      </c>
      <c r="I326" s="573">
        <v>40</v>
      </c>
      <c r="J326" s="573">
        <v>40</v>
      </c>
      <c r="K326" s="573">
        <v>40</v>
      </c>
      <c r="L326" s="326" t="str">
        <f>IF((0=$C326),"",IFERROR(IF($C326&lt;20,$C326*I326,IF(AND(20&lt;=$C326,$C326&lt;=100),$C326*J326,IF($C326&gt;100,$C326*K326,"No Offer"))),"No Offer"))</f>
        <v/>
      </c>
      <c r="M326" s="572">
        <v>39.74</v>
      </c>
      <c r="N326" s="572">
        <v>29.36</v>
      </c>
      <c r="O326" s="572">
        <v>29.36</v>
      </c>
      <c r="P326" s="324" t="str">
        <f>IF((0=$C326),"",IFERROR(IF($C326&lt;20,$C326*M326,IF(AND(20&lt;=$C326,$C326&lt;=100),$C326*N326,IF($C326&gt;100,$C326*O326,"No Offer"))),"No Offer"))</f>
        <v/>
      </c>
      <c r="Q326" s="575">
        <v>40</v>
      </c>
      <c r="R326" s="575">
        <v>40</v>
      </c>
      <c r="S326" s="575">
        <v>40</v>
      </c>
      <c r="T326" s="326" t="str">
        <f>IF((0=$C326),"",IFERROR(IF($C326&lt;20,$C326*Q326,IF(AND(20&lt;=$C326,$C326&lt;=100),$C326*R326,IF($C326&gt;100,$C326*S326,"No Offer"))),"No Offer"))</f>
        <v/>
      </c>
      <c r="U326" s="576">
        <v>86</v>
      </c>
      <c r="V326" s="576">
        <v>74.5</v>
      </c>
      <c r="W326" s="576">
        <v>73.5</v>
      </c>
      <c r="X326" s="324" t="str">
        <f>IF((0=$C326),"",IFERROR(IF($C326&lt;20,$C326*U326,IF(AND(20&lt;=$C326,$C326&lt;=100),$C326*V326,IF($C326&gt;100,$C326*W326,"No Offer"))),"No Offer"))</f>
        <v/>
      </c>
      <c r="Y326" s="573" t="s">
        <v>403</v>
      </c>
      <c r="Z326" s="573" t="s">
        <v>402</v>
      </c>
      <c r="AA326" s="573" t="s">
        <v>402</v>
      </c>
      <c r="AB326" s="326" t="str">
        <f>IF((0=$C326),"",IFERROR(IF($C326&lt;20,$C326*Y326,IF(AND(20&lt;=$C326,$C326&lt;=100),$C326*Z326,IF($C326&gt;100,$C326*AA326,"No Offer"))),"No Offer"))</f>
        <v/>
      </c>
      <c r="AC326" s="651">
        <v>322</v>
      </c>
      <c r="AD326" s="651">
        <f>AC326</f>
        <v>322</v>
      </c>
    </row>
    <row r="327" spans="1:30" ht="13.5" customHeight="1" x14ac:dyDescent="0.2">
      <c r="A327" s="316"/>
      <c r="B327" s="597"/>
      <c r="C327" s="562"/>
      <c r="D327" s="562"/>
      <c r="E327" s="572"/>
      <c r="F327" s="572"/>
      <c r="G327" s="572"/>
      <c r="H327" s="576"/>
      <c r="I327" s="573"/>
      <c r="J327" s="573"/>
      <c r="K327" s="573"/>
      <c r="L327" s="573"/>
      <c r="M327" s="572"/>
      <c r="N327" s="572"/>
      <c r="O327" s="572"/>
      <c r="P327" s="576"/>
      <c r="Q327" s="575"/>
      <c r="R327" s="575"/>
      <c r="S327" s="575"/>
      <c r="T327" s="573"/>
      <c r="U327" s="576"/>
      <c r="V327" s="576"/>
      <c r="W327" s="576"/>
      <c r="X327" s="576"/>
      <c r="Y327" s="573"/>
      <c r="Z327" s="573"/>
      <c r="AA327" s="573"/>
      <c r="AB327" s="573"/>
      <c r="AC327" s="651">
        <v>323</v>
      </c>
    </row>
    <row r="328" spans="1:30" ht="49.5" customHeight="1" x14ac:dyDescent="0.2">
      <c r="A328" s="316" t="s">
        <v>2485</v>
      </c>
      <c r="B328" s="558" t="s">
        <v>2486</v>
      </c>
      <c r="C328" s="562">
        <f>'Series 1100 Input'!J328</f>
        <v>0</v>
      </c>
      <c r="D328" s="346" t="s">
        <v>30</v>
      </c>
      <c r="E328" s="572">
        <v>179.07</v>
      </c>
      <c r="F328" s="572">
        <v>179.07</v>
      </c>
      <c r="G328" s="572">
        <v>179.07</v>
      </c>
      <c r="H328" s="324" t="str">
        <f>IF((0=$C328),"",IFERROR(IF($C328&lt;20,$C328*E328,IF(AND(20&lt;=$C328,$C328&lt;=100),$C328*F328,IF($C328&gt;100,$C328*G328,"No Offer"))),"No Offer"))</f>
        <v/>
      </c>
      <c r="I328" s="573">
        <v>40</v>
      </c>
      <c r="J328" s="573">
        <v>40</v>
      </c>
      <c r="K328" s="573">
        <v>40</v>
      </c>
      <c r="L328" s="326" t="str">
        <f>IF((0=$C328),"",IFERROR(IF($C328&lt;20,$C328*I328,IF(AND(20&lt;=$C328,$C328&lt;=100),$C328*J328,IF($C328&gt;100,$C328*K328,"No Offer"))),"No Offer"))</f>
        <v/>
      </c>
      <c r="M328" s="572">
        <v>39.74</v>
      </c>
      <c r="N328" s="572">
        <v>29.36</v>
      </c>
      <c r="O328" s="572">
        <v>29.36</v>
      </c>
      <c r="P328" s="324" t="str">
        <f>IF((0=$C328),"",IFERROR(IF($C328&lt;20,$C328*M328,IF(AND(20&lt;=$C328,$C328&lt;=100),$C328*N328,IF($C328&gt;100,$C328*O328,"No Offer"))),"No Offer"))</f>
        <v/>
      </c>
      <c r="Q328" s="575">
        <v>40</v>
      </c>
      <c r="R328" s="575">
        <v>40</v>
      </c>
      <c r="S328" s="575">
        <v>40</v>
      </c>
      <c r="T328" s="326" t="str">
        <f>IF((0=$C328),"",IFERROR(IF($C328&lt;20,$C328*Q328,IF(AND(20&lt;=$C328,$C328&lt;=100),$C328*R328,IF($C328&gt;100,$C328*S328,"No Offer"))),"No Offer"))</f>
        <v/>
      </c>
      <c r="U328" s="576">
        <v>89.5</v>
      </c>
      <c r="V328" s="576">
        <v>77.25</v>
      </c>
      <c r="W328" s="576">
        <v>76.25</v>
      </c>
      <c r="X328" s="324" t="str">
        <f>IF((0=$C328),"",IFERROR(IF($C328&lt;20,$C328*U328,IF(AND(20&lt;=$C328,$C328&lt;=100),$C328*V328,IF($C328&gt;100,$C328*W328,"No Offer"))),"No Offer"))</f>
        <v/>
      </c>
      <c r="Y328" s="573" t="s">
        <v>403</v>
      </c>
      <c r="Z328" s="573" t="s">
        <v>402</v>
      </c>
      <c r="AA328" s="573" t="s">
        <v>402</v>
      </c>
      <c r="AB328" s="326" t="str">
        <f>IF((0=$C328),"",IFERROR(IF($C328&lt;20,$C328*Y328,IF(AND(20&lt;=$C328,$C328&lt;=100),$C328*Z328,IF($C328&gt;100,$C328*AA328,"No Offer"))),"No Offer"))</f>
        <v/>
      </c>
      <c r="AC328" s="651">
        <v>324</v>
      </c>
      <c r="AD328" s="651">
        <f>AC328</f>
        <v>324</v>
      </c>
    </row>
    <row r="329" spans="1:30" ht="13.5" customHeight="1" x14ac:dyDescent="0.2">
      <c r="A329" s="316"/>
      <c r="B329" s="558"/>
      <c r="C329" s="318"/>
      <c r="D329" s="318"/>
      <c r="E329" s="572"/>
      <c r="F329" s="572"/>
      <c r="G329" s="572"/>
      <c r="H329" s="319"/>
      <c r="I329" s="573"/>
      <c r="J329" s="573"/>
      <c r="K329" s="573"/>
      <c r="L329" s="573"/>
      <c r="M329" s="572"/>
      <c r="N329" s="572"/>
      <c r="O329" s="572"/>
      <c r="P329" s="572"/>
      <c r="Q329" s="575"/>
      <c r="R329" s="575"/>
      <c r="S329" s="575"/>
      <c r="T329" s="575"/>
      <c r="U329" s="576"/>
      <c r="V329" s="576"/>
      <c r="W329" s="576"/>
      <c r="X329" s="576"/>
      <c r="Y329" s="573"/>
      <c r="Z329" s="573"/>
      <c r="AA329" s="573"/>
      <c r="AB329" s="411"/>
      <c r="AC329" s="651">
        <v>325</v>
      </c>
    </row>
    <row r="330" spans="1:30" ht="13.5" customHeight="1" x14ac:dyDescent="0.2">
      <c r="A330" s="311"/>
      <c r="B330" s="563" t="s">
        <v>2282</v>
      </c>
      <c r="C330" s="314"/>
      <c r="D330" s="314"/>
      <c r="E330" s="607"/>
      <c r="F330" s="607"/>
      <c r="G330" s="607"/>
      <c r="H330" s="314"/>
      <c r="I330" s="608"/>
      <c r="J330" s="608"/>
      <c r="K330" s="608"/>
      <c r="L330" s="608"/>
      <c r="M330" s="607"/>
      <c r="N330" s="607"/>
      <c r="O330" s="607"/>
      <c r="P330" s="607"/>
      <c r="Q330" s="607"/>
      <c r="R330" s="607"/>
      <c r="S330" s="607"/>
      <c r="T330" s="607"/>
      <c r="U330" s="608"/>
      <c r="V330" s="608"/>
      <c r="W330" s="608"/>
      <c r="X330" s="608"/>
      <c r="Y330" s="608"/>
      <c r="Z330" s="608"/>
      <c r="AA330" s="608"/>
      <c r="AB330" s="403"/>
      <c r="AC330" s="651">
        <v>326</v>
      </c>
    </row>
    <row r="331" spans="1:30" ht="13.5" customHeight="1" x14ac:dyDescent="0.2">
      <c r="A331" s="316"/>
      <c r="B331" s="558"/>
      <c r="C331" s="318"/>
      <c r="D331" s="318"/>
      <c r="E331" s="572"/>
      <c r="F331" s="572"/>
      <c r="G331" s="572"/>
      <c r="H331" s="319"/>
      <c r="I331" s="573"/>
      <c r="J331" s="573"/>
      <c r="K331" s="573"/>
      <c r="L331" s="573"/>
      <c r="M331" s="572"/>
      <c r="N331" s="572"/>
      <c r="O331" s="572"/>
      <c r="P331" s="572"/>
      <c r="Q331" s="575"/>
      <c r="R331" s="575"/>
      <c r="S331" s="575"/>
      <c r="T331" s="575"/>
      <c r="U331" s="576"/>
      <c r="V331" s="576"/>
      <c r="W331" s="576"/>
      <c r="X331" s="576"/>
      <c r="Y331" s="573"/>
      <c r="Z331" s="573"/>
      <c r="AA331" s="573"/>
      <c r="AB331" s="411"/>
      <c r="AC331" s="651">
        <v>327</v>
      </c>
    </row>
    <row r="332" spans="1:30" ht="13.5" customHeight="1" x14ac:dyDescent="0.2">
      <c r="A332" s="331"/>
      <c r="B332" s="586" t="s">
        <v>2283</v>
      </c>
      <c r="C332" s="334"/>
      <c r="D332" s="334"/>
      <c r="E332" s="804" t="s">
        <v>1633</v>
      </c>
      <c r="F332" s="804" t="s">
        <v>1595</v>
      </c>
      <c r="G332" s="804" t="s">
        <v>1596</v>
      </c>
      <c r="H332" s="334"/>
      <c r="I332" s="805" t="s">
        <v>1633</v>
      </c>
      <c r="J332" s="805" t="s">
        <v>1595</v>
      </c>
      <c r="K332" s="805" t="s">
        <v>1596</v>
      </c>
      <c r="L332" s="805"/>
      <c r="M332" s="804" t="s">
        <v>1633</v>
      </c>
      <c r="N332" s="804" t="s">
        <v>1595</v>
      </c>
      <c r="O332" s="804" t="s">
        <v>1596</v>
      </c>
      <c r="P332" s="804"/>
      <c r="Q332" s="804" t="s">
        <v>1633</v>
      </c>
      <c r="R332" s="804" t="s">
        <v>1595</v>
      </c>
      <c r="S332" s="804" t="s">
        <v>1596</v>
      </c>
      <c r="T332" s="804"/>
      <c r="U332" s="805" t="s">
        <v>1633</v>
      </c>
      <c r="V332" s="805" t="s">
        <v>1595</v>
      </c>
      <c r="W332" s="805" t="s">
        <v>1596</v>
      </c>
      <c r="X332" s="805"/>
      <c r="Y332" s="805" t="s">
        <v>1633</v>
      </c>
      <c r="Z332" s="805" t="s">
        <v>1595</v>
      </c>
      <c r="AA332" s="805" t="s">
        <v>1596</v>
      </c>
      <c r="AB332" s="433"/>
      <c r="AC332" s="651">
        <v>328</v>
      </c>
    </row>
    <row r="333" spans="1:30" ht="13.5" customHeight="1" x14ac:dyDescent="0.2">
      <c r="A333" s="794"/>
      <c r="B333" s="721" t="s">
        <v>2210</v>
      </c>
      <c r="C333" s="722"/>
      <c r="D333" s="723"/>
      <c r="E333" s="723"/>
      <c r="F333" s="723"/>
      <c r="G333" s="747">
        <f>SUM(H335:H337)</f>
        <v>0</v>
      </c>
      <c r="H333" s="723"/>
      <c r="I333" s="723"/>
      <c r="J333" s="723"/>
      <c r="K333" s="747">
        <f>SUM(L335:L337)</f>
        <v>0</v>
      </c>
      <c r="L333" s="723"/>
      <c r="M333" s="723"/>
      <c r="N333" s="723"/>
      <c r="O333" s="747">
        <f>SUM(P335:P337)</f>
        <v>0</v>
      </c>
      <c r="P333" s="723"/>
      <c r="Q333" s="723"/>
      <c r="R333" s="723"/>
      <c r="S333" s="747">
        <f>SUM(T335:T337)</f>
        <v>0</v>
      </c>
      <c r="T333" s="723"/>
      <c r="U333" s="723"/>
      <c r="V333" s="723"/>
      <c r="W333" s="747">
        <f>SUM(X335:X337)</f>
        <v>0</v>
      </c>
      <c r="X333" s="723"/>
      <c r="Y333" s="723"/>
      <c r="Z333" s="723"/>
      <c r="AA333" s="747">
        <f>SUM(AB335:AB337)</f>
        <v>0</v>
      </c>
      <c r="AB333" s="723"/>
      <c r="AC333" s="651">
        <v>329</v>
      </c>
    </row>
    <row r="334" spans="1:30" ht="13.5" customHeight="1" x14ac:dyDescent="0.2">
      <c r="A334" s="316"/>
      <c r="B334" s="558"/>
      <c r="C334" s="318"/>
      <c r="D334" s="318"/>
      <c r="E334" s="572"/>
      <c r="F334" s="572"/>
      <c r="G334" s="572"/>
      <c r="H334" s="319"/>
      <c r="I334" s="573"/>
      <c r="J334" s="573"/>
      <c r="K334" s="573"/>
      <c r="L334" s="573"/>
      <c r="M334" s="572"/>
      <c r="N334" s="572"/>
      <c r="O334" s="572"/>
      <c r="P334" s="572"/>
      <c r="Q334" s="575"/>
      <c r="R334" s="575"/>
      <c r="S334" s="575"/>
      <c r="T334" s="575"/>
      <c r="U334" s="576"/>
      <c r="V334" s="576"/>
      <c r="W334" s="576"/>
      <c r="X334" s="576"/>
      <c r="Y334" s="573"/>
      <c r="Z334" s="573"/>
      <c r="AA334" s="573"/>
      <c r="AB334" s="411"/>
      <c r="AC334" s="651">
        <v>330</v>
      </c>
    </row>
    <row r="335" spans="1:30" ht="54" customHeight="1" x14ac:dyDescent="0.2">
      <c r="A335" s="316" t="s">
        <v>2487</v>
      </c>
      <c r="B335" s="558" t="s">
        <v>2488</v>
      </c>
      <c r="C335" s="318">
        <f>'Series 1100 Input'!J335</f>
        <v>0</v>
      </c>
      <c r="D335" s="318" t="s">
        <v>451</v>
      </c>
      <c r="E335" s="572">
        <v>75.790000000000006</v>
      </c>
      <c r="F335" s="572">
        <v>51.55</v>
      </c>
      <c r="G335" s="572">
        <v>51.55</v>
      </c>
      <c r="H335" s="324" t="str">
        <f>IF((0=$C335),"",IFERROR(IF($C335&lt;20,$C335*E335,IF(AND(20&lt;=$C335,$C335&lt;=100),$C335*F335,IF($C335&gt;100,$C335*G335,"No Offer"))),"No Offer"))</f>
        <v/>
      </c>
      <c r="I335" s="573">
        <v>40</v>
      </c>
      <c r="J335" s="573">
        <v>40</v>
      </c>
      <c r="K335" s="573">
        <v>40</v>
      </c>
      <c r="L335" s="326" t="str">
        <f>IF((0=$C335),"",IFERROR(IF($C335&lt;20,$C335*I335,IF(AND(20&lt;=$C335,$C335&lt;=100),$C335*J335,IF($C335&gt;100,$C335*K335,"No Offer"))),"No Offer"))</f>
        <v/>
      </c>
      <c r="M335" s="572">
        <v>35</v>
      </c>
      <c r="N335" s="572">
        <v>35</v>
      </c>
      <c r="O335" s="572">
        <v>35</v>
      </c>
      <c r="P335" s="324" t="str">
        <f>IF((0=$C335),"",IFERROR(IF($C335&lt;20,$C335*M335,IF(AND(20&lt;=$C335,$C335&lt;=100),$C335*N335,IF($C335&gt;100,$C335*O335,"No Offer"))),"No Offer"))</f>
        <v/>
      </c>
      <c r="Q335" s="575">
        <v>20</v>
      </c>
      <c r="R335" s="575">
        <v>18</v>
      </c>
      <c r="S335" s="575">
        <v>18</v>
      </c>
      <c r="T335" s="326" t="str">
        <f>IF((0=$C335),"",IFERROR(IF($C335&lt;20,$C335*Q335,IF(AND(20&lt;=$C335,$C335&lt;=100),$C335*R335,IF($C335&gt;100,$C335*S335,"No Offer"))),"No Offer"))</f>
        <v/>
      </c>
      <c r="U335" s="576">
        <v>42.7</v>
      </c>
      <c r="V335" s="576">
        <v>29.2</v>
      </c>
      <c r="W335" s="576">
        <v>25.83</v>
      </c>
      <c r="X335" s="324" t="str">
        <f>IF((0=$C335),"",IFERROR(IF($C335&lt;20,$C335*U335,IF(AND(20&lt;=$C335,$C335&lt;=100),$C335*V335,IF($C335&gt;100,$C335*W335,"No Offer"))),"No Offer"))</f>
        <v/>
      </c>
      <c r="Y335" s="573" t="s">
        <v>403</v>
      </c>
      <c r="Z335" s="573" t="s">
        <v>402</v>
      </c>
      <c r="AA335" s="573" t="s">
        <v>402</v>
      </c>
      <c r="AB335" s="326" t="str">
        <f>IF((0=$C335),"",IFERROR(IF($C335&lt;20,$C335*Y335,IF(AND(20&lt;=$C335,$C335&lt;=100),$C335*Z335,IF($C335&gt;100,$C335*AA335,"No Offer"))),"No Offer"))</f>
        <v/>
      </c>
      <c r="AC335" s="651">
        <v>331</v>
      </c>
      <c r="AD335" s="651">
        <f>AC335</f>
        <v>331</v>
      </c>
    </row>
    <row r="336" spans="1:30" ht="13.5" customHeight="1" x14ac:dyDescent="0.2">
      <c r="A336" s="316"/>
      <c r="B336" s="558"/>
      <c r="C336" s="318"/>
      <c r="D336" s="318"/>
      <c r="E336" s="572"/>
      <c r="F336" s="572"/>
      <c r="G336" s="572"/>
      <c r="H336" s="576"/>
      <c r="I336" s="573"/>
      <c r="J336" s="573"/>
      <c r="K336" s="573"/>
      <c r="L336" s="573"/>
      <c r="M336" s="572"/>
      <c r="N336" s="572"/>
      <c r="O336" s="572"/>
      <c r="P336" s="576"/>
      <c r="Q336" s="575"/>
      <c r="R336" s="575"/>
      <c r="S336" s="575"/>
      <c r="T336" s="573"/>
      <c r="U336" s="576"/>
      <c r="V336" s="576"/>
      <c r="W336" s="576"/>
      <c r="X336" s="576"/>
      <c r="Y336" s="573"/>
      <c r="Z336" s="573"/>
      <c r="AA336" s="573"/>
      <c r="AB336" s="573"/>
      <c r="AC336" s="651">
        <v>332</v>
      </c>
    </row>
    <row r="337" spans="1:30" ht="50.25" customHeight="1" x14ac:dyDescent="0.2">
      <c r="A337" s="316" t="s">
        <v>2489</v>
      </c>
      <c r="B337" s="558" t="s">
        <v>2490</v>
      </c>
      <c r="C337" s="318">
        <f>'Series 1100 Input'!J337</f>
        <v>0</v>
      </c>
      <c r="D337" s="318" t="s">
        <v>451</v>
      </c>
      <c r="E337" s="572">
        <v>75.790000000000006</v>
      </c>
      <c r="F337" s="572">
        <v>65.03</v>
      </c>
      <c r="G337" s="572">
        <v>65.03</v>
      </c>
      <c r="H337" s="324" t="str">
        <f>IF((0=$C337),"",IFERROR(IF($C337&lt;20,$C337*E337,IF(AND(20&lt;=$C337,$C337&lt;=100),$C337*F337,IF($C337&gt;100,$C337*G337,"No Offer"))),"No Offer"))</f>
        <v/>
      </c>
      <c r="I337" s="573">
        <v>40</v>
      </c>
      <c r="J337" s="573">
        <v>40</v>
      </c>
      <c r="K337" s="573">
        <v>40</v>
      </c>
      <c r="L337" s="326" t="str">
        <f>IF((0=$C337),"",IFERROR(IF($C337&lt;20,$C337*I337,IF(AND(20&lt;=$C337,$C337&lt;=100),$C337*J337,IF($C337&gt;100,$C337*K337,"No Offer"))),"No Offer"))</f>
        <v/>
      </c>
      <c r="M337" s="572">
        <v>35</v>
      </c>
      <c r="N337" s="572">
        <v>35</v>
      </c>
      <c r="O337" s="572">
        <v>35</v>
      </c>
      <c r="P337" s="324" t="str">
        <f>IF((0=$C337),"",IFERROR(IF($C337&lt;20,$C337*M337,IF(AND(20&lt;=$C337,$C337&lt;=100),$C337*N337,IF($C337&gt;100,$C337*O337,"No Offer"))),"No Offer"))</f>
        <v/>
      </c>
      <c r="Q337" s="575">
        <v>20</v>
      </c>
      <c r="R337" s="575">
        <v>18</v>
      </c>
      <c r="S337" s="575">
        <v>18</v>
      </c>
      <c r="T337" s="326" t="str">
        <f>IF((0=$C337),"",IFERROR(IF($C337&lt;20,$C337*Q337,IF(AND(20&lt;=$C337,$C337&lt;=100),$C337*R337,IF($C337&gt;100,$C337*S337,"No Offer"))),"No Offer"))</f>
        <v/>
      </c>
      <c r="U337" s="576">
        <v>52.75</v>
      </c>
      <c r="V337" s="576">
        <v>39.25</v>
      </c>
      <c r="W337" s="576">
        <v>35.880000000000003</v>
      </c>
      <c r="X337" s="324" t="str">
        <f>IF((0=$C337),"",IFERROR(IF($C337&lt;20,$C337*U337,IF(AND(20&lt;=$C337,$C337&lt;=100),$C337*V337,IF($C337&gt;100,$C337*W337,"No Offer"))),"No Offer"))</f>
        <v/>
      </c>
      <c r="Y337" s="573" t="s">
        <v>403</v>
      </c>
      <c r="Z337" s="573" t="s">
        <v>402</v>
      </c>
      <c r="AA337" s="573" t="s">
        <v>402</v>
      </c>
      <c r="AB337" s="326" t="str">
        <f>IF((0=$C337),"",IFERROR(IF($C337&lt;20,$C337*Y337,IF(AND(20&lt;=$C337,$C337&lt;=100),$C337*Z337,IF($C337&gt;100,$C337*AA337,"No Offer"))),"No Offer"))</f>
        <v/>
      </c>
      <c r="AC337" s="651">
        <v>333</v>
      </c>
      <c r="AD337" s="651">
        <f>AC337</f>
        <v>333</v>
      </c>
    </row>
    <row r="338" spans="1:30" ht="13.5" customHeight="1" x14ac:dyDescent="0.2">
      <c r="A338" s="316"/>
      <c r="B338" s="558"/>
      <c r="C338" s="318"/>
      <c r="D338" s="318"/>
      <c r="E338" s="572"/>
      <c r="F338" s="572"/>
      <c r="G338" s="572"/>
      <c r="H338" s="576"/>
      <c r="I338" s="573"/>
      <c r="J338" s="573"/>
      <c r="K338" s="573"/>
      <c r="L338" s="411"/>
      <c r="M338" s="572"/>
      <c r="N338" s="572"/>
      <c r="O338" s="572"/>
      <c r="P338" s="576"/>
      <c r="Q338" s="575"/>
      <c r="R338" s="575"/>
      <c r="S338" s="575"/>
      <c r="T338" s="411"/>
      <c r="U338" s="576"/>
      <c r="V338" s="576"/>
      <c r="W338" s="576"/>
      <c r="X338" s="576"/>
      <c r="Y338" s="573"/>
      <c r="Z338" s="573"/>
      <c r="AA338" s="573"/>
      <c r="AB338" s="411"/>
      <c r="AC338" s="651">
        <v>334</v>
      </c>
    </row>
    <row r="339" spans="1:30" ht="13.5" customHeight="1" x14ac:dyDescent="0.2">
      <c r="A339" s="331"/>
      <c r="B339" s="586" t="s">
        <v>2491</v>
      </c>
      <c r="C339" s="334"/>
      <c r="D339" s="334"/>
      <c r="E339" s="804" t="s">
        <v>1633</v>
      </c>
      <c r="F339" s="804" t="s">
        <v>1595</v>
      </c>
      <c r="G339" s="804" t="s">
        <v>1596</v>
      </c>
      <c r="H339" s="805"/>
      <c r="I339" s="805" t="s">
        <v>1633</v>
      </c>
      <c r="J339" s="805" t="s">
        <v>1595</v>
      </c>
      <c r="K339" s="805" t="s">
        <v>1596</v>
      </c>
      <c r="L339" s="433"/>
      <c r="M339" s="804" t="s">
        <v>1633</v>
      </c>
      <c r="N339" s="804" t="s">
        <v>1595</v>
      </c>
      <c r="O339" s="804" t="s">
        <v>1596</v>
      </c>
      <c r="P339" s="805"/>
      <c r="Q339" s="804" t="s">
        <v>1633</v>
      </c>
      <c r="R339" s="804" t="s">
        <v>1595</v>
      </c>
      <c r="S339" s="804" t="s">
        <v>1596</v>
      </c>
      <c r="T339" s="433"/>
      <c r="U339" s="805" t="s">
        <v>1633</v>
      </c>
      <c r="V339" s="805" t="s">
        <v>1595</v>
      </c>
      <c r="W339" s="805" t="s">
        <v>1596</v>
      </c>
      <c r="X339" s="805"/>
      <c r="Y339" s="805" t="s">
        <v>1633</v>
      </c>
      <c r="Z339" s="805" t="s">
        <v>1595</v>
      </c>
      <c r="AA339" s="805" t="s">
        <v>1596</v>
      </c>
      <c r="AB339" s="433"/>
      <c r="AC339" s="651">
        <v>335</v>
      </c>
    </row>
    <row r="340" spans="1:30" ht="13.5" customHeight="1" x14ac:dyDescent="0.2">
      <c r="A340" s="794"/>
      <c r="B340" s="721" t="s">
        <v>2210</v>
      </c>
      <c r="C340" s="722"/>
      <c r="D340" s="723"/>
      <c r="E340" s="723"/>
      <c r="F340" s="723"/>
      <c r="G340" s="747">
        <f>SUM(H342:H345)</f>
        <v>0</v>
      </c>
      <c r="H340" s="723"/>
      <c r="I340" s="723"/>
      <c r="J340" s="723"/>
      <c r="K340" s="747">
        <f>SUM(L342:L345)</f>
        <v>0</v>
      </c>
      <c r="L340" s="723"/>
      <c r="M340" s="723"/>
      <c r="N340" s="723"/>
      <c r="O340" s="747">
        <f>SUM(P342:P345)</f>
        <v>0</v>
      </c>
      <c r="P340" s="723"/>
      <c r="Q340" s="723"/>
      <c r="R340" s="723"/>
      <c r="S340" s="747">
        <f>SUM(T342:T345)</f>
        <v>0</v>
      </c>
      <c r="T340" s="723"/>
      <c r="U340" s="723"/>
      <c r="V340" s="723"/>
      <c r="W340" s="747">
        <f>SUM(X342:X345)</f>
        <v>0</v>
      </c>
      <c r="X340" s="723"/>
      <c r="Y340" s="723"/>
      <c r="Z340" s="723"/>
      <c r="AA340" s="747">
        <f>SUM(AB342:AB345)</f>
        <v>0</v>
      </c>
      <c r="AB340" s="723"/>
      <c r="AC340" s="651">
        <v>336</v>
      </c>
    </row>
    <row r="341" spans="1:30" ht="13.5" customHeight="1" x14ac:dyDescent="0.2">
      <c r="A341" s="316"/>
      <c r="B341" s="558"/>
      <c r="C341" s="318"/>
      <c r="D341" s="318"/>
      <c r="E341" s="572"/>
      <c r="F341" s="572"/>
      <c r="G341" s="572"/>
      <c r="H341" s="576"/>
      <c r="I341" s="573"/>
      <c r="J341" s="573"/>
      <c r="K341" s="573"/>
      <c r="L341" s="411"/>
      <c r="M341" s="572"/>
      <c r="N341" s="572"/>
      <c r="O341" s="572"/>
      <c r="P341" s="576"/>
      <c r="Q341" s="575"/>
      <c r="R341" s="575"/>
      <c r="S341" s="575"/>
      <c r="T341" s="411"/>
      <c r="U341" s="576"/>
      <c r="V341" s="576"/>
      <c r="W341" s="576"/>
      <c r="X341" s="576"/>
      <c r="Y341" s="573"/>
      <c r="Z341" s="573"/>
      <c r="AA341" s="573"/>
      <c r="AB341" s="411"/>
      <c r="AC341" s="651">
        <v>337</v>
      </c>
    </row>
    <row r="342" spans="1:30" ht="54" customHeight="1" x14ac:dyDescent="0.2">
      <c r="A342" s="316" t="s">
        <v>2489</v>
      </c>
      <c r="B342" s="558" t="s">
        <v>2492</v>
      </c>
      <c r="C342" s="318">
        <f>'Series 1100 Input'!J342</f>
        <v>0</v>
      </c>
      <c r="D342" s="318" t="s">
        <v>451</v>
      </c>
      <c r="E342" s="572">
        <v>75.790000000000006</v>
      </c>
      <c r="F342" s="572">
        <v>75.790000000000006</v>
      </c>
      <c r="G342" s="572">
        <v>75.790000000000006</v>
      </c>
      <c r="H342" s="324" t="str">
        <f>IF((0=$C342),"",IFERROR(IF($C342&lt;20,$C342*E342,IF(AND(20&lt;=$C342,$C342&lt;=100),$C342*F342,IF($C342&gt;100,$C342*G342,"No Offer"))),"No Offer"))</f>
        <v/>
      </c>
      <c r="I342" s="573">
        <v>40</v>
      </c>
      <c r="J342" s="573">
        <v>40</v>
      </c>
      <c r="K342" s="573">
        <v>40</v>
      </c>
      <c r="L342" s="326" t="str">
        <f>IF((0=$C342),"",IFERROR(IF($C342&lt;20,$C342*I342,IF(AND(20&lt;=$C342,$C342&lt;=100),$C342*J342,IF($C342&gt;100,$C342*K342,"No Offer"))),"No Offer"))</f>
        <v/>
      </c>
      <c r="M342" s="572">
        <v>39.46</v>
      </c>
      <c r="N342" s="572">
        <v>39.46</v>
      </c>
      <c r="O342" s="572">
        <v>39.46</v>
      </c>
      <c r="P342" s="324" t="str">
        <f>IF((0=$C342),"",IFERROR(IF($C342&lt;20,$C342*M342,IF(AND(20&lt;=$C342,$C342&lt;=100),$C342*N342,IF($C342&gt;100,$C342*O342,"No Offer"))),"No Offer"))</f>
        <v/>
      </c>
      <c r="Q342" s="575">
        <v>20</v>
      </c>
      <c r="R342" s="575">
        <v>18</v>
      </c>
      <c r="S342" s="575">
        <v>18</v>
      </c>
      <c r="T342" s="326" t="str">
        <f>IF((0=$C342),"",IFERROR(IF($C342&lt;20,$C342*Q342,IF(AND(20&lt;=$C342,$C342&lt;=100),$C342*R342,IF($C342&gt;100,$C342*S342,"No Offer"))),"No Offer"))</f>
        <v/>
      </c>
      <c r="U342" s="576">
        <v>42.7</v>
      </c>
      <c r="V342" s="576">
        <v>29.2</v>
      </c>
      <c r="W342" s="576">
        <v>25.83</v>
      </c>
      <c r="X342" s="324" t="str">
        <f>IF((0=$C342),"",IFERROR(IF($C342&lt;20,$C342*U342,IF(AND(20&lt;=$C342,$C342&lt;=100),$C342*V342,IF($C342&gt;100,$C342*W342,"No Offer"))),"No Offer"))</f>
        <v/>
      </c>
      <c r="Y342" s="573" t="s">
        <v>403</v>
      </c>
      <c r="Z342" s="573" t="s">
        <v>402</v>
      </c>
      <c r="AA342" s="573" t="s">
        <v>402</v>
      </c>
      <c r="AB342" s="326" t="str">
        <f>IF((0=$C342),"",IFERROR(IF($C342&lt;20,$C342*Y342,IF(AND(20&lt;=$C342,$C342&lt;=100),$C342*Z342,IF($C342&gt;100,$C342*AA342,"No Offer"))),"No Offer"))</f>
        <v/>
      </c>
      <c r="AC342" s="651">
        <v>338</v>
      </c>
      <c r="AD342" s="651">
        <f>AC342</f>
        <v>338</v>
      </c>
    </row>
    <row r="343" spans="1:30" ht="12" customHeight="1" x14ac:dyDescent="0.2">
      <c r="A343" s="316"/>
      <c r="B343" s="558"/>
      <c r="C343" s="318"/>
      <c r="D343" s="318"/>
      <c r="E343" s="572"/>
      <c r="F343" s="572"/>
      <c r="G343" s="572"/>
      <c r="H343" s="576"/>
      <c r="I343" s="573"/>
      <c r="J343" s="573"/>
      <c r="K343" s="573"/>
      <c r="L343" s="573"/>
      <c r="M343" s="572"/>
      <c r="N343" s="572"/>
      <c r="O343" s="572"/>
      <c r="P343" s="576"/>
      <c r="Q343" s="575"/>
      <c r="R343" s="575"/>
      <c r="S343" s="575"/>
      <c r="T343" s="573"/>
      <c r="U343" s="576"/>
      <c r="V343" s="576"/>
      <c r="W343" s="576"/>
      <c r="X343" s="576"/>
      <c r="Y343" s="573"/>
      <c r="Z343" s="573"/>
      <c r="AA343" s="573"/>
      <c r="AB343" s="573"/>
      <c r="AC343" s="651">
        <v>339</v>
      </c>
    </row>
    <row r="344" spans="1:30" ht="41.25" customHeight="1" x14ac:dyDescent="0.2">
      <c r="A344" s="316" t="s">
        <v>2493</v>
      </c>
      <c r="B344" s="558" t="s">
        <v>2494</v>
      </c>
      <c r="C344" s="318">
        <f>'Series 1100 Input'!J344</f>
        <v>0</v>
      </c>
      <c r="D344" s="318" t="s">
        <v>451</v>
      </c>
      <c r="E344" s="572">
        <v>75.790000000000006</v>
      </c>
      <c r="F344" s="572">
        <v>75.790000000000006</v>
      </c>
      <c r="G344" s="572">
        <v>75.790000000000006</v>
      </c>
      <c r="H344" s="324" t="str">
        <f>IF((0=$C344),"",IFERROR(IF($C344&lt;20,$C344*E344,IF(AND(20&lt;=$C344,$C344&lt;=100),$C344*F344,IF($C344&gt;100,$C344*G344,"No Offer"))),"No Offer"))</f>
        <v/>
      </c>
      <c r="I344" s="573">
        <v>40</v>
      </c>
      <c r="J344" s="573">
        <v>40</v>
      </c>
      <c r="K344" s="573">
        <v>40</v>
      </c>
      <c r="L344" s="326" t="str">
        <f>IF((0=$C344),"",IFERROR(IF($C344&lt;20,$C344*I344,IF(AND(20&lt;=$C344,$C344&lt;=100),$C344*J344,IF($C344&gt;100,$C344*K344,"No Offer"))),"No Offer"))</f>
        <v/>
      </c>
      <c r="M344" s="572">
        <v>39.46</v>
      </c>
      <c r="N344" s="572">
        <v>39.46</v>
      </c>
      <c r="O344" s="572">
        <v>39.46</v>
      </c>
      <c r="P344" s="324" t="str">
        <f>IF((0=$C344),"",IFERROR(IF($C344&lt;20,$C344*M344,IF(AND(20&lt;=$C344,$C344&lt;=100),$C344*N344,IF($C344&gt;100,$C344*O344,"No Offer"))),"No Offer"))</f>
        <v/>
      </c>
      <c r="Q344" s="575">
        <v>20</v>
      </c>
      <c r="R344" s="575">
        <v>18</v>
      </c>
      <c r="S344" s="575">
        <v>18</v>
      </c>
      <c r="T344" s="326" t="str">
        <f>IF((0=$C344),"",IFERROR(IF($C344&lt;20,$C344*Q344,IF(AND(20&lt;=$C344,$C344&lt;=100),$C344*R344,IF($C344&gt;100,$C344*S344,"No Offer"))),"No Offer"))</f>
        <v/>
      </c>
      <c r="U344" s="576">
        <v>52.75</v>
      </c>
      <c r="V344" s="576">
        <v>39.25</v>
      </c>
      <c r="W344" s="576">
        <v>35.880000000000003</v>
      </c>
      <c r="X344" s="324" t="str">
        <f>IF((0=$C344),"",IFERROR(IF($C344&lt;20,$C344*U344,IF(AND(20&lt;=$C344,$C344&lt;=100),$C344*V344,IF($C344&gt;100,$C344*W344,"No Offer"))),"No Offer"))</f>
        <v/>
      </c>
      <c r="Y344" s="573" t="s">
        <v>403</v>
      </c>
      <c r="Z344" s="573" t="s">
        <v>402</v>
      </c>
      <c r="AA344" s="573" t="s">
        <v>402</v>
      </c>
      <c r="AB344" s="326" t="str">
        <f>IF((0=$C344),"",IFERROR(IF($C344&lt;20,$C344*Y344,IF(AND(20&lt;=$C344,$C344&lt;=100),$C344*Z344,IF($C344&gt;100,$C344*AA344,"No Offer"))),"No Offer"))</f>
        <v/>
      </c>
      <c r="AC344" s="651">
        <v>340</v>
      </c>
      <c r="AD344" s="651">
        <f>AC344</f>
        <v>340</v>
      </c>
    </row>
    <row r="345" spans="1:30" ht="12.75" customHeight="1" x14ac:dyDescent="0.2">
      <c r="A345" s="316"/>
      <c r="B345" s="558"/>
      <c r="C345" s="318"/>
      <c r="D345" s="318"/>
      <c r="E345" s="572"/>
      <c r="F345" s="572"/>
      <c r="G345" s="572"/>
      <c r="H345" s="319"/>
      <c r="I345" s="573"/>
      <c r="J345" s="573"/>
      <c r="K345" s="573"/>
      <c r="L345" s="573"/>
      <c r="M345" s="572"/>
      <c r="N345" s="572"/>
      <c r="O345" s="572"/>
      <c r="P345" s="572"/>
      <c r="Q345" s="575"/>
      <c r="R345" s="575"/>
      <c r="S345" s="575"/>
      <c r="T345" s="575"/>
      <c r="U345" s="576"/>
      <c r="V345" s="576"/>
      <c r="W345" s="576"/>
      <c r="X345" s="576"/>
      <c r="Y345" s="573"/>
      <c r="Z345" s="573"/>
      <c r="AA345" s="573"/>
      <c r="AB345" s="411"/>
      <c r="AC345" s="651">
        <v>341</v>
      </c>
    </row>
    <row r="346" spans="1:30" ht="12.75" customHeight="1" x14ac:dyDescent="0.2">
      <c r="A346" s="562"/>
      <c r="B346" s="597"/>
      <c r="C346" s="562"/>
      <c r="D346" s="562"/>
      <c r="E346" s="572"/>
      <c r="F346" s="572"/>
      <c r="G346" s="572"/>
      <c r="H346" s="569"/>
      <c r="I346" s="573"/>
      <c r="J346" s="573"/>
      <c r="K346" s="573"/>
      <c r="L346" s="573"/>
      <c r="M346" s="572"/>
      <c r="N346" s="572"/>
      <c r="O346" s="572"/>
      <c r="P346" s="572"/>
      <c r="Q346" s="575"/>
      <c r="R346" s="575"/>
      <c r="S346" s="575"/>
      <c r="T346" s="575"/>
      <c r="U346" s="576"/>
      <c r="V346" s="576"/>
      <c r="W346" s="576"/>
      <c r="X346" s="576"/>
      <c r="Y346" s="573"/>
      <c r="Z346" s="573"/>
      <c r="AA346" s="573"/>
      <c r="AB346" s="411"/>
      <c r="AC346" s="651">
        <v>342</v>
      </c>
    </row>
    <row r="347" spans="1:30" ht="25.5" customHeight="1" x14ac:dyDescent="0.2">
      <c r="A347" s="311"/>
      <c r="B347" s="563" t="s">
        <v>2495</v>
      </c>
      <c r="C347" s="313"/>
      <c r="D347" s="314"/>
      <c r="E347" s="607"/>
      <c r="F347" s="607"/>
      <c r="G347" s="607"/>
      <c r="H347" s="314"/>
      <c r="I347" s="608"/>
      <c r="J347" s="608"/>
      <c r="K347" s="608"/>
      <c r="L347" s="608"/>
      <c r="M347" s="607"/>
      <c r="N347" s="607"/>
      <c r="O347" s="607"/>
      <c r="P347" s="607"/>
      <c r="Q347" s="607"/>
      <c r="R347" s="607"/>
      <c r="S347" s="607"/>
      <c r="T347" s="607"/>
      <c r="U347" s="608"/>
      <c r="V347" s="608"/>
      <c r="W347" s="608"/>
      <c r="X347" s="608"/>
      <c r="Y347" s="608"/>
      <c r="Z347" s="608"/>
      <c r="AA347" s="608"/>
      <c r="AB347" s="403"/>
      <c r="AC347" s="651">
        <v>343</v>
      </c>
    </row>
    <row r="348" spans="1:30" ht="13.5" customHeight="1" x14ac:dyDescent="0.2">
      <c r="A348" s="316"/>
      <c r="B348" s="558"/>
      <c r="C348" s="318"/>
      <c r="D348" s="318"/>
      <c r="E348" s="572"/>
      <c r="F348" s="572"/>
      <c r="G348" s="572"/>
      <c r="H348" s="319"/>
      <c r="I348" s="573"/>
      <c r="J348" s="573"/>
      <c r="K348" s="573"/>
      <c r="L348" s="573"/>
      <c r="M348" s="572"/>
      <c r="N348" s="572"/>
      <c r="O348" s="572"/>
      <c r="P348" s="572"/>
      <c r="Q348" s="575"/>
      <c r="R348" s="575"/>
      <c r="S348" s="575"/>
      <c r="T348" s="575"/>
      <c r="U348" s="576"/>
      <c r="V348" s="576"/>
      <c r="W348" s="576"/>
      <c r="X348" s="576"/>
      <c r="Y348" s="573"/>
      <c r="Z348" s="573"/>
      <c r="AA348" s="573"/>
      <c r="AB348" s="411"/>
      <c r="AC348" s="651">
        <v>344</v>
      </c>
    </row>
    <row r="349" spans="1:30" ht="13.5" customHeight="1" x14ac:dyDescent="0.2">
      <c r="A349" s="331"/>
      <c r="B349" s="586" t="s">
        <v>2283</v>
      </c>
      <c r="C349" s="334"/>
      <c r="D349" s="334"/>
      <c r="E349" s="804" t="s">
        <v>1633</v>
      </c>
      <c r="F349" s="804" t="s">
        <v>1595</v>
      </c>
      <c r="G349" s="804" t="s">
        <v>1596</v>
      </c>
      <c r="H349" s="334"/>
      <c r="I349" s="805" t="s">
        <v>1633</v>
      </c>
      <c r="J349" s="805" t="s">
        <v>1595</v>
      </c>
      <c r="K349" s="805" t="s">
        <v>1596</v>
      </c>
      <c r="L349" s="805"/>
      <c r="M349" s="804" t="s">
        <v>1633</v>
      </c>
      <c r="N349" s="804" t="s">
        <v>1595</v>
      </c>
      <c r="O349" s="804" t="s">
        <v>1596</v>
      </c>
      <c r="P349" s="804"/>
      <c r="Q349" s="804" t="s">
        <v>1633</v>
      </c>
      <c r="R349" s="804" t="s">
        <v>1595</v>
      </c>
      <c r="S349" s="804" t="s">
        <v>1596</v>
      </c>
      <c r="T349" s="804"/>
      <c r="U349" s="805" t="s">
        <v>1633</v>
      </c>
      <c r="V349" s="805" t="s">
        <v>1595</v>
      </c>
      <c r="W349" s="805" t="s">
        <v>1596</v>
      </c>
      <c r="X349" s="805"/>
      <c r="Y349" s="805" t="s">
        <v>1633</v>
      </c>
      <c r="Z349" s="805" t="s">
        <v>1595</v>
      </c>
      <c r="AA349" s="805" t="s">
        <v>1596</v>
      </c>
      <c r="AB349" s="433"/>
      <c r="AC349" s="651">
        <v>345</v>
      </c>
    </row>
    <row r="350" spans="1:30" ht="13.5" customHeight="1" x14ac:dyDescent="0.2">
      <c r="A350" s="794"/>
      <c r="B350" s="721" t="s">
        <v>2210</v>
      </c>
      <c r="C350" s="722"/>
      <c r="D350" s="723"/>
      <c r="E350" s="723"/>
      <c r="F350" s="723"/>
      <c r="G350" s="747">
        <f>SUM(H352:H368)</f>
        <v>0</v>
      </c>
      <c r="H350" s="723"/>
      <c r="I350" s="723"/>
      <c r="J350" s="723"/>
      <c r="K350" s="747">
        <f>SUM(L352:L368)</f>
        <v>0</v>
      </c>
      <c r="L350" s="723"/>
      <c r="M350" s="723"/>
      <c r="N350" s="723"/>
      <c r="O350" s="747">
        <f>SUM(P352:P368)</f>
        <v>0</v>
      </c>
      <c r="P350" s="723"/>
      <c r="Q350" s="723"/>
      <c r="R350" s="723"/>
      <c r="S350" s="747">
        <f>SUM(T352:T368)</f>
        <v>0</v>
      </c>
      <c r="T350" s="723"/>
      <c r="U350" s="723"/>
      <c r="V350" s="723"/>
      <c r="W350" s="747">
        <f>SUM(X352:X368)</f>
        <v>0</v>
      </c>
      <c r="X350" s="723"/>
      <c r="Y350" s="723"/>
      <c r="Z350" s="723"/>
      <c r="AA350" s="747">
        <f>SUM(AB352:AB368)</f>
        <v>0</v>
      </c>
      <c r="AB350" s="723"/>
      <c r="AC350" s="651">
        <v>346</v>
      </c>
    </row>
    <row r="351" spans="1:30" ht="13.5" customHeight="1" x14ac:dyDescent="0.2">
      <c r="A351" s="316"/>
      <c r="B351" s="558"/>
      <c r="C351" s="318"/>
      <c r="D351" s="318"/>
      <c r="E351" s="572"/>
      <c r="F351" s="572"/>
      <c r="G351" s="572"/>
      <c r="H351" s="319"/>
      <c r="I351" s="573"/>
      <c r="J351" s="573"/>
      <c r="K351" s="573"/>
      <c r="L351" s="573"/>
      <c r="M351" s="572"/>
      <c r="N351" s="572"/>
      <c r="O351" s="572"/>
      <c r="P351" s="572"/>
      <c r="Q351" s="575"/>
      <c r="R351" s="575"/>
      <c r="S351" s="575"/>
      <c r="T351" s="575"/>
      <c r="U351" s="576"/>
      <c r="V351" s="576"/>
      <c r="W351" s="576"/>
      <c r="X351" s="576"/>
      <c r="Y351" s="573"/>
      <c r="Z351" s="573"/>
      <c r="AA351" s="573"/>
      <c r="AB351" s="411"/>
      <c r="AC351" s="651">
        <v>347</v>
      </c>
    </row>
    <row r="352" spans="1:30" ht="43.5" customHeight="1" x14ac:dyDescent="0.2">
      <c r="A352" s="316" t="s">
        <v>2496</v>
      </c>
      <c r="B352" s="405" t="s">
        <v>2497</v>
      </c>
      <c r="C352" s="318">
        <f>'Series 1100 Input'!J352</f>
        <v>0</v>
      </c>
      <c r="D352" s="318" t="s">
        <v>451</v>
      </c>
      <c r="E352" s="572">
        <v>73.459999999999994</v>
      </c>
      <c r="F352" s="572">
        <v>35.92</v>
      </c>
      <c r="G352" s="572">
        <v>35.92</v>
      </c>
      <c r="H352" s="324" t="str">
        <f>IF((0=$C352),"",IFERROR(IF($C352&lt;20,$C352*E352,IF(AND(20&lt;=$C352,$C352&lt;=100),$C352*F352,IF($C352&gt;100,$C352*G352,"No Offer"))),"No Offer"))</f>
        <v/>
      </c>
      <c r="I352" s="573">
        <v>25</v>
      </c>
      <c r="J352" s="573">
        <v>25</v>
      </c>
      <c r="K352" s="573">
        <v>25</v>
      </c>
      <c r="L352" s="326" t="str">
        <f>IF((0=$C352),"",IFERROR(IF($C352&lt;20,$C352*I352,IF(AND(20&lt;=$C352,$C352&lt;=100),$C352*J352,IF($C352&gt;100,$C352*K352,"No Offer"))),"No Offer"))</f>
        <v/>
      </c>
      <c r="M352" s="572">
        <v>52.7</v>
      </c>
      <c r="N352" s="572">
        <v>44.92</v>
      </c>
      <c r="O352" s="572">
        <v>44.92</v>
      </c>
      <c r="P352" s="324" t="str">
        <f>IF((0=$C352),"",IFERROR(IF($C352&lt;20,$C352*M352,IF(AND(20&lt;=$C352,$C352&lt;=100),$C352*N352,IF($C352&gt;100,$C352*O352,"No Offer"))),"No Offer"))</f>
        <v/>
      </c>
      <c r="Q352" s="575">
        <v>20</v>
      </c>
      <c r="R352" s="575">
        <v>18</v>
      </c>
      <c r="S352" s="575">
        <v>18</v>
      </c>
      <c r="T352" s="326" t="str">
        <f>IF((0=$C352),"",IFERROR(IF($C352&lt;20,$C352*Q352,IF(AND(20&lt;=$C352,$C352&lt;=100),$C352*R352,IF($C352&gt;100,$C352*S352,"No Offer"))),"No Offer"))</f>
        <v/>
      </c>
      <c r="U352" s="576">
        <v>56.31</v>
      </c>
      <c r="V352" s="576">
        <v>40.909999999999997</v>
      </c>
      <c r="W352" s="576">
        <v>38.9</v>
      </c>
      <c r="X352" s="324" t="str">
        <f>IF((0=$C352),"",IFERROR(IF($C352&lt;20,$C352*U352,IF(AND(20&lt;=$C352,$C352&lt;=100),$C352*V352,IF($C352&gt;100,$C352*W352,"No Offer"))),"No Offer"))</f>
        <v/>
      </c>
      <c r="Y352" s="573">
        <v>50</v>
      </c>
      <c r="Z352" s="573">
        <v>40</v>
      </c>
      <c r="AA352" s="573">
        <v>35</v>
      </c>
      <c r="AB352" s="326" t="str">
        <f>IF((0=$C352),"",IFERROR(IF($C352&lt;20,$C352*Y352,IF(AND(20&lt;=$C352,$C352&lt;=100),$C352*Z352,IF($C352&gt;100,$C352*AA352,"No Offer"))),"No Offer"))</f>
        <v/>
      </c>
      <c r="AC352" s="651">
        <v>348</v>
      </c>
      <c r="AD352" s="651">
        <f>AC352</f>
        <v>348</v>
      </c>
    </row>
    <row r="353" spans="1:30" ht="13.5" customHeight="1" x14ac:dyDescent="0.2">
      <c r="A353" s="316"/>
      <c r="B353" s="405"/>
      <c r="C353" s="318"/>
      <c r="D353" s="318"/>
      <c r="E353" s="572"/>
      <c r="F353" s="572"/>
      <c r="G353" s="572"/>
      <c r="H353" s="319"/>
      <c r="I353" s="573"/>
      <c r="J353" s="573"/>
      <c r="K353" s="573"/>
      <c r="L353" s="318"/>
      <c r="M353" s="572"/>
      <c r="N353" s="572"/>
      <c r="O353" s="572"/>
      <c r="P353" s="319"/>
      <c r="Q353" s="575"/>
      <c r="R353" s="575"/>
      <c r="S353" s="575"/>
      <c r="T353" s="318"/>
      <c r="U353" s="576"/>
      <c r="V353" s="576"/>
      <c r="W353" s="576"/>
      <c r="X353" s="319"/>
      <c r="Y353" s="573"/>
      <c r="Z353" s="573"/>
      <c r="AA353" s="573"/>
      <c r="AB353" s="318"/>
      <c r="AC353" s="651">
        <v>349</v>
      </c>
    </row>
    <row r="354" spans="1:30" ht="44.25" customHeight="1" x14ac:dyDescent="0.2">
      <c r="A354" s="316" t="s">
        <v>2498</v>
      </c>
      <c r="B354" s="405" t="s">
        <v>2499</v>
      </c>
      <c r="C354" s="318">
        <f>'Series 1100 Input'!J354</f>
        <v>0</v>
      </c>
      <c r="D354" s="318" t="s">
        <v>451</v>
      </c>
      <c r="E354" s="572">
        <v>80.36</v>
      </c>
      <c r="F354" s="572">
        <v>42.4</v>
      </c>
      <c r="G354" s="572">
        <v>42.4</v>
      </c>
      <c r="H354" s="324" t="str">
        <f>IF((0=$C354),"",IFERROR(IF($C354&lt;20,$C354*E354,IF(AND(20&lt;=$C354,$C354&lt;=100),$C354*F354,IF($C354&gt;100,$C354*G354,"No Offer"))),"No Offer"))</f>
        <v/>
      </c>
      <c r="I354" s="573">
        <v>25</v>
      </c>
      <c r="J354" s="573">
        <v>25</v>
      </c>
      <c r="K354" s="573">
        <v>25</v>
      </c>
      <c r="L354" s="326" t="str">
        <f>IF((0=$C354),"",IFERROR(IF($C354&lt;20,$C354*I354,IF(AND(20&lt;=$C354,$C354&lt;=100),$C354*J354,IF($C354&gt;100,$C354*K354,"No Offer"))),"No Offer"))</f>
        <v/>
      </c>
      <c r="M354" s="572">
        <v>52.7</v>
      </c>
      <c r="N354" s="572">
        <v>44.92</v>
      </c>
      <c r="O354" s="572">
        <v>44.92</v>
      </c>
      <c r="P354" s="324" t="str">
        <f>IF((0=$C354),"",IFERROR(IF($C354&lt;20,$C354*M354,IF(AND(20&lt;=$C354,$C354&lt;=100),$C354*N354,IF($C354&gt;100,$C354*O354,"No Offer"))),"No Offer"))</f>
        <v/>
      </c>
      <c r="Q354" s="575">
        <v>20</v>
      </c>
      <c r="R354" s="575">
        <v>18</v>
      </c>
      <c r="S354" s="575">
        <v>18</v>
      </c>
      <c r="T354" s="326" t="str">
        <f>IF((0=$C354),"",IFERROR(IF($C354&lt;20,$C354*Q354,IF(AND(20&lt;=$C354,$C354&lt;=100),$C354*R354,IF($C354&gt;100,$C354*S354,"No Offer"))),"No Offer"))</f>
        <v/>
      </c>
      <c r="U354" s="576">
        <v>58.91</v>
      </c>
      <c r="V354" s="576">
        <v>45.14</v>
      </c>
      <c r="W354" s="576">
        <v>43.12</v>
      </c>
      <c r="X354" s="324" t="str">
        <f>IF((0=$C354),"",IFERROR(IF($C354&lt;20,$C354*U354,IF(AND(20&lt;=$C354,$C354&lt;=100),$C354*V354,IF($C354&gt;100,$C354*W354,"No Offer"))),"No Offer"))</f>
        <v/>
      </c>
      <c r="Y354" s="573">
        <v>50</v>
      </c>
      <c r="Z354" s="573">
        <v>40</v>
      </c>
      <c r="AA354" s="573">
        <v>35</v>
      </c>
      <c r="AB354" s="326" t="str">
        <f>IF((0=$C354),"",IFERROR(IF($C354&lt;20,$C354*Y354,IF(AND(20&lt;=$C354,$C354&lt;=100),$C354*Z354,IF($C354&gt;100,$C354*AA354,"No Offer"))),"No Offer"))</f>
        <v/>
      </c>
      <c r="AC354" s="651">
        <v>350</v>
      </c>
      <c r="AD354" s="651">
        <f>AC354</f>
        <v>350</v>
      </c>
    </row>
    <row r="355" spans="1:30" ht="13.5" customHeight="1" x14ac:dyDescent="0.2">
      <c r="A355" s="316"/>
      <c r="B355" s="405"/>
      <c r="C355" s="318"/>
      <c r="D355" s="318"/>
      <c r="E355" s="572"/>
      <c r="F355" s="572"/>
      <c r="G355" s="572"/>
      <c r="H355" s="319"/>
      <c r="I355" s="573"/>
      <c r="J355" s="573"/>
      <c r="K355" s="573"/>
      <c r="L355" s="318"/>
      <c r="M355" s="572"/>
      <c r="N355" s="572"/>
      <c r="O355" s="572"/>
      <c r="P355" s="319"/>
      <c r="Q355" s="575"/>
      <c r="R355" s="575"/>
      <c r="S355" s="575"/>
      <c r="T355" s="318"/>
      <c r="U355" s="576"/>
      <c r="V355" s="576"/>
      <c r="W355" s="576"/>
      <c r="X355" s="319"/>
      <c r="Y355" s="573"/>
      <c r="Z355" s="573"/>
      <c r="AA355" s="573"/>
      <c r="AB355" s="318"/>
      <c r="AC355" s="651">
        <v>351</v>
      </c>
    </row>
    <row r="356" spans="1:30" ht="44.25" customHeight="1" x14ac:dyDescent="0.2">
      <c r="A356" s="316" t="s">
        <v>2500</v>
      </c>
      <c r="B356" s="405" t="s">
        <v>2501</v>
      </c>
      <c r="C356" s="318">
        <f>'Series 1100 Input'!J356</f>
        <v>0</v>
      </c>
      <c r="D356" s="318" t="s">
        <v>451</v>
      </c>
      <c r="E356" s="572">
        <v>73.459999999999994</v>
      </c>
      <c r="F356" s="572">
        <v>35.92</v>
      </c>
      <c r="G356" s="572">
        <v>35.92</v>
      </c>
      <c r="H356" s="324" t="str">
        <f>IF((0=$C356),"",IFERROR(IF($C356&lt;20,$C356*E356,IF(AND(20&lt;=$C356,$C356&lt;=100),$C356*F356,IF($C356&gt;100,$C356*G356,"No Offer"))),"No Offer"))</f>
        <v/>
      </c>
      <c r="I356" s="573">
        <v>25</v>
      </c>
      <c r="J356" s="573">
        <v>25</v>
      </c>
      <c r="K356" s="573">
        <v>25</v>
      </c>
      <c r="L356" s="326" t="str">
        <f>IF((0=$C356),"",IFERROR(IF($C356&lt;20,$C356*I356,IF(AND(20&lt;=$C356,$C356&lt;=100),$C356*J356,IF($C356&gt;100,$C356*K356,"No Offer"))),"No Offer"))</f>
        <v/>
      </c>
      <c r="M356" s="572">
        <v>52.7</v>
      </c>
      <c r="N356" s="572">
        <v>44.92</v>
      </c>
      <c r="O356" s="572">
        <v>44.92</v>
      </c>
      <c r="P356" s="324" t="str">
        <f>IF((0=$C356),"",IFERROR(IF($C356&lt;20,$C356*M356,IF(AND(20&lt;=$C356,$C356&lt;=100),$C356*N356,IF($C356&gt;100,$C356*O356,"No Offer"))),"No Offer"))</f>
        <v/>
      </c>
      <c r="Q356" s="575">
        <v>20</v>
      </c>
      <c r="R356" s="575">
        <v>18</v>
      </c>
      <c r="S356" s="575">
        <v>18</v>
      </c>
      <c r="T356" s="326" t="str">
        <f>IF((0=$C356),"",IFERROR(IF($C356&lt;20,$C356*Q356,IF(AND(20&lt;=$C356,$C356&lt;=100),$C356*R356,IF($C356&gt;100,$C356*S356,"No Offer"))),"No Offer"))</f>
        <v/>
      </c>
      <c r="U356" s="576">
        <v>58.95</v>
      </c>
      <c r="V356" s="576">
        <v>42.9</v>
      </c>
      <c r="W356" s="576">
        <v>40.799999999999997</v>
      </c>
      <c r="X356" s="324" t="str">
        <f>IF((0=$C356),"",IFERROR(IF($C356&lt;20,$C356*U356,IF(AND(20&lt;=$C356,$C356&lt;=100),$C356*V356,IF($C356&gt;100,$C356*W356,"No Offer"))),"No Offer"))</f>
        <v/>
      </c>
      <c r="Y356" s="573">
        <v>50</v>
      </c>
      <c r="Z356" s="573">
        <v>40</v>
      </c>
      <c r="AA356" s="573">
        <v>35</v>
      </c>
      <c r="AB356" s="326" t="str">
        <f>IF((0=$C356),"",IFERROR(IF($C356&lt;20,$C356*Y356,IF(AND(20&lt;=$C356,$C356&lt;=100),$C356*Z356,IF($C356&gt;100,$C356*AA356,"No Offer"))),"No Offer"))</f>
        <v/>
      </c>
      <c r="AC356" s="651">
        <v>352</v>
      </c>
      <c r="AD356" s="651">
        <f>AC356</f>
        <v>352</v>
      </c>
    </row>
    <row r="357" spans="1:30" ht="13.5" customHeight="1" x14ac:dyDescent="0.2">
      <c r="A357" s="316"/>
      <c r="B357" s="405"/>
      <c r="C357" s="318"/>
      <c r="D357" s="318"/>
      <c r="E357" s="572"/>
      <c r="F357" s="572"/>
      <c r="G357" s="572"/>
      <c r="H357" s="319"/>
      <c r="I357" s="573"/>
      <c r="J357" s="573"/>
      <c r="K357" s="573"/>
      <c r="L357" s="318"/>
      <c r="M357" s="572"/>
      <c r="N357" s="572"/>
      <c r="O357" s="572"/>
      <c r="P357" s="319"/>
      <c r="Q357" s="575"/>
      <c r="R357" s="575"/>
      <c r="S357" s="575"/>
      <c r="T357" s="318"/>
      <c r="U357" s="576"/>
      <c r="V357" s="576"/>
      <c r="W357" s="576"/>
      <c r="X357" s="319"/>
      <c r="Y357" s="573"/>
      <c r="Z357" s="573"/>
      <c r="AA357" s="573"/>
      <c r="AB357" s="318"/>
      <c r="AC357" s="651">
        <v>353</v>
      </c>
    </row>
    <row r="358" spans="1:30" ht="41.25" customHeight="1" x14ac:dyDescent="0.2">
      <c r="A358" s="316" t="s">
        <v>2502</v>
      </c>
      <c r="B358" s="405" t="s">
        <v>2503</v>
      </c>
      <c r="C358" s="318">
        <f>'Series 1100 Input'!J358</f>
        <v>0</v>
      </c>
      <c r="D358" s="318" t="s">
        <v>451</v>
      </c>
      <c r="E358" s="572">
        <v>78.86</v>
      </c>
      <c r="F358" s="572">
        <v>42.4</v>
      </c>
      <c r="G358" s="572">
        <v>42.4</v>
      </c>
      <c r="H358" s="324" t="str">
        <f>IF((0=$C358),"",IFERROR(IF($C358&lt;20,$C358*E358,IF(AND(20&lt;=$C358,$C358&lt;=100),$C358*F358,IF($C358&gt;100,$C358*G358,"No Offer"))),"No Offer"))</f>
        <v/>
      </c>
      <c r="I358" s="573">
        <v>25</v>
      </c>
      <c r="J358" s="573">
        <v>25</v>
      </c>
      <c r="K358" s="573">
        <v>25</v>
      </c>
      <c r="L358" s="326" t="str">
        <f>IF((0=$C358),"",IFERROR(IF($C358&lt;20,$C358*I358,IF(AND(20&lt;=$C358,$C358&lt;=100),$C358*J358,IF($C358&gt;100,$C358*K358,"No Offer"))),"No Offer"))</f>
        <v/>
      </c>
      <c r="M358" s="572">
        <v>52.7</v>
      </c>
      <c r="N358" s="572">
        <v>44.92</v>
      </c>
      <c r="O358" s="572">
        <v>44.92</v>
      </c>
      <c r="P358" s="324" t="str">
        <f>IF((0=$C358),"",IFERROR(IF($C358&lt;20,$C358*M358,IF(AND(20&lt;=$C358,$C358&lt;=100),$C358*N358,IF($C358&gt;100,$C358*O358,"No Offer"))),"No Offer"))</f>
        <v/>
      </c>
      <c r="Q358" s="575">
        <v>20</v>
      </c>
      <c r="R358" s="575">
        <v>18</v>
      </c>
      <c r="S358" s="575">
        <v>18</v>
      </c>
      <c r="T358" s="326" t="str">
        <f>IF((0=$C358),"",IFERROR(IF($C358&lt;20,$C358*Q358,IF(AND(20&lt;=$C358,$C358&lt;=100),$C358*R358,IF($C358&gt;100,$C358*S358,"No Offer"))),"No Offer"))</f>
        <v/>
      </c>
      <c r="U358" s="576">
        <v>66.45</v>
      </c>
      <c r="V358" s="576">
        <v>50.45</v>
      </c>
      <c r="W358" s="576">
        <v>48.45</v>
      </c>
      <c r="X358" s="324" t="str">
        <f>IF((0=$C358),"",IFERROR(IF($C358&lt;20,$C358*U358,IF(AND(20&lt;=$C358,$C358&lt;=100),$C358*V358,IF($C358&gt;100,$C358*W358,"No Offer"))),"No Offer"))</f>
        <v/>
      </c>
      <c r="Y358" s="573">
        <v>50</v>
      </c>
      <c r="Z358" s="573">
        <v>40</v>
      </c>
      <c r="AA358" s="573">
        <v>35</v>
      </c>
      <c r="AB358" s="326" t="str">
        <f>IF((0=$C358),"",IFERROR(IF($C358&lt;20,$C358*Y358,IF(AND(20&lt;=$C358,$C358&lt;=100),$C358*Z358,IF($C358&gt;100,$C358*AA358,"No Offer"))),"No Offer"))</f>
        <v/>
      </c>
      <c r="AC358" s="651">
        <v>354</v>
      </c>
      <c r="AD358" s="651">
        <f>AC358</f>
        <v>354</v>
      </c>
    </row>
    <row r="359" spans="1:30" ht="13.5" customHeight="1" x14ac:dyDescent="0.2">
      <c r="A359" s="316"/>
      <c r="B359" s="405"/>
      <c r="C359" s="318"/>
      <c r="D359" s="318"/>
      <c r="E359" s="572"/>
      <c r="F359" s="572"/>
      <c r="G359" s="572"/>
      <c r="H359" s="319"/>
      <c r="I359" s="573"/>
      <c r="J359" s="573"/>
      <c r="K359" s="573"/>
      <c r="L359" s="318"/>
      <c r="M359" s="572"/>
      <c r="N359" s="572"/>
      <c r="O359" s="572"/>
      <c r="P359" s="319"/>
      <c r="Q359" s="575"/>
      <c r="R359" s="575"/>
      <c r="S359" s="575"/>
      <c r="T359" s="318"/>
      <c r="U359" s="576"/>
      <c r="V359" s="576"/>
      <c r="W359" s="576"/>
      <c r="X359" s="319"/>
      <c r="Y359" s="573"/>
      <c r="Z359" s="573"/>
      <c r="AA359" s="573"/>
      <c r="AB359" s="318"/>
      <c r="AC359" s="651">
        <v>355</v>
      </c>
    </row>
    <row r="360" spans="1:30" ht="38.25" customHeight="1" x14ac:dyDescent="0.2">
      <c r="A360" s="316" t="s">
        <v>2504</v>
      </c>
      <c r="B360" s="405" t="s">
        <v>2505</v>
      </c>
      <c r="C360" s="318">
        <f>'Series 1100 Input'!J360</f>
        <v>0</v>
      </c>
      <c r="D360" s="318" t="s">
        <v>451</v>
      </c>
      <c r="E360" s="572">
        <v>73.459999999999994</v>
      </c>
      <c r="F360" s="572">
        <v>35.92</v>
      </c>
      <c r="G360" s="572">
        <v>35.92</v>
      </c>
      <c r="H360" s="324" t="str">
        <f>IF((0=$C360),"",IFERROR(IF($C360&lt;20,$C360*E360,IF(AND(20&lt;=$C360,$C360&lt;=100),$C360*F360,IF($C360&gt;100,$C360*G360,"No Offer"))),"No Offer"))</f>
        <v/>
      </c>
      <c r="I360" s="573">
        <v>25</v>
      </c>
      <c r="J360" s="573">
        <v>25</v>
      </c>
      <c r="K360" s="573">
        <v>25</v>
      </c>
      <c r="L360" s="326" t="str">
        <f>IF((0=$C360),"",IFERROR(IF($C360&lt;20,$C360*I360,IF(AND(20&lt;=$C360,$C360&lt;=100),$C360*J360,IF($C360&gt;100,$C360*K360,"No Offer"))),"No Offer"))</f>
        <v/>
      </c>
      <c r="M360" s="572">
        <v>52.7</v>
      </c>
      <c r="N360" s="572">
        <v>44.92</v>
      </c>
      <c r="O360" s="572">
        <v>44.92</v>
      </c>
      <c r="P360" s="324" t="str">
        <f>IF((0=$C360),"",IFERROR(IF($C360&lt;20,$C360*M360,IF(AND(20&lt;=$C360,$C360&lt;=100),$C360*N360,IF($C360&gt;100,$C360*O360,"No Offer"))),"No Offer"))</f>
        <v/>
      </c>
      <c r="Q360" s="575">
        <v>20</v>
      </c>
      <c r="R360" s="575">
        <v>18</v>
      </c>
      <c r="S360" s="575">
        <v>18</v>
      </c>
      <c r="T360" s="326" t="str">
        <f>IF((0=$C360),"",IFERROR(IF($C360&lt;20,$C360*Q360,IF(AND(20&lt;=$C360,$C360&lt;=100),$C360*R360,IF($C360&gt;100,$C360*S360,"No Offer"))),"No Offer"))</f>
        <v/>
      </c>
      <c r="U360" s="576">
        <v>56.31</v>
      </c>
      <c r="V360" s="576">
        <v>40.909999999999997</v>
      </c>
      <c r="W360" s="576">
        <v>38.9</v>
      </c>
      <c r="X360" s="324" t="str">
        <f>IF((0=$C360),"",IFERROR(IF($C360&lt;20,$C360*U360,IF(AND(20&lt;=$C360,$C360&lt;=100),$C360*V360,IF($C360&gt;100,$C360*W360,"No Offer"))),"No Offer"))</f>
        <v/>
      </c>
      <c r="Y360" s="573">
        <v>50</v>
      </c>
      <c r="Z360" s="573">
        <v>40</v>
      </c>
      <c r="AA360" s="573">
        <v>35</v>
      </c>
      <c r="AB360" s="326" t="str">
        <f>IF((0=$C360),"",IFERROR(IF($C360&lt;20,$C360*Y360,IF(AND(20&lt;=$C360,$C360&lt;=100),$C360*Z360,IF($C360&gt;100,$C360*AA360,"No Offer"))),"No Offer"))</f>
        <v/>
      </c>
      <c r="AC360" s="651">
        <v>356</v>
      </c>
      <c r="AD360" s="651">
        <f>AC360</f>
        <v>356</v>
      </c>
    </row>
    <row r="361" spans="1:30" ht="13.5" customHeight="1" x14ac:dyDescent="0.2">
      <c r="A361" s="316"/>
      <c r="B361" s="405"/>
      <c r="C361" s="318"/>
      <c r="D361" s="318"/>
      <c r="E361" s="572"/>
      <c r="F361" s="572"/>
      <c r="G361" s="572"/>
      <c r="H361" s="319"/>
      <c r="I361" s="573"/>
      <c r="J361" s="573"/>
      <c r="K361" s="573"/>
      <c r="L361" s="318"/>
      <c r="M361" s="572"/>
      <c r="N361" s="572"/>
      <c r="O361" s="572"/>
      <c r="P361" s="319"/>
      <c r="Q361" s="575"/>
      <c r="R361" s="575"/>
      <c r="S361" s="575"/>
      <c r="T361" s="318"/>
      <c r="U361" s="576"/>
      <c r="V361" s="576"/>
      <c r="W361" s="576"/>
      <c r="X361" s="319"/>
      <c r="Y361" s="573"/>
      <c r="Z361" s="573"/>
      <c r="AA361" s="573"/>
      <c r="AB361" s="318"/>
      <c r="AC361" s="651">
        <v>357</v>
      </c>
    </row>
    <row r="362" spans="1:30" ht="39" customHeight="1" x14ac:dyDescent="0.2">
      <c r="A362" s="316" t="s">
        <v>2506</v>
      </c>
      <c r="B362" s="405" t="s">
        <v>2507</v>
      </c>
      <c r="C362" s="318">
        <f>'Series 1100 Input'!J362</f>
        <v>0</v>
      </c>
      <c r="D362" s="318" t="s">
        <v>451</v>
      </c>
      <c r="E362" s="572">
        <v>80.36</v>
      </c>
      <c r="F362" s="572">
        <v>42.4</v>
      </c>
      <c r="G362" s="572">
        <v>42.4</v>
      </c>
      <c r="H362" s="324" t="str">
        <f>IF((0=$C362),"",IFERROR(IF($C362&lt;20,$C362*E362,IF(AND(20&lt;=$C362,$C362&lt;=100),$C362*F362,IF($C362&gt;100,$C362*G362,"No Offer"))),"No Offer"))</f>
        <v/>
      </c>
      <c r="I362" s="573">
        <v>25</v>
      </c>
      <c r="J362" s="573">
        <v>25</v>
      </c>
      <c r="K362" s="573">
        <v>25</v>
      </c>
      <c r="L362" s="326" t="str">
        <f>IF((0=$C362),"",IFERROR(IF($C362&lt;20,$C362*I362,IF(AND(20&lt;=$C362,$C362&lt;=100),$C362*J362,IF($C362&gt;100,$C362*K362,"No Offer"))),"No Offer"))</f>
        <v/>
      </c>
      <c r="M362" s="572">
        <v>52.7</v>
      </c>
      <c r="N362" s="572">
        <v>44.92</v>
      </c>
      <c r="O362" s="572">
        <v>44.92</v>
      </c>
      <c r="P362" s="324" t="str">
        <f>IF((0=$C362),"",IFERROR(IF($C362&lt;20,$C362*M362,IF(AND(20&lt;=$C362,$C362&lt;=100),$C362*N362,IF($C362&gt;100,$C362*O362,"No Offer"))),"No Offer"))</f>
        <v/>
      </c>
      <c r="Q362" s="575">
        <v>20</v>
      </c>
      <c r="R362" s="575">
        <v>18</v>
      </c>
      <c r="S362" s="575">
        <v>18</v>
      </c>
      <c r="T362" s="326" t="str">
        <f>IF((0=$C362),"",IFERROR(IF($C362&lt;20,$C362*Q362,IF(AND(20&lt;=$C362,$C362&lt;=100),$C362*R362,IF($C362&gt;100,$C362*S362,"No Offer"))),"No Offer"))</f>
        <v/>
      </c>
      <c r="U362" s="576">
        <v>58.91</v>
      </c>
      <c r="V362" s="576">
        <v>45.14</v>
      </c>
      <c r="W362" s="576">
        <v>43.12</v>
      </c>
      <c r="X362" s="324" t="str">
        <f>IF((0=$C362),"",IFERROR(IF($C362&lt;20,$C362*U362,IF(AND(20&lt;=$C362,$C362&lt;=100),$C362*V362,IF($C362&gt;100,$C362*W362,"No Offer"))),"No Offer"))</f>
        <v/>
      </c>
      <c r="Y362" s="573">
        <v>50</v>
      </c>
      <c r="Z362" s="573">
        <v>40</v>
      </c>
      <c r="AA362" s="573">
        <v>35</v>
      </c>
      <c r="AB362" s="326" t="str">
        <f>IF((0=$C362),"",IFERROR(IF($C362&lt;20,$C362*Y362,IF(AND(20&lt;=$C362,$C362&lt;=100),$C362*Z362,IF($C362&gt;100,$C362*AA362,"No Offer"))),"No Offer"))</f>
        <v/>
      </c>
      <c r="AC362" s="651">
        <v>358</v>
      </c>
      <c r="AD362" s="651">
        <f>AC362</f>
        <v>358</v>
      </c>
    </row>
    <row r="363" spans="1:30" ht="13.5" customHeight="1" x14ac:dyDescent="0.2">
      <c r="A363" s="316"/>
      <c r="B363" s="317"/>
      <c r="C363" s="318"/>
      <c r="D363" s="318"/>
      <c r="E363" s="572"/>
      <c r="F363" s="572"/>
      <c r="G363" s="572"/>
      <c r="H363" s="319"/>
      <c r="I363" s="573"/>
      <c r="J363" s="573"/>
      <c r="K363" s="573"/>
      <c r="L363" s="318"/>
      <c r="M363" s="572"/>
      <c r="N363" s="572"/>
      <c r="O363" s="572"/>
      <c r="P363" s="319"/>
      <c r="Q363" s="575"/>
      <c r="R363" s="575"/>
      <c r="S363" s="575"/>
      <c r="T363" s="318"/>
      <c r="U363" s="576"/>
      <c r="V363" s="576"/>
      <c r="W363" s="576"/>
      <c r="X363" s="319"/>
      <c r="Y363" s="573"/>
      <c r="Z363" s="573"/>
      <c r="AA363" s="573"/>
      <c r="AB363" s="318"/>
      <c r="AC363" s="651">
        <v>359</v>
      </c>
    </row>
    <row r="364" spans="1:30" ht="39.75" customHeight="1" x14ac:dyDescent="0.2">
      <c r="A364" s="316" t="s">
        <v>2508</v>
      </c>
      <c r="B364" s="405" t="s">
        <v>2509</v>
      </c>
      <c r="C364" s="318">
        <f>'Series 1100 Input'!J364</f>
        <v>0</v>
      </c>
      <c r="D364" s="318" t="s">
        <v>451</v>
      </c>
      <c r="E364" s="572">
        <v>73.459999999999994</v>
      </c>
      <c r="F364" s="572">
        <v>35.92</v>
      </c>
      <c r="G364" s="572">
        <v>35.92</v>
      </c>
      <c r="H364" s="324" t="str">
        <f>IF((0=$C364),"",IFERROR(IF($C364&lt;20,$C364*E364,IF(AND(20&lt;=$C364,$C364&lt;=100),$C364*F364,IF($C364&gt;100,$C364*G364,"No Offer"))),"No Offer"))</f>
        <v/>
      </c>
      <c r="I364" s="573">
        <v>25</v>
      </c>
      <c r="J364" s="573">
        <v>25</v>
      </c>
      <c r="K364" s="573">
        <v>25</v>
      </c>
      <c r="L364" s="326" t="str">
        <f>IF((0=$C364),"",IFERROR(IF($C364&lt;20,$C364*I364,IF(AND(20&lt;=$C364,$C364&lt;=100),$C364*J364,IF($C364&gt;100,$C364*K364,"No Offer"))),"No Offer"))</f>
        <v/>
      </c>
      <c r="M364" s="572">
        <v>52.7</v>
      </c>
      <c r="N364" s="572">
        <v>44.92</v>
      </c>
      <c r="O364" s="572">
        <v>44.92</v>
      </c>
      <c r="P364" s="324" t="str">
        <f>IF((0=$C364),"",IFERROR(IF($C364&lt;20,$C364*M364,IF(AND(20&lt;=$C364,$C364&lt;=100),$C364*N364,IF($C364&gt;100,$C364*O364,"No Offer"))),"No Offer"))</f>
        <v/>
      </c>
      <c r="Q364" s="575">
        <v>20</v>
      </c>
      <c r="R364" s="575">
        <v>18</v>
      </c>
      <c r="S364" s="575">
        <v>18</v>
      </c>
      <c r="T364" s="326" t="str">
        <f>IF((0=$C364),"",IFERROR(IF($C364&lt;20,$C364*Q364,IF(AND(20&lt;=$C364,$C364&lt;=100),$C364*R364,IF($C364&gt;100,$C364*S364,"No Offer"))),"No Offer"))</f>
        <v/>
      </c>
      <c r="U364" s="576">
        <v>50.11</v>
      </c>
      <c r="V364" s="576">
        <v>42.01</v>
      </c>
      <c r="W364" s="576">
        <v>38.64</v>
      </c>
      <c r="X364" s="324" t="str">
        <f>IF((0=$C364),"",IFERROR(IF($C364&lt;20,$C364*U364,IF(AND(20&lt;=$C364,$C364&lt;=100),$C364*V364,IF($C364&gt;100,$C364*W364,"No Offer"))),"No Offer"))</f>
        <v/>
      </c>
      <c r="Y364" s="573">
        <v>50</v>
      </c>
      <c r="Z364" s="573">
        <v>40</v>
      </c>
      <c r="AA364" s="573">
        <v>35</v>
      </c>
      <c r="AB364" s="326" t="str">
        <f>IF((0=$C364),"",IFERROR(IF($C364&lt;20,$C364*Y364,IF(AND(20&lt;=$C364,$C364&lt;=100),$C364*Z364,IF($C364&gt;100,$C364*AA364,"No Offer"))),"No Offer"))</f>
        <v/>
      </c>
      <c r="AC364" s="651">
        <v>360</v>
      </c>
      <c r="AD364" s="651">
        <f>AC364</f>
        <v>360</v>
      </c>
    </row>
    <row r="365" spans="1:30" ht="13.5" customHeight="1" x14ac:dyDescent="0.2">
      <c r="A365" s="316"/>
      <c r="B365" s="405"/>
      <c r="C365" s="318"/>
      <c r="D365" s="318"/>
      <c r="E365" s="572"/>
      <c r="F365" s="572"/>
      <c r="G365" s="572"/>
      <c r="H365" s="319"/>
      <c r="I365" s="573"/>
      <c r="J365" s="573"/>
      <c r="K365" s="573"/>
      <c r="L365" s="318"/>
      <c r="M365" s="572"/>
      <c r="N365" s="572"/>
      <c r="O365" s="572"/>
      <c r="P365" s="319"/>
      <c r="Q365" s="575"/>
      <c r="R365" s="575"/>
      <c r="S365" s="575"/>
      <c r="T365" s="318"/>
      <c r="U365" s="576"/>
      <c r="V365" s="576"/>
      <c r="W365" s="576"/>
      <c r="X365" s="319"/>
      <c r="Y365" s="573"/>
      <c r="Z365" s="573"/>
      <c r="AA365" s="573"/>
      <c r="AB365" s="318"/>
      <c r="AC365" s="651">
        <v>361</v>
      </c>
    </row>
    <row r="366" spans="1:30" ht="42" customHeight="1" x14ac:dyDescent="0.2">
      <c r="A366" s="316" t="s">
        <v>2510</v>
      </c>
      <c r="B366" s="405" t="s">
        <v>2511</v>
      </c>
      <c r="C366" s="318">
        <f>'Series 1100 Input'!J366</f>
        <v>0</v>
      </c>
      <c r="D366" s="318" t="s">
        <v>451</v>
      </c>
      <c r="E366" s="572">
        <v>80.36</v>
      </c>
      <c r="F366" s="572">
        <v>42.4</v>
      </c>
      <c r="G366" s="572">
        <v>42.4</v>
      </c>
      <c r="H366" s="324" t="str">
        <f>IF((0=$C366),"",IFERROR(IF($C366&lt;20,$C366*E366,IF(AND(20&lt;=$C366,$C366&lt;=100),$C366*F366,IF($C366&gt;100,$C366*G366,"No Offer"))),"No Offer"))</f>
        <v/>
      </c>
      <c r="I366" s="573">
        <v>25</v>
      </c>
      <c r="J366" s="573">
        <v>25</v>
      </c>
      <c r="K366" s="573">
        <v>25</v>
      </c>
      <c r="L366" s="326" t="str">
        <f>IF((0=$C366),"",IFERROR(IF($C366&lt;20,$C366*I366,IF(AND(20&lt;=$C366,$C366&lt;=100),$C366*J366,IF($C366&gt;100,$C366*K366,"No Offer"))),"No Offer"))</f>
        <v/>
      </c>
      <c r="M366" s="572">
        <v>52.7</v>
      </c>
      <c r="N366" s="572">
        <v>44.92</v>
      </c>
      <c r="O366" s="572">
        <v>44.92</v>
      </c>
      <c r="P366" s="324" t="str">
        <f>IF((0=$C366),"",IFERROR(IF($C366&lt;20,$C366*M366,IF(AND(20&lt;=$C366,$C366&lt;=100),$C366*N366,IF($C366&gt;100,$C366*O366,"No Offer"))),"No Offer"))</f>
        <v/>
      </c>
      <c r="Q366" s="575">
        <v>20</v>
      </c>
      <c r="R366" s="575">
        <v>18</v>
      </c>
      <c r="S366" s="575">
        <v>18</v>
      </c>
      <c r="T366" s="326" t="str">
        <f>IF((0=$C366),"",IFERROR(IF($C366&lt;20,$C366*Q366,IF(AND(20&lt;=$C366,$C366&lt;=100),$C366*R366,IF($C366&gt;100,$C366*S366,"No Offer"))),"No Offer"))</f>
        <v/>
      </c>
      <c r="U366" s="576">
        <v>53.05</v>
      </c>
      <c r="V366" s="576">
        <v>42.93</v>
      </c>
      <c r="W366" s="576">
        <v>40.57</v>
      </c>
      <c r="X366" s="324" t="str">
        <f>IF((0=$C366),"",IFERROR(IF($C366&lt;20,$C366*U366,IF(AND(20&lt;=$C366,$C366&lt;=100),$C366*V366,IF($C366&gt;100,$C366*W366,"No Offer"))),"No Offer"))</f>
        <v/>
      </c>
      <c r="Y366" s="573">
        <v>50</v>
      </c>
      <c r="Z366" s="573">
        <v>40</v>
      </c>
      <c r="AA366" s="573">
        <v>35</v>
      </c>
      <c r="AB366" s="326" t="str">
        <f>IF((0=$C366),"",IFERROR(IF($C366&lt;20,$C366*Y366,IF(AND(20&lt;=$C366,$C366&lt;=100),$C366*Z366,IF($C366&gt;100,$C366*AA366,"No Offer"))),"No Offer"))</f>
        <v/>
      </c>
      <c r="AC366" s="651">
        <v>362</v>
      </c>
      <c r="AD366" s="651">
        <f>AC366</f>
        <v>362</v>
      </c>
    </row>
    <row r="367" spans="1:30" ht="13.5" customHeight="1" x14ac:dyDescent="0.2">
      <c r="A367" s="316"/>
      <c r="B367" s="405"/>
      <c r="C367" s="318"/>
      <c r="D367" s="318"/>
      <c r="E367" s="572"/>
      <c r="F367" s="572"/>
      <c r="G367" s="572"/>
      <c r="H367" s="319"/>
      <c r="I367" s="573"/>
      <c r="J367" s="573"/>
      <c r="K367" s="573"/>
      <c r="L367" s="318"/>
      <c r="M367" s="572"/>
      <c r="N367" s="572"/>
      <c r="O367" s="572"/>
      <c r="P367" s="319"/>
      <c r="Q367" s="575"/>
      <c r="R367" s="575"/>
      <c r="S367" s="575"/>
      <c r="T367" s="318"/>
      <c r="U367" s="576"/>
      <c r="V367" s="576"/>
      <c r="W367" s="576"/>
      <c r="X367" s="319"/>
      <c r="Y367" s="573"/>
      <c r="Z367" s="573"/>
      <c r="AA367" s="573"/>
      <c r="AB367" s="318"/>
      <c r="AC367" s="651">
        <v>363</v>
      </c>
    </row>
    <row r="368" spans="1:30" ht="39.75" customHeight="1" x14ac:dyDescent="0.2">
      <c r="A368" s="316" t="s">
        <v>2512</v>
      </c>
      <c r="B368" s="405" t="s">
        <v>2513</v>
      </c>
      <c r="C368" s="318">
        <f>'Series 1100 Input'!J368</f>
        <v>0</v>
      </c>
      <c r="D368" s="318" t="s">
        <v>451</v>
      </c>
      <c r="E368" s="572">
        <v>80.36</v>
      </c>
      <c r="F368" s="572">
        <v>74.73</v>
      </c>
      <c r="G368" s="572">
        <v>74.73</v>
      </c>
      <c r="H368" s="324" t="str">
        <f>IF((0=$C368),"",IFERROR(IF($C368&lt;20,$C368*E368,IF(AND(20&lt;=$C368,$C368&lt;=100),$C368*F368,IF($C368&gt;100,$C368*G368,"No Offer"))),"No Offer"))</f>
        <v/>
      </c>
      <c r="I368" s="573">
        <v>25</v>
      </c>
      <c r="J368" s="573">
        <v>25</v>
      </c>
      <c r="K368" s="573">
        <v>25</v>
      </c>
      <c r="L368" s="326" t="str">
        <f>IF((0=$C368),"",IFERROR(IF($C368&lt;20,$C368*I368,IF(AND(20&lt;=$C368,$C368&lt;=100),$C368*J368,IF($C368&gt;100,$C368*K368,"No Offer"))),"No Offer"))</f>
        <v/>
      </c>
      <c r="M368" s="572">
        <v>52.7</v>
      </c>
      <c r="N368" s="572">
        <v>44.92</v>
      </c>
      <c r="O368" s="572">
        <v>44.92</v>
      </c>
      <c r="P368" s="324" t="str">
        <f>IF((0=$C368),"",IFERROR(IF($C368&lt;20,$C368*M368,IF(AND(20&lt;=$C368,$C368&lt;=100),$C368*N368,IF($C368&gt;100,$C368*O368,"No Offer"))),"No Offer"))</f>
        <v/>
      </c>
      <c r="Q368" s="575">
        <v>20</v>
      </c>
      <c r="R368" s="575">
        <v>18</v>
      </c>
      <c r="S368" s="575">
        <v>18</v>
      </c>
      <c r="T368" s="326" t="str">
        <f>IF((0=$C368),"",IFERROR(IF($C368&lt;20,$C368*Q368,IF(AND(20&lt;=$C368,$C368&lt;=100),$C368*R368,IF($C368&gt;100,$C368*S368,"No Offer"))),"No Offer"))</f>
        <v/>
      </c>
      <c r="U368" s="576">
        <v>27.88</v>
      </c>
      <c r="V368" s="576">
        <v>23.16</v>
      </c>
      <c r="W368" s="576">
        <v>20.47</v>
      </c>
      <c r="X368" s="324" t="str">
        <f>IF((0=$C368),"",IFERROR(IF($C368&lt;20,$C368*U368,IF(AND(20&lt;=$C368,$C368&lt;=100),$C368*V368,IF($C368&gt;100,$C368*W368,"No Offer"))),"No Offer"))</f>
        <v/>
      </c>
      <c r="Y368" s="573">
        <v>50</v>
      </c>
      <c r="Z368" s="573">
        <v>40</v>
      </c>
      <c r="AA368" s="573">
        <v>35</v>
      </c>
      <c r="AB368" s="326" t="str">
        <f>IF((0=$C368),"",IFERROR(IF($C368&lt;20,$C368*Y368,IF(AND(20&lt;=$C368,$C368&lt;=100),$C368*Z368,IF($C368&gt;100,$C368*AA368,"No Offer"))),"No Offer"))</f>
        <v/>
      </c>
      <c r="AC368" s="651">
        <v>364</v>
      </c>
      <c r="AD368" s="651">
        <f>AC368</f>
        <v>364</v>
      </c>
    </row>
    <row r="369" spans="1:30" ht="13.5" customHeight="1" x14ac:dyDescent="0.2">
      <c r="A369" s="316"/>
      <c r="B369" s="405"/>
      <c r="C369" s="318"/>
      <c r="D369" s="318"/>
      <c r="E369" s="572"/>
      <c r="F369" s="572"/>
      <c r="G369" s="572"/>
      <c r="H369" s="319"/>
      <c r="I369" s="573"/>
      <c r="J369" s="573"/>
      <c r="K369" s="573"/>
      <c r="L369" s="573"/>
      <c r="M369" s="572"/>
      <c r="N369" s="572"/>
      <c r="O369" s="572"/>
      <c r="P369" s="572"/>
      <c r="Q369" s="575"/>
      <c r="R369" s="575"/>
      <c r="S369" s="575"/>
      <c r="T369" s="575"/>
      <c r="U369" s="576"/>
      <c r="V369" s="576"/>
      <c r="W369" s="576"/>
      <c r="X369" s="576"/>
      <c r="Y369" s="573"/>
      <c r="Z369" s="573"/>
      <c r="AA369" s="573"/>
      <c r="AB369" s="411"/>
      <c r="AC369" s="651">
        <v>365</v>
      </c>
    </row>
    <row r="370" spans="1:30" ht="13.5" customHeight="1" x14ac:dyDescent="0.2">
      <c r="A370" s="331"/>
      <c r="B370" s="446" t="s">
        <v>2514</v>
      </c>
      <c r="C370" s="334"/>
      <c r="D370" s="334"/>
      <c r="E370" s="804" t="s">
        <v>1633</v>
      </c>
      <c r="F370" s="804" t="s">
        <v>1595</v>
      </c>
      <c r="G370" s="804" t="s">
        <v>1596</v>
      </c>
      <c r="H370" s="334"/>
      <c r="I370" s="805" t="s">
        <v>1633</v>
      </c>
      <c r="J370" s="805" t="s">
        <v>1595</v>
      </c>
      <c r="K370" s="805" t="s">
        <v>1596</v>
      </c>
      <c r="L370" s="805"/>
      <c r="M370" s="804" t="s">
        <v>1633</v>
      </c>
      <c r="N370" s="804" t="s">
        <v>1595</v>
      </c>
      <c r="O370" s="804" t="s">
        <v>1596</v>
      </c>
      <c r="P370" s="804"/>
      <c r="Q370" s="804" t="s">
        <v>1633</v>
      </c>
      <c r="R370" s="804" t="s">
        <v>1595</v>
      </c>
      <c r="S370" s="804" t="s">
        <v>1596</v>
      </c>
      <c r="T370" s="804"/>
      <c r="U370" s="805" t="s">
        <v>1633</v>
      </c>
      <c r="V370" s="805" t="s">
        <v>1595</v>
      </c>
      <c r="W370" s="805" t="s">
        <v>1596</v>
      </c>
      <c r="X370" s="805"/>
      <c r="Y370" s="805" t="s">
        <v>1633</v>
      </c>
      <c r="Z370" s="805" t="s">
        <v>1595</v>
      </c>
      <c r="AA370" s="805" t="s">
        <v>1596</v>
      </c>
      <c r="AB370" s="433"/>
      <c r="AC370" s="651">
        <v>366</v>
      </c>
    </row>
    <row r="371" spans="1:30" ht="13.5" customHeight="1" x14ac:dyDescent="0.2">
      <c r="A371" s="794"/>
      <c r="B371" s="721" t="s">
        <v>2210</v>
      </c>
      <c r="C371" s="722"/>
      <c r="D371" s="723"/>
      <c r="E371" s="723"/>
      <c r="F371" s="723"/>
      <c r="G371" s="747">
        <f>SUM(H373:H383)</f>
        <v>0</v>
      </c>
      <c r="H371" s="723"/>
      <c r="I371" s="723"/>
      <c r="J371" s="723"/>
      <c r="K371" s="747">
        <f>SUM(L373:L383)</f>
        <v>0</v>
      </c>
      <c r="L371" s="723"/>
      <c r="M371" s="723"/>
      <c r="N371" s="723"/>
      <c r="O371" s="747">
        <f>SUM(P373:P383)</f>
        <v>0</v>
      </c>
      <c r="P371" s="723"/>
      <c r="Q371" s="723"/>
      <c r="R371" s="723"/>
      <c r="S371" s="747">
        <f>SUM(T373:T383)</f>
        <v>0</v>
      </c>
      <c r="T371" s="723"/>
      <c r="U371" s="723"/>
      <c r="V371" s="723"/>
      <c r="W371" s="747">
        <f>SUM(X373:X383)</f>
        <v>0</v>
      </c>
      <c r="X371" s="723"/>
      <c r="Y371" s="723"/>
      <c r="Z371" s="723"/>
      <c r="AA371" s="747">
        <f>SUM(AB373:AB383)</f>
        <v>0</v>
      </c>
      <c r="AB371" s="723"/>
      <c r="AC371" s="651">
        <v>367</v>
      </c>
    </row>
    <row r="372" spans="1:30" ht="13.5" customHeight="1" x14ac:dyDescent="0.2">
      <c r="A372" s="316"/>
      <c r="B372" s="405"/>
      <c r="C372" s="318"/>
      <c r="D372" s="318"/>
      <c r="E372" s="572"/>
      <c r="F372" s="572"/>
      <c r="G372" s="572"/>
      <c r="H372" s="319"/>
      <c r="I372" s="573"/>
      <c r="J372" s="573"/>
      <c r="K372" s="573"/>
      <c r="L372" s="573"/>
      <c r="M372" s="572"/>
      <c r="N372" s="572"/>
      <c r="O372" s="572"/>
      <c r="P372" s="572"/>
      <c r="Q372" s="575"/>
      <c r="R372" s="575"/>
      <c r="S372" s="575"/>
      <c r="T372" s="575"/>
      <c r="U372" s="576"/>
      <c r="V372" s="576"/>
      <c r="W372" s="576"/>
      <c r="X372" s="576"/>
      <c r="Y372" s="573"/>
      <c r="Z372" s="573"/>
      <c r="AA372" s="573"/>
      <c r="AB372" s="411"/>
      <c r="AC372" s="651">
        <v>368</v>
      </c>
    </row>
    <row r="373" spans="1:30" ht="42" customHeight="1" x14ac:dyDescent="0.2">
      <c r="A373" s="316" t="s">
        <v>2515</v>
      </c>
      <c r="B373" s="405" t="s">
        <v>2516</v>
      </c>
      <c r="C373" s="318">
        <f>'Series 1100 Input'!J373</f>
        <v>0</v>
      </c>
      <c r="D373" s="318" t="s">
        <v>451</v>
      </c>
      <c r="E373" s="572">
        <v>73.459999999999994</v>
      </c>
      <c r="F373" s="572">
        <v>63.95</v>
      </c>
      <c r="G373" s="572">
        <v>63.95</v>
      </c>
      <c r="H373" s="324" t="str">
        <f>IF((0=$C373),"",IFERROR(IF($C373&lt;20,$C373*E373,IF(AND(20&lt;=$C373,$C373&lt;=100),$C373*F373,IF($C373&gt;100,$C373*G373,"No Offer"))),"No Offer"))</f>
        <v/>
      </c>
      <c r="I373" s="573">
        <v>25</v>
      </c>
      <c r="J373" s="573">
        <v>25</v>
      </c>
      <c r="K373" s="573">
        <v>25</v>
      </c>
      <c r="L373" s="326" t="str">
        <f>IF((0=$C373),"",IFERROR(IF($C373&lt;20,$C373*I373,IF(AND(20&lt;=$C373,$C373&lt;=100),$C373*J373,IF($C373&gt;100,$C373*K373,"No Offer"))),"No Offer"))</f>
        <v/>
      </c>
      <c r="M373" s="572">
        <v>52.7</v>
      </c>
      <c r="N373" s="572">
        <v>44.92</v>
      </c>
      <c r="O373" s="572">
        <v>44.92</v>
      </c>
      <c r="P373" s="324" t="str">
        <f>IF((0=$C373),"",IFERROR(IF($C373&lt;20,$C373*M373,IF(AND(20&lt;=$C373,$C373&lt;=100),$C373*N373,IF($C373&gt;100,$C373*O373,"No Offer"))),"No Offer"))</f>
        <v/>
      </c>
      <c r="Q373" s="575">
        <v>20</v>
      </c>
      <c r="R373" s="575">
        <v>18</v>
      </c>
      <c r="S373" s="575">
        <v>18</v>
      </c>
      <c r="T373" s="326" t="str">
        <f>IF((0=$C373),"",IFERROR(IF($C373&lt;20,$C373*Q373,IF(AND(20&lt;=$C373,$C373&lt;=100),$C373*R373,IF($C373&gt;100,$C373*S373,"No Offer"))),"No Offer"))</f>
        <v/>
      </c>
      <c r="U373" s="576">
        <v>74.19</v>
      </c>
      <c r="V373" s="576">
        <v>72.17</v>
      </c>
      <c r="W373" s="576">
        <v>70.819999999999993</v>
      </c>
      <c r="X373" s="324" t="str">
        <f>IF((0=$C373),"",IFERROR(IF($C373&lt;20,$C373*U373,IF(AND(20&lt;=$C373,$C373&lt;=100),$C373*V373,IF($C373&gt;100,$C373*W373,"No Offer"))),"No Offer"))</f>
        <v/>
      </c>
      <c r="Y373" s="573">
        <v>50</v>
      </c>
      <c r="Z373" s="573">
        <v>40</v>
      </c>
      <c r="AA373" s="573">
        <v>35</v>
      </c>
      <c r="AB373" s="326" t="str">
        <f>IF((0=$C373),"",IFERROR(IF($C373&lt;20,$C373*Y373,IF(AND(20&lt;=$C373,$C373&lt;=100),$C373*Z373,IF($C373&gt;100,$C373*AA373,"No Offer"))),"No Offer"))</f>
        <v/>
      </c>
      <c r="AC373" s="651">
        <v>369</v>
      </c>
      <c r="AD373" s="651">
        <f>AC373</f>
        <v>369</v>
      </c>
    </row>
    <row r="374" spans="1:30" ht="13.5" customHeight="1" x14ac:dyDescent="0.2">
      <c r="A374" s="316"/>
      <c r="B374" s="405"/>
      <c r="C374" s="318"/>
      <c r="D374" s="318"/>
      <c r="E374" s="572"/>
      <c r="F374" s="572"/>
      <c r="G374" s="572"/>
      <c r="H374" s="319"/>
      <c r="I374" s="573"/>
      <c r="J374" s="573"/>
      <c r="K374" s="573"/>
      <c r="L374" s="318"/>
      <c r="M374" s="572"/>
      <c r="N374" s="572"/>
      <c r="O374" s="572"/>
      <c r="P374" s="319"/>
      <c r="Q374" s="575"/>
      <c r="R374" s="575"/>
      <c r="S374" s="575"/>
      <c r="T374" s="318"/>
      <c r="U374" s="576"/>
      <c r="V374" s="576"/>
      <c r="W374" s="576"/>
      <c r="X374" s="319"/>
      <c r="Y374" s="573"/>
      <c r="Z374" s="573"/>
      <c r="AA374" s="573"/>
      <c r="AB374" s="318"/>
      <c r="AC374" s="651">
        <v>370</v>
      </c>
    </row>
    <row r="375" spans="1:30" ht="37.5" customHeight="1" x14ac:dyDescent="0.2">
      <c r="A375" s="316" t="s">
        <v>2517</v>
      </c>
      <c r="B375" s="405" t="s">
        <v>2518</v>
      </c>
      <c r="C375" s="318">
        <f>'Series 1100 Input'!J375</f>
        <v>0</v>
      </c>
      <c r="D375" s="318" t="s">
        <v>451</v>
      </c>
      <c r="E375" s="572">
        <v>80.36</v>
      </c>
      <c r="F375" s="572">
        <v>73.459999999999994</v>
      </c>
      <c r="G375" s="572">
        <v>73.459999999999994</v>
      </c>
      <c r="H375" s="324" t="str">
        <f>IF((0=$C375),"",IFERROR(IF($C375&lt;20,$C375*E375,IF(AND(20&lt;=$C375,$C375&lt;=100),$C375*F375,IF($C375&gt;100,$C375*G375,"No Offer"))),"No Offer"))</f>
        <v/>
      </c>
      <c r="I375" s="573">
        <v>25</v>
      </c>
      <c r="J375" s="573">
        <v>25</v>
      </c>
      <c r="K375" s="573">
        <v>25</v>
      </c>
      <c r="L375" s="326" t="str">
        <f>IF((0=$C375),"",IFERROR(IF($C375&lt;20,$C375*I375,IF(AND(20&lt;=$C375,$C375&lt;=100),$C375*J375,IF($C375&gt;100,$C375*K375,"No Offer"))),"No Offer"))</f>
        <v/>
      </c>
      <c r="M375" s="572">
        <v>52.7</v>
      </c>
      <c r="N375" s="572">
        <v>44.92</v>
      </c>
      <c r="O375" s="572">
        <v>44.92</v>
      </c>
      <c r="P375" s="324" t="str">
        <f>IF((0=$C375),"",IFERROR(IF($C375&lt;20,$C375*M375,IF(AND(20&lt;=$C375,$C375&lt;=100),$C375*N375,IF($C375&gt;100,$C375*O375,"No Offer"))),"No Offer"))</f>
        <v/>
      </c>
      <c r="Q375" s="575">
        <v>20</v>
      </c>
      <c r="R375" s="575">
        <v>18</v>
      </c>
      <c r="S375" s="575">
        <v>18</v>
      </c>
      <c r="T375" s="326" t="str">
        <f>IF((0=$C375),"",IFERROR(IF($C375&lt;20,$C375*Q375,IF(AND(20&lt;=$C375,$C375&lt;=100),$C375*R375,IF($C375&gt;100,$C375*S375,"No Offer"))),"No Offer"))</f>
        <v/>
      </c>
      <c r="U375" s="576">
        <v>84.32</v>
      </c>
      <c r="V375" s="576">
        <v>79.59</v>
      </c>
      <c r="W375" s="576">
        <v>78.239999999999995</v>
      </c>
      <c r="X375" s="324" t="str">
        <f>IF((0=$C375),"",IFERROR(IF($C375&lt;20,$C375*U375,IF(AND(20&lt;=$C375,$C375&lt;=100),$C375*V375,IF($C375&gt;100,$C375*W375,"No Offer"))),"No Offer"))</f>
        <v/>
      </c>
      <c r="Y375" s="573">
        <v>50</v>
      </c>
      <c r="Z375" s="573">
        <v>40</v>
      </c>
      <c r="AA375" s="573">
        <v>35</v>
      </c>
      <c r="AB375" s="326" t="str">
        <f>IF((0=$C375),"",IFERROR(IF($C375&lt;20,$C375*Y375,IF(AND(20&lt;=$C375,$C375&lt;=100),$C375*Z375,IF($C375&gt;100,$C375*AA375,"No Offer"))),"No Offer"))</f>
        <v/>
      </c>
      <c r="AC375" s="651">
        <v>371</v>
      </c>
      <c r="AD375" s="651">
        <f>AC375</f>
        <v>371</v>
      </c>
    </row>
    <row r="376" spans="1:30" ht="13.5" customHeight="1" x14ac:dyDescent="0.2">
      <c r="A376" s="316"/>
      <c r="B376" s="405"/>
      <c r="C376" s="318"/>
      <c r="D376" s="318"/>
      <c r="E376" s="572"/>
      <c r="F376" s="572"/>
      <c r="G376" s="572"/>
      <c r="H376" s="319"/>
      <c r="I376" s="573"/>
      <c r="J376" s="573"/>
      <c r="K376" s="573"/>
      <c r="L376" s="318"/>
      <c r="M376" s="572"/>
      <c r="N376" s="572"/>
      <c r="O376" s="572"/>
      <c r="P376" s="319"/>
      <c r="Q376" s="575"/>
      <c r="R376" s="575"/>
      <c r="S376" s="575"/>
      <c r="T376" s="318"/>
      <c r="U376" s="576"/>
      <c r="V376" s="576"/>
      <c r="W376" s="576"/>
      <c r="X376" s="319"/>
      <c r="Y376" s="573"/>
      <c r="Z376" s="573"/>
      <c r="AA376" s="573"/>
      <c r="AB376" s="318"/>
      <c r="AC376" s="651">
        <v>372</v>
      </c>
    </row>
    <row r="377" spans="1:30" ht="39.75" customHeight="1" x14ac:dyDescent="0.2">
      <c r="A377" s="316" t="s">
        <v>2519</v>
      </c>
      <c r="B377" s="405" t="s">
        <v>2516</v>
      </c>
      <c r="C377" s="318">
        <f>'Series 1100 Input'!J377</f>
        <v>0</v>
      </c>
      <c r="D377" s="318" t="s">
        <v>451</v>
      </c>
      <c r="E377" s="572">
        <v>73.459999999999994</v>
      </c>
      <c r="F377" s="572">
        <v>63.95</v>
      </c>
      <c r="G377" s="572">
        <v>63.95</v>
      </c>
      <c r="H377" s="324" t="str">
        <f>IF((0=$C377),"",IFERROR(IF($C377&lt;20,$C377*E377,IF(AND(20&lt;=$C377,$C377&lt;=100),$C377*F377,IF($C377&gt;100,$C377*G377,"No Offer"))),"No Offer"))</f>
        <v/>
      </c>
      <c r="I377" s="573">
        <v>25</v>
      </c>
      <c r="J377" s="573">
        <v>25</v>
      </c>
      <c r="K377" s="573">
        <v>25</v>
      </c>
      <c r="L377" s="326" t="str">
        <f>IF((0=$C377),"",IFERROR(IF($C377&lt;20,$C377*I377,IF(AND(20&lt;=$C377,$C377&lt;=100),$C377*J377,IF($C377&gt;100,$C377*K377,"No Offer"))),"No Offer"))</f>
        <v/>
      </c>
      <c r="M377" s="572">
        <v>52.7</v>
      </c>
      <c r="N377" s="572">
        <v>44.92</v>
      </c>
      <c r="O377" s="572">
        <v>44.92</v>
      </c>
      <c r="P377" s="324" t="str">
        <f>IF((0=$C377),"",IFERROR(IF($C377&lt;20,$C377*M377,IF(AND(20&lt;=$C377,$C377&lt;=100),$C377*N377,IF($C377&gt;100,$C377*O377,"No Offer"))),"No Offer"))</f>
        <v/>
      </c>
      <c r="Q377" s="575">
        <v>20</v>
      </c>
      <c r="R377" s="575">
        <v>18</v>
      </c>
      <c r="S377" s="575">
        <v>18</v>
      </c>
      <c r="T377" s="326" t="str">
        <f>IF((0=$C377),"",IFERROR(IF($C377&lt;20,$C377*Q377,IF(AND(20&lt;=$C377,$C377&lt;=100),$C377*R377,IF($C377&gt;100,$C377*S377,"No Offer"))),"No Offer"))</f>
        <v/>
      </c>
      <c r="U377" s="576">
        <v>74.19</v>
      </c>
      <c r="V377" s="576">
        <v>72.17</v>
      </c>
      <c r="W377" s="576">
        <v>70.819999999999993</v>
      </c>
      <c r="X377" s="324" t="str">
        <f>IF((0=$C377),"",IFERROR(IF($C377&lt;20,$C377*U377,IF(AND(20&lt;=$C377,$C377&lt;=100),$C377*V377,IF($C377&gt;100,$C377*W377,"No Offer"))),"No Offer"))</f>
        <v/>
      </c>
      <c r="Y377" s="573">
        <v>50</v>
      </c>
      <c r="Z377" s="573">
        <v>40</v>
      </c>
      <c r="AA377" s="573">
        <v>35</v>
      </c>
      <c r="AB377" s="326" t="str">
        <f>IF((0=$C377),"",IFERROR(IF($C377&lt;20,$C377*Y377,IF(AND(20&lt;=$C377,$C377&lt;=100),$C377*Z377,IF($C377&gt;100,$C377*AA377,"No Offer"))),"No Offer"))</f>
        <v/>
      </c>
      <c r="AC377" s="651">
        <v>373</v>
      </c>
      <c r="AD377" s="651">
        <f>AC377</f>
        <v>373</v>
      </c>
    </row>
    <row r="378" spans="1:30" ht="13.5" customHeight="1" x14ac:dyDescent="0.2">
      <c r="A378" s="316"/>
      <c r="B378" s="405"/>
      <c r="C378" s="318"/>
      <c r="D378" s="318"/>
      <c r="E378" s="572"/>
      <c r="F378" s="572"/>
      <c r="G378" s="572"/>
      <c r="H378" s="319"/>
      <c r="I378" s="573"/>
      <c r="J378" s="573"/>
      <c r="K378" s="573"/>
      <c r="L378" s="318"/>
      <c r="M378" s="572"/>
      <c r="N378" s="572"/>
      <c r="O378" s="572"/>
      <c r="P378" s="319"/>
      <c r="Q378" s="575"/>
      <c r="R378" s="575"/>
      <c r="S378" s="575"/>
      <c r="T378" s="318"/>
      <c r="U378" s="576"/>
      <c r="V378" s="576"/>
      <c r="W378" s="576"/>
      <c r="X378" s="319"/>
      <c r="Y378" s="573"/>
      <c r="Z378" s="573"/>
      <c r="AA378" s="573"/>
      <c r="AB378" s="318"/>
      <c r="AC378" s="651">
        <v>374</v>
      </c>
    </row>
    <row r="379" spans="1:30" ht="42" customHeight="1" x14ac:dyDescent="0.2">
      <c r="A379" s="316" t="s">
        <v>2520</v>
      </c>
      <c r="B379" s="405" t="s">
        <v>2518</v>
      </c>
      <c r="C379" s="318">
        <f>'Series 1100 Input'!J379</f>
        <v>0</v>
      </c>
      <c r="D379" s="318" t="s">
        <v>451</v>
      </c>
      <c r="E379" s="572">
        <v>80.36</v>
      </c>
      <c r="F379" s="572">
        <v>80.36</v>
      </c>
      <c r="G379" s="572">
        <v>80.36</v>
      </c>
      <c r="H379" s="324" t="str">
        <f>IF((0=$C379),"",IFERROR(IF($C379&lt;20,$C379*E379,IF(AND(20&lt;=$C379,$C379&lt;=100),$C379*F379,IF($C379&gt;100,$C379*G379,"No Offer"))),"No Offer"))</f>
        <v/>
      </c>
      <c r="I379" s="573">
        <v>25</v>
      </c>
      <c r="J379" s="573">
        <v>25</v>
      </c>
      <c r="K379" s="573">
        <v>25</v>
      </c>
      <c r="L379" s="326" t="str">
        <f>IF((0=$C379),"",IFERROR(IF($C379&lt;20,$C379*I379,IF(AND(20&lt;=$C379,$C379&lt;=100),$C379*J379,IF($C379&gt;100,$C379*K379,"No Offer"))),"No Offer"))</f>
        <v/>
      </c>
      <c r="M379" s="572">
        <v>52.7</v>
      </c>
      <c r="N379" s="572">
        <v>44.92</v>
      </c>
      <c r="O379" s="572">
        <v>44.92</v>
      </c>
      <c r="P379" s="324" t="str">
        <f>IF((0=$C379),"",IFERROR(IF($C379&lt;20,$C379*M379,IF(AND(20&lt;=$C379,$C379&lt;=100),$C379*N379,IF($C379&gt;100,$C379*O379,"No Offer"))),"No Offer"))</f>
        <v/>
      </c>
      <c r="Q379" s="575">
        <v>20</v>
      </c>
      <c r="R379" s="575">
        <v>18</v>
      </c>
      <c r="S379" s="575">
        <v>18</v>
      </c>
      <c r="T379" s="326" t="str">
        <f>IF((0=$C379),"",IFERROR(IF($C379&lt;20,$C379*Q379,IF(AND(20&lt;=$C379,$C379&lt;=100),$C379*R379,IF($C379&gt;100,$C379*S379,"No Offer"))),"No Offer"))</f>
        <v/>
      </c>
      <c r="U379" s="576">
        <v>84.32</v>
      </c>
      <c r="V379" s="576">
        <v>79.59</v>
      </c>
      <c r="W379" s="576">
        <v>78.239999999999995</v>
      </c>
      <c r="X379" s="324" t="str">
        <f>IF((0=$C379),"",IFERROR(IF($C379&lt;20,$C379*U379,IF(AND(20&lt;=$C379,$C379&lt;=100),$C379*V379,IF($C379&gt;100,$C379*W379,"No Offer"))),"No Offer"))</f>
        <v/>
      </c>
      <c r="Y379" s="573">
        <v>50</v>
      </c>
      <c r="Z379" s="573">
        <v>40</v>
      </c>
      <c r="AA379" s="573">
        <v>35</v>
      </c>
      <c r="AB379" s="326" t="str">
        <f>IF((0=$C379),"",IFERROR(IF($C379&lt;20,$C379*Y379,IF(AND(20&lt;=$C379,$C379&lt;=100),$C379*Z379,IF($C379&gt;100,$C379*AA379,"No Offer"))),"No Offer"))</f>
        <v/>
      </c>
      <c r="AC379" s="651">
        <v>375</v>
      </c>
      <c r="AD379" s="651">
        <f>AC379</f>
        <v>375</v>
      </c>
    </row>
    <row r="380" spans="1:30" ht="13.5" customHeight="1" x14ac:dyDescent="0.2">
      <c r="A380" s="316"/>
      <c r="B380" s="317"/>
      <c r="C380" s="318"/>
      <c r="D380" s="318"/>
      <c r="E380" s="572"/>
      <c r="F380" s="572"/>
      <c r="G380" s="572"/>
      <c r="H380" s="319"/>
      <c r="I380" s="573"/>
      <c r="J380" s="573"/>
      <c r="K380" s="573"/>
      <c r="L380" s="318"/>
      <c r="M380" s="572"/>
      <c r="N380" s="572"/>
      <c r="O380" s="572"/>
      <c r="P380" s="319"/>
      <c r="Q380" s="575"/>
      <c r="R380" s="575"/>
      <c r="S380" s="575"/>
      <c r="T380" s="318"/>
      <c r="U380" s="576"/>
      <c r="V380" s="576"/>
      <c r="W380" s="576"/>
      <c r="X380" s="319"/>
      <c r="Y380" s="573"/>
      <c r="Z380" s="573"/>
      <c r="AA380" s="573"/>
      <c r="AB380" s="318"/>
      <c r="AC380" s="651">
        <v>376</v>
      </c>
    </row>
    <row r="381" spans="1:30" ht="44.25" customHeight="1" x14ac:dyDescent="0.2">
      <c r="A381" s="316" t="s">
        <v>2521</v>
      </c>
      <c r="B381" s="405" t="s">
        <v>2516</v>
      </c>
      <c r="C381" s="318">
        <f>'Series 1100 Input'!J381</f>
        <v>0</v>
      </c>
      <c r="D381" s="318" t="s">
        <v>451</v>
      </c>
      <c r="E381" s="572">
        <v>73.459999999999994</v>
      </c>
      <c r="F381" s="572">
        <v>63.95</v>
      </c>
      <c r="G381" s="572">
        <v>63.95</v>
      </c>
      <c r="H381" s="324" t="str">
        <f>IF((0=$C381),"",IFERROR(IF($C381&lt;20,$C381*E381,IF(AND(20&lt;=$C381,$C381&lt;=100),$C381*F381,IF($C381&gt;100,$C381*G381,"No Offer"))),"No Offer"))</f>
        <v/>
      </c>
      <c r="I381" s="573">
        <v>25</v>
      </c>
      <c r="J381" s="573">
        <v>25</v>
      </c>
      <c r="K381" s="573">
        <v>25</v>
      </c>
      <c r="L381" s="326" t="str">
        <f>IF((0=$C381),"",IFERROR(IF($C381&lt;20,$C381*I381,IF(AND(20&lt;=$C381,$C381&lt;=100),$C381*J381,IF($C381&gt;100,$C381*K381,"No Offer"))),"No Offer"))</f>
        <v/>
      </c>
      <c r="M381" s="572">
        <v>52.7</v>
      </c>
      <c r="N381" s="572">
        <v>44.92</v>
      </c>
      <c r="O381" s="572">
        <v>44.92</v>
      </c>
      <c r="P381" s="324" t="str">
        <f>IF((0=$C381),"",IFERROR(IF($C381&lt;20,$C381*M381,IF(AND(20&lt;=$C381,$C381&lt;=100),$C381*N381,IF($C381&gt;100,$C381*O381,"No Offer"))),"No Offer"))</f>
        <v/>
      </c>
      <c r="Q381" s="575">
        <v>20</v>
      </c>
      <c r="R381" s="575">
        <v>18</v>
      </c>
      <c r="S381" s="575">
        <v>18</v>
      </c>
      <c r="T381" s="326" t="str">
        <f>IF((0=$C381),"",IFERROR(IF($C381&lt;20,$C381*Q381,IF(AND(20&lt;=$C381,$C381&lt;=100),$C381*R381,IF($C381&gt;100,$C381*S381,"No Offer"))),"No Offer"))</f>
        <v/>
      </c>
      <c r="U381" s="576">
        <v>74.19</v>
      </c>
      <c r="V381" s="576">
        <v>72.17</v>
      </c>
      <c r="W381" s="576">
        <v>70.819999999999993</v>
      </c>
      <c r="X381" s="324" t="str">
        <f>IF((0=$C381),"",IFERROR(IF($C381&lt;20,$C381*U381,IF(AND(20&lt;=$C381,$C381&lt;=100),$C381*V381,IF($C381&gt;100,$C381*W381,"No Offer"))),"No Offer"))</f>
        <v/>
      </c>
      <c r="Y381" s="573">
        <v>50</v>
      </c>
      <c r="Z381" s="573">
        <v>40</v>
      </c>
      <c r="AA381" s="573">
        <v>35</v>
      </c>
      <c r="AB381" s="326" t="str">
        <f>IF((0=$C381),"",IFERROR(IF($C381&lt;20,$C381*Y381,IF(AND(20&lt;=$C381,$C381&lt;=100),$C381*Z381,IF($C381&gt;100,$C381*AA381,"No Offer"))),"No Offer"))</f>
        <v/>
      </c>
      <c r="AC381" s="651">
        <v>377</v>
      </c>
      <c r="AD381" s="651">
        <f>AC381</f>
        <v>377</v>
      </c>
    </row>
    <row r="382" spans="1:30" ht="13.5" customHeight="1" x14ac:dyDescent="0.2">
      <c r="A382" s="316"/>
      <c r="B382" s="405"/>
      <c r="C382" s="318"/>
      <c r="D382" s="318"/>
      <c r="E382" s="572"/>
      <c r="F382" s="572"/>
      <c r="G382" s="572"/>
      <c r="H382" s="319"/>
      <c r="I382" s="573"/>
      <c r="J382" s="573"/>
      <c r="K382" s="573"/>
      <c r="L382" s="318"/>
      <c r="M382" s="572"/>
      <c r="N382" s="572"/>
      <c r="O382" s="572"/>
      <c r="P382" s="319"/>
      <c r="Q382" s="575"/>
      <c r="R382" s="575"/>
      <c r="S382" s="575"/>
      <c r="T382" s="318"/>
      <c r="U382" s="576"/>
      <c r="V382" s="576"/>
      <c r="W382" s="576"/>
      <c r="X382" s="319"/>
      <c r="Y382" s="573"/>
      <c r="Z382" s="573"/>
      <c r="AA382" s="573"/>
      <c r="AB382" s="318"/>
      <c r="AC382" s="651">
        <v>378</v>
      </c>
    </row>
    <row r="383" spans="1:30" ht="39.75" customHeight="1" x14ac:dyDescent="0.2">
      <c r="A383" s="316" t="s">
        <v>2522</v>
      </c>
      <c r="B383" s="405" t="s">
        <v>2523</v>
      </c>
      <c r="C383" s="318">
        <f>'Series 1100 Input'!J383</f>
        <v>0</v>
      </c>
      <c r="D383" s="318" t="s">
        <v>451</v>
      </c>
      <c r="E383" s="572">
        <v>80.36</v>
      </c>
      <c r="F383" s="572">
        <v>80.36</v>
      </c>
      <c r="G383" s="572">
        <v>80.36</v>
      </c>
      <c r="H383" s="324" t="str">
        <f>IF((0=$C383),"",IFERROR(IF($C383&lt;20,$C383*E383,IF(AND(20&lt;=$C383,$C383&lt;=100),$C383*F383,IF($C383&gt;100,$C383*G383,"No Offer"))),"No Offer"))</f>
        <v/>
      </c>
      <c r="I383" s="573">
        <v>25</v>
      </c>
      <c r="J383" s="573">
        <v>25</v>
      </c>
      <c r="K383" s="573">
        <v>25</v>
      </c>
      <c r="L383" s="326" t="str">
        <f>IF((0=$C383),"",IFERROR(IF($C383&lt;20,$C383*I383,IF(AND(20&lt;=$C383,$C383&lt;=100),$C383*J383,IF($C383&gt;100,$C383*K383,"No Offer"))),"No Offer"))</f>
        <v/>
      </c>
      <c r="M383" s="572">
        <v>52.7</v>
      </c>
      <c r="N383" s="572">
        <v>44.92</v>
      </c>
      <c r="O383" s="572">
        <v>44.92</v>
      </c>
      <c r="P383" s="324" t="str">
        <f>IF((0=$C383),"",IFERROR(IF($C383&lt;20,$C383*M383,IF(AND(20&lt;=$C383,$C383&lt;=100),$C383*N383,IF($C383&gt;100,$C383*O383,"No Offer"))),"No Offer"))</f>
        <v/>
      </c>
      <c r="Q383" s="575">
        <v>20</v>
      </c>
      <c r="R383" s="575">
        <v>18</v>
      </c>
      <c r="S383" s="575">
        <v>18</v>
      </c>
      <c r="T383" s="326" t="str">
        <f>IF((0=$C383),"",IFERROR(IF($C383&lt;20,$C383*Q383,IF(AND(20&lt;=$C383,$C383&lt;=100),$C383*R383,IF($C383&gt;100,$C383*S383,"No Offer"))),"No Offer"))</f>
        <v/>
      </c>
      <c r="U383" s="576">
        <v>84.32</v>
      </c>
      <c r="V383" s="576">
        <v>79.59</v>
      </c>
      <c r="W383" s="576">
        <v>78.239999999999995</v>
      </c>
      <c r="X383" s="324" t="str">
        <f>IF((0=$C383),"",IFERROR(IF($C383&lt;20,$C383*U383,IF(AND(20&lt;=$C383,$C383&lt;=100),$C383*V383,IF($C383&gt;100,$C383*W383,"No Offer"))),"No Offer"))</f>
        <v/>
      </c>
      <c r="Y383" s="573">
        <v>50</v>
      </c>
      <c r="Z383" s="573">
        <v>40</v>
      </c>
      <c r="AA383" s="573">
        <v>35</v>
      </c>
      <c r="AB383" s="326" t="str">
        <f>IF((0=$C383),"",IFERROR(IF($C383&lt;20,$C383*Y383,IF(AND(20&lt;=$C383,$C383&lt;=100),$C383*Z383,IF($C383&gt;100,$C383*AA383,"No Offer"))),"No Offer"))</f>
        <v/>
      </c>
      <c r="AC383" s="651">
        <v>379</v>
      </c>
      <c r="AD383" s="651">
        <f>AC383</f>
        <v>379</v>
      </c>
    </row>
    <row r="384" spans="1:30" ht="13.5" customHeight="1" x14ac:dyDescent="0.2">
      <c r="A384" s="316"/>
      <c r="B384" s="405"/>
      <c r="C384" s="318"/>
      <c r="D384" s="318"/>
      <c r="E384" s="572"/>
      <c r="F384" s="572"/>
      <c r="G384" s="572"/>
      <c r="H384" s="319"/>
      <c r="I384" s="573"/>
      <c r="J384" s="573"/>
      <c r="K384" s="573"/>
      <c r="L384" s="573"/>
      <c r="M384" s="572"/>
      <c r="N384" s="572"/>
      <c r="O384" s="572"/>
      <c r="P384" s="572"/>
      <c r="Q384" s="575"/>
      <c r="R384" s="575"/>
      <c r="S384" s="575"/>
      <c r="T384" s="575"/>
      <c r="U384" s="576"/>
      <c r="V384" s="576"/>
      <c r="W384" s="576"/>
      <c r="X384" s="576"/>
      <c r="Y384" s="573"/>
      <c r="Z384" s="573"/>
      <c r="AA384" s="573"/>
      <c r="AB384" s="411"/>
      <c r="AC384" s="651">
        <v>380</v>
      </c>
    </row>
    <row r="385" spans="1:30" ht="13.5" customHeight="1" x14ac:dyDescent="0.2">
      <c r="A385" s="331"/>
      <c r="B385" s="421" t="s">
        <v>464</v>
      </c>
      <c r="C385" s="334"/>
      <c r="D385" s="334"/>
      <c r="E385" s="804" t="s">
        <v>1633</v>
      </c>
      <c r="F385" s="804" t="s">
        <v>1595</v>
      </c>
      <c r="G385" s="804" t="s">
        <v>1596</v>
      </c>
      <c r="H385" s="334"/>
      <c r="I385" s="805" t="s">
        <v>1633</v>
      </c>
      <c r="J385" s="805" t="s">
        <v>1595</v>
      </c>
      <c r="K385" s="805" t="s">
        <v>1596</v>
      </c>
      <c r="L385" s="805"/>
      <c r="M385" s="804" t="s">
        <v>1633</v>
      </c>
      <c r="N385" s="804" t="s">
        <v>1595</v>
      </c>
      <c r="O385" s="804" t="s">
        <v>1596</v>
      </c>
      <c r="P385" s="804"/>
      <c r="Q385" s="804" t="s">
        <v>1633</v>
      </c>
      <c r="R385" s="804" t="s">
        <v>1595</v>
      </c>
      <c r="S385" s="804" t="s">
        <v>1596</v>
      </c>
      <c r="T385" s="804"/>
      <c r="U385" s="805" t="s">
        <v>1633</v>
      </c>
      <c r="V385" s="805" t="s">
        <v>1595</v>
      </c>
      <c r="W385" s="805" t="s">
        <v>1596</v>
      </c>
      <c r="X385" s="805"/>
      <c r="Y385" s="805" t="s">
        <v>1633</v>
      </c>
      <c r="Z385" s="805" t="s">
        <v>1595</v>
      </c>
      <c r="AA385" s="805" t="s">
        <v>1596</v>
      </c>
      <c r="AB385" s="433"/>
      <c r="AC385" s="651">
        <v>381</v>
      </c>
    </row>
    <row r="386" spans="1:30" ht="13.5" customHeight="1" x14ac:dyDescent="0.2">
      <c r="A386" s="794"/>
      <c r="B386" s="721" t="s">
        <v>2210</v>
      </c>
      <c r="C386" s="722"/>
      <c r="D386" s="723"/>
      <c r="E386" s="723"/>
      <c r="F386" s="723"/>
      <c r="G386" s="747">
        <f>SUM(H388:H394)</f>
        <v>0</v>
      </c>
      <c r="H386" s="723"/>
      <c r="I386" s="723"/>
      <c r="J386" s="723"/>
      <c r="K386" s="747">
        <f>SUM(L388:L394)</f>
        <v>0</v>
      </c>
      <c r="L386" s="723"/>
      <c r="M386" s="723"/>
      <c r="N386" s="723"/>
      <c r="O386" s="747">
        <f>SUM(P388:P394)</f>
        <v>0</v>
      </c>
      <c r="P386" s="723"/>
      <c r="Q386" s="723"/>
      <c r="R386" s="723"/>
      <c r="S386" s="747">
        <f>SUM(T388:T394)</f>
        <v>0</v>
      </c>
      <c r="T386" s="723"/>
      <c r="U386" s="723"/>
      <c r="V386" s="723"/>
      <c r="W386" s="747">
        <f>SUM(X388:X394)</f>
        <v>0</v>
      </c>
      <c r="X386" s="723"/>
      <c r="Y386" s="723"/>
      <c r="Z386" s="723"/>
      <c r="AA386" s="747">
        <f>SUM(AB388:AB394)</f>
        <v>0</v>
      </c>
      <c r="AB386" s="723"/>
      <c r="AC386" s="651">
        <v>382</v>
      </c>
    </row>
    <row r="387" spans="1:30" ht="13.5" customHeight="1" x14ac:dyDescent="0.2">
      <c r="A387" s="316"/>
      <c r="B387" s="405"/>
      <c r="C387" s="318"/>
      <c r="D387" s="318"/>
      <c r="E387" s="572"/>
      <c r="F387" s="572"/>
      <c r="G387" s="572"/>
      <c r="H387" s="319"/>
      <c r="I387" s="573"/>
      <c r="J387" s="573"/>
      <c r="K387" s="573"/>
      <c r="L387" s="573"/>
      <c r="M387" s="572"/>
      <c r="N387" s="572"/>
      <c r="O387" s="572"/>
      <c r="P387" s="572"/>
      <c r="Q387" s="575"/>
      <c r="R387" s="575"/>
      <c r="S387" s="575"/>
      <c r="T387" s="575"/>
      <c r="U387" s="576"/>
      <c r="V387" s="576"/>
      <c r="W387" s="576"/>
      <c r="X387" s="576"/>
      <c r="Y387" s="573"/>
      <c r="Z387" s="573"/>
      <c r="AA387" s="573"/>
      <c r="AB387" s="411"/>
      <c r="AC387" s="651">
        <v>383</v>
      </c>
    </row>
    <row r="388" spans="1:30" ht="44.25" customHeight="1" x14ac:dyDescent="0.2">
      <c r="A388" s="316" t="s">
        <v>2524</v>
      </c>
      <c r="B388" s="405" t="s">
        <v>2525</v>
      </c>
      <c r="C388" s="318">
        <f>'Series 1100 Input'!J388</f>
        <v>0</v>
      </c>
      <c r="D388" s="318" t="s">
        <v>451</v>
      </c>
      <c r="E388" s="572">
        <v>42.4</v>
      </c>
      <c r="F388" s="572">
        <v>35.92</v>
      </c>
      <c r="G388" s="572">
        <v>35.92</v>
      </c>
      <c r="H388" s="324" t="str">
        <f>IF((0=$C388),"",IFERROR(IF($C388&lt;20,$C388*E388,IF(AND(20&lt;=$C388,$C388&lt;=100),$C388*F388,IF($C388&gt;100,$C388*G388,"No Offer"))),"No Offer"))</f>
        <v/>
      </c>
      <c r="I388" s="573">
        <v>25</v>
      </c>
      <c r="J388" s="573">
        <v>25</v>
      </c>
      <c r="K388" s="573">
        <v>25</v>
      </c>
      <c r="L388" s="326" t="str">
        <f>IF((0=$C388),"",IFERROR(IF($C388&lt;20,$C388*I388,IF(AND(20&lt;=$C388,$C388&lt;=100),$C388*J388,IF($C388&gt;100,$C388*K388,"No Offer"))),"No Offer"))</f>
        <v/>
      </c>
      <c r="M388" s="572">
        <v>25.33</v>
      </c>
      <c r="N388" s="572">
        <v>25.33</v>
      </c>
      <c r="O388" s="572">
        <v>25.33</v>
      </c>
      <c r="P388" s="324" t="str">
        <f>IF((0=$C388),"",IFERROR(IF($C388&lt;20,$C388*M388,IF(AND(20&lt;=$C388,$C388&lt;=100),$C388*N388,IF($C388&gt;100,$C388*O388,"No Offer"))),"No Offer"))</f>
        <v/>
      </c>
      <c r="Q388" s="575">
        <v>12</v>
      </c>
      <c r="R388" s="575">
        <v>12</v>
      </c>
      <c r="S388" s="575">
        <v>12</v>
      </c>
      <c r="T388" s="326" t="str">
        <f>IF((0=$C388),"",IFERROR(IF($C388&lt;20,$C388*Q388,IF(AND(20&lt;=$C388,$C388&lt;=100),$C388*R388,IF($C388&gt;100,$C388*S388,"No Offer"))),"No Offer"))</f>
        <v/>
      </c>
      <c r="U388" s="576">
        <v>18.440000000000001</v>
      </c>
      <c r="V388" s="576">
        <v>16.420000000000002</v>
      </c>
      <c r="W388" s="576">
        <v>15.07</v>
      </c>
      <c r="X388" s="324" t="str">
        <f>IF((0=$C388),"",IFERROR(IF($C388&lt;20,$C388*U388,IF(AND(20&lt;=$C388,$C388&lt;=100),$C388*V388,IF($C388&gt;100,$C388*W388,"No Offer"))),"No Offer"))</f>
        <v/>
      </c>
      <c r="Y388" s="573">
        <v>50</v>
      </c>
      <c r="Z388" s="573">
        <v>40</v>
      </c>
      <c r="AA388" s="573">
        <v>35</v>
      </c>
      <c r="AB388" s="326" t="str">
        <f>IF((0=$C388),"",IFERROR(IF($C388&lt;20,$C388*Y388,IF(AND(20&lt;=$C388,$C388&lt;=100),$C388*Z388,IF($C388&gt;100,$C388*AA388,"No Offer"))),"No Offer"))</f>
        <v/>
      </c>
      <c r="AC388" s="651">
        <v>384</v>
      </c>
      <c r="AD388" s="651">
        <f>AC388</f>
        <v>384</v>
      </c>
    </row>
    <row r="389" spans="1:30" ht="13.5" customHeight="1" x14ac:dyDescent="0.2">
      <c r="A389" s="316"/>
      <c r="B389" s="405"/>
      <c r="C389" s="318"/>
      <c r="D389" s="318"/>
      <c r="E389" s="572"/>
      <c r="F389" s="572"/>
      <c r="G389" s="572"/>
      <c r="H389" s="319"/>
      <c r="I389" s="573"/>
      <c r="J389" s="573"/>
      <c r="K389" s="573"/>
      <c r="L389" s="318"/>
      <c r="M389" s="572"/>
      <c r="N389" s="572"/>
      <c r="O389" s="572"/>
      <c r="P389" s="319"/>
      <c r="Q389" s="575"/>
      <c r="R389" s="575"/>
      <c r="S389" s="575"/>
      <c r="T389" s="318"/>
      <c r="U389" s="576"/>
      <c r="V389" s="576"/>
      <c r="W389" s="576"/>
      <c r="X389" s="319"/>
      <c r="Y389" s="573"/>
      <c r="Z389" s="573"/>
      <c r="AA389" s="573"/>
      <c r="AB389" s="318"/>
      <c r="AC389" s="651">
        <v>385</v>
      </c>
    </row>
    <row r="390" spans="1:30" ht="41.25" customHeight="1" x14ac:dyDescent="0.2">
      <c r="A390" s="316" t="s">
        <v>2526</v>
      </c>
      <c r="B390" s="405" t="s">
        <v>2527</v>
      </c>
      <c r="C390" s="318">
        <f>'Series 1100 Input'!J390</f>
        <v>0</v>
      </c>
      <c r="D390" s="318" t="s">
        <v>451</v>
      </c>
      <c r="E390" s="572">
        <v>42.4</v>
      </c>
      <c r="F390" s="572">
        <v>42.4</v>
      </c>
      <c r="G390" s="572">
        <v>42.4</v>
      </c>
      <c r="H390" s="324" t="str">
        <f>IF((0=$C390),"",IFERROR(IF($C390&lt;20,$C390*E390,IF(AND(20&lt;=$C390,$C390&lt;=100),$C390*F390,IF($C390&gt;100,$C390*G390,"No Offer"))),"No Offer"))</f>
        <v/>
      </c>
      <c r="I390" s="573">
        <v>25</v>
      </c>
      <c r="J390" s="573">
        <v>25</v>
      </c>
      <c r="K390" s="573">
        <v>25</v>
      </c>
      <c r="L390" s="326" t="str">
        <f>IF((0=$C390),"",IFERROR(IF($C390&lt;20,$C390*I390,IF(AND(20&lt;=$C390,$C390&lt;=100),$C390*J390,IF($C390&gt;100,$C390*K390,"No Offer"))),"No Offer"))</f>
        <v/>
      </c>
      <c r="M390" s="572">
        <v>25.33</v>
      </c>
      <c r="N390" s="572">
        <v>25.33</v>
      </c>
      <c r="O390" s="572">
        <v>25.33</v>
      </c>
      <c r="P390" s="324" t="str">
        <f>IF((0=$C390),"",IFERROR(IF($C390&lt;20,$C390*M390,IF(AND(20&lt;=$C390,$C390&lt;=100),$C390*N390,IF($C390&gt;100,$C390*O390,"No Offer"))),"No Offer"))</f>
        <v/>
      </c>
      <c r="Q390" s="575">
        <v>12</v>
      </c>
      <c r="R390" s="575">
        <v>12</v>
      </c>
      <c r="S390" s="575">
        <v>12</v>
      </c>
      <c r="T390" s="326" t="str">
        <f>IF((0=$C390),"",IFERROR(IF($C390&lt;20,$C390*Q390,IF(AND(20&lt;=$C390,$C390&lt;=100),$C390*R390,IF($C390&gt;100,$C390*S390,"No Offer"))),"No Offer"))</f>
        <v/>
      </c>
      <c r="U390" s="576">
        <v>21.82</v>
      </c>
      <c r="V390" s="576">
        <v>19.79</v>
      </c>
      <c r="W390" s="576">
        <v>18.440000000000001</v>
      </c>
      <c r="X390" s="324" t="str">
        <f>IF((0=$C390),"",IFERROR(IF($C390&lt;20,$C390*U390,IF(AND(20&lt;=$C390,$C390&lt;=100),$C390*V390,IF($C390&gt;100,$C390*W390,"No Offer"))),"No Offer"))</f>
        <v/>
      </c>
      <c r="Y390" s="573">
        <v>50</v>
      </c>
      <c r="Z390" s="573">
        <v>40</v>
      </c>
      <c r="AA390" s="573">
        <v>35</v>
      </c>
      <c r="AB390" s="326" t="str">
        <f>IF((0=$C390),"",IFERROR(IF($C390&lt;20,$C390*Y390,IF(AND(20&lt;=$C390,$C390&lt;=100),$C390*Z390,IF($C390&gt;100,$C390*AA390,"No Offer"))),"No Offer"))</f>
        <v/>
      </c>
      <c r="AC390" s="651">
        <v>386</v>
      </c>
      <c r="AD390" s="651">
        <f>AC390</f>
        <v>386</v>
      </c>
    </row>
    <row r="391" spans="1:30" ht="13.5" customHeight="1" x14ac:dyDescent="0.2">
      <c r="A391" s="316"/>
      <c r="B391" s="405"/>
      <c r="C391" s="318"/>
      <c r="D391" s="318"/>
      <c r="E391" s="572"/>
      <c r="F391" s="572"/>
      <c r="G391" s="572"/>
      <c r="H391" s="319"/>
      <c r="I391" s="573"/>
      <c r="J391" s="573"/>
      <c r="K391" s="573"/>
      <c r="L391" s="318"/>
      <c r="M391" s="572"/>
      <c r="N391" s="572"/>
      <c r="O391" s="572"/>
      <c r="P391" s="319"/>
      <c r="Q391" s="575"/>
      <c r="R391" s="575"/>
      <c r="S391" s="575"/>
      <c r="T391" s="318"/>
      <c r="U391" s="576"/>
      <c r="V391" s="576"/>
      <c r="W391" s="576"/>
      <c r="X391" s="319"/>
      <c r="Y391" s="573"/>
      <c r="Z391" s="573"/>
      <c r="AA391" s="573"/>
      <c r="AB391" s="318"/>
      <c r="AC391" s="651">
        <v>387</v>
      </c>
    </row>
    <row r="392" spans="1:30" ht="29.25" customHeight="1" x14ac:dyDescent="0.2">
      <c r="A392" s="316" t="s">
        <v>2528</v>
      </c>
      <c r="B392" s="405" t="s">
        <v>2529</v>
      </c>
      <c r="C392" s="318">
        <f>'Series 1100 Input'!J392</f>
        <v>0</v>
      </c>
      <c r="D392" s="318" t="s">
        <v>451</v>
      </c>
      <c r="E392" s="572">
        <v>13.98</v>
      </c>
      <c r="F392" s="572">
        <v>13.98</v>
      </c>
      <c r="G392" s="572">
        <v>13.98</v>
      </c>
      <c r="H392" s="324" t="str">
        <f>IF((0=$C392),"",IFERROR(IF($C392&lt;20,$C392*E392,IF(AND(20&lt;=$C392,$C392&lt;=100),$C392*F392,IF($C392&gt;100,$C392*G392,"No Offer"))),"No Offer"))</f>
        <v/>
      </c>
      <c r="I392" s="573">
        <v>25</v>
      </c>
      <c r="J392" s="573">
        <v>25</v>
      </c>
      <c r="K392" s="573">
        <v>25</v>
      </c>
      <c r="L392" s="326" t="str">
        <f>IF((0=$C392),"",IFERROR(IF($C392&lt;20,$C392*I392,IF(AND(20&lt;=$C392,$C392&lt;=100),$C392*J392,IF($C392&gt;100,$C392*K392,"No Offer"))),"No Offer"))</f>
        <v/>
      </c>
      <c r="M392" s="572">
        <v>25.33</v>
      </c>
      <c r="N392" s="572">
        <v>25.33</v>
      </c>
      <c r="O392" s="572">
        <v>25.33</v>
      </c>
      <c r="P392" s="324" t="str">
        <f>IF((0=$C392),"",IFERROR(IF($C392&lt;20,$C392*M392,IF(AND(20&lt;=$C392,$C392&lt;=100),$C392*N392,IF($C392&gt;100,$C392*O392,"No Offer"))),"No Offer"))</f>
        <v/>
      </c>
      <c r="Q392" s="575">
        <v>8</v>
      </c>
      <c r="R392" s="575">
        <v>8</v>
      </c>
      <c r="S392" s="575">
        <v>8</v>
      </c>
      <c r="T392" s="326" t="str">
        <f>IF((0=$C392),"",IFERROR(IF($C392&lt;20,$C392*Q392,IF(AND(20&lt;=$C392,$C392&lt;=100),$C392*R392,IF($C392&gt;100,$C392*S392,"No Offer"))),"No Offer"))</f>
        <v/>
      </c>
      <c r="U392" s="576">
        <v>14.49</v>
      </c>
      <c r="V392" s="576">
        <v>9.09</v>
      </c>
      <c r="W392" s="576">
        <v>7.4</v>
      </c>
      <c r="X392" s="324" t="str">
        <f>IF((0=$C392),"",IFERROR(IF($C392&lt;20,$C392*U392,IF(AND(20&lt;=$C392,$C392&lt;=100),$C392*V392,IF($C392&gt;100,$C392*W392,"No Offer"))),"No Offer"))</f>
        <v/>
      </c>
      <c r="Y392" s="573">
        <v>50</v>
      </c>
      <c r="Z392" s="573">
        <v>40</v>
      </c>
      <c r="AA392" s="573">
        <v>35</v>
      </c>
      <c r="AB392" s="326" t="str">
        <f>IF((0=$C392),"",IFERROR(IF($C392&lt;20,$C392*Y392,IF(AND(20&lt;=$C392,$C392&lt;=100),$C392*Z392,IF($C392&gt;100,$C392*AA392,"No Offer"))),"No Offer"))</f>
        <v/>
      </c>
      <c r="AC392" s="651">
        <v>388</v>
      </c>
      <c r="AD392" s="651">
        <f>AC392</f>
        <v>388</v>
      </c>
    </row>
    <row r="393" spans="1:30" ht="13.5" customHeight="1" x14ac:dyDescent="0.2">
      <c r="A393" s="316"/>
      <c r="B393" s="405"/>
      <c r="C393" s="318"/>
      <c r="D393" s="318"/>
      <c r="E393" s="572"/>
      <c r="F393" s="572"/>
      <c r="G393" s="572"/>
      <c r="H393" s="319"/>
      <c r="I393" s="573"/>
      <c r="J393" s="573"/>
      <c r="K393" s="573"/>
      <c r="L393" s="318"/>
      <c r="M393" s="572"/>
      <c r="N393" s="572"/>
      <c r="O393" s="572"/>
      <c r="P393" s="319"/>
      <c r="Q393" s="575"/>
      <c r="R393" s="575"/>
      <c r="S393" s="575"/>
      <c r="T393" s="318"/>
      <c r="U393" s="576"/>
      <c r="V393" s="576"/>
      <c r="W393" s="576"/>
      <c r="X393" s="319"/>
      <c r="Y393" s="573"/>
      <c r="Z393" s="573"/>
      <c r="AA393" s="573"/>
      <c r="AB393" s="318"/>
      <c r="AC393" s="651">
        <v>389</v>
      </c>
    </row>
    <row r="394" spans="1:30" ht="36.75" customHeight="1" x14ac:dyDescent="0.2">
      <c r="A394" s="316" t="s">
        <v>2530</v>
      </c>
      <c r="B394" s="405" t="s">
        <v>2531</v>
      </c>
      <c r="C394" s="318">
        <f>'Series 1100 Input'!J394</f>
        <v>0</v>
      </c>
      <c r="D394" s="318" t="s">
        <v>451</v>
      </c>
      <c r="E394" s="572">
        <v>13.98</v>
      </c>
      <c r="F394" s="572">
        <v>13.98</v>
      </c>
      <c r="G394" s="572">
        <v>13.98</v>
      </c>
      <c r="H394" s="324" t="str">
        <f>IF((0=$C394),"",IFERROR(IF($C394&lt;20,$C394*E394,IF(AND(20&lt;=$C394,$C394&lt;=100),$C394*F394,IF($C394&gt;100,$C394*G394,"No Offer"))),"No Offer"))</f>
        <v/>
      </c>
      <c r="I394" s="573">
        <v>25</v>
      </c>
      <c r="J394" s="573">
        <v>25</v>
      </c>
      <c r="K394" s="573">
        <v>25</v>
      </c>
      <c r="L394" s="326" t="str">
        <f>IF((0=$C394),"",IFERROR(IF($C394&lt;20,$C394*I394,IF(AND(20&lt;=$C394,$C394&lt;=100),$C394*J394,IF($C394&gt;100,$C394*K394,"No Offer"))),"No Offer"))</f>
        <v/>
      </c>
      <c r="M394" s="572">
        <v>25.33</v>
      </c>
      <c r="N394" s="572">
        <v>25.33</v>
      </c>
      <c r="O394" s="572">
        <v>25.33</v>
      </c>
      <c r="P394" s="324" t="str">
        <f>IF((0=$C394),"",IFERROR(IF($C394&lt;20,$C394*M394,IF(AND(20&lt;=$C394,$C394&lt;=100),$C394*N394,IF($C394&gt;100,$C394*O394,"No Offer"))),"No Offer"))</f>
        <v/>
      </c>
      <c r="Q394" s="575">
        <v>8</v>
      </c>
      <c r="R394" s="575">
        <v>8</v>
      </c>
      <c r="S394" s="575">
        <v>8</v>
      </c>
      <c r="T394" s="326" t="str">
        <f>IF((0=$C394),"",IFERROR(IF($C394&lt;20,$C394*Q394,IF(AND(20&lt;=$C394,$C394&lt;=100),$C394*R394,IF($C394&gt;100,$C394*S394,"No Offer"))),"No Offer"))</f>
        <v/>
      </c>
      <c r="U394" s="576">
        <v>21.24</v>
      </c>
      <c r="V394" s="576">
        <v>14.49</v>
      </c>
      <c r="W394" s="576">
        <v>11.11</v>
      </c>
      <c r="X394" s="324" t="str">
        <f>IF((0=$C394),"",IFERROR(IF($C394&lt;20,$C394*U394,IF(AND(20&lt;=$C394,$C394&lt;=100),$C394*V394,IF($C394&gt;100,$C394*W394,"No Offer"))),"No Offer"))</f>
        <v/>
      </c>
      <c r="Y394" s="573">
        <v>50</v>
      </c>
      <c r="Z394" s="573">
        <v>40</v>
      </c>
      <c r="AA394" s="573">
        <v>35</v>
      </c>
      <c r="AB394" s="326" t="str">
        <f>IF((0=$C394),"",IFERROR(IF($C394&lt;20,$C394*Y394,IF(AND(20&lt;=$C394,$C394&lt;=100),$C394*Z394,IF($C394&gt;100,$C394*AA394,"No Offer"))),"No Offer"))</f>
        <v/>
      </c>
      <c r="AC394" s="651">
        <v>390</v>
      </c>
      <c r="AD394" s="651">
        <f>AC394</f>
        <v>390</v>
      </c>
    </row>
    <row r="395" spans="1:30" ht="13.5" customHeight="1" x14ac:dyDescent="0.2">
      <c r="A395" s="316"/>
      <c r="B395" s="464"/>
      <c r="C395" s="318"/>
      <c r="D395" s="318"/>
      <c r="E395" s="572"/>
      <c r="F395" s="572"/>
      <c r="G395" s="572"/>
      <c r="H395" s="319"/>
      <c r="I395" s="573"/>
      <c r="J395" s="573"/>
      <c r="K395" s="573"/>
      <c r="L395" s="573"/>
      <c r="M395" s="572"/>
      <c r="N395" s="572"/>
      <c r="O395" s="572"/>
      <c r="P395" s="572"/>
      <c r="Q395" s="575"/>
      <c r="R395" s="575"/>
      <c r="S395" s="575"/>
      <c r="T395" s="575"/>
      <c r="U395" s="576"/>
      <c r="V395" s="576"/>
      <c r="W395" s="576"/>
      <c r="X395" s="576"/>
      <c r="Y395" s="573"/>
      <c r="Z395" s="573"/>
      <c r="AA395" s="573"/>
      <c r="AB395" s="411"/>
      <c r="AC395" s="651">
        <v>391</v>
      </c>
    </row>
    <row r="396" spans="1:30" ht="13.5" customHeight="1" x14ac:dyDescent="0.2">
      <c r="A396" s="311"/>
      <c r="B396" s="515" t="s">
        <v>471</v>
      </c>
      <c r="C396" s="314"/>
      <c r="D396" s="314"/>
      <c r="E396" s="607"/>
      <c r="F396" s="607"/>
      <c r="G396" s="607"/>
      <c r="H396" s="314"/>
      <c r="I396" s="608"/>
      <c r="J396" s="608"/>
      <c r="K396" s="608"/>
      <c r="L396" s="608"/>
      <c r="M396" s="607"/>
      <c r="N396" s="607"/>
      <c r="O396" s="607"/>
      <c r="P396" s="607"/>
      <c r="Q396" s="607"/>
      <c r="R396" s="607"/>
      <c r="S396" s="607"/>
      <c r="T396" s="607"/>
      <c r="U396" s="608"/>
      <c r="V396" s="608"/>
      <c r="W396" s="608"/>
      <c r="X396" s="608"/>
      <c r="Y396" s="608"/>
      <c r="Z396" s="608"/>
      <c r="AA396" s="608"/>
      <c r="AB396" s="403"/>
      <c r="AC396" s="651">
        <v>392</v>
      </c>
    </row>
    <row r="397" spans="1:30" ht="13.5" customHeight="1" x14ac:dyDescent="0.2">
      <c r="A397" s="316"/>
      <c r="B397" s="405"/>
      <c r="C397" s="318"/>
      <c r="D397" s="318"/>
      <c r="E397" s="572"/>
      <c r="F397" s="572"/>
      <c r="G397" s="572"/>
      <c r="H397" s="319"/>
      <c r="I397" s="573"/>
      <c r="J397" s="573"/>
      <c r="K397" s="573"/>
      <c r="L397" s="573"/>
      <c r="M397" s="572"/>
      <c r="N397" s="572"/>
      <c r="O397" s="572"/>
      <c r="P397" s="572"/>
      <c r="Q397" s="575"/>
      <c r="R397" s="575"/>
      <c r="S397" s="575"/>
      <c r="T397" s="575"/>
      <c r="U397" s="576"/>
      <c r="V397" s="576"/>
      <c r="W397" s="576"/>
      <c r="X397" s="576"/>
      <c r="Y397" s="573"/>
      <c r="Z397" s="573"/>
      <c r="AA397" s="573"/>
      <c r="AB397" s="411"/>
      <c r="AC397" s="651">
        <v>393</v>
      </c>
    </row>
    <row r="398" spans="1:30" ht="18.75" customHeight="1" x14ac:dyDescent="0.2">
      <c r="A398" s="331"/>
      <c r="B398" s="586" t="s">
        <v>2282</v>
      </c>
      <c r="C398" s="334"/>
      <c r="D398" s="334"/>
      <c r="E398" s="604"/>
      <c r="F398" s="604"/>
      <c r="G398" s="604"/>
      <c r="H398" s="334"/>
      <c r="I398" s="605"/>
      <c r="J398" s="605"/>
      <c r="K398" s="605"/>
      <c r="L398" s="605"/>
      <c r="M398" s="604"/>
      <c r="N398" s="604"/>
      <c r="O398" s="604"/>
      <c r="P398" s="604"/>
      <c r="Q398" s="604"/>
      <c r="R398" s="604"/>
      <c r="S398" s="604"/>
      <c r="T398" s="604"/>
      <c r="U398" s="605"/>
      <c r="V398" s="605"/>
      <c r="W398" s="605"/>
      <c r="X398" s="605"/>
      <c r="Y398" s="605"/>
      <c r="Z398" s="605"/>
      <c r="AA398" s="605"/>
      <c r="AB398" s="433"/>
      <c r="AC398" s="651">
        <v>394</v>
      </c>
    </row>
    <row r="399" spans="1:30" ht="13.5" customHeight="1" x14ac:dyDescent="0.2">
      <c r="A399" s="331"/>
      <c r="B399" s="586"/>
      <c r="C399" s="334"/>
      <c r="D399" s="334"/>
      <c r="E399" s="604"/>
      <c r="F399" s="604"/>
      <c r="G399" s="604"/>
      <c r="H399" s="334"/>
      <c r="I399" s="605"/>
      <c r="J399" s="605"/>
      <c r="K399" s="605"/>
      <c r="L399" s="605"/>
      <c r="M399" s="604"/>
      <c r="N399" s="604"/>
      <c r="O399" s="604"/>
      <c r="P399" s="604"/>
      <c r="Q399" s="604"/>
      <c r="R399" s="604"/>
      <c r="S399" s="604"/>
      <c r="T399" s="604"/>
      <c r="U399" s="605"/>
      <c r="V399" s="605"/>
      <c r="W399" s="605"/>
      <c r="X399" s="605"/>
      <c r="Y399" s="605"/>
      <c r="Z399" s="605"/>
      <c r="AA399" s="605"/>
      <c r="AB399" s="433"/>
      <c r="AC399" s="651">
        <v>395</v>
      </c>
    </row>
    <row r="400" spans="1:30" ht="17.25" customHeight="1" x14ac:dyDescent="0.2">
      <c r="A400" s="331"/>
      <c r="B400" s="586" t="s">
        <v>2283</v>
      </c>
      <c r="C400" s="334"/>
      <c r="D400" s="334"/>
      <c r="E400" s="804" t="s">
        <v>1633</v>
      </c>
      <c r="F400" s="804" t="s">
        <v>1595</v>
      </c>
      <c r="G400" s="804" t="s">
        <v>1596</v>
      </c>
      <c r="H400" s="334"/>
      <c r="I400" s="805" t="s">
        <v>1633</v>
      </c>
      <c r="J400" s="805" t="s">
        <v>1595</v>
      </c>
      <c r="K400" s="805" t="s">
        <v>1596</v>
      </c>
      <c r="L400" s="805"/>
      <c r="M400" s="804" t="s">
        <v>1633</v>
      </c>
      <c r="N400" s="804" t="s">
        <v>1595</v>
      </c>
      <c r="O400" s="804" t="s">
        <v>1596</v>
      </c>
      <c r="P400" s="804"/>
      <c r="Q400" s="804" t="s">
        <v>1633</v>
      </c>
      <c r="R400" s="804" t="s">
        <v>1595</v>
      </c>
      <c r="S400" s="804" t="s">
        <v>1596</v>
      </c>
      <c r="T400" s="804"/>
      <c r="U400" s="805" t="s">
        <v>1633</v>
      </c>
      <c r="V400" s="805" t="s">
        <v>1595</v>
      </c>
      <c r="W400" s="805" t="s">
        <v>1596</v>
      </c>
      <c r="X400" s="805"/>
      <c r="Y400" s="805" t="s">
        <v>1633</v>
      </c>
      <c r="Z400" s="805" t="s">
        <v>1595</v>
      </c>
      <c r="AA400" s="805" t="s">
        <v>1596</v>
      </c>
      <c r="AB400" s="433"/>
      <c r="AC400" s="651">
        <v>396</v>
      </c>
    </row>
    <row r="401" spans="1:30" ht="17.25" customHeight="1" x14ac:dyDescent="0.2">
      <c r="A401" s="794"/>
      <c r="B401" s="721" t="s">
        <v>2210</v>
      </c>
      <c r="C401" s="722"/>
      <c r="D401" s="723"/>
      <c r="E401" s="723"/>
      <c r="F401" s="723"/>
      <c r="G401" s="747">
        <f>SUM(H403:H409)</f>
        <v>0</v>
      </c>
      <c r="H401" s="723"/>
      <c r="I401" s="723"/>
      <c r="J401" s="723"/>
      <c r="K401" s="747">
        <f>SUM(L403:L409)</f>
        <v>0</v>
      </c>
      <c r="L401" s="723"/>
      <c r="M401" s="723"/>
      <c r="N401" s="723"/>
      <c r="O401" s="763">
        <f>SUM(P403:P409)</f>
        <v>0</v>
      </c>
      <c r="P401" s="723"/>
      <c r="Q401" s="723"/>
      <c r="R401" s="723"/>
      <c r="S401" s="747">
        <f>SUM(T403:T409)</f>
        <v>0</v>
      </c>
      <c r="T401" s="723"/>
      <c r="U401" s="723"/>
      <c r="V401" s="723"/>
      <c r="W401" s="747">
        <f>SUM(X403:X409)</f>
        <v>0</v>
      </c>
      <c r="X401" s="723"/>
      <c r="Y401" s="723"/>
      <c r="Z401" s="723"/>
      <c r="AA401" s="747">
        <f>SUM(AB403:AB409)</f>
        <v>0</v>
      </c>
      <c r="AB401" s="723"/>
      <c r="AC401" s="651">
        <v>397</v>
      </c>
    </row>
    <row r="402" spans="1:30" ht="13.5" customHeight="1" x14ac:dyDescent="0.2">
      <c r="A402" s="316"/>
      <c r="B402" s="558"/>
      <c r="C402" s="318"/>
      <c r="D402" s="318"/>
      <c r="E402" s="572"/>
      <c r="F402" s="572"/>
      <c r="G402" s="572"/>
      <c r="H402" s="319"/>
      <c r="I402" s="573"/>
      <c r="J402" s="573"/>
      <c r="K402" s="573"/>
      <c r="L402" s="573"/>
      <c r="M402" s="572"/>
      <c r="N402" s="572"/>
      <c r="O402" s="572"/>
      <c r="P402" s="572"/>
      <c r="Q402" s="575"/>
      <c r="R402" s="575"/>
      <c r="S402" s="575"/>
      <c r="T402" s="575"/>
      <c r="U402" s="576"/>
      <c r="V402" s="576"/>
      <c r="W402" s="576"/>
      <c r="X402" s="576"/>
      <c r="Y402" s="573"/>
      <c r="Z402" s="573"/>
      <c r="AA402" s="573"/>
      <c r="AB402" s="411"/>
      <c r="AC402" s="651">
        <v>398</v>
      </c>
    </row>
    <row r="403" spans="1:30" ht="56.25" customHeight="1" x14ac:dyDescent="0.2">
      <c r="A403" s="316" t="s">
        <v>2532</v>
      </c>
      <c r="B403" s="558" t="s">
        <v>2533</v>
      </c>
      <c r="C403" s="318">
        <f>'Series 1100 Input'!J403</f>
        <v>0</v>
      </c>
      <c r="D403" s="318" t="s">
        <v>451</v>
      </c>
      <c r="E403" s="572">
        <v>75.790000000000006</v>
      </c>
      <c r="F403" s="572">
        <v>51.55</v>
      </c>
      <c r="G403" s="572">
        <v>51.55</v>
      </c>
      <c r="H403" s="324" t="str">
        <f>IF((0=$C403),"",IFERROR(IF($C403&lt;20,$C403*E403,IF(AND(20&lt;=$C403,$C403&lt;=100),$C403*F403,IF($C403&gt;100,$C403*G403,"No Offer"))),"No Offer"))</f>
        <v/>
      </c>
      <c r="I403" s="573">
        <v>25</v>
      </c>
      <c r="J403" s="573">
        <v>25</v>
      </c>
      <c r="K403" s="573">
        <v>25</v>
      </c>
      <c r="L403" s="326" t="str">
        <f>IF((0=$C403),"",IFERROR(IF($C403&lt;20,$C403*I403,IF(AND(20&lt;=$C403,$C403&lt;=100),$C403*J403,IF($C403&gt;100,$C403*K403,"No Offer"))),"No Offer"))</f>
        <v/>
      </c>
      <c r="M403" s="572">
        <v>35</v>
      </c>
      <c r="N403" s="572">
        <v>35</v>
      </c>
      <c r="O403" s="572">
        <v>35</v>
      </c>
      <c r="P403" s="324" t="str">
        <f>IF((0=$C403),"",IFERROR(IF($C403&lt;20,$C403*M403,IF(AND(20&lt;=$C403,$C403&lt;=100),$C403*N403,IF($C403&gt;100,$C403*O403,"No Offer"))),"No Offer"))</f>
        <v/>
      </c>
      <c r="Q403" s="575">
        <v>20</v>
      </c>
      <c r="R403" s="575">
        <v>18</v>
      </c>
      <c r="S403" s="575">
        <v>18</v>
      </c>
      <c r="T403" s="326" t="str">
        <f>IF((0=$C403),"",IFERROR(IF($C403&lt;20,$C403*Q403,IF(AND(20&lt;=$C403,$C403&lt;=100),$C403*R403,IF($C403&gt;100,$C403*S403,"No Offer"))),"No Offer"))</f>
        <v/>
      </c>
      <c r="U403" s="576">
        <v>42.7</v>
      </c>
      <c r="V403" s="576">
        <v>29.2</v>
      </c>
      <c r="W403" s="576">
        <v>25.83</v>
      </c>
      <c r="X403" s="324" t="str">
        <f>IF((0=$C403),"",IFERROR(IF($C403&lt;20,$C403*U403,IF(AND(20&lt;=$C403,$C403&lt;=100),$C403*V403,IF($C403&gt;100,$C403*W403,"No Offer"))),"No Offer"))</f>
        <v/>
      </c>
      <c r="Y403" s="573" t="s">
        <v>403</v>
      </c>
      <c r="Z403" s="573" t="s">
        <v>402</v>
      </c>
      <c r="AA403" s="573" t="s">
        <v>402</v>
      </c>
      <c r="AB403" s="326" t="str">
        <f>IF((0=$C403),"",IFERROR(IF($C403&lt;20,$C403*Y403,IF(AND(20&lt;=$C403,$C403&lt;=100),$C403*Z403,IF($C403&gt;100,$C403*AA403,"No Offer"))),"No Offer"))</f>
        <v/>
      </c>
      <c r="AC403" s="651">
        <v>399</v>
      </c>
      <c r="AD403" s="651">
        <f>AC403</f>
        <v>399</v>
      </c>
    </row>
    <row r="404" spans="1:30" ht="13.5" customHeight="1" x14ac:dyDescent="0.2">
      <c r="A404" s="316"/>
      <c r="B404" s="558"/>
      <c r="C404" s="318"/>
      <c r="D404" s="318"/>
      <c r="E404" s="572"/>
      <c r="F404" s="572"/>
      <c r="G404" s="572"/>
      <c r="H404" s="319"/>
      <c r="I404" s="573"/>
      <c r="J404" s="573"/>
      <c r="K404" s="573"/>
      <c r="L404" s="318"/>
      <c r="M404" s="572"/>
      <c r="N404" s="572"/>
      <c r="O404" s="572"/>
      <c r="P404" s="319"/>
      <c r="Q404" s="575"/>
      <c r="R404" s="575"/>
      <c r="S404" s="575"/>
      <c r="T404" s="318"/>
      <c r="U404" s="576"/>
      <c r="V404" s="576"/>
      <c r="W404" s="576"/>
      <c r="X404" s="319"/>
      <c r="Y404" s="573"/>
      <c r="Z404" s="573"/>
      <c r="AA404" s="573"/>
      <c r="AB404" s="318"/>
      <c r="AC404" s="651">
        <v>400</v>
      </c>
    </row>
    <row r="405" spans="1:30" ht="56.25" customHeight="1" x14ac:dyDescent="0.2">
      <c r="A405" s="316" t="s">
        <v>2534</v>
      </c>
      <c r="B405" s="558" t="s">
        <v>2535</v>
      </c>
      <c r="C405" s="318">
        <f>'Series 1100 Input'!J405</f>
        <v>0</v>
      </c>
      <c r="D405" s="318" t="s">
        <v>451</v>
      </c>
      <c r="E405" s="572">
        <v>75.790000000000006</v>
      </c>
      <c r="F405" s="572">
        <v>65.03</v>
      </c>
      <c r="G405" s="572">
        <v>65.03</v>
      </c>
      <c r="H405" s="324" t="str">
        <f>IF((0=$C405),"",IFERROR(IF($C405&lt;20,$C405*E405,IF(AND(20&lt;=$C405,$C405&lt;=100),$C405*F405,IF($C405&gt;100,$C405*G405,"No Offer"))),"No Offer"))</f>
        <v/>
      </c>
      <c r="I405" s="573">
        <v>25</v>
      </c>
      <c r="J405" s="573">
        <v>25</v>
      </c>
      <c r="K405" s="573">
        <v>25</v>
      </c>
      <c r="L405" s="326" t="str">
        <f>IF((0=$C405),"",IFERROR(IF($C405&lt;20,$C405*I405,IF(AND(20&lt;=$C405,$C405&lt;=100),$C405*J405,IF($C405&gt;100,$C405*K405,"No Offer"))),"No Offer"))</f>
        <v/>
      </c>
      <c r="M405" s="572">
        <v>35</v>
      </c>
      <c r="N405" s="572">
        <v>35</v>
      </c>
      <c r="O405" s="572">
        <v>35</v>
      </c>
      <c r="P405" s="324" t="str">
        <f>IF((0=$C405),"",IFERROR(IF($C405&lt;20,$C405*M405,IF(AND(20&lt;=$C405,$C405&lt;=100),$C405*N405,IF($C405&gt;100,$C405*O405,"No Offer"))),"No Offer"))</f>
        <v/>
      </c>
      <c r="Q405" s="575">
        <v>20</v>
      </c>
      <c r="R405" s="575">
        <v>18</v>
      </c>
      <c r="S405" s="575">
        <v>18</v>
      </c>
      <c r="T405" s="326" t="str">
        <f>IF((0=$C405),"",IFERROR(IF($C405&lt;20,$C405*Q405,IF(AND(20&lt;=$C405,$C405&lt;=100),$C405*R405,IF($C405&gt;100,$C405*S405,"No Offer"))),"No Offer"))</f>
        <v/>
      </c>
      <c r="U405" s="576">
        <v>52.75</v>
      </c>
      <c r="V405" s="576">
        <v>39.25</v>
      </c>
      <c r="W405" s="576">
        <v>35.880000000000003</v>
      </c>
      <c r="X405" s="324" t="str">
        <f>IF((0=$C405),"",IFERROR(IF($C405&lt;20,$C405*U405,IF(AND(20&lt;=$C405,$C405&lt;=100),$C405*V405,IF($C405&gt;100,$C405*W405,"No Offer"))),"No Offer"))</f>
        <v/>
      </c>
      <c r="Y405" s="573" t="s">
        <v>403</v>
      </c>
      <c r="Z405" s="573" t="s">
        <v>402</v>
      </c>
      <c r="AA405" s="573" t="s">
        <v>402</v>
      </c>
      <c r="AB405" s="326" t="str">
        <f>IF((0=$C405),"",IFERROR(IF($C405&lt;20,$C405*Y405,IF(AND(20&lt;=$C405,$C405&lt;=100),$C405*Z405,IF($C405&gt;100,$C405*AA405,"No Offer"))),"No Offer"))</f>
        <v/>
      </c>
      <c r="AC405" s="651">
        <v>401</v>
      </c>
      <c r="AD405" s="651">
        <f>AC405</f>
        <v>401</v>
      </c>
    </row>
    <row r="406" spans="1:30" ht="13.5" customHeight="1" x14ac:dyDescent="0.2">
      <c r="A406" s="316"/>
      <c r="B406" s="558"/>
      <c r="C406" s="318"/>
      <c r="D406" s="318"/>
      <c r="E406" s="572"/>
      <c r="F406" s="572"/>
      <c r="G406" s="572"/>
      <c r="H406" s="319"/>
      <c r="I406" s="573"/>
      <c r="J406" s="573"/>
      <c r="K406" s="573"/>
      <c r="L406" s="318"/>
      <c r="M406" s="572"/>
      <c r="N406" s="572"/>
      <c r="O406" s="572"/>
      <c r="P406" s="319"/>
      <c r="Q406" s="575"/>
      <c r="R406" s="575"/>
      <c r="S406" s="575"/>
      <c r="T406" s="318"/>
      <c r="U406" s="576"/>
      <c r="V406" s="576"/>
      <c r="W406" s="576"/>
      <c r="X406" s="319"/>
      <c r="Y406" s="573"/>
      <c r="Z406" s="573"/>
      <c r="AA406" s="573"/>
      <c r="AB406" s="318"/>
      <c r="AC406" s="651">
        <v>402</v>
      </c>
    </row>
    <row r="407" spans="1:30" ht="57.75" customHeight="1" x14ac:dyDescent="0.2">
      <c r="A407" s="316" t="s">
        <v>2536</v>
      </c>
      <c r="B407" s="558" t="s">
        <v>2537</v>
      </c>
      <c r="C407" s="318">
        <f>'Series 1100 Input'!J407</f>
        <v>0</v>
      </c>
      <c r="D407" s="318" t="s">
        <v>451</v>
      </c>
      <c r="E407" s="572">
        <v>75.790000000000006</v>
      </c>
      <c r="F407" s="572">
        <v>51.55</v>
      </c>
      <c r="G407" s="572">
        <v>51.55</v>
      </c>
      <c r="H407" s="324" t="str">
        <f>IF((0=$C407),"",IFERROR(IF($C407&lt;20,$C407*E407,IF(AND(20&lt;=$C407,$C407&lt;=100),$C407*F407,IF($C407&gt;100,$C407*G407,"No Offer"))),"No Offer"))</f>
        <v/>
      </c>
      <c r="I407" s="573">
        <v>25</v>
      </c>
      <c r="J407" s="573">
        <v>25</v>
      </c>
      <c r="K407" s="573">
        <v>25</v>
      </c>
      <c r="L407" s="326" t="str">
        <f>IF((0=$C407),"",IFERROR(IF($C407&lt;20,$C407*I407,IF(AND(20&lt;=$C407,$C407&lt;=100),$C407*J407,IF($C407&gt;100,$C407*K407,"No Offer"))),"No Offer"))</f>
        <v/>
      </c>
      <c r="M407" s="572">
        <v>35</v>
      </c>
      <c r="N407" s="572">
        <v>35</v>
      </c>
      <c r="O407" s="572">
        <v>35</v>
      </c>
      <c r="P407" s="324" t="str">
        <f>IF((0=$C407),"",IFERROR(IF($C407&lt;20,$C407*M407,IF(AND(20&lt;=$C407,$C407&lt;=100),$C407*N407,IF($C407&gt;100,$C407*O407,"No Offer"))),"No Offer"))</f>
        <v/>
      </c>
      <c r="Q407" s="575">
        <v>20</v>
      </c>
      <c r="R407" s="575">
        <v>18</v>
      </c>
      <c r="S407" s="575">
        <v>18</v>
      </c>
      <c r="T407" s="326" t="str">
        <f>IF((0=$C407),"",IFERROR(IF($C407&lt;20,$C407*Q407,IF(AND(20&lt;=$C407,$C407&lt;=100),$C407*R407,IF($C407&gt;100,$C407*S407,"No Offer"))),"No Offer"))</f>
        <v/>
      </c>
      <c r="U407" s="576">
        <v>28.31</v>
      </c>
      <c r="V407" s="576">
        <v>16.420000000000002</v>
      </c>
      <c r="W407" s="576">
        <v>15.07</v>
      </c>
      <c r="X407" s="324" t="str">
        <f>IF((0=$C407),"",IFERROR(IF($C407&lt;20,$C407*U407,IF(AND(20&lt;=$C407,$C407&lt;=100),$C407*V407,IF($C407&gt;100,$C407*W407,"No Offer"))),"No Offer"))</f>
        <v/>
      </c>
      <c r="Y407" s="573" t="s">
        <v>403</v>
      </c>
      <c r="Z407" s="573" t="s">
        <v>402</v>
      </c>
      <c r="AA407" s="573" t="s">
        <v>402</v>
      </c>
      <c r="AB407" s="326" t="str">
        <f>IF((0=$C407),"",IFERROR(IF($C407&lt;20,$C407*Y407,IF(AND(20&lt;=$C407,$C407&lt;=100),$C407*Z407,IF($C407&gt;100,$C407*AA407,"No Offer"))),"No Offer"))</f>
        <v/>
      </c>
      <c r="AC407" s="651">
        <v>403</v>
      </c>
      <c r="AD407" s="651">
        <f>AC407</f>
        <v>403</v>
      </c>
    </row>
    <row r="408" spans="1:30" ht="13.5" customHeight="1" x14ac:dyDescent="0.2">
      <c r="A408" s="316"/>
      <c r="B408" s="558"/>
      <c r="C408" s="318"/>
      <c r="D408" s="318"/>
      <c r="E408" s="572"/>
      <c r="F408" s="572"/>
      <c r="G408" s="572"/>
      <c r="H408" s="319"/>
      <c r="I408" s="573"/>
      <c r="J408" s="573"/>
      <c r="K408" s="573"/>
      <c r="L408" s="318"/>
      <c r="M408" s="572"/>
      <c r="N408" s="572"/>
      <c r="O408" s="572"/>
      <c r="P408" s="319"/>
      <c r="Q408" s="575"/>
      <c r="R408" s="575"/>
      <c r="S408" s="575"/>
      <c r="T408" s="318"/>
      <c r="U408" s="576"/>
      <c r="V408" s="576"/>
      <c r="W408" s="576"/>
      <c r="X408" s="319"/>
      <c r="Y408" s="573"/>
      <c r="Z408" s="573"/>
      <c r="AA408" s="573"/>
      <c r="AB408" s="318"/>
      <c r="AC408" s="651">
        <v>404</v>
      </c>
    </row>
    <row r="409" spans="1:30" ht="55.5" customHeight="1" x14ac:dyDescent="0.2">
      <c r="A409" s="316" t="s">
        <v>2538</v>
      </c>
      <c r="B409" s="558" t="s">
        <v>2539</v>
      </c>
      <c r="C409" s="318">
        <f>'Series 1100 Input'!J409</f>
        <v>0</v>
      </c>
      <c r="D409" s="318" t="s">
        <v>451</v>
      </c>
      <c r="E409" s="572">
        <v>75.790000000000006</v>
      </c>
      <c r="F409" s="572">
        <v>65.03</v>
      </c>
      <c r="G409" s="572">
        <v>65.03</v>
      </c>
      <c r="H409" s="324" t="str">
        <f>IF((0=$C409),"",IFERROR(IF($C409&lt;20,$C409*E409,IF(AND(20&lt;=$C409,$C409&lt;=100),$C409*F409,IF($C409&gt;100,$C409*G409,"No Offer"))),"No Offer"))</f>
        <v/>
      </c>
      <c r="I409" s="573">
        <v>25</v>
      </c>
      <c r="J409" s="573">
        <v>25</v>
      </c>
      <c r="K409" s="573">
        <v>25</v>
      </c>
      <c r="L409" s="326" t="str">
        <f>IF((0=$C409),"",IFERROR(IF($C409&lt;20,$C409*I409,IF(AND(20&lt;=$C409,$C409&lt;=100),$C409*J409,IF($C409&gt;100,$C409*K409,"No Offer"))),"No Offer"))</f>
        <v/>
      </c>
      <c r="M409" s="572">
        <v>35</v>
      </c>
      <c r="N409" s="572">
        <v>35</v>
      </c>
      <c r="O409" s="572">
        <v>35</v>
      </c>
      <c r="P409" s="324" t="str">
        <f>IF((0=$C409),"",IFERROR(IF($C409&lt;20,$C409*M409,IF(AND(20&lt;=$C409,$C409&lt;=100),$C409*N409,IF($C409&gt;100,$C409*O409,"No Offer"))),"No Offer"))</f>
        <v/>
      </c>
      <c r="Q409" s="575">
        <v>20</v>
      </c>
      <c r="R409" s="575">
        <v>18</v>
      </c>
      <c r="S409" s="575">
        <v>18</v>
      </c>
      <c r="T409" s="326" t="str">
        <f>IF((0=$C409),"",IFERROR(IF($C409&lt;20,$C409*Q409,IF(AND(20&lt;=$C409,$C409&lt;=100),$C409*R409,IF($C409&gt;100,$C409*S409,"No Offer"))),"No Offer"))</f>
        <v/>
      </c>
      <c r="U409" s="576">
        <v>38.36</v>
      </c>
      <c r="V409" s="576">
        <v>19.79</v>
      </c>
      <c r="W409" s="576">
        <v>18.440000000000001</v>
      </c>
      <c r="X409" s="324" t="str">
        <f>IF((0=$C409),"",IFERROR(IF($C409&lt;20,$C409*U409,IF(AND(20&lt;=$C409,$C409&lt;=100),$C409*V409,IF($C409&gt;100,$C409*W409,"No Offer"))),"No Offer"))</f>
        <v/>
      </c>
      <c r="Y409" s="573" t="s">
        <v>403</v>
      </c>
      <c r="Z409" s="573" t="s">
        <v>402</v>
      </c>
      <c r="AA409" s="573" t="s">
        <v>402</v>
      </c>
      <c r="AB409" s="326" t="str">
        <f>IF((0=$C409),"",IFERROR(IF($C409&lt;20,$C409*Y409,IF(AND(20&lt;=$C409,$C409&lt;=100),$C409*Z409,IF($C409&gt;100,$C409*AA409,"No Offer"))),"No Offer"))</f>
        <v/>
      </c>
      <c r="AC409" s="651">
        <v>405</v>
      </c>
      <c r="AD409" s="651">
        <f>AC409</f>
        <v>405</v>
      </c>
    </row>
    <row r="410" spans="1:30" ht="13.5" customHeight="1" x14ac:dyDescent="0.2">
      <c r="A410" s="316"/>
      <c r="B410" s="558"/>
      <c r="C410" s="318"/>
      <c r="D410" s="318"/>
      <c r="E410" s="572"/>
      <c r="F410" s="572"/>
      <c r="G410" s="572"/>
      <c r="H410" s="319"/>
      <c r="I410" s="573"/>
      <c r="J410" s="573"/>
      <c r="K410" s="573"/>
      <c r="L410" s="573"/>
      <c r="M410" s="572"/>
      <c r="N410" s="572"/>
      <c r="O410" s="572"/>
      <c r="P410" s="572"/>
      <c r="Q410" s="575"/>
      <c r="R410" s="575"/>
      <c r="S410" s="575"/>
      <c r="T410" s="575"/>
      <c r="U410" s="576"/>
      <c r="V410" s="576"/>
      <c r="W410" s="576"/>
      <c r="X410" s="576"/>
      <c r="Y410" s="573"/>
      <c r="Z410" s="573"/>
      <c r="AA410" s="573"/>
      <c r="AB410" s="411"/>
      <c r="AC410" s="651">
        <v>406</v>
      </c>
    </row>
    <row r="411" spans="1:30" ht="13.5" customHeight="1" x14ac:dyDescent="0.2">
      <c r="A411" s="331"/>
      <c r="B411" s="586" t="s">
        <v>2540</v>
      </c>
      <c r="C411" s="334"/>
      <c r="D411" s="334"/>
      <c r="E411" s="804">
        <v>75.790000000000006</v>
      </c>
      <c r="F411" s="804">
        <v>75.790000000000006</v>
      </c>
      <c r="G411" s="804" t="s">
        <v>1596</v>
      </c>
      <c r="H411" s="334"/>
      <c r="I411" s="805" t="s">
        <v>1633</v>
      </c>
      <c r="J411" s="805" t="s">
        <v>1595</v>
      </c>
      <c r="K411" s="805" t="s">
        <v>1596</v>
      </c>
      <c r="L411" s="805"/>
      <c r="M411" s="804" t="s">
        <v>1633</v>
      </c>
      <c r="N411" s="804" t="s">
        <v>1595</v>
      </c>
      <c r="O411" s="804" t="s">
        <v>1596</v>
      </c>
      <c r="P411" s="804"/>
      <c r="Q411" s="804" t="s">
        <v>1633</v>
      </c>
      <c r="R411" s="804" t="s">
        <v>1595</v>
      </c>
      <c r="S411" s="804" t="s">
        <v>1596</v>
      </c>
      <c r="T411" s="804"/>
      <c r="U411" s="805" t="s">
        <v>1633</v>
      </c>
      <c r="V411" s="805" t="s">
        <v>1595</v>
      </c>
      <c r="W411" s="805" t="s">
        <v>1596</v>
      </c>
      <c r="X411" s="805"/>
      <c r="Y411" s="805" t="s">
        <v>1633</v>
      </c>
      <c r="Z411" s="805" t="s">
        <v>1595</v>
      </c>
      <c r="AA411" s="805" t="s">
        <v>1596</v>
      </c>
      <c r="AB411" s="433"/>
      <c r="AC411" s="651">
        <v>407</v>
      </c>
    </row>
    <row r="412" spans="1:30" ht="13.5" customHeight="1" x14ac:dyDescent="0.2">
      <c r="A412" s="794"/>
      <c r="B412" s="721" t="s">
        <v>1776</v>
      </c>
      <c r="C412" s="722"/>
      <c r="D412" s="723"/>
      <c r="E412" s="723"/>
      <c r="F412" s="723"/>
      <c r="G412" s="747">
        <f>SUM(H414:H416)</f>
        <v>0</v>
      </c>
      <c r="H412" s="723"/>
      <c r="I412" s="723"/>
      <c r="J412" s="723"/>
      <c r="K412" s="747">
        <f>SUM(L414:L416)</f>
        <v>0</v>
      </c>
      <c r="L412" s="723"/>
      <c r="M412" s="723"/>
      <c r="N412" s="723"/>
      <c r="O412" s="747">
        <f>SUM(P414:P416)</f>
        <v>0</v>
      </c>
      <c r="P412" s="723"/>
      <c r="Q412" s="723"/>
      <c r="R412" s="723"/>
      <c r="S412" s="747">
        <f>SUM(T414:T416)</f>
        <v>0</v>
      </c>
      <c r="T412" s="723"/>
      <c r="U412" s="723"/>
      <c r="V412" s="723"/>
      <c r="W412" s="747">
        <f>SUM(X414:X416)</f>
        <v>0</v>
      </c>
      <c r="X412" s="723"/>
      <c r="Y412" s="723"/>
      <c r="Z412" s="723"/>
      <c r="AA412" s="747">
        <f>SUM(AB414:AB416)</f>
        <v>0</v>
      </c>
      <c r="AB412" s="723"/>
      <c r="AC412" s="651">
        <v>408</v>
      </c>
    </row>
    <row r="413" spans="1:30" ht="13.5" customHeight="1" x14ac:dyDescent="0.2">
      <c r="A413" s="316"/>
      <c r="B413" s="558"/>
      <c r="C413" s="318"/>
      <c r="D413" s="318"/>
      <c r="E413" s="572"/>
      <c r="F413" s="572"/>
      <c r="G413" s="572"/>
      <c r="H413" s="319"/>
      <c r="I413" s="573"/>
      <c r="J413" s="573"/>
      <c r="K413" s="573"/>
      <c r="L413" s="573"/>
      <c r="M413" s="572"/>
      <c r="N413" s="572"/>
      <c r="O413" s="572"/>
      <c r="P413" s="572"/>
      <c r="Q413" s="575"/>
      <c r="R413" s="575"/>
      <c r="S413" s="575"/>
      <c r="T413" s="575"/>
      <c r="U413" s="576"/>
      <c r="V413" s="576"/>
      <c r="W413" s="576"/>
      <c r="X413" s="576"/>
      <c r="Y413" s="573"/>
      <c r="Z413" s="573"/>
      <c r="AA413" s="573"/>
      <c r="AB413" s="411"/>
      <c r="AC413" s="651">
        <v>409</v>
      </c>
    </row>
    <row r="414" spans="1:30" ht="52.5" customHeight="1" x14ac:dyDescent="0.2">
      <c r="A414" s="316" t="s">
        <v>2541</v>
      </c>
      <c r="B414" s="558" t="s">
        <v>2542</v>
      </c>
      <c r="C414" s="318">
        <f>'Series 1100 Input'!J414</f>
        <v>0</v>
      </c>
      <c r="D414" s="318" t="s">
        <v>451</v>
      </c>
      <c r="E414" s="572">
        <v>75.790000000000006</v>
      </c>
      <c r="F414" s="572">
        <v>75.790000000000006</v>
      </c>
      <c r="G414" s="572">
        <v>75.790000000000006</v>
      </c>
      <c r="H414" s="324" t="str">
        <f>IF((0=$C414),"",IFERROR(IF($C414&lt;20,$C414*E414,IF(AND(20&lt;=$C414,$C414&lt;=100),$C414*F414,IF($C414&gt;100,$C414*G414,"No Offer"))),"No Offer"))</f>
        <v/>
      </c>
      <c r="I414" s="573">
        <v>25</v>
      </c>
      <c r="J414" s="573">
        <v>25</v>
      </c>
      <c r="K414" s="573">
        <v>25</v>
      </c>
      <c r="L414" s="326" t="str">
        <f>IF((0=$C414),"",IFERROR(IF($C414&lt;20,$C414*I414,IF(AND(20&lt;=$C414,$C414&lt;=100),$C414*J414,IF($C414&gt;100,$C414*K414,"No Offer"))),"No Offer"))</f>
        <v/>
      </c>
      <c r="M414" s="572">
        <v>39.46</v>
      </c>
      <c r="N414" s="572">
        <v>39.46</v>
      </c>
      <c r="O414" s="572">
        <v>39.46</v>
      </c>
      <c r="P414" s="324" t="str">
        <f>IF((0=$C414),"",IFERROR(IF($C414&lt;20,$C414*M414,IF(AND(20&lt;=$C414,$C414&lt;=100),$C414*N414,IF($C414&gt;100,$C414*O414,"No Offer"))),"No Offer"))</f>
        <v/>
      </c>
      <c r="Q414" s="575">
        <v>20</v>
      </c>
      <c r="R414" s="575">
        <v>18</v>
      </c>
      <c r="S414" s="575">
        <v>18</v>
      </c>
      <c r="T414" s="326" t="str">
        <f>IF((0=$C414),"",IFERROR(IF($C414&lt;20,$C414*Q414,IF(AND(20&lt;=$C414,$C414&lt;=100),$C414*R414,IF($C414&gt;100,$C414*S414,"No Offer"))),"No Offer"))</f>
        <v/>
      </c>
      <c r="U414" s="576">
        <v>42.7</v>
      </c>
      <c r="V414" s="576">
        <v>29.2</v>
      </c>
      <c r="W414" s="576">
        <v>25.83</v>
      </c>
      <c r="X414" s="324" t="str">
        <f>IF((0=$C414),"",IFERROR(IF($C414&lt;20,$C414*U414,IF(AND(20&lt;=$C414,$C414&lt;=100),$C414*V414,IF($C414&gt;100,$C414*W414,"No Offer"))),"No Offer"))</f>
        <v/>
      </c>
      <c r="Y414" s="573" t="s">
        <v>403</v>
      </c>
      <c r="Z414" s="573" t="s">
        <v>402</v>
      </c>
      <c r="AA414" s="573" t="s">
        <v>402</v>
      </c>
      <c r="AB414" s="326" t="str">
        <f>IF((0=$C414),"",IFERROR(IF($C414&lt;20,$C414*Y414,IF(AND(20&lt;=$C414,$C414&lt;=100),$C414*Z414,IF($C414&gt;100,$C414*AA414,"No Offer"))),"No Offer"))</f>
        <v/>
      </c>
      <c r="AC414" s="651">
        <v>410</v>
      </c>
      <c r="AD414" s="651">
        <f>AC414</f>
        <v>410</v>
      </c>
    </row>
    <row r="415" spans="1:30" ht="13.5" customHeight="1" x14ac:dyDescent="0.2">
      <c r="A415" s="316"/>
      <c r="B415" s="558"/>
      <c r="C415" s="318"/>
      <c r="D415" s="318"/>
      <c r="E415" s="572"/>
      <c r="F415" s="572"/>
      <c r="G415" s="572"/>
      <c r="H415" s="319"/>
      <c r="I415" s="573"/>
      <c r="J415" s="573"/>
      <c r="K415" s="573"/>
      <c r="L415" s="318"/>
      <c r="M415" s="572"/>
      <c r="N415" s="572"/>
      <c r="O415" s="572"/>
      <c r="P415" s="319"/>
      <c r="Q415" s="575"/>
      <c r="R415" s="575"/>
      <c r="S415" s="575"/>
      <c r="T415" s="318"/>
      <c r="U415" s="576"/>
      <c r="V415" s="576"/>
      <c r="W415" s="576"/>
      <c r="X415" s="319"/>
      <c r="Y415" s="573"/>
      <c r="Z415" s="573"/>
      <c r="AA415" s="573"/>
      <c r="AB415" s="318"/>
      <c r="AC415" s="651">
        <v>411</v>
      </c>
    </row>
    <row r="416" spans="1:30" ht="54" customHeight="1" x14ac:dyDescent="0.2">
      <c r="A416" s="316" t="s">
        <v>2543</v>
      </c>
      <c r="B416" s="558" t="s">
        <v>2544</v>
      </c>
      <c r="C416" s="318">
        <f>'Series 1100 Input'!J416</f>
        <v>0</v>
      </c>
      <c r="D416" s="318" t="s">
        <v>451</v>
      </c>
      <c r="E416" s="572">
        <v>75.790000000000006</v>
      </c>
      <c r="F416" s="572">
        <v>82.06</v>
      </c>
      <c r="G416" s="572">
        <v>82.06</v>
      </c>
      <c r="H416" s="324" t="str">
        <f>IF((0=$C416),"",IFERROR(IF($C416&lt;20,$C416*E416,IF(AND(20&lt;=$C416,$C416&lt;=100),$C416*F416,IF($C416&gt;100,$C416*G416,"No Offer"))),"No Offer"))</f>
        <v/>
      </c>
      <c r="I416" s="573">
        <v>25</v>
      </c>
      <c r="J416" s="573">
        <v>25</v>
      </c>
      <c r="K416" s="573">
        <v>25</v>
      </c>
      <c r="L416" s="326" t="str">
        <f>IF((0=$C416),"",IFERROR(IF($C416&lt;20,$C416*I416,IF(AND(20&lt;=$C416,$C416&lt;=100),$C416*J416,IF($C416&gt;100,$C416*K416,"No Offer"))),"No Offer"))</f>
        <v/>
      </c>
      <c r="M416" s="572">
        <v>39.46</v>
      </c>
      <c r="N416" s="572">
        <v>39.46</v>
      </c>
      <c r="O416" s="572">
        <v>39.46</v>
      </c>
      <c r="P416" s="324" t="str">
        <f>IF((0=$C416),"",IFERROR(IF($C416&lt;20,$C416*M416,IF(AND(20&lt;=$C416,$C416&lt;=100),$C416*N416,IF($C416&gt;100,$C416*O416,"No Offer"))),"No Offer"))</f>
        <v/>
      </c>
      <c r="Q416" s="575">
        <v>20</v>
      </c>
      <c r="R416" s="575">
        <v>18</v>
      </c>
      <c r="S416" s="575">
        <v>18</v>
      </c>
      <c r="T416" s="326" t="str">
        <f>IF((0=$C416),"",IFERROR(IF($C416&lt;20,$C416*Q416,IF(AND(20&lt;=$C416,$C416&lt;=100),$C416*R416,IF($C416&gt;100,$C416*S416,"No Offer"))),"No Offer"))</f>
        <v/>
      </c>
      <c r="U416" s="576">
        <v>52.75</v>
      </c>
      <c r="V416" s="576">
        <v>39.25</v>
      </c>
      <c r="W416" s="576">
        <v>35.880000000000003</v>
      </c>
      <c r="X416" s="324" t="str">
        <f>IF((0=$C416),"",IFERROR(IF($C416&lt;20,$C416*U416,IF(AND(20&lt;=$C416,$C416&lt;=100),$C416*V416,IF($C416&gt;100,$C416*W416,"No Offer"))),"No Offer"))</f>
        <v/>
      </c>
      <c r="Y416" s="573" t="s">
        <v>403</v>
      </c>
      <c r="Z416" s="573" t="s">
        <v>402</v>
      </c>
      <c r="AA416" s="573" t="s">
        <v>402</v>
      </c>
      <c r="AB416" s="326" t="str">
        <f>IF((0=$C416),"",IFERROR(IF($C416&lt;20,$C416*Y416,IF(AND(20&lt;=$C416,$C416&lt;=100),$C416*Z416,IF($C416&gt;100,$C416*AA416,"No Offer"))),"No Offer"))</f>
        <v/>
      </c>
      <c r="AC416" s="651">
        <v>412</v>
      </c>
      <c r="AD416" s="651">
        <f>AC416</f>
        <v>412</v>
      </c>
    </row>
    <row r="417" spans="1:30" ht="13.5" customHeight="1" x14ac:dyDescent="0.2">
      <c r="A417" s="316"/>
      <c r="B417" s="317"/>
      <c r="C417" s="318"/>
      <c r="D417" s="318"/>
      <c r="E417" s="572"/>
      <c r="F417" s="572"/>
      <c r="G417" s="572"/>
      <c r="H417" s="319"/>
      <c r="I417" s="573"/>
      <c r="J417" s="573"/>
      <c r="K417" s="573"/>
      <c r="L417" s="573"/>
      <c r="M417" s="572"/>
      <c r="N417" s="572"/>
      <c r="O417" s="572"/>
      <c r="P417" s="572"/>
      <c r="Q417" s="575"/>
      <c r="R417" s="575"/>
      <c r="S417" s="575"/>
      <c r="T417" s="575"/>
      <c r="U417" s="576"/>
      <c r="V417" s="576"/>
      <c r="W417" s="576"/>
      <c r="X417" s="576"/>
      <c r="Y417" s="573"/>
      <c r="Z417" s="573"/>
      <c r="AA417" s="573"/>
      <c r="AB417" s="411"/>
      <c r="AC417" s="651">
        <v>413</v>
      </c>
    </row>
    <row r="418" spans="1:30" ht="13.5" customHeight="1" x14ac:dyDescent="0.2">
      <c r="A418" s="331"/>
      <c r="B418" s="586" t="s">
        <v>2315</v>
      </c>
      <c r="C418" s="334"/>
      <c r="D418" s="334"/>
      <c r="E418" s="804" t="s">
        <v>1633</v>
      </c>
      <c r="F418" s="804" t="s">
        <v>1595</v>
      </c>
      <c r="G418" s="804" t="s">
        <v>1596</v>
      </c>
      <c r="H418" s="334"/>
      <c r="I418" s="805" t="s">
        <v>1633</v>
      </c>
      <c r="J418" s="805" t="s">
        <v>1595</v>
      </c>
      <c r="K418" s="805" t="s">
        <v>1596</v>
      </c>
      <c r="L418" s="805"/>
      <c r="M418" s="804" t="s">
        <v>1633</v>
      </c>
      <c r="N418" s="804" t="s">
        <v>1595</v>
      </c>
      <c r="O418" s="804" t="s">
        <v>1596</v>
      </c>
      <c r="P418" s="804"/>
      <c r="Q418" s="804" t="s">
        <v>1633</v>
      </c>
      <c r="R418" s="804" t="s">
        <v>1595</v>
      </c>
      <c r="S418" s="804" t="s">
        <v>1596</v>
      </c>
      <c r="T418" s="804"/>
      <c r="U418" s="805" t="s">
        <v>1633</v>
      </c>
      <c r="V418" s="805" t="s">
        <v>1595</v>
      </c>
      <c r="W418" s="805" t="s">
        <v>1596</v>
      </c>
      <c r="X418" s="805"/>
      <c r="Y418" s="805" t="s">
        <v>1633</v>
      </c>
      <c r="Z418" s="805" t="s">
        <v>1595</v>
      </c>
      <c r="AA418" s="805" t="s">
        <v>1596</v>
      </c>
      <c r="AB418" s="433"/>
      <c r="AC418" s="651">
        <v>414</v>
      </c>
    </row>
    <row r="419" spans="1:30" ht="13.5" customHeight="1" x14ac:dyDescent="0.2">
      <c r="A419" s="794"/>
      <c r="B419" s="721" t="s">
        <v>2210</v>
      </c>
      <c r="C419" s="722"/>
      <c r="D419" s="723"/>
      <c r="E419" s="723"/>
      <c r="F419" s="723"/>
      <c r="G419" s="747">
        <f>SUM(H421:H423)</f>
        <v>0</v>
      </c>
      <c r="H419" s="723"/>
      <c r="I419" s="723"/>
      <c r="J419" s="723"/>
      <c r="K419" s="747">
        <f>SUM(L421:L423)</f>
        <v>0</v>
      </c>
      <c r="L419" s="723"/>
      <c r="M419" s="723"/>
      <c r="N419" s="723"/>
      <c r="O419" s="747">
        <f>SUM(P421:P423)</f>
        <v>0</v>
      </c>
      <c r="P419" s="723"/>
      <c r="Q419" s="723"/>
      <c r="R419" s="723"/>
      <c r="S419" s="747">
        <f>SUM(T421:T423)</f>
        <v>0</v>
      </c>
      <c r="T419" s="723"/>
      <c r="U419" s="723"/>
      <c r="V419" s="723"/>
      <c r="W419" s="747">
        <f>SUM(X421:X423)</f>
        <v>0</v>
      </c>
      <c r="X419" s="723"/>
      <c r="Y419" s="723"/>
      <c r="Z419" s="723"/>
      <c r="AA419" s="747">
        <f>SUM(AB421:AB423)</f>
        <v>0</v>
      </c>
      <c r="AB419" s="723"/>
      <c r="AC419" s="651">
        <v>415</v>
      </c>
    </row>
    <row r="420" spans="1:30" ht="13.5" customHeight="1" x14ac:dyDescent="0.2">
      <c r="A420" s="316"/>
      <c r="B420" s="558"/>
      <c r="C420" s="318"/>
      <c r="D420" s="318"/>
      <c r="E420" s="572"/>
      <c r="F420" s="572"/>
      <c r="G420" s="572"/>
      <c r="H420" s="319"/>
      <c r="I420" s="573"/>
      <c r="J420" s="573"/>
      <c r="K420" s="573"/>
      <c r="L420" s="573"/>
      <c r="M420" s="572"/>
      <c r="N420" s="572"/>
      <c r="O420" s="572"/>
      <c r="P420" s="572"/>
      <c r="Q420" s="575"/>
      <c r="R420" s="575"/>
      <c r="S420" s="575"/>
      <c r="T420" s="575"/>
      <c r="U420" s="576"/>
      <c r="V420" s="576"/>
      <c r="W420" s="576"/>
      <c r="X420" s="576"/>
      <c r="Y420" s="573"/>
      <c r="Z420" s="573"/>
      <c r="AA420" s="573"/>
      <c r="AB420" s="411"/>
      <c r="AC420" s="651">
        <v>416</v>
      </c>
    </row>
    <row r="421" spans="1:30" ht="52.5" customHeight="1" x14ac:dyDescent="0.2">
      <c r="A421" s="316" t="s">
        <v>2545</v>
      </c>
      <c r="B421" s="558" t="s">
        <v>2546</v>
      </c>
      <c r="C421" s="318">
        <f>'Series 1100 Input'!J421</f>
        <v>0</v>
      </c>
      <c r="D421" s="318" t="s">
        <v>451</v>
      </c>
      <c r="E421" s="572">
        <v>82.06</v>
      </c>
      <c r="F421" s="572">
        <v>82.06</v>
      </c>
      <c r="G421" s="572">
        <v>82.06</v>
      </c>
      <c r="H421" s="324" t="str">
        <f>IF((0=$C421),"",IFERROR(IF($C421&lt;20,$C421*E421,IF(AND(20&lt;=$C421,$C421&lt;=100),$C421*F421,IF($C421&gt;100,$C421*G421,"No Offer"))),"No Offer"))</f>
        <v/>
      </c>
      <c r="I421" s="573">
        <v>25</v>
      </c>
      <c r="J421" s="573">
        <v>25</v>
      </c>
      <c r="K421" s="573">
        <v>25</v>
      </c>
      <c r="L421" s="326" t="str">
        <f>IF((0=$C421),"",IFERROR(IF($C421&lt;20,$C421*I421,IF(AND(20&lt;=$C421,$C421&lt;=100),$C421*J421,IF($C421&gt;100,$C421*K421,"No Offer"))),"No Offer"))</f>
        <v/>
      </c>
      <c r="M421" s="572">
        <v>45.6</v>
      </c>
      <c r="N421" s="572">
        <v>45.6</v>
      </c>
      <c r="O421" s="572">
        <v>45.6</v>
      </c>
      <c r="P421" s="324" t="str">
        <f>IF((0=$C421),"",IFERROR(IF($C421&lt;20,$C421*M421,IF(AND(20&lt;=$C421,$C421&lt;=100),$C421*N421,IF($C421&gt;100,$C421*O421,"No Offer"))),"No Offer"))</f>
        <v/>
      </c>
      <c r="Q421" s="575">
        <v>20</v>
      </c>
      <c r="R421" s="575">
        <v>18</v>
      </c>
      <c r="S421" s="575">
        <v>18</v>
      </c>
      <c r="T421" s="326" t="str">
        <f>IF((0=$C421),"",IFERROR(IF($C421&lt;20,$C421*Q421,IF(AND(20&lt;=$C421,$C421&lt;=100),$C421*R421,IF($C421&gt;100,$C421*S421,"No Offer"))),"No Offer"))</f>
        <v/>
      </c>
      <c r="U421" s="576">
        <v>85</v>
      </c>
      <c r="V421" s="576">
        <v>67.5</v>
      </c>
      <c r="W421" s="576">
        <v>51.9</v>
      </c>
      <c r="X421" s="324" t="str">
        <f>IF((0=$C421),"",IFERROR(IF($C421&lt;20,$C421*U421,IF(AND(20&lt;=$C421,$C421&lt;=100),$C421*V421,IF($C421&gt;100,$C421*W421,"No Offer"))),"No Offer"))</f>
        <v/>
      </c>
      <c r="Y421" s="573" t="s">
        <v>403</v>
      </c>
      <c r="Z421" s="573" t="s">
        <v>402</v>
      </c>
      <c r="AA421" s="573" t="s">
        <v>402</v>
      </c>
      <c r="AB421" s="326" t="str">
        <f>IF((0=$C421),"",IFERROR(IF($C421&lt;20,$C421*Y421,IF(AND(20&lt;=$C421,$C421&lt;=100),$C421*Z421,IF($C421&gt;100,$C421*AA421,"No Offer"))),"No Offer"))</f>
        <v/>
      </c>
      <c r="AC421" s="651">
        <v>417</v>
      </c>
      <c r="AD421" s="651">
        <f>AC421</f>
        <v>417</v>
      </c>
    </row>
    <row r="422" spans="1:30" ht="13.5" customHeight="1" x14ac:dyDescent="0.2">
      <c r="A422" s="316"/>
      <c r="B422" s="558"/>
      <c r="C422" s="318"/>
      <c r="D422" s="318"/>
      <c r="E422" s="572"/>
      <c r="F422" s="572"/>
      <c r="G422" s="572"/>
      <c r="H422" s="319"/>
      <c r="I422" s="573"/>
      <c r="J422" s="573"/>
      <c r="K422" s="573"/>
      <c r="L422" s="318"/>
      <c r="M422" s="572"/>
      <c r="N422" s="572"/>
      <c r="O422" s="572"/>
      <c r="P422" s="319"/>
      <c r="Q422" s="575"/>
      <c r="R422" s="575"/>
      <c r="S422" s="575"/>
      <c r="T422" s="318"/>
      <c r="U422" s="576"/>
      <c r="V422" s="576"/>
      <c r="W422" s="576"/>
      <c r="X422" s="319"/>
      <c r="Y422" s="573"/>
      <c r="Z422" s="573"/>
      <c r="AA422" s="573"/>
      <c r="AB422" s="318"/>
      <c r="AC422" s="651">
        <v>418</v>
      </c>
    </row>
    <row r="423" spans="1:30" ht="58.5" customHeight="1" x14ac:dyDescent="0.2">
      <c r="A423" s="316" t="s">
        <v>2547</v>
      </c>
      <c r="B423" s="558" t="s">
        <v>2548</v>
      </c>
      <c r="C423" s="318">
        <f>'Series 1100 Input'!J423</f>
        <v>0</v>
      </c>
      <c r="D423" s="318" t="s">
        <v>451</v>
      </c>
      <c r="E423" s="572">
        <v>82.06</v>
      </c>
      <c r="F423" s="572">
        <v>82.06</v>
      </c>
      <c r="G423" s="572">
        <v>82.06</v>
      </c>
      <c r="H423" s="324" t="str">
        <f>IF((0=$C423),"",IFERROR(IF($C423&lt;20,$C423*E423,IF(AND(20&lt;=$C423,$C423&lt;=100),$C423*F423,IF($C423&gt;100,$C423*G423,"No Offer"))),"No Offer"))</f>
        <v/>
      </c>
      <c r="I423" s="573">
        <v>25</v>
      </c>
      <c r="J423" s="573">
        <v>25</v>
      </c>
      <c r="K423" s="573">
        <v>25</v>
      </c>
      <c r="L423" s="326" t="str">
        <f>IF((0=$C423),"",IFERROR(IF($C423&lt;20,$C423*I423,IF(AND(20&lt;=$C423,$C423&lt;=100),$C423*J423,IF($C423&gt;100,$C423*K423,"No Offer"))),"No Offer"))</f>
        <v/>
      </c>
      <c r="M423" s="572">
        <v>45.6</v>
      </c>
      <c r="N423" s="572">
        <v>45.6</v>
      </c>
      <c r="O423" s="572">
        <v>45.6</v>
      </c>
      <c r="P423" s="324" t="str">
        <f>IF((0=$C423),"",IFERROR(IF($C423&lt;20,$C423*M423,IF(AND(20&lt;=$C423,$C423&lt;=100),$C423*N423,IF($C423&gt;100,$C423*O423,"No Offer"))),"No Offer"))</f>
        <v/>
      </c>
      <c r="Q423" s="575">
        <v>20</v>
      </c>
      <c r="R423" s="575">
        <v>18</v>
      </c>
      <c r="S423" s="575">
        <v>18</v>
      </c>
      <c r="T423" s="326" t="str">
        <f>IF((0=$C423),"",IFERROR(IF($C423&lt;20,$C423*Q423,IF(AND(20&lt;=$C423,$C423&lt;=100),$C423*R423,IF($C423&gt;100,$C423*S423,"No Offer"))),"No Offer"))</f>
        <v/>
      </c>
      <c r="U423" s="576">
        <v>95</v>
      </c>
      <c r="V423" s="576">
        <v>75</v>
      </c>
      <c r="W423" s="576">
        <v>59.4</v>
      </c>
      <c r="X423" s="324" t="str">
        <f>IF((0=$C423),"",IFERROR(IF($C423&lt;20,$C423*U423,IF(AND(20&lt;=$C423,$C423&lt;=100),$C423*V423,IF($C423&gt;100,$C423*W423,"No Offer"))),"No Offer"))</f>
        <v/>
      </c>
      <c r="Y423" s="573" t="s">
        <v>403</v>
      </c>
      <c r="Z423" s="573" t="s">
        <v>402</v>
      </c>
      <c r="AA423" s="573" t="s">
        <v>402</v>
      </c>
      <c r="AB423" s="326" t="str">
        <f>IF((0=$C423),"",IFERROR(IF($C423&lt;20,$C423*Y423,IF(AND(20&lt;=$C423,$C423&lt;=100),$C423*Z423,IF($C423&gt;100,$C423*AA423,"No Offer"))),"No Offer"))</f>
        <v/>
      </c>
      <c r="AC423" s="651">
        <v>419</v>
      </c>
      <c r="AD423" s="651">
        <f>AC423</f>
        <v>419</v>
      </c>
    </row>
    <row r="424" spans="1:30" ht="13.5" customHeight="1" x14ac:dyDescent="0.2">
      <c r="A424" s="316"/>
      <c r="B424" s="558"/>
      <c r="C424" s="318"/>
      <c r="D424" s="318"/>
      <c r="E424" s="572"/>
      <c r="F424" s="572"/>
      <c r="G424" s="572"/>
      <c r="H424" s="319"/>
      <c r="I424" s="573"/>
      <c r="J424" s="573"/>
      <c r="K424" s="573"/>
      <c r="L424" s="573"/>
      <c r="M424" s="572"/>
      <c r="N424" s="572"/>
      <c r="O424" s="572"/>
      <c r="P424" s="572"/>
      <c r="Q424" s="575"/>
      <c r="R424" s="575"/>
      <c r="S424" s="575"/>
      <c r="T424" s="575"/>
      <c r="U424" s="576"/>
      <c r="V424" s="576"/>
      <c r="W424" s="576"/>
      <c r="X424" s="576"/>
      <c r="Y424" s="573"/>
      <c r="Z424" s="573"/>
      <c r="AA424" s="573"/>
      <c r="AB424" s="411"/>
      <c r="AC424" s="651">
        <v>420</v>
      </c>
    </row>
    <row r="425" spans="1:30" ht="13.5" customHeight="1" x14ac:dyDescent="0.2">
      <c r="A425" s="331"/>
      <c r="B425" s="586" t="s">
        <v>2345</v>
      </c>
      <c r="C425" s="334"/>
      <c r="D425" s="334"/>
      <c r="E425" s="804" t="s">
        <v>1633</v>
      </c>
      <c r="F425" s="804" t="s">
        <v>1595</v>
      </c>
      <c r="G425" s="804" t="s">
        <v>1596</v>
      </c>
      <c r="H425" s="334"/>
      <c r="I425" s="805" t="s">
        <v>1633</v>
      </c>
      <c r="J425" s="805" t="s">
        <v>1595</v>
      </c>
      <c r="K425" s="805" t="s">
        <v>1596</v>
      </c>
      <c r="L425" s="805"/>
      <c r="M425" s="804" t="s">
        <v>1633</v>
      </c>
      <c r="N425" s="804" t="s">
        <v>1595</v>
      </c>
      <c r="O425" s="804" t="s">
        <v>1596</v>
      </c>
      <c r="P425" s="804"/>
      <c r="Q425" s="804" t="s">
        <v>1633</v>
      </c>
      <c r="R425" s="804" t="s">
        <v>1595</v>
      </c>
      <c r="S425" s="804" t="s">
        <v>1596</v>
      </c>
      <c r="T425" s="804"/>
      <c r="U425" s="805" t="s">
        <v>1633</v>
      </c>
      <c r="V425" s="805" t="s">
        <v>1595</v>
      </c>
      <c r="W425" s="805" t="s">
        <v>1596</v>
      </c>
      <c r="X425" s="805"/>
      <c r="Y425" s="805" t="s">
        <v>1633</v>
      </c>
      <c r="Z425" s="805" t="s">
        <v>1595</v>
      </c>
      <c r="AA425" s="805" t="s">
        <v>1596</v>
      </c>
      <c r="AB425" s="433"/>
      <c r="AC425" s="651">
        <v>421</v>
      </c>
    </row>
    <row r="426" spans="1:30" ht="13.5" customHeight="1" x14ac:dyDescent="0.2">
      <c r="A426" s="794"/>
      <c r="B426" s="721" t="s">
        <v>2210</v>
      </c>
      <c r="C426" s="722"/>
      <c r="D426" s="723"/>
      <c r="E426" s="723"/>
      <c r="F426" s="723"/>
      <c r="G426" s="747">
        <f>SUM(H428:H430)</f>
        <v>0</v>
      </c>
      <c r="H426" s="723"/>
      <c r="I426" s="723"/>
      <c r="J426" s="723"/>
      <c r="K426" s="747">
        <f>SUM(L428:L430)</f>
        <v>0</v>
      </c>
      <c r="L426" s="723"/>
      <c r="M426" s="723"/>
      <c r="N426" s="723"/>
      <c r="O426" s="747">
        <f>SUM(P428:P430)</f>
        <v>0</v>
      </c>
      <c r="P426" s="723"/>
      <c r="Q426" s="723"/>
      <c r="R426" s="723"/>
      <c r="S426" s="747">
        <f>SUM(T428:T430)</f>
        <v>0</v>
      </c>
      <c r="T426" s="723"/>
      <c r="U426" s="723"/>
      <c r="V426" s="723"/>
      <c r="W426" s="747">
        <f>SUM(X428:X430)</f>
        <v>0</v>
      </c>
      <c r="X426" s="723"/>
      <c r="Y426" s="723"/>
      <c r="Z426" s="723"/>
      <c r="AA426" s="747">
        <f>SUM(AB428:AB430)</f>
        <v>0</v>
      </c>
      <c r="AB426" s="723"/>
      <c r="AC426" s="651">
        <v>422</v>
      </c>
    </row>
    <row r="427" spans="1:30" ht="13.5" customHeight="1" x14ac:dyDescent="0.2">
      <c r="A427" s="316"/>
      <c r="B427" s="558"/>
      <c r="C427" s="318"/>
      <c r="D427" s="318"/>
      <c r="E427" s="572"/>
      <c r="F427" s="572"/>
      <c r="G427" s="572"/>
      <c r="H427" s="319"/>
      <c r="I427" s="573"/>
      <c r="J427" s="573"/>
      <c r="K427" s="573"/>
      <c r="L427" s="573"/>
      <c r="M427" s="572"/>
      <c r="N427" s="572"/>
      <c r="O427" s="572"/>
      <c r="P427" s="572"/>
      <c r="Q427" s="575"/>
      <c r="R427" s="575"/>
      <c r="S427" s="575"/>
      <c r="T427" s="575"/>
      <c r="U427" s="576"/>
      <c r="V427" s="576"/>
      <c r="W427" s="576"/>
      <c r="X427" s="576"/>
      <c r="Y427" s="573"/>
      <c r="Z427" s="573"/>
      <c r="AA427" s="573"/>
      <c r="AB427" s="411"/>
      <c r="AC427" s="651">
        <v>423</v>
      </c>
    </row>
    <row r="428" spans="1:30" ht="52.5" customHeight="1" x14ac:dyDescent="0.2">
      <c r="A428" s="316" t="s">
        <v>2549</v>
      </c>
      <c r="B428" s="558" t="s">
        <v>2550</v>
      </c>
      <c r="C428" s="318">
        <f>'Series 1100 Input'!J428</f>
        <v>0</v>
      </c>
      <c r="D428" s="318" t="s">
        <v>451</v>
      </c>
      <c r="E428" s="572">
        <v>82.06</v>
      </c>
      <c r="F428" s="572">
        <v>82.06</v>
      </c>
      <c r="G428" s="572">
        <v>82.06</v>
      </c>
      <c r="H428" s="324" t="str">
        <f>IF((0=$C428),"",IFERROR(IF($C428&lt;20,$C428*E428,IF(AND(20&lt;=$C428,$C428&lt;=100),$C428*F428,IF($C428&gt;100,$C428*G428,"No Offer"))),"No Offer"))</f>
        <v/>
      </c>
      <c r="I428" s="573">
        <v>25</v>
      </c>
      <c r="J428" s="573">
        <v>25</v>
      </c>
      <c r="K428" s="573">
        <v>25</v>
      </c>
      <c r="L428" s="326" t="str">
        <f>IF((0=$C428),"",IFERROR(IF($C428&lt;20,$C428*I428,IF(AND(20&lt;=$C428,$C428&lt;=100),$C428*J428,IF($C428&gt;100,$C428*K428,"No Offer"))),"No Offer"))</f>
        <v/>
      </c>
      <c r="M428" s="572">
        <v>39.74</v>
      </c>
      <c r="N428" s="572">
        <v>29.36</v>
      </c>
      <c r="O428" s="572">
        <v>29.36</v>
      </c>
      <c r="P428" s="324" t="str">
        <f>IF((0=$C428),"",IFERROR(IF($C428&lt;20,$C428*M428,IF(AND(20&lt;=$C428,$C428&lt;=100),$C428*N428,IF($C428&gt;100,$C428*O428,"No Offer"))),"No Offer"))</f>
        <v/>
      </c>
      <c r="Q428" s="575">
        <v>20</v>
      </c>
      <c r="R428" s="575">
        <v>18</v>
      </c>
      <c r="S428" s="575">
        <v>18</v>
      </c>
      <c r="T428" s="326" t="str">
        <f>IF((0=$C428),"",IFERROR(IF($C428&lt;20,$C428*Q428,IF(AND(20&lt;=$C428,$C428&lt;=100),$C428*R428,IF($C428&gt;100,$C428*S428,"No Offer"))),"No Offer"))</f>
        <v/>
      </c>
      <c r="U428" s="576">
        <v>75</v>
      </c>
      <c r="V428" s="576">
        <v>63.5</v>
      </c>
      <c r="W428" s="576">
        <v>62.5</v>
      </c>
      <c r="X428" s="324" t="str">
        <f>IF((0=$C428),"",IFERROR(IF($C428&lt;20,$C428*U428,IF(AND(20&lt;=$C428,$C428&lt;=100),$C428*V428,IF($C428&gt;100,$C428*W428,"No Offer"))),"No Offer"))</f>
        <v/>
      </c>
      <c r="Y428" s="573" t="s">
        <v>403</v>
      </c>
      <c r="Z428" s="573" t="s">
        <v>402</v>
      </c>
      <c r="AA428" s="573" t="s">
        <v>402</v>
      </c>
      <c r="AB428" s="326" t="str">
        <f>IF((0=$C428),"",IFERROR(IF($C428&lt;20,$C428*Y428,IF(AND(20&lt;=$C428,$C428&lt;=100),$C428*Z428,IF($C428&gt;100,$C428*AA428,"No Offer"))),"No Offer"))</f>
        <v/>
      </c>
      <c r="AC428" s="651">
        <v>424</v>
      </c>
      <c r="AD428" s="651">
        <f>AC428</f>
        <v>424</v>
      </c>
    </row>
    <row r="429" spans="1:30" ht="13.5" customHeight="1" x14ac:dyDescent="0.2">
      <c r="A429" s="316"/>
      <c r="B429" s="597"/>
      <c r="C429" s="318"/>
      <c r="D429" s="318"/>
      <c r="E429" s="572"/>
      <c r="F429" s="572"/>
      <c r="G429" s="572"/>
      <c r="H429" s="319"/>
      <c r="I429" s="573"/>
      <c r="J429" s="573"/>
      <c r="K429" s="573"/>
      <c r="L429" s="318"/>
      <c r="M429" s="572"/>
      <c r="N429" s="572"/>
      <c r="O429" s="572"/>
      <c r="P429" s="319"/>
      <c r="Q429" s="575"/>
      <c r="R429" s="575"/>
      <c r="S429" s="575"/>
      <c r="T429" s="318"/>
      <c r="U429" s="576"/>
      <c r="V429" s="576"/>
      <c r="W429" s="576"/>
      <c r="X429" s="319"/>
      <c r="Y429" s="573"/>
      <c r="Z429" s="573"/>
      <c r="AA429" s="573"/>
      <c r="AB429" s="318"/>
      <c r="AC429" s="651">
        <v>425</v>
      </c>
    </row>
    <row r="430" spans="1:30" ht="54.75" customHeight="1" x14ac:dyDescent="0.2">
      <c r="A430" s="316" t="s">
        <v>2551</v>
      </c>
      <c r="B430" s="558" t="s">
        <v>2552</v>
      </c>
      <c r="C430" s="318">
        <f>'Series 1100 Input'!J430</f>
        <v>0</v>
      </c>
      <c r="D430" s="318" t="s">
        <v>451</v>
      </c>
      <c r="E430" s="572">
        <v>82.06</v>
      </c>
      <c r="F430" s="572">
        <v>82.06</v>
      </c>
      <c r="G430" s="572">
        <v>82.06</v>
      </c>
      <c r="H430" s="324" t="str">
        <f>IF((0=$C430),"",IFERROR(IF($C430&lt;20,$C430*E430,IF(AND(20&lt;=$C430,$C430&lt;=100),$C430*F430,IF($C430&gt;100,$C430*G430,"No Offer"))),"No Offer"))</f>
        <v/>
      </c>
      <c r="I430" s="573">
        <v>25</v>
      </c>
      <c r="J430" s="573">
        <v>25</v>
      </c>
      <c r="K430" s="573">
        <v>25</v>
      </c>
      <c r="L430" s="326" t="str">
        <f>IF((0=$C430),"",IFERROR(IF($C430&lt;20,$C430*I430,IF(AND(20&lt;=$C430,$C430&lt;=100),$C430*J430,IF($C430&gt;100,$C430*K430,"No Offer"))),"No Offer"))</f>
        <v/>
      </c>
      <c r="M430" s="572">
        <v>39.74</v>
      </c>
      <c r="N430" s="572">
        <v>29.36</v>
      </c>
      <c r="O430" s="572">
        <v>29.36</v>
      </c>
      <c r="P430" s="324" t="str">
        <f>IF((0=$C430),"",IFERROR(IF($C430&lt;20,$C430*M430,IF(AND(20&lt;=$C430,$C430&lt;=100),$C430*N430,IF($C430&gt;100,$C430*O430,"No Offer"))),"No Offer"))</f>
        <v/>
      </c>
      <c r="Q430" s="575">
        <v>20</v>
      </c>
      <c r="R430" s="575">
        <v>18</v>
      </c>
      <c r="S430" s="575">
        <v>18</v>
      </c>
      <c r="T430" s="326" t="str">
        <f>IF((0=$C430),"",IFERROR(IF($C430&lt;20,$C430*Q430,IF(AND(20&lt;=$C430,$C430&lt;=100),$C430*R430,IF($C430&gt;100,$C430*S430,"No Offer"))),"No Offer"))</f>
        <v/>
      </c>
      <c r="U430" s="576">
        <v>85</v>
      </c>
      <c r="V430" s="576">
        <v>73.5</v>
      </c>
      <c r="W430" s="576">
        <v>72.5</v>
      </c>
      <c r="X430" s="324" t="str">
        <f>IF((0=$C430),"",IFERROR(IF($C430&lt;20,$C430*U430,IF(AND(20&lt;=$C430,$C430&lt;=100),$C430*V430,IF($C430&gt;100,$C430*W430,"No Offer"))),"No Offer"))</f>
        <v/>
      </c>
      <c r="Y430" s="573" t="s">
        <v>403</v>
      </c>
      <c r="Z430" s="573" t="s">
        <v>402</v>
      </c>
      <c r="AA430" s="573" t="s">
        <v>402</v>
      </c>
      <c r="AB430" s="326" t="str">
        <f>IF((0=$C430),"",IFERROR(IF($C430&lt;20,$C430*Y430,IF(AND(20&lt;=$C430,$C430&lt;=100),$C430*Z430,IF($C430&gt;100,$C430*AA430,"No Offer"))),"No Offer"))</f>
        <v/>
      </c>
      <c r="AC430" s="651">
        <v>426</v>
      </c>
      <c r="AD430" s="651">
        <f>AC430</f>
        <v>426</v>
      </c>
    </row>
    <row r="431" spans="1:30" ht="13.5" customHeight="1" x14ac:dyDescent="0.2">
      <c r="A431" s="316"/>
      <c r="B431" s="597"/>
      <c r="C431" s="318"/>
      <c r="D431" s="318"/>
      <c r="E431" s="572"/>
      <c r="F431" s="572"/>
      <c r="G431" s="572"/>
      <c r="H431" s="319"/>
      <c r="I431" s="573"/>
      <c r="J431" s="573"/>
      <c r="K431" s="573"/>
      <c r="L431" s="573"/>
      <c r="M431" s="572"/>
      <c r="N431" s="572"/>
      <c r="O431" s="572"/>
      <c r="P431" s="572"/>
      <c r="Q431" s="575"/>
      <c r="R431" s="575"/>
      <c r="S431" s="575"/>
      <c r="T431" s="575"/>
      <c r="U431" s="576"/>
      <c r="V431" s="576"/>
      <c r="W431" s="576"/>
      <c r="X431" s="576"/>
      <c r="Y431" s="573"/>
      <c r="Z431" s="573"/>
      <c r="AA431" s="573"/>
      <c r="AB431" s="411"/>
      <c r="AC431" s="651">
        <v>427</v>
      </c>
    </row>
    <row r="432" spans="1:30" ht="15" x14ac:dyDescent="0.2">
      <c r="A432" s="562"/>
      <c r="B432" s="597"/>
      <c r="C432" s="562"/>
      <c r="D432" s="562"/>
      <c r="E432" s="336"/>
      <c r="F432" s="336"/>
      <c r="G432" s="336"/>
      <c r="H432" s="569"/>
      <c r="I432" s="338"/>
      <c r="J432" s="338"/>
      <c r="K432" s="338"/>
      <c r="L432" s="338"/>
      <c r="M432" s="336"/>
      <c r="N432" s="336"/>
      <c r="O432" s="336"/>
      <c r="P432" s="336"/>
      <c r="Q432" s="335"/>
      <c r="R432" s="335"/>
      <c r="S432" s="335"/>
      <c r="T432" s="335"/>
      <c r="U432" s="337"/>
      <c r="V432" s="337"/>
      <c r="W432" s="337"/>
      <c r="X432" s="337"/>
      <c r="Y432" s="338"/>
      <c r="Z432" s="338"/>
      <c r="AA432" s="338"/>
      <c r="AB432" s="411"/>
      <c r="AC432" s="651">
        <v>428</v>
      </c>
    </row>
    <row r="433" spans="1:30" ht="15" x14ac:dyDescent="0.2">
      <c r="A433" s="311"/>
      <c r="B433" s="563" t="s">
        <v>2553</v>
      </c>
      <c r="C433" s="313"/>
      <c r="D433" s="568"/>
      <c r="E433" s="806"/>
      <c r="F433" s="806"/>
      <c r="G433" s="806"/>
      <c r="H433" s="568"/>
      <c r="I433" s="807"/>
      <c r="J433" s="807"/>
      <c r="K433" s="807"/>
      <c r="L433" s="807"/>
      <c r="M433" s="806"/>
      <c r="N433" s="806"/>
      <c r="O433" s="806"/>
      <c r="P433" s="806"/>
      <c r="Q433" s="806"/>
      <c r="R433" s="806"/>
      <c r="S433" s="806"/>
      <c r="T433" s="806"/>
      <c r="U433" s="807"/>
      <c r="V433" s="807"/>
      <c r="W433" s="807"/>
      <c r="X433" s="807"/>
      <c r="Y433" s="807"/>
      <c r="Z433" s="807"/>
      <c r="AA433" s="807"/>
      <c r="AB433" s="403"/>
      <c r="AC433" s="651">
        <v>429</v>
      </c>
    </row>
    <row r="434" spans="1:30" ht="15" x14ac:dyDescent="0.2">
      <c r="A434" s="316"/>
      <c r="B434" s="558"/>
      <c r="C434" s="318"/>
      <c r="D434" s="562"/>
      <c r="E434" s="572"/>
      <c r="F434" s="572"/>
      <c r="G434" s="572"/>
      <c r="H434" s="569"/>
      <c r="I434" s="573"/>
      <c r="J434" s="573"/>
      <c r="K434" s="573"/>
      <c r="L434" s="573"/>
      <c r="M434" s="572"/>
      <c r="N434" s="572"/>
      <c r="O434" s="572"/>
      <c r="P434" s="572"/>
      <c r="Q434" s="575"/>
      <c r="R434" s="575"/>
      <c r="S434" s="575"/>
      <c r="T434" s="575"/>
      <c r="U434" s="576"/>
      <c r="V434" s="576"/>
      <c r="W434" s="576"/>
      <c r="X434" s="576"/>
      <c r="Y434" s="573"/>
      <c r="Z434" s="573"/>
      <c r="AA434" s="573"/>
      <c r="AB434" s="411"/>
      <c r="AC434" s="651">
        <v>430</v>
      </c>
    </row>
    <row r="435" spans="1:30" ht="15" x14ac:dyDescent="0.2">
      <c r="A435" s="331"/>
      <c r="B435" s="586" t="s">
        <v>1775</v>
      </c>
      <c r="C435" s="334"/>
      <c r="D435" s="587"/>
      <c r="E435" s="804" t="s">
        <v>1747</v>
      </c>
      <c r="F435" s="804" t="s">
        <v>2554</v>
      </c>
      <c r="G435" s="804" t="s">
        <v>2555</v>
      </c>
      <c r="H435" s="587"/>
      <c r="I435" s="805" t="s">
        <v>1747</v>
      </c>
      <c r="J435" s="805" t="s">
        <v>2554</v>
      </c>
      <c r="K435" s="805" t="s">
        <v>2555</v>
      </c>
      <c r="L435" s="805"/>
      <c r="M435" s="804" t="s">
        <v>1747</v>
      </c>
      <c r="N435" s="804" t="s">
        <v>2554</v>
      </c>
      <c r="O435" s="804" t="s">
        <v>2555</v>
      </c>
      <c r="P435" s="804"/>
      <c r="Q435" s="804" t="s">
        <v>1747</v>
      </c>
      <c r="R435" s="804" t="s">
        <v>2554</v>
      </c>
      <c r="S435" s="804" t="s">
        <v>2555</v>
      </c>
      <c r="T435" s="804"/>
      <c r="U435" s="805" t="s">
        <v>1747</v>
      </c>
      <c r="V435" s="805" t="s">
        <v>2554</v>
      </c>
      <c r="W435" s="805" t="s">
        <v>2555</v>
      </c>
      <c r="X435" s="805"/>
      <c r="Y435" s="805" t="s">
        <v>1747</v>
      </c>
      <c r="Z435" s="805" t="s">
        <v>2554</v>
      </c>
      <c r="AA435" s="805" t="s">
        <v>2555</v>
      </c>
      <c r="AB435" s="433"/>
      <c r="AC435" s="651">
        <v>431</v>
      </c>
    </row>
    <row r="436" spans="1:30" ht="15" x14ac:dyDescent="0.2">
      <c r="A436" s="794"/>
      <c r="B436" s="721" t="s">
        <v>2210</v>
      </c>
      <c r="C436" s="722"/>
      <c r="D436" s="723"/>
      <c r="E436" s="723"/>
      <c r="F436" s="723"/>
      <c r="G436" s="747">
        <f>SUM(H438:H456)</f>
        <v>0</v>
      </c>
      <c r="H436" s="723"/>
      <c r="I436" s="723"/>
      <c r="J436" s="723"/>
      <c r="K436" s="747">
        <f>SUM(L438:L456)</f>
        <v>0</v>
      </c>
      <c r="L436" s="723"/>
      <c r="M436" s="723"/>
      <c r="N436" s="723"/>
      <c r="O436" s="747">
        <f>SUM(P438:P456)</f>
        <v>0</v>
      </c>
      <c r="P436" s="723"/>
      <c r="Q436" s="723"/>
      <c r="R436" s="723"/>
      <c r="S436" s="747">
        <f>SUM(T438:T456)</f>
        <v>0</v>
      </c>
      <c r="T436" s="723"/>
      <c r="U436" s="723"/>
      <c r="V436" s="723"/>
      <c r="W436" s="747">
        <f>SUM(X438:X456)</f>
        <v>0</v>
      </c>
      <c r="X436" s="723"/>
      <c r="Y436" s="723"/>
      <c r="Z436" s="723"/>
      <c r="AA436" s="747">
        <f>SUM(AB438:AB456)</f>
        <v>0</v>
      </c>
      <c r="AB436" s="723"/>
      <c r="AC436" s="651">
        <v>432</v>
      </c>
    </row>
    <row r="437" spans="1:30" ht="15" x14ac:dyDescent="0.2">
      <c r="A437" s="316"/>
      <c r="B437" s="558"/>
      <c r="C437" s="318"/>
      <c r="D437" s="562"/>
      <c r="E437" s="572"/>
      <c r="F437" s="572"/>
      <c r="G437" s="572"/>
      <c r="H437" s="569"/>
      <c r="I437" s="573"/>
      <c r="J437" s="573"/>
      <c r="K437" s="573"/>
      <c r="L437" s="573"/>
      <c r="M437" s="572"/>
      <c r="N437" s="572"/>
      <c r="O437" s="572"/>
      <c r="P437" s="572"/>
      <c r="Q437" s="575"/>
      <c r="R437" s="575"/>
      <c r="S437" s="575"/>
      <c r="T437" s="575"/>
      <c r="U437" s="576"/>
      <c r="V437" s="576"/>
      <c r="W437" s="576"/>
      <c r="X437" s="576"/>
      <c r="Y437" s="573"/>
      <c r="Z437" s="573"/>
      <c r="AA437" s="573"/>
      <c r="AB437" s="411"/>
      <c r="AC437" s="651">
        <v>433</v>
      </c>
    </row>
    <row r="438" spans="1:30" ht="25.5" x14ac:dyDescent="0.2">
      <c r="A438" s="316" t="s">
        <v>2556</v>
      </c>
      <c r="B438" s="558" t="s">
        <v>2557</v>
      </c>
      <c r="C438" s="318">
        <f>'Series 1100 Input'!J438</f>
        <v>0</v>
      </c>
      <c r="D438" s="562" t="s">
        <v>401</v>
      </c>
      <c r="E438" s="572">
        <v>12.46</v>
      </c>
      <c r="F438" s="572">
        <v>10.02</v>
      </c>
      <c r="G438" s="572">
        <v>9.26</v>
      </c>
      <c r="H438" s="324" t="str">
        <f>IF((0=$C438),"",IFERROR(IF($C438&lt;50,$C438*E438,IF(AND(50&lt;=$C438,$C438&lt;=250),$C438*F438,IF($C438&gt;250,$C438*G438,"No Offer"))),"No Offer"))</f>
        <v/>
      </c>
      <c r="I438" s="573">
        <v>10</v>
      </c>
      <c r="J438" s="573">
        <v>10</v>
      </c>
      <c r="K438" s="573">
        <v>10</v>
      </c>
      <c r="L438" s="326" t="str">
        <f>IF((0=$C438),"",IFERROR(IF($C438&lt;50,$C438*I438,IF(AND(50&lt;=$C438,$C438&lt;=250),$C438*J438,IF($C438&gt;250,$C438*K438,"No Offer"))),"No Offer"))</f>
        <v/>
      </c>
      <c r="M438" s="572">
        <v>7.89</v>
      </c>
      <c r="N438" s="572">
        <v>7.89</v>
      </c>
      <c r="O438" s="572">
        <v>7.89</v>
      </c>
      <c r="P438" s="324" t="str">
        <f>IF((0=$C438),"",IFERROR(IF($C438&lt;50,$C438*M438,IF(AND(50&lt;=$C438,$C438&lt;=250),$C438*N438,IF($C438&gt;250,$C438*O438,"No Offer"))),"No Offer"))</f>
        <v/>
      </c>
      <c r="Q438" s="575">
        <f>R438+1.5</f>
        <v>8.9</v>
      </c>
      <c r="R438" s="575">
        <f>S438+1.5</f>
        <v>7.4</v>
      </c>
      <c r="S438" s="575">
        <v>5.9</v>
      </c>
      <c r="T438" s="326" t="str">
        <f>IF((0=$C438),"",IFERROR(IF($C438&lt;50,$C438*Q438,IF(AND(50&lt;=$C438,$C438&lt;=250),$C438*R438,IF($C438&gt;250,$C438*S438,"No Offer"))),"No Offer"))</f>
        <v/>
      </c>
      <c r="U438" s="576">
        <v>8.5</v>
      </c>
      <c r="V438" s="576">
        <v>7.1</v>
      </c>
      <c r="W438" s="576">
        <v>6.6</v>
      </c>
      <c r="X438" s="324" t="str">
        <f>IF((0=$C438),"",IFERROR(IF($C438&lt;50,$C438*U438,IF(AND(50&lt;=$C438,$C438&lt;=250),$C438*V438,IF($C438&gt;250,$C438*W438,"No Offer"))),"No Offer"))</f>
        <v/>
      </c>
      <c r="Y438" s="573" t="s">
        <v>402</v>
      </c>
      <c r="Z438" s="573" t="s">
        <v>402</v>
      </c>
      <c r="AA438" s="573" t="s">
        <v>402</v>
      </c>
      <c r="AB438" s="326" t="str">
        <f>IF((0=$C438),"",IFERROR(IF($C438&lt;50,$C438*Y438,IF(AND(50&lt;=$C438,$C438&lt;=250),$C438*Z438,IF($C438&gt;250,$C438*AA438,"No Offer"))),"No Offer"))</f>
        <v/>
      </c>
      <c r="AC438" s="651">
        <v>434</v>
      </c>
      <c r="AD438" s="651">
        <f>AC438</f>
        <v>434</v>
      </c>
    </row>
    <row r="439" spans="1:30" ht="15" x14ac:dyDescent="0.2">
      <c r="A439" s="316"/>
      <c r="B439" s="558"/>
      <c r="C439" s="318"/>
      <c r="D439" s="562"/>
      <c r="E439" s="572"/>
      <c r="F439" s="572"/>
      <c r="G439" s="572"/>
      <c r="H439" s="569"/>
      <c r="I439" s="573"/>
      <c r="J439" s="573"/>
      <c r="K439" s="573"/>
      <c r="L439" s="562"/>
      <c r="M439" s="572"/>
      <c r="N439" s="572"/>
      <c r="O439" s="572"/>
      <c r="P439" s="569"/>
      <c r="Q439" s="575"/>
      <c r="R439" s="575"/>
      <c r="S439" s="575"/>
      <c r="T439" s="562"/>
      <c r="U439" s="576"/>
      <c r="V439" s="576"/>
      <c r="W439" s="576"/>
      <c r="X439" s="569"/>
      <c r="Y439" s="573"/>
      <c r="Z439" s="573"/>
      <c r="AA439" s="573"/>
      <c r="AB439" s="562"/>
      <c r="AC439" s="651">
        <v>435</v>
      </c>
    </row>
    <row r="440" spans="1:30" ht="25.5" x14ac:dyDescent="0.2">
      <c r="A440" s="316" t="s">
        <v>2558</v>
      </c>
      <c r="B440" s="558" t="s">
        <v>2559</v>
      </c>
      <c r="C440" s="318">
        <f>'Series 1100 Input'!J440</f>
        <v>0</v>
      </c>
      <c r="D440" s="562" t="s">
        <v>401</v>
      </c>
      <c r="E440" s="572">
        <v>12.17</v>
      </c>
      <c r="F440" s="572">
        <v>9.73</v>
      </c>
      <c r="G440" s="572">
        <v>8.9700000000000006</v>
      </c>
      <c r="H440" s="324" t="str">
        <f>IF((0=$C440),"",IFERROR(IF($C440&lt;50,$C440*E440,IF(AND(50&lt;=$C440,$C440&lt;=250),$C440*F440,IF($C440&gt;250,$C440*G440,"No Offer"))),"No Offer"))</f>
        <v/>
      </c>
      <c r="I440" s="573">
        <v>10</v>
      </c>
      <c r="J440" s="573">
        <v>10</v>
      </c>
      <c r="K440" s="573">
        <v>10</v>
      </c>
      <c r="L440" s="326" t="str">
        <f>IF((0=$C440),"",IFERROR(IF($C440&lt;50,$C440*I440,IF(AND(50&lt;=$C440,$C440&lt;=250),$C440*J440,IF($C440&gt;250,$C440*K440,"No Offer"))),"No Offer"))</f>
        <v/>
      </c>
      <c r="M440" s="572">
        <v>6.74</v>
      </c>
      <c r="N440" s="572">
        <v>6.74</v>
      </c>
      <c r="O440" s="572">
        <v>6.74</v>
      </c>
      <c r="P440" s="324" t="str">
        <f>IF((0=$C440),"",IFERROR(IF($C440&lt;50,$C440*M440,IF(AND(50&lt;=$C440,$C440&lt;=250),$C440*N440,IF($C440&gt;250,$C440*O440,"No Offer"))),"No Offer"))</f>
        <v/>
      </c>
      <c r="Q440" s="575">
        <f>R440+1.5</f>
        <v>7.7</v>
      </c>
      <c r="R440" s="575">
        <f>S440+1.5</f>
        <v>6.2</v>
      </c>
      <c r="S440" s="575">
        <v>4.7</v>
      </c>
      <c r="T440" s="326" t="str">
        <f>IF((0=$C440),"",IFERROR(IF($C440&lt;50,$C440*Q440,IF(AND(50&lt;=$C440,$C440&lt;=250),$C440*R440,IF($C440&gt;250,$C440*S440,"No Offer"))),"No Offer"))</f>
        <v/>
      </c>
      <c r="U440" s="576">
        <v>8.4499999999999993</v>
      </c>
      <c r="V440" s="576">
        <v>7.05</v>
      </c>
      <c r="W440" s="576">
        <v>6.55</v>
      </c>
      <c r="X440" s="324" t="str">
        <f>IF((0=$C440),"",IFERROR(IF($C440&lt;50,$C440*U440,IF(AND(50&lt;=$C440,$C440&lt;=250),$C440*V440,IF($C440&gt;250,$C440*W440,"No Offer"))),"No Offer"))</f>
        <v/>
      </c>
      <c r="Y440" s="573" t="s">
        <v>402</v>
      </c>
      <c r="Z440" s="573" t="s">
        <v>402</v>
      </c>
      <c r="AA440" s="573" t="s">
        <v>402</v>
      </c>
      <c r="AB440" s="326" t="str">
        <f>IF((0=$C440),"",IFERROR(IF($C440&lt;50,$C440*Y440,IF(AND(50&lt;=$C440,$C440&lt;=250),$C440*Z440,IF($C440&gt;250,$C440*AA440,"No Offer"))),"No Offer"))</f>
        <v/>
      </c>
      <c r="AC440" s="651">
        <v>436</v>
      </c>
      <c r="AD440" s="651">
        <f>AC440</f>
        <v>436</v>
      </c>
    </row>
    <row r="441" spans="1:30" ht="15" x14ac:dyDescent="0.2">
      <c r="A441" s="316"/>
      <c r="B441" s="558"/>
      <c r="C441" s="318"/>
      <c r="D441" s="562"/>
      <c r="E441" s="572"/>
      <c r="F441" s="572"/>
      <c r="G441" s="572"/>
      <c r="H441" s="569"/>
      <c r="I441" s="573"/>
      <c r="J441" s="573"/>
      <c r="K441" s="573"/>
      <c r="L441" s="562"/>
      <c r="M441" s="572"/>
      <c r="N441" s="572"/>
      <c r="O441" s="572"/>
      <c r="P441" s="569"/>
      <c r="Q441" s="575"/>
      <c r="R441" s="575"/>
      <c r="S441" s="575"/>
      <c r="T441" s="562"/>
      <c r="U441" s="576"/>
      <c r="V441" s="576"/>
      <c r="W441" s="576"/>
      <c r="X441" s="569"/>
      <c r="Y441" s="573"/>
      <c r="Z441" s="573"/>
      <c r="AA441" s="573"/>
      <c r="AB441" s="562"/>
      <c r="AC441" s="651">
        <v>437</v>
      </c>
    </row>
    <row r="442" spans="1:30" ht="25.5" customHeight="1" x14ac:dyDescent="0.2">
      <c r="A442" s="316" t="s">
        <v>2560</v>
      </c>
      <c r="B442" s="558" t="s">
        <v>2561</v>
      </c>
      <c r="C442" s="318">
        <f>'Series 1100 Input'!J442</f>
        <v>0</v>
      </c>
      <c r="D442" s="562" t="s">
        <v>401</v>
      </c>
      <c r="E442" s="572">
        <v>16.55</v>
      </c>
      <c r="F442" s="572">
        <v>13</v>
      </c>
      <c r="G442" s="572">
        <v>11.98</v>
      </c>
      <c r="H442" s="324" t="str">
        <f>IF((0=$C442),"",IFERROR(IF($C442&lt;50,$C442*E442,IF(AND(50&lt;=$C442,$C442&lt;=250),$C442*F442,IF($C442&gt;250,$C442*G442,"No Offer"))),"No Offer"))</f>
        <v/>
      </c>
      <c r="I442" s="573">
        <v>12</v>
      </c>
      <c r="J442" s="573">
        <v>12</v>
      </c>
      <c r="K442" s="573">
        <v>12</v>
      </c>
      <c r="L442" s="326" t="str">
        <f>IF((0=$C442),"",IFERROR(IF($C442&lt;50,$C442*I442,IF(AND(50&lt;=$C442,$C442&lt;=250),$C442*J442,IF($C442&gt;250,$C442*K442,"No Offer"))),"No Offer"))</f>
        <v/>
      </c>
      <c r="M442" s="572">
        <v>11.84</v>
      </c>
      <c r="N442" s="572">
        <v>11.84</v>
      </c>
      <c r="O442" s="572">
        <v>11.84</v>
      </c>
      <c r="P442" s="324" t="str">
        <f>IF((0=$C442),"",IFERROR(IF($C442&lt;50,$C442*M442,IF(AND(50&lt;=$C442,$C442&lt;=250),$C442*N442,IF($C442&gt;250,$C442*O442,"No Offer"))),"No Offer"))</f>
        <v/>
      </c>
      <c r="Q442" s="575">
        <f>R442+1.5</f>
        <v>10.5</v>
      </c>
      <c r="R442" s="575">
        <f>S442+1.5</f>
        <v>9</v>
      </c>
      <c r="S442" s="575">
        <v>7.5</v>
      </c>
      <c r="T442" s="326" t="str">
        <f>IF((0=$C442),"",IFERROR(IF($C442&lt;50,$C442*Q442,IF(AND(50&lt;=$C442,$C442&lt;=250),$C442*R442,IF($C442&gt;250,$C442*S442,"No Offer"))),"No Offer"))</f>
        <v/>
      </c>
      <c r="U442" s="576">
        <v>12.5</v>
      </c>
      <c r="V442" s="576">
        <v>10.6</v>
      </c>
      <c r="W442" s="576">
        <v>9.85</v>
      </c>
      <c r="X442" s="324" t="str">
        <f>IF((0=$C442),"",IFERROR(IF($C442&lt;50,$C442*U442,IF(AND(50&lt;=$C442,$C442&lt;=250),$C442*V442,IF($C442&gt;250,$C442*W442,"No Offer"))),"No Offer"))</f>
        <v/>
      </c>
      <c r="Y442" s="573" t="s">
        <v>402</v>
      </c>
      <c r="Z442" s="573" t="s">
        <v>402</v>
      </c>
      <c r="AA442" s="573" t="s">
        <v>402</v>
      </c>
      <c r="AB442" s="326" t="str">
        <f>IF((0=$C442),"",IFERROR(IF($C442&lt;50,$C442*Y442,IF(AND(50&lt;=$C442,$C442&lt;=250),$C442*Z442,IF($C442&gt;250,$C442*AA442,"No Offer"))),"No Offer"))</f>
        <v/>
      </c>
      <c r="AC442" s="651">
        <v>438</v>
      </c>
      <c r="AD442" s="651">
        <f>AC442</f>
        <v>438</v>
      </c>
    </row>
    <row r="443" spans="1:30" ht="15" x14ac:dyDescent="0.2">
      <c r="A443" s="316"/>
      <c r="B443" s="558"/>
      <c r="C443" s="318"/>
      <c r="D443" s="562"/>
      <c r="E443" s="572"/>
      <c r="F443" s="572"/>
      <c r="G443" s="572"/>
      <c r="H443" s="569"/>
      <c r="I443" s="573"/>
      <c r="J443" s="573"/>
      <c r="K443" s="573"/>
      <c r="L443" s="562"/>
      <c r="M443" s="572"/>
      <c r="N443" s="572"/>
      <c r="O443" s="572"/>
      <c r="P443" s="569"/>
      <c r="Q443" s="575"/>
      <c r="R443" s="575"/>
      <c r="S443" s="575"/>
      <c r="T443" s="562"/>
      <c r="U443" s="576"/>
      <c r="V443" s="576"/>
      <c r="W443" s="576"/>
      <c r="X443" s="569"/>
      <c r="Y443" s="573"/>
      <c r="Z443" s="573"/>
      <c r="AA443" s="573"/>
      <c r="AB443" s="562"/>
      <c r="AC443" s="651">
        <v>439</v>
      </c>
    </row>
    <row r="444" spans="1:30" ht="25.5" x14ac:dyDescent="0.2">
      <c r="A444" s="316" t="s">
        <v>2562</v>
      </c>
      <c r="B444" s="558" t="s">
        <v>2563</v>
      </c>
      <c r="C444" s="318">
        <f>'Series 1100 Input'!J444</f>
        <v>0</v>
      </c>
      <c r="D444" s="562" t="s">
        <v>401</v>
      </c>
      <c r="E444" s="572">
        <v>16.12</v>
      </c>
      <c r="F444" s="572">
        <v>12.56</v>
      </c>
      <c r="G444" s="572">
        <v>11.54</v>
      </c>
      <c r="H444" s="324" t="str">
        <f>IF((0=$C444),"",IFERROR(IF($C444&lt;50,$C444*E444,IF(AND(50&lt;=$C444,$C444&lt;=250),$C444*F444,IF($C444&gt;250,$C444*G444,"No Offer"))),"No Offer"))</f>
        <v/>
      </c>
      <c r="I444" s="573">
        <v>12</v>
      </c>
      <c r="J444" s="573">
        <v>12</v>
      </c>
      <c r="K444" s="573">
        <v>12</v>
      </c>
      <c r="L444" s="326" t="str">
        <f>IF((0=$C444),"",IFERROR(IF($C444&lt;50,$C444*I444,IF(AND(50&lt;=$C444,$C444&lt;=250),$C444*J444,IF($C444&gt;250,$C444*K444,"No Offer"))),"No Offer"))</f>
        <v/>
      </c>
      <c r="M444" s="572">
        <v>10.11</v>
      </c>
      <c r="N444" s="572">
        <v>10.11</v>
      </c>
      <c r="O444" s="572">
        <v>10.11</v>
      </c>
      <c r="P444" s="324" t="str">
        <f>IF((0=$C444),"",IFERROR(IF($C444&lt;50,$C444*M444,IF(AND(50&lt;=$C444,$C444&lt;=250),$C444*N444,IF($C444&gt;250,$C444*O444,"No Offer"))),"No Offer"))</f>
        <v/>
      </c>
      <c r="Q444" s="575">
        <f>R444+1.5</f>
        <v>9</v>
      </c>
      <c r="R444" s="575">
        <f>S444+1.5</f>
        <v>7.5</v>
      </c>
      <c r="S444" s="575">
        <v>6</v>
      </c>
      <c r="T444" s="326" t="str">
        <f>IF((0=$C444),"",IFERROR(IF($C444&lt;50,$C444*Q444,IF(AND(50&lt;=$C444,$C444&lt;=250),$C444*R444,IF($C444&gt;250,$C444*S444,"No Offer"))),"No Offer"))</f>
        <v/>
      </c>
      <c r="U444" s="576">
        <v>12.45</v>
      </c>
      <c r="V444" s="576">
        <v>10.55</v>
      </c>
      <c r="W444" s="576">
        <v>9.8000000000000007</v>
      </c>
      <c r="X444" s="324" t="str">
        <f>IF((0=$C444),"",IFERROR(IF($C444&lt;50,$C444*U444,IF(AND(50&lt;=$C444,$C444&lt;=250),$C444*V444,IF($C444&gt;250,$C444*W444,"No Offer"))),"No Offer"))</f>
        <v/>
      </c>
      <c r="Y444" s="573" t="s">
        <v>402</v>
      </c>
      <c r="Z444" s="573" t="s">
        <v>402</v>
      </c>
      <c r="AA444" s="573" t="s">
        <v>402</v>
      </c>
      <c r="AB444" s="326" t="str">
        <f>IF((0=$C444),"",IFERROR(IF($C444&lt;50,$C444*Y444,IF(AND(50&lt;=$C444,$C444&lt;=250),$C444*Z444,IF($C444&gt;250,$C444*AA444,"No Offer"))),"No Offer"))</f>
        <v/>
      </c>
      <c r="AC444" s="651">
        <v>440</v>
      </c>
      <c r="AD444" s="651">
        <f>AC444</f>
        <v>440</v>
      </c>
    </row>
    <row r="445" spans="1:30" ht="15" x14ac:dyDescent="0.2">
      <c r="A445" s="316"/>
      <c r="B445" s="558"/>
      <c r="C445" s="318"/>
      <c r="D445" s="562"/>
      <c r="E445" s="572"/>
      <c r="F445" s="572"/>
      <c r="G445" s="572"/>
      <c r="H445" s="569"/>
      <c r="I445" s="573"/>
      <c r="J445" s="573"/>
      <c r="K445" s="573"/>
      <c r="L445" s="562"/>
      <c r="M445" s="572"/>
      <c r="N445" s="572"/>
      <c r="O445" s="572"/>
      <c r="P445" s="569"/>
      <c r="Q445" s="575"/>
      <c r="R445" s="575"/>
      <c r="S445" s="575"/>
      <c r="T445" s="562"/>
      <c r="U445" s="576"/>
      <c r="V445" s="576"/>
      <c r="W445" s="576"/>
      <c r="X445" s="569"/>
      <c r="Y445" s="573"/>
      <c r="Z445" s="573"/>
      <c r="AA445" s="573"/>
      <c r="AB445" s="562"/>
      <c r="AC445" s="651">
        <v>441</v>
      </c>
    </row>
    <row r="446" spans="1:30" ht="25.5" x14ac:dyDescent="0.2">
      <c r="A446" s="316" t="s">
        <v>2564</v>
      </c>
      <c r="B446" s="558" t="s">
        <v>2565</v>
      </c>
      <c r="C446" s="318">
        <f>'Series 1100 Input'!J446</f>
        <v>0</v>
      </c>
      <c r="D446" s="562" t="s">
        <v>401</v>
      </c>
      <c r="E446" s="572">
        <v>23.05</v>
      </c>
      <c r="F446" s="572">
        <v>17.350000000000001</v>
      </c>
      <c r="G446" s="572">
        <v>15.92</v>
      </c>
      <c r="H446" s="324" t="str">
        <f>IF((0=$C446),"",IFERROR(IF($C446&lt;50,$C446*E446,IF(AND(50&lt;=$C446,$C446&lt;=250),$C446*F446,IF($C446&gt;250,$C446*G446,"No Offer"))),"No Offer"))</f>
        <v/>
      </c>
      <c r="I446" s="573">
        <v>15</v>
      </c>
      <c r="J446" s="573">
        <v>15</v>
      </c>
      <c r="K446" s="573">
        <v>15</v>
      </c>
      <c r="L446" s="326" t="str">
        <f>IF((0=$C446),"",IFERROR(IF($C446&lt;50,$C446*I446,IF(AND(50&lt;=$C446,$C446&lt;=250),$C446*J446,IF($C446&gt;250,$C446*K446,"No Offer"))),"No Offer"))</f>
        <v/>
      </c>
      <c r="M446" s="572">
        <v>17.760000000000002</v>
      </c>
      <c r="N446" s="572">
        <v>17.760000000000002</v>
      </c>
      <c r="O446" s="572">
        <v>17.760000000000002</v>
      </c>
      <c r="P446" s="324" t="str">
        <f>IF((0=$C446),"",IFERROR(IF($C446&lt;50,$C446*M446,IF(AND(50&lt;=$C446,$C446&lt;=250),$C446*N446,IF($C446&gt;250,$C446*O446,"No Offer"))),"No Offer"))</f>
        <v/>
      </c>
      <c r="Q446" s="575">
        <f>R446+1.5</f>
        <v>13.5</v>
      </c>
      <c r="R446" s="575">
        <f>S446+1.5</f>
        <v>12</v>
      </c>
      <c r="S446" s="575">
        <v>10.5</v>
      </c>
      <c r="T446" s="326" t="str">
        <f>IF((0=$C446),"",IFERROR(IF($C446&lt;50,$C446*Q446,IF(AND(50&lt;=$C446,$C446&lt;=250),$C446*R446,IF($C446&gt;250,$C446*S446,"No Offer"))),"No Offer"))</f>
        <v/>
      </c>
      <c r="U446" s="576">
        <v>18</v>
      </c>
      <c r="V446" s="576">
        <v>15.3</v>
      </c>
      <c r="W446" s="576">
        <v>13.9</v>
      </c>
      <c r="X446" s="324" t="str">
        <f>IF((0=$C446),"",IFERROR(IF($C446&lt;50,$C446*U446,IF(AND(50&lt;=$C446,$C446&lt;=250),$C446*V446,IF($C446&gt;250,$C446*W446,"No Offer"))),"No Offer"))</f>
        <v/>
      </c>
      <c r="Y446" s="573" t="s">
        <v>402</v>
      </c>
      <c r="Z446" s="573" t="s">
        <v>402</v>
      </c>
      <c r="AA446" s="573" t="s">
        <v>402</v>
      </c>
      <c r="AB446" s="326" t="str">
        <f>IF((0=$C446),"",IFERROR(IF($C446&lt;50,$C446*Y446,IF(AND(50&lt;=$C446,$C446&lt;=250),$C446*Z446,IF($C446&gt;250,$C446*AA446,"No Offer"))),"No Offer"))</f>
        <v/>
      </c>
      <c r="AC446" s="651">
        <v>442</v>
      </c>
      <c r="AD446" s="651">
        <f>AC446</f>
        <v>442</v>
      </c>
    </row>
    <row r="447" spans="1:30" ht="15" x14ac:dyDescent="0.2">
      <c r="A447" s="316"/>
      <c r="B447" s="558"/>
      <c r="C447" s="318"/>
      <c r="D447" s="562"/>
      <c r="E447" s="572"/>
      <c r="F447" s="572"/>
      <c r="G447" s="572"/>
      <c r="H447" s="569"/>
      <c r="I447" s="573"/>
      <c r="J447" s="573"/>
      <c r="K447" s="573"/>
      <c r="L447" s="562"/>
      <c r="M447" s="572"/>
      <c r="N447" s="572"/>
      <c r="O447" s="572"/>
      <c r="P447" s="569"/>
      <c r="Q447" s="575"/>
      <c r="R447" s="575"/>
      <c r="S447" s="575"/>
      <c r="T447" s="562"/>
      <c r="U447" s="576"/>
      <c r="V447" s="576"/>
      <c r="W447" s="576"/>
      <c r="X447" s="569"/>
      <c r="Y447" s="573"/>
      <c r="Z447" s="573"/>
      <c r="AA447" s="573"/>
      <c r="AB447" s="562"/>
      <c r="AC447" s="651">
        <v>443</v>
      </c>
    </row>
    <row r="448" spans="1:30" ht="25.5" x14ac:dyDescent="0.2">
      <c r="A448" s="316" t="s">
        <v>2566</v>
      </c>
      <c r="B448" s="558" t="s">
        <v>2567</v>
      </c>
      <c r="C448" s="318">
        <f>'Series 1100 Input'!J448</f>
        <v>0</v>
      </c>
      <c r="D448" s="562" t="s">
        <v>401</v>
      </c>
      <c r="E448" s="572">
        <v>22.4</v>
      </c>
      <c r="F448" s="572">
        <v>16.7</v>
      </c>
      <c r="G448" s="572">
        <v>15.27</v>
      </c>
      <c r="H448" s="324" t="str">
        <f>IF((0=$C448),"",IFERROR(IF($C448&lt;50,$C448*E448,IF(AND(50&lt;=$C448,$C448&lt;=250),$C448*F448,IF($C448&gt;250,$C448*G448,"No Offer"))),"No Offer"))</f>
        <v/>
      </c>
      <c r="I448" s="573">
        <v>15</v>
      </c>
      <c r="J448" s="573">
        <v>15</v>
      </c>
      <c r="K448" s="573">
        <v>15</v>
      </c>
      <c r="L448" s="326" t="str">
        <f>IF((0=$C448),"",IFERROR(IF($C448&lt;50,$C448*I448,IF(AND(50&lt;=$C448,$C448&lt;=250),$C448*J448,IF($C448&gt;250,$C448*K448,"No Offer"))),"No Offer"))</f>
        <v/>
      </c>
      <c r="M448" s="572">
        <v>15.17</v>
      </c>
      <c r="N448" s="572">
        <v>15.17</v>
      </c>
      <c r="O448" s="572">
        <v>15.17</v>
      </c>
      <c r="P448" s="324" t="str">
        <f>IF((0=$C448),"",IFERROR(IF($C448&lt;50,$C448*M448,IF(AND(50&lt;=$C448,$C448&lt;=250),$C448*N448,IF($C448&gt;250,$C448*O448,"No Offer"))),"No Offer"))</f>
        <v/>
      </c>
      <c r="Q448" s="575">
        <f>R448+1.5</f>
        <v>12</v>
      </c>
      <c r="R448" s="575">
        <f>S448+1.5</f>
        <v>10.5</v>
      </c>
      <c r="S448" s="575">
        <v>9</v>
      </c>
      <c r="T448" s="326" t="str">
        <f>IF((0=$C448),"",IFERROR(IF($C448&lt;50,$C448*Q448,IF(AND(50&lt;=$C448,$C448&lt;=250),$C448*R448,IF($C448&gt;250,$C448*S448,"No Offer"))),"No Offer"))</f>
        <v/>
      </c>
      <c r="U448" s="576">
        <v>17.95</v>
      </c>
      <c r="V448" s="576">
        <v>15.25</v>
      </c>
      <c r="W448" s="576">
        <v>13.85</v>
      </c>
      <c r="X448" s="324" t="str">
        <f>IF((0=$C448),"",IFERROR(IF($C448&lt;50,$C448*U448,IF(AND(50&lt;=$C448,$C448&lt;=250),$C448*V448,IF($C448&gt;250,$C448*W448,"No Offer"))),"No Offer"))</f>
        <v/>
      </c>
      <c r="Y448" s="573" t="s">
        <v>402</v>
      </c>
      <c r="Z448" s="573" t="s">
        <v>402</v>
      </c>
      <c r="AA448" s="573" t="s">
        <v>402</v>
      </c>
      <c r="AB448" s="326" t="str">
        <f>IF((0=$C448),"",IFERROR(IF($C448&lt;50,$C448*Y448,IF(AND(50&lt;=$C448,$C448&lt;=250),$C448*Z448,IF($C448&gt;250,$C448*AA448,"No Offer"))),"No Offer"))</f>
        <v/>
      </c>
      <c r="AC448" s="651">
        <v>444</v>
      </c>
      <c r="AD448" s="651">
        <f>AC448</f>
        <v>444</v>
      </c>
    </row>
    <row r="449" spans="1:30" ht="15" x14ac:dyDescent="0.2">
      <c r="A449" s="316"/>
      <c r="B449" s="558"/>
      <c r="C449" s="318"/>
      <c r="D449" s="562"/>
      <c r="E449" s="572"/>
      <c r="F449" s="572"/>
      <c r="G449" s="572"/>
      <c r="H449" s="569"/>
      <c r="I449" s="573"/>
      <c r="J449" s="573"/>
      <c r="K449" s="573"/>
      <c r="L449" s="562"/>
      <c r="M449" s="572"/>
      <c r="N449" s="572"/>
      <c r="O449" s="572"/>
      <c r="P449" s="569"/>
      <c r="Q449" s="575"/>
      <c r="R449" s="575"/>
      <c r="S449" s="575"/>
      <c r="T449" s="562"/>
      <c r="U449" s="576"/>
      <c r="V449" s="576"/>
      <c r="W449" s="576"/>
      <c r="X449" s="569"/>
      <c r="Y449" s="573"/>
      <c r="Z449" s="573"/>
      <c r="AA449" s="573"/>
      <c r="AB449" s="562"/>
      <c r="AC449" s="651">
        <v>445</v>
      </c>
    </row>
    <row r="450" spans="1:30" ht="25.5" x14ac:dyDescent="0.2">
      <c r="A450" s="316" t="s">
        <v>2568</v>
      </c>
      <c r="B450" s="558" t="s">
        <v>2569</v>
      </c>
      <c r="C450" s="318">
        <f>'Series 1100 Input'!J450</f>
        <v>0</v>
      </c>
      <c r="D450" s="562" t="s">
        <v>401</v>
      </c>
      <c r="E450" s="572">
        <v>33.89</v>
      </c>
      <c r="F450" s="572">
        <v>23.21</v>
      </c>
      <c r="G450" s="572">
        <v>21.08</v>
      </c>
      <c r="H450" s="324" t="str">
        <f>IF((0=$C450),"",IFERROR(IF($C450&lt;50,$C450*E450,IF(AND(50&lt;=$C450,$C450&lt;=250),$C450*F450,IF($C450&gt;250,$C450*G450,"No Offer"))),"No Offer"))</f>
        <v/>
      </c>
      <c r="I450" s="573">
        <v>15</v>
      </c>
      <c r="J450" s="573">
        <v>15</v>
      </c>
      <c r="K450" s="573">
        <v>15</v>
      </c>
      <c r="L450" s="326" t="str">
        <f>IF((0=$C450),"",IFERROR(IF($C450&lt;50,$C450*I450,IF(AND(50&lt;=$C450,$C450&lt;=250),$C450*J450,IF($C450&gt;250,$C450*K450,"No Offer"))),"No Offer"))</f>
        <v/>
      </c>
      <c r="M450" s="572">
        <v>25.25</v>
      </c>
      <c r="N450" s="572">
        <v>25.25</v>
      </c>
      <c r="O450" s="572">
        <v>25.25</v>
      </c>
      <c r="P450" s="324" t="str">
        <f>IF((0=$C450),"",IFERROR(IF($C450&lt;50,$C450*M450,IF(AND(50&lt;=$C450,$C450&lt;=250),$C450*N450,IF($C450&gt;250,$C450*O450,"No Offer"))),"No Offer"))</f>
        <v/>
      </c>
      <c r="Q450" s="575">
        <f>R450+1.5</f>
        <v>16.5</v>
      </c>
      <c r="R450" s="575">
        <f>S450+1.5</f>
        <v>15</v>
      </c>
      <c r="S450" s="575">
        <v>13.5</v>
      </c>
      <c r="T450" s="326" t="str">
        <f>IF((0=$C450),"",IFERROR(IF($C450&lt;50,$C450*Q450,IF(AND(50&lt;=$C450,$C450&lt;=250),$C450*R450,IF($C450&gt;250,$C450*S450,"No Offer"))),"No Offer"))</f>
        <v/>
      </c>
      <c r="U450" s="576">
        <v>24</v>
      </c>
      <c r="V450" s="576">
        <v>21.5</v>
      </c>
      <c r="W450" s="576">
        <v>19.2</v>
      </c>
      <c r="X450" s="324" t="str">
        <f>IF((0=$C450),"",IFERROR(IF($C450&lt;50,$C450*U450,IF(AND(50&lt;=$C450,$C450&lt;=250),$C450*V450,IF($C450&gt;250,$C450*W450,"No Offer"))),"No Offer"))</f>
        <v/>
      </c>
      <c r="Y450" s="573" t="s">
        <v>402</v>
      </c>
      <c r="Z450" s="573" t="s">
        <v>402</v>
      </c>
      <c r="AA450" s="573" t="s">
        <v>402</v>
      </c>
      <c r="AB450" s="326" t="str">
        <f>IF((0=$C450),"",IFERROR(IF($C450&lt;50,$C450*Y450,IF(AND(50&lt;=$C450,$C450&lt;=250),$C450*Z450,IF($C450&gt;250,$C450*AA450,"No Offer"))),"No Offer"))</f>
        <v/>
      </c>
      <c r="AC450" s="651">
        <v>446</v>
      </c>
      <c r="AD450" s="651">
        <f>AC450</f>
        <v>446</v>
      </c>
    </row>
    <row r="451" spans="1:30" ht="15" x14ac:dyDescent="0.2">
      <c r="A451" s="316"/>
      <c r="B451" s="558"/>
      <c r="C451" s="318"/>
      <c r="D451" s="562"/>
      <c r="E451" s="572"/>
      <c r="F451" s="572"/>
      <c r="G451" s="572"/>
      <c r="H451" s="569"/>
      <c r="I451" s="573"/>
      <c r="J451" s="573"/>
      <c r="K451" s="573"/>
      <c r="L451" s="562"/>
      <c r="M451" s="572"/>
      <c r="N451" s="572"/>
      <c r="O451" s="572"/>
      <c r="P451" s="569"/>
      <c r="Q451" s="575"/>
      <c r="R451" s="575"/>
      <c r="S451" s="575"/>
      <c r="T451" s="562"/>
      <c r="U451" s="576"/>
      <c r="V451" s="576"/>
      <c r="W451" s="576"/>
      <c r="X451" s="569"/>
      <c r="Y451" s="573"/>
      <c r="Z451" s="573"/>
      <c r="AA451" s="573"/>
      <c r="AB451" s="562"/>
      <c r="AC451" s="651">
        <v>447</v>
      </c>
    </row>
    <row r="452" spans="1:30" ht="25.5" x14ac:dyDescent="0.2">
      <c r="A452" s="316" t="s">
        <v>2570</v>
      </c>
      <c r="B452" s="558" t="s">
        <v>2571</v>
      </c>
      <c r="C452" s="318">
        <f>'Series 1100 Input'!J452</f>
        <v>0</v>
      </c>
      <c r="D452" s="562" t="s">
        <v>401</v>
      </c>
      <c r="E452" s="572">
        <v>32.96</v>
      </c>
      <c r="F452" s="572">
        <v>22.28</v>
      </c>
      <c r="G452" s="572">
        <v>20.149999999999999</v>
      </c>
      <c r="H452" s="324" t="str">
        <f>IF((0=$C452),"",IFERROR(IF($C452&lt;50,$C452*E452,IF(AND(50&lt;=$C452,$C452&lt;=250),$C452*F452,IF($C452&gt;250,$C452*G452,"No Offer"))),"No Offer"))</f>
        <v/>
      </c>
      <c r="I452" s="573">
        <v>15</v>
      </c>
      <c r="J452" s="573">
        <v>15</v>
      </c>
      <c r="K452" s="573">
        <v>15</v>
      </c>
      <c r="L452" s="326" t="str">
        <f>IF((0=$C452),"",IFERROR(IF($C452&lt;50,$C452*I452,IF(AND(50&lt;=$C452,$C452&lt;=250),$C452*J452,IF($C452&gt;250,$C452*K452,"No Offer"))),"No Offer"))</f>
        <v/>
      </c>
      <c r="M452" s="572">
        <v>21.57</v>
      </c>
      <c r="N452" s="572">
        <v>21.57</v>
      </c>
      <c r="O452" s="572">
        <v>21.57</v>
      </c>
      <c r="P452" s="324" t="str">
        <f>IF((0=$C452),"",IFERROR(IF($C452&lt;50,$C452*M452,IF(AND(50&lt;=$C452,$C452&lt;=250),$C452*N452,IF($C452&gt;250,$C452*O452,"No Offer"))),"No Offer"))</f>
        <v/>
      </c>
      <c r="Q452" s="575">
        <f>R452+1.5</f>
        <v>14.5</v>
      </c>
      <c r="R452" s="575">
        <f>S452+1.5</f>
        <v>13</v>
      </c>
      <c r="S452" s="575">
        <v>11.5</v>
      </c>
      <c r="T452" s="326" t="str">
        <f>IF((0=$C452),"",IFERROR(IF($C452&lt;50,$C452*Q452,IF(AND(50&lt;=$C452,$C452&lt;=250),$C452*R452,IF($C452&gt;250,$C452*S452,"No Offer"))),"No Offer"))</f>
        <v/>
      </c>
      <c r="U452" s="576">
        <v>23.95</v>
      </c>
      <c r="V452" s="576">
        <v>21.45</v>
      </c>
      <c r="W452" s="576">
        <v>19.149999999999999</v>
      </c>
      <c r="X452" s="324" t="str">
        <f>IF((0=$C452),"",IFERROR(IF($C452&lt;50,$C452*U452,IF(AND(50&lt;=$C452,$C452&lt;=250),$C452*V452,IF($C452&gt;250,$C452*W452,"No Offer"))),"No Offer"))</f>
        <v/>
      </c>
      <c r="Y452" s="573" t="s">
        <v>402</v>
      </c>
      <c r="Z452" s="573" t="s">
        <v>402</v>
      </c>
      <c r="AA452" s="573" t="s">
        <v>402</v>
      </c>
      <c r="AB452" s="326" t="str">
        <f>IF((0=$C452),"",IFERROR(IF($C452&lt;50,$C452*Y452,IF(AND(50&lt;=$C452,$C452&lt;=250),$C452*Z452,IF($C452&gt;250,$C452*AA452,"No Offer"))),"No Offer"))</f>
        <v/>
      </c>
      <c r="AC452" s="651">
        <v>448</v>
      </c>
      <c r="AD452" s="651">
        <f>AC452</f>
        <v>448</v>
      </c>
    </row>
    <row r="453" spans="1:30" ht="15" x14ac:dyDescent="0.2">
      <c r="A453" s="316"/>
      <c r="B453" s="558"/>
      <c r="C453" s="318"/>
      <c r="D453" s="562"/>
      <c r="E453" s="572"/>
      <c r="F453" s="572"/>
      <c r="G453" s="572"/>
      <c r="H453" s="569"/>
      <c r="I453" s="573"/>
      <c r="J453" s="573"/>
      <c r="K453" s="573"/>
      <c r="L453" s="562"/>
      <c r="M453" s="572"/>
      <c r="N453" s="572"/>
      <c r="O453" s="572"/>
      <c r="P453" s="569"/>
      <c r="Q453" s="575"/>
      <c r="R453" s="575"/>
      <c r="S453" s="575"/>
      <c r="T453" s="562"/>
      <c r="U453" s="576"/>
      <c r="V453" s="576"/>
      <c r="W453" s="576"/>
      <c r="X453" s="569"/>
      <c r="Y453" s="573"/>
      <c r="Z453" s="573"/>
      <c r="AA453" s="573"/>
      <c r="AB453" s="562"/>
      <c r="AC453" s="651">
        <v>449</v>
      </c>
    </row>
    <row r="454" spans="1:30" ht="25.5" customHeight="1" x14ac:dyDescent="0.2">
      <c r="A454" s="316" t="s">
        <v>2572</v>
      </c>
      <c r="B454" s="558" t="s">
        <v>2573</v>
      </c>
      <c r="C454" s="318">
        <f>'Series 1100 Input'!J454</f>
        <v>0</v>
      </c>
      <c r="D454" s="562" t="s">
        <v>401</v>
      </c>
      <c r="E454" s="572">
        <v>24.6</v>
      </c>
      <c r="F454" s="572">
        <v>21.04</v>
      </c>
      <c r="G454" s="572">
        <v>20.010000000000002</v>
      </c>
      <c r="H454" s="324" t="str">
        <f>IF((0=$C454),"",IFERROR(IF($C454&lt;50,$C454*E454,IF(AND(50&lt;=$C454,$C454&lt;=250),$C454*F454,IF($C454&gt;250,$C454*G454,"No Offer"))),"No Offer"))</f>
        <v/>
      </c>
      <c r="I454" s="573">
        <v>40</v>
      </c>
      <c r="J454" s="573">
        <v>40</v>
      </c>
      <c r="K454" s="573">
        <v>40</v>
      </c>
      <c r="L454" s="326" t="str">
        <f>IF((0=$C454),"",IFERROR(IF($C454&lt;50,$C454*I454,IF(AND(50&lt;=$C454,$C454&lt;=250),$C454*J454,IF($C454&gt;250,$C454*K454,"No Offer"))),"No Offer"))</f>
        <v/>
      </c>
      <c r="M454" s="572">
        <v>66.47</v>
      </c>
      <c r="N454" s="572">
        <v>66.47</v>
      </c>
      <c r="O454" s="572">
        <v>66.47</v>
      </c>
      <c r="P454" s="324" t="str">
        <f>IF((0=$C454),"",IFERROR(IF($C454&lt;50,$C454*M454,IF(AND(50&lt;=$C454,$C454&lt;=250),$C454*N454,IF($C454&gt;250,$C454*O454,"No Offer"))),"No Offer"))</f>
        <v/>
      </c>
      <c r="Q454" s="575">
        <v>25</v>
      </c>
      <c r="R454" s="575">
        <v>22</v>
      </c>
      <c r="S454" s="575">
        <v>18</v>
      </c>
      <c r="T454" s="326" t="str">
        <f>IF((0=$C454),"",IFERROR(IF($C454&lt;50,$C454*Q454,IF(AND(50&lt;=$C454,$C454&lt;=250),$C454*R454,IF($C454&gt;250,$C454*S454,"No Offer"))),"No Offer"))</f>
        <v/>
      </c>
      <c r="U454" s="576">
        <v>40.770000000000003</v>
      </c>
      <c r="V454" s="576">
        <v>30.03</v>
      </c>
      <c r="W454" s="576">
        <v>28</v>
      </c>
      <c r="X454" s="324" t="str">
        <f>IF((0=$C454),"",IFERROR(IF($C454&lt;50,$C454*U454,IF(AND(50&lt;=$C454,$C454&lt;=250),$C454*V454,IF($C454&gt;250,$C454*W454,"No Offer"))),"No Offer"))</f>
        <v/>
      </c>
      <c r="Y454" s="573" t="s">
        <v>402</v>
      </c>
      <c r="Z454" s="573" t="s">
        <v>402</v>
      </c>
      <c r="AA454" s="573" t="s">
        <v>402</v>
      </c>
      <c r="AB454" s="326" t="str">
        <f>IF((0=$C454),"",IFERROR(IF($C454&lt;50,$C454*Y454,IF(AND(50&lt;=$C454,$C454&lt;=250),$C454*Z454,IF($C454&gt;250,$C454*AA454,"No Offer"))),"No Offer"))</f>
        <v/>
      </c>
      <c r="AC454" s="651">
        <v>450</v>
      </c>
      <c r="AD454" s="651">
        <f>AC454</f>
        <v>450</v>
      </c>
    </row>
    <row r="455" spans="1:30" ht="15" x14ac:dyDescent="0.2">
      <c r="A455" s="316"/>
      <c r="B455" s="558"/>
      <c r="C455" s="318"/>
      <c r="D455" s="562"/>
      <c r="E455" s="572"/>
      <c r="F455" s="572"/>
      <c r="G455" s="572"/>
      <c r="H455" s="569"/>
      <c r="I455" s="573"/>
      <c r="J455" s="573"/>
      <c r="K455" s="573"/>
      <c r="L455" s="562"/>
      <c r="M455" s="572"/>
      <c r="N455" s="572"/>
      <c r="O455" s="572"/>
      <c r="P455" s="569"/>
      <c r="Q455" s="575"/>
      <c r="R455" s="575"/>
      <c r="S455" s="575"/>
      <c r="T455" s="562"/>
      <c r="U455" s="576"/>
      <c r="V455" s="576"/>
      <c r="W455" s="576"/>
      <c r="X455" s="569"/>
      <c r="Y455" s="573"/>
      <c r="Z455" s="573"/>
      <c r="AA455" s="573"/>
      <c r="AB455" s="562"/>
      <c r="AC455" s="651">
        <v>451</v>
      </c>
    </row>
    <row r="456" spans="1:30" ht="25.5" x14ac:dyDescent="0.2">
      <c r="A456" s="316" t="s">
        <v>2574</v>
      </c>
      <c r="B456" s="558" t="s">
        <v>2575</v>
      </c>
      <c r="C456" s="318">
        <f>'Series 1100 Input'!J456</f>
        <v>0</v>
      </c>
      <c r="D456" s="562" t="s">
        <v>401</v>
      </c>
      <c r="E456" s="572">
        <v>35.11</v>
      </c>
      <c r="F456" s="572">
        <v>29.42</v>
      </c>
      <c r="G456" s="572">
        <v>26.97</v>
      </c>
      <c r="H456" s="324" t="str">
        <f>IF((0=$C456),"",IFERROR(IF($C456&lt;50,$C456*E456,IF(AND(50&lt;=$C456,$C456&lt;=250),$C456*F456,IF($C456&gt;250,$C456*G456,"No Offer"))),"No Offer"))</f>
        <v/>
      </c>
      <c r="I456" s="573">
        <v>40</v>
      </c>
      <c r="J456" s="573">
        <v>40</v>
      </c>
      <c r="K456" s="573">
        <v>40</v>
      </c>
      <c r="L456" s="326" t="str">
        <f>IF((0=$C456),"",IFERROR(IF($C456&lt;50,$C456*I456,IF(AND(50&lt;=$C456,$C456&lt;=250),$C456*J456,IF($C456&gt;250,$C456*K456,"No Offer"))),"No Offer"))</f>
        <v/>
      </c>
      <c r="M456" s="572">
        <v>99.71</v>
      </c>
      <c r="N456" s="572">
        <v>99.71</v>
      </c>
      <c r="O456" s="572">
        <v>99.71</v>
      </c>
      <c r="P456" s="324" t="str">
        <f>IF((0=$C456),"",IFERROR(IF($C456&lt;50,$C456*M456,IF(AND(50&lt;=$C456,$C456&lt;=250),$C456*N456,IF($C456&gt;250,$C456*O456,"No Offer"))),"No Offer"))</f>
        <v/>
      </c>
      <c r="Q456" s="575">
        <v>32</v>
      </c>
      <c r="R456" s="575">
        <v>30</v>
      </c>
      <c r="S456" s="575">
        <v>25</v>
      </c>
      <c r="T456" s="326" t="str">
        <f>IF((0=$C456),"",IFERROR(IF($C456&lt;50,$C456*Q456,IF(AND(50&lt;=$C456,$C456&lt;=250),$C456*R456,IF($C456&gt;250,$C456*S456,"No Offer"))),"No Offer"))</f>
        <v/>
      </c>
      <c r="U456" s="576">
        <v>53.81</v>
      </c>
      <c r="V456" s="576">
        <v>41.66</v>
      </c>
      <c r="W456" s="576">
        <v>38.96</v>
      </c>
      <c r="X456" s="324" t="str">
        <f>IF((0=$C456),"",IFERROR(IF($C456&lt;50,$C456*U456,IF(AND(50&lt;=$C456,$C456&lt;=250),$C456*V456,IF($C456&gt;250,$C456*W456,"No Offer"))),"No Offer"))</f>
        <v/>
      </c>
      <c r="Y456" s="573" t="s">
        <v>402</v>
      </c>
      <c r="Z456" s="573" t="s">
        <v>402</v>
      </c>
      <c r="AA456" s="573" t="s">
        <v>402</v>
      </c>
      <c r="AB456" s="326" t="str">
        <f>IF((0=$C456),"",IFERROR(IF($C456&lt;50,$C456*Y456,IF(AND(50&lt;=$C456,$C456&lt;=250),$C456*Z456,IF($C456&gt;250,$C456*AA456,"No Offer"))),"No Offer"))</f>
        <v/>
      </c>
      <c r="AC456" s="651">
        <v>452</v>
      </c>
      <c r="AD456" s="651">
        <f>AC456</f>
        <v>452</v>
      </c>
    </row>
    <row r="457" spans="1:30" ht="15" x14ac:dyDescent="0.2">
      <c r="A457" s="316"/>
      <c r="B457" s="558"/>
      <c r="C457" s="318"/>
      <c r="D457" s="562"/>
      <c r="E457" s="572"/>
      <c r="F457" s="572"/>
      <c r="G457" s="572"/>
      <c r="H457" s="569"/>
      <c r="I457" s="573"/>
      <c r="J457" s="573"/>
      <c r="K457" s="573"/>
      <c r="L457" s="573"/>
      <c r="M457" s="572"/>
      <c r="N457" s="572"/>
      <c r="O457" s="572"/>
      <c r="P457" s="572"/>
      <c r="Q457" s="575"/>
      <c r="R457" s="575"/>
      <c r="S457" s="575"/>
      <c r="T457" s="575"/>
      <c r="U457" s="576"/>
      <c r="V457" s="576"/>
      <c r="W457" s="576"/>
      <c r="X457" s="576"/>
      <c r="Y457" s="573"/>
      <c r="Z457" s="573"/>
      <c r="AA457" s="573"/>
      <c r="AB457" s="411"/>
      <c r="AC457" s="651">
        <v>453</v>
      </c>
    </row>
    <row r="458" spans="1:30" ht="15" x14ac:dyDescent="0.2">
      <c r="A458" s="331"/>
      <c r="B458" s="586" t="s">
        <v>2576</v>
      </c>
      <c r="C458" s="334"/>
      <c r="D458" s="587"/>
      <c r="E458" s="804"/>
      <c r="F458" s="804" t="s">
        <v>1428</v>
      </c>
      <c r="G458" s="804" t="s">
        <v>1429</v>
      </c>
      <c r="H458" s="587"/>
      <c r="I458" s="805" t="s">
        <v>386</v>
      </c>
      <c r="J458" s="805" t="s">
        <v>1428</v>
      </c>
      <c r="K458" s="805" t="s">
        <v>1429</v>
      </c>
      <c r="L458" s="805"/>
      <c r="M458" s="804" t="s">
        <v>386</v>
      </c>
      <c r="N458" s="804" t="s">
        <v>1428</v>
      </c>
      <c r="O458" s="804" t="s">
        <v>1429</v>
      </c>
      <c r="P458" s="804"/>
      <c r="Q458" s="804" t="s">
        <v>386</v>
      </c>
      <c r="R458" s="804" t="s">
        <v>1428</v>
      </c>
      <c r="S458" s="804" t="s">
        <v>1429</v>
      </c>
      <c r="T458" s="804"/>
      <c r="U458" s="805" t="s">
        <v>386</v>
      </c>
      <c r="V458" s="805" t="s">
        <v>1428</v>
      </c>
      <c r="W458" s="805" t="s">
        <v>1429</v>
      </c>
      <c r="X458" s="805"/>
      <c r="Y458" s="805" t="s">
        <v>386</v>
      </c>
      <c r="Z458" s="805" t="s">
        <v>1428</v>
      </c>
      <c r="AA458" s="805" t="s">
        <v>1429</v>
      </c>
      <c r="AB458" s="433"/>
      <c r="AC458" s="651">
        <v>454</v>
      </c>
    </row>
    <row r="459" spans="1:30" ht="15" x14ac:dyDescent="0.2">
      <c r="A459" s="474"/>
      <c r="B459" s="475" t="s">
        <v>2577</v>
      </c>
      <c r="C459" s="476"/>
      <c r="D459" s="476"/>
      <c r="E459" s="476"/>
      <c r="F459" s="476"/>
      <c r="G459" s="736">
        <f>SUM(H466:H478)</f>
        <v>0</v>
      </c>
      <c r="H459" s="476"/>
      <c r="I459" s="476"/>
      <c r="J459" s="476"/>
      <c r="K459" s="736">
        <f>SUM(L466:L478)</f>
        <v>0</v>
      </c>
      <c r="L459" s="476"/>
      <c r="M459" s="476"/>
      <c r="N459" s="476"/>
      <c r="O459" s="736">
        <f>SUM(P466:P478)</f>
        <v>0</v>
      </c>
      <c r="P459" s="476"/>
      <c r="Q459" s="476"/>
      <c r="R459" s="476"/>
      <c r="S459" s="736">
        <f>SUM(T466:T478)</f>
        <v>0</v>
      </c>
      <c r="T459" s="476"/>
      <c r="U459" s="476"/>
      <c r="V459" s="476"/>
      <c r="W459" s="736">
        <f>SUM(X466:X478)</f>
        <v>0</v>
      </c>
      <c r="X459" s="476"/>
      <c r="Y459" s="476"/>
      <c r="Z459" s="476"/>
      <c r="AA459" s="736">
        <f>SUM(AB466:AB478)</f>
        <v>0</v>
      </c>
      <c r="AB459" s="476"/>
      <c r="AC459" s="651">
        <v>455</v>
      </c>
    </row>
    <row r="460" spans="1:30" ht="15" x14ac:dyDescent="0.2">
      <c r="A460" s="794"/>
      <c r="B460" s="721" t="s">
        <v>2210</v>
      </c>
      <c r="C460" s="722"/>
      <c r="D460" s="723"/>
      <c r="E460" s="723"/>
      <c r="F460" s="723"/>
      <c r="G460" s="747">
        <f>SUM(H462:H464)</f>
        <v>0</v>
      </c>
      <c r="H460" s="723"/>
      <c r="I460" s="723"/>
      <c r="J460" s="723"/>
      <c r="K460" s="747">
        <f>SUM(L462:L464)</f>
        <v>0</v>
      </c>
      <c r="L460" s="723"/>
      <c r="M460" s="723"/>
      <c r="N460" s="723"/>
      <c r="O460" s="747">
        <f>SUM(P462:P464)</f>
        <v>0</v>
      </c>
      <c r="P460" s="723"/>
      <c r="Q460" s="723"/>
      <c r="R460" s="723"/>
      <c r="S460" s="747">
        <f>SUM(T462:T464)</f>
        <v>0</v>
      </c>
      <c r="T460" s="723"/>
      <c r="U460" s="723"/>
      <c r="V460" s="723"/>
      <c r="W460" s="747">
        <f>SUM(X462:X464)</f>
        <v>0</v>
      </c>
      <c r="X460" s="723"/>
      <c r="Y460" s="723"/>
      <c r="Z460" s="723"/>
      <c r="AA460" s="747">
        <f>SUM(AB462:AB464)</f>
        <v>0</v>
      </c>
      <c r="AB460" s="723"/>
      <c r="AC460" s="651">
        <v>456</v>
      </c>
    </row>
    <row r="461" spans="1:30" ht="15" x14ac:dyDescent="0.2">
      <c r="A461" s="316"/>
      <c r="B461" s="558"/>
      <c r="C461" s="318"/>
      <c r="D461" s="562"/>
      <c r="E461" s="808"/>
      <c r="F461" s="808"/>
      <c r="G461" s="808"/>
      <c r="H461" s="569"/>
      <c r="I461" s="809"/>
      <c r="J461" s="809"/>
      <c r="K461" s="809"/>
      <c r="L461" s="809"/>
      <c r="M461" s="808"/>
      <c r="N461" s="808"/>
      <c r="O461" s="808"/>
      <c r="P461" s="808"/>
      <c r="Q461" s="810"/>
      <c r="R461" s="810"/>
      <c r="S461" s="810"/>
      <c r="T461" s="810"/>
      <c r="U461" s="811"/>
      <c r="V461" s="811"/>
      <c r="W461" s="811"/>
      <c r="X461" s="811"/>
      <c r="Y461" s="809"/>
      <c r="Z461" s="809"/>
      <c r="AA461" s="809"/>
      <c r="AB461" s="411"/>
      <c r="AC461" s="651">
        <v>457</v>
      </c>
    </row>
    <row r="462" spans="1:30" ht="30" customHeight="1" x14ac:dyDescent="0.2">
      <c r="A462" s="316" t="s">
        <v>2578</v>
      </c>
      <c r="B462" s="558" t="s">
        <v>2579</v>
      </c>
      <c r="C462" s="318">
        <f>'Series 1100 Input'!J462</f>
        <v>0</v>
      </c>
      <c r="D462" s="346" t="s">
        <v>1236</v>
      </c>
      <c r="E462" s="572">
        <v>33.53</v>
      </c>
      <c r="F462" s="572">
        <v>29.97</v>
      </c>
      <c r="G462" s="572">
        <v>27.6</v>
      </c>
      <c r="H462" s="324" t="str">
        <f>IF((0=$C462),"",IFERROR(IF($C462&lt;5,$C462*E462,IF(AND(5&lt;=$C462,$C462&lt;=25),$C462*F462,IF($C462&gt;25,$C462*G462,"No Offer"))),"No Offer"))</f>
        <v/>
      </c>
      <c r="I462" s="573">
        <v>50</v>
      </c>
      <c r="J462" s="573">
        <v>50</v>
      </c>
      <c r="K462" s="573">
        <v>50</v>
      </c>
      <c r="L462" s="326" t="str">
        <f>IF((0=$C462),"",IFERROR(IF($C462&lt;5,$C462*I462,IF(AND(5&lt;=$C462,$C462&lt;=25),$C462*J462,IF($C462&gt;25,$C462*K462,"No Offer"))),"No Offer"))</f>
        <v/>
      </c>
      <c r="M462" s="572">
        <v>78.92</v>
      </c>
      <c r="N462" s="572">
        <v>78.92</v>
      </c>
      <c r="O462" s="572">
        <v>78.92</v>
      </c>
      <c r="P462" s="324" t="str">
        <f>IF((0=$C462),"",IFERROR(IF($C462&lt;5,$C462*M462,IF(AND(5&lt;=$C462,$C462&lt;=25),$C462*N462,IF($C462&gt;25,$C462*O462,"No Offer"))),"No Offer"))</f>
        <v/>
      </c>
      <c r="Q462" s="575">
        <v>45</v>
      </c>
      <c r="R462" s="575">
        <v>45</v>
      </c>
      <c r="S462" s="575">
        <v>45</v>
      </c>
      <c r="T462" s="326" t="str">
        <f>IF((0=$C462),"",IFERROR(IF($C462&lt;5,$C462*Q462,IF(AND(5&lt;=$C462,$C462&lt;=25),$C462*R462,IF($C462&gt;25,$C462*S462,"No Offer"))),"No Offer"))</f>
        <v/>
      </c>
      <c r="U462" s="576">
        <v>85</v>
      </c>
      <c r="V462" s="576">
        <v>75</v>
      </c>
      <c r="W462" s="576">
        <v>70</v>
      </c>
      <c r="X462" s="324" t="str">
        <f>IF((0=$C462),"",IFERROR(IF($C462&lt;5,$C462*U462,IF(AND(5&lt;=$C462,$C462&lt;=25),$C462*V462,IF($C462&gt;25,$C462*W462,"No Offer"))),"No Offer"))</f>
        <v/>
      </c>
      <c r="Y462" s="573" t="s">
        <v>402</v>
      </c>
      <c r="Z462" s="573" t="s">
        <v>402</v>
      </c>
      <c r="AA462" s="573" t="s">
        <v>402</v>
      </c>
      <c r="AB462" s="326" t="str">
        <f>IF((0=$C462),"",IFERROR(IF($C462&lt;5,$C462*Y462,IF(AND(5&lt;=$C462,$C462&lt;=25),$C462*Z462,IF($C462&gt;25,$C462*AA462,"No Offer"))),"No Offer"))</f>
        <v/>
      </c>
      <c r="AC462" s="651">
        <v>458</v>
      </c>
      <c r="AD462" s="651">
        <f>AC462</f>
        <v>458</v>
      </c>
    </row>
    <row r="463" spans="1:30" ht="15" x14ac:dyDescent="0.2">
      <c r="A463" s="316"/>
      <c r="B463" s="558"/>
      <c r="C463" s="318"/>
      <c r="D463" s="562"/>
      <c r="E463" s="818"/>
      <c r="F463" s="818"/>
      <c r="G463" s="818"/>
      <c r="H463" s="730"/>
      <c r="I463" s="814"/>
      <c r="J463" s="814"/>
      <c r="K463" s="814"/>
      <c r="L463" s="346"/>
      <c r="M463" s="818"/>
      <c r="N463" s="818"/>
      <c r="O463" s="818"/>
      <c r="P463" s="730"/>
      <c r="Q463" s="575"/>
      <c r="R463" s="575"/>
      <c r="S463" s="575"/>
      <c r="T463" s="346"/>
      <c r="U463" s="813"/>
      <c r="V463" s="813"/>
      <c r="W463" s="813"/>
      <c r="X463" s="730"/>
      <c r="Y463" s="814"/>
      <c r="Z463" s="814"/>
      <c r="AA463" s="814"/>
      <c r="AB463" s="346"/>
      <c r="AC463" s="651">
        <v>459</v>
      </c>
    </row>
    <row r="464" spans="1:30" ht="27" x14ac:dyDescent="0.2">
      <c r="A464" s="316" t="s">
        <v>2580</v>
      </c>
      <c r="B464" s="558" t="s">
        <v>2581</v>
      </c>
      <c r="C464" s="318">
        <f>'Series 1100 Input'!J464</f>
        <v>0</v>
      </c>
      <c r="D464" s="346" t="s">
        <v>1236</v>
      </c>
      <c r="E464" s="818">
        <v>31.11</v>
      </c>
      <c r="F464" s="818">
        <v>27.55</v>
      </c>
      <c r="G464" s="818">
        <v>25.18</v>
      </c>
      <c r="H464" s="324" t="str">
        <f>IF((0=$C464),"",IFERROR(IF($C464&lt;5,$C464*E464,IF(AND(5&lt;=$C464,$C464&lt;=25),$C464*F464,IF($C464&gt;25,$C464*G464,"No Offer"))),"No Offer"))</f>
        <v/>
      </c>
      <c r="I464" s="573">
        <v>50</v>
      </c>
      <c r="J464" s="573">
        <v>50</v>
      </c>
      <c r="K464" s="573">
        <v>50</v>
      </c>
      <c r="L464" s="326" t="str">
        <f>IF((0=$C464),"",IFERROR(IF($C464&lt;5,$C464*I464,IF(AND(5&lt;=$C464,$C464&lt;=25),$C464*J464,IF($C464&gt;25,$C464*K464,"No Offer"))),"No Offer"))</f>
        <v/>
      </c>
      <c r="M464" s="818">
        <v>67.42</v>
      </c>
      <c r="N464" s="818">
        <v>67.42</v>
      </c>
      <c r="O464" s="818">
        <v>67.42</v>
      </c>
      <c r="P464" s="324" t="str">
        <f>IF((0=$C464),"",IFERROR(IF($C464&lt;5,$C464*M464,IF(AND(5&lt;=$C464,$C464&lt;=25),$C464*N464,IF($C464&gt;25,$C464*O464,"No Offer"))),"No Offer"))</f>
        <v/>
      </c>
      <c r="Q464" s="575">
        <v>40</v>
      </c>
      <c r="R464" s="575">
        <v>40</v>
      </c>
      <c r="S464" s="575">
        <v>40</v>
      </c>
      <c r="T464" s="326" t="str">
        <f>IF((0=$C464),"",IFERROR(IF($C464&lt;5,$C464*Q464,IF(AND(5&lt;=$C464,$C464&lt;=25),$C464*R464,IF($C464&gt;25,$C464*S464,"No Offer"))),"No Offer"))</f>
        <v/>
      </c>
      <c r="U464" s="813">
        <v>84.9</v>
      </c>
      <c r="V464" s="813">
        <v>74.900000000000006</v>
      </c>
      <c r="W464" s="813">
        <v>69.900000000000006</v>
      </c>
      <c r="X464" s="324" t="str">
        <f>IF((0=$C464),"",IFERROR(IF($C464&lt;5,$C464*U464,IF(AND(5&lt;=$C464,$C464&lt;=25),$C464*V464,IF($C464&gt;25,$C464*W464,"No Offer"))),"No Offer"))</f>
        <v/>
      </c>
      <c r="Y464" s="573" t="s">
        <v>402</v>
      </c>
      <c r="Z464" s="573" t="s">
        <v>402</v>
      </c>
      <c r="AA464" s="573" t="s">
        <v>402</v>
      </c>
      <c r="AB464" s="326" t="str">
        <f>IF((0=$C464),"",IFERROR(IF($C464&lt;5,$C464*Y464,IF(AND(5&lt;=$C464,$C464&lt;=25),$C464*Z464,IF($C464&gt;25,$C464*AA464,"No Offer"))),"No Offer"))</f>
        <v/>
      </c>
      <c r="AC464" s="651">
        <v>460</v>
      </c>
      <c r="AD464" s="651">
        <f>AC464</f>
        <v>460</v>
      </c>
    </row>
    <row r="465" spans="1:30" ht="15" x14ac:dyDescent="0.2">
      <c r="A465" s="316"/>
      <c r="B465" s="558"/>
      <c r="C465" s="318"/>
      <c r="D465" s="562"/>
      <c r="E465" s="818"/>
      <c r="F465" s="818"/>
      <c r="G465" s="818"/>
      <c r="H465" s="730"/>
      <c r="I465" s="814"/>
      <c r="J465" s="814"/>
      <c r="K465" s="814"/>
      <c r="L465" s="346"/>
      <c r="M465" s="818"/>
      <c r="N465" s="818"/>
      <c r="O465" s="818"/>
      <c r="P465" s="730"/>
      <c r="Q465" s="817"/>
      <c r="R465" s="817"/>
      <c r="S465" s="817"/>
      <c r="T465" s="346"/>
      <c r="U465" s="813"/>
      <c r="V465" s="813"/>
      <c r="W465" s="813"/>
      <c r="X465" s="730"/>
      <c r="Y465" s="814"/>
      <c r="Z465" s="814"/>
      <c r="AA465" s="814"/>
      <c r="AB465" s="346"/>
      <c r="AC465" s="651">
        <v>461</v>
      </c>
    </row>
    <row r="466" spans="1:30" ht="41.25" customHeight="1" x14ac:dyDescent="0.2">
      <c r="A466" s="316" t="s">
        <v>2582</v>
      </c>
      <c r="B466" s="558" t="s">
        <v>2583</v>
      </c>
      <c r="C466" s="318">
        <f>'Series 1100 Input'!J466</f>
        <v>0</v>
      </c>
      <c r="D466" s="562" t="s">
        <v>1236</v>
      </c>
      <c r="E466" s="574">
        <v>252.94</v>
      </c>
      <c r="F466" s="574">
        <v>236.92</v>
      </c>
      <c r="G466" s="574">
        <v>229.63</v>
      </c>
      <c r="H466" s="324" t="str">
        <f>IF((0=$C466),"",IFERROR(IF($C466&lt;5,$C466*E466,IF(AND(5&lt;=$C466,$C466&lt;=25),$C466*F466,IF($C466&gt;25,$C466*G466,"No Offer"))),"No Offer"))</f>
        <v/>
      </c>
      <c r="I466" s="573">
        <v>170</v>
      </c>
      <c r="J466" s="573">
        <v>170</v>
      </c>
      <c r="K466" s="573">
        <v>170</v>
      </c>
      <c r="L466" s="326" t="str">
        <f>IF((0=$C466),"",IFERROR(IF($C466&lt;5,$C466*I466,IF(AND(5&lt;=$C466,$C466&lt;=25),$C466*J466,IF($C466&gt;25,$C466*K466,"No Offer"))),"No Offer"))</f>
        <v/>
      </c>
      <c r="M466" s="574">
        <v>384.7</v>
      </c>
      <c r="N466" s="574">
        <v>384.7</v>
      </c>
      <c r="O466" s="574">
        <v>384.7</v>
      </c>
      <c r="P466" s="324" t="str">
        <f>IF((0=$C466),"",IFERROR(IF($C466&lt;5,$C466*M466,IF(AND(5&lt;=$C466,$C466&lt;=25),$C466*N466,IF($C466&gt;25,$C466*O466,"No Offer"))),"No Offer"))</f>
        <v/>
      </c>
      <c r="Q466" s="644">
        <v>220</v>
      </c>
      <c r="R466" s="644">
        <v>220</v>
      </c>
      <c r="S466" s="644">
        <v>220</v>
      </c>
      <c r="T466" s="326" t="str">
        <f>IF((0=$C466),"",IFERROR(IF($C466&lt;5,$C466*Q466,IF(AND(5&lt;=$C466,$C466&lt;=25),$C466*R466,IF($C466&gt;25,$C466*S466,"No Offer"))),"No Offer"))</f>
        <v/>
      </c>
      <c r="U466" s="819">
        <v>320</v>
      </c>
      <c r="V466" s="819">
        <v>320</v>
      </c>
      <c r="W466" s="819">
        <v>320</v>
      </c>
      <c r="X466" s="324" t="str">
        <f>IF((0=$C466),"",IFERROR(IF($C466&lt;5,$C466*U466,IF(AND(5&lt;=$C466,$C466&lt;=25),$C466*V466,IF($C466&gt;25,$C466*W466,"No Offer"))),"No Offer"))</f>
        <v/>
      </c>
      <c r="Y466" s="573">
        <v>300</v>
      </c>
      <c r="Z466" s="573">
        <v>250</v>
      </c>
      <c r="AA466" s="573">
        <v>250</v>
      </c>
      <c r="AB466" s="326" t="str">
        <f>IF((0=$C466),"",IFERROR(IF($C466&lt;5,$C466*Y466,IF(AND(5&lt;=$C466,$C466&lt;=25),$C466*Z466,IF($C466&gt;25,$C466*AA466,"No Offer"))),"No Offer"))</f>
        <v/>
      </c>
      <c r="AC466" s="651">
        <v>462</v>
      </c>
      <c r="AD466" s="651">
        <f>AC466</f>
        <v>462</v>
      </c>
    </row>
    <row r="467" spans="1:30" ht="15" x14ac:dyDescent="0.2">
      <c r="A467" s="316"/>
      <c r="B467" s="558"/>
      <c r="C467" s="318"/>
      <c r="D467" s="562"/>
      <c r="E467" s="574"/>
      <c r="F467" s="574"/>
      <c r="G467" s="574"/>
      <c r="H467" s="730"/>
      <c r="I467" s="573"/>
      <c r="J467" s="573"/>
      <c r="K467" s="573"/>
      <c r="L467" s="346"/>
      <c r="M467" s="574"/>
      <c r="N467" s="574"/>
      <c r="O467" s="574"/>
      <c r="P467" s="730"/>
      <c r="Q467" s="575"/>
      <c r="R467" s="575"/>
      <c r="S467" s="575"/>
      <c r="T467" s="346"/>
      <c r="U467" s="576"/>
      <c r="V467" s="576"/>
      <c r="W467" s="576"/>
      <c r="X467" s="730"/>
      <c r="Y467" s="573"/>
      <c r="Z467" s="573"/>
      <c r="AA467" s="573"/>
      <c r="AB467" s="346"/>
      <c r="AC467" s="651">
        <v>463</v>
      </c>
    </row>
    <row r="468" spans="1:30" ht="52.5" x14ac:dyDescent="0.2">
      <c r="A468" s="316" t="s">
        <v>2584</v>
      </c>
      <c r="B468" s="558" t="s">
        <v>2585</v>
      </c>
      <c r="C468" s="318">
        <f>'Series 1100 Input'!J468</f>
        <v>0</v>
      </c>
      <c r="D468" s="562" t="s">
        <v>1236</v>
      </c>
      <c r="E468" s="574">
        <v>298.91000000000003</v>
      </c>
      <c r="F468" s="574">
        <v>282.87</v>
      </c>
      <c r="G468" s="574">
        <v>275.58999999999997</v>
      </c>
      <c r="H468" s="324" t="str">
        <f>IF((0=$C468),"",IFERROR(IF($C468&lt;5,$C468*E468,IF(AND(5&lt;=$C468,$C468&lt;=25),$C468*F468,IF($C468&gt;25,$C468*G468,"No Offer"))),"No Offer"))</f>
        <v/>
      </c>
      <c r="I468" s="573">
        <v>170</v>
      </c>
      <c r="J468" s="573">
        <v>170</v>
      </c>
      <c r="K468" s="573">
        <v>170</v>
      </c>
      <c r="L468" s="326" t="str">
        <f>IF((0=$C468),"",IFERROR(IF($C468&lt;5,$C468*I468,IF(AND(5&lt;=$C468,$C468&lt;=25),$C468*J468,IF($C468&gt;25,$C468*K468,"No Offer"))),"No Offer"))</f>
        <v/>
      </c>
      <c r="M468" s="574">
        <v>437.6</v>
      </c>
      <c r="N468" s="574">
        <v>437.6</v>
      </c>
      <c r="O468" s="574">
        <v>437.6</v>
      </c>
      <c r="P468" s="324" t="str">
        <f>IF((0=$C468),"",IFERROR(IF($C468&lt;5,$C468*M468,IF(AND(5&lt;=$C468,$C468&lt;=25),$C468*N468,IF($C468&gt;25,$C468*O468,"No Offer"))),"No Offer"))</f>
        <v/>
      </c>
      <c r="Q468" s="575">
        <v>245</v>
      </c>
      <c r="R468" s="575">
        <v>245</v>
      </c>
      <c r="S468" s="575">
        <v>245</v>
      </c>
      <c r="T468" s="326" t="str">
        <f>IF((0=$C468),"",IFERROR(IF($C468&lt;5,$C468*Q468,IF(AND(5&lt;=$C468,$C468&lt;=25),$C468*R468,IF($C468&gt;25,$C468*S468,"No Offer"))),"No Offer"))</f>
        <v/>
      </c>
      <c r="U468" s="576">
        <v>343</v>
      </c>
      <c r="V468" s="576">
        <v>343</v>
      </c>
      <c r="W468" s="576">
        <v>343</v>
      </c>
      <c r="X468" s="324" t="str">
        <f>IF((0=$C468),"",IFERROR(IF($C468&lt;5,$C468*U468,IF(AND(5&lt;=$C468,$C468&lt;=25),$C468*V468,IF($C468&gt;25,$C468*W468,"No Offer"))),"No Offer"))</f>
        <v/>
      </c>
      <c r="Y468" s="573">
        <v>350</v>
      </c>
      <c r="Z468" s="573">
        <v>300</v>
      </c>
      <c r="AA468" s="573">
        <v>300</v>
      </c>
      <c r="AB468" s="326" t="str">
        <f>IF((0=$C468),"",IFERROR(IF($C468&lt;5,$C468*Y468,IF(AND(5&lt;=$C468,$C468&lt;=25),$C468*Z468,IF($C468&gt;25,$C468*AA468,"No Offer"))),"No Offer"))</f>
        <v/>
      </c>
      <c r="AC468" s="651">
        <v>464</v>
      </c>
      <c r="AD468" s="651">
        <f>AC468</f>
        <v>464</v>
      </c>
    </row>
    <row r="469" spans="1:30" ht="15" x14ac:dyDescent="0.2">
      <c r="A469" s="316"/>
      <c r="B469" s="558"/>
      <c r="C469" s="318"/>
      <c r="D469" s="562"/>
      <c r="E469" s="574"/>
      <c r="F469" s="574"/>
      <c r="G469" s="574"/>
      <c r="H469" s="730"/>
      <c r="I469" s="573"/>
      <c r="J469" s="573"/>
      <c r="K469" s="573"/>
      <c r="L469" s="346"/>
      <c r="M469" s="574"/>
      <c r="N469" s="574"/>
      <c r="O469" s="574"/>
      <c r="P469" s="730"/>
      <c r="Q469" s="575"/>
      <c r="R469" s="575"/>
      <c r="S469" s="575"/>
      <c r="T469" s="346"/>
      <c r="U469" s="576"/>
      <c r="V469" s="576"/>
      <c r="W469" s="576"/>
      <c r="X469" s="730"/>
      <c r="Y469" s="573"/>
      <c r="Z469" s="573"/>
      <c r="AA469" s="573"/>
      <c r="AB469" s="346"/>
      <c r="AC469" s="651">
        <v>465</v>
      </c>
    </row>
    <row r="470" spans="1:30" ht="39" customHeight="1" x14ac:dyDescent="0.2">
      <c r="A470" s="316" t="s">
        <v>2586</v>
      </c>
      <c r="B470" s="558" t="s">
        <v>2587</v>
      </c>
      <c r="C470" s="318">
        <f>'Series 1100 Input'!J470</f>
        <v>0</v>
      </c>
      <c r="D470" s="346" t="s">
        <v>1236</v>
      </c>
      <c r="E470" s="574">
        <v>252.94</v>
      </c>
      <c r="F470" s="574">
        <v>236.92</v>
      </c>
      <c r="G470" s="574">
        <v>229.63</v>
      </c>
      <c r="H470" s="324" t="str">
        <f>IF((0=$C470),"",IFERROR(IF($C470&lt;5,$C470*E470,IF(AND(5&lt;=$C470,$C470&lt;=25),$C470*F470,IF($C470&gt;25,$C470*G470,"No Offer"))),"No Offer"))</f>
        <v/>
      </c>
      <c r="I470" s="573">
        <v>170</v>
      </c>
      <c r="J470" s="573">
        <v>170</v>
      </c>
      <c r="K470" s="573">
        <v>170</v>
      </c>
      <c r="L470" s="326" t="str">
        <f>IF((0=$C470),"",IFERROR(IF($C470&lt;5,$C470*I470,IF(AND(5&lt;=$C470,$C470&lt;=25),$C470*J470,IF($C470&gt;25,$C470*K470,"No Offer"))),"No Offer"))</f>
        <v/>
      </c>
      <c r="M470" s="574">
        <v>556.62</v>
      </c>
      <c r="N470" s="574">
        <v>556.62</v>
      </c>
      <c r="O470" s="574">
        <v>556.62</v>
      </c>
      <c r="P470" s="324" t="str">
        <f>IF((0=$C470),"",IFERROR(IF($C470&lt;5,$C470*M470,IF(AND(5&lt;=$C470,$C470&lt;=25),$C470*N470,IF($C470&gt;25,$C470*O470,"No Offer"))),"No Offer"))</f>
        <v/>
      </c>
      <c r="Q470" s="575">
        <v>250</v>
      </c>
      <c r="R470" s="575">
        <v>250</v>
      </c>
      <c r="S470" s="575">
        <v>250</v>
      </c>
      <c r="T470" s="326" t="str">
        <f>IF((0=$C470),"",IFERROR(IF($C470&lt;5,$C470*Q470,IF(AND(5&lt;=$C470,$C470&lt;=25),$C470*R470,IF($C470&gt;25,$C470*S470,"No Offer"))),"No Offer"))</f>
        <v/>
      </c>
      <c r="U470" s="576">
        <v>332</v>
      </c>
      <c r="V470" s="576">
        <v>332</v>
      </c>
      <c r="W470" s="576">
        <v>332</v>
      </c>
      <c r="X470" s="324" t="str">
        <f>IF((0=$C470),"",IFERROR(IF($C470&lt;5,$C470*U470,IF(AND(5&lt;=$C470,$C470&lt;=25),$C470*V470,IF($C470&gt;25,$C470*W470,"No Offer"))),"No Offer"))</f>
        <v/>
      </c>
      <c r="Y470" s="573" t="s">
        <v>402</v>
      </c>
      <c r="Z470" s="573" t="s">
        <v>402</v>
      </c>
      <c r="AA470" s="573" t="s">
        <v>402</v>
      </c>
      <c r="AB470" s="326" t="str">
        <f>IF((0=$C470),"",IFERROR(IF($C470&lt;5,$C470*Y470,IF(AND(5&lt;=$C470,$C470&lt;=25),$C470*Z470,IF($C470&gt;25,$C470*AA470,"No Offer"))),"No Offer"))</f>
        <v/>
      </c>
      <c r="AC470" s="651">
        <v>466</v>
      </c>
      <c r="AD470" s="651">
        <f>AC470</f>
        <v>466</v>
      </c>
    </row>
    <row r="471" spans="1:30" ht="15" x14ac:dyDescent="0.2">
      <c r="A471" s="316"/>
      <c r="B471" s="558"/>
      <c r="C471" s="318"/>
      <c r="D471" s="562"/>
      <c r="E471" s="574"/>
      <c r="F471" s="574"/>
      <c r="G471" s="574"/>
      <c r="H471" s="730"/>
      <c r="I471" s="573"/>
      <c r="J471" s="573"/>
      <c r="K471" s="573"/>
      <c r="L471" s="346"/>
      <c r="M471" s="574"/>
      <c r="N471" s="574"/>
      <c r="O471" s="574"/>
      <c r="P471" s="730"/>
      <c r="Q471" s="575"/>
      <c r="R471" s="575"/>
      <c r="S471" s="575"/>
      <c r="T471" s="346"/>
      <c r="U471" s="576"/>
      <c r="V471" s="576"/>
      <c r="W471" s="576"/>
      <c r="X471" s="730"/>
      <c r="Y471" s="573"/>
      <c r="Z471" s="573"/>
      <c r="AA471" s="573"/>
      <c r="AB471" s="346"/>
      <c r="AC471" s="651">
        <v>467</v>
      </c>
    </row>
    <row r="472" spans="1:30" ht="39.75" x14ac:dyDescent="0.2">
      <c r="A472" s="316" t="s">
        <v>2588</v>
      </c>
      <c r="B472" s="558" t="s">
        <v>2589</v>
      </c>
      <c r="C472" s="318">
        <f>'Series 1100 Input'!J472</f>
        <v>0</v>
      </c>
      <c r="D472" s="562" t="s">
        <v>1236</v>
      </c>
      <c r="E472" s="574">
        <v>354.69</v>
      </c>
      <c r="F472" s="574">
        <v>338.67</v>
      </c>
      <c r="G472" s="574">
        <v>331.38</v>
      </c>
      <c r="H472" s="324" t="str">
        <f>IF((0=$C472),"",IFERROR(IF($C472&lt;5,$C472*E472,IF(AND(5&lt;=$C472,$C472&lt;=25),$C472*F472,IF($C472&gt;25,$C472*G472,"No Offer"))),"No Offer"))</f>
        <v/>
      </c>
      <c r="I472" s="573">
        <v>170</v>
      </c>
      <c r="J472" s="573">
        <v>170</v>
      </c>
      <c r="K472" s="573">
        <v>170</v>
      </c>
      <c r="L472" s="326" t="str">
        <f>IF((0=$C472),"",IFERROR(IF($C472&lt;5,$C472*I472,IF(AND(5&lt;=$C472,$C472&lt;=25),$C472*J472,IF($C472&gt;25,$C472*K472,"No Offer"))),"No Offer"))</f>
        <v/>
      </c>
      <c r="M472" s="574">
        <v>491.07</v>
      </c>
      <c r="N472" s="574">
        <v>491.07</v>
      </c>
      <c r="O472" s="574">
        <v>491.07</v>
      </c>
      <c r="P472" s="324" t="str">
        <f>IF((0=$C472),"",IFERROR(IF($C472&lt;5,$C472*M472,IF(AND(5&lt;=$C472,$C472&lt;=25),$C472*N472,IF($C472&gt;25,$C472*O472,"No Offer"))),"No Offer"))</f>
        <v/>
      </c>
      <c r="Q472" s="575">
        <v>280</v>
      </c>
      <c r="R472" s="575">
        <v>280</v>
      </c>
      <c r="S472" s="575">
        <v>280</v>
      </c>
      <c r="T472" s="326" t="str">
        <f>IF((0=$C472),"",IFERROR(IF($C472&lt;5,$C472*Q472,IF(AND(5&lt;=$C472,$C472&lt;=25),$C472*R472,IF($C472&gt;25,$C472*S472,"No Offer"))),"No Offer"))</f>
        <v/>
      </c>
      <c r="U472" s="576">
        <v>395</v>
      </c>
      <c r="V472" s="576">
        <v>395</v>
      </c>
      <c r="W472" s="576">
        <v>395</v>
      </c>
      <c r="X472" s="324" t="str">
        <f>IF((0=$C472),"",IFERROR(IF($C472&lt;5,$C472*U472,IF(AND(5&lt;=$C472,$C472&lt;=25),$C472*V472,IF($C472&gt;25,$C472*W472,"No Offer"))),"No Offer"))</f>
        <v/>
      </c>
      <c r="Y472" s="573">
        <v>400</v>
      </c>
      <c r="Z472" s="573">
        <v>350</v>
      </c>
      <c r="AA472" s="573">
        <v>350</v>
      </c>
      <c r="AB472" s="326" t="str">
        <f>IF((0=$C472),"",IFERROR(IF($C472&lt;5,$C472*Y472,IF(AND(5&lt;=$C472,$C472&lt;=25),$C472*Z472,IF($C472&gt;25,$C472*AA472,"No Offer"))),"No Offer"))</f>
        <v/>
      </c>
      <c r="AC472" s="651">
        <v>468</v>
      </c>
      <c r="AD472" s="651">
        <f>AC472</f>
        <v>468</v>
      </c>
    </row>
    <row r="473" spans="1:30" ht="15" x14ac:dyDescent="0.2">
      <c r="A473" s="316"/>
      <c r="B473" s="558"/>
      <c r="C473" s="318"/>
      <c r="D473" s="562"/>
      <c r="E473" s="574"/>
      <c r="F473" s="574"/>
      <c r="G473" s="574"/>
      <c r="H473" s="730"/>
      <c r="I473" s="573"/>
      <c r="J473" s="573"/>
      <c r="K473" s="573"/>
      <c r="L473" s="346"/>
      <c r="M473" s="574"/>
      <c r="N473" s="574"/>
      <c r="O473" s="574"/>
      <c r="P473" s="730"/>
      <c r="Q473" s="575"/>
      <c r="R473" s="575"/>
      <c r="S473" s="575"/>
      <c r="T473" s="346"/>
      <c r="U473" s="576"/>
      <c r="V473" s="576"/>
      <c r="W473" s="576"/>
      <c r="X473" s="730"/>
      <c r="Y473" s="573"/>
      <c r="Z473" s="573"/>
      <c r="AA473" s="573"/>
      <c r="AB473" s="346"/>
      <c r="AC473" s="651">
        <v>469</v>
      </c>
    </row>
    <row r="474" spans="1:30" ht="41.25" customHeight="1" x14ac:dyDescent="0.2">
      <c r="A474" s="316" t="s">
        <v>2590</v>
      </c>
      <c r="B474" s="558" t="s">
        <v>2591</v>
      </c>
      <c r="C474" s="318">
        <f>'Series 1100 Input'!J474</f>
        <v>0</v>
      </c>
      <c r="D474" s="562" t="s">
        <v>1236</v>
      </c>
      <c r="E474" s="574">
        <v>355.05</v>
      </c>
      <c r="F474" s="574">
        <v>339.03</v>
      </c>
      <c r="G474" s="574">
        <v>331.75</v>
      </c>
      <c r="H474" s="324" t="str">
        <f>IF((0=$C474),"",IFERROR(IF($C474&lt;5,$C474*E474,IF(AND(5&lt;=$C474,$C474&lt;=25),$C474*F474,IF($C474&gt;25,$C474*G474,"No Offer"))),"No Offer"))</f>
        <v/>
      </c>
      <c r="I474" s="573">
        <v>170</v>
      </c>
      <c r="J474" s="573">
        <v>170</v>
      </c>
      <c r="K474" s="573">
        <v>170</v>
      </c>
      <c r="L474" s="326" t="str">
        <f>IF((0=$C474),"",IFERROR(IF($C474&lt;5,$C474*I474,IF(AND(5&lt;=$C474,$C474&lt;=25),$C474*J474,IF($C474&gt;25,$C474*K474,"No Offer"))),"No Offer"))</f>
        <v/>
      </c>
      <c r="M474" s="574">
        <v>491.07</v>
      </c>
      <c r="N474" s="574">
        <v>491.07</v>
      </c>
      <c r="O474" s="574">
        <v>491.07</v>
      </c>
      <c r="P474" s="324" t="str">
        <f>IF((0=$C474),"",IFERROR(IF($C474&lt;5,$C474*M474,IF(AND(5&lt;=$C474,$C474&lt;=25),$C474*N474,IF($C474&gt;25,$C474*O474,"No Offer"))),"No Offer"))</f>
        <v/>
      </c>
      <c r="Q474" s="575">
        <v>280</v>
      </c>
      <c r="R474" s="575">
        <v>280</v>
      </c>
      <c r="S474" s="575">
        <v>280</v>
      </c>
      <c r="T474" s="326" t="str">
        <f>IF((0=$C474),"",IFERROR(IF($C474&lt;5,$C474*Q474,IF(AND(5&lt;=$C474,$C474&lt;=25),$C474*R474,IF($C474&gt;25,$C474*S474,"No Offer"))),"No Offer"))</f>
        <v/>
      </c>
      <c r="U474" s="576">
        <v>395</v>
      </c>
      <c r="V474" s="576">
        <v>395</v>
      </c>
      <c r="W474" s="576">
        <v>395</v>
      </c>
      <c r="X474" s="324" t="str">
        <f>IF((0=$C474),"",IFERROR(IF($C474&lt;5,$C474*U474,IF(AND(5&lt;=$C474,$C474&lt;=25),$C474*V474,IF($C474&gt;25,$C474*W474,"No Offer"))),"No Offer"))</f>
        <v/>
      </c>
      <c r="Y474" s="573">
        <v>400</v>
      </c>
      <c r="Z474" s="573">
        <v>350</v>
      </c>
      <c r="AA474" s="573">
        <v>350</v>
      </c>
      <c r="AB474" s="326" t="str">
        <f>IF((0=$C474),"",IFERROR(IF($C474&lt;5,$C474*Y474,IF(AND(5&lt;=$C474,$C474&lt;=25),$C474*Z474,IF($C474&gt;25,$C474*AA474,"No Offer"))),"No Offer"))</f>
        <v/>
      </c>
      <c r="AC474" s="651">
        <v>470</v>
      </c>
      <c r="AD474" s="651">
        <f>AC474</f>
        <v>470</v>
      </c>
    </row>
    <row r="475" spans="1:30" ht="16.5" customHeight="1" x14ac:dyDescent="0.2">
      <c r="A475" s="316"/>
      <c r="B475" s="558"/>
      <c r="C475" s="318"/>
      <c r="D475" s="562"/>
      <c r="E475" s="574"/>
      <c r="F475" s="574"/>
      <c r="G475" s="574"/>
      <c r="H475" s="730"/>
      <c r="I475" s="573"/>
      <c r="J475" s="573"/>
      <c r="K475" s="573"/>
      <c r="L475" s="346"/>
      <c r="M475" s="574"/>
      <c r="N475" s="574"/>
      <c r="O475" s="574"/>
      <c r="P475" s="730"/>
      <c r="Q475" s="575"/>
      <c r="R475" s="575"/>
      <c r="S475" s="575"/>
      <c r="T475" s="346"/>
      <c r="U475" s="576"/>
      <c r="V475" s="576"/>
      <c r="W475" s="576"/>
      <c r="X475" s="730"/>
      <c r="Y475" s="573"/>
      <c r="Z475" s="573"/>
      <c r="AA475" s="573"/>
      <c r="AB475" s="346"/>
      <c r="AC475" s="651">
        <v>471</v>
      </c>
    </row>
    <row r="476" spans="1:30" ht="41.25" customHeight="1" x14ac:dyDescent="0.2">
      <c r="A476" s="316" t="s">
        <v>2592</v>
      </c>
      <c r="B476" s="558" t="s">
        <v>2593</v>
      </c>
      <c r="C476" s="318">
        <f>'Series 1100 Input'!J476</f>
        <v>0</v>
      </c>
      <c r="D476" s="562" t="s">
        <v>1236</v>
      </c>
      <c r="E476" s="574">
        <v>312.47000000000003</v>
      </c>
      <c r="F476" s="574">
        <v>296.04000000000002</v>
      </c>
      <c r="G476" s="574">
        <v>289.17</v>
      </c>
      <c r="H476" s="324" t="str">
        <f>IF((0=$C476),"",IFERROR(IF($C476&lt;5,$C476*E476,IF(AND(5&lt;=$C476,$C476&lt;=25),$C476*F476,IF($C476&gt;25,$C476*G476,"No Offer"))),"No Offer"))</f>
        <v/>
      </c>
      <c r="I476" s="573">
        <v>170</v>
      </c>
      <c r="J476" s="573">
        <v>170</v>
      </c>
      <c r="K476" s="573">
        <v>170</v>
      </c>
      <c r="L476" s="326" t="str">
        <f>IF((0=$C476),"",IFERROR(IF($C476&lt;5,$C476*I476,IF(AND(5&lt;=$C476,$C476&lt;=25),$C476*J476,IF($C476&gt;25,$C476*K476,"No Offer"))),"No Offer"))</f>
        <v/>
      </c>
      <c r="M476" s="574">
        <v>437.6</v>
      </c>
      <c r="N476" s="574">
        <v>437.6</v>
      </c>
      <c r="O476" s="574">
        <v>437.6</v>
      </c>
      <c r="P476" s="324" t="str">
        <f>IF((0=$C476),"",IFERROR(IF($C476&lt;5,$C476*M476,IF(AND(5&lt;=$C476,$C476&lt;=25),$C476*N476,IF($C476&gt;25,$C476*O476,"No Offer"))),"No Offer"))</f>
        <v/>
      </c>
      <c r="Q476" s="575">
        <v>255</v>
      </c>
      <c r="R476" s="575">
        <v>255</v>
      </c>
      <c r="S476" s="575">
        <v>255</v>
      </c>
      <c r="T476" s="326" t="str">
        <f>IF((0=$C476),"",IFERROR(IF($C476&lt;5,$C476*Q476,IF(AND(5&lt;=$C476,$C476&lt;=25),$C476*R476,IF($C476&gt;25,$C476*S476,"No Offer"))),"No Offer"))</f>
        <v/>
      </c>
      <c r="U476" s="576">
        <v>352</v>
      </c>
      <c r="V476" s="576">
        <v>352</v>
      </c>
      <c r="W476" s="576">
        <v>352</v>
      </c>
      <c r="X476" s="324" t="str">
        <f>IF((0=$C476),"",IFERROR(IF($C476&lt;5,$C476*U476,IF(AND(5&lt;=$C476,$C476&lt;=25),$C476*V476,IF($C476&gt;25,$C476*W476,"No Offer"))),"No Offer"))</f>
        <v/>
      </c>
      <c r="Y476" s="573">
        <v>350</v>
      </c>
      <c r="Z476" s="573">
        <v>300</v>
      </c>
      <c r="AA476" s="573">
        <v>300</v>
      </c>
      <c r="AB476" s="326" t="str">
        <f>IF((0=$C476),"",IFERROR(IF($C476&lt;5,$C476*Y476,IF(AND(5&lt;=$C476,$C476&lt;=25),$C476*Z476,IF($C476&gt;25,$C476*AA476,"No Offer"))),"No Offer"))</f>
        <v/>
      </c>
      <c r="AC476" s="651">
        <v>472</v>
      </c>
      <c r="AD476" s="651">
        <f>AC476</f>
        <v>472</v>
      </c>
    </row>
    <row r="477" spans="1:30" ht="15" customHeight="1" x14ac:dyDescent="0.2">
      <c r="A477" s="316"/>
      <c r="B477" s="558"/>
      <c r="C477" s="318"/>
      <c r="D477" s="562"/>
      <c r="E477" s="574"/>
      <c r="F477" s="574"/>
      <c r="G477" s="574"/>
      <c r="H477" s="730"/>
      <c r="I477" s="573"/>
      <c r="J477" s="573"/>
      <c r="K477" s="573"/>
      <c r="L477" s="346"/>
      <c r="M477" s="574"/>
      <c r="N477" s="574"/>
      <c r="O477" s="574"/>
      <c r="P477" s="730"/>
      <c r="Q477" s="575"/>
      <c r="R477" s="575"/>
      <c r="S477" s="575"/>
      <c r="T477" s="346"/>
      <c r="U477" s="576"/>
      <c r="V477" s="576"/>
      <c r="W477" s="576"/>
      <c r="X477" s="730"/>
      <c r="Y477" s="573"/>
      <c r="Z477" s="573"/>
      <c r="AA477" s="573"/>
      <c r="AB477" s="346"/>
      <c r="AC477" s="651">
        <v>473</v>
      </c>
    </row>
    <row r="478" spans="1:30" ht="57" customHeight="1" x14ac:dyDescent="0.2">
      <c r="A478" s="316" t="s">
        <v>2594</v>
      </c>
      <c r="B478" s="558" t="s">
        <v>2595</v>
      </c>
      <c r="C478" s="318">
        <f>'Series 1100 Input'!J478</f>
        <v>0</v>
      </c>
      <c r="D478" s="562" t="s">
        <v>1236</v>
      </c>
      <c r="E478" s="574">
        <v>298.91000000000003</v>
      </c>
      <c r="F478" s="574">
        <v>282.87</v>
      </c>
      <c r="G478" s="574">
        <v>275.58999999999997</v>
      </c>
      <c r="H478" s="324" t="str">
        <f>IF((0=$C478),"",IFERROR(IF($C478&lt;5,$C478*E478,IF(AND(5&lt;=$C478,$C478&lt;=25),$C478*F478,IF($C478&gt;25,$C478*G478,"No Offer"))),"No Offer"))</f>
        <v/>
      </c>
      <c r="I478" s="573">
        <v>170</v>
      </c>
      <c r="J478" s="573">
        <v>170</v>
      </c>
      <c r="K478" s="573">
        <v>170</v>
      </c>
      <c r="L478" s="326" t="str">
        <f>IF((0=$C478),"",IFERROR(IF($C478&lt;5,$C478*I478,IF(AND(5&lt;=$C478,$C478&lt;=25),$C478*J478,IF($C478&gt;25,$C478*K478,"No Offer"))),"No Offer"))</f>
        <v/>
      </c>
      <c r="M478" s="574">
        <v>437.6</v>
      </c>
      <c r="N478" s="574">
        <v>437.6</v>
      </c>
      <c r="O478" s="574">
        <v>437.6</v>
      </c>
      <c r="P478" s="324" t="str">
        <f>IF((0=$C478),"",IFERROR(IF($C478&lt;5,$C478*M478,IF(AND(5&lt;=$C478,$C478&lt;=25),$C478*N478,IF($C478&gt;25,$C478*O478,"No Offer"))),"No Offer"))</f>
        <v/>
      </c>
      <c r="Q478" s="575">
        <v>255</v>
      </c>
      <c r="R478" s="575">
        <v>255</v>
      </c>
      <c r="S478" s="575">
        <v>255</v>
      </c>
      <c r="T478" s="326" t="str">
        <f>IF((0=$C478),"",IFERROR(IF($C478&lt;5,$C478*Q478,IF(AND(5&lt;=$C478,$C478&lt;=25),$C478*R478,IF($C478&gt;25,$C478*S478,"No Offer"))),"No Offer"))</f>
        <v/>
      </c>
      <c r="U478" s="576">
        <v>343</v>
      </c>
      <c r="V478" s="576">
        <v>343</v>
      </c>
      <c r="W478" s="576">
        <v>343</v>
      </c>
      <c r="X478" s="324" t="str">
        <f>IF((0=$C478),"",IFERROR(IF($C478&lt;5,$C478*U478,IF(AND(5&lt;=$C478,$C478&lt;=25),$C478*V478,IF($C478&gt;25,$C478*W478,"No Offer"))),"No Offer"))</f>
        <v/>
      </c>
      <c r="Y478" s="573">
        <v>350</v>
      </c>
      <c r="Z478" s="573">
        <v>300</v>
      </c>
      <c r="AA478" s="573">
        <v>300</v>
      </c>
      <c r="AB478" s="326" t="str">
        <f>IF((0=$C478),"",IFERROR(IF($C478&lt;5,$C478*Y478,IF(AND(5&lt;=$C478,$C478&lt;=25),$C478*Z478,IF($C478&gt;25,$C478*AA478,"No Offer"))),"No Offer"))</f>
        <v/>
      </c>
      <c r="AC478" s="651">
        <v>474</v>
      </c>
      <c r="AD478" s="651">
        <f>AC478</f>
        <v>474</v>
      </c>
    </row>
    <row r="479" spans="1:30" ht="15" customHeight="1" x14ac:dyDescent="0.2">
      <c r="A479" s="316"/>
      <c r="B479" s="558"/>
      <c r="C479" s="318"/>
      <c r="D479" s="562"/>
      <c r="E479" s="572"/>
      <c r="F479" s="572"/>
      <c r="G479" s="572"/>
      <c r="H479" s="569"/>
      <c r="I479" s="573"/>
      <c r="J479" s="573"/>
      <c r="K479" s="573"/>
      <c r="L479" s="573"/>
      <c r="M479" s="572"/>
      <c r="N479" s="572"/>
      <c r="O479" s="572"/>
      <c r="P479" s="572"/>
      <c r="Q479" s="575"/>
      <c r="R479" s="575"/>
      <c r="S479" s="575"/>
      <c r="T479" s="575"/>
      <c r="U479" s="576"/>
      <c r="V479" s="576"/>
      <c r="W479" s="576"/>
      <c r="X479" s="576"/>
      <c r="Y479" s="573"/>
      <c r="Z479" s="573"/>
      <c r="AA479" s="573"/>
      <c r="AB479" s="411"/>
      <c r="AC479" s="651">
        <v>475</v>
      </c>
    </row>
    <row r="480" spans="1:30" ht="13.5" customHeight="1" x14ac:dyDescent="0.2">
      <c r="A480" s="331"/>
      <c r="B480" s="586" t="s">
        <v>1819</v>
      </c>
      <c r="C480" s="334"/>
      <c r="D480" s="587"/>
      <c r="E480" s="804" t="s">
        <v>1747</v>
      </c>
      <c r="F480" s="804" t="s">
        <v>2554</v>
      </c>
      <c r="G480" s="804" t="s">
        <v>2555</v>
      </c>
      <c r="H480" s="587"/>
      <c r="I480" s="805" t="s">
        <v>1747</v>
      </c>
      <c r="J480" s="805" t="s">
        <v>2554</v>
      </c>
      <c r="K480" s="805" t="s">
        <v>2555</v>
      </c>
      <c r="L480" s="805"/>
      <c r="M480" s="804" t="s">
        <v>1747</v>
      </c>
      <c r="N480" s="804" t="s">
        <v>2554</v>
      </c>
      <c r="O480" s="804" t="s">
        <v>2555</v>
      </c>
      <c r="P480" s="804"/>
      <c r="Q480" s="804" t="s">
        <v>1747</v>
      </c>
      <c r="R480" s="804" t="s">
        <v>2554</v>
      </c>
      <c r="S480" s="804" t="s">
        <v>2555</v>
      </c>
      <c r="T480" s="804"/>
      <c r="U480" s="805" t="s">
        <v>1747</v>
      </c>
      <c r="V480" s="805" t="s">
        <v>2554</v>
      </c>
      <c r="W480" s="805" t="s">
        <v>2555</v>
      </c>
      <c r="X480" s="805"/>
      <c r="Y480" s="805" t="s">
        <v>1747</v>
      </c>
      <c r="Z480" s="805" t="s">
        <v>2554</v>
      </c>
      <c r="AA480" s="805" t="s">
        <v>2555</v>
      </c>
      <c r="AB480" s="433"/>
      <c r="AC480" s="651">
        <v>476</v>
      </c>
    </row>
    <row r="481" spans="1:30" ht="13.5" customHeight="1" x14ac:dyDescent="0.2">
      <c r="A481" s="474"/>
      <c r="B481" s="475" t="s">
        <v>2577</v>
      </c>
      <c r="C481" s="476"/>
      <c r="D481" s="476"/>
      <c r="E481" s="476"/>
      <c r="F481" s="476"/>
      <c r="G481" s="736">
        <f>SUM(H483:H491)</f>
        <v>0</v>
      </c>
      <c r="H481" s="476"/>
      <c r="I481" s="476"/>
      <c r="J481" s="476"/>
      <c r="K481" s="736">
        <f>SUM(L483:L491)</f>
        <v>0</v>
      </c>
      <c r="L481" s="476"/>
      <c r="M481" s="476"/>
      <c r="N481" s="476"/>
      <c r="O481" s="736">
        <f>SUM(P483:P491)</f>
        <v>0</v>
      </c>
      <c r="P481" s="476"/>
      <c r="Q481" s="476"/>
      <c r="R481" s="476"/>
      <c r="S481" s="736">
        <f>SUM(T483:T491)</f>
        <v>0</v>
      </c>
      <c r="T481" s="476"/>
      <c r="U481" s="476"/>
      <c r="V481" s="476"/>
      <c r="W481" s="736">
        <f>SUM(X483:X491)</f>
        <v>0</v>
      </c>
      <c r="X481" s="476"/>
      <c r="Y481" s="476"/>
      <c r="Z481" s="476"/>
      <c r="AA481" s="736">
        <f>SUM(AB483:AB491)</f>
        <v>0</v>
      </c>
      <c r="AB481" s="476"/>
      <c r="AC481" s="651">
        <v>477</v>
      </c>
    </row>
    <row r="482" spans="1:30" ht="13.5" customHeight="1" x14ac:dyDescent="0.2">
      <c r="A482" s="316"/>
      <c r="B482" s="558"/>
      <c r="C482" s="318"/>
      <c r="D482" s="562"/>
      <c r="E482" s="808"/>
      <c r="F482" s="808"/>
      <c r="G482" s="808"/>
      <c r="H482" s="569"/>
      <c r="I482" s="809"/>
      <c r="J482" s="809"/>
      <c r="K482" s="809"/>
      <c r="L482" s="809"/>
      <c r="M482" s="808"/>
      <c r="N482" s="808"/>
      <c r="O482" s="808"/>
      <c r="P482" s="808"/>
      <c r="Q482" s="810"/>
      <c r="R482" s="810"/>
      <c r="S482" s="810"/>
      <c r="T482" s="810"/>
      <c r="U482" s="811"/>
      <c r="V482" s="811"/>
      <c r="W482" s="811"/>
      <c r="X482" s="811"/>
      <c r="Y482" s="809"/>
      <c r="Z482" s="809"/>
      <c r="AA482" s="809"/>
      <c r="AB482" s="411"/>
      <c r="AC482" s="651">
        <v>478</v>
      </c>
    </row>
    <row r="483" spans="1:30" ht="41.25" customHeight="1" x14ac:dyDescent="0.2">
      <c r="A483" s="316" t="s">
        <v>2596</v>
      </c>
      <c r="B483" s="558" t="s">
        <v>2597</v>
      </c>
      <c r="C483" s="318">
        <f>'Series 1100 Input'!J483</f>
        <v>0</v>
      </c>
      <c r="D483" s="562" t="s">
        <v>401</v>
      </c>
      <c r="E483" s="572">
        <v>59.23</v>
      </c>
      <c r="F483" s="572">
        <v>37.700000000000003</v>
      </c>
      <c r="G483" s="572">
        <v>32.33</v>
      </c>
      <c r="H483" s="324" t="str">
        <f>IF((0=$C483),"",IFERROR(IF($C483&lt;50,$C483*E483,IF(AND(50&lt;=$C483,$C483&lt;=250),$C483*F483,IF($C483&gt;250,$C483*G483,"No Offer"))),"No Offer"))</f>
        <v/>
      </c>
      <c r="I483" s="573">
        <v>20</v>
      </c>
      <c r="J483" s="573">
        <v>20</v>
      </c>
      <c r="K483" s="573">
        <v>20</v>
      </c>
      <c r="L483" s="326" t="str">
        <f>IF((0=$C483),"",IFERROR(IF($C483&lt;50,$C483*I483,IF(AND(50&lt;=$C483,$C483&lt;=250),$C483*J483,IF($C483&gt;250,$C483*K483,"No Offer"))),"No Offer"))</f>
        <v/>
      </c>
      <c r="M483" s="572">
        <v>17.239999999999998</v>
      </c>
      <c r="N483" s="572">
        <v>17.239999999999998</v>
      </c>
      <c r="O483" s="572">
        <v>17.239999999999998</v>
      </c>
      <c r="P483" s="324" t="str">
        <f>IF((0=$C483),"",IFERROR(IF($C483&lt;50,$C483*M483,IF(AND(50&lt;=$C483,$C483&lt;=250),$C483*N483,IF($C483&gt;250,$C483*O483,"No Offer"))),"No Offer"))</f>
        <v/>
      </c>
      <c r="Q483" s="575">
        <v>15</v>
      </c>
      <c r="R483" s="575">
        <v>14</v>
      </c>
      <c r="S483" s="575">
        <v>13.5</v>
      </c>
      <c r="T483" s="326" t="str">
        <f>IF((0=$C483),"",IFERROR(IF($C483&lt;50,$C483*Q483,IF(AND(50&lt;=$C483,$C483&lt;=250),$C483*R483,IF($C483&gt;250,$C483*S483,"No Offer"))),"No Offer"))</f>
        <v/>
      </c>
      <c r="U483" s="576">
        <v>17.3</v>
      </c>
      <c r="V483" s="576">
        <v>16.64</v>
      </c>
      <c r="W483" s="576">
        <v>16.38</v>
      </c>
      <c r="X483" s="324" t="str">
        <f>IF((0=$C483),"",IFERROR(IF($C483&lt;50,$C483*U483,IF(AND(50&lt;=$C483,$C483&lt;=250),$C483*V483,IF($C483&gt;250,$C483*W483,"No Offer"))),"No Offer"))</f>
        <v/>
      </c>
      <c r="Y483" s="573">
        <v>44.94</v>
      </c>
      <c r="Z483" s="573">
        <v>21.9</v>
      </c>
      <c r="AA483" s="573">
        <v>20.260000000000002</v>
      </c>
      <c r="AB483" s="326" t="str">
        <f>IF((0=$C483),"",IFERROR(IF($C483&lt;50,$C483*Y483,IF(AND(50&lt;=$C483,$C483&lt;=250),$C483*Z483,IF($C483&gt;250,$C483*AA483,"No Offer"))),"No Offer"))</f>
        <v/>
      </c>
      <c r="AC483" s="651">
        <v>479</v>
      </c>
      <c r="AD483" s="651">
        <f>AC483</f>
        <v>479</v>
      </c>
    </row>
    <row r="484" spans="1:30" ht="15" x14ac:dyDescent="0.2">
      <c r="A484" s="316"/>
      <c r="B484" s="558"/>
      <c r="C484" s="318"/>
      <c r="D484" s="562"/>
      <c r="E484" s="572"/>
      <c r="F484" s="572"/>
      <c r="G484" s="572"/>
      <c r="H484" s="569"/>
      <c r="I484" s="573"/>
      <c r="J484" s="573"/>
      <c r="K484" s="573"/>
      <c r="L484" s="562"/>
      <c r="M484" s="572"/>
      <c r="N484" s="572"/>
      <c r="O484" s="572"/>
      <c r="P484" s="569"/>
      <c r="Q484" s="575"/>
      <c r="R484" s="575"/>
      <c r="S484" s="575"/>
      <c r="T484" s="562"/>
      <c r="U484" s="576"/>
      <c r="V484" s="576"/>
      <c r="W484" s="576"/>
      <c r="X484" s="569"/>
      <c r="Y484" s="573"/>
      <c r="Z484" s="573"/>
      <c r="AA484" s="573"/>
      <c r="AB484" s="562"/>
      <c r="AC484" s="651">
        <v>480</v>
      </c>
    </row>
    <row r="485" spans="1:30" ht="38.25" x14ac:dyDescent="0.2">
      <c r="A485" s="316" t="s">
        <v>2598</v>
      </c>
      <c r="B485" s="558" t="s">
        <v>2599</v>
      </c>
      <c r="C485" s="318">
        <f>'Series 1100 Input'!J485</f>
        <v>0</v>
      </c>
      <c r="D485" s="562" t="s">
        <v>401</v>
      </c>
      <c r="E485" s="572">
        <v>68.95</v>
      </c>
      <c r="F485" s="572">
        <v>45.02</v>
      </c>
      <c r="G485" s="572">
        <v>39.06</v>
      </c>
      <c r="H485" s="324" t="str">
        <f>IF((0=$C485),"",IFERROR(IF($C485&lt;50,$C485*E485,IF(AND(50&lt;=$C485,$C485&lt;=250),$C485*F485,IF($C485&gt;250,$C485*G485,"No Offer"))),"No Offer"))</f>
        <v/>
      </c>
      <c r="I485" s="573">
        <v>22</v>
      </c>
      <c r="J485" s="573">
        <v>22</v>
      </c>
      <c r="K485" s="573">
        <v>22</v>
      </c>
      <c r="L485" s="326" t="str">
        <f>IF((0=$C485),"",IFERROR(IF($C485&lt;50,$C485*I485,IF(AND(50&lt;=$C485,$C485&lt;=250),$C485*J485,IF($C485&gt;250,$C485*K485,"No Offer"))),"No Offer"))</f>
        <v/>
      </c>
      <c r="M485" s="572">
        <v>19.63</v>
      </c>
      <c r="N485" s="572">
        <v>19.63</v>
      </c>
      <c r="O485" s="572">
        <v>19.63</v>
      </c>
      <c r="P485" s="324" t="str">
        <f>IF((0=$C485),"",IFERROR(IF($C485&lt;50,$C485*M485,IF(AND(50&lt;=$C485,$C485&lt;=250),$C485*N485,IF($C485&gt;250,$C485*O485,"No Offer"))),"No Offer"))</f>
        <v/>
      </c>
      <c r="Q485" s="575">
        <v>18.5</v>
      </c>
      <c r="R485" s="575">
        <v>17.5</v>
      </c>
      <c r="S485" s="575">
        <v>17</v>
      </c>
      <c r="T485" s="326" t="str">
        <f>IF((0=$C485),"",IFERROR(IF($C485&lt;50,$C485*Q485,IF(AND(50&lt;=$C485,$C485&lt;=250),$C485*R485,IF($C485&gt;250,$C485*S485,"No Offer"))),"No Offer"))</f>
        <v/>
      </c>
      <c r="U485" s="576">
        <v>22.71</v>
      </c>
      <c r="V485" s="576">
        <v>22.01</v>
      </c>
      <c r="W485" s="576">
        <v>21.75</v>
      </c>
      <c r="X485" s="324" t="str">
        <f>IF((0=$C485),"",IFERROR(IF($C485&lt;50,$C485*U485,IF(AND(50&lt;=$C485,$C485&lt;=250),$C485*V485,IF($C485&gt;250,$C485*W485,"No Offer"))),"No Offer"))</f>
        <v/>
      </c>
      <c r="Y485" s="573">
        <v>49.1</v>
      </c>
      <c r="Z485" s="573">
        <v>26.07</v>
      </c>
      <c r="AA485" s="573">
        <v>24.41</v>
      </c>
      <c r="AB485" s="326" t="str">
        <f>IF((0=$C485),"",IFERROR(IF($C485&lt;50,$C485*Y485,IF(AND(50&lt;=$C485,$C485&lt;=250),$C485*Z485,IF($C485&gt;250,$C485*AA485,"No Offer"))),"No Offer"))</f>
        <v/>
      </c>
      <c r="AC485" s="651">
        <v>481</v>
      </c>
      <c r="AD485" s="651">
        <f>AC485</f>
        <v>481</v>
      </c>
    </row>
    <row r="486" spans="1:30" ht="15" x14ac:dyDescent="0.2">
      <c r="A486" s="316"/>
      <c r="B486" s="558"/>
      <c r="C486" s="318"/>
      <c r="D486" s="562"/>
      <c r="E486" s="572"/>
      <c r="F486" s="572"/>
      <c r="G486" s="572"/>
      <c r="H486" s="569"/>
      <c r="I486" s="573"/>
      <c r="J486" s="573"/>
      <c r="K486" s="573"/>
      <c r="L486" s="562"/>
      <c r="M486" s="572"/>
      <c r="N486" s="572"/>
      <c r="O486" s="572"/>
      <c r="P486" s="569"/>
      <c r="Q486" s="575"/>
      <c r="R486" s="575"/>
      <c r="S486" s="575"/>
      <c r="T486" s="562"/>
      <c r="U486" s="576"/>
      <c r="V486" s="576"/>
      <c r="W486" s="576"/>
      <c r="X486" s="569"/>
      <c r="Y486" s="573"/>
      <c r="Z486" s="573"/>
      <c r="AA486" s="573"/>
      <c r="AB486" s="562"/>
      <c r="AC486" s="651">
        <v>482</v>
      </c>
    </row>
    <row r="487" spans="1:30" ht="38.25" x14ac:dyDescent="0.2">
      <c r="A487" s="316" t="s">
        <v>2600</v>
      </c>
      <c r="B487" s="558" t="s">
        <v>2601</v>
      </c>
      <c r="C487" s="318">
        <f>'Series 1100 Input'!J487</f>
        <v>0</v>
      </c>
      <c r="D487" s="562" t="s">
        <v>401</v>
      </c>
      <c r="E487" s="572">
        <v>80.010000000000005</v>
      </c>
      <c r="F487" s="572">
        <v>53.09</v>
      </c>
      <c r="G487" s="572">
        <v>46.38</v>
      </c>
      <c r="H487" s="324" t="str">
        <f>IF((0=$C487),"",IFERROR(IF($C487&lt;50,$C487*E487,IF(AND(50&lt;=$C487,$C487&lt;=250),$C487*F487,IF($C487&gt;250,$C487*G487,"No Offer"))),"No Offer"))</f>
        <v/>
      </c>
      <c r="I487" s="573">
        <v>22</v>
      </c>
      <c r="J487" s="573">
        <v>22</v>
      </c>
      <c r="K487" s="573">
        <v>22</v>
      </c>
      <c r="L487" s="326" t="str">
        <f>IF((0=$C487),"",IFERROR(IF($C487&lt;50,$C487*I487,IF(AND(50&lt;=$C487,$C487&lt;=250),$C487*J487,IF($C487&gt;250,$C487*K487,"No Offer"))),"No Offer"))</f>
        <v/>
      </c>
      <c r="M487" s="572">
        <v>31.03</v>
      </c>
      <c r="N487" s="572">
        <v>31.03</v>
      </c>
      <c r="O487" s="572">
        <v>31.03</v>
      </c>
      <c r="P487" s="324" t="str">
        <f>IF((0=$C487),"",IFERROR(IF($C487&lt;50,$C487*M487,IF(AND(50&lt;=$C487,$C487&lt;=250),$C487*N487,IF($C487&gt;250,$C487*O487,"No Offer"))),"No Offer"))</f>
        <v/>
      </c>
      <c r="Q487" s="575">
        <v>22.75</v>
      </c>
      <c r="R487" s="575">
        <v>21.5</v>
      </c>
      <c r="S487" s="575">
        <v>21</v>
      </c>
      <c r="T487" s="326" t="str">
        <f>IF((0=$C487),"",IFERROR(IF($C487&lt;50,$C487*Q487,IF(AND(50&lt;=$C487,$C487&lt;=250),$C487*R487,IF($C487&gt;250,$C487*S487,"No Offer"))),"No Offer"))</f>
        <v/>
      </c>
      <c r="U487" s="576">
        <v>29.69</v>
      </c>
      <c r="V487" s="576">
        <v>28.99</v>
      </c>
      <c r="W487" s="576">
        <v>28.73</v>
      </c>
      <c r="X487" s="324" t="str">
        <f>IF((0=$C487),"",IFERROR(IF($C487&lt;50,$C487*U487,IF(AND(50&lt;=$C487,$C487&lt;=250),$C487*V487,IF($C487&gt;250,$C487*W487,"No Offer"))),"No Offer"))</f>
        <v/>
      </c>
      <c r="Y487" s="573">
        <v>53.25</v>
      </c>
      <c r="Z487" s="573">
        <v>32.520000000000003</v>
      </c>
      <c r="AA487" s="573">
        <v>28.57</v>
      </c>
      <c r="AB487" s="326" t="str">
        <f>IF((0=$C487),"",IFERROR(IF($C487&lt;50,$C487*Y487,IF(AND(50&lt;=$C487,$C487&lt;=250),$C487*Z487,IF($C487&gt;250,$C487*AA487,"No Offer"))),"No Offer"))</f>
        <v/>
      </c>
      <c r="AC487" s="651">
        <v>483</v>
      </c>
      <c r="AD487" s="651">
        <f>AC487</f>
        <v>483</v>
      </c>
    </row>
    <row r="488" spans="1:30" ht="15" x14ac:dyDescent="0.2">
      <c r="A488" s="316"/>
      <c r="B488" s="558"/>
      <c r="C488" s="318"/>
      <c r="D488" s="562"/>
      <c r="E488" s="572"/>
      <c r="F488" s="572"/>
      <c r="G488" s="572"/>
      <c r="H488" s="569"/>
      <c r="I488" s="573"/>
      <c r="J488" s="573"/>
      <c r="K488" s="573"/>
      <c r="L488" s="562"/>
      <c r="M488" s="572"/>
      <c r="N488" s="572"/>
      <c r="O488" s="572"/>
      <c r="P488" s="569"/>
      <c r="Q488" s="575"/>
      <c r="R488" s="575"/>
      <c r="S488" s="575"/>
      <c r="T488" s="562"/>
      <c r="U488" s="576"/>
      <c r="V488" s="576"/>
      <c r="W488" s="576"/>
      <c r="X488" s="569"/>
      <c r="Y488" s="573"/>
      <c r="Z488" s="573"/>
      <c r="AA488" s="573"/>
      <c r="AB488" s="562"/>
      <c r="AC488" s="651">
        <v>484</v>
      </c>
    </row>
    <row r="489" spans="1:30" ht="38.25" x14ac:dyDescent="0.2">
      <c r="A489" s="316" t="s">
        <v>2602</v>
      </c>
      <c r="B489" s="558" t="s">
        <v>2603</v>
      </c>
      <c r="C489" s="318">
        <f>'Series 1100 Input'!J489</f>
        <v>0</v>
      </c>
      <c r="D489" s="562" t="s">
        <v>401</v>
      </c>
      <c r="E489" s="572">
        <v>58.95</v>
      </c>
      <c r="F489" s="572">
        <v>37.44</v>
      </c>
      <c r="G489" s="572">
        <v>32.06</v>
      </c>
      <c r="H489" s="324" t="str">
        <f>IF((0=$C489),"",IFERROR(IF($C489&lt;50,$C489*E489,IF(AND(50&lt;=$C489,$C489&lt;=250),$C489*F489,IF($C489&gt;250,$C489*G489,"No Offer"))),"No Offer"))</f>
        <v/>
      </c>
      <c r="I489" s="573">
        <v>22</v>
      </c>
      <c r="J489" s="573">
        <v>22</v>
      </c>
      <c r="K489" s="573">
        <v>22</v>
      </c>
      <c r="L489" s="326" t="str">
        <f>IF((0=$C489),"",IFERROR(IF($C489&lt;50,$C489*I489,IF(AND(50&lt;=$C489,$C489&lt;=250),$C489*J489,IF($C489&gt;250,$C489*K489,"No Offer"))),"No Offer"))</f>
        <v/>
      </c>
      <c r="M489" s="572">
        <v>15.91</v>
      </c>
      <c r="N489" s="572">
        <v>15.91</v>
      </c>
      <c r="O489" s="572">
        <v>15.91</v>
      </c>
      <c r="P489" s="324" t="str">
        <f>IF((0=$C489),"",IFERROR(IF($C489&lt;50,$C489*M489,IF(AND(50&lt;=$C489,$C489&lt;=250),$C489*N489,IF($C489&gt;250,$C489*O489,"No Offer"))),"No Offer"))</f>
        <v/>
      </c>
      <c r="Q489" s="575">
        <v>13.95</v>
      </c>
      <c r="R489" s="575">
        <v>12.75</v>
      </c>
      <c r="S489" s="575">
        <v>11</v>
      </c>
      <c r="T489" s="326" t="str">
        <f>IF((0=$C489),"",IFERROR(IF($C489&lt;50,$C489*Q489,IF(AND(50&lt;=$C489,$C489&lt;=250),$C489*R489,IF($C489&gt;250,$C489*S489,"No Offer"))),"No Offer"))</f>
        <v/>
      </c>
      <c r="U489" s="576">
        <v>14.26</v>
      </c>
      <c r="V489" s="576">
        <v>13.56</v>
      </c>
      <c r="W489" s="576">
        <v>13.3</v>
      </c>
      <c r="X489" s="324" t="str">
        <f>IF((0=$C489),"",IFERROR(IF($C489&lt;50,$C489*U489,IF(AND(50&lt;=$C489,$C489&lt;=250),$C489*V489,IF($C489&gt;250,$C489*W489,"No Offer"))),"No Offer"))</f>
        <v/>
      </c>
      <c r="Y489" s="573">
        <v>43.75</v>
      </c>
      <c r="Z489" s="573">
        <v>20.72</v>
      </c>
      <c r="AA489" s="573">
        <v>19.07</v>
      </c>
      <c r="AB489" s="326" t="str">
        <f>IF((0=$C489),"",IFERROR(IF($C489&lt;50,$C489*Y489,IF(AND(50&lt;=$C489,$C489&lt;=250),$C489*Z489,IF($C489&gt;250,$C489*AA489,"No Offer"))),"No Offer"))</f>
        <v/>
      </c>
      <c r="AC489" s="651">
        <v>485</v>
      </c>
      <c r="AD489" s="651">
        <f>AC489</f>
        <v>485</v>
      </c>
    </row>
    <row r="490" spans="1:30" ht="15" x14ac:dyDescent="0.2">
      <c r="A490" s="316"/>
      <c r="B490" s="558"/>
      <c r="C490" s="318"/>
      <c r="D490" s="562"/>
      <c r="E490" s="572"/>
      <c r="F490" s="572"/>
      <c r="G490" s="572"/>
      <c r="H490" s="576"/>
      <c r="I490" s="573"/>
      <c r="J490" s="573"/>
      <c r="K490" s="573"/>
      <c r="L490" s="573"/>
      <c r="M490" s="572"/>
      <c r="N490" s="572"/>
      <c r="O490" s="572"/>
      <c r="P490" s="576"/>
      <c r="Q490" s="575"/>
      <c r="R490" s="575"/>
      <c r="S490" s="575"/>
      <c r="T490" s="573"/>
      <c r="U490" s="576"/>
      <c r="V490" s="576"/>
      <c r="W490" s="576"/>
      <c r="X490" s="576"/>
      <c r="Y490" s="573"/>
      <c r="Z490" s="573"/>
      <c r="AA490" s="573"/>
      <c r="AB490" s="573"/>
      <c r="AC490" s="651">
        <v>486</v>
      </c>
    </row>
    <row r="491" spans="1:30" ht="41.25" customHeight="1" x14ac:dyDescent="0.2">
      <c r="A491" s="316" t="s">
        <v>2604</v>
      </c>
      <c r="B491" s="558" t="s">
        <v>2605</v>
      </c>
      <c r="C491" s="318">
        <f>'Series 1100 Input'!J491</f>
        <v>0</v>
      </c>
      <c r="D491" s="562" t="s">
        <v>401</v>
      </c>
      <c r="E491" s="572">
        <v>63.56</v>
      </c>
      <c r="F491" s="572">
        <v>42.05</v>
      </c>
      <c r="G491" s="572">
        <v>36.68</v>
      </c>
      <c r="H491" s="324" t="str">
        <f>IF((0=$C491),"",IFERROR(IF($C491&lt;50,$C491*E491,IF(AND(50&lt;=$C491,$C491&lt;=250),$C491*F491,IF($C491&gt;250,$C491*G491,"No Offer"))),"No Offer"))</f>
        <v/>
      </c>
      <c r="I491" s="573">
        <v>22</v>
      </c>
      <c r="J491" s="573">
        <v>22</v>
      </c>
      <c r="K491" s="573">
        <v>22</v>
      </c>
      <c r="L491" s="326" t="str">
        <f>IF((0=$C491),"",IFERROR(IF($C491&lt;50,$C491*I491,IF(AND(50&lt;=$C491,$C491&lt;=250),$C491*J491,IF($C491&gt;250,$C491*K491,"No Offer"))),"No Offer"))</f>
        <v/>
      </c>
      <c r="M491" s="572">
        <v>25.83</v>
      </c>
      <c r="N491" s="572">
        <v>25.83</v>
      </c>
      <c r="O491" s="572">
        <v>25.83</v>
      </c>
      <c r="P491" s="324" t="str">
        <f>IF((0=$C491),"",IFERROR(IF($C491&lt;50,$C491*M491,IF(AND(50&lt;=$C491,$C491&lt;=250),$C491*N491,IF($C491&gt;250,$C491*O491,"No Offer"))),"No Offer"))</f>
        <v/>
      </c>
      <c r="Q491" s="644" t="s">
        <v>1959</v>
      </c>
      <c r="R491" s="644" t="s">
        <v>1959</v>
      </c>
      <c r="S491" s="644" t="s">
        <v>1959</v>
      </c>
      <c r="T491" s="326" t="str">
        <f>IF((0=$C491),"",IFERROR(IF($C491&lt;50,$C491*Q491,IF(AND(50&lt;=$C491,$C491&lt;=250),$C491*R491,IF($C491&gt;250,$C491*S491,"No Offer"))),"No Offer"))</f>
        <v/>
      </c>
      <c r="U491" s="576">
        <v>18</v>
      </c>
      <c r="V491" s="576">
        <v>17.3</v>
      </c>
      <c r="W491" s="576">
        <v>17.04</v>
      </c>
      <c r="X491" s="324" t="str">
        <f>IF((0=$C491),"",IFERROR(IF($C491&lt;50,$C491*U491,IF(AND(50&lt;=$C491,$C491&lt;=250),$C491*V491,IF($C491&gt;250,$C491*W491,"No Offer"))),"No Offer"))</f>
        <v/>
      </c>
      <c r="Y491" s="573" t="s">
        <v>403</v>
      </c>
      <c r="Z491" s="573" t="s">
        <v>403</v>
      </c>
      <c r="AA491" s="573" t="s">
        <v>402</v>
      </c>
      <c r="AB491" s="326" t="str">
        <f>IF((0=$C491),"",IFERROR(IF($C491&lt;50,$C491*Y491,IF(AND(50&lt;=$C491,$C491&lt;=250),$C491*Z491,IF($C491&gt;250,$C491*AA491,"No Offer"))),"No Offer"))</f>
        <v/>
      </c>
      <c r="AC491" s="651">
        <v>487</v>
      </c>
      <c r="AD491" s="651">
        <f>AC491</f>
        <v>487</v>
      </c>
    </row>
    <row r="492" spans="1:30" ht="15" x14ac:dyDescent="0.2">
      <c r="A492" s="316"/>
      <c r="B492" s="558"/>
      <c r="C492" s="318"/>
      <c r="D492" s="562"/>
      <c r="E492" s="572"/>
      <c r="F492" s="572"/>
      <c r="G492" s="572"/>
      <c r="H492" s="569"/>
      <c r="I492" s="573"/>
      <c r="J492" s="573"/>
      <c r="K492" s="573"/>
      <c r="L492" s="573"/>
      <c r="M492" s="572"/>
      <c r="N492" s="572"/>
      <c r="O492" s="572"/>
      <c r="P492" s="572"/>
      <c r="Q492" s="575"/>
      <c r="R492" s="575"/>
      <c r="S492" s="575"/>
      <c r="T492" s="575"/>
      <c r="U492" s="576"/>
      <c r="V492" s="576"/>
      <c r="W492" s="576"/>
      <c r="X492" s="576"/>
      <c r="Y492" s="573"/>
      <c r="Z492" s="573"/>
      <c r="AA492" s="573"/>
      <c r="AB492" s="411"/>
      <c r="AC492" s="651">
        <v>488</v>
      </c>
    </row>
    <row r="493" spans="1:30" ht="15" x14ac:dyDescent="0.2">
      <c r="A493" s="331"/>
      <c r="B493" s="586" t="s">
        <v>1836</v>
      </c>
      <c r="C493" s="334"/>
      <c r="D493" s="587"/>
      <c r="E493" s="804" t="s">
        <v>1747</v>
      </c>
      <c r="F493" s="804" t="s">
        <v>2554</v>
      </c>
      <c r="G493" s="804" t="s">
        <v>2555</v>
      </c>
      <c r="H493" s="587"/>
      <c r="I493" s="805" t="s">
        <v>1747</v>
      </c>
      <c r="J493" s="805" t="s">
        <v>2554</v>
      </c>
      <c r="K493" s="805" t="s">
        <v>2555</v>
      </c>
      <c r="L493" s="805"/>
      <c r="M493" s="804" t="s">
        <v>1747</v>
      </c>
      <c r="N493" s="804" t="s">
        <v>2554</v>
      </c>
      <c r="O493" s="804" t="s">
        <v>2555</v>
      </c>
      <c r="P493" s="804"/>
      <c r="Q493" s="804" t="s">
        <v>1747</v>
      </c>
      <c r="R493" s="804" t="s">
        <v>2554</v>
      </c>
      <c r="S493" s="804" t="s">
        <v>2555</v>
      </c>
      <c r="T493" s="804"/>
      <c r="U493" s="805" t="s">
        <v>1747</v>
      </c>
      <c r="V493" s="805" t="s">
        <v>2554</v>
      </c>
      <c r="W493" s="805" t="s">
        <v>2555</v>
      </c>
      <c r="X493" s="805"/>
      <c r="Y493" s="805" t="s">
        <v>1747</v>
      </c>
      <c r="Z493" s="805" t="s">
        <v>2554</v>
      </c>
      <c r="AA493" s="805" t="s">
        <v>2555</v>
      </c>
      <c r="AB493" s="433"/>
      <c r="AC493" s="651">
        <v>489</v>
      </c>
    </row>
    <row r="494" spans="1:30" ht="15" x14ac:dyDescent="0.2">
      <c r="A494" s="474"/>
      <c r="B494" s="475" t="s">
        <v>2577</v>
      </c>
      <c r="C494" s="476"/>
      <c r="D494" s="476"/>
      <c r="E494" s="476"/>
      <c r="F494" s="476"/>
      <c r="G494" s="736">
        <f>SUM(H497:H507)</f>
        <v>0</v>
      </c>
      <c r="H494" s="476"/>
      <c r="I494" s="476"/>
      <c r="J494" s="476"/>
      <c r="K494" s="736">
        <f>SUM(L497:L507)</f>
        <v>0</v>
      </c>
      <c r="L494" s="476"/>
      <c r="M494" s="476"/>
      <c r="N494" s="476"/>
      <c r="O494" s="736">
        <f>SUM(P497:P507)</f>
        <v>0</v>
      </c>
      <c r="P494" s="476"/>
      <c r="Q494" s="476"/>
      <c r="R494" s="476"/>
      <c r="S494" s="736">
        <f>SUM(T497:T507)</f>
        <v>0</v>
      </c>
      <c r="T494" s="476"/>
      <c r="U494" s="476"/>
      <c r="V494" s="476"/>
      <c r="W494" s="736">
        <f>SUM(X497:X507)</f>
        <v>0</v>
      </c>
      <c r="X494" s="476"/>
      <c r="Y494" s="476"/>
      <c r="Z494" s="476"/>
      <c r="AA494" s="736">
        <f>SUM(AB497:AB507)</f>
        <v>0</v>
      </c>
      <c r="AB494" s="476"/>
      <c r="AC494" s="651">
        <v>490</v>
      </c>
    </row>
    <row r="495" spans="1:30" ht="15" x14ac:dyDescent="0.2">
      <c r="A495" s="794"/>
      <c r="B495" s="721" t="s">
        <v>2210</v>
      </c>
      <c r="C495" s="722"/>
      <c r="D495" s="723"/>
      <c r="E495" s="723"/>
      <c r="F495" s="723"/>
      <c r="G495" s="724">
        <f>SUM(H508:H510)</f>
        <v>0</v>
      </c>
      <c r="H495" s="723"/>
      <c r="I495" s="723"/>
      <c r="J495" s="723"/>
      <c r="K495" s="724">
        <f>SUM(L508:L510)</f>
        <v>0</v>
      </c>
      <c r="L495" s="723"/>
      <c r="M495" s="723"/>
      <c r="N495" s="723"/>
      <c r="O495" s="724">
        <f>SUM(P508:P510)</f>
        <v>0</v>
      </c>
      <c r="P495" s="723"/>
      <c r="Q495" s="723"/>
      <c r="R495" s="723"/>
      <c r="S495" s="724">
        <f>SUM(T508:T510)</f>
        <v>0</v>
      </c>
      <c r="T495" s="723"/>
      <c r="U495" s="723"/>
      <c r="V495" s="723"/>
      <c r="W495" s="724">
        <f>SUM(X508:X510)</f>
        <v>0</v>
      </c>
      <c r="X495" s="723"/>
      <c r="Y495" s="723"/>
      <c r="Z495" s="723"/>
      <c r="AA495" s="724">
        <f>SUM(AB508:AB510)</f>
        <v>0</v>
      </c>
      <c r="AB495" s="723"/>
      <c r="AC495" s="651">
        <v>491</v>
      </c>
    </row>
    <row r="496" spans="1:30" ht="15" x14ac:dyDescent="0.2">
      <c r="A496" s="316"/>
      <c r="B496" s="558"/>
      <c r="C496" s="318"/>
      <c r="D496" s="562"/>
      <c r="E496" s="572"/>
      <c r="F496" s="572"/>
      <c r="G496" s="572"/>
      <c r="H496" s="569"/>
      <c r="I496" s="573"/>
      <c r="J496" s="573"/>
      <c r="K496" s="573"/>
      <c r="L496" s="573"/>
      <c r="M496" s="572"/>
      <c r="N496" s="572"/>
      <c r="O496" s="572"/>
      <c r="P496" s="572"/>
      <c r="Q496" s="575"/>
      <c r="R496" s="575"/>
      <c r="S496" s="575"/>
      <c r="T496" s="575"/>
      <c r="U496" s="576"/>
      <c r="V496" s="576"/>
      <c r="W496" s="576"/>
      <c r="X496" s="576"/>
      <c r="Y496" s="573"/>
      <c r="Z496" s="573"/>
      <c r="AA496" s="573"/>
      <c r="AB496" s="411"/>
      <c r="AC496" s="651">
        <v>492</v>
      </c>
    </row>
    <row r="497" spans="1:30" ht="38.25" x14ac:dyDescent="0.2">
      <c r="A497" s="316" t="s">
        <v>2606</v>
      </c>
      <c r="B497" s="558" t="s">
        <v>2607</v>
      </c>
      <c r="C497" s="318">
        <f>'Series 1100 Input'!J497</f>
        <v>0</v>
      </c>
      <c r="D497" s="562" t="s">
        <v>401</v>
      </c>
      <c r="E497" s="572">
        <v>53.66</v>
      </c>
      <c r="F497" s="572">
        <v>29.81</v>
      </c>
      <c r="G497" s="572">
        <v>21.63</v>
      </c>
      <c r="H497" s="324" t="str">
        <f>IF((0=$C497),"",IFERROR(IF($C497&lt;50,$C497*E497,IF(AND(50&lt;=$C497,$C497&lt;=250),$C497*F497,IF($C497&gt;250,$C497*G497,"No Offer"))),"No Offer"))</f>
        <v/>
      </c>
      <c r="I497" s="573">
        <v>22</v>
      </c>
      <c r="J497" s="573">
        <v>22</v>
      </c>
      <c r="K497" s="573">
        <v>22</v>
      </c>
      <c r="L497" s="326" t="str">
        <f>IF((0=$C497),"",IFERROR(IF($C497&lt;50,$C497*I497,IF(AND(50&lt;=$C497,$C497&lt;=250),$C497*J497,IF($C497&gt;250,$C497*K497,"No Offer"))),"No Offer"))</f>
        <v/>
      </c>
      <c r="M497" s="572">
        <v>7.95</v>
      </c>
      <c r="N497" s="572">
        <v>7.95</v>
      </c>
      <c r="O497" s="572">
        <v>7.95</v>
      </c>
      <c r="P497" s="324" t="str">
        <f>IF((0=$C497),"",IFERROR(IF($C497&lt;50,$C497*M497,IF(AND(50&lt;=$C497,$C497&lt;=250),$C497*N497,IF($C497&gt;250,$C497*O497,"No Offer"))),"No Offer"))</f>
        <v/>
      </c>
      <c r="Q497" s="575">
        <v>12</v>
      </c>
      <c r="R497" s="575">
        <v>10.5</v>
      </c>
      <c r="S497" s="575">
        <v>10</v>
      </c>
      <c r="T497" s="326" t="str">
        <f>IF((0=$C497),"",IFERROR(IF($C497&lt;50,$C497*Q497,IF(AND(50&lt;=$C497,$C497&lt;=250),$C497*R497,IF($C497&gt;250,$C497*S497,"No Offer"))),"No Offer"))</f>
        <v/>
      </c>
      <c r="U497" s="576">
        <v>12.18</v>
      </c>
      <c r="V497" s="576">
        <v>11.48</v>
      </c>
      <c r="W497" s="576">
        <v>11.22</v>
      </c>
      <c r="X497" s="324" t="str">
        <f>IF((0=$C497),"",IFERROR(IF($C497&lt;50,$C497*U497,IF(AND(50&lt;=$C497,$C497&lt;=250),$C497*V497,IF($C497&gt;250,$C497*W497,"No Offer"))),"No Offer"))</f>
        <v/>
      </c>
      <c r="Y497" s="573">
        <v>39.33</v>
      </c>
      <c r="Z497" s="573">
        <v>16.29</v>
      </c>
      <c r="AA497" s="573">
        <v>14.65</v>
      </c>
      <c r="AB497" s="326" t="str">
        <f>IF((0=$C497),"",IFERROR(IF($C497&lt;50,$C497*Y497,IF(AND(50&lt;=$C497,$C497&lt;=250),$C497*Z497,IF($C497&gt;250,$C497*AA497,"No Offer"))),"No Offer"))</f>
        <v/>
      </c>
      <c r="AC497" s="651">
        <v>493</v>
      </c>
      <c r="AD497" s="651">
        <f>AC497</f>
        <v>493</v>
      </c>
    </row>
    <row r="498" spans="1:30" ht="15" x14ac:dyDescent="0.2">
      <c r="A498" s="316"/>
      <c r="B498" s="558"/>
      <c r="C498" s="318"/>
      <c r="D498" s="562"/>
      <c r="E498" s="572"/>
      <c r="F498" s="572"/>
      <c r="G498" s="572"/>
      <c r="H498" s="569"/>
      <c r="I498" s="573"/>
      <c r="J498" s="573"/>
      <c r="K498" s="573"/>
      <c r="L498" s="562"/>
      <c r="M498" s="572"/>
      <c r="N498" s="572"/>
      <c r="O498" s="572"/>
      <c r="P498" s="569"/>
      <c r="Q498" s="575"/>
      <c r="R498" s="575"/>
      <c r="S498" s="575"/>
      <c r="T498" s="562"/>
      <c r="U498" s="576"/>
      <c r="V498" s="576"/>
      <c r="W498" s="576"/>
      <c r="X498" s="569"/>
      <c r="Y498" s="573"/>
      <c r="Z498" s="573"/>
      <c r="AA498" s="573"/>
      <c r="AB498" s="562"/>
      <c r="AC498" s="651">
        <v>494</v>
      </c>
    </row>
    <row r="499" spans="1:30" ht="41.25" customHeight="1" x14ac:dyDescent="0.2">
      <c r="A499" s="316" t="s">
        <v>2608</v>
      </c>
      <c r="B499" s="558" t="s">
        <v>2609</v>
      </c>
      <c r="C499" s="318">
        <f>'Series 1100 Input'!J499</f>
        <v>0</v>
      </c>
      <c r="D499" s="562" t="s">
        <v>401</v>
      </c>
      <c r="E499" s="572">
        <v>56.3</v>
      </c>
      <c r="F499" s="572">
        <v>32.450000000000003</v>
      </c>
      <c r="G499" s="572">
        <v>24.27</v>
      </c>
      <c r="H499" s="324" t="str">
        <f>IF((0=$C499),"",IFERROR(IF($C499&lt;50,$C499*E499,IF(AND(50&lt;=$C499,$C499&lt;=250),$C499*F499,IF($C499&gt;250,$C499*G499,"No Offer"))),"No Offer"))</f>
        <v/>
      </c>
      <c r="I499" s="573">
        <v>22</v>
      </c>
      <c r="J499" s="573">
        <v>22</v>
      </c>
      <c r="K499" s="573">
        <v>22</v>
      </c>
      <c r="L499" s="326" t="str">
        <f>IF((0=$C499),"",IFERROR(IF($C499&lt;50,$C499*I499,IF(AND(50&lt;=$C499,$C499&lt;=250),$C499*J499,IF($C499&gt;250,$C499*K499,"No Offer"))),"No Offer"))</f>
        <v/>
      </c>
      <c r="M499" s="572">
        <v>11.93</v>
      </c>
      <c r="N499" s="572">
        <v>11.93</v>
      </c>
      <c r="O499" s="572">
        <v>11.93</v>
      </c>
      <c r="P499" s="324" t="str">
        <f>IF((0=$C499),"",IFERROR(IF($C499&lt;50,$C499*M499,IF(AND(50&lt;=$C499,$C499&lt;=250),$C499*N499,IF($C499&gt;250,$C499*O499,"No Offer"))),"No Offer"))</f>
        <v/>
      </c>
      <c r="Q499" s="575">
        <v>14.25</v>
      </c>
      <c r="R499" s="575">
        <v>13</v>
      </c>
      <c r="S499" s="575">
        <v>12.25</v>
      </c>
      <c r="T499" s="326" t="str">
        <f>IF((0=$C499),"",IFERROR(IF($C499&lt;50,$C499*Q499,IF(AND(50&lt;=$C499,$C499&lt;=250),$C499*R499,IF($C499&gt;250,$C499*S499,"No Offer"))),"No Offer"))</f>
        <v/>
      </c>
      <c r="U499" s="576">
        <v>14.49</v>
      </c>
      <c r="V499" s="576">
        <v>13.79</v>
      </c>
      <c r="W499" s="576">
        <v>13.53</v>
      </c>
      <c r="X499" s="324" t="str">
        <f>IF((0=$C499),"",IFERROR(IF($C499&lt;50,$C499*U499,IF(AND(50&lt;=$C499,$C499&lt;=250),$C499*V499,IF($C499&gt;250,$C499*W499,"No Offer"))),"No Offer"))</f>
        <v/>
      </c>
      <c r="Y499" s="573">
        <v>41.72</v>
      </c>
      <c r="Z499" s="573">
        <v>18.670000000000002</v>
      </c>
      <c r="AA499" s="573">
        <v>17.03</v>
      </c>
      <c r="AB499" s="326" t="str">
        <f>IF((0=$C499),"",IFERROR(IF($C499&lt;50,$C499*Y499,IF(AND(50&lt;=$C499,$C499&lt;=250),$C499*Z499,IF($C499&gt;250,$C499*AA499,"No Offer"))),"No Offer"))</f>
        <v/>
      </c>
      <c r="AC499" s="651">
        <v>495</v>
      </c>
      <c r="AD499" s="651">
        <f>AC499</f>
        <v>495</v>
      </c>
    </row>
    <row r="500" spans="1:30" ht="15" x14ac:dyDescent="0.2">
      <c r="A500" s="316"/>
      <c r="B500" s="558"/>
      <c r="C500" s="318"/>
      <c r="D500" s="562"/>
      <c r="E500" s="572"/>
      <c r="F500" s="572"/>
      <c r="G500" s="572"/>
      <c r="H500" s="569"/>
      <c r="I500" s="573"/>
      <c r="J500" s="573"/>
      <c r="K500" s="573"/>
      <c r="L500" s="562"/>
      <c r="M500" s="572"/>
      <c r="N500" s="572"/>
      <c r="O500" s="572"/>
      <c r="P500" s="569"/>
      <c r="Q500" s="575"/>
      <c r="R500" s="575"/>
      <c r="S500" s="575"/>
      <c r="T500" s="562"/>
      <c r="U500" s="576"/>
      <c r="V500" s="576"/>
      <c r="W500" s="576"/>
      <c r="X500" s="569"/>
      <c r="Y500" s="573"/>
      <c r="Z500" s="573"/>
      <c r="AA500" s="573"/>
      <c r="AB500" s="562"/>
      <c r="AC500" s="651">
        <v>496</v>
      </c>
    </row>
    <row r="501" spans="1:30" ht="41.25" customHeight="1" x14ac:dyDescent="0.2">
      <c r="A501" s="316" t="s">
        <v>2610</v>
      </c>
      <c r="B501" s="558" t="s">
        <v>2611</v>
      </c>
      <c r="C501" s="318">
        <f>'Series 1100 Input'!J501</f>
        <v>0</v>
      </c>
      <c r="D501" s="562" t="s">
        <v>401</v>
      </c>
      <c r="E501" s="572">
        <v>56.31</v>
      </c>
      <c r="F501" s="572">
        <v>32.450000000000003</v>
      </c>
      <c r="G501" s="572">
        <v>24.28</v>
      </c>
      <c r="H501" s="324" t="str">
        <f>IF((0=$C501),"",IFERROR(IF($C501&lt;50,$C501*E501,IF(AND(50&lt;=$C501,$C501&lt;=250),$C501*F501,IF($C501&gt;250,$C501*G501,"No Offer"))),"No Offer"))</f>
        <v/>
      </c>
      <c r="I501" s="573">
        <v>22</v>
      </c>
      <c r="J501" s="573">
        <v>22</v>
      </c>
      <c r="K501" s="573">
        <v>22</v>
      </c>
      <c r="L501" s="326" t="str">
        <f>IF((0=$C501),"",IFERROR(IF($C501&lt;50,$C501*I501,IF(AND(50&lt;=$C501,$C501&lt;=250),$C501*J501,IF($C501&gt;250,$C501*K501,"No Offer"))),"No Offer"))</f>
        <v/>
      </c>
      <c r="M501" s="572">
        <v>11.93</v>
      </c>
      <c r="N501" s="572">
        <v>11.93</v>
      </c>
      <c r="O501" s="572">
        <v>11.93</v>
      </c>
      <c r="P501" s="324" t="str">
        <f>IF((0=$C501),"",IFERROR(IF($C501&lt;50,$C501*M501,IF(AND(50&lt;=$C501,$C501&lt;=250),$C501*N501,IF($C501&gt;250,$C501*O501,"No Offer"))),"No Offer"))</f>
        <v/>
      </c>
      <c r="Q501" s="575">
        <v>14.25</v>
      </c>
      <c r="R501" s="575">
        <v>13</v>
      </c>
      <c r="S501" s="575">
        <v>12.25</v>
      </c>
      <c r="T501" s="326" t="str">
        <f>IF((0=$C501),"",IFERROR(IF($C501&lt;50,$C501*Q501,IF(AND(50&lt;=$C501,$C501&lt;=250),$C501*R501,IF($C501&gt;250,$C501*S501,"No Offer"))),"No Offer"))</f>
        <v/>
      </c>
      <c r="U501" s="576">
        <v>14.49</v>
      </c>
      <c r="V501" s="576">
        <v>13.79</v>
      </c>
      <c r="W501" s="576">
        <v>13.53</v>
      </c>
      <c r="X501" s="324" t="str">
        <f>IF((0=$C501),"",IFERROR(IF($C501&lt;50,$C501*U501,IF(AND(50&lt;=$C501,$C501&lt;=250),$C501*V501,IF($C501&gt;250,$C501*W501,"No Offer"))),"No Offer"))</f>
        <v/>
      </c>
      <c r="Y501" s="573">
        <v>58.99</v>
      </c>
      <c r="Z501" s="573">
        <v>24.43</v>
      </c>
      <c r="AA501" s="573">
        <v>21.96</v>
      </c>
      <c r="AB501" s="326" t="str">
        <f>IF((0=$C501),"",IFERROR(IF($C501&lt;50,$C501*Y501,IF(AND(50&lt;=$C501,$C501&lt;=250),$C501*Z501,IF($C501&gt;250,$C501*AA501,"No Offer"))),"No Offer"))</f>
        <v/>
      </c>
      <c r="AC501" s="651">
        <v>497</v>
      </c>
      <c r="AD501" s="651">
        <f>AC501</f>
        <v>497</v>
      </c>
    </row>
    <row r="502" spans="1:30" ht="15" x14ac:dyDescent="0.2">
      <c r="A502" s="316"/>
      <c r="B502" s="558"/>
      <c r="C502" s="318"/>
      <c r="D502" s="562"/>
      <c r="E502" s="572"/>
      <c r="F502" s="572"/>
      <c r="G502" s="572"/>
      <c r="H502" s="569"/>
      <c r="I502" s="573"/>
      <c r="J502" s="573"/>
      <c r="K502" s="573"/>
      <c r="L502" s="562"/>
      <c r="M502" s="572"/>
      <c r="N502" s="572"/>
      <c r="O502" s="572"/>
      <c r="P502" s="569"/>
      <c r="Q502" s="575"/>
      <c r="R502" s="575"/>
      <c r="S502" s="575"/>
      <c r="T502" s="562"/>
      <c r="U502" s="576"/>
      <c r="V502" s="576"/>
      <c r="W502" s="576"/>
      <c r="X502" s="569"/>
      <c r="Y502" s="573"/>
      <c r="Z502" s="573"/>
      <c r="AA502" s="573"/>
      <c r="AB502" s="562"/>
      <c r="AC502" s="651">
        <v>498</v>
      </c>
    </row>
    <row r="503" spans="1:30" ht="38.25" x14ac:dyDescent="0.2">
      <c r="A503" s="316" t="s">
        <v>2612</v>
      </c>
      <c r="B503" s="558" t="s">
        <v>2613</v>
      </c>
      <c r="C503" s="318">
        <f>'Series 1100 Input'!J503</f>
        <v>0</v>
      </c>
      <c r="D503" s="562" t="s">
        <v>401</v>
      </c>
      <c r="E503" s="572">
        <v>54.86</v>
      </c>
      <c r="F503" s="572">
        <v>31.01</v>
      </c>
      <c r="G503" s="572">
        <v>22.83</v>
      </c>
      <c r="H503" s="324" t="str">
        <f>IF((0=$C503),"",IFERROR(IF($C503&lt;50,$C503*E503,IF(AND(50&lt;=$C503,$C503&lt;=250),$C503*F503,IF($C503&gt;250,$C503*G503,"No Offer"))),"No Offer"))</f>
        <v/>
      </c>
      <c r="I503" s="573">
        <v>22</v>
      </c>
      <c r="J503" s="573">
        <v>22</v>
      </c>
      <c r="K503" s="573">
        <v>22</v>
      </c>
      <c r="L503" s="326" t="str">
        <f>IF((0=$C503),"",IFERROR(IF($C503&lt;50,$C503*I503,IF(AND(50&lt;=$C503,$C503&lt;=250),$C503*J503,IF($C503&gt;250,$C503*K503,"No Offer"))),"No Offer"))</f>
        <v/>
      </c>
      <c r="M503" s="572">
        <v>9.5500000000000007</v>
      </c>
      <c r="N503" s="572">
        <v>9.5500000000000007</v>
      </c>
      <c r="O503" s="572">
        <v>9.5500000000000007</v>
      </c>
      <c r="P503" s="324" t="str">
        <f>IF((0=$C503),"",IFERROR(IF($C503&lt;50,$C503*M503,IF(AND(50&lt;=$C503,$C503&lt;=250),$C503*N503,IF($C503&gt;250,$C503*O503,"No Offer"))),"No Offer"))</f>
        <v/>
      </c>
      <c r="Q503" s="575">
        <v>12.5</v>
      </c>
      <c r="R503" s="575">
        <v>11.25</v>
      </c>
      <c r="S503" s="575">
        <v>10.5</v>
      </c>
      <c r="T503" s="326" t="str">
        <f>IF((0=$C503),"",IFERROR(IF($C503&lt;50,$C503*Q503,IF(AND(50&lt;=$C503,$C503&lt;=250),$C503*R503,IF($C503&gt;250,$C503*S503,"No Offer"))),"No Offer"))</f>
        <v/>
      </c>
      <c r="U503" s="576">
        <v>14.25</v>
      </c>
      <c r="V503" s="576">
        <v>13.55</v>
      </c>
      <c r="W503" s="576">
        <v>13.29</v>
      </c>
      <c r="X503" s="324" t="str">
        <f>IF((0=$C503),"",IFERROR(IF($C503&lt;50,$C503*U503,IF(AND(50&lt;=$C503,$C503&lt;=250),$C503*V503,IF($C503&gt;250,$C503*W503,"No Offer"))),"No Offer"))</f>
        <v/>
      </c>
      <c r="Y503" s="573">
        <v>43.44</v>
      </c>
      <c r="Z503" s="573">
        <v>20.399999999999999</v>
      </c>
      <c r="AA503" s="573">
        <v>18.75</v>
      </c>
      <c r="AB503" s="326" t="str">
        <f>IF((0=$C503),"",IFERROR(IF($C503&lt;50,$C503*Y503,IF(AND(50&lt;=$C503,$C503&lt;=250),$C503*Z503,IF($C503&gt;250,$C503*AA503,"No Offer"))),"No Offer"))</f>
        <v/>
      </c>
      <c r="AC503" s="651">
        <v>499</v>
      </c>
      <c r="AD503" s="651">
        <f>AC503</f>
        <v>499</v>
      </c>
    </row>
    <row r="504" spans="1:30" ht="15" x14ac:dyDescent="0.2">
      <c r="A504" s="316"/>
      <c r="B504" s="558"/>
      <c r="C504" s="318"/>
      <c r="D504" s="562"/>
      <c r="E504" s="572"/>
      <c r="F504" s="572"/>
      <c r="G504" s="572"/>
      <c r="H504" s="569"/>
      <c r="I504" s="573"/>
      <c r="J504" s="573"/>
      <c r="K504" s="573"/>
      <c r="L504" s="562"/>
      <c r="M504" s="572"/>
      <c r="N504" s="572"/>
      <c r="O504" s="572"/>
      <c r="P504" s="569"/>
      <c r="Q504" s="575"/>
      <c r="R504" s="575"/>
      <c r="S504" s="575"/>
      <c r="T504" s="562"/>
      <c r="U504" s="576"/>
      <c r="V504" s="576"/>
      <c r="W504" s="576"/>
      <c r="X504" s="569"/>
      <c r="Y504" s="573"/>
      <c r="Z504" s="573"/>
      <c r="AA504" s="573"/>
      <c r="AB504" s="562"/>
      <c r="AC504" s="651">
        <v>500</v>
      </c>
    </row>
    <row r="505" spans="1:30" ht="38.25" x14ac:dyDescent="0.2">
      <c r="A505" s="316" t="s">
        <v>2614</v>
      </c>
      <c r="B505" s="558" t="s">
        <v>2615</v>
      </c>
      <c r="C505" s="318">
        <f>'Series 1100 Input'!J505</f>
        <v>0</v>
      </c>
      <c r="D505" s="562" t="s">
        <v>401</v>
      </c>
      <c r="E505" s="572">
        <v>58.08</v>
      </c>
      <c r="F505" s="572">
        <v>34.229999999999997</v>
      </c>
      <c r="G505" s="572">
        <v>26.05</v>
      </c>
      <c r="H505" s="324" t="str">
        <f>IF((0=$C505),"",IFERROR(IF($C505&lt;50,$C505*E505,IF(AND(50&lt;=$C505,$C505&lt;=250),$C505*F505,IF($C505&gt;250,$C505*G505,"No Offer"))),"No Offer"))</f>
        <v/>
      </c>
      <c r="I505" s="573">
        <v>22</v>
      </c>
      <c r="J505" s="573">
        <v>22</v>
      </c>
      <c r="K505" s="573">
        <v>22</v>
      </c>
      <c r="L505" s="326" t="str">
        <f>IF((0=$C505),"",IFERROR(IF($C505&lt;50,$C505*I505,IF(AND(50&lt;=$C505,$C505&lt;=250),$C505*J505,IF($C505&gt;250,$C505*K505,"No Offer"))),"No Offer"))</f>
        <v/>
      </c>
      <c r="M505" s="572">
        <v>14.32</v>
      </c>
      <c r="N505" s="572">
        <v>14.32</v>
      </c>
      <c r="O505" s="572">
        <v>14.32</v>
      </c>
      <c r="P505" s="324" t="str">
        <f>IF((0=$C505),"",IFERROR(IF($C505&lt;50,$C505*M505,IF(AND(50&lt;=$C505,$C505&lt;=250),$C505*N505,IF($C505&gt;250,$C505*O505,"No Offer"))),"No Offer"))</f>
        <v/>
      </c>
      <c r="Q505" s="575">
        <v>14.75</v>
      </c>
      <c r="R505" s="575">
        <v>13.5</v>
      </c>
      <c r="S505" s="644">
        <v>12.75</v>
      </c>
      <c r="T505" s="326" t="str">
        <f>IF((0=$C505),"",IFERROR(IF($C505&lt;50,$C505*Q505,IF(AND(50&lt;=$C505,$C505&lt;=250),$C505*R505,IF($C505&gt;250,$C505*S505,"No Offer"))),"No Offer"))</f>
        <v/>
      </c>
      <c r="U505" s="576">
        <v>16.25</v>
      </c>
      <c r="V505" s="576">
        <v>15.55</v>
      </c>
      <c r="W505" s="576">
        <v>15.29</v>
      </c>
      <c r="X505" s="324" t="str">
        <f>IF((0=$C505),"",IFERROR(IF($C505&lt;50,$C505*U505,IF(AND(50&lt;=$C505,$C505&lt;=250),$C505*V505,IF($C505&gt;250,$C505*W505,"No Offer"))),"No Offer"))</f>
        <v/>
      </c>
      <c r="Y505" s="573">
        <v>43.44</v>
      </c>
      <c r="Z505" s="573">
        <v>20.399999999999999</v>
      </c>
      <c r="AA505" s="573">
        <v>18.75</v>
      </c>
      <c r="AB505" s="326" t="str">
        <f>IF((0=$C505),"",IFERROR(IF($C505&lt;50,$C505*Y505,IF(AND(50&lt;=$C505,$C505&lt;=250),$C505*Z505,IF($C505&gt;250,$C505*AA505,"No Offer"))),"No Offer"))</f>
        <v/>
      </c>
      <c r="AC505" s="651">
        <v>501</v>
      </c>
      <c r="AD505" s="651">
        <f>AC505</f>
        <v>501</v>
      </c>
    </row>
    <row r="506" spans="1:30" ht="15" x14ac:dyDescent="0.2">
      <c r="A506" s="316"/>
      <c r="B506" s="558"/>
      <c r="C506" s="318"/>
      <c r="D506" s="562"/>
      <c r="E506" s="572"/>
      <c r="F506" s="572"/>
      <c r="G506" s="572"/>
      <c r="H506" s="569"/>
      <c r="I506" s="573"/>
      <c r="J506" s="573"/>
      <c r="K506" s="573"/>
      <c r="L506" s="562"/>
      <c r="M506" s="572"/>
      <c r="N506" s="572"/>
      <c r="O506" s="572"/>
      <c r="P506" s="569"/>
      <c r="Q506" s="575"/>
      <c r="R506" s="575"/>
      <c r="S506" s="575"/>
      <c r="T506" s="562"/>
      <c r="U506" s="576"/>
      <c r="V506" s="576"/>
      <c r="W506" s="576"/>
      <c r="X506" s="569"/>
      <c r="Y506" s="573"/>
      <c r="Z506" s="573"/>
      <c r="AA506" s="573"/>
      <c r="AB506" s="562"/>
      <c r="AC506" s="651">
        <v>502</v>
      </c>
    </row>
    <row r="507" spans="1:30" ht="41.25" customHeight="1" x14ac:dyDescent="0.2">
      <c r="A507" s="316" t="s">
        <v>2616</v>
      </c>
      <c r="B507" s="558" t="s">
        <v>2617</v>
      </c>
      <c r="C507" s="318">
        <f>'Series 1100 Input'!J507</f>
        <v>0</v>
      </c>
      <c r="D507" s="562" t="s">
        <v>401</v>
      </c>
      <c r="E507" s="572">
        <v>58.09</v>
      </c>
      <c r="F507" s="572">
        <v>34.24</v>
      </c>
      <c r="G507" s="572">
        <v>26.06</v>
      </c>
      <c r="H507" s="324" t="str">
        <f>IF((0=$C507),"",IFERROR(IF($C507&lt;50,$C507*E507,IF(AND(50&lt;=$C507,$C507&lt;=250),$C507*F507,IF($C507&gt;250,$C507*G507,"No Offer"))),"No Offer"))</f>
        <v/>
      </c>
      <c r="I507" s="573">
        <v>22</v>
      </c>
      <c r="J507" s="573">
        <v>22</v>
      </c>
      <c r="K507" s="573">
        <v>22</v>
      </c>
      <c r="L507" s="326" t="str">
        <f>IF((0=$C507),"",IFERROR(IF($C507&lt;50,$C507*I507,IF(AND(50&lt;=$C507,$C507&lt;=250),$C507*J507,IF($C507&gt;250,$C507*K507,"No Offer"))),"No Offer"))</f>
        <v/>
      </c>
      <c r="M507" s="572">
        <v>14.32</v>
      </c>
      <c r="N507" s="572">
        <v>14.32</v>
      </c>
      <c r="O507" s="572">
        <v>14.32</v>
      </c>
      <c r="P507" s="324" t="str">
        <f>IF((0=$C507),"",IFERROR(IF($C507&lt;50,$C507*M507,IF(AND(50&lt;=$C507,$C507&lt;=250),$C507*N507,IF($C507&gt;250,$C507*O507,"No Offer"))),"No Offer"))</f>
        <v/>
      </c>
      <c r="Q507" s="575">
        <v>14.75</v>
      </c>
      <c r="R507" s="575">
        <v>13.5</v>
      </c>
      <c r="S507" s="644">
        <v>12.75</v>
      </c>
      <c r="T507" s="326" t="str">
        <f>IF((0=$C507),"",IFERROR(IF($C507&lt;50,$C507*Q507,IF(AND(50&lt;=$C507,$C507&lt;=250),$C507*R507,IF($C507&gt;250,$C507*S507,"No Offer"))),"No Offer"))</f>
        <v/>
      </c>
      <c r="U507" s="576">
        <v>16.25</v>
      </c>
      <c r="V507" s="576">
        <v>15.55</v>
      </c>
      <c r="W507" s="576">
        <v>15.29</v>
      </c>
      <c r="X507" s="324" t="str">
        <f>IF((0=$C507),"",IFERROR(IF($C507&lt;50,$C507*U507,IF(AND(50&lt;=$C507,$C507&lt;=250),$C507*V507,IF($C507&gt;250,$C507*W507,"No Offer"))),"No Offer"))</f>
        <v/>
      </c>
      <c r="Y507" s="573">
        <v>43.44</v>
      </c>
      <c r="Z507" s="573">
        <v>20.399999999999999</v>
      </c>
      <c r="AA507" s="573">
        <v>18.75</v>
      </c>
      <c r="AB507" s="326" t="str">
        <f>IF((0=$C507),"",IFERROR(IF($C507&lt;50,$C507*Y507,IF(AND(50&lt;=$C507,$C507&lt;=250),$C507*Z507,IF($C507&gt;250,$C507*AA507,"No Offer"))),"No Offer"))</f>
        <v/>
      </c>
      <c r="AC507" s="651">
        <v>503</v>
      </c>
      <c r="AD507" s="651">
        <f>AC507</f>
        <v>503</v>
      </c>
    </row>
    <row r="508" spans="1:30" ht="15" x14ac:dyDescent="0.2">
      <c r="A508" s="316"/>
      <c r="B508" s="558"/>
      <c r="C508" s="318"/>
      <c r="D508" s="562"/>
      <c r="E508" s="572"/>
      <c r="F508" s="572"/>
      <c r="G508" s="572"/>
      <c r="H508" s="569"/>
      <c r="I508" s="573"/>
      <c r="J508" s="573"/>
      <c r="K508" s="573"/>
      <c r="L508" s="562"/>
      <c r="M508" s="572"/>
      <c r="N508" s="572"/>
      <c r="O508" s="572"/>
      <c r="P508" s="569"/>
      <c r="Q508" s="575"/>
      <c r="R508" s="575"/>
      <c r="S508" s="575"/>
      <c r="T508" s="562"/>
      <c r="U508" s="576"/>
      <c r="V508" s="576"/>
      <c r="W508" s="576"/>
      <c r="X508" s="569"/>
      <c r="Y508" s="573"/>
      <c r="Z508" s="573"/>
      <c r="AA508" s="573"/>
      <c r="AB508" s="562"/>
      <c r="AC508" s="651">
        <v>504</v>
      </c>
    </row>
    <row r="509" spans="1:30" ht="25.5" customHeight="1" x14ac:dyDescent="0.2">
      <c r="A509" s="316" t="s">
        <v>2618</v>
      </c>
      <c r="B509" s="558" t="s">
        <v>2619</v>
      </c>
      <c r="C509" s="318">
        <f>'Series 1100 Input'!J509</f>
        <v>0</v>
      </c>
      <c r="D509" s="562" t="s">
        <v>401</v>
      </c>
      <c r="E509" s="572">
        <v>30.88</v>
      </c>
      <c r="F509" s="572">
        <v>30.26</v>
      </c>
      <c r="G509" s="572">
        <v>28.33</v>
      </c>
      <c r="H509" s="324" t="str">
        <f>IF((0=$C509),"",IFERROR(IF($C509&lt;50,$C509*E509,IF(AND(50&lt;=$C509,$C509&lt;=250),$C509*F509,IF($C509&gt;250,$C509*G509,"No Offer"))),"No Offer"))</f>
        <v/>
      </c>
      <c r="I509" s="573">
        <v>22</v>
      </c>
      <c r="J509" s="573">
        <v>22</v>
      </c>
      <c r="K509" s="573">
        <v>22</v>
      </c>
      <c r="L509" s="326" t="str">
        <f>IF((0=$C509),"",IFERROR(IF($C509&lt;50,$C509*I509,IF(AND(50&lt;=$C509,$C509&lt;=250),$C509*J509,IF($C509&gt;250,$C509*K509,"No Offer"))),"No Offer"))</f>
        <v/>
      </c>
      <c r="M509" s="572">
        <v>127.58</v>
      </c>
      <c r="N509" s="572">
        <v>127.58</v>
      </c>
      <c r="O509" s="572">
        <v>127.58</v>
      </c>
      <c r="P509" s="324" t="str">
        <f>IF((0=$C509),"",IFERROR(IF($C509&lt;50,$C509*M509,IF(AND(50&lt;=$C509,$C509&lt;=250),$C509*N509,IF($C509&gt;250,$C509*O509,"No Offer"))),"No Offer"))</f>
        <v/>
      </c>
      <c r="Q509" s="575">
        <v>50</v>
      </c>
      <c r="R509" s="575">
        <v>45</v>
      </c>
      <c r="S509" s="575">
        <v>40</v>
      </c>
      <c r="T509" s="326" t="str">
        <f>IF((0=$C509),"",IFERROR(IF($C509&lt;50,$C509*Q509,IF(AND(50&lt;=$C509,$C509&lt;=250),$C509*R509,IF($C509&gt;250,$C509*S509,"No Offer"))),"No Offer"))</f>
        <v/>
      </c>
      <c r="U509" s="576">
        <v>53.27</v>
      </c>
      <c r="V509" s="576">
        <v>42.53</v>
      </c>
      <c r="W509" s="576">
        <v>40.5</v>
      </c>
      <c r="X509" s="324" t="str">
        <f>IF((0=$C509),"",IFERROR(IF($C509&lt;50,$C509*U509,IF(AND(50&lt;=$C509,$C509&lt;=250),$C509*V509,IF($C509&gt;250,$C509*W509,"No Offer"))),"No Offer"))</f>
        <v/>
      </c>
      <c r="Y509" s="409" t="s">
        <v>402</v>
      </c>
      <c r="Z509" s="409" t="s">
        <v>402</v>
      </c>
      <c r="AA509" s="409" t="s">
        <v>403</v>
      </c>
      <c r="AB509" s="326" t="str">
        <f>IF((0=$C509),"",IFERROR(IF($C509&lt;50,$C509*Y509,IF(AND(50&lt;=$C509,$C509&lt;=250),$C509*Z509,IF($C509&gt;250,$C509*AA509,"No Offer"))),"No Offer"))</f>
        <v/>
      </c>
      <c r="AC509" s="651">
        <v>505</v>
      </c>
      <c r="AD509" s="651">
        <f>AC509</f>
        <v>505</v>
      </c>
    </row>
    <row r="510" spans="1:30" ht="15" x14ac:dyDescent="0.2">
      <c r="A510" s="562"/>
      <c r="B510" s="597"/>
      <c r="C510" s="562"/>
      <c r="D510" s="562"/>
      <c r="E510" s="572"/>
      <c r="F510" s="572"/>
      <c r="G510" s="572"/>
      <c r="H510" s="569"/>
      <c r="I510" s="573"/>
      <c r="J510" s="573"/>
      <c r="K510" s="573"/>
      <c r="L510" s="573"/>
      <c r="M510" s="572"/>
      <c r="N510" s="572"/>
      <c r="O510" s="572"/>
      <c r="P510" s="572"/>
      <c r="Q510" s="575"/>
      <c r="R510" s="575"/>
      <c r="S510" s="575"/>
      <c r="T510" s="575"/>
      <c r="U510" s="576"/>
      <c r="V510" s="576"/>
      <c r="W510" s="576"/>
      <c r="X510" s="576"/>
      <c r="Y510" s="573"/>
      <c r="Z510" s="573"/>
      <c r="AA510" s="573"/>
      <c r="AB510" s="411"/>
      <c r="AC510" s="651">
        <v>506</v>
      </c>
    </row>
    <row r="511" spans="1:30" ht="15" x14ac:dyDescent="0.2">
      <c r="A511" s="587"/>
      <c r="B511" s="603" t="s">
        <v>2620</v>
      </c>
      <c r="C511" s="587"/>
      <c r="D511" s="587"/>
      <c r="E511" s="804" t="s">
        <v>1747</v>
      </c>
      <c r="F511" s="804" t="s">
        <v>2554</v>
      </c>
      <c r="G511" s="804" t="s">
        <v>2555</v>
      </c>
      <c r="H511" s="587"/>
      <c r="I511" s="805" t="s">
        <v>1747</v>
      </c>
      <c r="J511" s="805" t="s">
        <v>2554</v>
      </c>
      <c r="K511" s="805" t="s">
        <v>2555</v>
      </c>
      <c r="L511" s="805"/>
      <c r="M511" s="804" t="s">
        <v>1747</v>
      </c>
      <c r="N511" s="804" t="s">
        <v>2554</v>
      </c>
      <c r="O511" s="804" t="s">
        <v>2555</v>
      </c>
      <c r="P511" s="804"/>
      <c r="Q511" s="804" t="s">
        <v>1747</v>
      </c>
      <c r="R511" s="804" t="s">
        <v>2554</v>
      </c>
      <c r="S511" s="804" t="s">
        <v>2555</v>
      </c>
      <c r="T511" s="804"/>
      <c r="U511" s="805" t="s">
        <v>1747</v>
      </c>
      <c r="V511" s="805" t="s">
        <v>2554</v>
      </c>
      <c r="W511" s="805" t="s">
        <v>2555</v>
      </c>
      <c r="X511" s="805"/>
      <c r="Y511" s="805" t="s">
        <v>1747</v>
      </c>
      <c r="Z511" s="805" t="s">
        <v>2554</v>
      </c>
      <c r="AA511" s="805" t="s">
        <v>2555</v>
      </c>
      <c r="AB511" s="433"/>
      <c r="AC511" s="651">
        <v>507</v>
      </c>
    </row>
    <row r="512" spans="1:30" ht="15" x14ac:dyDescent="0.2">
      <c r="A512" s="474"/>
      <c r="B512" s="475" t="s">
        <v>2577</v>
      </c>
      <c r="C512" s="476"/>
      <c r="D512" s="476"/>
      <c r="E512" s="476"/>
      <c r="F512" s="476"/>
      <c r="G512" s="736">
        <f>SUM(H514:H516)</f>
        <v>0</v>
      </c>
      <c r="H512" s="476"/>
      <c r="I512" s="476"/>
      <c r="J512" s="476"/>
      <c r="K512" s="736">
        <f>SUM(L514:L516)</f>
        <v>0</v>
      </c>
      <c r="L512" s="476"/>
      <c r="M512" s="476"/>
      <c r="N512" s="476"/>
      <c r="O512" s="736">
        <f>SUM(P514:P516)</f>
        <v>0</v>
      </c>
      <c r="P512" s="476"/>
      <c r="Q512" s="476"/>
      <c r="R512" s="476"/>
      <c r="S512" s="736">
        <f>SUM(T514:T516)</f>
        <v>0</v>
      </c>
      <c r="T512" s="476"/>
      <c r="U512" s="476"/>
      <c r="V512" s="476"/>
      <c r="W512" s="736">
        <f>SUM(X514:X516)</f>
        <v>0</v>
      </c>
      <c r="X512" s="476"/>
      <c r="Y512" s="476"/>
      <c r="Z512" s="476"/>
      <c r="AA512" s="736">
        <f>SUM(AB514:AB516)</f>
        <v>0</v>
      </c>
      <c r="AB512" s="476"/>
      <c r="AC512" s="651">
        <v>508</v>
      </c>
    </row>
    <row r="513" spans="1:30" ht="15" x14ac:dyDescent="0.2">
      <c r="A513" s="562"/>
      <c r="B513" s="597"/>
      <c r="C513" s="562"/>
      <c r="D513" s="562"/>
      <c r="E513" s="572"/>
      <c r="F513" s="572"/>
      <c r="G513" s="572"/>
      <c r="H513" s="569"/>
      <c r="I513" s="573"/>
      <c r="J513" s="573"/>
      <c r="K513" s="573"/>
      <c r="L513" s="573"/>
      <c r="M513" s="572"/>
      <c r="N513" s="572"/>
      <c r="O513" s="572"/>
      <c r="P513" s="572"/>
      <c r="Q513" s="575"/>
      <c r="R513" s="575"/>
      <c r="S513" s="575"/>
      <c r="T513" s="575"/>
      <c r="U513" s="576"/>
      <c r="V513" s="576"/>
      <c r="W513" s="576"/>
      <c r="X513" s="576"/>
      <c r="Y513" s="573"/>
      <c r="Z513" s="573"/>
      <c r="AA513" s="573"/>
      <c r="AB513" s="411"/>
      <c r="AC513" s="651">
        <v>509</v>
      </c>
    </row>
    <row r="514" spans="1:30" ht="25.5" x14ac:dyDescent="0.2">
      <c r="A514" s="316" t="s">
        <v>2621</v>
      </c>
      <c r="B514" s="558" t="s">
        <v>2622</v>
      </c>
      <c r="C514" s="318">
        <f>'Series 1100 Input'!J514</f>
        <v>0</v>
      </c>
      <c r="D514" s="318" t="s">
        <v>1752</v>
      </c>
      <c r="E514" s="574">
        <v>4.97</v>
      </c>
      <c r="F514" s="574">
        <v>4.38</v>
      </c>
      <c r="G514" s="574">
        <v>4.1500000000000004</v>
      </c>
      <c r="H514" s="324" t="str">
        <f>IF((0=$C514),"",IFERROR(IF($C514&lt;50,$C514*E514,IF(AND(50&lt;=$C514,$C514&lt;=250),$C514*F514,IF($C514&gt;250,$C514*G514,"No Offer"))),"No Offer"))</f>
        <v/>
      </c>
      <c r="I514" s="573">
        <v>22</v>
      </c>
      <c r="J514" s="573">
        <v>22</v>
      </c>
      <c r="K514" s="573">
        <v>22</v>
      </c>
      <c r="L514" s="326" t="str">
        <f>IF((0=$C514),"",IFERROR(IF($C514&lt;50,$C514*I514,IF(AND(50&lt;=$C514,$C514&lt;=250),$C514*J514,IF($C514&gt;250,$C514*K514,"No Offer"))),"No Offer"))</f>
        <v/>
      </c>
      <c r="M514" s="574" t="s">
        <v>1034</v>
      </c>
      <c r="N514" s="574" t="s">
        <v>1034</v>
      </c>
      <c r="O514" s="574" t="s">
        <v>1034</v>
      </c>
      <c r="P514" s="324" t="str">
        <f>IF((0=$C514),"",IFERROR(IF($C514&lt;50,$C514*M514,IF(AND(50&lt;=$C514,$C514&lt;=250),$C514*N514,IF($C514&gt;250,$C514*O514,"No Offer"))),"No Offer"))</f>
        <v/>
      </c>
      <c r="Q514" s="644" t="s">
        <v>1959</v>
      </c>
      <c r="R514" s="644" t="s">
        <v>1959</v>
      </c>
      <c r="S514" s="644" t="s">
        <v>1959</v>
      </c>
      <c r="T514" s="326" t="str">
        <f>IF((0=$C514),"",IFERROR(IF($C514&lt;50,$C514*Q514,IF(AND(50&lt;=$C514,$C514&lt;=250),$C514*R514,IF($C514&gt;250,$C514*S514,"No Offer"))),"No Offer"))</f>
        <v/>
      </c>
      <c r="U514" s="576">
        <v>60</v>
      </c>
      <c r="V514" s="576">
        <v>47.5</v>
      </c>
      <c r="W514" s="576">
        <v>12</v>
      </c>
      <c r="X514" s="324" t="str">
        <f>IF((0=$C514),"",IFERROR(IF($C514&lt;50,$C514*U514,IF(AND(50&lt;=$C514,$C514&lt;=250),$C514*V514,IF($C514&gt;250,$C514*W514,"No Offer"))),"No Offer"))</f>
        <v/>
      </c>
      <c r="Y514" s="409" t="s">
        <v>402</v>
      </c>
      <c r="Z514" s="409" t="s">
        <v>402</v>
      </c>
      <c r="AA514" s="409" t="s">
        <v>403</v>
      </c>
      <c r="AB514" s="326" t="str">
        <f>IF((0=$C514),"",IFERROR(IF($C514&lt;50,$C514*Y514,IF(AND(50&lt;=$C514,$C514&lt;=250),$C514*Z514,IF($C514&gt;250,$C514*AA514,"No Offer"))),"No Offer"))</f>
        <v/>
      </c>
      <c r="AC514" s="651">
        <v>510</v>
      </c>
      <c r="AD514" s="651">
        <f>AC514</f>
        <v>510</v>
      </c>
    </row>
    <row r="515" spans="1:30" ht="15" x14ac:dyDescent="0.2">
      <c r="A515" s="316"/>
      <c r="B515" s="558"/>
      <c r="C515" s="318"/>
      <c r="D515" s="318"/>
      <c r="E515" s="574"/>
      <c r="F515" s="574"/>
      <c r="G515" s="574"/>
      <c r="H515" s="569"/>
      <c r="I515" s="573"/>
      <c r="J515" s="573"/>
      <c r="K515" s="573"/>
      <c r="L515" s="562"/>
      <c r="M515" s="574"/>
      <c r="N515" s="574"/>
      <c r="O515" s="574"/>
      <c r="P515" s="569"/>
      <c r="Q515" s="644"/>
      <c r="R515" s="644"/>
      <c r="S515" s="644"/>
      <c r="T515" s="562"/>
      <c r="U515" s="576"/>
      <c r="V515" s="576"/>
      <c r="W515" s="576"/>
      <c r="X515" s="569"/>
      <c r="Y515" s="573"/>
      <c r="Z515" s="573"/>
      <c r="AA515" s="573"/>
      <c r="AB515" s="562"/>
      <c r="AC515" s="651">
        <v>511</v>
      </c>
    </row>
    <row r="516" spans="1:30" ht="15" x14ac:dyDescent="0.2">
      <c r="A516" s="316" t="s">
        <v>2623</v>
      </c>
      <c r="B516" s="558" t="s">
        <v>2624</v>
      </c>
      <c r="C516" s="318">
        <f>'Series 1100 Input'!J516</f>
        <v>0</v>
      </c>
      <c r="D516" s="318" t="s">
        <v>1752</v>
      </c>
      <c r="E516" s="574">
        <v>5.61</v>
      </c>
      <c r="F516" s="574">
        <v>5.19</v>
      </c>
      <c r="G516" s="574">
        <v>5.01</v>
      </c>
      <c r="H516" s="324" t="str">
        <f>IF((0=$C516),"",IFERROR(IF($C516&lt;50,$C516*E516,IF(AND(50&lt;=$C516,$C516&lt;=250),$C516*F516,IF($C516&gt;250,$C516*G516,"No Offer"))),"No Offer"))</f>
        <v/>
      </c>
      <c r="I516" s="573">
        <v>22</v>
      </c>
      <c r="J516" s="573">
        <v>22</v>
      </c>
      <c r="K516" s="573">
        <v>22</v>
      </c>
      <c r="L516" s="326" t="str">
        <f>IF((0=$C516),"",IFERROR(IF($C516&lt;50,$C516*I516,IF(AND(50&lt;=$C516,$C516&lt;=250),$C516*J516,IF($C516&gt;250,$C516*K516,"No Offer"))),"No Offer"))</f>
        <v/>
      </c>
      <c r="M516" s="574" t="s">
        <v>1034</v>
      </c>
      <c r="N516" s="574" t="s">
        <v>1034</v>
      </c>
      <c r="O516" s="574" t="s">
        <v>1034</v>
      </c>
      <c r="P516" s="324" t="str">
        <f>IF((0=$C516),"",IFERROR(IF($C516&lt;50,$C516*M516,IF(AND(50&lt;=$C516,$C516&lt;=250),$C516*N516,IF($C516&gt;250,$C516*O516,"No Offer"))),"No Offer"))</f>
        <v/>
      </c>
      <c r="Q516" s="644" t="s">
        <v>1959</v>
      </c>
      <c r="R516" s="644" t="s">
        <v>1959</v>
      </c>
      <c r="S516" s="644" t="s">
        <v>1959</v>
      </c>
      <c r="T516" s="326" t="str">
        <f>IF((0=$C516),"",IFERROR(IF($C516&lt;50,$C516*Q516,IF(AND(50&lt;=$C516,$C516&lt;=250),$C516*R516,IF($C516&gt;250,$C516*S516,"No Offer"))),"No Offer"))</f>
        <v/>
      </c>
      <c r="U516" s="576">
        <v>62</v>
      </c>
      <c r="V516" s="576">
        <v>48.5</v>
      </c>
      <c r="W516" s="576">
        <v>12.5</v>
      </c>
      <c r="X516" s="324" t="str">
        <f>IF((0=$C516),"",IFERROR(IF($C516&lt;50,$C516*U516,IF(AND(50&lt;=$C516,$C516&lt;=250),$C516*V516,IF($C516&gt;250,$C516*W516,"No Offer"))),"No Offer"))</f>
        <v/>
      </c>
      <c r="Y516" s="409" t="s">
        <v>402</v>
      </c>
      <c r="Z516" s="409" t="s">
        <v>402</v>
      </c>
      <c r="AA516" s="409" t="s">
        <v>403</v>
      </c>
      <c r="AB516" s="326" t="str">
        <f>IF((0=$C516),"",IFERROR(IF($C516&lt;50,$C516*Y516,IF(AND(50&lt;=$C516,$C516&lt;=250),$C516*Z516,IF($C516&gt;250,$C516*AA516,"No Offer"))),"No Offer"))</f>
        <v/>
      </c>
      <c r="AC516" s="651">
        <v>512</v>
      </c>
      <c r="AD516" s="651">
        <f>AC516</f>
        <v>512</v>
      </c>
    </row>
    <row r="517" spans="1:30" ht="15" x14ac:dyDescent="0.2">
      <c r="A517" s="562"/>
      <c r="B517" s="597"/>
      <c r="C517" s="562"/>
      <c r="D517" s="562"/>
      <c r="E517" s="572"/>
      <c r="F517" s="572"/>
      <c r="G517" s="572"/>
      <c r="H517" s="569"/>
      <c r="I517" s="573"/>
      <c r="J517" s="573"/>
      <c r="K517" s="573"/>
      <c r="L517" s="573"/>
      <c r="M517" s="572"/>
      <c r="N517" s="572"/>
      <c r="O517" s="572"/>
      <c r="P517" s="572"/>
      <c r="Q517" s="575"/>
      <c r="R517" s="575"/>
      <c r="S517" s="575"/>
      <c r="T517" s="575"/>
      <c r="U517" s="576"/>
      <c r="V517" s="576"/>
      <c r="W517" s="576"/>
      <c r="X517" s="576"/>
      <c r="Y517" s="573"/>
      <c r="Z517" s="573"/>
      <c r="AA517" s="573"/>
      <c r="AB517" s="411"/>
      <c r="AC517" s="651">
        <v>513</v>
      </c>
    </row>
    <row r="518" spans="1:30" ht="15" x14ac:dyDescent="0.2">
      <c r="A518" s="587"/>
      <c r="B518" s="603" t="s">
        <v>2625</v>
      </c>
      <c r="C518" s="587"/>
      <c r="D518" s="587"/>
      <c r="E518" s="604"/>
      <c r="F518" s="604"/>
      <c r="G518" s="604"/>
      <c r="H518" s="587"/>
      <c r="I518" s="605"/>
      <c r="J518" s="605"/>
      <c r="K518" s="605"/>
      <c r="L518" s="605"/>
      <c r="M518" s="604"/>
      <c r="N518" s="604"/>
      <c r="O518" s="604"/>
      <c r="P518" s="604"/>
      <c r="Q518" s="604"/>
      <c r="R518" s="604"/>
      <c r="S518" s="604"/>
      <c r="T518" s="604"/>
      <c r="U518" s="605"/>
      <c r="V518" s="605"/>
      <c r="W518" s="605"/>
      <c r="X518" s="605"/>
      <c r="Y518" s="605"/>
      <c r="Z518" s="605"/>
      <c r="AA518" s="605"/>
      <c r="AB518" s="433"/>
      <c r="AC518" s="651">
        <v>514</v>
      </c>
    </row>
    <row r="519" spans="1:30" ht="15" x14ac:dyDescent="0.2">
      <c r="A519" s="587"/>
      <c r="B519" s="606"/>
      <c r="C519" s="587"/>
      <c r="D519" s="587"/>
      <c r="E519" s="604"/>
      <c r="F519" s="604"/>
      <c r="G519" s="604"/>
      <c r="H519" s="587"/>
      <c r="I519" s="605"/>
      <c r="J519" s="605"/>
      <c r="K519" s="605"/>
      <c r="L519" s="605"/>
      <c r="M519" s="604"/>
      <c r="N519" s="604"/>
      <c r="O519" s="604"/>
      <c r="P519" s="604"/>
      <c r="Q519" s="604"/>
      <c r="R519" s="604"/>
      <c r="S519" s="604"/>
      <c r="T519" s="604"/>
      <c r="U519" s="605"/>
      <c r="V519" s="605"/>
      <c r="W519" s="605"/>
      <c r="X519" s="605"/>
      <c r="Y519" s="605"/>
      <c r="Z519" s="605"/>
      <c r="AA519" s="605"/>
      <c r="AB519" s="433"/>
      <c r="AC519" s="651">
        <v>515</v>
      </c>
    </row>
    <row r="520" spans="1:30" ht="15" x14ac:dyDescent="0.2">
      <c r="A520" s="587"/>
      <c r="B520" s="603" t="s">
        <v>2626</v>
      </c>
      <c r="C520" s="587"/>
      <c r="D520" s="587"/>
      <c r="E520" s="804" t="s">
        <v>1747</v>
      </c>
      <c r="F520" s="804" t="s">
        <v>2554</v>
      </c>
      <c r="G520" s="804" t="s">
        <v>2555</v>
      </c>
      <c r="H520" s="587"/>
      <c r="I520" s="805" t="s">
        <v>1747</v>
      </c>
      <c r="J520" s="805" t="s">
        <v>2554</v>
      </c>
      <c r="K520" s="805" t="s">
        <v>2555</v>
      </c>
      <c r="L520" s="805"/>
      <c r="M520" s="804" t="s">
        <v>1747</v>
      </c>
      <c r="N520" s="804" t="s">
        <v>2554</v>
      </c>
      <c r="O520" s="804" t="s">
        <v>2555</v>
      </c>
      <c r="P520" s="804"/>
      <c r="Q520" s="804" t="s">
        <v>1747</v>
      </c>
      <c r="R520" s="804" t="s">
        <v>2554</v>
      </c>
      <c r="S520" s="804" t="s">
        <v>2555</v>
      </c>
      <c r="T520" s="804"/>
      <c r="U520" s="805" t="s">
        <v>1747</v>
      </c>
      <c r="V520" s="805" t="s">
        <v>2554</v>
      </c>
      <c r="W520" s="805" t="s">
        <v>2555</v>
      </c>
      <c r="X520" s="805"/>
      <c r="Y520" s="805" t="s">
        <v>1747</v>
      </c>
      <c r="Z520" s="805" t="s">
        <v>2554</v>
      </c>
      <c r="AA520" s="805" t="s">
        <v>2555</v>
      </c>
      <c r="AB520" s="433"/>
      <c r="AC520" s="651">
        <v>516</v>
      </c>
    </row>
    <row r="521" spans="1:30" ht="15" x14ac:dyDescent="0.2">
      <c r="A521" s="794"/>
      <c r="B521" s="721" t="s">
        <v>2210</v>
      </c>
      <c r="C521" s="722"/>
      <c r="D521" s="723"/>
      <c r="E521" s="723"/>
      <c r="F521" s="723"/>
      <c r="G521" s="724">
        <f>SUM(H523:H551)</f>
        <v>0</v>
      </c>
      <c r="H521" s="723"/>
      <c r="I521" s="723"/>
      <c r="J521" s="723"/>
      <c r="K521" s="724">
        <f>SUM(L523:L551)</f>
        <v>0</v>
      </c>
      <c r="L521" s="723"/>
      <c r="M521" s="723"/>
      <c r="N521" s="723"/>
      <c r="O521" s="724">
        <f>SUM(P523:P551)</f>
        <v>0</v>
      </c>
      <c r="P521" s="723"/>
      <c r="Q521" s="723"/>
      <c r="R521" s="723"/>
      <c r="S521" s="724">
        <f>SUM(T523:T551)</f>
        <v>0</v>
      </c>
      <c r="T521" s="723"/>
      <c r="U521" s="723"/>
      <c r="V521" s="723"/>
      <c r="W521" s="724">
        <f>SUM(X523:X551)</f>
        <v>0</v>
      </c>
      <c r="X521" s="723"/>
      <c r="Y521" s="723"/>
      <c r="Z521" s="723"/>
      <c r="AA521" s="724">
        <f>SUM(AB523:AB551)</f>
        <v>0</v>
      </c>
      <c r="AB521" s="723"/>
      <c r="AC521" s="651">
        <v>517</v>
      </c>
    </row>
    <row r="522" spans="1:30" ht="15" x14ac:dyDescent="0.2">
      <c r="A522" s="562"/>
      <c r="B522" s="597"/>
      <c r="C522" s="562"/>
      <c r="D522" s="562"/>
      <c r="E522" s="572"/>
      <c r="F522" s="572"/>
      <c r="G522" s="572"/>
      <c r="H522" s="569"/>
      <c r="I522" s="573"/>
      <c r="J522" s="573"/>
      <c r="K522" s="573"/>
      <c r="L522" s="573"/>
      <c r="M522" s="572"/>
      <c r="N522" s="572"/>
      <c r="O522" s="572"/>
      <c r="P522" s="572"/>
      <c r="Q522" s="575"/>
      <c r="R522" s="575"/>
      <c r="S522" s="575"/>
      <c r="T522" s="575"/>
      <c r="U522" s="576"/>
      <c r="V522" s="576"/>
      <c r="W522" s="576"/>
      <c r="X522" s="576"/>
      <c r="Y522" s="573"/>
      <c r="Z522" s="573"/>
      <c r="AA522" s="573"/>
      <c r="AB522" s="411"/>
      <c r="AC522" s="651">
        <v>518</v>
      </c>
    </row>
    <row r="523" spans="1:30" ht="39" customHeight="1" x14ac:dyDescent="0.2">
      <c r="A523" s="316" t="s">
        <v>2627</v>
      </c>
      <c r="B523" s="558" t="s">
        <v>2628</v>
      </c>
      <c r="C523" s="318">
        <f>'Series 1100 Input'!J523</f>
        <v>0</v>
      </c>
      <c r="D523" s="562" t="s">
        <v>401</v>
      </c>
      <c r="E523" s="572">
        <v>189.63</v>
      </c>
      <c r="F523" s="572">
        <v>189.63</v>
      </c>
      <c r="G523" s="572">
        <v>189.63</v>
      </c>
      <c r="H523" s="324" t="str">
        <f>IF((0=$C523),"",IFERROR(IF($C523&lt;50,$C523*E523,IF(AND(50&lt;=$C523,$C523&lt;=250),$C523*F523,IF($C523&gt;250,$C523*G523,"No Offer"))),"No Offer"))</f>
        <v/>
      </c>
      <c r="I523" s="573">
        <v>25</v>
      </c>
      <c r="J523" s="573">
        <v>25</v>
      </c>
      <c r="K523" s="573">
        <v>25</v>
      </c>
      <c r="L523" s="326" t="str">
        <f>IF((0=$C523),"",IFERROR(IF($C523&lt;50,$C523*I523,IF(AND(50&lt;=$C523,$C523&lt;=250),$C523*J523,IF($C523&gt;250,$C523*K523,"No Offer"))),"No Offer"))</f>
        <v/>
      </c>
      <c r="M523" s="572">
        <v>138.57</v>
      </c>
      <c r="N523" s="572">
        <v>138.57</v>
      </c>
      <c r="O523" s="572">
        <v>138.57</v>
      </c>
      <c r="P523" s="324" t="str">
        <f>IF((0=$C523),"",IFERROR(IF($C523&lt;50,$C523*M523,IF(AND(50&lt;=$C523,$C523&lt;=250),$C523*N523,IF($C523&gt;250,$C523*O523,"No Offer"))),"No Offer"))</f>
        <v/>
      </c>
      <c r="Q523" s="575">
        <v>55</v>
      </c>
      <c r="R523" s="575">
        <v>53</v>
      </c>
      <c r="S523" s="575">
        <v>50</v>
      </c>
      <c r="T523" s="326" t="str">
        <f>IF((0=$C523),"",IFERROR(IF($C523&lt;50,$C523*Q523,IF(AND(50&lt;=$C523,$C523&lt;=250),$C523*R523,IF($C523&gt;250,$C523*S523,"No Offer"))),"No Offer"))</f>
        <v/>
      </c>
      <c r="U523" s="576">
        <v>126.56</v>
      </c>
      <c r="V523" s="576">
        <v>116.43</v>
      </c>
      <c r="W523" s="576">
        <v>106.17</v>
      </c>
      <c r="X523" s="324" t="str">
        <f>IF((0=$C523),"",IFERROR(IF($C523&lt;50,$C523*U523,IF(AND(50&lt;=$C523,$C523&lt;=250),$C523*V523,IF($C523&gt;250,$C523*W523,"No Offer"))),"No Offer"))</f>
        <v/>
      </c>
      <c r="Y523" s="409" t="s">
        <v>402</v>
      </c>
      <c r="Z523" s="409" t="s">
        <v>402</v>
      </c>
      <c r="AA523" s="409" t="s">
        <v>403</v>
      </c>
      <c r="AB523" s="326" t="str">
        <f>IF((0=$C523),"",IFERROR(IF($C523&lt;50,$C523*Y523,IF(AND(50&lt;=$C523,$C523&lt;=250),$C523*Z523,IF($C523&gt;250,$C523*AA523,"No Offer"))),"No Offer"))</f>
        <v/>
      </c>
      <c r="AC523" s="651">
        <v>519</v>
      </c>
      <c r="AD523" s="651">
        <f>AC523</f>
        <v>519</v>
      </c>
    </row>
    <row r="524" spans="1:30" ht="15" x14ac:dyDescent="0.2">
      <c r="A524" s="316"/>
      <c r="B524" s="558"/>
      <c r="C524" s="318"/>
      <c r="D524" s="562"/>
      <c r="E524" s="572"/>
      <c r="F524" s="572"/>
      <c r="G524" s="572"/>
      <c r="H524" s="408"/>
      <c r="I524" s="573"/>
      <c r="J524" s="573"/>
      <c r="K524" s="573"/>
      <c r="L524" s="411"/>
      <c r="M524" s="572"/>
      <c r="N524" s="572"/>
      <c r="O524" s="572"/>
      <c r="P524" s="408"/>
      <c r="Q524" s="575"/>
      <c r="R524" s="575"/>
      <c r="S524" s="575"/>
      <c r="T524" s="411"/>
      <c r="U524" s="576"/>
      <c r="V524" s="576"/>
      <c r="W524" s="576"/>
      <c r="X524" s="408"/>
      <c r="Y524" s="573"/>
      <c r="Z524" s="573"/>
      <c r="AA524" s="573"/>
      <c r="AB524" s="411"/>
      <c r="AC524" s="651">
        <v>520</v>
      </c>
    </row>
    <row r="525" spans="1:30" ht="38.25" customHeight="1" x14ac:dyDescent="0.2">
      <c r="A525" s="316" t="s">
        <v>2629</v>
      </c>
      <c r="B525" s="558" t="s">
        <v>2630</v>
      </c>
      <c r="C525" s="318">
        <f>'Series 1100 Input'!J525</f>
        <v>0</v>
      </c>
      <c r="D525" s="562" t="s">
        <v>401</v>
      </c>
      <c r="E525" s="572">
        <v>128.33000000000001</v>
      </c>
      <c r="F525" s="572">
        <v>128.33000000000001</v>
      </c>
      <c r="G525" s="572">
        <v>128.33000000000001</v>
      </c>
      <c r="H525" s="324" t="str">
        <f>IF((0=$C525),"",IFERROR(IF($C525&lt;50,$C525*E525,IF(AND(50&lt;=$C525,$C525&lt;=250),$C525*F525,IF($C525&gt;250,$C525*G525,"No Offer"))),"No Offer"))</f>
        <v/>
      </c>
      <c r="I525" s="573">
        <v>25</v>
      </c>
      <c r="J525" s="573">
        <v>25</v>
      </c>
      <c r="K525" s="573">
        <v>25</v>
      </c>
      <c r="L525" s="326" t="str">
        <f>IF((0=$C525),"",IFERROR(IF($C525&lt;50,$C525*I525,IF(AND(50&lt;=$C525,$C525&lt;=250),$C525*J525,IF($C525&gt;250,$C525*K525,"No Offer"))),"No Offer"))</f>
        <v/>
      </c>
      <c r="M525" s="572">
        <v>124.2</v>
      </c>
      <c r="N525" s="572">
        <v>124.2</v>
      </c>
      <c r="O525" s="572">
        <v>124.2</v>
      </c>
      <c r="P525" s="324" t="str">
        <f>IF((0=$C525),"",IFERROR(IF($C525&lt;50,$C525*M525,IF(AND(50&lt;=$C525,$C525&lt;=250),$C525*N525,IF($C525&gt;250,$C525*O525,"No Offer"))),"No Offer"))</f>
        <v/>
      </c>
      <c r="Q525" s="575">
        <v>50</v>
      </c>
      <c r="R525" s="575">
        <v>48</v>
      </c>
      <c r="S525" s="575">
        <v>45</v>
      </c>
      <c r="T525" s="326" t="str">
        <f>IF((0=$C525),"",IFERROR(IF($C525&lt;50,$C525*Q525,IF(AND(50&lt;=$C525,$C525&lt;=250),$C525*R525,IF($C525&gt;250,$C525*S525,"No Offer"))),"No Offer"))</f>
        <v/>
      </c>
      <c r="U525" s="576">
        <v>120.73</v>
      </c>
      <c r="V525" s="576">
        <v>113.9</v>
      </c>
      <c r="W525" s="576">
        <v>111.75</v>
      </c>
      <c r="X525" s="324" t="str">
        <f>IF((0=$C525),"",IFERROR(IF($C525&lt;50,$C525*U525,IF(AND(50&lt;=$C525,$C525&lt;=250),$C525*V525,IF($C525&gt;250,$C525*W525,"No Offer"))),"No Offer"))</f>
        <v/>
      </c>
      <c r="Y525" s="409" t="s">
        <v>402</v>
      </c>
      <c r="Z525" s="409" t="s">
        <v>402</v>
      </c>
      <c r="AA525" s="409" t="s">
        <v>403</v>
      </c>
      <c r="AB525" s="326" t="str">
        <f>IF((0=$C525),"",IFERROR(IF($C525&lt;50,$C525*Y525,IF(AND(50&lt;=$C525,$C525&lt;=250),$C525*Z525,IF($C525&gt;250,$C525*AA525,"No Offer"))),"No Offer"))</f>
        <v/>
      </c>
      <c r="AC525" s="651">
        <v>521</v>
      </c>
      <c r="AD525" s="651">
        <f>AC525</f>
        <v>521</v>
      </c>
    </row>
    <row r="526" spans="1:30" ht="15" x14ac:dyDescent="0.2">
      <c r="A526" s="316"/>
      <c r="B526" s="558"/>
      <c r="C526" s="318"/>
      <c r="D526" s="562"/>
      <c r="E526" s="572"/>
      <c r="F526" s="572"/>
      <c r="G526" s="572"/>
      <c r="H526" s="408"/>
      <c r="I526" s="573"/>
      <c r="J526" s="573"/>
      <c r="K526" s="573"/>
      <c r="L526" s="411"/>
      <c r="M526" s="572"/>
      <c r="N526" s="572"/>
      <c r="O526" s="572"/>
      <c r="P526" s="408"/>
      <c r="Q526" s="575"/>
      <c r="R526" s="575"/>
      <c r="S526" s="575"/>
      <c r="T526" s="411"/>
      <c r="U526" s="576"/>
      <c r="V526" s="576"/>
      <c r="W526" s="576"/>
      <c r="X526" s="408"/>
      <c r="Y526" s="573"/>
      <c r="Z526" s="573"/>
      <c r="AA526" s="573"/>
      <c r="AB526" s="411"/>
      <c r="AC526" s="651">
        <v>522</v>
      </c>
    </row>
    <row r="527" spans="1:30" ht="38.25" customHeight="1" x14ac:dyDescent="0.2">
      <c r="A527" s="316" t="s">
        <v>2631</v>
      </c>
      <c r="B527" s="558" t="s">
        <v>2632</v>
      </c>
      <c r="C527" s="318">
        <f>'Series 1100 Input'!J527</f>
        <v>0</v>
      </c>
      <c r="D527" s="562" t="s">
        <v>401</v>
      </c>
      <c r="E527" s="572">
        <v>128.33000000000001</v>
      </c>
      <c r="F527" s="572">
        <v>128.33000000000001</v>
      </c>
      <c r="G527" s="572">
        <v>128.33000000000001</v>
      </c>
      <c r="H527" s="324" t="str">
        <f>IF((0=$C527),"",IFERROR(IF($C527&lt;50,$C527*E527,IF(AND(50&lt;=$C527,$C527&lt;=250),$C527*F527,IF($C527&gt;250,$C527*G527,"No Offer"))),"No Offer"))</f>
        <v/>
      </c>
      <c r="I527" s="573">
        <v>25</v>
      </c>
      <c r="J527" s="573">
        <v>25</v>
      </c>
      <c r="K527" s="573">
        <v>25</v>
      </c>
      <c r="L527" s="326" t="str">
        <f>IF((0=$C527),"",IFERROR(IF($C527&lt;50,$C527*I527,IF(AND(50&lt;=$C527,$C527&lt;=250),$C527*J527,IF($C527&gt;250,$C527*K527,"No Offer"))),"No Offer"))</f>
        <v/>
      </c>
      <c r="M527" s="572">
        <v>124.2</v>
      </c>
      <c r="N527" s="572">
        <v>124.2</v>
      </c>
      <c r="O527" s="572">
        <v>124.2</v>
      </c>
      <c r="P527" s="324" t="str">
        <f>IF((0=$C527),"",IFERROR(IF($C527&lt;50,$C527*M527,IF(AND(50&lt;=$C527,$C527&lt;=250),$C527*N527,IF($C527&gt;250,$C527*O527,"No Offer"))),"No Offer"))</f>
        <v/>
      </c>
      <c r="Q527" s="575">
        <v>47</v>
      </c>
      <c r="R527" s="575">
        <v>45</v>
      </c>
      <c r="S527" s="575">
        <v>42</v>
      </c>
      <c r="T527" s="326" t="str">
        <f>IF((0=$C527),"",IFERROR(IF($C527&lt;50,$C527*Q527,IF(AND(50&lt;=$C527,$C527&lt;=250),$C527*R527,IF($C527&gt;250,$C527*S527,"No Offer"))),"No Offer"))</f>
        <v/>
      </c>
      <c r="U527" s="576">
        <v>120</v>
      </c>
      <c r="V527" s="576">
        <v>112.5</v>
      </c>
      <c r="W527" s="576">
        <v>110</v>
      </c>
      <c r="X527" s="324" t="str">
        <f>IF((0=$C527),"",IFERROR(IF($C527&lt;50,$C527*U527,IF(AND(50&lt;=$C527,$C527&lt;=250),$C527*V527,IF($C527&gt;250,$C527*W527,"No Offer"))),"No Offer"))</f>
        <v/>
      </c>
      <c r="Y527" s="409" t="s">
        <v>402</v>
      </c>
      <c r="Z527" s="409" t="s">
        <v>402</v>
      </c>
      <c r="AA527" s="409" t="s">
        <v>403</v>
      </c>
      <c r="AB527" s="326" t="str">
        <f>IF((0=$C527),"",IFERROR(IF($C527&lt;50,$C527*Y527,IF(AND(50&lt;=$C527,$C527&lt;=250),$C527*Z527,IF($C527&gt;250,$C527*AA527,"No Offer"))),"No Offer"))</f>
        <v/>
      </c>
      <c r="AC527" s="651">
        <v>523</v>
      </c>
      <c r="AD527" s="651">
        <f>AC527</f>
        <v>523</v>
      </c>
    </row>
    <row r="528" spans="1:30" ht="15" x14ac:dyDescent="0.2">
      <c r="A528" s="316"/>
      <c r="B528" s="558"/>
      <c r="C528" s="318"/>
      <c r="D528" s="562"/>
      <c r="E528" s="572"/>
      <c r="F528" s="572"/>
      <c r="G528" s="572"/>
      <c r="H528" s="408"/>
      <c r="I528" s="573"/>
      <c r="J528" s="573"/>
      <c r="K528" s="573"/>
      <c r="L528" s="411"/>
      <c r="M528" s="572"/>
      <c r="N528" s="572"/>
      <c r="O528" s="572"/>
      <c r="P528" s="408"/>
      <c r="Q528" s="575"/>
      <c r="R528" s="575"/>
      <c r="S528" s="575"/>
      <c r="T528" s="411"/>
      <c r="U528" s="576"/>
      <c r="V528" s="576"/>
      <c r="W528" s="576"/>
      <c r="X528" s="408"/>
      <c r="Y528" s="573"/>
      <c r="Z528" s="573"/>
      <c r="AA528" s="573"/>
      <c r="AB528" s="411"/>
      <c r="AC528" s="651">
        <v>524</v>
      </c>
    </row>
    <row r="529" spans="1:30" ht="40.5" customHeight="1" x14ac:dyDescent="0.2">
      <c r="A529" s="316" t="s">
        <v>2633</v>
      </c>
      <c r="B529" s="558" t="s">
        <v>2634</v>
      </c>
      <c r="C529" s="318">
        <f>'Series 1100 Input'!J529</f>
        <v>0</v>
      </c>
      <c r="D529" s="562" t="s">
        <v>401</v>
      </c>
      <c r="E529" s="572">
        <v>128.33000000000001</v>
      </c>
      <c r="F529" s="572">
        <v>128.33000000000001</v>
      </c>
      <c r="G529" s="572">
        <v>128.33000000000001</v>
      </c>
      <c r="H529" s="324" t="str">
        <f>IF((0=$C529),"",IFERROR(IF($C529&lt;50,$C529*E529,IF(AND(50&lt;=$C529,$C529&lt;=250),$C529*F529,IF($C529&gt;250,$C529*G529,"No Offer"))),"No Offer"))</f>
        <v/>
      </c>
      <c r="I529" s="573">
        <v>25</v>
      </c>
      <c r="J529" s="573">
        <v>25</v>
      </c>
      <c r="K529" s="573">
        <v>25</v>
      </c>
      <c r="L529" s="326" t="str">
        <f>IF((0=$C529),"",IFERROR(IF($C529&lt;50,$C529*I529,IF(AND(50&lt;=$C529,$C529&lt;=250),$C529*J529,IF($C529&gt;250,$C529*K529,"No Offer"))),"No Offer"))</f>
        <v/>
      </c>
      <c r="M529" s="572">
        <v>124.2</v>
      </c>
      <c r="N529" s="572">
        <v>124.2</v>
      </c>
      <c r="O529" s="572">
        <v>124.2</v>
      </c>
      <c r="P529" s="324" t="str">
        <f>IF((0=$C529),"",IFERROR(IF($C529&lt;50,$C529*M529,IF(AND(50&lt;=$C529,$C529&lt;=250),$C529*N529,IF($C529&gt;250,$C529*O529,"No Offer"))),"No Offer"))</f>
        <v/>
      </c>
      <c r="Q529" s="575">
        <v>45</v>
      </c>
      <c r="R529" s="575">
        <v>43</v>
      </c>
      <c r="S529" s="575">
        <v>40</v>
      </c>
      <c r="T529" s="326" t="str">
        <f>IF((0=$C529),"",IFERROR(IF($C529&lt;50,$C529*Q529,IF(AND(50&lt;=$C529,$C529&lt;=250),$C529*R529,IF($C529&gt;250,$C529*S529,"No Offer"))),"No Offer"))</f>
        <v/>
      </c>
      <c r="U529" s="576">
        <v>90</v>
      </c>
      <c r="V529" s="576">
        <v>82.5</v>
      </c>
      <c r="W529" s="576">
        <v>80</v>
      </c>
      <c r="X529" s="324" t="str">
        <f>IF((0=$C529),"",IFERROR(IF($C529&lt;50,$C529*U529,IF(AND(50&lt;=$C529,$C529&lt;=250),$C529*V529,IF($C529&gt;250,$C529*W529,"No Offer"))),"No Offer"))</f>
        <v/>
      </c>
      <c r="Y529" s="409" t="s">
        <v>402</v>
      </c>
      <c r="Z529" s="409" t="s">
        <v>402</v>
      </c>
      <c r="AA529" s="409" t="s">
        <v>403</v>
      </c>
      <c r="AB529" s="326" t="str">
        <f>IF((0=$C529),"",IFERROR(IF($C529&lt;50,$C529*Y529,IF(AND(50&lt;=$C529,$C529&lt;=250),$C529*Z529,IF($C529&gt;250,$C529*AA529,"No Offer"))),"No Offer"))</f>
        <v/>
      </c>
      <c r="AC529" s="651">
        <v>525</v>
      </c>
      <c r="AD529" s="651">
        <f>AC529</f>
        <v>525</v>
      </c>
    </row>
    <row r="530" spans="1:30" ht="15" x14ac:dyDescent="0.2">
      <c r="A530" s="316"/>
      <c r="B530" s="558"/>
      <c r="C530" s="318"/>
      <c r="D530" s="562"/>
      <c r="E530" s="572"/>
      <c r="F530" s="572"/>
      <c r="G530" s="572"/>
      <c r="H530" s="408"/>
      <c r="I530" s="573"/>
      <c r="J530" s="573"/>
      <c r="K530" s="573"/>
      <c r="L530" s="411"/>
      <c r="M530" s="572"/>
      <c r="N530" s="572"/>
      <c r="O530" s="572"/>
      <c r="P530" s="408"/>
      <c r="Q530" s="575"/>
      <c r="R530" s="575"/>
      <c r="S530" s="575"/>
      <c r="T530" s="411"/>
      <c r="U530" s="576"/>
      <c r="V530" s="576"/>
      <c r="W530" s="576"/>
      <c r="X530" s="408"/>
      <c r="Y530" s="573"/>
      <c r="Z530" s="573"/>
      <c r="AA530" s="573"/>
      <c r="AB530" s="411"/>
      <c r="AC530" s="651">
        <v>526</v>
      </c>
    </row>
    <row r="531" spans="1:30" ht="38.25" customHeight="1" x14ac:dyDescent="0.2">
      <c r="A531" s="316" t="s">
        <v>2635</v>
      </c>
      <c r="B531" s="558" t="s">
        <v>2636</v>
      </c>
      <c r="C531" s="318">
        <f>'Series 1100 Input'!J531</f>
        <v>0</v>
      </c>
      <c r="D531" s="562" t="s">
        <v>401</v>
      </c>
      <c r="E531" s="572">
        <v>70.459999999999994</v>
      </c>
      <c r="F531" s="572">
        <v>70.459999999999994</v>
      </c>
      <c r="G531" s="572">
        <v>70.459999999999994</v>
      </c>
      <c r="H531" s="324" t="str">
        <f>IF((0=$C531),"",IFERROR(IF($C531&lt;50,$C531*E531,IF(AND(50&lt;=$C531,$C531&lt;=250),$C531*F531,IF($C531&gt;250,$C531*G531,"No Offer"))),"No Offer"))</f>
        <v/>
      </c>
      <c r="I531" s="573">
        <v>25</v>
      </c>
      <c r="J531" s="573">
        <v>25</v>
      </c>
      <c r="K531" s="573">
        <v>25</v>
      </c>
      <c r="L531" s="326" t="str">
        <f>IF((0=$C531),"",IFERROR(IF($C531&lt;50,$C531*I531,IF(AND(50&lt;=$C531,$C531&lt;=250),$C531*J531,IF($C531&gt;250,$C531*K531,"No Offer"))),"No Offer"))</f>
        <v/>
      </c>
      <c r="M531" s="572">
        <v>124.2</v>
      </c>
      <c r="N531" s="572">
        <v>124.2</v>
      </c>
      <c r="O531" s="572">
        <v>124.2</v>
      </c>
      <c r="P531" s="324" t="str">
        <f>IF((0=$C531),"",IFERROR(IF($C531&lt;50,$C531*M531,IF(AND(50&lt;=$C531,$C531&lt;=250),$C531*N531,IF($C531&gt;250,$C531*O531,"No Offer"))),"No Offer"))</f>
        <v/>
      </c>
      <c r="Q531" s="575">
        <v>43</v>
      </c>
      <c r="R531" s="575">
        <v>40</v>
      </c>
      <c r="S531" s="575">
        <v>38</v>
      </c>
      <c r="T531" s="326" t="str">
        <f>IF((0=$C531),"",IFERROR(IF($C531&lt;50,$C531*Q531,IF(AND(50&lt;=$C531,$C531&lt;=250),$C531*R531,IF($C531&gt;250,$C531*S531,"No Offer"))),"No Offer"))</f>
        <v/>
      </c>
      <c r="U531" s="576">
        <v>69.12</v>
      </c>
      <c r="V531" s="576">
        <v>64.319999999999993</v>
      </c>
      <c r="W531" s="576">
        <v>63.72</v>
      </c>
      <c r="X531" s="324" t="str">
        <f>IF((0=$C531),"",IFERROR(IF($C531&lt;50,$C531*U531,IF(AND(50&lt;=$C531,$C531&lt;=250),$C531*V531,IF($C531&gt;250,$C531*W531,"No Offer"))),"No Offer"))</f>
        <v/>
      </c>
      <c r="Y531" s="409" t="s">
        <v>402</v>
      </c>
      <c r="Z531" s="409" t="s">
        <v>402</v>
      </c>
      <c r="AA531" s="409" t="s">
        <v>403</v>
      </c>
      <c r="AB531" s="326" t="str">
        <f>IF((0=$C531),"",IFERROR(IF($C531&lt;50,$C531*Y531,IF(AND(50&lt;=$C531,$C531&lt;=250),$C531*Z531,IF($C531&gt;250,$C531*AA531,"No Offer"))),"No Offer"))</f>
        <v/>
      </c>
      <c r="AC531" s="651">
        <v>527</v>
      </c>
      <c r="AD531" s="651">
        <f>AC531</f>
        <v>527</v>
      </c>
    </row>
    <row r="532" spans="1:30" ht="15" x14ac:dyDescent="0.2">
      <c r="A532" s="316"/>
      <c r="B532" s="558"/>
      <c r="C532" s="318"/>
      <c r="D532" s="562"/>
      <c r="E532" s="572"/>
      <c r="F532" s="572"/>
      <c r="G532" s="572"/>
      <c r="H532" s="408"/>
      <c r="I532" s="573"/>
      <c r="J532" s="573"/>
      <c r="K532" s="573"/>
      <c r="L532" s="411"/>
      <c r="M532" s="572"/>
      <c r="N532" s="572"/>
      <c r="O532" s="572"/>
      <c r="P532" s="408"/>
      <c r="Q532" s="575"/>
      <c r="R532" s="575"/>
      <c r="S532" s="575"/>
      <c r="T532" s="411"/>
      <c r="U532" s="576"/>
      <c r="V532" s="576"/>
      <c r="W532" s="576"/>
      <c r="X532" s="408"/>
      <c r="Y532" s="573"/>
      <c r="Z532" s="573"/>
      <c r="AA532" s="573"/>
      <c r="AB532" s="411"/>
      <c r="AC532" s="651">
        <v>528</v>
      </c>
    </row>
    <row r="533" spans="1:30" ht="40.5" customHeight="1" x14ac:dyDescent="0.2">
      <c r="A533" s="316" t="s">
        <v>2637</v>
      </c>
      <c r="B533" s="558" t="s">
        <v>2638</v>
      </c>
      <c r="C533" s="318">
        <f>'Series 1100 Input'!J533</f>
        <v>0</v>
      </c>
      <c r="D533" s="562" t="s">
        <v>401</v>
      </c>
      <c r="E533" s="572">
        <v>65.459999999999994</v>
      </c>
      <c r="F533" s="572">
        <v>65.459999999999994</v>
      </c>
      <c r="G533" s="572">
        <v>65.459999999999994</v>
      </c>
      <c r="H533" s="324" t="str">
        <f>IF((0=$C533),"",IFERROR(IF($C533&lt;50,$C533*E533,IF(AND(50&lt;=$C533,$C533&lt;=250),$C533*F533,IF($C533&gt;250,$C533*G533,"No Offer"))),"No Offer"))</f>
        <v/>
      </c>
      <c r="I533" s="573">
        <v>25</v>
      </c>
      <c r="J533" s="573">
        <v>25</v>
      </c>
      <c r="K533" s="573">
        <v>25</v>
      </c>
      <c r="L533" s="326" t="str">
        <f>IF((0=$C533),"",IFERROR(IF($C533&lt;50,$C533*I533,IF(AND(50&lt;=$C533,$C533&lt;=250),$C533*J533,IF($C533&gt;250,$C533*K533,"No Offer"))),"No Offer"))</f>
        <v/>
      </c>
      <c r="M533" s="572">
        <v>124.2</v>
      </c>
      <c r="N533" s="572">
        <v>124.2</v>
      </c>
      <c r="O533" s="572">
        <v>124.2</v>
      </c>
      <c r="P533" s="324" t="str">
        <f>IF((0=$C533),"",IFERROR(IF($C533&lt;50,$C533*M533,IF(AND(50&lt;=$C533,$C533&lt;=250),$C533*N533,IF($C533&gt;250,$C533*O533,"No Offer"))),"No Offer"))</f>
        <v/>
      </c>
      <c r="Q533" s="575">
        <v>40</v>
      </c>
      <c r="R533" s="575">
        <v>38</v>
      </c>
      <c r="S533" s="575">
        <v>35</v>
      </c>
      <c r="T533" s="326" t="str">
        <f>IF((0=$C533),"",IFERROR(IF($C533&lt;50,$C533*Q533,IF(AND(50&lt;=$C533,$C533&lt;=250),$C533*R533,IF($C533&gt;250,$C533*S533,"No Offer"))),"No Offer"))</f>
        <v/>
      </c>
      <c r="U533" s="576">
        <v>63.53</v>
      </c>
      <c r="V533" s="576">
        <v>57.63</v>
      </c>
      <c r="W533" s="576">
        <v>56.78</v>
      </c>
      <c r="X533" s="324" t="str">
        <f>IF((0=$C533),"",IFERROR(IF($C533&lt;50,$C533*U533,IF(AND(50&lt;=$C533,$C533&lt;=250),$C533*V533,IF($C533&gt;250,$C533*W533,"No Offer"))),"No Offer"))</f>
        <v/>
      </c>
      <c r="Y533" s="409" t="s">
        <v>402</v>
      </c>
      <c r="Z533" s="409" t="s">
        <v>402</v>
      </c>
      <c r="AA533" s="409" t="s">
        <v>403</v>
      </c>
      <c r="AB533" s="326" t="str">
        <f>IF((0=$C533),"",IFERROR(IF($C533&lt;50,$C533*Y533,IF(AND(50&lt;=$C533,$C533&lt;=250),$C533*Z533,IF($C533&gt;250,$C533*AA533,"No Offer"))),"No Offer"))</f>
        <v/>
      </c>
      <c r="AC533" s="651">
        <v>529</v>
      </c>
      <c r="AD533" s="651">
        <f>AC533</f>
        <v>529</v>
      </c>
    </row>
    <row r="534" spans="1:30" ht="15" x14ac:dyDescent="0.2">
      <c r="A534" s="316"/>
      <c r="B534" s="558"/>
      <c r="C534" s="318"/>
      <c r="D534" s="562"/>
      <c r="E534" s="572"/>
      <c r="F534" s="572"/>
      <c r="G534" s="572"/>
      <c r="H534" s="408"/>
      <c r="I534" s="573"/>
      <c r="J534" s="573"/>
      <c r="K534" s="573"/>
      <c r="L534" s="411"/>
      <c r="M534" s="572"/>
      <c r="N534" s="572"/>
      <c r="O534" s="572"/>
      <c r="P534" s="408"/>
      <c r="Q534" s="575"/>
      <c r="R534" s="575"/>
      <c r="S534" s="575"/>
      <c r="T534" s="411"/>
      <c r="U534" s="576"/>
      <c r="V534" s="576"/>
      <c r="W534" s="576"/>
      <c r="X534" s="408"/>
      <c r="Y534" s="573"/>
      <c r="Z534" s="573"/>
      <c r="AA534" s="573"/>
      <c r="AB534" s="411"/>
      <c r="AC534" s="651">
        <v>530</v>
      </c>
    </row>
    <row r="535" spans="1:30" ht="41.25" customHeight="1" x14ac:dyDescent="0.2">
      <c r="A535" s="316" t="s">
        <v>2639</v>
      </c>
      <c r="B535" s="558" t="s">
        <v>2640</v>
      </c>
      <c r="C535" s="318">
        <f>'Series 1100 Input'!J535</f>
        <v>0</v>
      </c>
      <c r="D535" s="562" t="s">
        <v>401</v>
      </c>
      <c r="E535" s="572">
        <v>128.33000000000001</v>
      </c>
      <c r="F535" s="572">
        <v>128.33000000000001</v>
      </c>
      <c r="G535" s="572">
        <v>128.33000000000001</v>
      </c>
      <c r="H535" s="324" t="str">
        <f>IF((0=$C535),"",IFERROR(IF($C535&lt;50,$C535*E535,IF(AND(50&lt;=$C535,$C535&lt;=250),$C535*F535,IF($C535&gt;250,$C535*G535,"No Offer"))),"No Offer"))</f>
        <v/>
      </c>
      <c r="I535" s="573">
        <v>25</v>
      </c>
      <c r="J535" s="573">
        <v>25</v>
      </c>
      <c r="K535" s="573">
        <v>25</v>
      </c>
      <c r="L535" s="326" t="str">
        <f>IF((0=$C535),"",IFERROR(IF($C535&lt;50,$C535*I535,IF(AND(50&lt;=$C535,$C535&lt;=250),$C535*J535,IF($C535&gt;250,$C535*K535,"No Offer"))),"No Offer"))</f>
        <v/>
      </c>
      <c r="M535" s="572">
        <v>138.57</v>
      </c>
      <c r="N535" s="572">
        <v>138.57</v>
      </c>
      <c r="O535" s="572">
        <v>138.57</v>
      </c>
      <c r="P535" s="324" t="str">
        <f>IF((0=$C535),"",IFERROR(IF($C535&lt;50,$C535*M535,IF(AND(50&lt;=$C535,$C535&lt;=250),$C535*N535,IF($C535&gt;250,$C535*O535,"No Offer"))),"No Offer"))</f>
        <v/>
      </c>
      <c r="Q535" s="575">
        <v>75</v>
      </c>
      <c r="R535" s="575">
        <v>73</v>
      </c>
      <c r="S535" s="575">
        <v>70</v>
      </c>
      <c r="T535" s="326" t="str">
        <f>IF((0=$C535),"",IFERROR(IF($C535&lt;50,$C535*Q535,IF(AND(50&lt;=$C535,$C535&lt;=250),$C535*R535,IF($C535&gt;250,$C535*S535,"No Offer"))),"No Offer"))</f>
        <v/>
      </c>
      <c r="U535" s="576">
        <v>120</v>
      </c>
      <c r="V535" s="576">
        <v>112.5</v>
      </c>
      <c r="W535" s="576">
        <v>110</v>
      </c>
      <c r="X535" s="324" t="str">
        <f>IF((0=$C535),"",IFERROR(IF($C535&lt;50,$C535*U535,IF(AND(50&lt;=$C535,$C535&lt;=250),$C535*V535,IF($C535&gt;250,$C535*W535,"No Offer"))),"No Offer"))</f>
        <v/>
      </c>
      <c r="Y535" s="409" t="s">
        <v>402</v>
      </c>
      <c r="Z535" s="409" t="s">
        <v>402</v>
      </c>
      <c r="AA535" s="409" t="s">
        <v>403</v>
      </c>
      <c r="AB535" s="326" t="str">
        <f>IF((0=$C535),"",IFERROR(IF($C535&lt;50,$C535*Y535,IF(AND(50&lt;=$C535,$C535&lt;=250),$C535*Z535,IF($C535&gt;250,$C535*AA535,"No Offer"))),"No Offer"))</f>
        <v/>
      </c>
      <c r="AC535" s="651">
        <v>531</v>
      </c>
      <c r="AD535" s="651">
        <f>AC535</f>
        <v>531</v>
      </c>
    </row>
    <row r="536" spans="1:30" ht="15" x14ac:dyDescent="0.2">
      <c r="A536" s="316"/>
      <c r="B536" s="558"/>
      <c r="C536" s="318"/>
      <c r="D536" s="562"/>
      <c r="E536" s="572"/>
      <c r="F536" s="572"/>
      <c r="G536" s="572"/>
      <c r="H536" s="408"/>
      <c r="I536" s="573"/>
      <c r="J536" s="573"/>
      <c r="K536" s="573"/>
      <c r="L536" s="411"/>
      <c r="M536" s="572"/>
      <c r="N536" s="572"/>
      <c r="O536" s="572"/>
      <c r="P536" s="408"/>
      <c r="Q536" s="575"/>
      <c r="R536" s="575"/>
      <c r="S536" s="575"/>
      <c r="T536" s="411"/>
      <c r="U536" s="576"/>
      <c r="V536" s="576"/>
      <c r="W536" s="576"/>
      <c r="X536" s="408"/>
      <c r="Y536" s="573"/>
      <c r="Z536" s="573"/>
      <c r="AA536" s="573"/>
      <c r="AB536" s="411"/>
      <c r="AC536" s="651">
        <v>532</v>
      </c>
    </row>
    <row r="537" spans="1:30" ht="41.25" customHeight="1" x14ac:dyDescent="0.2">
      <c r="A537" s="316" t="s">
        <v>2641</v>
      </c>
      <c r="B537" s="558" t="s">
        <v>2642</v>
      </c>
      <c r="C537" s="318">
        <f>'Series 1100 Input'!J537</f>
        <v>0</v>
      </c>
      <c r="D537" s="562" t="s">
        <v>401</v>
      </c>
      <c r="E537" s="572">
        <v>128.33000000000001</v>
      </c>
      <c r="F537" s="572">
        <v>128.33000000000001</v>
      </c>
      <c r="G537" s="572">
        <v>128.33000000000001</v>
      </c>
      <c r="H537" s="324" t="str">
        <f>IF((0=$C537),"",IFERROR(IF($C537&lt;50,$C537*E537,IF(AND(50&lt;=$C537,$C537&lt;=250),$C537*F537,IF($C537&gt;250,$C537*G537,"No Offer"))),"No Offer"))</f>
        <v/>
      </c>
      <c r="I537" s="573">
        <v>25</v>
      </c>
      <c r="J537" s="573">
        <v>25</v>
      </c>
      <c r="K537" s="573">
        <v>25</v>
      </c>
      <c r="L537" s="326" t="str">
        <f>IF((0=$C537),"",IFERROR(IF($C537&lt;50,$C537*I537,IF(AND(50&lt;=$C537,$C537&lt;=250),$C537*J537,IF($C537&gt;250,$C537*K537,"No Offer"))),"No Offer"))</f>
        <v/>
      </c>
      <c r="M537" s="572">
        <v>138.57</v>
      </c>
      <c r="N537" s="572">
        <v>138.57</v>
      </c>
      <c r="O537" s="572">
        <v>138.57</v>
      </c>
      <c r="P537" s="324" t="str">
        <f>IF((0=$C537),"",IFERROR(IF($C537&lt;50,$C537*M537,IF(AND(50&lt;=$C537,$C537&lt;=250),$C537*N537,IF($C537&gt;250,$C537*O537,"No Offer"))),"No Offer"))</f>
        <v/>
      </c>
      <c r="Q537" s="575">
        <v>75</v>
      </c>
      <c r="R537" s="575">
        <v>73</v>
      </c>
      <c r="S537" s="575">
        <v>70</v>
      </c>
      <c r="T537" s="326" t="str">
        <f>IF((0=$C537),"",IFERROR(IF($C537&lt;50,$C537*Q537,IF(AND(50&lt;=$C537,$C537&lt;=250),$C537*R537,IF($C537&gt;250,$C537*S537,"No Offer"))),"No Offer"))</f>
        <v/>
      </c>
      <c r="U537" s="576">
        <v>120</v>
      </c>
      <c r="V537" s="576">
        <v>112.5</v>
      </c>
      <c r="W537" s="576">
        <v>110</v>
      </c>
      <c r="X537" s="324" t="str">
        <f>IF((0=$C537),"",IFERROR(IF($C537&lt;50,$C537*U537,IF(AND(50&lt;=$C537,$C537&lt;=250),$C537*V537,IF($C537&gt;250,$C537*W537,"No Offer"))),"No Offer"))</f>
        <v/>
      </c>
      <c r="Y537" s="409" t="s">
        <v>402</v>
      </c>
      <c r="Z537" s="409" t="s">
        <v>402</v>
      </c>
      <c r="AA537" s="409" t="s">
        <v>403</v>
      </c>
      <c r="AB537" s="326" t="str">
        <f>IF((0=$C537),"",IFERROR(IF($C537&lt;50,$C537*Y537,IF(AND(50&lt;=$C537,$C537&lt;=250),$C537*Z537,IF($C537&gt;250,$C537*AA537,"No Offer"))),"No Offer"))</f>
        <v/>
      </c>
      <c r="AC537" s="651">
        <v>533</v>
      </c>
      <c r="AD537" s="651">
        <f>AC537</f>
        <v>533</v>
      </c>
    </row>
    <row r="538" spans="1:30" ht="14.25" customHeight="1" x14ac:dyDescent="0.2">
      <c r="A538" s="316"/>
      <c r="B538" s="558"/>
      <c r="C538" s="318"/>
      <c r="D538" s="562"/>
      <c r="E538" s="572"/>
      <c r="F538" s="572"/>
      <c r="G538" s="572"/>
      <c r="H538" s="408"/>
      <c r="I538" s="573"/>
      <c r="J538" s="573"/>
      <c r="K538" s="573"/>
      <c r="L538" s="411"/>
      <c r="M538" s="572"/>
      <c r="N538" s="572"/>
      <c r="O538" s="572"/>
      <c r="P538" s="408"/>
      <c r="Q538" s="575"/>
      <c r="R538" s="575"/>
      <c r="S538" s="575"/>
      <c r="T538" s="411"/>
      <c r="U538" s="576"/>
      <c r="V538" s="576"/>
      <c r="W538" s="576"/>
      <c r="X538" s="408"/>
      <c r="Y538" s="573"/>
      <c r="Z538" s="573"/>
      <c r="AA538" s="573"/>
      <c r="AB538" s="411"/>
      <c r="AC538" s="651">
        <v>534</v>
      </c>
    </row>
    <row r="539" spans="1:30" ht="41.25" customHeight="1" x14ac:dyDescent="0.2">
      <c r="A539" s="316" t="s">
        <v>2643</v>
      </c>
      <c r="B539" s="558" t="s">
        <v>2644</v>
      </c>
      <c r="C539" s="318">
        <f>'Series 1100 Input'!J539</f>
        <v>0</v>
      </c>
      <c r="D539" s="562" t="s">
        <v>401</v>
      </c>
      <c r="E539" s="572">
        <v>128.33000000000001</v>
      </c>
      <c r="F539" s="572">
        <v>128.33000000000001</v>
      </c>
      <c r="G539" s="572">
        <v>128.33000000000001</v>
      </c>
      <c r="H539" s="324" t="str">
        <f>IF((0=$C539),"",IFERROR(IF($C539&lt;50,$C539*E539,IF(AND(50&lt;=$C539,$C539&lt;=250),$C539*F539,IF($C539&gt;250,$C539*G539,"No Offer"))),"No Offer"))</f>
        <v/>
      </c>
      <c r="I539" s="573">
        <v>25</v>
      </c>
      <c r="J539" s="573">
        <v>25</v>
      </c>
      <c r="K539" s="573">
        <v>25</v>
      </c>
      <c r="L539" s="326" t="str">
        <f>IF((0=$C539),"",IFERROR(IF($C539&lt;50,$C539*I539,IF(AND(50&lt;=$C539,$C539&lt;=250),$C539*J539,IF($C539&gt;250,$C539*K539,"No Offer"))),"No Offer"))</f>
        <v/>
      </c>
      <c r="M539" s="572">
        <v>138.57</v>
      </c>
      <c r="N539" s="572">
        <v>138.57</v>
      </c>
      <c r="O539" s="572">
        <v>138.57</v>
      </c>
      <c r="P539" s="324" t="str">
        <f>IF((0=$C539),"",IFERROR(IF($C539&lt;50,$C539*M539,IF(AND(50&lt;=$C539,$C539&lt;=250),$C539*N539,IF($C539&gt;250,$C539*O539,"No Offer"))),"No Offer"))</f>
        <v/>
      </c>
      <c r="Q539" s="575">
        <v>75</v>
      </c>
      <c r="R539" s="575">
        <v>73</v>
      </c>
      <c r="S539" s="575">
        <v>70</v>
      </c>
      <c r="T539" s="326" t="str">
        <f>IF((0=$C539),"",IFERROR(IF($C539&lt;50,$C539*Q539,IF(AND(50&lt;=$C539,$C539&lt;=250),$C539*R539,IF($C539&gt;250,$C539*S539,"No Offer"))),"No Offer"))</f>
        <v/>
      </c>
      <c r="U539" s="576">
        <v>120</v>
      </c>
      <c r="V539" s="576">
        <v>112.5</v>
      </c>
      <c r="W539" s="576">
        <v>110</v>
      </c>
      <c r="X539" s="324" t="str">
        <f>IF((0=$C539),"",IFERROR(IF($C539&lt;50,$C539*U539,IF(AND(50&lt;=$C539,$C539&lt;=250),$C539*V539,IF($C539&gt;250,$C539*W539,"No Offer"))),"No Offer"))</f>
        <v/>
      </c>
      <c r="Y539" s="409" t="s">
        <v>402</v>
      </c>
      <c r="Z539" s="409" t="s">
        <v>402</v>
      </c>
      <c r="AA539" s="409" t="s">
        <v>403</v>
      </c>
      <c r="AB539" s="326" t="str">
        <f>IF((0=$C539),"",IFERROR(IF($C539&lt;50,$C539*Y539,IF(AND(50&lt;=$C539,$C539&lt;=250),$C539*Z539,IF($C539&gt;250,$C539*AA539,"No Offer"))),"No Offer"))</f>
        <v/>
      </c>
      <c r="AC539" s="651">
        <v>535</v>
      </c>
      <c r="AD539" s="651">
        <f>AC539</f>
        <v>535</v>
      </c>
    </row>
    <row r="540" spans="1:30" ht="12.75" customHeight="1" x14ac:dyDescent="0.2">
      <c r="A540" s="316"/>
      <c r="B540" s="558"/>
      <c r="C540" s="318"/>
      <c r="D540" s="562"/>
      <c r="E540" s="572"/>
      <c r="F540" s="572"/>
      <c r="G540" s="572"/>
      <c r="H540" s="408"/>
      <c r="I540" s="573"/>
      <c r="J540" s="573"/>
      <c r="K540" s="573"/>
      <c r="L540" s="411"/>
      <c r="M540" s="572"/>
      <c r="N540" s="572"/>
      <c r="O540" s="572"/>
      <c r="P540" s="408"/>
      <c r="Q540" s="575"/>
      <c r="R540" s="575"/>
      <c r="S540" s="575"/>
      <c r="T540" s="411"/>
      <c r="U540" s="576"/>
      <c r="V540" s="576"/>
      <c r="W540" s="576"/>
      <c r="X540" s="408"/>
      <c r="Y540" s="573"/>
      <c r="Z540" s="573"/>
      <c r="AA540" s="573"/>
      <c r="AB540" s="411"/>
      <c r="AC540" s="651">
        <v>536</v>
      </c>
    </row>
    <row r="541" spans="1:30" ht="43.5" customHeight="1" x14ac:dyDescent="0.2">
      <c r="A541" s="316" t="s">
        <v>2645</v>
      </c>
      <c r="B541" s="558" t="s">
        <v>2646</v>
      </c>
      <c r="C541" s="318">
        <f>'Series 1100 Input'!J541</f>
        <v>0</v>
      </c>
      <c r="D541" s="562" t="s">
        <v>401</v>
      </c>
      <c r="E541" s="572">
        <v>128.33000000000001</v>
      </c>
      <c r="F541" s="572">
        <v>128.33000000000001</v>
      </c>
      <c r="G541" s="572">
        <v>128.33000000000001</v>
      </c>
      <c r="H541" s="324" t="str">
        <f>IF((0=$C541),"",IFERROR(IF($C541&lt;50,$C541*E541,IF(AND(50&lt;=$C541,$C541&lt;=250),$C541*F541,IF($C541&gt;250,$C541*G541,"No Offer"))),"No Offer"))</f>
        <v/>
      </c>
      <c r="I541" s="573">
        <v>25</v>
      </c>
      <c r="J541" s="573">
        <v>25</v>
      </c>
      <c r="K541" s="573">
        <v>25</v>
      </c>
      <c r="L541" s="326" t="str">
        <f>IF((0=$C541),"",IFERROR(IF($C541&lt;50,$C541*I541,IF(AND(50&lt;=$C541,$C541&lt;=250),$C541*J541,IF($C541&gt;250,$C541*K541,"No Offer"))),"No Offer"))</f>
        <v/>
      </c>
      <c r="M541" s="572">
        <v>138.57</v>
      </c>
      <c r="N541" s="572">
        <v>138.57</v>
      </c>
      <c r="O541" s="572">
        <v>138.57</v>
      </c>
      <c r="P541" s="324" t="str">
        <f>IF((0=$C541),"",IFERROR(IF($C541&lt;50,$C541*M541,IF(AND(50&lt;=$C541,$C541&lt;=250),$C541*N541,IF($C541&gt;250,$C541*O541,"No Offer"))),"No Offer"))</f>
        <v/>
      </c>
      <c r="Q541" s="575">
        <v>75</v>
      </c>
      <c r="R541" s="575">
        <v>73</v>
      </c>
      <c r="S541" s="575">
        <v>70</v>
      </c>
      <c r="T541" s="326" t="str">
        <f>IF((0=$C541),"",IFERROR(IF($C541&lt;50,$C541*Q541,IF(AND(50&lt;=$C541,$C541&lt;=250),$C541*R541,IF($C541&gt;250,$C541*S541,"No Offer"))),"No Offer"))</f>
        <v/>
      </c>
      <c r="U541" s="576">
        <v>115</v>
      </c>
      <c r="V541" s="576">
        <v>107.5</v>
      </c>
      <c r="W541" s="576">
        <v>105</v>
      </c>
      <c r="X541" s="324" t="str">
        <f>IF((0=$C541),"",IFERROR(IF($C541&lt;50,$C541*U541,IF(AND(50&lt;=$C541,$C541&lt;=250),$C541*V541,IF($C541&gt;250,$C541*W541,"No Offer"))),"No Offer"))</f>
        <v/>
      </c>
      <c r="Y541" s="409" t="s">
        <v>402</v>
      </c>
      <c r="Z541" s="409" t="s">
        <v>402</v>
      </c>
      <c r="AA541" s="409" t="s">
        <v>403</v>
      </c>
      <c r="AB541" s="326" t="str">
        <f>IF((0=$C541),"",IFERROR(IF($C541&lt;50,$C541*Y541,IF(AND(50&lt;=$C541,$C541&lt;=250),$C541*Z541,IF($C541&gt;250,$C541*AA541,"No Offer"))),"No Offer"))</f>
        <v/>
      </c>
      <c r="AC541" s="651">
        <v>537</v>
      </c>
      <c r="AD541" s="651">
        <f>AC541</f>
        <v>537</v>
      </c>
    </row>
    <row r="542" spans="1:30" ht="12.75" customHeight="1" x14ac:dyDescent="0.2">
      <c r="A542" s="316"/>
      <c r="B542" s="558"/>
      <c r="C542" s="318"/>
      <c r="D542" s="562"/>
      <c r="E542" s="572"/>
      <c r="F542" s="572"/>
      <c r="G542" s="572"/>
      <c r="H542" s="408"/>
      <c r="I542" s="573"/>
      <c r="J542" s="573"/>
      <c r="K542" s="573"/>
      <c r="L542" s="411"/>
      <c r="M542" s="572"/>
      <c r="N542" s="572"/>
      <c r="O542" s="572"/>
      <c r="P542" s="408"/>
      <c r="Q542" s="575"/>
      <c r="R542" s="575"/>
      <c r="S542" s="575"/>
      <c r="T542" s="411"/>
      <c r="U542" s="576"/>
      <c r="V542" s="576"/>
      <c r="W542" s="576"/>
      <c r="X542" s="408"/>
      <c r="Y542" s="573"/>
      <c r="Z542" s="573"/>
      <c r="AA542" s="573"/>
      <c r="AB542" s="411"/>
      <c r="AC542" s="651">
        <v>538</v>
      </c>
    </row>
    <row r="543" spans="1:30" ht="42" customHeight="1" x14ac:dyDescent="0.2">
      <c r="A543" s="316" t="s">
        <v>2647</v>
      </c>
      <c r="B543" s="558" t="s">
        <v>2648</v>
      </c>
      <c r="C543" s="318">
        <f>'Series 1100 Input'!J543</f>
        <v>0</v>
      </c>
      <c r="D543" s="562" t="s">
        <v>401</v>
      </c>
      <c r="E543" s="572">
        <v>128.33000000000001</v>
      </c>
      <c r="F543" s="572">
        <v>128.33000000000001</v>
      </c>
      <c r="G543" s="572">
        <v>128.33000000000001</v>
      </c>
      <c r="H543" s="324" t="str">
        <f>IF((0=$C543),"",IFERROR(IF($C543&lt;50,$C543*E543,IF(AND(50&lt;=$C543,$C543&lt;=250),$C543*F543,IF($C543&gt;250,$C543*G543,"No Offer"))),"No Offer"))</f>
        <v/>
      </c>
      <c r="I543" s="573">
        <v>25</v>
      </c>
      <c r="J543" s="573">
        <v>25</v>
      </c>
      <c r="K543" s="573">
        <v>25</v>
      </c>
      <c r="L543" s="326" t="str">
        <f>IF((0=$C543),"",IFERROR(IF($C543&lt;50,$C543*I543,IF(AND(50&lt;=$C543,$C543&lt;=250),$C543*J543,IF($C543&gt;250,$C543*K543,"No Offer"))),"No Offer"))</f>
        <v/>
      </c>
      <c r="M543" s="572">
        <v>138.57</v>
      </c>
      <c r="N543" s="572">
        <v>138.57</v>
      </c>
      <c r="O543" s="572">
        <v>138.57</v>
      </c>
      <c r="P543" s="324" t="str">
        <f>IF((0=$C543),"",IFERROR(IF($C543&lt;50,$C543*M543,IF(AND(50&lt;=$C543,$C543&lt;=250),$C543*N543,IF($C543&gt;250,$C543*O543,"No Offer"))),"No Offer"))</f>
        <v/>
      </c>
      <c r="Q543" s="575">
        <v>75</v>
      </c>
      <c r="R543" s="575">
        <v>73</v>
      </c>
      <c r="S543" s="575">
        <v>70</v>
      </c>
      <c r="T543" s="326" t="str">
        <f>IF((0=$C543),"",IFERROR(IF($C543&lt;50,$C543*Q543,IF(AND(50&lt;=$C543,$C543&lt;=250),$C543*R543,IF($C543&gt;250,$C543*S543,"No Offer"))),"No Offer"))</f>
        <v/>
      </c>
      <c r="U543" s="576">
        <v>115</v>
      </c>
      <c r="V543" s="576">
        <v>107.5</v>
      </c>
      <c r="W543" s="576">
        <v>105</v>
      </c>
      <c r="X543" s="324" t="str">
        <f>IF((0=$C543),"",IFERROR(IF($C543&lt;50,$C543*U543,IF(AND(50&lt;=$C543,$C543&lt;=250),$C543*V543,IF($C543&gt;250,$C543*W543,"No Offer"))),"No Offer"))</f>
        <v/>
      </c>
      <c r="Y543" s="409" t="s">
        <v>402</v>
      </c>
      <c r="Z543" s="409" t="s">
        <v>402</v>
      </c>
      <c r="AA543" s="409" t="s">
        <v>403</v>
      </c>
      <c r="AB543" s="326" t="str">
        <f>IF((0=$C543),"",IFERROR(IF($C543&lt;50,$C543*Y543,IF(AND(50&lt;=$C543,$C543&lt;=250),$C543*Z543,IF($C543&gt;250,$C543*AA543,"No Offer"))),"No Offer"))</f>
        <v/>
      </c>
      <c r="AC543" s="651">
        <v>539</v>
      </c>
      <c r="AD543" s="651">
        <f>AC543</f>
        <v>539</v>
      </c>
    </row>
    <row r="544" spans="1:30" ht="12.75" customHeight="1" x14ac:dyDescent="0.2">
      <c r="A544" s="316"/>
      <c r="B544" s="558"/>
      <c r="C544" s="318"/>
      <c r="D544" s="562"/>
      <c r="E544" s="572"/>
      <c r="F544" s="572"/>
      <c r="G544" s="572"/>
      <c r="H544" s="408"/>
      <c r="I544" s="573"/>
      <c r="J544" s="573"/>
      <c r="K544" s="573"/>
      <c r="L544" s="411"/>
      <c r="M544" s="572"/>
      <c r="N544" s="572"/>
      <c r="O544" s="572"/>
      <c r="P544" s="408"/>
      <c r="Q544" s="575"/>
      <c r="R544" s="575"/>
      <c r="S544" s="575"/>
      <c r="T544" s="411"/>
      <c r="U544" s="576"/>
      <c r="V544" s="576"/>
      <c r="W544" s="576"/>
      <c r="X544" s="408"/>
      <c r="Y544" s="573"/>
      <c r="Z544" s="573"/>
      <c r="AA544" s="573"/>
      <c r="AB544" s="411"/>
      <c r="AC544" s="651">
        <v>540</v>
      </c>
    </row>
    <row r="545" spans="1:30" ht="42.75" customHeight="1" x14ac:dyDescent="0.2">
      <c r="A545" s="316" t="s">
        <v>2649</v>
      </c>
      <c r="B545" s="558" t="s">
        <v>2650</v>
      </c>
      <c r="C545" s="318">
        <f>'Series 1100 Input'!J545</f>
        <v>0</v>
      </c>
      <c r="D545" s="562" t="s">
        <v>401</v>
      </c>
      <c r="E545" s="572">
        <v>128.33000000000001</v>
      </c>
      <c r="F545" s="572">
        <v>128.33000000000001</v>
      </c>
      <c r="G545" s="572">
        <v>128.33000000000001</v>
      </c>
      <c r="H545" s="324" t="str">
        <f>IF((0=$C545),"",IFERROR(IF($C545&lt;50,$C545*E545,IF(AND(50&lt;=$C545,$C545&lt;=250),$C545*F545,IF($C545&gt;250,$C545*G545,"No Offer"))),"No Offer"))</f>
        <v/>
      </c>
      <c r="I545" s="573">
        <v>25</v>
      </c>
      <c r="J545" s="573">
        <v>25</v>
      </c>
      <c r="K545" s="573">
        <v>25</v>
      </c>
      <c r="L545" s="326" t="str">
        <f>IF((0=$C545),"",IFERROR(IF($C545&lt;50,$C545*I545,IF(AND(50&lt;=$C545,$C545&lt;=250),$C545*J545,IF($C545&gt;250,$C545*K545,"No Offer"))),"No Offer"))</f>
        <v/>
      </c>
      <c r="M545" s="572">
        <v>138.57</v>
      </c>
      <c r="N545" s="572">
        <v>138.57</v>
      </c>
      <c r="O545" s="572">
        <v>138.57</v>
      </c>
      <c r="P545" s="324" t="str">
        <f>IF((0=$C545),"",IFERROR(IF($C545&lt;50,$C545*M545,IF(AND(50&lt;=$C545,$C545&lt;=250),$C545*N545,IF($C545&gt;250,$C545*O545,"No Offer"))),"No Offer"))</f>
        <v/>
      </c>
      <c r="Q545" s="575">
        <v>75</v>
      </c>
      <c r="R545" s="575">
        <v>73</v>
      </c>
      <c r="S545" s="575">
        <v>70</v>
      </c>
      <c r="T545" s="326" t="str">
        <f>IF((0=$C545),"",IFERROR(IF($C545&lt;50,$C545*Q545,IF(AND(50&lt;=$C545,$C545&lt;=250),$C545*R545,IF($C545&gt;250,$C545*S545,"No Offer"))),"No Offer"))</f>
        <v/>
      </c>
      <c r="U545" s="576">
        <v>115</v>
      </c>
      <c r="V545" s="576">
        <v>107.5</v>
      </c>
      <c r="W545" s="576">
        <v>105</v>
      </c>
      <c r="X545" s="324" t="str">
        <f>IF((0=$C545),"",IFERROR(IF($C545&lt;50,$C545*U545,IF(AND(50&lt;=$C545,$C545&lt;=250),$C545*V545,IF($C545&gt;250,$C545*W545,"No Offer"))),"No Offer"))</f>
        <v/>
      </c>
      <c r="Y545" s="409" t="s">
        <v>402</v>
      </c>
      <c r="Z545" s="409" t="s">
        <v>402</v>
      </c>
      <c r="AA545" s="409" t="s">
        <v>403</v>
      </c>
      <c r="AB545" s="326" t="str">
        <f>IF((0=$C545),"",IFERROR(IF($C545&lt;50,$C545*Y545,IF(AND(50&lt;=$C545,$C545&lt;=250),$C545*Z545,IF($C545&gt;250,$C545*AA545,"No Offer"))),"No Offer"))</f>
        <v/>
      </c>
      <c r="AC545" s="651">
        <v>541</v>
      </c>
      <c r="AD545" s="651">
        <f>AC545</f>
        <v>541</v>
      </c>
    </row>
    <row r="546" spans="1:30" ht="12.75" customHeight="1" x14ac:dyDescent="0.2">
      <c r="A546" s="316"/>
      <c r="B546" s="558"/>
      <c r="C546" s="318"/>
      <c r="D546" s="562"/>
      <c r="E546" s="572"/>
      <c r="F546" s="572"/>
      <c r="G546" s="572"/>
      <c r="H546" s="408"/>
      <c r="I546" s="573"/>
      <c r="J546" s="573"/>
      <c r="K546" s="573"/>
      <c r="L546" s="411"/>
      <c r="M546" s="572"/>
      <c r="N546" s="572"/>
      <c r="O546" s="572"/>
      <c r="P546" s="408"/>
      <c r="Q546" s="575"/>
      <c r="R546" s="575"/>
      <c r="S546" s="575"/>
      <c r="T546" s="411"/>
      <c r="U546" s="576"/>
      <c r="V546" s="576"/>
      <c r="W546" s="576"/>
      <c r="X546" s="408"/>
      <c r="Y546" s="573"/>
      <c r="Z546" s="573"/>
      <c r="AA546" s="573"/>
      <c r="AB546" s="411"/>
      <c r="AC546" s="651">
        <v>542</v>
      </c>
    </row>
    <row r="547" spans="1:30" ht="39.75" customHeight="1" x14ac:dyDescent="0.2">
      <c r="A547" s="316" t="s">
        <v>2651</v>
      </c>
      <c r="B547" s="558" t="s">
        <v>2652</v>
      </c>
      <c r="C547" s="318">
        <f>'Series 1100 Input'!J547</f>
        <v>0</v>
      </c>
      <c r="D547" s="562" t="s">
        <v>401</v>
      </c>
      <c r="E547" s="572">
        <v>92.43</v>
      </c>
      <c r="F547" s="572">
        <v>92.43</v>
      </c>
      <c r="G547" s="572">
        <v>92.43</v>
      </c>
      <c r="H547" s="324" t="str">
        <f>IF((0=$C547),"",IFERROR(IF($C547&lt;50,$C547*E547,IF(AND(50&lt;=$C547,$C547&lt;=250),$C547*F547,IF($C547&gt;250,$C547*G547,"No Offer"))),"No Offer"))</f>
        <v/>
      </c>
      <c r="I547" s="573">
        <v>25</v>
      </c>
      <c r="J547" s="573">
        <v>25</v>
      </c>
      <c r="K547" s="573">
        <v>25</v>
      </c>
      <c r="L547" s="326" t="str">
        <f>IF((0=$C547),"",IFERROR(IF($C547&lt;50,$C547*I547,IF(AND(50&lt;=$C547,$C547&lt;=250),$C547*J547,IF($C547&gt;250,$C547*K547,"No Offer"))),"No Offer"))</f>
        <v/>
      </c>
      <c r="M547" s="572">
        <v>138.57</v>
      </c>
      <c r="N547" s="572">
        <v>138.57</v>
      </c>
      <c r="O547" s="572">
        <v>138.57</v>
      </c>
      <c r="P547" s="324" t="str">
        <f>IF((0=$C547),"",IFERROR(IF($C547&lt;50,$C547*M547,IF(AND(50&lt;=$C547,$C547&lt;=250),$C547*N547,IF($C547&gt;250,$C547*O547,"No Offer"))),"No Offer"))</f>
        <v/>
      </c>
      <c r="Q547" s="575">
        <v>63</v>
      </c>
      <c r="R547" s="575">
        <v>60</v>
      </c>
      <c r="S547" s="575">
        <v>58</v>
      </c>
      <c r="T547" s="326" t="str">
        <f>IF((0=$C547),"",IFERROR(IF($C547&lt;50,$C547*Q547,IF(AND(50&lt;=$C547,$C547&lt;=250),$C547*R547,IF($C547&gt;250,$C547*S547,"No Offer"))),"No Offer"))</f>
        <v/>
      </c>
      <c r="U547" s="576">
        <v>110</v>
      </c>
      <c r="V547" s="576">
        <v>102.5</v>
      </c>
      <c r="W547" s="576">
        <v>100</v>
      </c>
      <c r="X547" s="324" t="str">
        <f>IF((0=$C547),"",IFERROR(IF($C547&lt;50,$C547*U547,IF(AND(50&lt;=$C547,$C547&lt;=250),$C547*V547,IF($C547&gt;250,$C547*W547,"No Offer"))),"No Offer"))</f>
        <v/>
      </c>
      <c r="Y547" s="409" t="s">
        <v>402</v>
      </c>
      <c r="Z547" s="409" t="s">
        <v>402</v>
      </c>
      <c r="AA547" s="409" t="s">
        <v>403</v>
      </c>
      <c r="AB547" s="326" t="str">
        <f>IF((0=$C547),"",IFERROR(IF($C547&lt;50,$C547*Y547,IF(AND(50&lt;=$C547,$C547&lt;=250),$C547*Z547,IF($C547&gt;250,$C547*AA547,"No Offer"))),"No Offer"))</f>
        <v/>
      </c>
      <c r="AC547" s="651">
        <v>543</v>
      </c>
      <c r="AD547" s="651">
        <f>AC547</f>
        <v>543</v>
      </c>
    </row>
    <row r="548" spans="1:30" ht="12.75" customHeight="1" x14ac:dyDescent="0.2">
      <c r="A548" s="316"/>
      <c r="B548" s="558"/>
      <c r="C548" s="318"/>
      <c r="D548" s="562"/>
      <c r="E548" s="572"/>
      <c r="F548" s="572"/>
      <c r="G548" s="572"/>
      <c r="H548" s="408"/>
      <c r="I548" s="573"/>
      <c r="J548" s="573"/>
      <c r="K548" s="573"/>
      <c r="L548" s="411"/>
      <c r="M548" s="572"/>
      <c r="N548" s="572"/>
      <c r="O548" s="572"/>
      <c r="P548" s="408"/>
      <c r="Q548" s="575"/>
      <c r="R548" s="575"/>
      <c r="S548" s="575"/>
      <c r="T548" s="411"/>
      <c r="U548" s="576"/>
      <c r="V548" s="576"/>
      <c r="W548" s="576"/>
      <c r="X548" s="408"/>
      <c r="Y548" s="573"/>
      <c r="Z548" s="573"/>
      <c r="AA548" s="573"/>
      <c r="AB548" s="411"/>
      <c r="AC548" s="651">
        <v>544</v>
      </c>
    </row>
    <row r="549" spans="1:30" ht="27" customHeight="1" x14ac:dyDescent="0.2">
      <c r="A549" s="316" t="s">
        <v>2653</v>
      </c>
      <c r="B549" s="558" t="s">
        <v>2654</v>
      </c>
      <c r="C549" s="318">
        <f>'Series 1100 Input'!J549</f>
        <v>0</v>
      </c>
      <c r="D549" s="562" t="s">
        <v>401</v>
      </c>
      <c r="E549" s="572">
        <v>128.33000000000001</v>
      </c>
      <c r="F549" s="572">
        <v>128.33000000000001</v>
      </c>
      <c r="G549" s="572">
        <v>128.33000000000001</v>
      </c>
      <c r="H549" s="324" t="str">
        <f>IF((0=$C549),"",IFERROR(IF($C549&lt;50,$C549*E549,IF(AND(50&lt;=$C549,$C549&lt;=250),$C549*F549,IF($C549&gt;250,$C549*G549,"No Offer"))),"No Offer"))</f>
        <v/>
      </c>
      <c r="I549" s="573">
        <v>25</v>
      </c>
      <c r="J549" s="573">
        <v>25</v>
      </c>
      <c r="K549" s="573">
        <v>25</v>
      </c>
      <c r="L549" s="326" t="str">
        <f>IF((0=$C549),"",IFERROR(IF($C549&lt;50,$C549*I549,IF(AND(50&lt;=$C549,$C549&lt;=250),$C549*J549,IF($C549&gt;250,$C549*K549,"No Offer"))),"No Offer"))</f>
        <v/>
      </c>
      <c r="M549" s="572">
        <v>138.57</v>
      </c>
      <c r="N549" s="572">
        <v>138.57</v>
      </c>
      <c r="O549" s="572">
        <v>138.57</v>
      </c>
      <c r="P549" s="324" t="str">
        <f>IF((0=$C549),"",IFERROR(IF($C549&lt;50,$C549*M549,IF(AND(50&lt;=$C549,$C549&lt;=250),$C549*N549,IF($C549&gt;250,$C549*O549,"No Offer"))),"No Offer"))</f>
        <v/>
      </c>
      <c r="Q549" s="575">
        <v>63</v>
      </c>
      <c r="R549" s="575">
        <v>60</v>
      </c>
      <c r="S549" s="575">
        <v>58</v>
      </c>
      <c r="T549" s="326" t="str">
        <f>IF((0=$C549),"",IFERROR(IF($C549&lt;50,$C549*Q549,IF(AND(50&lt;=$C549,$C549&lt;=250),$C549*R549,IF($C549&gt;250,$C549*S549,"No Offer"))),"No Offer"))</f>
        <v/>
      </c>
      <c r="U549" s="576">
        <v>110</v>
      </c>
      <c r="V549" s="576">
        <v>102.5</v>
      </c>
      <c r="W549" s="576">
        <v>100</v>
      </c>
      <c r="X549" s="324" t="str">
        <f>IF((0=$C549),"",IFERROR(IF($C549&lt;50,$C549*U549,IF(AND(50&lt;=$C549,$C549&lt;=250),$C549*V549,IF($C549&gt;250,$C549*W549,"No Offer"))),"No Offer"))</f>
        <v/>
      </c>
      <c r="Y549" s="409" t="s">
        <v>402</v>
      </c>
      <c r="Z549" s="409" t="s">
        <v>402</v>
      </c>
      <c r="AA549" s="409" t="s">
        <v>403</v>
      </c>
      <c r="AB549" s="326" t="str">
        <f>IF((0=$C549),"",IFERROR(IF($C549&lt;50,$C549*Y549,IF(AND(50&lt;=$C549,$C549&lt;=250),$C549*Z549,IF($C549&gt;250,$C549*AA549,"No Offer"))),"No Offer"))</f>
        <v/>
      </c>
      <c r="AC549" s="651">
        <v>545</v>
      </c>
      <c r="AD549" s="651">
        <f>AC549</f>
        <v>545</v>
      </c>
    </row>
    <row r="550" spans="1:30" ht="12.75" customHeight="1" x14ac:dyDescent="0.2">
      <c r="A550" s="316"/>
      <c r="B550" s="558"/>
      <c r="C550" s="318"/>
      <c r="D550" s="562"/>
      <c r="E550" s="572"/>
      <c r="F550" s="572"/>
      <c r="G550" s="572"/>
      <c r="H550" s="408"/>
      <c r="I550" s="573"/>
      <c r="J550" s="573"/>
      <c r="K550" s="573"/>
      <c r="L550" s="411"/>
      <c r="M550" s="572"/>
      <c r="N550" s="572"/>
      <c r="O550" s="572"/>
      <c r="P550" s="408"/>
      <c r="Q550" s="575"/>
      <c r="R550" s="575"/>
      <c r="S550" s="575"/>
      <c r="T550" s="411"/>
      <c r="U550" s="576"/>
      <c r="V550" s="576"/>
      <c r="W550" s="576"/>
      <c r="X550" s="408"/>
      <c r="Y550" s="573"/>
      <c r="Z550" s="573"/>
      <c r="AA550" s="573"/>
      <c r="AB550" s="411"/>
      <c r="AC550" s="651">
        <v>546</v>
      </c>
    </row>
    <row r="551" spans="1:30" ht="41.25" customHeight="1" x14ac:dyDescent="0.2">
      <c r="A551" s="316" t="s">
        <v>2655</v>
      </c>
      <c r="B551" s="558" t="s">
        <v>2656</v>
      </c>
      <c r="C551" s="318">
        <f>'Series 1100 Input'!J551</f>
        <v>0</v>
      </c>
      <c r="D551" s="562" t="s">
        <v>401</v>
      </c>
      <c r="E551" s="572">
        <v>128.33000000000001</v>
      </c>
      <c r="F551" s="572">
        <v>128.33000000000001</v>
      </c>
      <c r="G551" s="572">
        <v>128.33000000000001</v>
      </c>
      <c r="H551" s="324" t="str">
        <f>IF((0=$C551),"",IFERROR(IF($C551&lt;50,$C551*E551,IF(AND(50&lt;=$C551,$C551&lt;=250),$C551*F551,IF($C551&gt;250,$C551*G551,"No Offer"))),"No Offer"))</f>
        <v/>
      </c>
      <c r="I551" s="573">
        <v>25</v>
      </c>
      <c r="J551" s="573">
        <v>25</v>
      </c>
      <c r="K551" s="573">
        <v>25</v>
      </c>
      <c r="L551" s="326" t="str">
        <f>IF((0=$C551),"",IFERROR(IF($C551&lt;50,$C551*I551,IF(AND(50&lt;=$C551,$C551&lt;=250),$C551*J551,IF($C551&gt;250,$C551*K551,"No Offer"))),"No Offer"))</f>
        <v/>
      </c>
      <c r="M551" s="572">
        <v>138.57</v>
      </c>
      <c r="N551" s="572">
        <v>138.57</v>
      </c>
      <c r="O551" s="572">
        <v>138.57</v>
      </c>
      <c r="P551" s="324" t="str">
        <f>IF((0=$C551),"",IFERROR(IF($C551&lt;50,$C551*M551,IF(AND(50&lt;=$C551,$C551&lt;=250),$C551*N551,IF($C551&gt;250,$C551*O551,"No Offer"))),"No Offer"))</f>
        <v/>
      </c>
      <c r="Q551" s="575">
        <v>63</v>
      </c>
      <c r="R551" s="575">
        <v>60</v>
      </c>
      <c r="S551" s="575">
        <v>58</v>
      </c>
      <c r="T551" s="326" t="str">
        <f>IF((0=$C551),"",IFERROR(IF($C551&lt;50,$C551*Q551,IF(AND(50&lt;=$C551,$C551&lt;=250),$C551*R551,IF($C551&gt;250,$C551*S551,"No Offer"))),"No Offer"))</f>
        <v/>
      </c>
      <c r="U551" s="576">
        <v>110</v>
      </c>
      <c r="V551" s="576">
        <v>102.5</v>
      </c>
      <c r="W551" s="576">
        <v>100</v>
      </c>
      <c r="X551" s="324" t="str">
        <f>IF((0=$C551),"",IFERROR(IF($C551&lt;50,$C551*U551,IF(AND(50&lt;=$C551,$C551&lt;=250),$C551*V551,IF($C551&gt;250,$C551*W551,"No Offer"))),"No Offer"))</f>
        <v/>
      </c>
      <c r="Y551" s="409" t="s">
        <v>402</v>
      </c>
      <c r="Z551" s="409" t="s">
        <v>402</v>
      </c>
      <c r="AA551" s="409" t="s">
        <v>403</v>
      </c>
      <c r="AB551" s="326" t="str">
        <f>IF((0=$C551),"",IFERROR(IF($C551&lt;50,$C551*Y551,IF(AND(50&lt;=$C551,$C551&lt;=250),$C551*Z551,IF($C551&gt;250,$C551*AA551,"No Offer"))),"No Offer"))</f>
        <v/>
      </c>
      <c r="AC551" s="651">
        <v>547</v>
      </c>
      <c r="AD551" s="651">
        <f>AC551</f>
        <v>547</v>
      </c>
    </row>
    <row r="552" spans="1:30" ht="12.75" customHeight="1" x14ac:dyDescent="0.2">
      <c r="A552" s="316"/>
      <c r="B552" s="558"/>
      <c r="C552" s="318"/>
      <c r="D552" s="562"/>
      <c r="E552" s="572"/>
      <c r="F552" s="572"/>
      <c r="G552" s="572"/>
      <c r="H552" s="569"/>
      <c r="I552" s="573"/>
      <c r="J552" s="573"/>
      <c r="K552" s="573"/>
      <c r="L552" s="573"/>
      <c r="M552" s="572"/>
      <c r="N552" s="572"/>
      <c r="O552" s="572"/>
      <c r="P552" s="572"/>
      <c r="Q552" s="575"/>
      <c r="R552" s="575"/>
      <c r="S552" s="575"/>
      <c r="T552" s="575"/>
      <c r="U552" s="576"/>
      <c r="V552" s="576"/>
      <c r="W552" s="576"/>
      <c r="X552" s="576"/>
      <c r="Y552" s="573"/>
      <c r="Z552" s="573"/>
      <c r="AA552" s="573"/>
      <c r="AB552" s="411"/>
      <c r="AC552" s="651">
        <v>548</v>
      </c>
    </row>
    <row r="553" spans="1:30" ht="12.75" customHeight="1" x14ac:dyDescent="0.2">
      <c r="A553" s="331"/>
      <c r="B553" s="586" t="s">
        <v>2657</v>
      </c>
      <c r="C553" s="334"/>
      <c r="D553" s="587"/>
      <c r="E553" s="804" t="s">
        <v>396</v>
      </c>
      <c r="F553" s="804" t="s">
        <v>397</v>
      </c>
      <c r="G553" s="804" t="s">
        <v>398</v>
      </c>
      <c r="H553" s="587"/>
      <c r="I553" s="805" t="s">
        <v>396</v>
      </c>
      <c r="J553" s="805" t="s">
        <v>397</v>
      </c>
      <c r="K553" s="805" t="s">
        <v>398</v>
      </c>
      <c r="L553" s="805"/>
      <c r="M553" s="804" t="s">
        <v>396</v>
      </c>
      <c r="N553" s="804" t="s">
        <v>397</v>
      </c>
      <c r="O553" s="804" t="s">
        <v>398</v>
      </c>
      <c r="P553" s="804"/>
      <c r="Q553" s="804" t="s">
        <v>396</v>
      </c>
      <c r="R553" s="804" t="s">
        <v>397</v>
      </c>
      <c r="S553" s="804" t="s">
        <v>398</v>
      </c>
      <c r="T553" s="804"/>
      <c r="U553" s="805" t="s">
        <v>396</v>
      </c>
      <c r="V553" s="805" t="s">
        <v>397</v>
      </c>
      <c r="W553" s="805" t="s">
        <v>398</v>
      </c>
      <c r="X553" s="805"/>
      <c r="Y553" s="805" t="s">
        <v>396</v>
      </c>
      <c r="Z553" s="805" t="s">
        <v>397</v>
      </c>
      <c r="AA553" s="805" t="s">
        <v>398</v>
      </c>
      <c r="AB553" s="433"/>
      <c r="AC553" s="651">
        <v>549</v>
      </c>
    </row>
    <row r="554" spans="1:30" ht="12.75" customHeight="1" x14ac:dyDescent="0.2">
      <c r="A554" s="794"/>
      <c r="B554" s="721" t="s">
        <v>2210</v>
      </c>
      <c r="C554" s="722"/>
      <c r="D554" s="723"/>
      <c r="E554" s="723"/>
      <c r="F554" s="723"/>
      <c r="G554" s="724">
        <f>SUM(H556:H578)</f>
        <v>0</v>
      </c>
      <c r="H554" s="723"/>
      <c r="I554" s="723"/>
      <c r="J554" s="723"/>
      <c r="K554" s="724">
        <f>SUM(L556:L578)</f>
        <v>0</v>
      </c>
      <c r="L554" s="723"/>
      <c r="M554" s="723"/>
      <c r="N554" s="723"/>
      <c r="O554" s="724">
        <f>SUM(P556:P578)</f>
        <v>0</v>
      </c>
      <c r="P554" s="723"/>
      <c r="Q554" s="723"/>
      <c r="R554" s="723"/>
      <c r="S554" s="724">
        <f>SUM(T556:T578)</f>
        <v>0</v>
      </c>
      <c r="T554" s="723"/>
      <c r="U554" s="723"/>
      <c r="V554" s="723"/>
      <c r="W554" s="724">
        <f>SUM(X556:X578)</f>
        <v>0</v>
      </c>
      <c r="X554" s="723"/>
      <c r="Y554" s="723"/>
      <c r="Z554" s="723"/>
      <c r="AA554" s="724">
        <f>SUM(AB556:AB578)</f>
        <v>0</v>
      </c>
      <c r="AB554" s="723"/>
      <c r="AC554" s="651">
        <v>550</v>
      </c>
    </row>
    <row r="555" spans="1:30" ht="12.75" customHeight="1" x14ac:dyDescent="0.2">
      <c r="A555" s="316"/>
      <c r="B555" s="558"/>
      <c r="C555" s="318"/>
      <c r="D555" s="562"/>
      <c r="E555" s="572"/>
      <c r="F555" s="572"/>
      <c r="G555" s="572"/>
      <c r="H555" s="569"/>
      <c r="I555" s="573"/>
      <c r="J555" s="573"/>
      <c r="K555" s="573"/>
      <c r="L555" s="573"/>
      <c r="M555" s="572"/>
      <c r="N555" s="572"/>
      <c r="O555" s="572"/>
      <c r="P555" s="572"/>
      <c r="Q555" s="575"/>
      <c r="R555" s="575"/>
      <c r="S555" s="575"/>
      <c r="T555" s="575"/>
      <c r="U555" s="576"/>
      <c r="V555" s="576"/>
      <c r="W555" s="576"/>
      <c r="X555" s="576"/>
      <c r="Y555" s="573"/>
      <c r="Z555" s="573"/>
      <c r="AA555" s="573"/>
      <c r="AB555" s="411"/>
      <c r="AC555" s="651">
        <v>551</v>
      </c>
    </row>
    <row r="556" spans="1:30" ht="45.75" customHeight="1" x14ac:dyDescent="0.2">
      <c r="A556" s="316" t="s">
        <v>2658</v>
      </c>
      <c r="B556" s="558" t="s">
        <v>2659</v>
      </c>
      <c r="C556" s="318">
        <f>'Series 1100 Input'!J556</f>
        <v>0</v>
      </c>
      <c r="D556" s="562" t="s">
        <v>401</v>
      </c>
      <c r="E556" s="572">
        <v>122.27</v>
      </c>
      <c r="F556" s="572">
        <v>122.27</v>
      </c>
      <c r="G556" s="572">
        <v>122.27</v>
      </c>
      <c r="H556" s="324" t="str">
        <f>IF((0=$C556),"",IFERROR(IF($C556&lt;10,$C556*E556,IF(AND(10&lt;=$C556,$C556&lt;=50),$C556*F556,IF($C556&gt;50,$C556*G556,"No Offer"))),"No Offer"))</f>
        <v/>
      </c>
      <c r="I556" s="573">
        <v>120</v>
      </c>
      <c r="J556" s="573">
        <v>120</v>
      </c>
      <c r="K556" s="573">
        <v>120</v>
      </c>
      <c r="L556" s="326" t="str">
        <f>IF((0=$C556),"",IFERROR(IF($C556&lt;10,$C556*I556,IF(AND(10&lt;=$C556,$C556&lt;=50),$C556*J556,IF($C556&gt;50,$C556*K556,"No Offer"))),"No Offer"))</f>
        <v/>
      </c>
      <c r="M556" s="572">
        <v>138.57</v>
      </c>
      <c r="N556" s="572">
        <v>138.57</v>
      </c>
      <c r="O556" s="572">
        <v>138.57</v>
      </c>
      <c r="P556" s="324" t="str">
        <f>IF((0=$C556),"",IFERROR(IF($C556&lt;10,$C556*M556,IF(AND(10&lt;=$C556,$C556&lt;=50),$C556*N556,IF($C556&gt;50,$C556*O556,"No Offer"))),"No Offer"))</f>
        <v/>
      </c>
      <c r="Q556" s="575">
        <v>80</v>
      </c>
      <c r="R556" s="575">
        <v>80</v>
      </c>
      <c r="S556" s="575">
        <v>80</v>
      </c>
      <c r="T556" s="326" t="str">
        <f>IF((0=$C556),"",IFERROR(IF($C556&lt;10,$C556*Q556,IF(AND(10&lt;=$C556,$C556&lt;=50),$C556*R556,IF($C556&gt;50,$C556*S556,"No Offer"))),"No Offer"))</f>
        <v/>
      </c>
      <c r="U556" s="576">
        <v>120.73</v>
      </c>
      <c r="V556" s="576">
        <v>113.9</v>
      </c>
      <c r="W556" s="576">
        <v>111.75</v>
      </c>
      <c r="X556" s="324" t="str">
        <f>IF((0=$C556),"",IFERROR(IF($C556&lt;10,$C556*U556,IF(AND(10&lt;=$C556,$C556&lt;=50),$C556*V556,IF($C556&gt;50,$C556*W556,"No Offer"))),"No Offer"))</f>
        <v/>
      </c>
      <c r="Y556" s="409" t="s">
        <v>402</v>
      </c>
      <c r="Z556" s="409" t="s">
        <v>402</v>
      </c>
      <c r="AA556" s="409" t="s">
        <v>403</v>
      </c>
      <c r="AB556" s="326" t="str">
        <f>IF((0=$C556),"",IFERROR(IF($C556&lt;10,$C556*Y556,IF(AND(10&lt;=$C556,$C556&lt;=50),$C556*Z556,IF($C556&gt;50,$C556*AA556,"No Offer"))),"No Offer"))</f>
        <v/>
      </c>
      <c r="AC556" s="651">
        <v>552</v>
      </c>
      <c r="AD556" s="651">
        <f>AC556</f>
        <v>552</v>
      </c>
    </row>
    <row r="557" spans="1:30" ht="12.75" customHeight="1" x14ac:dyDescent="0.2">
      <c r="A557" s="316"/>
      <c r="B557" s="558"/>
      <c r="C557" s="318"/>
      <c r="D557" s="562"/>
      <c r="E557" s="572"/>
      <c r="F557" s="572"/>
      <c r="G557" s="572"/>
      <c r="H557" s="408"/>
      <c r="I557" s="573"/>
      <c r="J557" s="573"/>
      <c r="K557" s="573"/>
      <c r="L557" s="411"/>
      <c r="M557" s="572"/>
      <c r="N557" s="572"/>
      <c r="O557" s="572"/>
      <c r="P557" s="408"/>
      <c r="Q557" s="575"/>
      <c r="R557" s="575"/>
      <c r="S557" s="575"/>
      <c r="T557" s="411"/>
      <c r="U557" s="576"/>
      <c r="V557" s="576"/>
      <c r="W557" s="576"/>
      <c r="X557" s="408"/>
      <c r="Y557" s="573"/>
      <c r="Z557" s="573"/>
      <c r="AA557" s="573"/>
      <c r="AB557" s="411"/>
      <c r="AC557" s="651">
        <v>553</v>
      </c>
    </row>
    <row r="558" spans="1:30" ht="42.75" customHeight="1" x14ac:dyDescent="0.2">
      <c r="A558" s="316" t="s">
        <v>2660</v>
      </c>
      <c r="B558" s="558" t="s">
        <v>2661</v>
      </c>
      <c r="C558" s="318">
        <f>'Series 1100 Input'!J558</f>
        <v>0</v>
      </c>
      <c r="D558" s="562" t="s">
        <v>401</v>
      </c>
      <c r="E558" s="572">
        <v>122.27</v>
      </c>
      <c r="F558" s="572">
        <v>122.27</v>
      </c>
      <c r="G558" s="572">
        <v>122.27</v>
      </c>
      <c r="H558" s="324" t="str">
        <f>IF((0=$C558),"",IFERROR(IF($C558&lt;10,$C558*E558,IF(AND(10&lt;=$C558,$C558&lt;=50),$C558*F558,IF($C558&gt;50,$C558*G558,"No Offer"))),"No Offer"))</f>
        <v/>
      </c>
      <c r="I558" s="573">
        <v>120</v>
      </c>
      <c r="J558" s="573">
        <v>120</v>
      </c>
      <c r="K558" s="573">
        <v>120</v>
      </c>
      <c r="L558" s="326" t="str">
        <f>IF((0=$C558),"",IFERROR(IF($C558&lt;10,$C558*I558,IF(AND(10&lt;=$C558,$C558&lt;=50),$C558*J558,IF($C558&gt;50,$C558*K558,"No Offer"))),"No Offer"))</f>
        <v/>
      </c>
      <c r="M558" s="572">
        <v>138.57</v>
      </c>
      <c r="N558" s="572">
        <v>138.57</v>
      </c>
      <c r="O558" s="572">
        <v>138.57</v>
      </c>
      <c r="P558" s="324" t="str">
        <f>IF((0=$C558),"",IFERROR(IF($C558&lt;10,$C558*M558,IF(AND(10&lt;=$C558,$C558&lt;=50),$C558*N558,IF($C558&gt;50,$C558*O558,"No Offer"))),"No Offer"))</f>
        <v/>
      </c>
      <c r="Q558" s="575">
        <v>80</v>
      </c>
      <c r="R558" s="575">
        <v>80</v>
      </c>
      <c r="S558" s="575">
        <v>80</v>
      </c>
      <c r="T558" s="326" t="str">
        <f>IF((0=$C558),"",IFERROR(IF($C558&lt;10,$C558*Q558,IF(AND(10&lt;=$C558,$C558&lt;=50),$C558*R558,IF($C558&gt;50,$C558*S558,"No Offer"))),"No Offer"))</f>
        <v/>
      </c>
      <c r="U558" s="576">
        <v>120.73</v>
      </c>
      <c r="V558" s="576">
        <v>113.9</v>
      </c>
      <c r="W558" s="576">
        <v>111.75</v>
      </c>
      <c r="X558" s="324" t="str">
        <f>IF((0=$C558),"",IFERROR(IF($C558&lt;10,$C558*U558,IF(AND(10&lt;=$C558,$C558&lt;=50),$C558*V558,IF($C558&gt;50,$C558*W558,"No Offer"))),"No Offer"))</f>
        <v/>
      </c>
      <c r="Y558" s="409" t="s">
        <v>402</v>
      </c>
      <c r="Z558" s="409" t="s">
        <v>402</v>
      </c>
      <c r="AA558" s="409" t="s">
        <v>403</v>
      </c>
      <c r="AB558" s="326" t="str">
        <f>IF((0=$C558),"",IFERROR(IF($C558&lt;10,$C558*Y558,IF(AND(10&lt;=$C558,$C558&lt;=50),$C558*Z558,IF($C558&gt;50,$C558*AA558,"No Offer"))),"No Offer"))</f>
        <v/>
      </c>
      <c r="AC558" s="651">
        <v>554</v>
      </c>
      <c r="AD558" s="651">
        <f>AC558</f>
        <v>554</v>
      </c>
    </row>
    <row r="559" spans="1:30" ht="12.75" customHeight="1" x14ac:dyDescent="0.2">
      <c r="A559" s="316"/>
      <c r="B559" s="558"/>
      <c r="C559" s="318"/>
      <c r="D559" s="562"/>
      <c r="E559" s="572"/>
      <c r="F559" s="572"/>
      <c r="G559" s="572"/>
      <c r="H559" s="408"/>
      <c r="I559" s="573"/>
      <c r="J559" s="573"/>
      <c r="K559" s="573"/>
      <c r="L559" s="411"/>
      <c r="M559" s="572"/>
      <c r="N559" s="572"/>
      <c r="O559" s="572"/>
      <c r="P559" s="408"/>
      <c r="Q559" s="575"/>
      <c r="R559" s="575"/>
      <c r="S559" s="575"/>
      <c r="T559" s="411"/>
      <c r="U559" s="576"/>
      <c r="V559" s="576"/>
      <c r="W559" s="576"/>
      <c r="X559" s="408"/>
      <c r="Y559" s="573"/>
      <c r="Z559" s="573"/>
      <c r="AA559" s="573"/>
      <c r="AB559" s="411"/>
      <c r="AC559" s="651">
        <v>555</v>
      </c>
    </row>
    <row r="560" spans="1:30" ht="44.25" customHeight="1" x14ac:dyDescent="0.2">
      <c r="A560" s="316" t="s">
        <v>2662</v>
      </c>
      <c r="B560" s="558" t="s">
        <v>2663</v>
      </c>
      <c r="C560" s="318">
        <f>'Series 1100 Input'!J560</f>
        <v>0</v>
      </c>
      <c r="D560" s="562" t="s">
        <v>401</v>
      </c>
      <c r="E560" s="572">
        <v>122.27</v>
      </c>
      <c r="F560" s="572">
        <v>122.27</v>
      </c>
      <c r="G560" s="572">
        <v>122.27</v>
      </c>
      <c r="H560" s="324" t="str">
        <f>IF((0=$C560),"",IFERROR(IF($C560&lt;10,$C560*E560,IF(AND(10&lt;=$C560,$C560&lt;=50),$C560*F560,IF($C560&gt;50,$C560*G560,"No Offer"))),"No Offer"))</f>
        <v/>
      </c>
      <c r="I560" s="573">
        <v>120</v>
      </c>
      <c r="J560" s="573">
        <v>120</v>
      </c>
      <c r="K560" s="573">
        <v>120</v>
      </c>
      <c r="L560" s="326" t="str">
        <f>IF((0=$C560),"",IFERROR(IF($C560&lt;10,$C560*I560,IF(AND(10&lt;=$C560,$C560&lt;=50),$C560*J560,IF($C560&gt;50,$C560*K560,"No Offer"))),"No Offer"))</f>
        <v/>
      </c>
      <c r="M560" s="572">
        <v>138.57</v>
      </c>
      <c r="N560" s="572">
        <v>138.57</v>
      </c>
      <c r="O560" s="572">
        <v>138.57</v>
      </c>
      <c r="P560" s="324" t="str">
        <f>IF((0=$C560),"",IFERROR(IF($C560&lt;10,$C560*M560,IF(AND(10&lt;=$C560,$C560&lt;=50),$C560*N560,IF($C560&gt;50,$C560*O560,"No Offer"))),"No Offer"))</f>
        <v/>
      </c>
      <c r="Q560" s="575">
        <v>80</v>
      </c>
      <c r="R560" s="575">
        <v>80</v>
      </c>
      <c r="S560" s="575">
        <v>80</v>
      </c>
      <c r="T560" s="326" t="str">
        <f>IF((0=$C560),"",IFERROR(IF($C560&lt;10,$C560*Q560,IF(AND(10&lt;=$C560,$C560&lt;=50),$C560*R560,IF($C560&gt;50,$C560*S560,"No Offer"))),"No Offer"))</f>
        <v/>
      </c>
      <c r="U560" s="576">
        <v>120.73</v>
      </c>
      <c r="V560" s="576">
        <v>113.9</v>
      </c>
      <c r="W560" s="576">
        <v>111.75</v>
      </c>
      <c r="X560" s="324" t="str">
        <f>IF((0=$C560),"",IFERROR(IF($C560&lt;10,$C560*U560,IF(AND(10&lt;=$C560,$C560&lt;=50),$C560*V560,IF($C560&gt;50,$C560*W560,"No Offer"))),"No Offer"))</f>
        <v/>
      </c>
      <c r="Y560" s="409" t="s">
        <v>402</v>
      </c>
      <c r="Z560" s="409" t="s">
        <v>402</v>
      </c>
      <c r="AA560" s="409" t="s">
        <v>403</v>
      </c>
      <c r="AB560" s="326" t="str">
        <f>IF((0=$C560),"",IFERROR(IF($C560&lt;10,$C560*Y560,IF(AND(10&lt;=$C560,$C560&lt;=50),$C560*Z560,IF($C560&gt;50,$C560*AA560,"No Offer"))),"No Offer"))</f>
        <v/>
      </c>
      <c r="AC560" s="651">
        <v>556</v>
      </c>
      <c r="AD560" s="651">
        <f>AC560</f>
        <v>556</v>
      </c>
    </row>
    <row r="561" spans="1:30" ht="12.75" customHeight="1" x14ac:dyDescent="0.2">
      <c r="A561" s="316"/>
      <c r="B561" s="558"/>
      <c r="C561" s="318"/>
      <c r="D561" s="562"/>
      <c r="E561" s="572"/>
      <c r="F561" s="572"/>
      <c r="G561" s="572"/>
      <c r="H561" s="408"/>
      <c r="I561" s="573"/>
      <c r="J561" s="573"/>
      <c r="K561" s="573"/>
      <c r="L561" s="411"/>
      <c r="M561" s="572"/>
      <c r="N561" s="572"/>
      <c r="O561" s="572"/>
      <c r="P561" s="408"/>
      <c r="Q561" s="575"/>
      <c r="R561" s="575"/>
      <c r="S561" s="575"/>
      <c r="T561" s="411"/>
      <c r="U561" s="576"/>
      <c r="V561" s="576"/>
      <c r="W561" s="576"/>
      <c r="X561" s="408"/>
      <c r="Y561" s="573"/>
      <c r="Z561" s="573"/>
      <c r="AA561" s="573"/>
      <c r="AB561" s="411"/>
      <c r="AC561" s="651">
        <v>557</v>
      </c>
    </row>
    <row r="562" spans="1:30" ht="39" customHeight="1" x14ac:dyDescent="0.2">
      <c r="A562" s="316" t="s">
        <v>2664</v>
      </c>
      <c r="B562" s="558" t="s">
        <v>2665</v>
      </c>
      <c r="C562" s="318">
        <f>'Series 1100 Input'!J562</f>
        <v>0</v>
      </c>
      <c r="D562" s="562" t="s">
        <v>401</v>
      </c>
      <c r="E562" s="572">
        <v>127.98</v>
      </c>
      <c r="F562" s="572">
        <v>127.98</v>
      </c>
      <c r="G562" s="572">
        <v>127.98</v>
      </c>
      <c r="H562" s="324" t="str">
        <f>IF((0=$C562),"",IFERROR(IF($C562&lt;10,$C562*E562,IF(AND(10&lt;=$C562,$C562&lt;=50),$C562*F562,IF($C562&gt;50,$C562*G562,"No Offer"))),"No Offer"))</f>
        <v/>
      </c>
      <c r="I562" s="573">
        <v>120</v>
      </c>
      <c r="J562" s="573">
        <v>120</v>
      </c>
      <c r="K562" s="573">
        <v>120</v>
      </c>
      <c r="L562" s="326" t="str">
        <f>IF((0=$C562),"",IFERROR(IF($C562&lt;10,$C562*I562,IF(AND(10&lt;=$C562,$C562&lt;=50),$C562*J562,IF($C562&gt;50,$C562*K562,"No Offer"))),"No Offer"))</f>
        <v/>
      </c>
      <c r="M562" s="572">
        <v>138.57</v>
      </c>
      <c r="N562" s="572">
        <v>138.57</v>
      </c>
      <c r="O562" s="572">
        <v>138.57</v>
      </c>
      <c r="P562" s="324" t="str">
        <f>IF((0=$C562),"",IFERROR(IF($C562&lt;10,$C562*M562,IF(AND(10&lt;=$C562,$C562&lt;=50),$C562*N562,IF($C562&gt;50,$C562*O562,"No Offer"))),"No Offer"))</f>
        <v/>
      </c>
      <c r="Q562" s="575">
        <v>80</v>
      </c>
      <c r="R562" s="575">
        <v>80</v>
      </c>
      <c r="S562" s="575">
        <v>80</v>
      </c>
      <c r="T562" s="326" t="str">
        <f>IF((0=$C562),"",IFERROR(IF($C562&lt;10,$C562*Q562,IF(AND(10&lt;=$C562,$C562&lt;=50),$C562*R562,IF($C562&gt;50,$C562*S562,"No Offer"))),"No Offer"))</f>
        <v/>
      </c>
      <c r="U562" s="576">
        <v>120.73</v>
      </c>
      <c r="V562" s="576">
        <v>113.9</v>
      </c>
      <c r="W562" s="576">
        <v>111.75</v>
      </c>
      <c r="X562" s="324" t="str">
        <f>IF((0=$C562),"",IFERROR(IF($C562&lt;10,$C562*U562,IF(AND(10&lt;=$C562,$C562&lt;=50),$C562*V562,IF($C562&gt;50,$C562*W562,"No Offer"))),"No Offer"))</f>
        <v/>
      </c>
      <c r="Y562" s="409" t="s">
        <v>402</v>
      </c>
      <c r="Z562" s="409" t="s">
        <v>402</v>
      </c>
      <c r="AA562" s="409" t="s">
        <v>403</v>
      </c>
      <c r="AB562" s="326" t="str">
        <f>IF((0=$C562),"",IFERROR(IF($C562&lt;10,$C562*Y562,IF(AND(10&lt;=$C562,$C562&lt;=50),$C562*Z562,IF($C562&gt;50,$C562*AA562,"No Offer"))),"No Offer"))</f>
        <v/>
      </c>
      <c r="AC562" s="651">
        <v>558</v>
      </c>
      <c r="AD562" s="651">
        <f>AC562</f>
        <v>558</v>
      </c>
    </row>
    <row r="563" spans="1:30" ht="12.75" customHeight="1" x14ac:dyDescent="0.2">
      <c r="A563" s="316"/>
      <c r="B563" s="558"/>
      <c r="C563" s="318"/>
      <c r="D563" s="562"/>
      <c r="E563" s="572"/>
      <c r="F563" s="572"/>
      <c r="G563" s="572"/>
      <c r="H563" s="408"/>
      <c r="I563" s="573"/>
      <c r="J563" s="573"/>
      <c r="K563" s="573"/>
      <c r="L563" s="411"/>
      <c r="M563" s="572"/>
      <c r="N563" s="572"/>
      <c r="O563" s="572"/>
      <c r="P563" s="408"/>
      <c r="Q563" s="575"/>
      <c r="R563" s="575"/>
      <c r="S563" s="575"/>
      <c r="T563" s="411"/>
      <c r="U563" s="576"/>
      <c r="V563" s="576"/>
      <c r="W563" s="576"/>
      <c r="X563" s="408"/>
      <c r="Y563" s="573"/>
      <c r="Z563" s="573"/>
      <c r="AA563" s="573"/>
      <c r="AB563" s="411"/>
      <c r="AC563" s="651">
        <v>559</v>
      </c>
    </row>
    <row r="564" spans="1:30" ht="39.75" customHeight="1" x14ac:dyDescent="0.2">
      <c r="A564" s="316" t="s">
        <v>2666</v>
      </c>
      <c r="B564" s="558" t="s">
        <v>2667</v>
      </c>
      <c r="C564" s="318">
        <f>'Series 1100 Input'!J564</f>
        <v>0</v>
      </c>
      <c r="D564" s="562" t="s">
        <v>401</v>
      </c>
      <c r="E564" s="572">
        <v>127.98</v>
      </c>
      <c r="F564" s="572">
        <v>127.98</v>
      </c>
      <c r="G564" s="572">
        <v>127.98</v>
      </c>
      <c r="H564" s="324" t="str">
        <f>IF((0=$C564),"",IFERROR(IF($C564&lt;10,$C564*E564,IF(AND(10&lt;=$C564,$C564&lt;=50),$C564*F564,IF($C564&gt;50,$C564*G564,"No Offer"))),"No Offer"))</f>
        <v/>
      </c>
      <c r="I564" s="573">
        <v>120</v>
      </c>
      <c r="J564" s="573">
        <v>120</v>
      </c>
      <c r="K564" s="573">
        <v>120</v>
      </c>
      <c r="L564" s="326" t="str">
        <f>IF((0=$C564),"",IFERROR(IF($C564&lt;10,$C564*I564,IF(AND(10&lt;=$C564,$C564&lt;=50),$C564*J564,IF($C564&gt;50,$C564*K564,"No Offer"))),"No Offer"))</f>
        <v/>
      </c>
      <c r="M564" s="572">
        <v>138.57</v>
      </c>
      <c r="N564" s="572">
        <v>138.57</v>
      </c>
      <c r="O564" s="572">
        <v>138.57</v>
      </c>
      <c r="P564" s="324" t="str">
        <f>IF((0=$C564),"",IFERROR(IF($C564&lt;10,$C564*M564,IF(AND(10&lt;=$C564,$C564&lt;=50),$C564*N564,IF($C564&gt;50,$C564*O564,"No Offer"))),"No Offer"))</f>
        <v/>
      </c>
      <c r="Q564" s="575">
        <v>80</v>
      </c>
      <c r="R564" s="575">
        <v>80</v>
      </c>
      <c r="S564" s="575">
        <v>80</v>
      </c>
      <c r="T564" s="326" t="str">
        <f>IF((0=$C564),"",IFERROR(IF($C564&lt;10,$C564*Q564,IF(AND(10&lt;=$C564,$C564&lt;=50),$C564*R564,IF($C564&gt;50,$C564*S564,"No Offer"))),"No Offer"))</f>
        <v/>
      </c>
      <c r="U564" s="576">
        <v>120.73</v>
      </c>
      <c r="V564" s="576">
        <v>113.9</v>
      </c>
      <c r="W564" s="576">
        <v>111.75</v>
      </c>
      <c r="X564" s="324" t="str">
        <f>IF((0=$C564),"",IFERROR(IF($C564&lt;10,$C564*U564,IF(AND(10&lt;=$C564,$C564&lt;=50),$C564*V564,IF($C564&gt;50,$C564*W564,"No Offer"))),"No Offer"))</f>
        <v/>
      </c>
      <c r="Y564" s="409" t="s">
        <v>402</v>
      </c>
      <c r="Z564" s="409" t="s">
        <v>402</v>
      </c>
      <c r="AA564" s="409" t="s">
        <v>403</v>
      </c>
      <c r="AB564" s="326" t="str">
        <f>IF((0=$C564),"",IFERROR(IF($C564&lt;10,$C564*Y564,IF(AND(10&lt;=$C564,$C564&lt;=50),$C564*Z564,IF($C564&gt;50,$C564*AA564,"No Offer"))),"No Offer"))</f>
        <v/>
      </c>
      <c r="AC564" s="651">
        <v>560</v>
      </c>
      <c r="AD564" s="651">
        <f>AC564</f>
        <v>560</v>
      </c>
    </row>
    <row r="565" spans="1:30" ht="12.75" customHeight="1" x14ac:dyDescent="0.2">
      <c r="A565" s="316"/>
      <c r="B565" s="558"/>
      <c r="C565" s="318"/>
      <c r="D565" s="562"/>
      <c r="E565" s="572"/>
      <c r="F565" s="572"/>
      <c r="G565" s="572"/>
      <c r="H565" s="408"/>
      <c r="I565" s="573"/>
      <c r="J565" s="573"/>
      <c r="K565" s="573"/>
      <c r="L565" s="411"/>
      <c r="M565" s="572"/>
      <c r="N565" s="572"/>
      <c r="O565" s="572"/>
      <c r="P565" s="408"/>
      <c r="Q565" s="575"/>
      <c r="R565" s="575"/>
      <c r="S565" s="575"/>
      <c r="T565" s="411"/>
      <c r="U565" s="576"/>
      <c r="V565" s="576"/>
      <c r="W565" s="576"/>
      <c r="X565" s="408"/>
      <c r="Y565" s="573"/>
      <c r="Z565" s="573"/>
      <c r="AA565" s="573"/>
      <c r="AB565" s="411"/>
      <c r="AC565" s="651">
        <v>561</v>
      </c>
    </row>
    <row r="566" spans="1:30" ht="41.25" customHeight="1" x14ac:dyDescent="0.2">
      <c r="A566" s="316" t="s">
        <v>2668</v>
      </c>
      <c r="B566" s="558" t="s">
        <v>2669</v>
      </c>
      <c r="C566" s="318">
        <f>'Series 1100 Input'!J566</f>
        <v>0</v>
      </c>
      <c r="D566" s="562" t="s">
        <v>401</v>
      </c>
      <c r="E566" s="572">
        <v>127.98</v>
      </c>
      <c r="F566" s="572">
        <v>127.98</v>
      </c>
      <c r="G566" s="572">
        <v>127.98</v>
      </c>
      <c r="H566" s="324" t="str">
        <f>IF((0=$C566),"",IFERROR(IF($C566&lt;10,$C566*E566,IF(AND(10&lt;=$C566,$C566&lt;=50),$C566*F566,IF($C566&gt;50,$C566*G566,"No Offer"))),"No Offer"))</f>
        <v/>
      </c>
      <c r="I566" s="573">
        <v>120</v>
      </c>
      <c r="J566" s="573">
        <v>120</v>
      </c>
      <c r="K566" s="573">
        <v>120</v>
      </c>
      <c r="L566" s="326" t="str">
        <f>IF((0=$C566),"",IFERROR(IF($C566&lt;10,$C566*I566,IF(AND(10&lt;=$C566,$C566&lt;=50),$C566*J566,IF($C566&gt;50,$C566*K566,"No Offer"))),"No Offer"))</f>
        <v/>
      </c>
      <c r="M566" s="572">
        <v>138.57</v>
      </c>
      <c r="N566" s="572">
        <v>138.57</v>
      </c>
      <c r="O566" s="572">
        <v>138.57</v>
      </c>
      <c r="P566" s="324" t="str">
        <f>IF((0=$C566),"",IFERROR(IF($C566&lt;10,$C566*M566,IF(AND(10&lt;=$C566,$C566&lt;=50),$C566*N566,IF($C566&gt;50,$C566*O566,"No Offer"))),"No Offer"))</f>
        <v/>
      </c>
      <c r="Q566" s="575">
        <v>80</v>
      </c>
      <c r="R566" s="575">
        <v>80</v>
      </c>
      <c r="S566" s="575">
        <v>80</v>
      </c>
      <c r="T566" s="326" t="str">
        <f>IF((0=$C566),"",IFERROR(IF($C566&lt;10,$C566*Q566,IF(AND(10&lt;=$C566,$C566&lt;=50),$C566*R566,IF($C566&gt;50,$C566*S566,"No Offer"))),"No Offer"))</f>
        <v/>
      </c>
      <c r="U566" s="576">
        <v>120.73</v>
      </c>
      <c r="V566" s="576">
        <v>113.9</v>
      </c>
      <c r="W566" s="576">
        <v>111.75</v>
      </c>
      <c r="X566" s="324" t="str">
        <f>IF((0=$C566),"",IFERROR(IF($C566&lt;10,$C566*U566,IF(AND(10&lt;=$C566,$C566&lt;=50),$C566*V566,IF($C566&gt;50,$C566*W566,"No Offer"))),"No Offer"))</f>
        <v/>
      </c>
      <c r="Y566" s="409" t="s">
        <v>402</v>
      </c>
      <c r="Z566" s="409" t="s">
        <v>402</v>
      </c>
      <c r="AA566" s="409" t="s">
        <v>403</v>
      </c>
      <c r="AB566" s="326" t="str">
        <f>IF((0=$C566),"",IFERROR(IF($C566&lt;10,$C566*Y566,IF(AND(10&lt;=$C566,$C566&lt;=50),$C566*Z566,IF($C566&gt;50,$C566*AA566,"No Offer"))),"No Offer"))</f>
        <v/>
      </c>
      <c r="AC566" s="651">
        <v>562</v>
      </c>
      <c r="AD566" s="651">
        <f>AC566</f>
        <v>562</v>
      </c>
    </row>
    <row r="567" spans="1:30" ht="12.75" customHeight="1" x14ac:dyDescent="0.2">
      <c r="A567" s="316"/>
      <c r="B567" s="558"/>
      <c r="C567" s="318"/>
      <c r="D567" s="562"/>
      <c r="E567" s="572"/>
      <c r="F567" s="572"/>
      <c r="G567" s="572"/>
      <c r="H567" s="408"/>
      <c r="I567" s="573"/>
      <c r="J567" s="573"/>
      <c r="K567" s="573"/>
      <c r="L567" s="411"/>
      <c r="M567" s="572"/>
      <c r="N567" s="572"/>
      <c r="O567" s="572"/>
      <c r="P567" s="408"/>
      <c r="Q567" s="575"/>
      <c r="R567" s="575"/>
      <c r="S567" s="575"/>
      <c r="T567" s="411"/>
      <c r="U567" s="576"/>
      <c r="V567" s="576"/>
      <c r="W567" s="576"/>
      <c r="X567" s="408"/>
      <c r="Y567" s="573"/>
      <c r="Z567" s="573"/>
      <c r="AA567" s="573"/>
      <c r="AB567" s="411"/>
      <c r="AC567" s="651">
        <v>563</v>
      </c>
    </row>
    <row r="568" spans="1:30" ht="42.75" customHeight="1" x14ac:dyDescent="0.2">
      <c r="A568" s="316" t="s">
        <v>2670</v>
      </c>
      <c r="B568" s="558" t="s">
        <v>2671</v>
      </c>
      <c r="C568" s="318">
        <f>'Series 1100 Input'!J568</f>
        <v>0</v>
      </c>
      <c r="D568" s="562" t="s">
        <v>401</v>
      </c>
      <c r="E568" s="572">
        <v>142.56</v>
      </c>
      <c r="F568" s="572">
        <v>142.56</v>
      </c>
      <c r="G568" s="572">
        <v>142.56</v>
      </c>
      <c r="H568" s="324" t="str">
        <f>IF((0=$C568),"",IFERROR(IF($C568&lt;10,$C568*E568,IF(AND(10&lt;=$C568,$C568&lt;=50),$C568*F568,IF($C568&gt;50,$C568*G568,"No Offer"))),"No Offer"))</f>
        <v/>
      </c>
      <c r="I568" s="573">
        <v>120</v>
      </c>
      <c r="J568" s="573">
        <v>120</v>
      </c>
      <c r="K568" s="573">
        <v>120</v>
      </c>
      <c r="L568" s="326" t="str">
        <f>IF((0=$C568),"",IFERROR(IF($C568&lt;10,$C568*I568,IF(AND(10&lt;=$C568,$C568&lt;=50),$C568*J568,IF($C568&gt;50,$C568*K568,"No Offer"))),"No Offer"))</f>
        <v/>
      </c>
      <c r="M568" s="572">
        <v>232.01</v>
      </c>
      <c r="N568" s="572">
        <v>232.01</v>
      </c>
      <c r="O568" s="572">
        <v>232.01</v>
      </c>
      <c r="P568" s="324" t="str">
        <f>IF((0=$C568),"",IFERROR(IF($C568&lt;10,$C568*M568,IF(AND(10&lt;=$C568,$C568&lt;=50),$C568*N568,IF($C568&gt;50,$C568*O568,"No Offer"))),"No Offer"))</f>
        <v/>
      </c>
      <c r="Q568" s="575">
        <v>85</v>
      </c>
      <c r="R568" s="575">
        <v>85</v>
      </c>
      <c r="S568" s="575">
        <v>85</v>
      </c>
      <c r="T568" s="326" t="str">
        <f>IF((0=$C568),"",IFERROR(IF($C568&lt;10,$C568*Q568,IF(AND(10&lt;=$C568,$C568&lt;=50),$C568*R568,IF($C568&gt;50,$C568*S568,"No Offer"))),"No Offer"))</f>
        <v/>
      </c>
      <c r="U568" s="576">
        <v>120.73</v>
      </c>
      <c r="V568" s="576">
        <v>113.9</v>
      </c>
      <c r="W568" s="576">
        <v>111.75</v>
      </c>
      <c r="X568" s="324" t="str">
        <f>IF((0=$C568),"",IFERROR(IF($C568&lt;10,$C568*U568,IF(AND(10&lt;=$C568,$C568&lt;=50),$C568*V568,IF($C568&gt;50,$C568*W568,"No Offer"))),"No Offer"))</f>
        <v/>
      </c>
      <c r="Y568" s="409" t="s">
        <v>402</v>
      </c>
      <c r="Z568" s="409" t="s">
        <v>402</v>
      </c>
      <c r="AA568" s="409" t="s">
        <v>403</v>
      </c>
      <c r="AB568" s="326" t="str">
        <f>IF((0=$C568),"",IFERROR(IF($C568&lt;10,$C568*Y568,IF(AND(10&lt;=$C568,$C568&lt;=50),$C568*Z568,IF($C568&gt;50,$C568*AA568,"No Offer"))),"No Offer"))</f>
        <v/>
      </c>
      <c r="AC568" s="651">
        <v>564</v>
      </c>
      <c r="AD568" s="651">
        <f>AC568</f>
        <v>564</v>
      </c>
    </row>
    <row r="569" spans="1:30" ht="12.75" customHeight="1" x14ac:dyDescent="0.2">
      <c r="A569" s="316"/>
      <c r="B569" s="558"/>
      <c r="C569" s="318"/>
      <c r="D569" s="562"/>
      <c r="E569" s="572"/>
      <c r="F569" s="572"/>
      <c r="G569" s="572"/>
      <c r="H569" s="408"/>
      <c r="I569" s="573"/>
      <c r="J569" s="573"/>
      <c r="K569" s="573"/>
      <c r="L569" s="411"/>
      <c r="M569" s="572"/>
      <c r="N569" s="572"/>
      <c r="O569" s="572"/>
      <c r="P569" s="408"/>
      <c r="Q569" s="575"/>
      <c r="R569" s="575"/>
      <c r="S569" s="575"/>
      <c r="T569" s="411"/>
      <c r="U569" s="576"/>
      <c r="V569" s="576"/>
      <c r="W569" s="576"/>
      <c r="X569" s="408"/>
      <c r="Y569" s="573"/>
      <c r="Z569" s="573"/>
      <c r="AA569" s="573"/>
      <c r="AB569" s="411"/>
      <c r="AC569" s="651">
        <v>565</v>
      </c>
    </row>
    <row r="570" spans="1:30" ht="44.25" customHeight="1" x14ac:dyDescent="0.2">
      <c r="A570" s="316" t="s">
        <v>2672</v>
      </c>
      <c r="B570" s="558" t="s">
        <v>2673</v>
      </c>
      <c r="C570" s="318">
        <f>'Series 1100 Input'!J570</f>
        <v>0</v>
      </c>
      <c r="D570" s="562" t="s">
        <v>401</v>
      </c>
      <c r="E570" s="572">
        <v>180.29</v>
      </c>
      <c r="F570" s="572">
        <v>180.29</v>
      </c>
      <c r="G570" s="572">
        <v>180.29</v>
      </c>
      <c r="H570" s="324" t="str">
        <f>IF((0=$C570),"",IFERROR(IF($C570&lt;10,$C570*E570,IF(AND(10&lt;=$C570,$C570&lt;=50),$C570*F570,IF($C570&gt;50,$C570*G570,"No Offer"))),"No Offer"))</f>
        <v/>
      </c>
      <c r="I570" s="573">
        <v>120</v>
      </c>
      <c r="J570" s="573">
        <v>120</v>
      </c>
      <c r="K570" s="573">
        <v>120</v>
      </c>
      <c r="L570" s="326" t="str">
        <f>IF((0=$C570),"",IFERROR(IF($C570&lt;10,$C570*I570,IF(AND(10&lt;=$C570,$C570&lt;=50),$C570*J570,IF($C570&gt;50,$C570*K570,"No Offer"))),"No Offer"))</f>
        <v/>
      </c>
      <c r="M570" s="572">
        <v>232.01</v>
      </c>
      <c r="N570" s="572">
        <v>232.01</v>
      </c>
      <c r="O570" s="572">
        <v>232.01</v>
      </c>
      <c r="P570" s="324" t="str">
        <f>IF((0=$C570),"",IFERROR(IF($C570&lt;10,$C570*M570,IF(AND(10&lt;=$C570,$C570&lt;=50),$C570*N570,IF($C570&gt;50,$C570*O570,"No Offer"))),"No Offer"))</f>
        <v/>
      </c>
      <c r="Q570" s="575">
        <v>85</v>
      </c>
      <c r="R570" s="575">
        <v>85</v>
      </c>
      <c r="S570" s="575">
        <v>85</v>
      </c>
      <c r="T570" s="326" t="str">
        <f>IF((0=$C570),"",IFERROR(IF($C570&lt;10,$C570*Q570,IF(AND(10&lt;=$C570,$C570&lt;=50),$C570*R570,IF($C570&gt;50,$C570*S570,"No Offer"))),"No Offer"))</f>
        <v/>
      </c>
      <c r="U570" s="576">
        <v>120.73</v>
      </c>
      <c r="V570" s="576">
        <v>113.9</v>
      </c>
      <c r="W570" s="576">
        <v>111.75</v>
      </c>
      <c r="X570" s="324" t="str">
        <f>IF((0=$C570),"",IFERROR(IF($C570&lt;10,$C570*U570,IF(AND(10&lt;=$C570,$C570&lt;=50),$C570*V570,IF($C570&gt;50,$C570*W570,"No Offer"))),"No Offer"))</f>
        <v/>
      </c>
      <c r="Y570" s="409" t="s">
        <v>402</v>
      </c>
      <c r="Z570" s="409" t="s">
        <v>402</v>
      </c>
      <c r="AA570" s="409" t="s">
        <v>403</v>
      </c>
      <c r="AB570" s="326" t="str">
        <f>IF((0=$C570),"",IFERROR(IF($C570&lt;10,$C570*Y570,IF(AND(10&lt;=$C570,$C570&lt;=50),$C570*Z570,IF($C570&gt;50,$C570*AA570,"No Offer"))),"No Offer"))</f>
        <v/>
      </c>
      <c r="AC570" s="651">
        <v>566</v>
      </c>
      <c r="AD570" s="651">
        <f>AC570</f>
        <v>566</v>
      </c>
    </row>
    <row r="571" spans="1:30" ht="12.75" customHeight="1" x14ac:dyDescent="0.2">
      <c r="A571" s="316"/>
      <c r="B571" s="558"/>
      <c r="C571" s="318"/>
      <c r="D571" s="562"/>
      <c r="E571" s="572"/>
      <c r="F571" s="572"/>
      <c r="G571" s="572"/>
      <c r="H571" s="408"/>
      <c r="I571" s="573"/>
      <c r="J571" s="573"/>
      <c r="K571" s="573"/>
      <c r="L571" s="411"/>
      <c r="M571" s="572"/>
      <c r="N571" s="572"/>
      <c r="O571" s="572"/>
      <c r="P571" s="408"/>
      <c r="Q571" s="575"/>
      <c r="R571" s="575"/>
      <c r="S571" s="575"/>
      <c r="T571" s="411"/>
      <c r="U571" s="576"/>
      <c r="V571" s="576"/>
      <c r="W571" s="576"/>
      <c r="X571" s="408"/>
      <c r="Y571" s="573"/>
      <c r="Z571" s="573"/>
      <c r="AA571" s="573"/>
      <c r="AB571" s="411"/>
      <c r="AC571" s="651">
        <v>567</v>
      </c>
    </row>
    <row r="572" spans="1:30" ht="39.75" customHeight="1" x14ac:dyDescent="0.2">
      <c r="A572" s="316" t="s">
        <v>2674</v>
      </c>
      <c r="B572" s="558" t="s">
        <v>2675</v>
      </c>
      <c r="C572" s="318">
        <f>'Series 1100 Input'!J572</f>
        <v>0</v>
      </c>
      <c r="D572" s="562" t="s">
        <v>401</v>
      </c>
      <c r="E572" s="572">
        <v>173.03</v>
      </c>
      <c r="F572" s="572">
        <v>173.03</v>
      </c>
      <c r="G572" s="572">
        <v>173.03</v>
      </c>
      <c r="H572" s="324" t="str">
        <f>IF((0=$C572),"",IFERROR(IF($C572&lt;10,$C572*E572,IF(AND(10&lt;=$C572,$C572&lt;=50),$C572*F572,IF($C572&gt;50,$C572*G572,"No Offer"))),"No Offer"))</f>
        <v/>
      </c>
      <c r="I572" s="573">
        <v>120</v>
      </c>
      <c r="J572" s="573">
        <v>120</v>
      </c>
      <c r="K572" s="573">
        <v>120</v>
      </c>
      <c r="L572" s="326" t="str">
        <f>IF((0=$C572),"",IFERROR(IF($C572&lt;10,$C572*I572,IF(AND(10&lt;=$C572,$C572&lt;=50),$C572*J572,IF($C572&gt;50,$C572*K572,"No Offer"))),"No Offer"))</f>
        <v/>
      </c>
      <c r="M572" s="572">
        <v>232.01</v>
      </c>
      <c r="N572" s="572">
        <v>232.01</v>
      </c>
      <c r="O572" s="572">
        <v>232.01</v>
      </c>
      <c r="P572" s="324" t="str">
        <f>IF((0=$C572),"",IFERROR(IF($C572&lt;10,$C572*M572,IF(AND(10&lt;=$C572,$C572&lt;=50),$C572*N572,IF($C572&gt;50,$C572*O572,"No Offer"))),"No Offer"))</f>
        <v/>
      </c>
      <c r="Q572" s="575">
        <v>85</v>
      </c>
      <c r="R572" s="575">
        <v>85</v>
      </c>
      <c r="S572" s="575">
        <v>85</v>
      </c>
      <c r="T572" s="326" t="str">
        <f>IF((0=$C572),"",IFERROR(IF($C572&lt;10,$C572*Q572,IF(AND(10&lt;=$C572,$C572&lt;=50),$C572*R572,IF($C572&gt;50,$C572*S572,"No Offer"))),"No Offer"))</f>
        <v/>
      </c>
      <c r="U572" s="576">
        <v>120.73</v>
      </c>
      <c r="V572" s="576">
        <v>113.9</v>
      </c>
      <c r="W572" s="576">
        <v>111.75</v>
      </c>
      <c r="X572" s="324" t="str">
        <f>IF((0=$C572),"",IFERROR(IF($C572&lt;10,$C572*U572,IF(AND(10&lt;=$C572,$C572&lt;=50),$C572*V572,IF($C572&gt;50,$C572*W572,"No Offer"))),"No Offer"))</f>
        <v/>
      </c>
      <c r="Y572" s="409" t="s">
        <v>402</v>
      </c>
      <c r="Z572" s="409" t="s">
        <v>402</v>
      </c>
      <c r="AA572" s="409" t="s">
        <v>403</v>
      </c>
      <c r="AB572" s="326" t="str">
        <f>IF((0=$C572),"",IFERROR(IF($C572&lt;10,$C572*Y572,IF(AND(10&lt;=$C572,$C572&lt;=50),$C572*Z572,IF($C572&gt;50,$C572*AA572,"No Offer"))),"No Offer"))</f>
        <v/>
      </c>
      <c r="AC572" s="651">
        <v>568</v>
      </c>
      <c r="AD572" s="651">
        <f>AC572</f>
        <v>568</v>
      </c>
    </row>
    <row r="573" spans="1:30" ht="12.75" customHeight="1" x14ac:dyDescent="0.2">
      <c r="A573" s="316"/>
      <c r="B573" s="558"/>
      <c r="C573" s="318"/>
      <c r="D573" s="562"/>
      <c r="E573" s="572"/>
      <c r="F573" s="572"/>
      <c r="G573" s="572"/>
      <c r="H573" s="408"/>
      <c r="I573" s="573"/>
      <c r="J573" s="573"/>
      <c r="K573" s="573"/>
      <c r="L573" s="411"/>
      <c r="M573" s="572"/>
      <c r="N573" s="572"/>
      <c r="O573" s="572"/>
      <c r="P573" s="408"/>
      <c r="Q573" s="575"/>
      <c r="R573" s="575"/>
      <c r="S573" s="575"/>
      <c r="T573" s="411"/>
      <c r="U573" s="576"/>
      <c r="V573" s="576"/>
      <c r="W573" s="576"/>
      <c r="X573" s="408"/>
      <c r="Y573" s="573"/>
      <c r="Z573" s="573"/>
      <c r="AA573" s="573"/>
      <c r="AB573" s="411"/>
      <c r="AC573" s="651">
        <v>569</v>
      </c>
    </row>
    <row r="574" spans="1:30" ht="41.25" customHeight="1" x14ac:dyDescent="0.2">
      <c r="A574" s="316" t="s">
        <v>2676</v>
      </c>
      <c r="B574" s="558" t="s">
        <v>2677</v>
      </c>
      <c r="C574" s="318">
        <f>'Series 1100 Input'!J574</f>
        <v>0</v>
      </c>
      <c r="D574" s="562" t="s">
        <v>401</v>
      </c>
      <c r="E574" s="572">
        <v>173.03</v>
      </c>
      <c r="F574" s="572">
        <v>173.03</v>
      </c>
      <c r="G574" s="572">
        <v>173.03</v>
      </c>
      <c r="H574" s="324" t="str">
        <f>IF((0=$C574),"",IFERROR(IF($C574&lt;10,$C574*E574,IF(AND(10&lt;=$C574,$C574&lt;=50),$C574*F574,IF($C574&gt;50,$C574*G574,"No Offer"))),"No Offer"))</f>
        <v/>
      </c>
      <c r="I574" s="573">
        <v>120</v>
      </c>
      <c r="J574" s="573">
        <v>120</v>
      </c>
      <c r="K574" s="573">
        <v>120</v>
      </c>
      <c r="L574" s="326" t="str">
        <f>IF((0=$C574),"",IFERROR(IF($C574&lt;10,$C574*I574,IF(AND(10&lt;=$C574,$C574&lt;=50),$C574*J574,IF($C574&gt;50,$C574*K574,"No Offer"))),"No Offer"))</f>
        <v/>
      </c>
      <c r="M574" s="572">
        <v>232.01</v>
      </c>
      <c r="N574" s="572">
        <v>232.01</v>
      </c>
      <c r="O574" s="572">
        <v>232.01</v>
      </c>
      <c r="P574" s="324" t="str">
        <f>IF((0=$C574),"",IFERROR(IF($C574&lt;10,$C574*M574,IF(AND(10&lt;=$C574,$C574&lt;=50),$C574*N574,IF($C574&gt;50,$C574*O574,"No Offer"))),"No Offer"))</f>
        <v/>
      </c>
      <c r="Q574" s="575">
        <v>85</v>
      </c>
      <c r="R574" s="575">
        <v>85</v>
      </c>
      <c r="S574" s="575">
        <v>85</v>
      </c>
      <c r="T574" s="326" t="str">
        <f>IF((0=$C574),"",IFERROR(IF($C574&lt;10,$C574*Q574,IF(AND(10&lt;=$C574,$C574&lt;=50),$C574*R574,IF($C574&gt;50,$C574*S574,"No Offer"))),"No Offer"))</f>
        <v/>
      </c>
      <c r="U574" s="576">
        <v>120.73</v>
      </c>
      <c r="V574" s="576">
        <v>113.9</v>
      </c>
      <c r="W574" s="576">
        <v>111.75</v>
      </c>
      <c r="X574" s="324" t="str">
        <f>IF((0=$C574),"",IFERROR(IF($C574&lt;10,$C574*U574,IF(AND(10&lt;=$C574,$C574&lt;=50),$C574*V574,IF($C574&gt;50,$C574*W574,"No Offer"))),"No Offer"))</f>
        <v/>
      </c>
      <c r="Y574" s="409" t="s">
        <v>402</v>
      </c>
      <c r="Z574" s="409" t="s">
        <v>402</v>
      </c>
      <c r="AA574" s="409" t="s">
        <v>403</v>
      </c>
      <c r="AB574" s="326" t="str">
        <f>IF((0=$C574),"",IFERROR(IF($C574&lt;10,$C574*Y574,IF(AND(10&lt;=$C574,$C574&lt;=50),$C574*Z574,IF($C574&gt;50,$C574*AA574,"No Offer"))),"No Offer"))</f>
        <v/>
      </c>
      <c r="AC574" s="651">
        <v>570</v>
      </c>
      <c r="AD574" s="651">
        <f>AC574</f>
        <v>570</v>
      </c>
    </row>
    <row r="575" spans="1:30" ht="12.75" customHeight="1" x14ac:dyDescent="0.2">
      <c r="A575" s="316"/>
      <c r="B575" s="558"/>
      <c r="C575" s="318"/>
      <c r="D575" s="562"/>
      <c r="E575" s="572"/>
      <c r="F575" s="572"/>
      <c r="G575" s="572"/>
      <c r="H575" s="408"/>
      <c r="I575" s="573"/>
      <c r="J575" s="573"/>
      <c r="K575" s="573"/>
      <c r="L575" s="411"/>
      <c r="M575" s="572"/>
      <c r="N575" s="572"/>
      <c r="O575" s="572"/>
      <c r="P575" s="408"/>
      <c r="Q575" s="575"/>
      <c r="R575" s="575"/>
      <c r="S575" s="575"/>
      <c r="T575" s="411"/>
      <c r="U575" s="576"/>
      <c r="V575" s="576"/>
      <c r="W575" s="576"/>
      <c r="X575" s="408"/>
      <c r="Y575" s="573"/>
      <c r="Z575" s="573"/>
      <c r="AA575" s="573"/>
      <c r="AB575" s="411"/>
      <c r="AC575" s="651">
        <v>571</v>
      </c>
    </row>
    <row r="576" spans="1:30" ht="42.75" customHeight="1" x14ac:dyDescent="0.2">
      <c r="A576" s="316" t="s">
        <v>2678</v>
      </c>
      <c r="B576" s="558" t="s">
        <v>2679</v>
      </c>
      <c r="C576" s="318">
        <f>'Series 1100 Input'!J576</f>
        <v>0</v>
      </c>
      <c r="D576" s="562" t="s">
        <v>401</v>
      </c>
      <c r="E576" s="572">
        <v>180.29</v>
      </c>
      <c r="F576" s="572">
        <v>180.29</v>
      </c>
      <c r="G576" s="572">
        <v>180.29</v>
      </c>
      <c r="H576" s="324" t="str">
        <f>IF((0=$C576),"",IFERROR(IF($C576&lt;10,$C576*E576,IF(AND(10&lt;=$C576,$C576&lt;=50),$C576*F576,IF($C576&gt;50,$C576*G576,"No Offer"))),"No Offer"))</f>
        <v/>
      </c>
      <c r="I576" s="573">
        <v>120</v>
      </c>
      <c r="J576" s="573">
        <v>120</v>
      </c>
      <c r="K576" s="573">
        <v>120</v>
      </c>
      <c r="L576" s="326" t="str">
        <f>IF((0=$C576),"",IFERROR(IF($C576&lt;10,$C576*I576,IF(AND(10&lt;=$C576,$C576&lt;=50),$C576*J576,IF($C576&gt;50,$C576*K576,"No Offer"))),"No Offer"))</f>
        <v/>
      </c>
      <c r="M576" s="572">
        <v>339.82</v>
      </c>
      <c r="N576" s="572">
        <v>339.82</v>
      </c>
      <c r="O576" s="572">
        <v>339.82</v>
      </c>
      <c r="P576" s="324" t="str">
        <f>IF((0=$C576),"",IFERROR(IF($C576&lt;10,$C576*M576,IF(AND(10&lt;=$C576,$C576&lt;=50),$C576*N576,IF($C576&gt;50,$C576*O576,"No Offer"))),"No Offer"))</f>
        <v/>
      </c>
      <c r="Q576" s="575">
        <v>85</v>
      </c>
      <c r="R576" s="575">
        <v>85</v>
      </c>
      <c r="S576" s="575">
        <v>85</v>
      </c>
      <c r="T576" s="326" t="str">
        <f>IF((0=$C576),"",IFERROR(IF($C576&lt;10,$C576*Q576,IF(AND(10&lt;=$C576,$C576&lt;=50),$C576*R576,IF($C576&gt;50,$C576*S576,"No Offer"))),"No Offer"))</f>
        <v/>
      </c>
      <c r="U576" s="576">
        <v>135</v>
      </c>
      <c r="V576" s="576">
        <v>125</v>
      </c>
      <c r="W576" s="576">
        <v>120</v>
      </c>
      <c r="X576" s="324" t="str">
        <f>IF((0=$C576),"",IFERROR(IF($C576&lt;10,$C576*U576,IF(AND(10&lt;=$C576,$C576&lt;=50),$C576*V576,IF($C576&gt;50,$C576*W576,"No Offer"))),"No Offer"))</f>
        <v/>
      </c>
      <c r="Y576" s="409" t="s">
        <v>402</v>
      </c>
      <c r="Z576" s="409" t="s">
        <v>402</v>
      </c>
      <c r="AA576" s="409" t="s">
        <v>403</v>
      </c>
      <c r="AB576" s="326" t="str">
        <f>IF((0=$C576),"",IFERROR(IF($C576&lt;10,$C576*Y576,IF(AND(10&lt;=$C576,$C576&lt;=50),$C576*Z576,IF($C576&gt;50,$C576*AA576,"No Offer"))),"No Offer"))</f>
        <v/>
      </c>
      <c r="AC576" s="651">
        <v>572</v>
      </c>
      <c r="AD576" s="651">
        <f>AC576</f>
        <v>572</v>
      </c>
    </row>
    <row r="577" spans="1:30" ht="12.75" customHeight="1" x14ac:dyDescent="0.2">
      <c r="A577" s="316"/>
      <c r="B577" s="558"/>
      <c r="C577" s="318"/>
      <c r="D577" s="562"/>
      <c r="E577" s="572"/>
      <c r="F577" s="572"/>
      <c r="G577" s="572"/>
      <c r="H577" s="408"/>
      <c r="I577" s="573"/>
      <c r="J577" s="573"/>
      <c r="K577" s="573"/>
      <c r="L577" s="411"/>
      <c r="M577" s="572"/>
      <c r="N577" s="572"/>
      <c r="O577" s="572"/>
      <c r="P577" s="408"/>
      <c r="Q577" s="575"/>
      <c r="R577" s="575"/>
      <c r="S577" s="575"/>
      <c r="T577" s="411"/>
      <c r="U577" s="576"/>
      <c r="V577" s="576"/>
      <c r="W577" s="576"/>
      <c r="X577" s="408"/>
      <c r="Y577" s="573"/>
      <c r="Z577" s="573"/>
      <c r="AA577" s="573"/>
      <c r="AB577" s="411"/>
      <c r="AC577" s="651">
        <v>573</v>
      </c>
    </row>
    <row r="578" spans="1:30" ht="52.5" customHeight="1" x14ac:dyDescent="0.2">
      <c r="A578" s="316" t="s">
        <v>2680</v>
      </c>
      <c r="B578" s="558" t="s">
        <v>2681</v>
      </c>
      <c r="C578" s="318">
        <f>'Series 1100 Input'!J578</f>
        <v>0</v>
      </c>
      <c r="D578" s="562" t="s">
        <v>401</v>
      </c>
      <c r="E578" s="572">
        <v>180.29</v>
      </c>
      <c r="F578" s="572">
        <v>180.29</v>
      </c>
      <c r="G578" s="572">
        <v>180.29</v>
      </c>
      <c r="H578" s="324" t="str">
        <f>IF((0=$C578),"",IFERROR(IF($C578&lt;10,$C578*E578,IF(AND(10&lt;=$C578,$C578&lt;=50),$C578*F578,IF($C578&gt;50,$C578*G578,"No Offer"))),"No Offer"))</f>
        <v/>
      </c>
      <c r="I578" s="573">
        <v>120</v>
      </c>
      <c r="J578" s="573">
        <v>120</v>
      </c>
      <c r="K578" s="573">
        <v>120</v>
      </c>
      <c r="L578" s="326" t="str">
        <f>IF((0=$C578),"",IFERROR(IF($C578&lt;10,$C578*I578,IF(AND(10&lt;=$C578,$C578&lt;=50),$C578*J578,IF($C578&gt;50,$C578*K578,"No Offer"))),"No Offer"))</f>
        <v/>
      </c>
      <c r="M578" s="572">
        <v>339.82</v>
      </c>
      <c r="N578" s="572">
        <v>339.82</v>
      </c>
      <c r="O578" s="572">
        <v>339.82</v>
      </c>
      <c r="P578" s="324" t="str">
        <f>IF((0=$C578),"",IFERROR(IF($C578&lt;10,$C578*M578,IF(AND(10&lt;=$C578,$C578&lt;=50),$C578*N578,IF($C578&gt;50,$C578*O578,"No Offer"))),"No Offer"))</f>
        <v/>
      </c>
      <c r="Q578" s="575">
        <v>85</v>
      </c>
      <c r="R578" s="575">
        <v>85</v>
      </c>
      <c r="S578" s="575">
        <v>85</v>
      </c>
      <c r="T578" s="326" t="str">
        <f>IF((0=$C578),"",IFERROR(IF($C578&lt;10,$C578*Q578,IF(AND(10&lt;=$C578,$C578&lt;=50),$C578*R578,IF($C578&gt;50,$C578*S578,"No Offer"))),"No Offer"))</f>
        <v/>
      </c>
      <c r="U578" s="576">
        <v>135</v>
      </c>
      <c r="V578" s="576">
        <v>125</v>
      </c>
      <c r="W578" s="576">
        <v>120</v>
      </c>
      <c r="X578" s="324" t="str">
        <f>IF((0=$C578),"",IFERROR(IF($C578&lt;10,$C578*U578,IF(AND(10&lt;=$C578,$C578&lt;=50),$C578*V578,IF($C578&gt;50,$C578*W578,"No Offer"))),"No Offer"))</f>
        <v/>
      </c>
      <c r="Y578" s="409" t="s">
        <v>402</v>
      </c>
      <c r="Z578" s="409" t="s">
        <v>402</v>
      </c>
      <c r="AA578" s="409" t="s">
        <v>403</v>
      </c>
      <c r="AB578" s="326" t="str">
        <f>IF((0=$C578),"",IFERROR(IF($C578&lt;10,$C578*Y578,IF(AND(10&lt;=$C578,$C578&lt;=50),$C578*Z578,IF($C578&gt;50,$C578*AA578,"No Offer"))),"No Offer"))</f>
        <v/>
      </c>
      <c r="AC578" s="651">
        <v>574</v>
      </c>
      <c r="AD578" s="651">
        <f>AC578</f>
        <v>574</v>
      </c>
    </row>
    <row r="579" spans="1:30" ht="15" x14ac:dyDescent="0.2">
      <c r="A579" s="562"/>
      <c r="B579" s="597"/>
      <c r="C579" s="562"/>
      <c r="D579" s="562"/>
      <c r="E579" s="572"/>
      <c r="F579" s="572"/>
      <c r="G579" s="572"/>
      <c r="H579" s="569"/>
      <c r="I579" s="573"/>
      <c r="J579" s="573"/>
      <c r="K579" s="573"/>
      <c r="L579" s="573"/>
      <c r="M579" s="572"/>
      <c r="N579" s="572"/>
      <c r="O579" s="572"/>
      <c r="P579" s="572"/>
      <c r="Q579" s="575"/>
      <c r="R579" s="575"/>
      <c r="S579" s="575"/>
      <c r="T579" s="575"/>
      <c r="U579" s="576"/>
      <c r="V579" s="576"/>
      <c r="W579" s="576"/>
      <c r="X579" s="576"/>
      <c r="Y579" s="573"/>
      <c r="Z579" s="573"/>
      <c r="AA579" s="573"/>
      <c r="AB579" s="411"/>
      <c r="AC579" s="651">
        <v>575</v>
      </c>
    </row>
    <row r="580" spans="1:30" ht="15" x14ac:dyDescent="0.2">
      <c r="A580" s="587"/>
      <c r="B580" s="603" t="s">
        <v>2682</v>
      </c>
      <c r="C580" s="587"/>
      <c r="D580" s="587"/>
      <c r="E580" s="604"/>
      <c r="F580" s="604"/>
      <c r="G580" s="604"/>
      <c r="H580" s="587"/>
      <c r="I580" s="605"/>
      <c r="J580" s="605"/>
      <c r="K580" s="605"/>
      <c r="L580" s="605"/>
      <c r="M580" s="604"/>
      <c r="N580" s="604"/>
      <c r="O580" s="604"/>
      <c r="P580" s="604"/>
      <c r="Q580" s="604"/>
      <c r="R580" s="604"/>
      <c r="S580" s="604"/>
      <c r="T580" s="604"/>
      <c r="U580" s="605"/>
      <c r="V580" s="605"/>
      <c r="W580" s="605"/>
      <c r="X580" s="605"/>
      <c r="Y580" s="605"/>
      <c r="Z580" s="605"/>
      <c r="AA580" s="605"/>
      <c r="AB580" s="433"/>
      <c r="AC580" s="651">
        <v>576</v>
      </c>
    </row>
    <row r="581" spans="1:30" ht="15" x14ac:dyDescent="0.2">
      <c r="A581" s="562"/>
      <c r="B581" s="597"/>
      <c r="C581" s="562"/>
      <c r="D581" s="562"/>
      <c r="E581" s="572"/>
      <c r="F581" s="572"/>
      <c r="G581" s="572"/>
      <c r="H581" s="569"/>
      <c r="I581" s="573"/>
      <c r="J581" s="573"/>
      <c r="K581" s="573"/>
      <c r="L581" s="573"/>
      <c r="M581" s="572"/>
      <c r="N581" s="572"/>
      <c r="O581" s="572"/>
      <c r="P581" s="572"/>
      <c r="Q581" s="575"/>
      <c r="R581" s="575"/>
      <c r="S581" s="575"/>
      <c r="T581" s="575"/>
      <c r="U581" s="576"/>
      <c r="V581" s="576"/>
      <c r="W581" s="576"/>
      <c r="X581" s="576"/>
      <c r="Y581" s="573"/>
      <c r="Z581" s="573"/>
      <c r="AA581" s="573"/>
      <c r="AB581" s="411"/>
      <c r="AC581" s="651">
        <v>577</v>
      </c>
    </row>
    <row r="582" spans="1:30" ht="15" x14ac:dyDescent="0.2">
      <c r="A582" s="587"/>
      <c r="B582" s="603" t="s">
        <v>2683</v>
      </c>
      <c r="C582" s="587"/>
      <c r="D582" s="587"/>
      <c r="E582" s="804" t="s">
        <v>1747</v>
      </c>
      <c r="F582" s="804" t="s">
        <v>2554</v>
      </c>
      <c r="G582" s="804" t="s">
        <v>2555</v>
      </c>
      <c r="H582" s="587"/>
      <c r="I582" s="805" t="s">
        <v>1747</v>
      </c>
      <c r="J582" s="805" t="s">
        <v>2554</v>
      </c>
      <c r="K582" s="805" t="s">
        <v>2555</v>
      </c>
      <c r="L582" s="805"/>
      <c r="M582" s="804" t="s">
        <v>1747</v>
      </c>
      <c r="N582" s="804" t="s">
        <v>2554</v>
      </c>
      <c r="O582" s="804" t="s">
        <v>2555</v>
      </c>
      <c r="P582" s="804"/>
      <c r="Q582" s="804" t="s">
        <v>1747</v>
      </c>
      <c r="R582" s="804" t="s">
        <v>2554</v>
      </c>
      <c r="S582" s="804" t="s">
        <v>2555</v>
      </c>
      <c r="T582" s="804"/>
      <c r="U582" s="805" t="s">
        <v>1747</v>
      </c>
      <c r="V582" s="805" t="s">
        <v>2554</v>
      </c>
      <c r="W582" s="805" t="s">
        <v>2555</v>
      </c>
      <c r="X582" s="805"/>
      <c r="Y582" s="805" t="s">
        <v>1747</v>
      </c>
      <c r="Z582" s="805" t="s">
        <v>2554</v>
      </c>
      <c r="AA582" s="805" t="s">
        <v>2555</v>
      </c>
      <c r="AB582" s="433"/>
      <c r="AC582" s="651">
        <v>578</v>
      </c>
    </row>
    <row r="583" spans="1:30" ht="15" x14ac:dyDescent="0.2">
      <c r="A583" s="794"/>
      <c r="B583" s="721" t="s">
        <v>2210</v>
      </c>
      <c r="C583" s="722"/>
      <c r="D583" s="723"/>
      <c r="E583" s="723"/>
      <c r="F583" s="723"/>
      <c r="G583" s="724">
        <f>SUM(H585:H589)</f>
        <v>0</v>
      </c>
      <c r="H583" s="723"/>
      <c r="I583" s="723"/>
      <c r="J583" s="723"/>
      <c r="K583" s="724">
        <f>SUM(L585:L589)</f>
        <v>0</v>
      </c>
      <c r="L583" s="723"/>
      <c r="M583" s="723"/>
      <c r="N583" s="723"/>
      <c r="O583" s="724">
        <f>SUM(P585:P589)</f>
        <v>0</v>
      </c>
      <c r="P583" s="723"/>
      <c r="Q583" s="723"/>
      <c r="R583" s="723"/>
      <c r="S583" s="724">
        <f>SUM(T585:T589)</f>
        <v>0</v>
      </c>
      <c r="T583" s="723"/>
      <c r="U583" s="723"/>
      <c r="V583" s="723"/>
      <c r="W583" s="724">
        <f>SUM(X585:X589)</f>
        <v>0</v>
      </c>
      <c r="X583" s="723"/>
      <c r="Y583" s="723"/>
      <c r="Z583" s="723"/>
      <c r="AA583" s="724">
        <f>SUM(AB585:AB589)</f>
        <v>0</v>
      </c>
      <c r="AB583" s="723"/>
      <c r="AC583" s="651">
        <v>579</v>
      </c>
    </row>
    <row r="584" spans="1:30" ht="15" x14ac:dyDescent="0.2">
      <c r="A584" s="562"/>
      <c r="B584" s="597"/>
      <c r="C584" s="562"/>
      <c r="D584" s="562"/>
      <c r="E584" s="572"/>
      <c r="F584" s="572"/>
      <c r="G584" s="572"/>
      <c r="H584" s="569"/>
      <c r="I584" s="573"/>
      <c r="J584" s="573"/>
      <c r="K584" s="573"/>
      <c r="L584" s="573"/>
      <c r="M584" s="572"/>
      <c r="N584" s="572"/>
      <c r="O584" s="572"/>
      <c r="P584" s="572"/>
      <c r="Q584" s="575"/>
      <c r="R584" s="575"/>
      <c r="S584" s="575"/>
      <c r="T584" s="575"/>
      <c r="U584" s="576"/>
      <c r="V584" s="576"/>
      <c r="W584" s="576"/>
      <c r="X584" s="576"/>
      <c r="Y584" s="573"/>
      <c r="Z584" s="573"/>
      <c r="AA584" s="573"/>
      <c r="AB584" s="411"/>
      <c r="AC584" s="651">
        <v>580</v>
      </c>
    </row>
    <row r="585" spans="1:30" ht="38.25" x14ac:dyDescent="0.2">
      <c r="A585" s="316" t="s">
        <v>2684</v>
      </c>
      <c r="B585" s="558" t="s">
        <v>2685</v>
      </c>
      <c r="C585" s="318">
        <f>'Series 1100 Input'!J585</f>
        <v>0</v>
      </c>
      <c r="D585" s="562" t="s">
        <v>401</v>
      </c>
      <c r="E585" s="572" t="s">
        <v>392</v>
      </c>
      <c r="F585" s="572" t="s">
        <v>392</v>
      </c>
      <c r="G585" s="572" t="s">
        <v>392</v>
      </c>
      <c r="H585" s="324" t="str">
        <f>IF((0=$C585),"",IFERROR(IF($C585&lt;50,$C585*E585,IF(AND(50&lt;=$C585,$C585&lt;=250),$C585*F585,IF($C585&gt;250,$C585*G585,"No Offer"))),"No Offer"))</f>
        <v/>
      </c>
      <c r="I585" s="573">
        <v>120</v>
      </c>
      <c r="J585" s="573">
        <v>120</v>
      </c>
      <c r="K585" s="573">
        <v>120</v>
      </c>
      <c r="L585" s="326" t="str">
        <f>IF((0=$C585),"",IFERROR(IF($C585&lt;50,$C585*I585,IF(AND(50&lt;=$C585,$C585&lt;=250),$C585*J585,IF($C585&gt;250,$C585*K585,"No Offer"))),"No Offer"))</f>
        <v/>
      </c>
      <c r="M585" s="572">
        <v>192.49</v>
      </c>
      <c r="N585" s="572">
        <v>192.49</v>
      </c>
      <c r="O585" s="572">
        <v>192.49</v>
      </c>
      <c r="P585" s="324" t="str">
        <f>IF((0=$C585),"",IFERROR(IF($C585&lt;50,$C585*M585,IF(AND(50&lt;=$C585,$C585&lt;=250),$C585*N585,IF($C585&gt;250,$C585*O585,"No Offer"))),"No Offer"))</f>
        <v/>
      </c>
      <c r="Q585" s="575">
        <v>125</v>
      </c>
      <c r="R585" s="575">
        <v>115</v>
      </c>
      <c r="S585" s="575">
        <v>115</v>
      </c>
      <c r="T585" s="326" t="str">
        <f>IF((0=$C585),"",IFERROR(IF($C585&lt;50,$C585*Q585,IF(AND(50&lt;=$C585,$C585&lt;=250),$C585*R585,IF($C585&gt;250,$C585*S585,"No Offer"))),"No Offer"))</f>
        <v/>
      </c>
      <c r="U585" s="576">
        <v>178.25</v>
      </c>
      <c r="V585" s="576">
        <v>175.5</v>
      </c>
      <c r="W585" s="576">
        <v>162.85</v>
      </c>
      <c r="X585" s="324" t="str">
        <f>IF((0=$C585),"",IFERROR(IF($C585&lt;50,$C585*U585,IF(AND(50&lt;=$C585,$C585&lt;=250),$C585*V585,IF($C585&gt;250,$C585*W585,"No Offer"))),"No Offer"))</f>
        <v/>
      </c>
      <c r="Y585" s="409" t="s">
        <v>402</v>
      </c>
      <c r="Z585" s="409" t="s">
        <v>402</v>
      </c>
      <c r="AA585" s="409" t="s">
        <v>403</v>
      </c>
      <c r="AB585" s="326" t="str">
        <f>IF((0=$C585),"",IFERROR(IF($C585&lt;50,$C585*Y585,IF(AND(50&lt;=$C585,$C585&lt;=250),$C585*Z585,IF($C585&gt;250,$C585*AA585,"No Offer"))),"No Offer"))</f>
        <v/>
      </c>
      <c r="AC585" s="651">
        <v>581</v>
      </c>
      <c r="AD585" s="651">
        <f>AC585</f>
        <v>581</v>
      </c>
    </row>
    <row r="586" spans="1:30" ht="15" x14ac:dyDescent="0.2">
      <c r="A586" s="316"/>
      <c r="B586" s="558"/>
      <c r="C586" s="318"/>
      <c r="D586" s="562"/>
      <c r="E586" s="572"/>
      <c r="F586" s="572"/>
      <c r="G586" s="572"/>
      <c r="H586" s="408"/>
      <c r="I586" s="573"/>
      <c r="J586" s="573"/>
      <c r="K586" s="573"/>
      <c r="L586" s="411"/>
      <c r="M586" s="572"/>
      <c r="N586" s="572"/>
      <c r="O586" s="572"/>
      <c r="P586" s="408"/>
      <c r="Q586" s="575"/>
      <c r="R586" s="575"/>
      <c r="S586" s="575"/>
      <c r="T586" s="411"/>
      <c r="U586" s="576"/>
      <c r="V586" s="576"/>
      <c r="W586" s="576"/>
      <c r="X586" s="408"/>
      <c r="Y586" s="573"/>
      <c r="Z586" s="573"/>
      <c r="AA586" s="573"/>
      <c r="AB586" s="411"/>
      <c r="AC586" s="651">
        <v>582</v>
      </c>
    </row>
    <row r="587" spans="1:30" ht="38.25" x14ac:dyDescent="0.2">
      <c r="A587" s="316" t="s">
        <v>2686</v>
      </c>
      <c r="B587" s="558" t="s">
        <v>2687</v>
      </c>
      <c r="C587" s="318">
        <f>'Series 1100 Input'!J587</f>
        <v>0</v>
      </c>
      <c r="D587" s="562" t="s">
        <v>401</v>
      </c>
      <c r="E587" s="572" t="s">
        <v>392</v>
      </c>
      <c r="F587" s="572" t="s">
        <v>392</v>
      </c>
      <c r="G587" s="572" t="s">
        <v>392</v>
      </c>
      <c r="H587" s="324" t="str">
        <f>IF((0=$C587),"",IFERROR(IF($C587&lt;50,$C587*E587,IF(AND(50&lt;=$C587,$C587&lt;=250),$C587*F587,IF($C587&gt;250,$C587*G587,"No Offer"))),"No Offer"))</f>
        <v/>
      </c>
      <c r="I587" s="573">
        <v>120</v>
      </c>
      <c r="J587" s="573">
        <v>120</v>
      </c>
      <c r="K587" s="573">
        <v>120</v>
      </c>
      <c r="L587" s="326" t="str">
        <f>IF((0=$C587),"",IFERROR(IF($C587&lt;50,$C587*I587,IF(AND(50&lt;=$C587,$C587&lt;=250),$C587*J587,IF($C587&gt;250,$C587*K587,"No Offer"))),"No Offer"))</f>
        <v/>
      </c>
      <c r="M587" s="572">
        <v>192.49</v>
      </c>
      <c r="N587" s="572">
        <v>192.49</v>
      </c>
      <c r="O587" s="572">
        <v>192.49</v>
      </c>
      <c r="P587" s="324" t="str">
        <f>IF((0=$C587),"",IFERROR(IF($C587&lt;50,$C587*M587,IF(AND(50&lt;=$C587,$C587&lt;=250),$C587*N587,IF($C587&gt;250,$C587*O587,"No Offer"))),"No Offer"))</f>
        <v/>
      </c>
      <c r="Q587" s="575">
        <v>125</v>
      </c>
      <c r="R587" s="575">
        <v>115</v>
      </c>
      <c r="S587" s="575">
        <v>115</v>
      </c>
      <c r="T587" s="326" t="str">
        <f>IF((0=$C587),"",IFERROR(IF($C587&lt;50,$C587*Q587,IF(AND(50&lt;=$C587,$C587&lt;=250),$C587*R587,IF($C587&gt;250,$C587*S587,"No Offer"))),"No Offer"))</f>
        <v/>
      </c>
      <c r="U587" s="576">
        <v>175.5</v>
      </c>
      <c r="V587" s="576">
        <v>172.75</v>
      </c>
      <c r="W587" s="576">
        <v>160.1</v>
      </c>
      <c r="X587" s="324" t="str">
        <f>IF((0=$C587),"",IFERROR(IF($C587&lt;50,$C587*U587,IF(AND(50&lt;=$C587,$C587&lt;=250),$C587*V587,IF($C587&gt;250,$C587*W587,"No Offer"))),"No Offer"))</f>
        <v/>
      </c>
      <c r="Y587" s="409" t="s">
        <v>402</v>
      </c>
      <c r="Z587" s="409" t="s">
        <v>402</v>
      </c>
      <c r="AA587" s="409" t="s">
        <v>403</v>
      </c>
      <c r="AB587" s="326" t="str">
        <f>IF((0=$C587),"",IFERROR(IF($C587&lt;50,$C587*Y587,IF(AND(50&lt;=$C587,$C587&lt;=250),$C587*Z587,IF($C587&gt;250,$C587*AA587,"No Offer"))),"No Offer"))</f>
        <v/>
      </c>
      <c r="AC587" s="651">
        <v>583</v>
      </c>
      <c r="AD587" s="651">
        <f>AC587</f>
        <v>583</v>
      </c>
    </row>
    <row r="588" spans="1:30" ht="15" x14ac:dyDescent="0.2">
      <c r="A588" s="316"/>
      <c r="B588" s="558"/>
      <c r="C588" s="318"/>
      <c r="D588" s="562"/>
      <c r="E588" s="572"/>
      <c r="F588" s="572"/>
      <c r="G588" s="572"/>
      <c r="H588" s="408"/>
      <c r="I588" s="573"/>
      <c r="J588" s="573"/>
      <c r="K588" s="573"/>
      <c r="L588" s="411"/>
      <c r="M588" s="572"/>
      <c r="N588" s="572"/>
      <c r="O588" s="572"/>
      <c r="P588" s="408"/>
      <c r="Q588" s="575"/>
      <c r="R588" s="575"/>
      <c r="S588" s="575"/>
      <c r="T588" s="411"/>
      <c r="U588" s="576"/>
      <c r="V588" s="576"/>
      <c r="W588" s="576"/>
      <c r="X588" s="408"/>
      <c r="Y588" s="573"/>
      <c r="Z588" s="573"/>
      <c r="AA588" s="573"/>
      <c r="AB588" s="411"/>
      <c r="AC588" s="651">
        <v>584</v>
      </c>
    </row>
    <row r="589" spans="1:30" ht="38.25" x14ac:dyDescent="0.2">
      <c r="A589" s="316" t="s">
        <v>2688</v>
      </c>
      <c r="B589" s="558" t="s">
        <v>2689</v>
      </c>
      <c r="C589" s="318">
        <f>'Series 1100 Input'!J589</f>
        <v>0</v>
      </c>
      <c r="D589" s="562" t="s">
        <v>401</v>
      </c>
      <c r="E589" s="572" t="s">
        <v>392</v>
      </c>
      <c r="F589" s="572" t="s">
        <v>392</v>
      </c>
      <c r="G589" s="572" t="s">
        <v>392</v>
      </c>
      <c r="H589" s="324" t="str">
        <f>IF((0=$C589),"",IFERROR(IF($C589&lt;50,$C589*E589,IF(AND(50&lt;=$C589,$C589&lt;=250),$C589*F589,IF($C589&gt;250,$C589*G589,"No Offer"))),"No Offer"))</f>
        <v/>
      </c>
      <c r="I589" s="573">
        <v>120</v>
      </c>
      <c r="J589" s="573">
        <v>120</v>
      </c>
      <c r="K589" s="573">
        <v>120</v>
      </c>
      <c r="L589" s="326" t="str">
        <f>IF((0=$C589),"",IFERROR(IF($C589&lt;50,$C589*I589,IF(AND(50&lt;=$C589,$C589&lt;=250),$C589*J589,IF($C589&gt;250,$C589*K589,"No Offer"))),"No Offer"))</f>
        <v/>
      </c>
      <c r="M589" s="572">
        <v>192.49</v>
      </c>
      <c r="N589" s="572">
        <v>192.49</v>
      </c>
      <c r="O589" s="572">
        <v>192.49</v>
      </c>
      <c r="P589" s="324" t="str">
        <f>IF((0=$C589),"",IFERROR(IF($C589&lt;50,$C589*M589,IF(AND(50&lt;=$C589,$C589&lt;=250),$C589*N589,IF($C589&gt;250,$C589*O589,"No Offer"))),"No Offer"))</f>
        <v/>
      </c>
      <c r="Q589" s="575">
        <v>125</v>
      </c>
      <c r="R589" s="575">
        <v>115</v>
      </c>
      <c r="S589" s="575">
        <v>115</v>
      </c>
      <c r="T589" s="326" t="str">
        <f>IF((0=$C589),"",IFERROR(IF($C589&lt;50,$C589*Q589,IF(AND(50&lt;=$C589,$C589&lt;=250),$C589*R589,IF($C589&gt;250,$C589*S589,"No Offer"))),"No Offer"))</f>
        <v/>
      </c>
      <c r="U589" s="576">
        <v>172.75</v>
      </c>
      <c r="V589" s="576">
        <v>170</v>
      </c>
      <c r="W589" s="576">
        <v>157.35</v>
      </c>
      <c r="X589" s="324" t="str">
        <f>IF((0=$C589),"",IFERROR(IF($C589&lt;50,$C589*U589,IF(AND(50&lt;=$C589,$C589&lt;=250),$C589*V589,IF($C589&gt;250,$C589*W589,"No Offer"))),"No Offer"))</f>
        <v/>
      </c>
      <c r="Y589" s="409" t="s">
        <v>402</v>
      </c>
      <c r="Z589" s="409" t="s">
        <v>402</v>
      </c>
      <c r="AA589" s="409" t="s">
        <v>403</v>
      </c>
      <c r="AB589" s="326" t="str">
        <f>IF((0=$C589),"",IFERROR(IF($C589&lt;50,$C589*Y589,IF(AND(50&lt;=$C589,$C589&lt;=250),$C589*Z589,IF($C589&gt;250,$C589*AA589,"No Offer"))),"No Offer"))</f>
        <v/>
      </c>
      <c r="AC589" s="651">
        <v>585</v>
      </c>
      <c r="AD589" s="651">
        <f>AC589</f>
        <v>585</v>
      </c>
    </row>
    <row r="590" spans="1:30" ht="15" x14ac:dyDescent="0.2">
      <c r="A590" s="562"/>
      <c r="B590" s="597"/>
      <c r="C590" s="562"/>
      <c r="D590" s="562"/>
      <c r="E590" s="572"/>
      <c r="F590" s="572"/>
      <c r="G590" s="572"/>
      <c r="H590" s="569"/>
      <c r="I590" s="573"/>
      <c r="J590" s="573"/>
      <c r="K590" s="573"/>
      <c r="L590" s="573"/>
      <c r="M590" s="572"/>
      <c r="N590" s="572"/>
      <c r="O590" s="572"/>
      <c r="P590" s="572"/>
      <c r="Q590" s="575"/>
      <c r="R590" s="575"/>
      <c r="S590" s="575"/>
      <c r="T590" s="575"/>
      <c r="U590" s="576"/>
      <c r="V590" s="576"/>
      <c r="W590" s="576"/>
      <c r="X590" s="576"/>
      <c r="Y590" s="573"/>
      <c r="Z590" s="573"/>
      <c r="AA590" s="573"/>
      <c r="AB590" s="411"/>
      <c r="AC590" s="651">
        <v>586</v>
      </c>
    </row>
    <row r="591" spans="1:30" ht="15" x14ac:dyDescent="0.2">
      <c r="A591" s="587"/>
      <c r="B591" s="603" t="s">
        <v>2690</v>
      </c>
      <c r="C591" s="587"/>
      <c r="D591" s="587"/>
      <c r="E591" s="804" t="s">
        <v>1747</v>
      </c>
      <c r="F591" s="804" t="s">
        <v>2554</v>
      </c>
      <c r="G591" s="804" t="s">
        <v>2555</v>
      </c>
      <c r="H591" s="587"/>
      <c r="I591" s="805" t="s">
        <v>1747</v>
      </c>
      <c r="J591" s="805" t="s">
        <v>2554</v>
      </c>
      <c r="K591" s="805" t="s">
        <v>2555</v>
      </c>
      <c r="L591" s="805"/>
      <c r="M591" s="804" t="s">
        <v>1747</v>
      </c>
      <c r="N591" s="804" t="s">
        <v>2554</v>
      </c>
      <c r="O591" s="804" t="s">
        <v>2555</v>
      </c>
      <c r="P591" s="804"/>
      <c r="Q591" s="804" t="s">
        <v>1747</v>
      </c>
      <c r="R591" s="804" t="s">
        <v>2554</v>
      </c>
      <c r="S591" s="804" t="s">
        <v>2555</v>
      </c>
      <c r="T591" s="804"/>
      <c r="U591" s="805" t="s">
        <v>1747</v>
      </c>
      <c r="V591" s="805" t="s">
        <v>2554</v>
      </c>
      <c r="W591" s="805" t="s">
        <v>2555</v>
      </c>
      <c r="X591" s="805"/>
      <c r="Y591" s="805" t="s">
        <v>1747</v>
      </c>
      <c r="Z591" s="805" t="s">
        <v>2554</v>
      </c>
      <c r="AA591" s="805" t="s">
        <v>2555</v>
      </c>
      <c r="AB591" s="433"/>
      <c r="AC591" s="651">
        <v>587</v>
      </c>
    </row>
    <row r="592" spans="1:30" ht="15" x14ac:dyDescent="0.2">
      <c r="A592" s="794"/>
      <c r="B592" s="721" t="s">
        <v>2210</v>
      </c>
      <c r="C592" s="722"/>
      <c r="D592" s="723"/>
      <c r="E592" s="723"/>
      <c r="F592" s="723"/>
      <c r="G592" s="724">
        <f>SUM(H594:H598)</f>
        <v>0</v>
      </c>
      <c r="H592" s="723"/>
      <c r="I592" s="723"/>
      <c r="J592" s="723"/>
      <c r="K592" s="724">
        <f>SUM(L594:L598)</f>
        <v>0</v>
      </c>
      <c r="L592" s="723"/>
      <c r="M592" s="723"/>
      <c r="N592" s="723"/>
      <c r="O592" s="724">
        <f>SUM(P594:P598)</f>
        <v>0</v>
      </c>
      <c r="P592" s="723"/>
      <c r="Q592" s="723"/>
      <c r="R592" s="723"/>
      <c r="S592" s="724">
        <f>SUM(T594:T598)</f>
        <v>0</v>
      </c>
      <c r="T592" s="723"/>
      <c r="U592" s="723"/>
      <c r="V592" s="723"/>
      <c r="W592" s="724">
        <f>SUM(X594:X598)</f>
        <v>0</v>
      </c>
      <c r="X592" s="723"/>
      <c r="Y592" s="723"/>
      <c r="Z592" s="723"/>
      <c r="AA592" s="724">
        <f>SUM(AB594:AB598)</f>
        <v>0</v>
      </c>
      <c r="AB592" s="723"/>
      <c r="AC592" s="651">
        <v>588</v>
      </c>
    </row>
    <row r="593" spans="1:30" ht="15" x14ac:dyDescent="0.2">
      <c r="A593" s="562"/>
      <c r="B593" s="597"/>
      <c r="C593" s="562"/>
      <c r="D593" s="562"/>
      <c r="E593" s="572"/>
      <c r="F593" s="572"/>
      <c r="G593" s="572"/>
      <c r="H593" s="569"/>
      <c r="I593" s="573"/>
      <c r="J593" s="573"/>
      <c r="K593" s="573"/>
      <c r="L593" s="573"/>
      <c r="M593" s="572"/>
      <c r="N593" s="572"/>
      <c r="O593" s="572"/>
      <c r="P593" s="572"/>
      <c r="Q593" s="575"/>
      <c r="R593" s="575"/>
      <c r="S593" s="575"/>
      <c r="T593" s="575"/>
      <c r="U593" s="576"/>
      <c r="V593" s="576"/>
      <c r="W593" s="576"/>
      <c r="X593" s="576"/>
      <c r="Y593" s="573"/>
      <c r="Z593" s="573"/>
      <c r="AA593" s="573"/>
      <c r="AB593" s="411"/>
      <c r="AC593" s="651">
        <v>589</v>
      </c>
    </row>
    <row r="594" spans="1:30" ht="38.25" x14ac:dyDescent="0.2">
      <c r="A594" s="316" t="s">
        <v>2691</v>
      </c>
      <c r="B594" s="558" t="s">
        <v>2692</v>
      </c>
      <c r="C594" s="318">
        <f>'Series 1100 Input'!J594</f>
        <v>0</v>
      </c>
      <c r="D594" s="562" t="s">
        <v>401</v>
      </c>
      <c r="E594" s="572" t="s">
        <v>392</v>
      </c>
      <c r="F594" s="572" t="s">
        <v>392</v>
      </c>
      <c r="G594" s="572" t="s">
        <v>392</v>
      </c>
      <c r="H594" s="324" t="str">
        <f>IF((0=$C594),"",IFERROR(IF($C594&lt;50,$C594*E594,IF(AND(50&lt;=$C594,$C594&lt;=250),$C594*F594,IF($C594&gt;250,$C594*G594,"No Offer"))),"No Offer"))</f>
        <v/>
      </c>
      <c r="I594" s="573">
        <v>120</v>
      </c>
      <c r="J594" s="573">
        <v>120</v>
      </c>
      <c r="K594" s="573">
        <v>120</v>
      </c>
      <c r="L594" s="326" t="str">
        <f>IF((0=$C594),"",IFERROR(IF($C594&lt;50,$C594*I594,IF(AND(50&lt;=$C594,$C594&lt;=250),$C594*J594,IF($C594&gt;250,$C594*K594,"No Offer"))),"No Offer"))</f>
        <v/>
      </c>
      <c r="M594" s="572">
        <v>192.49</v>
      </c>
      <c r="N594" s="572">
        <v>192.49</v>
      </c>
      <c r="O594" s="572">
        <v>192.49</v>
      </c>
      <c r="P594" s="324" t="str">
        <f>IF((0=$C594),"",IFERROR(IF($C594&lt;50,$C594*M594,IF(AND(50&lt;=$C594,$C594&lt;=250),$C594*N594,IF($C594&gt;250,$C594*O594,"No Offer"))),"No Offer"))</f>
        <v/>
      </c>
      <c r="Q594" s="575">
        <v>125</v>
      </c>
      <c r="R594" s="575">
        <v>115</v>
      </c>
      <c r="S594" s="575">
        <v>115</v>
      </c>
      <c r="T594" s="326" t="str">
        <f>IF((0=$C594),"",IFERROR(IF($C594&lt;50,$C594*Q594,IF(AND(50&lt;=$C594,$C594&lt;=250),$C594*R594,IF($C594&gt;250,$C594*S594,"No Offer"))),"No Offer"))</f>
        <v/>
      </c>
      <c r="U594" s="576">
        <v>271.75</v>
      </c>
      <c r="V594" s="576">
        <v>266.8</v>
      </c>
      <c r="W594" s="576">
        <v>259.76</v>
      </c>
      <c r="X594" s="324" t="str">
        <f>IF((0=$C594),"",IFERROR(IF($C594&lt;50,$C594*U594,IF(AND(50&lt;=$C594,$C594&lt;=250),$C594*V594,IF($C594&gt;250,$C594*W594,"No Offer"))),"No Offer"))</f>
        <v/>
      </c>
      <c r="Y594" s="409" t="s">
        <v>402</v>
      </c>
      <c r="Z594" s="409" t="s">
        <v>402</v>
      </c>
      <c r="AA594" s="409" t="s">
        <v>403</v>
      </c>
      <c r="AB594" s="326" t="str">
        <f>IF((0=$C594),"",IFERROR(IF($C594&lt;50,$C594*Y594,IF(AND(50&lt;=$C594,$C594&lt;=250),$C594*Z594,IF($C594&gt;250,$C594*AA594,"No Offer"))),"No Offer"))</f>
        <v/>
      </c>
      <c r="AC594" s="651">
        <v>590</v>
      </c>
      <c r="AD594" s="651">
        <f>AC594</f>
        <v>590</v>
      </c>
    </row>
    <row r="595" spans="1:30" ht="15" x14ac:dyDescent="0.2">
      <c r="A595" s="316"/>
      <c r="B595" s="558"/>
      <c r="C595" s="318"/>
      <c r="D595" s="562"/>
      <c r="E595" s="572"/>
      <c r="F595" s="572"/>
      <c r="G595" s="572"/>
      <c r="H595" s="408"/>
      <c r="I595" s="573"/>
      <c r="J595" s="573"/>
      <c r="K595" s="573"/>
      <c r="L595" s="411"/>
      <c r="M595" s="572"/>
      <c r="N595" s="572"/>
      <c r="O595" s="572"/>
      <c r="P595" s="408"/>
      <c r="Q595" s="575"/>
      <c r="R595" s="575"/>
      <c r="S595" s="575"/>
      <c r="T595" s="411"/>
      <c r="U595" s="576"/>
      <c r="V595" s="576"/>
      <c r="W595" s="576"/>
      <c r="X595" s="408"/>
      <c r="Y595" s="573"/>
      <c r="Z595" s="573"/>
      <c r="AA595" s="573"/>
      <c r="AB595" s="411"/>
      <c r="AC595" s="651">
        <v>591</v>
      </c>
    </row>
    <row r="596" spans="1:30" ht="41.25" customHeight="1" x14ac:dyDescent="0.2">
      <c r="A596" s="316" t="s">
        <v>2693</v>
      </c>
      <c r="B596" s="558" t="s">
        <v>2694</v>
      </c>
      <c r="C596" s="318">
        <f>'Series 1100 Input'!J596</f>
        <v>0</v>
      </c>
      <c r="D596" s="562" t="s">
        <v>401</v>
      </c>
      <c r="E596" s="572" t="s">
        <v>392</v>
      </c>
      <c r="F596" s="572" t="s">
        <v>392</v>
      </c>
      <c r="G596" s="572" t="s">
        <v>392</v>
      </c>
      <c r="H596" s="324" t="str">
        <f>IF((0=$C596),"",IFERROR(IF($C596&lt;50,$C596*E596,IF(AND(50&lt;=$C596,$C596&lt;=250),$C596*F596,IF($C596&gt;250,$C596*G596,"No Offer"))),"No Offer"))</f>
        <v/>
      </c>
      <c r="I596" s="573">
        <v>120</v>
      </c>
      <c r="J596" s="573">
        <v>120</v>
      </c>
      <c r="K596" s="573">
        <v>120</v>
      </c>
      <c r="L596" s="326" t="str">
        <f>IF((0=$C596),"",IFERROR(IF($C596&lt;50,$C596*I596,IF(AND(50&lt;=$C596,$C596&lt;=250),$C596*J596,IF($C596&gt;250,$C596*K596,"No Offer"))),"No Offer"))</f>
        <v/>
      </c>
      <c r="M596" s="572">
        <v>192.49</v>
      </c>
      <c r="N596" s="572">
        <v>192.49</v>
      </c>
      <c r="O596" s="572">
        <v>192.49</v>
      </c>
      <c r="P596" s="324" t="str">
        <f>IF((0=$C596),"",IFERROR(IF($C596&lt;50,$C596*M596,IF(AND(50&lt;=$C596,$C596&lt;=250),$C596*N596,IF($C596&gt;250,$C596*O596,"No Offer"))),"No Offer"))</f>
        <v/>
      </c>
      <c r="Q596" s="575">
        <v>125</v>
      </c>
      <c r="R596" s="575">
        <v>115</v>
      </c>
      <c r="S596" s="575">
        <v>115</v>
      </c>
      <c r="T596" s="326" t="str">
        <f>IF((0=$C596),"",IFERROR(IF($C596&lt;50,$C596*Q596,IF(AND(50&lt;=$C596,$C596&lt;=250),$C596*R596,IF($C596&gt;250,$C596*S596,"No Offer"))),"No Offer"))</f>
        <v/>
      </c>
      <c r="U596" s="576">
        <v>260.75</v>
      </c>
      <c r="V596" s="576">
        <v>255.8</v>
      </c>
      <c r="W596" s="576">
        <v>248.76</v>
      </c>
      <c r="X596" s="324" t="str">
        <f>IF((0=$C596),"",IFERROR(IF($C596&lt;50,$C596*U596,IF(AND(50&lt;=$C596,$C596&lt;=250),$C596*V596,IF($C596&gt;250,$C596*W596,"No Offer"))),"No Offer"))</f>
        <v/>
      </c>
      <c r="Y596" s="409" t="s">
        <v>402</v>
      </c>
      <c r="Z596" s="409" t="s">
        <v>402</v>
      </c>
      <c r="AA596" s="409" t="s">
        <v>403</v>
      </c>
      <c r="AB596" s="326" t="str">
        <f>IF((0=$C596),"",IFERROR(IF($C596&lt;50,$C596*Y596,IF(AND(50&lt;=$C596,$C596&lt;=250),$C596*Z596,IF($C596&gt;250,$C596*AA596,"No Offer"))),"No Offer"))</f>
        <v/>
      </c>
      <c r="AC596" s="651">
        <v>592</v>
      </c>
      <c r="AD596" s="651">
        <f>AC596</f>
        <v>592</v>
      </c>
    </row>
    <row r="597" spans="1:30" ht="12.75" customHeight="1" x14ac:dyDescent="0.2">
      <c r="A597" s="316"/>
      <c r="B597" s="558"/>
      <c r="C597" s="318"/>
      <c r="D597" s="562"/>
      <c r="E597" s="572"/>
      <c r="F597" s="572"/>
      <c r="G597" s="572"/>
      <c r="H597" s="408"/>
      <c r="I597" s="573"/>
      <c r="J597" s="573"/>
      <c r="K597" s="573"/>
      <c r="L597" s="411"/>
      <c r="M597" s="572"/>
      <c r="N597" s="572"/>
      <c r="O597" s="572"/>
      <c r="P597" s="408"/>
      <c r="Q597" s="575"/>
      <c r="R597" s="575"/>
      <c r="S597" s="575"/>
      <c r="T597" s="411"/>
      <c r="U597" s="576"/>
      <c r="V597" s="576"/>
      <c r="W597" s="576"/>
      <c r="X597" s="408"/>
      <c r="Y597" s="573"/>
      <c r="Z597" s="573"/>
      <c r="AA597" s="573"/>
      <c r="AB597" s="411"/>
      <c r="AC597" s="651">
        <v>593</v>
      </c>
    </row>
    <row r="598" spans="1:30" ht="41.25" customHeight="1" x14ac:dyDescent="0.2">
      <c r="A598" s="316" t="s">
        <v>2695</v>
      </c>
      <c r="B598" s="558" t="s">
        <v>2696</v>
      </c>
      <c r="C598" s="318">
        <f>'Series 1100 Input'!J598</f>
        <v>0</v>
      </c>
      <c r="D598" s="562" t="s">
        <v>401</v>
      </c>
      <c r="E598" s="572" t="s">
        <v>392</v>
      </c>
      <c r="F598" s="572" t="s">
        <v>392</v>
      </c>
      <c r="G598" s="572" t="s">
        <v>392</v>
      </c>
      <c r="H598" s="324" t="str">
        <f>IF((0=$C598),"",IFERROR(IF($C598&lt;50,$C598*E598,IF(AND(50&lt;=$C598,$C598&lt;=250),$C598*F598,IF($C598&gt;250,$C598*G598,"No Offer"))),"No Offer"))</f>
        <v/>
      </c>
      <c r="I598" s="573">
        <v>120</v>
      </c>
      <c r="J598" s="573">
        <v>120</v>
      </c>
      <c r="K598" s="573">
        <v>120</v>
      </c>
      <c r="L598" s="326" t="str">
        <f>IF((0=$C598),"",IFERROR(IF($C598&lt;50,$C598*I598,IF(AND(50&lt;=$C598,$C598&lt;=250),$C598*J598,IF($C598&gt;250,$C598*K598,"No Offer"))),"No Offer"))</f>
        <v/>
      </c>
      <c r="M598" s="572">
        <v>192.49</v>
      </c>
      <c r="N598" s="572">
        <v>192.49</v>
      </c>
      <c r="O598" s="572">
        <v>192.49</v>
      </c>
      <c r="P598" s="324" t="str">
        <f>IF((0=$C598),"",IFERROR(IF($C598&lt;50,$C598*M598,IF(AND(50&lt;=$C598,$C598&lt;=250),$C598*N598,IF($C598&gt;250,$C598*O598,"No Offer"))),"No Offer"))</f>
        <v/>
      </c>
      <c r="Q598" s="575">
        <v>125</v>
      </c>
      <c r="R598" s="575">
        <v>115</v>
      </c>
      <c r="S598" s="575">
        <v>115</v>
      </c>
      <c r="T598" s="326" t="str">
        <f>IF((0=$C598),"",IFERROR(IF($C598&lt;50,$C598*Q598,IF(AND(50&lt;=$C598,$C598&lt;=250),$C598*R598,IF($C598&gt;250,$C598*S598,"No Offer"))),"No Offer"))</f>
        <v/>
      </c>
      <c r="U598" s="576">
        <v>260.75</v>
      </c>
      <c r="V598" s="576">
        <v>255.8</v>
      </c>
      <c r="W598" s="576">
        <v>248.76</v>
      </c>
      <c r="X598" s="324" t="str">
        <f>IF((0=$C598),"",IFERROR(IF($C598&lt;50,$C598*U598,IF(AND(50&lt;=$C598,$C598&lt;=250),$C598*V598,IF($C598&gt;250,$C598*W598,"No Offer"))),"No Offer"))</f>
        <v/>
      </c>
      <c r="Y598" s="409" t="s">
        <v>402</v>
      </c>
      <c r="Z598" s="409" t="s">
        <v>402</v>
      </c>
      <c r="AA598" s="409" t="s">
        <v>403</v>
      </c>
      <c r="AB598" s="326" t="str">
        <f>IF((0=$C598),"",IFERROR(IF($C598&lt;50,$C598*Y598,IF(AND(50&lt;=$C598,$C598&lt;=250),$C598*Z598,IF($C598&gt;250,$C598*AA598,"No Offer"))),"No Offer"))</f>
        <v/>
      </c>
      <c r="AC598" s="651">
        <v>594</v>
      </c>
      <c r="AD598" s="651">
        <f>AC598</f>
        <v>594</v>
      </c>
    </row>
    <row r="599" spans="1:30" ht="12.75" customHeight="1" x14ac:dyDescent="0.2">
      <c r="A599" s="562"/>
      <c r="B599" s="597"/>
      <c r="C599" s="562"/>
      <c r="D599" s="562"/>
      <c r="E599" s="572"/>
      <c r="F599" s="572"/>
      <c r="G599" s="572"/>
      <c r="H599" s="569"/>
      <c r="I599" s="573"/>
      <c r="J599" s="573"/>
      <c r="K599" s="573"/>
      <c r="L599" s="573"/>
      <c r="M599" s="572"/>
      <c r="N599" s="572"/>
      <c r="O599" s="572"/>
      <c r="P599" s="572"/>
      <c r="Q599" s="575"/>
      <c r="R599" s="575"/>
      <c r="S599" s="575"/>
      <c r="T599" s="575"/>
      <c r="U599" s="576"/>
      <c r="V599" s="576"/>
      <c r="W599" s="576"/>
      <c r="X599" s="576"/>
      <c r="Y599" s="573"/>
      <c r="Z599" s="573"/>
      <c r="AA599" s="573"/>
      <c r="AB599" s="562"/>
      <c r="AC599" s="651">
        <v>595</v>
      </c>
    </row>
    <row r="600" spans="1:30" ht="12.75" customHeight="1" x14ac:dyDescent="0.2">
      <c r="A600" s="587"/>
      <c r="B600" s="603" t="s">
        <v>2697</v>
      </c>
      <c r="C600" s="587"/>
      <c r="D600" s="587"/>
      <c r="E600" s="804" t="s">
        <v>1747</v>
      </c>
      <c r="F600" s="804" t="s">
        <v>2554</v>
      </c>
      <c r="G600" s="804" t="s">
        <v>2555</v>
      </c>
      <c r="H600" s="587"/>
      <c r="I600" s="805" t="s">
        <v>1747</v>
      </c>
      <c r="J600" s="805" t="s">
        <v>2554</v>
      </c>
      <c r="K600" s="805" t="s">
        <v>2555</v>
      </c>
      <c r="L600" s="805"/>
      <c r="M600" s="804" t="s">
        <v>1747</v>
      </c>
      <c r="N600" s="804" t="s">
        <v>2554</v>
      </c>
      <c r="O600" s="804" t="s">
        <v>2555</v>
      </c>
      <c r="P600" s="804"/>
      <c r="Q600" s="804" t="s">
        <v>1747</v>
      </c>
      <c r="R600" s="804" t="s">
        <v>2554</v>
      </c>
      <c r="S600" s="804" t="s">
        <v>2555</v>
      </c>
      <c r="T600" s="804"/>
      <c r="U600" s="805" t="s">
        <v>1747</v>
      </c>
      <c r="V600" s="805" t="s">
        <v>2554</v>
      </c>
      <c r="W600" s="805" t="s">
        <v>2555</v>
      </c>
      <c r="X600" s="805"/>
      <c r="Y600" s="805" t="s">
        <v>1747</v>
      </c>
      <c r="Z600" s="805" t="s">
        <v>2554</v>
      </c>
      <c r="AA600" s="805" t="s">
        <v>2555</v>
      </c>
      <c r="AB600" s="433"/>
      <c r="AC600" s="651">
        <v>596</v>
      </c>
    </row>
    <row r="601" spans="1:30" ht="12.75" customHeight="1" x14ac:dyDescent="0.2">
      <c r="A601" s="720"/>
      <c r="B601" s="721" t="s">
        <v>2210</v>
      </c>
      <c r="C601" s="722"/>
      <c r="D601" s="723"/>
      <c r="E601" s="723"/>
      <c r="F601" s="723"/>
      <c r="G601" s="724">
        <f>SUM(H603:H607)</f>
        <v>0</v>
      </c>
      <c r="H601" s="723"/>
      <c r="I601" s="723"/>
      <c r="J601" s="723"/>
      <c r="K601" s="724">
        <f>SUM(L603:L607)</f>
        <v>0</v>
      </c>
      <c r="L601" s="723"/>
      <c r="M601" s="723"/>
      <c r="N601" s="723"/>
      <c r="O601" s="724">
        <f>SUM(P603:P607)</f>
        <v>0</v>
      </c>
      <c r="P601" s="723"/>
      <c r="Q601" s="723"/>
      <c r="R601" s="723"/>
      <c r="S601" s="724">
        <f>SUM(T603:T607)</f>
        <v>0</v>
      </c>
      <c r="T601" s="723"/>
      <c r="U601" s="723"/>
      <c r="V601" s="723"/>
      <c r="W601" s="724">
        <f>SUM(X603:X607)</f>
        <v>0</v>
      </c>
      <c r="X601" s="723"/>
      <c r="Y601" s="723"/>
      <c r="Z601" s="723"/>
      <c r="AA601" s="724">
        <f>SUM(AB603:AB607)</f>
        <v>0</v>
      </c>
      <c r="AB601" s="723"/>
      <c r="AC601" s="651">
        <v>597</v>
      </c>
    </row>
    <row r="602" spans="1:30" ht="12.75" customHeight="1" x14ac:dyDescent="0.2">
      <c r="A602" s="562"/>
      <c r="B602" s="597"/>
      <c r="C602" s="562"/>
      <c r="D602" s="562"/>
      <c r="E602" s="572"/>
      <c r="F602" s="572"/>
      <c r="G602" s="572"/>
      <c r="H602" s="569"/>
      <c r="I602" s="573"/>
      <c r="J602" s="573"/>
      <c r="K602" s="573"/>
      <c r="L602" s="573"/>
      <c r="M602" s="572"/>
      <c r="N602" s="572"/>
      <c r="O602" s="572"/>
      <c r="P602" s="572"/>
      <c r="Q602" s="575"/>
      <c r="R602" s="575"/>
      <c r="S602" s="575"/>
      <c r="T602" s="575"/>
      <c r="U602" s="576"/>
      <c r="V602" s="576"/>
      <c r="W602" s="576"/>
      <c r="X602" s="576"/>
      <c r="Y602" s="573"/>
      <c r="Z602" s="573"/>
      <c r="AA602" s="573"/>
      <c r="AB602" s="411"/>
      <c r="AC602" s="651">
        <v>598</v>
      </c>
    </row>
    <row r="603" spans="1:30" ht="40.5" customHeight="1" x14ac:dyDescent="0.2">
      <c r="A603" s="316" t="s">
        <v>2698</v>
      </c>
      <c r="B603" s="558" t="s">
        <v>2699</v>
      </c>
      <c r="C603" s="318">
        <f>'Series 1100 Input'!J603</f>
        <v>0</v>
      </c>
      <c r="D603" s="562" t="s">
        <v>401</v>
      </c>
      <c r="E603" s="572" t="s">
        <v>392</v>
      </c>
      <c r="F603" s="572" t="s">
        <v>392</v>
      </c>
      <c r="G603" s="572" t="s">
        <v>392</v>
      </c>
      <c r="H603" s="324" t="str">
        <f>IF((0=$C603),"",IFERROR(IF($C603&lt;50,$C603*E603,IF(AND(50&lt;=$C603,$C603&lt;=250),$C603*F603,IF($C603&gt;250,$C603*G603,"No Offer"))),"No Offer"))</f>
        <v/>
      </c>
      <c r="I603" s="573">
        <v>120</v>
      </c>
      <c r="J603" s="573">
        <v>120</v>
      </c>
      <c r="K603" s="573">
        <v>120</v>
      </c>
      <c r="L603" s="326" t="str">
        <f>IF((0=$C603),"",IFERROR(IF($C603&lt;50,$C603*I603,IF(AND(50&lt;=$C603,$C603&lt;=250),$C603*J603,IF($C603&gt;250,$C603*K603,"No Offer"))),"No Offer"))</f>
        <v/>
      </c>
      <c r="M603" s="572">
        <v>192.49</v>
      </c>
      <c r="N603" s="572">
        <v>192.49</v>
      </c>
      <c r="O603" s="572">
        <v>192.49</v>
      </c>
      <c r="P603" s="324" t="str">
        <f>IF((0=$C603),"",IFERROR(IF($C603&lt;50,$C603*M603,IF(AND(50&lt;=$C603,$C603&lt;=250),$C603*N603,IF($C603&gt;250,$C603*O603,"No Offer"))),"No Offer"))</f>
        <v/>
      </c>
      <c r="Q603" s="575">
        <v>125</v>
      </c>
      <c r="R603" s="575">
        <v>115</v>
      </c>
      <c r="S603" s="575">
        <v>115</v>
      </c>
      <c r="T603" s="326" t="str">
        <f>IF((0=$C603),"",IFERROR(IF($C603&lt;50,$C603*Q603,IF(AND(50&lt;=$C603,$C603&lt;=250),$C603*R603,IF($C603&gt;250,$C603*S603,"No Offer"))),"No Offer"))</f>
        <v/>
      </c>
      <c r="U603" s="576">
        <v>195.3</v>
      </c>
      <c r="V603" s="576">
        <v>183.2</v>
      </c>
      <c r="W603" s="576">
        <v>175.28</v>
      </c>
      <c r="X603" s="324" t="str">
        <f>IF((0=$C603),"",IFERROR(IF($C603&lt;50,$C603*U603,IF(AND(50&lt;=$C603,$C603&lt;=250),$C603*V603,IF($C603&gt;250,$C603*W603,"No Offer"))),"No Offer"))</f>
        <v/>
      </c>
      <c r="Y603" s="409" t="s">
        <v>402</v>
      </c>
      <c r="Z603" s="409" t="s">
        <v>402</v>
      </c>
      <c r="AA603" s="409" t="s">
        <v>403</v>
      </c>
      <c r="AB603" s="326" t="str">
        <f>IF((0=$C603),"",IFERROR(IF($C603&lt;50,$C603*Y603,IF(AND(50&lt;=$C603,$C603&lt;=250),$C603*Z603,IF($C603&gt;250,$C603*AA603,"No Offer"))),"No Offer"))</f>
        <v/>
      </c>
      <c r="AC603" s="651">
        <v>599</v>
      </c>
      <c r="AD603" s="651">
        <f>AC603</f>
        <v>599</v>
      </c>
    </row>
    <row r="604" spans="1:30" ht="12.75" customHeight="1" x14ac:dyDescent="0.2">
      <c r="A604" s="316"/>
      <c r="B604" s="558"/>
      <c r="C604" s="318"/>
      <c r="D604" s="562"/>
      <c r="E604" s="572"/>
      <c r="F604" s="572"/>
      <c r="G604" s="572"/>
      <c r="H604" s="408"/>
      <c r="I604" s="573">
        <v>120</v>
      </c>
      <c r="J604" s="573">
        <v>120</v>
      </c>
      <c r="K604" s="573">
        <v>120</v>
      </c>
      <c r="L604" s="411"/>
      <c r="M604" s="572"/>
      <c r="N604" s="572"/>
      <c r="O604" s="572"/>
      <c r="P604" s="408"/>
      <c r="Q604" s="575"/>
      <c r="R604" s="575"/>
      <c r="S604" s="575"/>
      <c r="T604" s="411"/>
      <c r="U604" s="576"/>
      <c r="V604" s="576"/>
      <c r="W604" s="576"/>
      <c r="X604" s="408"/>
      <c r="Y604" s="573"/>
      <c r="Z604" s="573"/>
      <c r="AA604" s="573"/>
      <c r="AB604" s="411"/>
      <c r="AC604" s="651">
        <v>600</v>
      </c>
    </row>
    <row r="605" spans="1:30" ht="43.5" customHeight="1" x14ac:dyDescent="0.2">
      <c r="A605" s="316" t="s">
        <v>2700</v>
      </c>
      <c r="B605" s="558" t="s">
        <v>2701</v>
      </c>
      <c r="C605" s="318">
        <f>'Series 1100 Input'!J605</f>
        <v>0</v>
      </c>
      <c r="D605" s="562" t="s">
        <v>401</v>
      </c>
      <c r="E605" s="572" t="s">
        <v>392</v>
      </c>
      <c r="F605" s="572" t="s">
        <v>392</v>
      </c>
      <c r="G605" s="572" t="s">
        <v>392</v>
      </c>
      <c r="H605" s="324" t="str">
        <f>IF((0=$C605),"",IFERROR(IF($C605&lt;50,$C605*E605,IF(AND(50&lt;=$C605,$C605&lt;=250),$C605*F605,IF($C605&gt;250,$C605*G605,"No Offer"))),"No Offer"))</f>
        <v/>
      </c>
      <c r="I605" s="573">
        <v>120</v>
      </c>
      <c r="J605" s="573">
        <v>120</v>
      </c>
      <c r="K605" s="573">
        <v>120</v>
      </c>
      <c r="L605" s="326" t="str">
        <f>IF((0=$C605),"",IFERROR(IF($C605&lt;50,$C605*I605,IF(AND(50&lt;=$C605,$C605&lt;=250),$C605*J605,IF($C605&gt;250,$C605*K605,"No Offer"))),"No Offer"))</f>
        <v/>
      </c>
      <c r="M605" s="572">
        <v>192.49</v>
      </c>
      <c r="N605" s="572">
        <v>192.49</v>
      </c>
      <c r="O605" s="572">
        <v>192.49</v>
      </c>
      <c r="P605" s="324" t="str">
        <f>IF((0=$C605),"",IFERROR(IF($C605&lt;50,$C605*M605,IF(AND(50&lt;=$C605,$C605&lt;=250),$C605*N605,IF($C605&gt;250,$C605*O605,"No Offer"))),"No Offer"))</f>
        <v/>
      </c>
      <c r="Q605" s="575">
        <v>125</v>
      </c>
      <c r="R605" s="575">
        <v>115</v>
      </c>
      <c r="S605" s="575">
        <v>115</v>
      </c>
      <c r="T605" s="326" t="str">
        <f>IF((0=$C605),"",IFERROR(IF($C605&lt;50,$C605*Q605,IF(AND(50&lt;=$C605,$C605&lt;=250),$C605*R605,IF($C605&gt;250,$C605*S605,"No Offer"))),"No Offer"))</f>
        <v/>
      </c>
      <c r="U605" s="576">
        <v>188.7</v>
      </c>
      <c r="V605" s="576">
        <v>176.6</v>
      </c>
      <c r="W605" s="576">
        <v>168.68</v>
      </c>
      <c r="X605" s="324" t="str">
        <f>IF((0=$C605),"",IFERROR(IF($C605&lt;50,$C605*U605,IF(AND(50&lt;=$C605,$C605&lt;=250),$C605*V605,IF($C605&gt;250,$C605*W605,"No Offer"))),"No Offer"))</f>
        <v/>
      </c>
      <c r="Y605" s="409" t="s">
        <v>402</v>
      </c>
      <c r="Z605" s="409" t="s">
        <v>402</v>
      </c>
      <c r="AA605" s="409" t="s">
        <v>403</v>
      </c>
      <c r="AB605" s="326" t="str">
        <f>IF((0=$C605),"",IFERROR(IF($C605&lt;50,$C605*Y605,IF(AND(50&lt;=$C605,$C605&lt;=250),$C605*Z605,IF($C605&gt;250,$C605*AA605,"No Offer"))),"No Offer"))</f>
        <v/>
      </c>
      <c r="AC605" s="651">
        <v>601</v>
      </c>
      <c r="AD605" s="651">
        <f>AC605</f>
        <v>601</v>
      </c>
    </row>
    <row r="606" spans="1:30" ht="12.75" customHeight="1" x14ac:dyDescent="0.2">
      <c r="A606" s="316"/>
      <c r="B606" s="558"/>
      <c r="C606" s="318"/>
      <c r="D606" s="562"/>
      <c r="E606" s="572"/>
      <c r="F606" s="572"/>
      <c r="G606" s="572"/>
      <c r="H606" s="408"/>
      <c r="I606" s="573"/>
      <c r="J606" s="573"/>
      <c r="K606" s="573"/>
      <c r="L606" s="411"/>
      <c r="M606" s="572"/>
      <c r="N606" s="572"/>
      <c r="O606" s="572"/>
      <c r="P606" s="408"/>
      <c r="Q606" s="575"/>
      <c r="R606" s="575"/>
      <c r="S606" s="575"/>
      <c r="T606" s="411"/>
      <c r="U606" s="576"/>
      <c r="V606" s="576"/>
      <c r="W606" s="576"/>
      <c r="X606" s="408"/>
      <c r="Y606" s="573"/>
      <c r="Z606" s="573"/>
      <c r="AA606" s="573"/>
      <c r="AB606" s="411"/>
      <c r="AC606" s="651">
        <v>602</v>
      </c>
    </row>
    <row r="607" spans="1:30" ht="40.5" customHeight="1" x14ac:dyDescent="0.2">
      <c r="A607" s="316" t="s">
        <v>2702</v>
      </c>
      <c r="B607" s="558" t="s">
        <v>2703</v>
      </c>
      <c r="C607" s="318">
        <f>'Series 1100 Input'!J607</f>
        <v>0</v>
      </c>
      <c r="D607" s="562" t="s">
        <v>401</v>
      </c>
      <c r="E607" s="572" t="s">
        <v>392</v>
      </c>
      <c r="F607" s="572" t="s">
        <v>392</v>
      </c>
      <c r="G607" s="572" t="s">
        <v>392</v>
      </c>
      <c r="H607" s="324" t="str">
        <f>IF((0=$C607),"",IFERROR(IF($C607&lt;50,$C607*E607,IF(AND(50&lt;=$C607,$C607&lt;=250),$C607*F607,IF($C607&gt;250,$C607*G607,"No Offer"))),"No Offer"))</f>
        <v/>
      </c>
      <c r="I607" s="573">
        <v>120</v>
      </c>
      <c r="J607" s="573">
        <v>120</v>
      </c>
      <c r="K607" s="573">
        <v>120</v>
      </c>
      <c r="L607" s="326" t="str">
        <f>IF((0=$C607),"",IFERROR(IF($C607&lt;50,$C607*I607,IF(AND(50&lt;=$C607,$C607&lt;=250),$C607*J607,IF($C607&gt;250,$C607*K607,"No Offer"))),"No Offer"))</f>
        <v/>
      </c>
      <c r="M607" s="572">
        <v>192.49</v>
      </c>
      <c r="N607" s="572">
        <v>192.49</v>
      </c>
      <c r="O607" s="572">
        <v>192.49</v>
      </c>
      <c r="P607" s="324" t="str">
        <f>IF((0=$C607),"",IFERROR(IF($C607&lt;50,$C607*M607,IF(AND(50&lt;=$C607,$C607&lt;=250),$C607*N607,IF($C607&gt;250,$C607*O607,"No Offer"))),"No Offer"))</f>
        <v/>
      </c>
      <c r="Q607" s="575">
        <v>125</v>
      </c>
      <c r="R607" s="575">
        <v>115</v>
      </c>
      <c r="S607" s="575">
        <v>115</v>
      </c>
      <c r="T607" s="326" t="str">
        <f>IF((0=$C607),"",IFERROR(IF($C607&lt;50,$C607*Q607,IF(AND(50&lt;=$C607,$C607&lt;=250),$C607*R607,IF($C607&gt;250,$C607*S607,"No Offer"))),"No Offer"))</f>
        <v/>
      </c>
      <c r="U607" s="576">
        <v>188.7</v>
      </c>
      <c r="V607" s="576">
        <v>176.6</v>
      </c>
      <c r="W607" s="576">
        <v>168.68</v>
      </c>
      <c r="X607" s="324" t="str">
        <f>IF((0=$C607),"",IFERROR(IF($C607&lt;50,$C607*U607,IF(AND(50&lt;=$C607,$C607&lt;=250),$C607*V607,IF($C607&gt;250,$C607*W607,"No Offer"))),"No Offer"))</f>
        <v/>
      </c>
      <c r="Y607" s="409" t="s">
        <v>402</v>
      </c>
      <c r="Z607" s="409" t="s">
        <v>402</v>
      </c>
      <c r="AA607" s="409" t="s">
        <v>403</v>
      </c>
      <c r="AB607" s="326" t="str">
        <f>IF((0=$C607),"",IFERROR(IF($C607&lt;50,$C607*Y607,IF(AND(50&lt;=$C607,$C607&lt;=250),$C607*Z607,IF($C607&gt;250,$C607*AA607,"No Offer"))),"No Offer"))</f>
        <v/>
      </c>
      <c r="AC607" s="651">
        <v>603</v>
      </c>
      <c r="AD607" s="651">
        <f>AC607</f>
        <v>603</v>
      </c>
    </row>
    <row r="608" spans="1:30" ht="12.75" customHeight="1" x14ac:dyDescent="0.2">
      <c r="A608" s="562"/>
      <c r="B608" s="597"/>
      <c r="C608" s="562"/>
      <c r="D608" s="562"/>
      <c r="E608" s="572"/>
      <c r="F608" s="572"/>
      <c r="G608" s="572"/>
      <c r="H608" s="569"/>
      <c r="I608" s="573"/>
      <c r="J608" s="573"/>
      <c r="K608" s="573"/>
      <c r="L608" s="573"/>
      <c r="M608" s="572"/>
      <c r="N608" s="572"/>
      <c r="O608" s="572"/>
      <c r="P608" s="572"/>
      <c r="Q608" s="575"/>
      <c r="R608" s="575"/>
      <c r="S608" s="575"/>
      <c r="T608" s="575"/>
      <c r="U608" s="576"/>
      <c r="V608" s="576"/>
      <c r="W608" s="576"/>
      <c r="X608" s="576"/>
      <c r="Y608" s="573"/>
      <c r="Z608" s="573"/>
      <c r="AA608" s="573"/>
      <c r="AB608" s="562"/>
      <c r="AC608" s="651">
        <v>604</v>
      </c>
    </row>
    <row r="609" spans="1:30" ht="12.75" customHeight="1" x14ac:dyDescent="0.2">
      <c r="A609" s="587"/>
      <c r="B609" s="603" t="s">
        <v>2704</v>
      </c>
      <c r="C609" s="587"/>
      <c r="D609" s="587"/>
      <c r="E609" s="804" t="s">
        <v>1747</v>
      </c>
      <c r="F609" s="804" t="s">
        <v>2554</v>
      </c>
      <c r="G609" s="804" t="s">
        <v>2555</v>
      </c>
      <c r="H609" s="587"/>
      <c r="I609" s="805" t="s">
        <v>1747</v>
      </c>
      <c r="J609" s="805" t="s">
        <v>2554</v>
      </c>
      <c r="K609" s="805" t="s">
        <v>2555</v>
      </c>
      <c r="L609" s="805"/>
      <c r="M609" s="804" t="s">
        <v>1747</v>
      </c>
      <c r="N609" s="804" t="s">
        <v>2554</v>
      </c>
      <c r="O609" s="804" t="s">
        <v>2555</v>
      </c>
      <c r="P609" s="804"/>
      <c r="Q609" s="804" t="s">
        <v>1747</v>
      </c>
      <c r="R609" s="804" t="s">
        <v>2554</v>
      </c>
      <c r="S609" s="804" t="s">
        <v>2555</v>
      </c>
      <c r="T609" s="804"/>
      <c r="U609" s="805" t="s">
        <v>1747</v>
      </c>
      <c r="V609" s="805" t="s">
        <v>2554</v>
      </c>
      <c r="W609" s="805" t="s">
        <v>2555</v>
      </c>
      <c r="X609" s="805"/>
      <c r="Y609" s="805" t="s">
        <v>1747</v>
      </c>
      <c r="Z609" s="805" t="s">
        <v>2554</v>
      </c>
      <c r="AA609" s="805" t="s">
        <v>2555</v>
      </c>
      <c r="AB609" s="433"/>
      <c r="AC609" s="651">
        <v>605</v>
      </c>
    </row>
    <row r="610" spans="1:30" ht="12.75" customHeight="1" x14ac:dyDescent="0.2">
      <c r="A610" s="720"/>
      <c r="B610" s="721" t="s">
        <v>2210</v>
      </c>
      <c r="C610" s="722"/>
      <c r="D610" s="723"/>
      <c r="E610" s="723"/>
      <c r="F610" s="723"/>
      <c r="G610" s="724">
        <f>SUM(H612:H615)</f>
        <v>0</v>
      </c>
      <c r="H610" s="723"/>
      <c r="I610" s="723"/>
      <c r="J610" s="723"/>
      <c r="K610" s="724">
        <f>SUM(L612:L615)</f>
        <v>0</v>
      </c>
      <c r="L610" s="723"/>
      <c r="M610" s="723"/>
      <c r="N610" s="723"/>
      <c r="O610" s="724">
        <f>SUM(P612:P615)</f>
        <v>0</v>
      </c>
      <c r="P610" s="723"/>
      <c r="Q610" s="723"/>
      <c r="R610" s="723"/>
      <c r="S610" s="724">
        <f>SUM(T612:T615)</f>
        <v>0</v>
      </c>
      <c r="T610" s="723"/>
      <c r="U610" s="723"/>
      <c r="V610" s="723"/>
      <c r="W610" s="724">
        <f>SUM(X612:X615)</f>
        <v>0</v>
      </c>
      <c r="X610" s="723"/>
      <c r="Y610" s="723"/>
      <c r="Z610" s="723"/>
      <c r="AA610" s="724">
        <f>SUM(AB612:AB615)</f>
        <v>0</v>
      </c>
      <c r="AB610" s="723"/>
      <c r="AC610" s="651">
        <v>606</v>
      </c>
    </row>
    <row r="611" spans="1:30" ht="15" x14ac:dyDescent="0.2">
      <c r="A611" s="316"/>
      <c r="B611" s="558"/>
      <c r="C611" s="318"/>
      <c r="D611" s="562"/>
      <c r="E611" s="572"/>
      <c r="F611" s="572"/>
      <c r="G611" s="572"/>
      <c r="H611" s="569"/>
      <c r="I611" s="573"/>
      <c r="J611" s="573"/>
      <c r="K611" s="573"/>
      <c r="L611" s="573"/>
      <c r="M611" s="572"/>
      <c r="N611" s="572"/>
      <c r="O611" s="572"/>
      <c r="P611" s="572"/>
      <c r="Q611" s="575"/>
      <c r="R611" s="575"/>
      <c r="S611" s="575"/>
      <c r="T611" s="575"/>
      <c r="U611" s="576"/>
      <c r="V611" s="576"/>
      <c r="W611" s="576"/>
      <c r="X611" s="576"/>
      <c r="Y611" s="573"/>
      <c r="Z611" s="573"/>
      <c r="AA611" s="573"/>
      <c r="AB611" s="411"/>
      <c r="AC611" s="651">
        <v>607</v>
      </c>
    </row>
    <row r="612" spans="1:30" ht="41.25" customHeight="1" x14ac:dyDescent="0.2">
      <c r="A612" s="316" t="s">
        <v>2705</v>
      </c>
      <c r="B612" s="558" t="s">
        <v>2706</v>
      </c>
      <c r="C612" s="318">
        <f>'Series 1100 Input'!J612</f>
        <v>0</v>
      </c>
      <c r="D612" s="562" t="s">
        <v>401</v>
      </c>
      <c r="E612" s="572">
        <v>48.47</v>
      </c>
      <c r="F612" s="572">
        <v>48.47</v>
      </c>
      <c r="G612" s="572">
        <v>48.47</v>
      </c>
      <c r="H612" s="324" t="str">
        <f>IF((0=$C612),"",IFERROR(IF($C612&lt;50,$C612*E612,IF(AND(50&lt;=$C612,$C612&lt;=250),$C612*F612,IF($C612&gt;250,$C612*G612,"No Offer"))),"No Offer"))</f>
        <v/>
      </c>
      <c r="I612" s="573">
        <v>50</v>
      </c>
      <c r="J612" s="573">
        <v>50</v>
      </c>
      <c r="K612" s="573">
        <v>50</v>
      </c>
      <c r="L612" s="326" t="str">
        <f>IF((0=$C612),"",IFERROR(IF($C612&lt;50,$C612*I612,IF(AND(50&lt;=$C612,$C612&lt;=250),$C612*J612,IF($C612&gt;250,$C612*K612,"No Offer"))),"No Offer"))</f>
        <v/>
      </c>
      <c r="M612" s="572">
        <v>76.22</v>
      </c>
      <c r="N612" s="572">
        <v>76.22</v>
      </c>
      <c r="O612" s="572">
        <v>76.22</v>
      </c>
      <c r="P612" s="324" t="str">
        <f>IF((0=$C612),"",IFERROR(IF($C612&lt;50,$C612*M612,IF(AND(50&lt;=$C612,$C612&lt;=250),$C612*N612,IF($C612&gt;250,$C612*O612,"No Offer"))),"No Offer"))</f>
        <v/>
      </c>
      <c r="Q612" s="575">
        <v>65</v>
      </c>
      <c r="R612" s="575">
        <v>60</v>
      </c>
      <c r="S612" s="575">
        <v>55</v>
      </c>
      <c r="T612" s="326" t="str">
        <f>IF((0=$C612),"",IFERROR(IF($C612&lt;50,$C612*Q612,IF(AND(50&lt;=$C612,$C612&lt;=250),$C612*R612,IF($C612&gt;250,$C612*S612,"No Offer"))),"No Offer"))</f>
        <v/>
      </c>
      <c r="U612" s="576">
        <v>59.519999999999996</v>
      </c>
      <c r="V612" s="576">
        <v>54.269999999999996</v>
      </c>
      <c r="W612" s="576">
        <v>53.919999999999995</v>
      </c>
      <c r="X612" s="324" t="str">
        <f>IF((0=$C612),"",IFERROR(IF($C612&lt;50,$C612*U612,IF(AND(50&lt;=$C612,$C612&lt;=250),$C612*V612,IF($C612&gt;250,$C612*W612,"No Offer"))),"No Offer"))</f>
        <v/>
      </c>
      <c r="Y612" s="409" t="s">
        <v>402</v>
      </c>
      <c r="Z612" s="409" t="s">
        <v>402</v>
      </c>
      <c r="AA612" s="409" t="s">
        <v>403</v>
      </c>
      <c r="AB612" s="326" t="str">
        <f>IF((0=$C612),"",IFERROR(IF($C612&lt;50,$C612*Y612,IF(AND(50&lt;=$C612,$C612&lt;=250),$C612*Z612,IF($C612&gt;250,$C612*AA612,"No Offer"))),"No Offer"))</f>
        <v/>
      </c>
      <c r="AC612" s="651">
        <v>608</v>
      </c>
      <c r="AD612" s="651">
        <f>AC612</f>
        <v>608</v>
      </c>
    </row>
    <row r="613" spans="1:30" ht="15" x14ac:dyDescent="0.2">
      <c r="A613" s="316"/>
      <c r="B613" s="558"/>
      <c r="C613" s="318"/>
      <c r="D613" s="562"/>
      <c r="E613" s="572"/>
      <c r="F613" s="572"/>
      <c r="G613" s="572"/>
      <c r="H613" s="408"/>
      <c r="I613" s="573"/>
      <c r="J613" s="573"/>
      <c r="K613" s="573"/>
      <c r="L613" s="411"/>
      <c r="M613" s="572"/>
      <c r="N613" s="572"/>
      <c r="O613" s="572"/>
      <c r="P613" s="408"/>
      <c r="Q613" s="575"/>
      <c r="R613" s="575"/>
      <c r="S613" s="575"/>
      <c r="T613" s="411"/>
      <c r="U613" s="576"/>
      <c r="V613" s="576"/>
      <c r="W613" s="576"/>
      <c r="X613" s="408"/>
      <c r="Y613" s="573"/>
      <c r="Z613" s="573"/>
      <c r="AA613" s="573"/>
      <c r="AB613" s="411"/>
      <c r="AC613" s="651">
        <v>609</v>
      </c>
    </row>
    <row r="614" spans="1:30" ht="41.25" customHeight="1" x14ac:dyDescent="0.2">
      <c r="A614" s="316" t="s">
        <v>2707</v>
      </c>
      <c r="B614" s="558" t="s">
        <v>2708</v>
      </c>
      <c r="C614" s="318">
        <f>'Series 1100 Input'!J614</f>
        <v>0</v>
      </c>
      <c r="D614" s="562" t="s">
        <v>401</v>
      </c>
      <c r="E614" s="572" t="s">
        <v>392</v>
      </c>
      <c r="F614" s="572" t="s">
        <v>392</v>
      </c>
      <c r="G614" s="572" t="s">
        <v>392</v>
      </c>
      <c r="H614" s="324" t="str">
        <f>IF((0=$C614),"",IFERROR(IF($C614&lt;50,$C614*E614,IF(AND(50&lt;=$C614,$C614&lt;=250),$C614*F614,IF($C614&gt;250,$C614*G614,"No Offer"))),"No Offer"))</f>
        <v/>
      </c>
      <c r="I614" s="573">
        <v>150</v>
      </c>
      <c r="J614" s="573">
        <v>150</v>
      </c>
      <c r="K614" s="573">
        <v>150</v>
      </c>
      <c r="L614" s="326" t="str">
        <f>IF((0=$C614),"",IFERROR(IF($C614&lt;50,$C614*I614,IF(AND(50&lt;=$C614,$C614&lt;=250),$C614*J614,IF($C614&gt;250,$C614*K614,"No Offer"))),"No Offer"))</f>
        <v/>
      </c>
      <c r="M614" s="572">
        <v>222.52</v>
      </c>
      <c r="N614" s="572">
        <v>222.52</v>
      </c>
      <c r="O614" s="572">
        <v>222.52</v>
      </c>
      <c r="P614" s="324" t="str">
        <f>IF((0=$C614),"",IFERROR(IF($C614&lt;50,$C614*M614,IF(AND(50&lt;=$C614,$C614&lt;=250),$C614*N614,IF($C614&gt;250,$C614*O614,"No Offer"))),"No Offer"))</f>
        <v/>
      </c>
      <c r="Q614" s="575">
        <v>280</v>
      </c>
      <c r="R614" s="575">
        <v>280</v>
      </c>
      <c r="S614" s="575">
        <v>280</v>
      </c>
      <c r="T614" s="326" t="str">
        <f>IF((0=$C614),"",IFERROR(IF($C614&lt;50,$C614*Q614,IF(AND(50&lt;=$C614,$C614&lt;=250),$C614*R614,IF($C614&gt;250,$C614*S614,"No Offer"))),"No Offer"))</f>
        <v/>
      </c>
      <c r="U614" s="576">
        <v>420</v>
      </c>
      <c r="V614" s="576">
        <v>410</v>
      </c>
      <c r="W614" s="576">
        <v>400</v>
      </c>
      <c r="X614" s="324" t="str">
        <f>IF((0=$C614),"",IFERROR(IF($C614&lt;50,$C614*U614,IF(AND(50&lt;=$C614,$C614&lt;=250),$C614*V614,IF($C614&gt;250,$C614*W614,"No Offer"))),"No Offer"))</f>
        <v/>
      </c>
      <c r="Y614" s="409" t="s">
        <v>402</v>
      </c>
      <c r="Z614" s="409" t="s">
        <v>402</v>
      </c>
      <c r="AA614" s="409" t="s">
        <v>403</v>
      </c>
      <c r="AB614" s="326" t="str">
        <f>IF((0=$C614),"",IFERROR(IF($C614&lt;50,$C614*Y614,IF(AND(50&lt;=$C614,$C614&lt;=250),$C614*Z614,IF($C614&gt;250,$C614*AA614,"No Offer"))),"No Offer"))</f>
        <v/>
      </c>
      <c r="AC614" s="651">
        <v>610</v>
      </c>
      <c r="AD614" s="651">
        <f>AC614</f>
        <v>610</v>
      </c>
    </row>
    <row r="615" spans="1:30" ht="15" x14ac:dyDescent="0.2">
      <c r="A615" s="316"/>
      <c r="B615" s="558"/>
      <c r="C615" s="318"/>
      <c r="D615" s="562"/>
      <c r="E615" s="572"/>
      <c r="F615" s="572"/>
      <c r="G615" s="572"/>
      <c r="H615" s="408"/>
      <c r="I615" s="573"/>
      <c r="J615" s="573"/>
      <c r="K615" s="573"/>
      <c r="L615" s="411"/>
      <c r="M615" s="572"/>
      <c r="N615" s="572"/>
      <c r="O615" s="572"/>
      <c r="P615" s="408"/>
      <c r="Q615" s="575"/>
      <c r="R615" s="575"/>
      <c r="S615" s="575"/>
      <c r="T615" s="411"/>
      <c r="U615" s="576"/>
      <c r="V615" s="576"/>
      <c r="W615" s="576"/>
      <c r="X615" s="408"/>
      <c r="Y615" s="573"/>
      <c r="Z615" s="573"/>
      <c r="AA615" s="573"/>
      <c r="AB615" s="411"/>
      <c r="AC615" s="651">
        <v>611</v>
      </c>
    </row>
    <row r="616" spans="1:30" ht="41.25" customHeight="1" x14ac:dyDescent="0.2">
      <c r="A616" s="316" t="s">
        <v>2709</v>
      </c>
      <c r="B616" s="558" t="s">
        <v>2710</v>
      </c>
      <c r="C616" s="318">
        <f>'Series 1100 Input'!J616</f>
        <v>0</v>
      </c>
      <c r="D616" s="562" t="s">
        <v>401</v>
      </c>
      <c r="E616" s="572" t="s">
        <v>392</v>
      </c>
      <c r="F616" s="572" t="s">
        <v>392</v>
      </c>
      <c r="G616" s="572" t="s">
        <v>392</v>
      </c>
      <c r="H616" s="324" t="str">
        <f>IF((0=$C616),"",IFERROR(IF($C616&lt;50,$C616*E616,IF(AND(50&lt;=$C616,$C616&lt;=250),$C616*F616,IF($C616&gt;250,$C616*G616,"No Offer"))),"No Offer"))</f>
        <v/>
      </c>
      <c r="I616" s="573">
        <v>150</v>
      </c>
      <c r="J616" s="573">
        <v>150</v>
      </c>
      <c r="K616" s="573">
        <v>150</v>
      </c>
      <c r="L616" s="326" t="str">
        <f>IF((0=$C616),"",IFERROR(IF($C616&lt;50,$C616*I616,IF(AND(50&lt;=$C616,$C616&lt;=250),$C616*J616,IF($C616&gt;250,$C616*K616,"No Offer"))),"No Offer"))</f>
        <v/>
      </c>
      <c r="M616" s="572">
        <v>219.15</v>
      </c>
      <c r="N616" s="572">
        <v>219.15</v>
      </c>
      <c r="O616" s="572">
        <v>219.15</v>
      </c>
      <c r="P616" s="324" t="str">
        <f>IF((0=$C616),"",IFERROR(IF($C616&lt;50,$C616*M616,IF(AND(50&lt;=$C616,$C616&lt;=250),$C616*N616,IF($C616&gt;250,$C616*O616,"No Offer"))),"No Offer"))</f>
        <v/>
      </c>
      <c r="Q616" s="575">
        <v>280</v>
      </c>
      <c r="R616" s="575">
        <v>280</v>
      </c>
      <c r="S616" s="575">
        <v>280</v>
      </c>
      <c r="T616" s="326" t="str">
        <f>IF((0=$C616),"",IFERROR(IF($C616&lt;50,$C616*Q616,IF(AND(50&lt;=$C616,$C616&lt;=250),$C616*R616,IF($C616&gt;250,$C616*S616,"No Offer"))),"No Offer"))</f>
        <v/>
      </c>
      <c r="U616" s="576">
        <v>441.75</v>
      </c>
      <c r="V616" s="576">
        <v>431.75</v>
      </c>
      <c r="W616" s="576">
        <v>422.75</v>
      </c>
      <c r="X616" s="324" t="str">
        <f>IF((0=$C616),"",IFERROR(IF($C616&lt;50,$C616*U616,IF(AND(50&lt;=$C616,$C616&lt;=250),$C616*V616,IF($C616&gt;250,$C616*W616,"No Offer"))),"No Offer"))</f>
        <v/>
      </c>
      <c r="Y616" s="409" t="s">
        <v>402</v>
      </c>
      <c r="Z616" s="409" t="s">
        <v>402</v>
      </c>
      <c r="AA616" s="409" t="s">
        <v>403</v>
      </c>
      <c r="AB616" s="326" t="str">
        <f>IF((0=$C616),"",IFERROR(IF($C616&lt;50,$C616*Y616,IF(AND(50&lt;=$C616,$C616&lt;=250),$C616*Z616,IF($C616&gt;250,$C616*AA616,"No Offer"))),"No Offer"))</f>
        <v/>
      </c>
      <c r="AC616" s="651">
        <v>612</v>
      </c>
      <c r="AD616" s="651">
        <f>AC616</f>
        <v>612</v>
      </c>
    </row>
    <row r="617" spans="1:30" ht="15" x14ac:dyDescent="0.2">
      <c r="A617" s="316"/>
      <c r="B617" s="558"/>
      <c r="C617" s="318"/>
      <c r="D617" s="562"/>
      <c r="E617" s="572"/>
      <c r="F617" s="572"/>
      <c r="G617" s="572"/>
      <c r="H617" s="569"/>
      <c r="I617" s="573"/>
      <c r="J617" s="573"/>
      <c r="K617" s="573"/>
      <c r="L617" s="573"/>
      <c r="M617" s="572"/>
      <c r="N617" s="572"/>
      <c r="O617" s="572"/>
      <c r="P617" s="572"/>
      <c r="Q617" s="575"/>
      <c r="R617" s="575"/>
      <c r="S617" s="575"/>
      <c r="T617" s="575"/>
      <c r="U617" s="576"/>
      <c r="V617" s="576"/>
      <c r="W617" s="576"/>
      <c r="X617" s="576"/>
      <c r="Y617" s="573"/>
      <c r="Z617" s="573"/>
      <c r="AA617" s="573"/>
      <c r="AB617" s="411"/>
      <c r="AC617" s="651">
        <v>613</v>
      </c>
    </row>
    <row r="618" spans="1:30" ht="41.25" customHeight="1" x14ac:dyDescent="0.2">
      <c r="A618" s="316" t="s">
        <v>2711</v>
      </c>
      <c r="B618" s="558" t="s">
        <v>2712</v>
      </c>
      <c r="C618" s="318">
        <f>'Series 1100 Input'!J618</f>
        <v>0</v>
      </c>
      <c r="D618" s="562" t="s">
        <v>401</v>
      </c>
      <c r="E618" s="572" t="s">
        <v>392</v>
      </c>
      <c r="F618" s="572" t="s">
        <v>392</v>
      </c>
      <c r="G618" s="572" t="s">
        <v>392</v>
      </c>
      <c r="H618" s="324" t="str">
        <f>IF((0=$C618),"",IFERROR(IF($C618&lt;50,$C618*E618,IF(AND(50&lt;=$C618,$C618&lt;=250),$C618*F618,IF($C618&gt;250,$C618*G618,"No Offer"))),"No Offer"))</f>
        <v/>
      </c>
      <c r="I618" s="573">
        <v>150</v>
      </c>
      <c r="J618" s="573">
        <v>150</v>
      </c>
      <c r="K618" s="573">
        <v>150</v>
      </c>
      <c r="L618" s="326" t="str">
        <f>IF((0=$C618),"",IFERROR(IF($C618&lt;50,$C618*I618,IF(AND(50&lt;=$C618,$C618&lt;=250),$C618*J618,IF($C618&gt;250,$C618*K618,"No Offer"))),"No Offer"))</f>
        <v/>
      </c>
      <c r="M618" s="572">
        <v>219.15</v>
      </c>
      <c r="N618" s="572">
        <v>219.15</v>
      </c>
      <c r="O618" s="572">
        <v>219.15</v>
      </c>
      <c r="P618" s="324" t="str">
        <f>IF((0=$C618),"",IFERROR(IF($C618&lt;50,$C618*M618,IF(AND(50&lt;=$C618,$C618&lt;=250),$C618*N618,IF($C618&gt;250,$C618*O618,"No Offer"))),"No Offer"))</f>
        <v/>
      </c>
      <c r="Q618" s="575">
        <v>280</v>
      </c>
      <c r="R618" s="575">
        <v>280</v>
      </c>
      <c r="S618" s="575">
        <v>280</v>
      </c>
      <c r="T618" s="326" t="str">
        <f>IF((0=$C618),"",IFERROR(IF($C618&lt;50,$C618*Q618,IF(AND(50&lt;=$C618,$C618&lt;=250),$C618*R618,IF($C618&gt;250,$C618*S618,"No Offer"))),"No Offer"))</f>
        <v/>
      </c>
      <c r="U618" s="576">
        <v>387.5</v>
      </c>
      <c r="V618" s="576">
        <v>377.5</v>
      </c>
      <c r="W618" s="576">
        <v>367.5</v>
      </c>
      <c r="X618" s="324" t="str">
        <f>IF((0=$C618),"",IFERROR(IF($C618&lt;50,$C618*U618,IF(AND(50&lt;=$C618,$C618&lt;=250),$C618*V618,IF($C618&gt;250,$C618*W618,"No Offer"))),"No Offer"))</f>
        <v/>
      </c>
      <c r="Y618" s="409" t="s">
        <v>402</v>
      </c>
      <c r="Z618" s="409" t="s">
        <v>402</v>
      </c>
      <c r="AA618" s="409" t="s">
        <v>403</v>
      </c>
      <c r="AB618" s="326" t="str">
        <f>IF((0=$C618),"",IFERROR(IF($C618&lt;50,$C618*Y618,IF(AND(50&lt;=$C618,$C618&lt;=250),$C618*Z618,IF($C618&gt;250,$C618*AA618,"No Offer"))),"No Offer"))</f>
        <v/>
      </c>
      <c r="AC618" s="651">
        <v>614</v>
      </c>
      <c r="AD618" s="651">
        <f>AC618</f>
        <v>614</v>
      </c>
    </row>
    <row r="619" spans="1:30" ht="15" x14ac:dyDescent="0.2">
      <c r="A619" s="562"/>
      <c r="B619" s="597"/>
      <c r="C619" s="562"/>
      <c r="D619" s="562"/>
      <c r="E619" s="572"/>
      <c r="F619" s="572"/>
      <c r="G619" s="572"/>
      <c r="H619" s="569"/>
      <c r="I619" s="573"/>
      <c r="J619" s="573"/>
      <c r="K619" s="573"/>
      <c r="L619" s="573"/>
      <c r="M619" s="572"/>
      <c r="N619" s="572"/>
      <c r="O619" s="572"/>
      <c r="P619" s="572"/>
      <c r="Q619" s="575"/>
      <c r="R619" s="575"/>
      <c r="S619" s="575"/>
      <c r="T619" s="575"/>
      <c r="U619" s="576"/>
      <c r="V619" s="576"/>
      <c r="W619" s="576"/>
      <c r="X619" s="576"/>
      <c r="Y619" s="573"/>
      <c r="Z619" s="573"/>
      <c r="AA619" s="573"/>
      <c r="AB619" s="411"/>
      <c r="AC619" s="651">
        <v>615</v>
      </c>
    </row>
    <row r="620" spans="1:30" ht="25.5" customHeight="1" x14ac:dyDescent="0.2">
      <c r="A620" s="311"/>
      <c r="B620" s="563" t="s">
        <v>2713</v>
      </c>
      <c r="C620" s="313"/>
      <c r="D620" s="568"/>
      <c r="E620" s="806"/>
      <c r="F620" s="806"/>
      <c r="G620" s="806"/>
      <c r="H620" s="568"/>
      <c r="I620" s="807"/>
      <c r="J620" s="807"/>
      <c r="K620" s="807"/>
      <c r="L620" s="807"/>
      <c r="M620" s="806"/>
      <c r="N620" s="806"/>
      <c r="O620" s="806"/>
      <c r="P620" s="806"/>
      <c r="Q620" s="806"/>
      <c r="R620" s="806"/>
      <c r="S620" s="806"/>
      <c r="T620" s="806"/>
      <c r="U620" s="807"/>
      <c r="V620" s="807"/>
      <c r="W620" s="807"/>
      <c r="X620" s="807"/>
      <c r="Y620" s="807"/>
      <c r="Z620" s="807"/>
      <c r="AA620" s="807"/>
      <c r="AB620" s="403"/>
      <c r="AC620" s="651">
        <v>616</v>
      </c>
    </row>
    <row r="621" spans="1:30" ht="15" x14ac:dyDescent="0.2">
      <c r="A621" s="316"/>
      <c r="B621" s="558"/>
      <c r="C621" s="318"/>
      <c r="D621" s="562"/>
      <c r="E621" s="572"/>
      <c r="F621" s="572"/>
      <c r="G621" s="572"/>
      <c r="H621" s="569"/>
      <c r="I621" s="573"/>
      <c r="J621" s="573"/>
      <c r="K621" s="573"/>
      <c r="L621" s="573"/>
      <c r="M621" s="572"/>
      <c r="N621" s="572"/>
      <c r="O621" s="572"/>
      <c r="P621" s="572"/>
      <c r="Q621" s="575"/>
      <c r="R621" s="575"/>
      <c r="S621" s="575"/>
      <c r="T621" s="575"/>
      <c r="U621" s="576"/>
      <c r="V621" s="576"/>
      <c r="W621" s="576"/>
      <c r="X621" s="576"/>
      <c r="Y621" s="573"/>
      <c r="Z621" s="573"/>
      <c r="AA621" s="573"/>
      <c r="AB621" s="411"/>
      <c r="AC621" s="651">
        <v>617</v>
      </c>
    </row>
    <row r="622" spans="1:30" ht="15" x14ac:dyDescent="0.2">
      <c r="A622" s="331"/>
      <c r="B622" s="603" t="s">
        <v>2626</v>
      </c>
      <c r="C622" s="334"/>
      <c r="D622" s="587"/>
      <c r="E622" s="804" t="s">
        <v>1747</v>
      </c>
      <c r="F622" s="804" t="s">
        <v>2554</v>
      </c>
      <c r="G622" s="804" t="s">
        <v>2555</v>
      </c>
      <c r="H622" s="587"/>
      <c r="I622" s="805" t="s">
        <v>1747</v>
      </c>
      <c r="J622" s="805" t="s">
        <v>2554</v>
      </c>
      <c r="K622" s="805" t="s">
        <v>2555</v>
      </c>
      <c r="L622" s="805"/>
      <c r="M622" s="804" t="s">
        <v>1747</v>
      </c>
      <c r="N622" s="804" t="s">
        <v>2554</v>
      </c>
      <c r="O622" s="804" t="s">
        <v>2555</v>
      </c>
      <c r="P622" s="804"/>
      <c r="Q622" s="804" t="s">
        <v>1747</v>
      </c>
      <c r="R622" s="804" t="s">
        <v>2554</v>
      </c>
      <c r="S622" s="804" t="s">
        <v>2555</v>
      </c>
      <c r="T622" s="804"/>
      <c r="U622" s="805" t="s">
        <v>1747</v>
      </c>
      <c r="V622" s="805" t="s">
        <v>2554</v>
      </c>
      <c r="W622" s="805" t="s">
        <v>2555</v>
      </c>
      <c r="X622" s="805"/>
      <c r="Y622" s="805" t="s">
        <v>1747</v>
      </c>
      <c r="Z622" s="805" t="s">
        <v>2554</v>
      </c>
      <c r="AA622" s="805" t="s">
        <v>2555</v>
      </c>
      <c r="AB622" s="433"/>
      <c r="AC622" s="651">
        <v>618</v>
      </c>
    </row>
    <row r="623" spans="1:30" ht="15" x14ac:dyDescent="0.2">
      <c r="A623" s="720"/>
      <c r="B623" s="721" t="s">
        <v>2210</v>
      </c>
      <c r="C623" s="722"/>
      <c r="D623" s="723"/>
      <c r="E623" s="723"/>
      <c r="F623" s="723"/>
      <c r="G623" s="724">
        <f>SUM(H625:H628)</f>
        <v>0</v>
      </c>
      <c r="H623" s="723"/>
      <c r="I623" s="723"/>
      <c r="J623" s="723"/>
      <c r="K623" s="724">
        <f>SUM(L625:L628)</f>
        <v>0</v>
      </c>
      <c r="L623" s="723"/>
      <c r="M623" s="723"/>
      <c r="N623" s="723"/>
      <c r="O623" s="724">
        <f>SUM(P625:P628)</f>
        <v>0</v>
      </c>
      <c r="P623" s="723"/>
      <c r="Q623" s="723"/>
      <c r="R623" s="723"/>
      <c r="S623" s="724">
        <f>SUM(T625:T628)</f>
        <v>0</v>
      </c>
      <c r="T623" s="723"/>
      <c r="U623" s="723"/>
      <c r="V623" s="723"/>
      <c r="W623" s="724">
        <f>SUM(X625:X628)</f>
        <v>0</v>
      </c>
      <c r="X623" s="723"/>
      <c r="Y623" s="723"/>
      <c r="Z623" s="723"/>
      <c r="AA623" s="724">
        <f>SUM(AB625:AB628)</f>
        <v>0</v>
      </c>
      <c r="AB623" s="723"/>
      <c r="AC623" s="651">
        <v>619</v>
      </c>
    </row>
    <row r="624" spans="1:30" ht="15" x14ac:dyDescent="0.2">
      <c r="A624" s="316"/>
      <c r="B624" s="558"/>
      <c r="C624" s="318"/>
      <c r="D624" s="562"/>
      <c r="E624" s="572"/>
      <c r="F624" s="572"/>
      <c r="G624" s="572"/>
      <c r="H624" s="569"/>
      <c r="I624" s="573"/>
      <c r="J624" s="573"/>
      <c r="K624" s="573"/>
      <c r="L624" s="573"/>
      <c r="M624" s="572"/>
      <c r="N624" s="572"/>
      <c r="O624" s="572"/>
      <c r="P624" s="572"/>
      <c r="Q624" s="575"/>
      <c r="R624" s="575"/>
      <c r="S624" s="575"/>
      <c r="T624" s="575"/>
      <c r="U624" s="576"/>
      <c r="V624" s="576"/>
      <c r="W624" s="576"/>
      <c r="X624" s="576"/>
      <c r="Y624" s="573"/>
      <c r="Z624" s="573"/>
      <c r="AA624" s="573"/>
      <c r="AB624" s="411"/>
      <c r="AC624" s="651">
        <v>620</v>
      </c>
    </row>
    <row r="625" spans="1:30" ht="41.25" customHeight="1" x14ac:dyDescent="0.2">
      <c r="A625" s="316" t="s">
        <v>2714</v>
      </c>
      <c r="B625" s="558" t="s">
        <v>2715</v>
      </c>
      <c r="C625" s="318">
        <f>'Series 1100 Input'!J625</f>
        <v>0</v>
      </c>
      <c r="D625" s="562" t="s">
        <v>401</v>
      </c>
      <c r="E625" s="572">
        <v>43.84</v>
      </c>
      <c r="F625" s="572">
        <v>43.84</v>
      </c>
      <c r="G625" s="572">
        <v>43.84</v>
      </c>
      <c r="H625" s="324" t="str">
        <f>IF((0=$C625),"",IFERROR(IF($C625&lt;50,$C625*E625,IF(AND(50&lt;=$C625,$C625&lt;=250),$C625*F625,IF($C625&gt;250,$C625*G625,"No Offer"))),"No Offer"))</f>
        <v/>
      </c>
      <c r="I625" s="573">
        <v>50</v>
      </c>
      <c r="J625" s="573">
        <v>50</v>
      </c>
      <c r="K625" s="573">
        <v>50</v>
      </c>
      <c r="L625" s="326" t="str">
        <f>IF((0=$C625),"",IFERROR(IF($C625&lt;50,$C625*I625,IF(AND(50&lt;=$C625,$C625&lt;=250),$C625*J625,IF($C625&gt;250,$C625*K625,"No Offer"))),"No Offer"))</f>
        <v/>
      </c>
      <c r="M625" s="572">
        <v>44.48</v>
      </c>
      <c r="N625" s="572">
        <v>44.48</v>
      </c>
      <c r="O625" s="572">
        <v>44.48</v>
      </c>
      <c r="P625" s="324" t="str">
        <f>IF((0=$C625),"",IFERROR(IF($C625&lt;50,$C625*M625,IF(AND(50&lt;=$C625,$C625&lt;=250),$C625*N625,IF($C625&gt;250,$C625*O625,"No Offer"))),"No Offer"))</f>
        <v/>
      </c>
      <c r="Q625" s="575">
        <v>30</v>
      </c>
      <c r="R625" s="575">
        <v>28</v>
      </c>
      <c r="S625" s="575">
        <v>28</v>
      </c>
      <c r="T625" s="326" t="str">
        <f>IF((0=$C625),"",IFERROR(IF($C625&lt;50,$C625*Q625,IF(AND(50&lt;=$C625,$C625&lt;=250),$C625*R625,IF($C625&gt;250,$C625*S625,"No Offer"))),"No Offer"))</f>
        <v/>
      </c>
      <c r="U625" s="576">
        <v>32.130000000000003</v>
      </c>
      <c r="V625" s="576">
        <v>28.9</v>
      </c>
      <c r="W625" s="576">
        <v>28.75</v>
      </c>
      <c r="X625" s="324" t="str">
        <f>IF((0=$C625),"",IFERROR(IF($C625&lt;50,$C625*U625,IF(AND(50&lt;=$C625,$C625&lt;=250),$C625*V625,IF($C625&gt;250,$C625*W625,"No Offer"))),"No Offer"))</f>
        <v/>
      </c>
      <c r="Y625" s="409" t="s">
        <v>402</v>
      </c>
      <c r="Z625" s="409" t="s">
        <v>402</v>
      </c>
      <c r="AA625" s="409" t="s">
        <v>403</v>
      </c>
      <c r="AB625" s="326" t="str">
        <f>IF((0=$C625),"",IFERROR(IF($C625&lt;50,$C625*Y625,IF(AND(50&lt;=$C625,$C625&lt;=250),$C625*Z625,IF($C625&gt;250,$C625*AA625,"No Offer"))),"No Offer"))</f>
        <v/>
      </c>
      <c r="AC625" s="651">
        <v>621</v>
      </c>
      <c r="AD625" s="651">
        <f>AC625</f>
        <v>621</v>
      </c>
    </row>
    <row r="626" spans="1:30" ht="15" x14ac:dyDescent="0.2">
      <c r="A626" s="316"/>
      <c r="B626" s="558"/>
      <c r="C626" s="318"/>
      <c r="D626" s="562"/>
      <c r="E626" s="572"/>
      <c r="F626" s="572"/>
      <c r="G626" s="572"/>
      <c r="H626" s="569"/>
      <c r="I626" s="573"/>
      <c r="J626" s="573"/>
      <c r="K626" s="573"/>
      <c r="L626" s="573"/>
      <c r="M626" s="572"/>
      <c r="N626" s="572"/>
      <c r="O626" s="572"/>
      <c r="P626" s="572"/>
      <c r="Q626" s="575"/>
      <c r="R626" s="575"/>
      <c r="S626" s="575"/>
      <c r="T626" s="575"/>
      <c r="U626" s="576"/>
      <c r="V626" s="576"/>
      <c r="W626" s="576"/>
      <c r="X626" s="576"/>
      <c r="Y626" s="573"/>
      <c r="Z626" s="573"/>
      <c r="AA626" s="573"/>
      <c r="AB626" s="411"/>
      <c r="AC626" s="651">
        <v>622</v>
      </c>
    </row>
    <row r="627" spans="1:30" ht="38.25" x14ac:dyDescent="0.2">
      <c r="A627" s="316" t="s">
        <v>2716</v>
      </c>
      <c r="B627" s="558" t="s">
        <v>2717</v>
      </c>
      <c r="C627" s="318">
        <f>'Series 1100 Input'!J627</f>
        <v>0</v>
      </c>
      <c r="D627" s="562" t="s">
        <v>401</v>
      </c>
      <c r="E627" s="572">
        <v>43.84</v>
      </c>
      <c r="F627" s="572">
        <v>43.84</v>
      </c>
      <c r="G627" s="572">
        <v>43.84</v>
      </c>
      <c r="H627" s="324" t="str">
        <f>IF((0=$C627),"",IFERROR(IF($C627&lt;50,$C627*E627,IF(AND(50&lt;=$C627,$C627&lt;=250),$C627*F627,IF($C627&gt;250,$C627*G627,"No Offer"))),"No Offer"))</f>
        <v/>
      </c>
      <c r="I627" s="573">
        <v>50</v>
      </c>
      <c r="J627" s="573">
        <v>50</v>
      </c>
      <c r="K627" s="573">
        <v>50</v>
      </c>
      <c r="L627" s="326" t="str">
        <f>IF((0=$C627),"",IFERROR(IF($C627&lt;50,$C627*I627,IF(AND(50&lt;=$C627,$C627&lt;=250),$C627*J627,IF($C627&gt;250,$C627*K627,"No Offer"))),"No Offer"))</f>
        <v/>
      </c>
      <c r="M627" s="572">
        <v>44.48</v>
      </c>
      <c r="N627" s="572">
        <v>44.48</v>
      </c>
      <c r="O627" s="572">
        <v>44.48</v>
      </c>
      <c r="P627" s="324" t="str">
        <f>IF((0=$C627),"",IFERROR(IF($C627&lt;50,$C627*M627,IF(AND(50&lt;=$C627,$C627&lt;=250),$C627*N627,IF($C627&gt;250,$C627*O627,"No Offer"))),"No Offer"))</f>
        <v/>
      </c>
      <c r="Q627" s="575">
        <v>30</v>
      </c>
      <c r="R627" s="575">
        <v>28</v>
      </c>
      <c r="S627" s="575">
        <v>28</v>
      </c>
      <c r="T627" s="326" t="str">
        <f>IF((0=$C627),"",IFERROR(IF($C627&lt;50,$C627*Q627,IF(AND(50&lt;=$C627,$C627&lt;=250),$C627*R627,IF($C627&gt;250,$C627*S627,"No Offer"))),"No Offer"))</f>
        <v/>
      </c>
      <c r="U627" s="576">
        <v>34.130000000000003</v>
      </c>
      <c r="V627" s="576">
        <v>30.9</v>
      </c>
      <c r="W627" s="576">
        <v>30.75</v>
      </c>
      <c r="X627" s="324" t="str">
        <f>IF((0=$C627),"",IFERROR(IF($C627&lt;50,$C627*U627,IF(AND(50&lt;=$C627,$C627&lt;=250),$C627*V627,IF($C627&gt;250,$C627*W627,"No Offer"))),"No Offer"))</f>
        <v/>
      </c>
      <c r="Y627" s="409" t="s">
        <v>402</v>
      </c>
      <c r="Z627" s="409" t="s">
        <v>402</v>
      </c>
      <c r="AA627" s="409" t="s">
        <v>403</v>
      </c>
      <c r="AB627" s="326" t="str">
        <f>IF((0=$C627),"",IFERROR(IF($C627&lt;50,$C627*Y627,IF(AND(50&lt;=$C627,$C627&lt;=250),$C627*Z627,IF($C627&gt;250,$C627*AA627,"No Offer"))),"No Offer"))</f>
        <v/>
      </c>
      <c r="AC627" s="651">
        <v>623</v>
      </c>
      <c r="AD627" s="651">
        <f>AC627</f>
        <v>623</v>
      </c>
    </row>
    <row r="628" spans="1:30" ht="15" x14ac:dyDescent="0.2">
      <c r="A628" s="316"/>
      <c r="B628" s="558"/>
      <c r="C628" s="318"/>
      <c r="D628" s="562"/>
      <c r="E628" s="572"/>
      <c r="F628" s="572"/>
      <c r="G628" s="572"/>
      <c r="H628" s="569"/>
      <c r="I628" s="573"/>
      <c r="J628" s="573"/>
      <c r="K628" s="573"/>
      <c r="L628" s="573"/>
      <c r="M628" s="572"/>
      <c r="N628" s="572"/>
      <c r="O628" s="572"/>
      <c r="P628" s="572"/>
      <c r="Q628" s="575"/>
      <c r="R628" s="575"/>
      <c r="S628" s="575"/>
      <c r="T628" s="575"/>
      <c r="U628" s="576"/>
      <c r="V628" s="576"/>
      <c r="W628" s="576"/>
      <c r="X628" s="576"/>
      <c r="Y628" s="573"/>
      <c r="Z628" s="573"/>
      <c r="AA628" s="573"/>
      <c r="AB628" s="411"/>
      <c r="AC628" s="651">
        <v>624</v>
      </c>
    </row>
    <row r="629" spans="1:30" ht="15" x14ac:dyDescent="0.2">
      <c r="A629" s="331"/>
      <c r="B629" s="586" t="s">
        <v>2657</v>
      </c>
      <c r="C629" s="334"/>
      <c r="D629" s="587"/>
      <c r="E629" s="804" t="s">
        <v>396</v>
      </c>
      <c r="F629" s="804" t="s">
        <v>397</v>
      </c>
      <c r="G629" s="804" t="s">
        <v>398</v>
      </c>
      <c r="H629" s="587"/>
      <c r="I629" s="805" t="s">
        <v>396</v>
      </c>
      <c r="J629" s="805" t="s">
        <v>397</v>
      </c>
      <c r="K629" s="805" t="s">
        <v>398</v>
      </c>
      <c r="L629" s="805"/>
      <c r="M629" s="804" t="s">
        <v>396</v>
      </c>
      <c r="N629" s="804" t="s">
        <v>397</v>
      </c>
      <c r="O629" s="804" t="s">
        <v>398</v>
      </c>
      <c r="P629" s="804"/>
      <c r="Q629" s="804" t="s">
        <v>396</v>
      </c>
      <c r="R629" s="804" t="s">
        <v>397</v>
      </c>
      <c r="S629" s="804" t="s">
        <v>398</v>
      </c>
      <c r="T629" s="804"/>
      <c r="U629" s="805" t="s">
        <v>396</v>
      </c>
      <c r="V629" s="805" t="s">
        <v>397</v>
      </c>
      <c r="W629" s="805" t="s">
        <v>398</v>
      </c>
      <c r="X629" s="805"/>
      <c r="Y629" s="805" t="s">
        <v>396</v>
      </c>
      <c r="Z629" s="805" t="s">
        <v>397</v>
      </c>
      <c r="AA629" s="805" t="s">
        <v>398</v>
      </c>
      <c r="AB629" s="433"/>
      <c r="AC629" s="651">
        <v>625</v>
      </c>
    </row>
    <row r="630" spans="1:30" ht="15" x14ac:dyDescent="0.2">
      <c r="A630" s="720"/>
      <c r="B630" s="721" t="s">
        <v>2210</v>
      </c>
      <c r="C630" s="722"/>
      <c r="D630" s="723"/>
      <c r="E630" s="723"/>
      <c r="F630" s="723"/>
      <c r="G630" s="724">
        <f>SUM(H632:H638)</f>
        <v>0</v>
      </c>
      <c r="H630" s="723"/>
      <c r="I630" s="723"/>
      <c r="J630" s="723"/>
      <c r="K630" s="724">
        <f>SUM(L632:L638)</f>
        <v>0</v>
      </c>
      <c r="L630" s="723"/>
      <c r="M630" s="723"/>
      <c r="N630" s="723"/>
      <c r="O630" s="724">
        <f>SUM(P632:P638)</f>
        <v>0</v>
      </c>
      <c r="P630" s="723"/>
      <c r="Q630" s="723"/>
      <c r="R630" s="723"/>
      <c r="S630" s="724">
        <f>SUM(T632:T638)</f>
        <v>0</v>
      </c>
      <c r="T630" s="723"/>
      <c r="U630" s="723"/>
      <c r="V630" s="723"/>
      <c r="W630" s="724">
        <f>SUM(X632:X638)</f>
        <v>0</v>
      </c>
      <c r="X630" s="723"/>
      <c r="Y630" s="723"/>
      <c r="Z630" s="723"/>
      <c r="AA630" s="724">
        <f>SUM(AB632:AB638)</f>
        <v>0</v>
      </c>
      <c r="AB630" s="723"/>
      <c r="AC630" s="651">
        <v>626</v>
      </c>
    </row>
    <row r="631" spans="1:30" ht="15" x14ac:dyDescent="0.2">
      <c r="A631" s="316"/>
      <c r="B631" s="558"/>
      <c r="C631" s="318"/>
      <c r="D631" s="562"/>
      <c r="E631" s="572"/>
      <c r="F631" s="572"/>
      <c r="G631" s="572"/>
      <c r="H631" s="569"/>
      <c r="I631" s="573"/>
      <c r="J631" s="573"/>
      <c r="K631" s="573"/>
      <c r="L631" s="573"/>
      <c r="M631" s="572"/>
      <c r="N631" s="572"/>
      <c r="O631" s="572"/>
      <c r="P631" s="572"/>
      <c r="Q631" s="575"/>
      <c r="R631" s="575"/>
      <c r="S631" s="575"/>
      <c r="T631" s="575"/>
      <c r="U631" s="576"/>
      <c r="V631" s="576"/>
      <c r="W631" s="576"/>
      <c r="X631" s="576"/>
      <c r="Y631" s="573"/>
      <c r="Z631" s="573"/>
      <c r="AA631" s="573"/>
      <c r="AB631" s="411"/>
      <c r="AC631" s="651">
        <v>627</v>
      </c>
    </row>
    <row r="632" spans="1:30" ht="41.25" customHeight="1" x14ac:dyDescent="0.2">
      <c r="A632" s="316" t="s">
        <v>2718</v>
      </c>
      <c r="B632" s="558" t="s">
        <v>2719</v>
      </c>
      <c r="C632" s="318">
        <f>'Series 1100 Input'!J632</f>
        <v>0</v>
      </c>
      <c r="D632" s="562" t="s">
        <v>401</v>
      </c>
      <c r="E632" s="572">
        <v>81.569999999999993</v>
      </c>
      <c r="F632" s="572">
        <v>81.569999999999993</v>
      </c>
      <c r="G632" s="572">
        <v>81.569999999999993</v>
      </c>
      <c r="H632" s="324" t="str">
        <f>IF((0=$C632),"",IFERROR(IF($C632&lt;10,$C632*E632,IF(AND(10&lt;=$C632,$C632&lt;=50),$C632*F632,IF($C632&gt;50,$C632*G632,"No Offer"))),"No Offer"))</f>
        <v/>
      </c>
      <c r="I632" s="573">
        <v>30</v>
      </c>
      <c r="J632" s="573">
        <v>30</v>
      </c>
      <c r="K632" s="573">
        <v>30</v>
      </c>
      <c r="L632" s="326" t="str">
        <f>IF((0=$C632),"",IFERROR(IF($C632&lt;10,$C632*I632,IF(AND(10&lt;=$C632,$C632&lt;=50),$C632*J632,IF($C632&gt;50,$C632*K632,"No Offer"))),"No Offer"))</f>
        <v/>
      </c>
      <c r="M632" s="572">
        <v>56.09</v>
      </c>
      <c r="N632" s="572">
        <v>56.09</v>
      </c>
      <c r="O632" s="572">
        <v>56.09</v>
      </c>
      <c r="P632" s="324" t="str">
        <f>IF((0=$C632),"",IFERROR(IF($C632&lt;10,$C632*M632,IF(AND(10&lt;=$C632,$C632&lt;=50),$C632*N632,IF($C632&gt;50,$C632*O632,"No Offer"))),"No Offer"))</f>
        <v/>
      </c>
      <c r="Q632" s="575">
        <v>40</v>
      </c>
      <c r="R632" s="575">
        <v>40</v>
      </c>
      <c r="S632" s="575">
        <v>40</v>
      </c>
      <c r="T632" s="326" t="str">
        <f>IF((0=$C632),"",IFERROR(IF($C632&lt;10,$C632*Q632,IF(AND(10&lt;=$C632,$C632&lt;=50),$C632*R632,IF($C632&gt;50,$C632*S632,"No Offer"))),"No Offer"))</f>
        <v/>
      </c>
      <c r="U632" s="576">
        <v>37.130000000000003</v>
      </c>
      <c r="V632" s="576">
        <v>33.9</v>
      </c>
      <c r="W632" s="576">
        <v>33.75</v>
      </c>
      <c r="X632" s="324" t="str">
        <f>IF((0=$C632),"",IFERROR(IF($C632&lt;10,$C632*U632,IF(AND(10&lt;=$C632,$C632&lt;=50),$C632*V632,IF($C632&gt;50,$C632*W632,"No Offer"))),"No Offer"))</f>
        <v/>
      </c>
      <c r="Y632" s="409" t="s">
        <v>402</v>
      </c>
      <c r="Z632" s="409" t="s">
        <v>402</v>
      </c>
      <c r="AA632" s="409" t="s">
        <v>403</v>
      </c>
      <c r="AB632" s="326" t="str">
        <f>IF((0=$C632),"",IFERROR(IF($C632&lt;10,$C632*Y632,IF(AND(10&lt;=$C632,$C632&lt;=50),$C632*Z632,IF($C632&gt;50,$C632*AA632,"No Offer"))),"No Offer"))</f>
        <v/>
      </c>
      <c r="AC632" s="651">
        <v>628</v>
      </c>
      <c r="AD632" s="651">
        <f>AC632</f>
        <v>628</v>
      </c>
    </row>
    <row r="633" spans="1:30" ht="15" x14ac:dyDescent="0.2">
      <c r="A633" s="316"/>
      <c r="B633" s="558"/>
      <c r="C633" s="318"/>
      <c r="D633" s="562"/>
      <c r="E633" s="572"/>
      <c r="F633" s="572"/>
      <c r="G633" s="572"/>
      <c r="H633" s="408"/>
      <c r="I633" s="573"/>
      <c r="J633" s="573"/>
      <c r="K633" s="573"/>
      <c r="L633" s="411"/>
      <c r="M633" s="572"/>
      <c r="N633" s="572"/>
      <c r="O633" s="572"/>
      <c r="P633" s="408"/>
      <c r="Q633" s="575"/>
      <c r="R633" s="575"/>
      <c r="S633" s="575"/>
      <c r="T633" s="411"/>
      <c r="U633" s="576"/>
      <c r="V633" s="576"/>
      <c r="W633" s="576"/>
      <c r="X633" s="408"/>
      <c r="Y633" s="573"/>
      <c r="Z633" s="573"/>
      <c r="AA633" s="573"/>
      <c r="AB633" s="411"/>
      <c r="AC633" s="651">
        <v>629</v>
      </c>
    </row>
    <row r="634" spans="1:30" ht="38.25" x14ac:dyDescent="0.2">
      <c r="A634" s="316" t="s">
        <v>2720</v>
      </c>
      <c r="B634" s="558" t="s">
        <v>2721</v>
      </c>
      <c r="C634" s="318">
        <f>'Series 1100 Input'!J634</f>
        <v>0</v>
      </c>
      <c r="D634" s="562" t="s">
        <v>401</v>
      </c>
      <c r="E634" s="572">
        <v>81.569999999999993</v>
      </c>
      <c r="F634" s="572">
        <v>81.569999999999993</v>
      </c>
      <c r="G634" s="572">
        <v>81.569999999999993</v>
      </c>
      <c r="H634" s="324" t="str">
        <f>IF((0=$C634),"",IFERROR(IF($C634&lt;10,$C634*E634,IF(AND(10&lt;=$C634,$C634&lt;=50),$C634*F634,IF($C634&gt;50,$C634*G634,"No Offer"))),"No Offer"))</f>
        <v/>
      </c>
      <c r="I634" s="573">
        <v>30</v>
      </c>
      <c r="J634" s="573">
        <v>30</v>
      </c>
      <c r="K634" s="573">
        <v>30</v>
      </c>
      <c r="L634" s="326" t="str">
        <f>IF((0=$C634),"",IFERROR(IF($C634&lt;10,$C634*I634,IF(AND(10&lt;=$C634,$C634&lt;=50),$C634*J634,IF($C634&gt;50,$C634*K634,"No Offer"))),"No Offer"))</f>
        <v/>
      </c>
      <c r="M634" s="572">
        <v>56.09</v>
      </c>
      <c r="N634" s="572">
        <v>56.09</v>
      </c>
      <c r="O634" s="572">
        <v>56.09</v>
      </c>
      <c r="P634" s="324" t="str">
        <f>IF((0=$C634),"",IFERROR(IF($C634&lt;10,$C634*M634,IF(AND(10&lt;=$C634,$C634&lt;=50),$C634*N634,IF($C634&gt;50,$C634*O634,"No Offer"))),"No Offer"))</f>
        <v/>
      </c>
      <c r="Q634" s="575">
        <v>40</v>
      </c>
      <c r="R634" s="575">
        <v>40</v>
      </c>
      <c r="S634" s="575">
        <v>40</v>
      </c>
      <c r="T634" s="326" t="str">
        <f>IF((0=$C634),"",IFERROR(IF($C634&lt;10,$C634*Q634,IF(AND(10&lt;=$C634,$C634&lt;=50),$C634*R634,IF($C634&gt;50,$C634*S634,"No Offer"))),"No Offer"))</f>
        <v/>
      </c>
      <c r="U634" s="576">
        <v>39.130000000000003</v>
      </c>
      <c r="V634" s="576">
        <v>35.9</v>
      </c>
      <c r="W634" s="576">
        <v>35.75</v>
      </c>
      <c r="X634" s="324" t="str">
        <f>IF((0=$C634),"",IFERROR(IF($C634&lt;10,$C634*U634,IF(AND(10&lt;=$C634,$C634&lt;=50),$C634*V634,IF($C634&gt;50,$C634*W634,"No Offer"))),"No Offer"))</f>
        <v/>
      </c>
      <c r="Y634" s="409" t="s">
        <v>402</v>
      </c>
      <c r="Z634" s="409" t="s">
        <v>402</v>
      </c>
      <c r="AA634" s="409" t="s">
        <v>403</v>
      </c>
      <c r="AB634" s="326" t="str">
        <f>IF((0=$C634),"",IFERROR(IF($C634&lt;10,$C634*Y634,IF(AND(10&lt;=$C634,$C634&lt;=50),$C634*Z634,IF($C634&gt;50,$C634*AA634,"No Offer"))),"No Offer"))</f>
        <v/>
      </c>
      <c r="AC634" s="651">
        <v>630</v>
      </c>
      <c r="AD634" s="651">
        <f>AC634</f>
        <v>630</v>
      </c>
    </row>
    <row r="635" spans="1:30" ht="15" x14ac:dyDescent="0.2">
      <c r="A635" s="316"/>
      <c r="B635" s="558"/>
      <c r="C635" s="318"/>
      <c r="D635" s="562"/>
      <c r="E635" s="572"/>
      <c r="F635" s="572"/>
      <c r="G635" s="572"/>
      <c r="H635" s="408"/>
      <c r="I635" s="573"/>
      <c r="J635" s="573"/>
      <c r="K635" s="573"/>
      <c r="L635" s="411"/>
      <c r="M635" s="572"/>
      <c r="N635" s="572"/>
      <c r="O635" s="572"/>
      <c r="P635" s="408"/>
      <c r="Q635" s="575"/>
      <c r="R635" s="575"/>
      <c r="S635" s="575"/>
      <c r="T635" s="411"/>
      <c r="U635" s="576"/>
      <c r="V635" s="576"/>
      <c r="W635" s="576"/>
      <c r="X635" s="408"/>
      <c r="Y635" s="573"/>
      <c r="Z635" s="573"/>
      <c r="AA635" s="573"/>
      <c r="AB635" s="411"/>
      <c r="AC635" s="651">
        <v>631</v>
      </c>
    </row>
    <row r="636" spans="1:30" ht="38.25" x14ac:dyDescent="0.2">
      <c r="A636" s="316" t="s">
        <v>2722</v>
      </c>
      <c r="B636" s="558" t="s">
        <v>2723</v>
      </c>
      <c r="C636" s="318">
        <f>'Series 1100 Input'!J636</f>
        <v>0</v>
      </c>
      <c r="D636" s="562" t="s">
        <v>401</v>
      </c>
      <c r="E636" s="572">
        <v>81.569999999999993</v>
      </c>
      <c r="F636" s="572">
        <v>81.569999999999993</v>
      </c>
      <c r="G636" s="572">
        <v>81.569999999999993</v>
      </c>
      <c r="H636" s="324" t="str">
        <f>IF((0=$C636),"",IFERROR(IF($C636&lt;10,$C636*E636,IF(AND(10&lt;=$C636,$C636&lt;=50),$C636*F636,IF($C636&gt;50,$C636*G636,"No Offer"))),"No Offer"))</f>
        <v/>
      </c>
      <c r="I636" s="573">
        <v>30</v>
      </c>
      <c r="J636" s="573">
        <v>30</v>
      </c>
      <c r="K636" s="573">
        <v>30</v>
      </c>
      <c r="L636" s="326" t="str">
        <f>IF((0=$C636),"",IFERROR(IF($C636&lt;10,$C636*I636,IF(AND(10&lt;=$C636,$C636&lt;=50),$C636*J636,IF($C636&gt;50,$C636*K636,"No Offer"))),"No Offer"))</f>
        <v/>
      </c>
      <c r="M636" s="572">
        <v>56.09</v>
      </c>
      <c r="N636" s="572">
        <v>56.09</v>
      </c>
      <c r="O636" s="572">
        <v>56.09</v>
      </c>
      <c r="P636" s="324" t="str">
        <f>IF((0=$C636),"",IFERROR(IF($C636&lt;10,$C636*M636,IF(AND(10&lt;=$C636,$C636&lt;=50),$C636*N636,IF($C636&gt;50,$C636*O636,"No Offer"))),"No Offer"))</f>
        <v/>
      </c>
      <c r="Q636" s="575">
        <v>40</v>
      </c>
      <c r="R636" s="575">
        <v>40</v>
      </c>
      <c r="S636" s="575">
        <v>40</v>
      </c>
      <c r="T636" s="326" t="str">
        <f>IF((0=$C636),"",IFERROR(IF($C636&lt;10,$C636*Q636,IF(AND(10&lt;=$C636,$C636&lt;=50),$C636*R636,IF($C636&gt;50,$C636*S636,"No Offer"))),"No Offer"))</f>
        <v/>
      </c>
      <c r="U636" s="576">
        <v>37.130000000000003</v>
      </c>
      <c r="V636" s="576">
        <v>33.9</v>
      </c>
      <c r="W636" s="576">
        <v>33.75</v>
      </c>
      <c r="X636" s="324" t="str">
        <f>IF((0=$C636),"",IFERROR(IF($C636&lt;10,$C636*U636,IF(AND(10&lt;=$C636,$C636&lt;=50),$C636*V636,IF($C636&gt;50,$C636*W636,"No Offer"))),"No Offer"))</f>
        <v/>
      </c>
      <c r="Y636" s="409" t="s">
        <v>402</v>
      </c>
      <c r="Z636" s="409" t="s">
        <v>402</v>
      </c>
      <c r="AA636" s="409" t="s">
        <v>403</v>
      </c>
      <c r="AB636" s="326" t="str">
        <f>IF((0=$C636),"",IFERROR(IF($C636&lt;10,$C636*Y636,IF(AND(10&lt;=$C636,$C636&lt;=50),$C636*Z636,IF($C636&gt;50,$C636*AA636,"No Offer"))),"No Offer"))</f>
        <v/>
      </c>
      <c r="AC636" s="651">
        <v>632</v>
      </c>
      <c r="AD636" s="651">
        <f>AC636</f>
        <v>632</v>
      </c>
    </row>
    <row r="637" spans="1:30" ht="15" x14ac:dyDescent="0.2">
      <c r="A637" s="316"/>
      <c r="B637" s="558"/>
      <c r="C637" s="318"/>
      <c r="D637" s="562"/>
      <c r="E637" s="572"/>
      <c r="F637" s="572"/>
      <c r="G637" s="572"/>
      <c r="H637" s="408"/>
      <c r="I637" s="573"/>
      <c r="J637" s="573"/>
      <c r="K637" s="573"/>
      <c r="L637" s="411"/>
      <c r="M637" s="572"/>
      <c r="N637" s="572"/>
      <c r="O637" s="572"/>
      <c r="P637" s="408"/>
      <c r="Q637" s="575"/>
      <c r="R637" s="575"/>
      <c r="S637" s="575"/>
      <c r="T637" s="411"/>
      <c r="U637" s="576"/>
      <c r="V637" s="576"/>
      <c r="W637" s="576"/>
      <c r="X637" s="408"/>
      <c r="Y637" s="573"/>
      <c r="Z637" s="573"/>
      <c r="AA637" s="573"/>
      <c r="AB637" s="411"/>
      <c r="AC637" s="651">
        <v>633</v>
      </c>
    </row>
    <row r="638" spans="1:30" ht="41.25" customHeight="1" x14ac:dyDescent="0.2">
      <c r="A638" s="316" t="s">
        <v>2724</v>
      </c>
      <c r="B638" s="558" t="s">
        <v>2725</v>
      </c>
      <c r="C638" s="318">
        <f>'Series 1100 Input'!J638</f>
        <v>0</v>
      </c>
      <c r="D638" s="562" t="s">
        <v>401</v>
      </c>
      <c r="E638" s="572">
        <v>81.569999999999993</v>
      </c>
      <c r="F638" s="572">
        <v>81.569999999999993</v>
      </c>
      <c r="G638" s="572">
        <v>81.569999999999993</v>
      </c>
      <c r="H638" s="324" t="str">
        <f>IF((0=$C638),"",IFERROR(IF($C638&lt;10,$C638*E638,IF(AND(10&lt;=$C638,$C638&lt;=50),$C638*F638,IF($C638&gt;50,$C638*G638,"No Offer"))),"No Offer"))</f>
        <v/>
      </c>
      <c r="I638" s="573">
        <v>30</v>
      </c>
      <c r="J638" s="573">
        <v>30</v>
      </c>
      <c r="K638" s="573">
        <v>30</v>
      </c>
      <c r="L638" s="326" t="str">
        <f>IF((0=$C638),"",IFERROR(IF($C638&lt;10,$C638*I638,IF(AND(10&lt;=$C638,$C638&lt;=50),$C638*J638,IF($C638&gt;50,$C638*K638,"No Offer"))),"No Offer"))</f>
        <v/>
      </c>
      <c r="M638" s="572">
        <v>56.09</v>
      </c>
      <c r="N638" s="572">
        <v>56.09</v>
      </c>
      <c r="O638" s="572">
        <v>56.09</v>
      </c>
      <c r="P638" s="324" t="str">
        <f>IF((0=$C638),"",IFERROR(IF($C638&lt;10,$C638*M638,IF(AND(10&lt;=$C638,$C638&lt;=50),$C638*N638,IF($C638&gt;50,$C638*O638,"No Offer"))),"No Offer"))</f>
        <v/>
      </c>
      <c r="Q638" s="575">
        <v>40</v>
      </c>
      <c r="R638" s="575">
        <v>40</v>
      </c>
      <c r="S638" s="575">
        <v>40</v>
      </c>
      <c r="T638" s="326" t="str">
        <f>IF((0=$C638),"",IFERROR(IF($C638&lt;10,$C638*Q638,IF(AND(10&lt;=$C638,$C638&lt;=50),$C638*R638,IF($C638&gt;50,$C638*S638,"No Offer"))),"No Offer"))</f>
        <v/>
      </c>
      <c r="U638" s="576">
        <v>39.130000000000003</v>
      </c>
      <c r="V638" s="576">
        <v>35.9</v>
      </c>
      <c r="W638" s="576">
        <v>35.75</v>
      </c>
      <c r="X638" s="324" t="str">
        <f>IF((0=$C638),"",IFERROR(IF($C638&lt;10,$C638*U638,IF(AND(10&lt;=$C638,$C638&lt;=50),$C638*V638,IF($C638&gt;50,$C638*W638,"No Offer"))),"No Offer"))</f>
        <v/>
      </c>
      <c r="Y638" s="409" t="s">
        <v>402</v>
      </c>
      <c r="Z638" s="409" t="s">
        <v>402</v>
      </c>
      <c r="AA638" s="409" t="s">
        <v>403</v>
      </c>
      <c r="AB638" s="326" t="str">
        <f>IF((0=$C638),"",IFERROR(IF($C638&lt;10,$C638*Y638,IF(AND(10&lt;=$C638,$C638&lt;=50),$C638*Z638,IF($C638&gt;50,$C638*AA638,"No Offer"))),"No Offer"))</f>
        <v/>
      </c>
      <c r="AC638" s="651">
        <v>634</v>
      </c>
      <c r="AD638" s="651">
        <f>AC638</f>
        <v>634</v>
      </c>
    </row>
    <row r="639" spans="1:30" ht="15" x14ac:dyDescent="0.2">
      <c r="A639" s="316"/>
      <c r="B639" s="558"/>
      <c r="C639" s="318"/>
      <c r="D639" s="562"/>
      <c r="E639" s="572"/>
      <c r="F639" s="572"/>
      <c r="G639" s="572"/>
      <c r="H639" s="569"/>
      <c r="I639" s="573"/>
      <c r="J639" s="573"/>
      <c r="K639" s="573"/>
      <c r="L639" s="573"/>
      <c r="M639" s="572"/>
      <c r="N639" s="572"/>
      <c r="O639" s="572"/>
      <c r="P639" s="572"/>
      <c r="Q639" s="575"/>
      <c r="R639" s="575"/>
      <c r="S639" s="575"/>
      <c r="T639" s="575"/>
      <c r="U639" s="576"/>
      <c r="V639" s="576"/>
      <c r="W639" s="576"/>
      <c r="X639" s="576"/>
      <c r="Y639" s="573"/>
      <c r="Z639" s="573"/>
      <c r="AA639" s="573"/>
      <c r="AB639" s="411"/>
      <c r="AC639" s="651">
        <v>635</v>
      </c>
    </row>
    <row r="640" spans="1:30" ht="15" x14ac:dyDescent="0.2">
      <c r="A640" s="331"/>
      <c r="B640" s="586" t="s">
        <v>2514</v>
      </c>
      <c r="C640" s="334"/>
      <c r="D640" s="587"/>
      <c r="E640" s="804" t="s">
        <v>1747</v>
      </c>
      <c r="F640" s="804" t="s">
        <v>2554</v>
      </c>
      <c r="G640" s="804" t="s">
        <v>2555</v>
      </c>
      <c r="H640" s="587"/>
      <c r="I640" s="805" t="s">
        <v>1747</v>
      </c>
      <c r="J640" s="805" t="s">
        <v>2554</v>
      </c>
      <c r="K640" s="805" t="s">
        <v>2555</v>
      </c>
      <c r="L640" s="805"/>
      <c r="M640" s="804" t="s">
        <v>1747</v>
      </c>
      <c r="N640" s="804" t="s">
        <v>2554</v>
      </c>
      <c r="O640" s="804" t="s">
        <v>2555</v>
      </c>
      <c r="P640" s="804"/>
      <c r="Q640" s="804" t="s">
        <v>1747</v>
      </c>
      <c r="R640" s="804" t="s">
        <v>2554</v>
      </c>
      <c r="S640" s="804" t="s">
        <v>2555</v>
      </c>
      <c r="T640" s="804"/>
      <c r="U640" s="805" t="s">
        <v>1747</v>
      </c>
      <c r="V640" s="805" t="s">
        <v>2554</v>
      </c>
      <c r="W640" s="805" t="s">
        <v>2555</v>
      </c>
      <c r="X640" s="805"/>
      <c r="Y640" s="805" t="s">
        <v>1747</v>
      </c>
      <c r="Z640" s="805" t="s">
        <v>2554</v>
      </c>
      <c r="AA640" s="805" t="s">
        <v>2555</v>
      </c>
      <c r="AB640" s="433"/>
      <c r="AC640" s="651">
        <v>636</v>
      </c>
    </row>
    <row r="641" spans="1:30" ht="15" x14ac:dyDescent="0.2">
      <c r="A641" s="720"/>
      <c r="B641" s="721" t="s">
        <v>2210</v>
      </c>
      <c r="C641" s="722"/>
      <c r="D641" s="723"/>
      <c r="E641" s="723"/>
      <c r="F641" s="723"/>
      <c r="G641" s="724">
        <f>SUM(H643:H649)</f>
        <v>0</v>
      </c>
      <c r="H641" s="723"/>
      <c r="I641" s="723"/>
      <c r="J641" s="723"/>
      <c r="K641" s="724">
        <f>SUM(L643:L649)</f>
        <v>0</v>
      </c>
      <c r="L641" s="723"/>
      <c r="M641" s="723"/>
      <c r="N641" s="723"/>
      <c r="O641" s="724">
        <f>SUM(P643:P649)</f>
        <v>0</v>
      </c>
      <c r="P641" s="723"/>
      <c r="Q641" s="723"/>
      <c r="R641" s="723"/>
      <c r="S641" s="724">
        <f>SUM(T643:T649)</f>
        <v>0</v>
      </c>
      <c r="T641" s="723"/>
      <c r="U641" s="723"/>
      <c r="V641" s="723"/>
      <c r="W641" s="724">
        <f>SUM(X643:X649)</f>
        <v>0</v>
      </c>
      <c r="X641" s="723"/>
      <c r="Y641" s="723"/>
      <c r="Z641" s="723"/>
      <c r="AA641" s="724">
        <f>SUM(AB643:AB649)</f>
        <v>0</v>
      </c>
      <c r="AB641" s="723"/>
      <c r="AC641" s="651">
        <v>637</v>
      </c>
    </row>
    <row r="642" spans="1:30" ht="15" x14ac:dyDescent="0.2">
      <c r="A642" s="316"/>
      <c r="B642" s="558"/>
      <c r="C642" s="318"/>
      <c r="D642" s="562"/>
      <c r="E642" s="572"/>
      <c r="F642" s="572"/>
      <c r="G642" s="572"/>
      <c r="H642" s="569"/>
      <c r="I642" s="573"/>
      <c r="J642" s="573"/>
      <c r="K642" s="573"/>
      <c r="L642" s="573"/>
      <c r="M642" s="572"/>
      <c r="N642" s="572"/>
      <c r="O642" s="572"/>
      <c r="P642" s="572"/>
      <c r="Q642" s="575"/>
      <c r="R642" s="575"/>
      <c r="S642" s="575"/>
      <c r="T642" s="575"/>
      <c r="U642" s="576"/>
      <c r="V642" s="576"/>
      <c r="W642" s="576"/>
      <c r="X642" s="576"/>
      <c r="Y642" s="573"/>
      <c r="Z642" s="573"/>
      <c r="AA642" s="573"/>
      <c r="AB642" s="411"/>
      <c r="AC642" s="651">
        <v>638</v>
      </c>
    </row>
    <row r="643" spans="1:30" ht="41.25" customHeight="1" x14ac:dyDescent="0.2">
      <c r="A643" s="316" t="s">
        <v>2726</v>
      </c>
      <c r="B643" s="558" t="s">
        <v>2727</v>
      </c>
      <c r="C643" s="318">
        <f>'Series 1100 Input'!J643</f>
        <v>0</v>
      </c>
      <c r="D643" s="562" t="s">
        <v>401</v>
      </c>
      <c r="E643" s="572">
        <v>65.63</v>
      </c>
      <c r="F643" s="572">
        <v>65.63</v>
      </c>
      <c r="G643" s="572">
        <v>65.63</v>
      </c>
      <c r="H643" s="324" t="str">
        <f>IF((0=$C643),"",IFERROR(IF($C643&lt;50,$C643*E643,IF(AND(50&lt;=$C643,$C643&lt;=250),$C643*F643,IF($C643&gt;250,$C643*G643,"No Offer"))),"No Offer"))</f>
        <v/>
      </c>
      <c r="I643" s="573">
        <v>50</v>
      </c>
      <c r="J643" s="573">
        <v>50</v>
      </c>
      <c r="K643" s="573">
        <v>50</v>
      </c>
      <c r="L643" s="326" t="str">
        <f>IF((0=$C643),"",IFERROR(IF($C643&lt;50,$C643*I643,IF(AND(50&lt;=$C643,$C643&lt;=250),$C643*J643,IF($C643&gt;250,$C643*K643,"No Offer"))),"No Offer"))</f>
        <v/>
      </c>
      <c r="M643" s="572">
        <v>87</v>
      </c>
      <c r="N643" s="572">
        <v>87</v>
      </c>
      <c r="O643" s="572">
        <v>87</v>
      </c>
      <c r="P643" s="324" t="str">
        <f>IF((0=$C643),"",IFERROR(IF($C643&lt;50,$C643*M643,IF(AND(50&lt;=$C643,$C643&lt;=250),$C643*N643,IF($C643&gt;250,$C643*O643,"No Offer"))),"No Offer"))</f>
        <v/>
      </c>
      <c r="Q643" s="575">
        <v>45</v>
      </c>
      <c r="R643" s="575">
        <v>45</v>
      </c>
      <c r="S643" s="575">
        <v>45</v>
      </c>
      <c r="T643" s="326" t="str">
        <f>IF((0=$C643),"",IFERROR(IF($C643&lt;50,$C643*Q643,IF(AND(50&lt;=$C643,$C643&lt;=250),$C643*R643,IF($C643&gt;250,$C643*S643,"No Offer"))),"No Offer"))</f>
        <v/>
      </c>
      <c r="U643" s="576">
        <v>82.5</v>
      </c>
      <c r="V643" s="576">
        <v>82.5</v>
      </c>
      <c r="W643" s="576">
        <v>82.5</v>
      </c>
      <c r="X643" s="324" t="str">
        <f>IF((0=$C643),"",IFERROR(IF($C643&lt;50,$C643*U643,IF(AND(50&lt;=$C643,$C643&lt;=250),$C643*V643,IF($C643&gt;250,$C643*W643,"No Offer"))),"No Offer"))</f>
        <v/>
      </c>
      <c r="Y643" s="409" t="s">
        <v>402</v>
      </c>
      <c r="Z643" s="409" t="s">
        <v>402</v>
      </c>
      <c r="AA643" s="409" t="s">
        <v>403</v>
      </c>
      <c r="AB643" s="326" t="str">
        <f>IF((0=$C643),"",IFERROR(IF($C643&lt;50,$C643*Y643,IF(AND(50&lt;=$C643,$C643&lt;=250),$C643*Z643,IF($C643&gt;250,$C643*AA643,"No Offer"))),"No Offer"))</f>
        <v/>
      </c>
      <c r="AC643" s="651">
        <v>639</v>
      </c>
      <c r="AD643" s="651">
        <f>AC643</f>
        <v>639</v>
      </c>
    </row>
    <row r="644" spans="1:30" ht="15" x14ac:dyDescent="0.2">
      <c r="A644" s="316"/>
      <c r="B644" s="558"/>
      <c r="C644" s="318"/>
      <c r="D644" s="562"/>
      <c r="E644" s="572"/>
      <c r="F644" s="572"/>
      <c r="G644" s="572"/>
      <c r="H644" s="408"/>
      <c r="I644" s="573"/>
      <c r="J644" s="573"/>
      <c r="K644" s="573"/>
      <c r="L644" s="411"/>
      <c r="M644" s="572"/>
      <c r="N644" s="572"/>
      <c r="O644" s="572"/>
      <c r="P644" s="408"/>
      <c r="Q644" s="575"/>
      <c r="R644" s="575"/>
      <c r="S644" s="575"/>
      <c r="T644" s="411"/>
      <c r="U644" s="576"/>
      <c r="V644" s="576"/>
      <c r="W644" s="576"/>
      <c r="X644" s="408"/>
      <c r="Y644" s="573"/>
      <c r="Z644" s="573"/>
      <c r="AA644" s="573"/>
      <c r="AB644" s="411"/>
      <c r="AC644" s="651">
        <v>640</v>
      </c>
    </row>
    <row r="645" spans="1:30" ht="38.25" x14ac:dyDescent="0.2">
      <c r="A645" s="316" t="s">
        <v>2728</v>
      </c>
      <c r="B645" s="558" t="s">
        <v>2729</v>
      </c>
      <c r="C645" s="318">
        <f>'Series 1100 Input'!J645</f>
        <v>0</v>
      </c>
      <c r="D645" s="562" t="s">
        <v>401</v>
      </c>
      <c r="E645" s="572">
        <v>65.63</v>
      </c>
      <c r="F645" s="572">
        <v>65.63</v>
      </c>
      <c r="G645" s="572">
        <v>65.63</v>
      </c>
      <c r="H645" s="324" t="str">
        <f>IF((0=$C645),"",IFERROR(IF($C645&lt;50,$C645*E645,IF(AND(50&lt;=$C645,$C645&lt;=250),$C645*F645,IF($C645&gt;250,$C645*G645,"No Offer"))),"No Offer"))</f>
        <v/>
      </c>
      <c r="I645" s="573">
        <v>50</v>
      </c>
      <c r="J645" s="573">
        <v>50</v>
      </c>
      <c r="K645" s="573">
        <v>50</v>
      </c>
      <c r="L645" s="326" t="str">
        <f>IF((0=$C645),"",IFERROR(IF($C645&lt;50,$C645*I645,IF(AND(50&lt;=$C645,$C645&lt;=250),$C645*J645,IF($C645&gt;250,$C645*K645,"No Offer"))),"No Offer"))</f>
        <v/>
      </c>
      <c r="M645" s="572">
        <v>87</v>
      </c>
      <c r="N645" s="572">
        <v>87</v>
      </c>
      <c r="O645" s="572">
        <v>87</v>
      </c>
      <c r="P645" s="324" t="str">
        <f>IF((0=$C645),"",IFERROR(IF($C645&lt;50,$C645*M645,IF(AND(50&lt;=$C645,$C645&lt;=250),$C645*N645,IF($C645&gt;250,$C645*O645,"No Offer"))),"No Offer"))</f>
        <v/>
      </c>
      <c r="Q645" s="575">
        <v>45</v>
      </c>
      <c r="R645" s="575">
        <v>45</v>
      </c>
      <c r="S645" s="575">
        <v>45</v>
      </c>
      <c r="T645" s="326" t="str">
        <f>IF((0=$C645),"",IFERROR(IF($C645&lt;50,$C645*Q645,IF(AND(50&lt;=$C645,$C645&lt;=250),$C645*R645,IF($C645&gt;250,$C645*S645,"No Offer"))),"No Offer"))</f>
        <v/>
      </c>
      <c r="U645" s="576">
        <v>85</v>
      </c>
      <c r="V645" s="576">
        <v>85</v>
      </c>
      <c r="W645" s="576">
        <v>85</v>
      </c>
      <c r="X645" s="324" t="str">
        <f>IF((0=$C645),"",IFERROR(IF($C645&lt;50,$C645*U645,IF(AND(50&lt;=$C645,$C645&lt;=250),$C645*V645,IF($C645&gt;250,$C645*W645,"No Offer"))),"No Offer"))</f>
        <v/>
      </c>
      <c r="Y645" s="409" t="s">
        <v>402</v>
      </c>
      <c r="Z645" s="409" t="s">
        <v>402</v>
      </c>
      <c r="AA645" s="409" t="s">
        <v>403</v>
      </c>
      <c r="AB645" s="326" t="str">
        <f>IF((0=$C645),"",IFERROR(IF($C645&lt;50,$C645*Y645,IF(AND(50&lt;=$C645,$C645&lt;=250),$C645*Z645,IF($C645&gt;250,$C645*AA645,"No Offer"))),"No Offer"))</f>
        <v/>
      </c>
      <c r="AC645" s="651">
        <v>641</v>
      </c>
      <c r="AD645" s="651">
        <f>AC645</f>
        <v>641</v>
      </c>
    </row>
    <row r="646" spans="1:30" ht="15" x14ac:dyDescent="0.2">
      <c r="A646" s="316"/>
      <c r="B646" s="558"/>
      <c r="C646" s="318"/>
      <c r="D646" s="562"/>
      <c r="E646" s="572"/>
      <c r="F646" s="572"/>
      <c r="G646" s="572"/>
      <c r="H646" s="408"/>
      <c r="I646" s="573"/>
      <c r="J646" s="573"/>
      <c r="K646" s="573"/>
      <c r="L646" s="411"/>
      <c r="M646" s="572"/>
      <c r="N646" s="572"/>
      <c r="O646" s="572"/>
      <c r="P646" s="408"/>
      <c r="Q646" s="575"/>
      <c r="R646" s="575"/>
      <c r="S646" s="575"/>
      <c r="T646" s="411"/>
      <c r="U646" s="576"/>
      <c r="V646" s="576"/>
      <c r="W646" s="576"/>
      <c r="X646" s="408"/>
      <c r="Y646" s="573"/>
      <c r="Z646" s="573"/>
      <c r="AA646" s="573"/>
      <c r="AB646" s="411"/>
      <c r="AC646" s="651">
        <v>642</v>
      </c>
    </row>
    <row r="647" spans="1:30" ht="38.25" x14ac:dyDescent="0.2">
      <c r="A647" s="316" t="s">
        <v>2730</v>
      </c>
      <c r="B647" s="558" t="s">
        <v>2731</v>
      </c>
      <c r="C647" s="318">
        <f>'Series 1100 Input'!J647</f>
        <v>0</v>
      </c>
      <c r="D647" s="562" t="s">
        <v>401</v>
      </c>
      <c r="E647" s="572">
        <v>81.81</v>
      </c>
      <c r="F647" s="572">
        <v>81.81</v>
      </c>
      <c r="G647" s="572">
        <v>81.81</v>
      </c>
      <c r="H647" s="324" t="str">
        <f>IF((0=$C647),"",IFERROR(IF($C647&lt;50,$C647*E647,IF(AND(50&lt;=$C647,$C647&lt;=250),$C647*F647,IF($C647&gt;250,$C647*G647,"No Offer"))),"No Offer"))</f>
        <v/>
      </c>
      <c r="I647" s="573">
        <v>50</v>
      </c>
      <c r="J647" s="573">
        <v>50</v>
      </c>
      <c r="K647" s="573">
        <v>50</v>
      </c>
      <c r="L647" s="326" t="str">
        <f>IF((0=$C647),"",IFERROR(IF($C647&lt;50,$C647*I647,IF(AND(50&lt;=$C647,$C647&lt;=250),$C647*J647,IF($C647&gt;250,$C647*K647,"No Offer"))),"No Offer"))</f>
        <v/>
      </c>
      <c r="M647" s="572">
        <v>87</v>
      </c>
      <c r="N647" s="572">
        <v>87</v>
      </c>
      <c r="O647" s="572">
        <v>87</v>
      </c>
      <c r="P647" s="324" t="str">
        <f>IF((0=$C647),"",IFERROR(IF($C647&lt;50,$C647*M647,IF(AND(50&lt;=$C647,$C647&lt;=250),$C647*N647,IF($C647&gt;250,$C647*O647,"No Offer"))),"No Offer"))</f>
        <v/>
      </c>
      <c r="Q647" s="575">
        <v>45</v>
      </c>
      <c r="R647" s="575">
        <v>45</v>
      </c>
      <c r="S647" s="575">
        <v>45</v>
      </c>
      <c r="T647" s="326" t="str">
        <f>IF((0=$C647),"",IFERROR(IF($C647&lt;50,$C647*Q647,IF(AND(50&lt;=$C647,$C647&lt;=250),$C647*R647,IF($C647&gt;250,$C647*S647,"No Offer"))),"No Offer"))</f>
        <v/>
      </c>
      <c r="U647" s="576">
        <v>87.5</v>
      </c>
      <c r="V647" s="576">
        <v>87.5</v>
      </c>
      <c r="W647" s="576">
        <v>87.5</v>
      </c>
      <c r="X647" s="324" t="str">
        <f>IF((0=$C647),"",IFERROR(IF($C647&lt;50,$C647*U647,IF(AND(50&lt;=$C647,$C647&lt;=250),$C647*V647,IF($C647&gt;250,$C647*W647,"No Offer"))),"No Offer"))</f>
        <v/>
      </c>
      <c r="Y647" s="409" t="s">
        <v>402</v>
      </c>
      <c r="Z647" s="409" t="s">
        <v>402</v>
      </c>
      <c r="AA647" s="409" t="s">
        <v>403</v>
      </c>
      <c r="AB647" s="326" t="str">
        <f>IF((0=$C647),"",IFERROR(IF($C647&lt;50,$C647*Y647,IF(AND(50&lt;=$C647,$C647&lt;=250),$C647*Z647,IF($C647&gt;250,$C647*AA647,"No Offer"))),"No Offer"))</f>
        <v/>
      </c>
      <c r="AC647" s="651">
        <v>643</v>
      </c>
      <c r="AD647" s="651">
        <f>AC647</f>
        <v>643</v>
      </c>
    </row>
    <row r="648" spans="1:30" ht="15" x14ac:dyDescent="0.2">
      <c r="A648" s="316"/>
      <c r="B648" s="558"/>
      <c r="C648" s="318"/>
      <c r="D648" s="562"/>
      <c r="E648" s="572"/>
      <c r="F648" s="572"/>
      <c r="G648" s="572"/>
      <c r="H648" s="569"/>
      <c r="I648" s="573"/>
      <c r="J648" s="573"/>
      <c r="K648" s="573"/>
      <c r="L648" s="573"/>
      <c r="M648" s="572"/>
      <c r="N648" s="572"/>
      <c r="O648" s="572"/>
      <c r="P648" s="572"/>
      <c r="Q648" s="575"/>
      <c r="R648" s="575"/>
      <c r="S648" s="575"/>
      <c r="T648" s="575"/>
      <c r="U648" s="576"/>
      <c r="V648" s="576"/>
      <c r="W648" s="576"/>
      <c r="X648" s="576"/>
      <c r="Y648" s="573"/>
      <c r="Z648" s="573"/>
      <c r="AA648" s="573"/>
      <c r="AB648" s="411"/>
      <c r="AC648" s="651">
        <v>644</v>
      </c>
    </row>
    <row r="649" spans="1:30" ht="15" x14ac:dyDescent="0.2">
      <c r="A649" s="331"/>
      <c r="B649" s="586" t="s">
        <v>2732</v>
      </c>
      <c r="C649" s="334"/>
      <c r="D649" s="587"/>
      <c r="E649" s="804" t="s">
        <v>1747</v>
      </c>
      <c r="F649" s="804" t="s">
        <v>2554</v>
      </c>
      <c r="G649" s="804" t="s">
        <v>2555</v>
      </c>
      <c r="H649" s="587"/>
      <c r="I649" s="805" t="s">
        <v>1747</v>
      </c>
      <c r="J649" s="805" t="s">
        <v>2554</v>
      </c>
      <c r="K649" s="805" t="s">
        <v>2555</v>
      </c>
      <c r="L649" s="805"/>
      <c r="M649" s="804" t="s">
        <v>1747</v>
      </c>
      <c r="N649" s="804" t="s">
        <v>2554</v>
      </c>
      <c r="O649" s="804" t="s">
        <v>2555</v>
      </c>
      <c r="P649" s="804"/>
      <c r="Q649" s="804" t="s">
        <v>1747</v>
      </c>
      <c r="R649" s="804" t="s">
        <v>2554</v>
      </c>
      <c r="S649" s="804" t="s">
        <v>2555</v>
      </c>
      <c r="T649" s="804"/>
      <c r="U649" s="805" t="s">
        <v>1747</v>
      </c>
      <c r="V649" s="805" t="s">
        <v>2554</v>
      </c>
      <c r="W649" s="805" t="s">
        <v>2555</v>
      </c>
      <c r="X649" s="805"/>
      <c r="Y649" s="805" t="s">
        <v>1747</v>
      </c>
      <c r="Z649" s="805" t="s">
        <v>2554</v>
      </c>
      <c r="AA649" s="805" t="s">
        <v>2555</v>
      </c>
      <c r="AB649" s="433"/>
      <c r="AC649" s="651">
        <v>645</v>
      </c>
    </row>
    <row r="650" spans="1:30" ht="15" x14ac:dyDescent="0.2">
      <c r="A650" s="720"/>
      <c r="B650" s="721" t="s">
        <v>2210</v>
      </c>
      <c r="C650" s="722"/>
      <c r="D650" s="723"/>
      <c r="E650" s="723"/>
      <c r="F650" s="723"/>
      <c r="G650" s="724">
        <f>SUM(H652:H658)</f>
        <v>0</v>
      </c>
      <c r="H650" s="723"/>
      <c r="I650" s="723"/>
      <c r="J650" s="723"/>
      <c r="K650" s="724">
        <f>SUM(L652:L658)</f>
        <v>0</v>
      </c>
      <c r="L650" s="723"/>
      <c r="M650" s="723"/>
      <c r="N650" s="723"/>
      <c r="O650" s="724">
        <f>SUM(P652:P658)</f>
        <v>0</v>
      </c>
      <c r="P650" s="723"/>
      <c r="Q650" s="723"/>
      <c r="R650" s="723"/>
      <c r="S650" s="724">
        <f>SUM(T652:T658)</f>
        <v>0</v>
      </c>
      <c r="T650" s="723"/>
      <c r="U650" s="723"/>
      <c r="V650" s="723"/>
      <c r="W650" s="724">
        <f>SUM(X652:X658)</f>
        <v>0</v>
      </c>
      <c r="X650" s="723"/>
      <c r="Y650" s="723"/>
      <c r="Z650" s="723"/>
      <c r="AA650" s="724">
        <f>SUM(AB652:AB658)</f>
        <v>0</v>
      </c>
      <c r="AB650" s="723"/>
      <c r="AC650" s="651">
        <v>646</v>
      </c>
    </row>
    <row r="651" spans="1:30" ht="15" x14ac:dyDescent="0.2">
      <c r="A651" s="316"/>
      <c r="B651" s="558"/>
      <c r="C651" s="318"/>
      <c r="D651" s="562"/>
      <c r="E651" s="572"/>
      <c r="F651" s="572"/>
      <c r="G651" s="572"/>
      <c r="H651" s="569"/>
      <c r="I651" s="573"/>
      <c r="J651" s="573"/>
      <c r="K651" s="573"/>
      <c r="L651" s="573"/>
      <c r="M651" s="572"/>
      <c r="N651" s="572"/>
      <c r="O651" s="572"/>
      <c r="P651" s="572"/>
      <c r="Q651" s="575"/>
      <c r="R651" s="575"/>
      <c r="S651" s="575"/>
      <c r="T651" s="575"/>
      <c r="U651" s="576"/>
      <c r="V651" s="576"/>
      <c r="W651" s="576"/>
      <c r="X651" s="576"/>
      <c r="Y651" s="573"/>
      <c r="Z651" s="573"/>
      <c r="AA651" s="573"/>
      <c r="AB651" s="411"/>
      <c r="AC651" s="651">
        <v>647</v>
      </c>
    </row>
    <row r="652" spans="1:30" ht="51" x14ac:dyDescent="0.2">
      <c r="A652" s="316" t="s">
        <v>2733</v>
      </c>
      <c r="B652" s="558" t="s">
        <v>2734</v>
      </c>
      <c r="C652" s="318">
        <f>'Series 1100 Input'!J652</f>
        <v>0</v>
      </c>
      <c r="D652" s="562" t="s">
        <v>401</v>
      </c>
      <c r="E652" s="572">
        <v>166.42</v>
      </c>
      <c r="F652" s="572">
        <v>166.42</v>
      </c>
      <c r="G652" s="572">
        <v>166.42</v>
      </c>
      <c r="H652" s="324" t="str">
        <f>IF((0=$C652),"",IFERROR(IF($C652&lt;50,$C652*E652,IF(AND(50&lt;=$C652,$C652&lt;=250),$C652*F652,IF($C652&gt;250,$C652*G652,"No Offer"))),"No Offer"))</f>
        <v/>
      </c>
      <c r="I652" s="573">
        <v>120</v>
      </c>
      <c r="J652" s="573">
        <v>120</v>
      </c>
      <c r="K652" s="573">
        <v>120</v>
      </c>
      <c r="L652" s="326" t="str">
        <f>IF((0=$C652),"",IFERROR(IF($C652&lt;50,$C652*I652,IF(AND(50&lt;=$C652,$C652&lt;=250),$C652*J652,IF($C652&gt;250,$C652*K652,"No Offer"))),"No Offer"))</f>
        <v/>
      </c>
      <c r="M652" s="572">
        <v>43.5</v>
      </c>
      <c r="N652" s="572">
        <v>43.5</v>
      </c>
      <c r="O652" s="572">
        <v>43.5</v>
      </c>
      <c r="P652" s="324" t="str">
        <f>IF((0=$C652),"",IFERROR(IF($C652&lt;50,$C652*M652,IF(AND(50&lt;=$C652,$C652&lt;=250),$C652*N652,IF($C652&gt;250,$C652*O652,"No Offer"))),"No Offer"))</f>
        <v/>
      </c>
      <c r="Q652" s="575">
        <v>180</v>
      </c>
      <c r="R652" s="575">
        <v>180</v>
      </c>
      <c r="S652" s="575">
        <v>180</v>
      </c>
      <c r="T652" s="326" t="str">
        <f>IF((0=$C652),"",IFERROR(IF($C652&lt;50,$C652*Q652,IF(AND(50&lt;=$C652,$C652&lt;=250),$C652*R652,IF($C652&gt;250,$C652*S652,"No Offer"))),"No Offer"))</f>
        <v/>
      </c>
      <c r="U652" s="576">
        <v>120</v>
      </c>
      <c r="V652" s="576">
        <v>120</v>
      </c>
      <c r="W652" s="576">
        <v>120</v>
      </c>
      <c r="X652" s="324" t="str">
        <f>IF((0=$C652),"",IFERROR(IF($C652&lt;50,$C652*U652,IF(AND(50&lt;=$C652,$C652&lt;=250),$C652*V652,IF($C652&gt;250,$C652*W652,"No Offer"))),"No Offer"))</f>
        <v/>
      </c>
      <c r="Y652" s="409" t="s">
        <v>402</v>
      </c>
      <c r="Z652" s="409" t="s">
        <v>402</v>
      </c>
      <c r="AA652" s="409" t="s">
        <v>403</v>
      </c>
      <c r="AB652" s="326" t="str">
        <f>IF((0=$C652),"",IFERROR(IF($C652&lt;50,$C652*Y652,IF(AND(50&lt;=$C652,$C652&lt;=250),$C652*Z652,IF($C652&gt;250,$C652*AA652,"No Offer"))),"No Offer"))</f>
        <v/>
      </c>
      <c r="AC652" s="651">
        <v>648</v>
      </c>
      <c r="AD652" s="651">
        <f>AC652</f>
        <v>648</v>
      </c>
    </row>
    <row r="653" spans="1:30" ht="15" x14ac:dyDescent="0.2">
      <c r="A653" s="316"/>
      <c r="B653" s="558"/>
      <c r="C653" s="318"/>
      <c r="D653" s="562"/>
      <c r="E653" s="572"/>
      <c r="F653" s="572"/>
      <c r="G653" s="572"/>
      <c r="H653" s="408"/>
      <c r="I653" s="573"/>
      <c r="J653" s="573"/>
      <c r="K653" s="573"/>
      <c r="L653" s="411"/>
      <c r="M653" s="572"/>
      <c r="N653" s="572"/>
      <c r="O653" s="572"/>
      <c r="P653" s="408"/>
      <c r="Q653" s="575"/>
      <c r="R653" s="575"/>
      <c r="S653" s="575"/>
      <c r="T653" s="411"/>
      <c r="U653" s="576"/>
      <c r="V653" s="576"/>
      <c r="W653" s="576"/>
      <c r="X653" s="408"/>
      <c r="Y653" s="573"/>
      <c r="Z653" s="573"/>
      <c r="AA653" s="573"/>
      <c r="AB653" s="411"/>
      <c r="AC653" s="651">
        <v>649</v>
      </c>
    </row>
    <row r="654" spans="1:30" ht="38.25" x14ac:dyDescent="0.2">
      <c r="A654" s="316" t="s">
        <v>2735</v>
      </c>
      <c r="B654" s="558" t="s">
        <v>2736</v>
      </c>
      <c r="C654" s="318">
        <f>'Series 1100 Input'!J654</f>
        <v>0</v>
      </c>
      <c r="D654" s="562" t="s">
        <v>401</v>
      </c>
      <c r="E654" s="572">
        <v>44.56</v>
      </c>
      <c r="F654" s="572">
        <v>44.56</v>
      </c>
      <c r="G654" s="572">
        <v>44.56</v>
      </c>
      <c r="H654" s="324" t="str">
        <f>IF((0=$C654),"",IFERROR(IF($C654&lt;50,$C654*E654,IF(AND(50&lt;=$C654,$C654&lt;=250),$C654*F654,IF($C654&gt;250,$C654*G654,"No Offer"))),"No Offer"))</f>
        <v/>
      </c>
      <c r="I654" s="573">
        <v>120</v>
      </c>
      <c r="J654" s="573">
        <v>120</v>
      </c>
      <c r="K654" s="573">
        <v>120</v>
      </c>
      <c r="L654" s="326" t="str">
        <f>IF((0=$C654),"",IFERROR(IF($C654&lt;50,$C654*I654,IF(AND(50&lt;=$C654,$C654&lt;=250),$C654*J654,IF($C654&gt;250,$C654*K654,"No Offer"))),"No Offer"))</f>
        <v/>
      </c>
      <c r="M654" s="572">
        <v>43.5</v>
      </c>
      <c r="N654" s="572">
        <v>43.5</v>
      </c>
      <c r="O654" s="572">
        <v>43.5</v>
      </c>
      <c r="P654" s="324" t="str">
        <f>IF((0=$C654),"",IFERROR(IF($C654&lt;50,$C654*M654,IF(AND(50&lt;=$C654,$C654&lt;=250),$C654*N654,IF($C654&gt;250,$C654*O654,"No Offer"))),"No Offer"))</f>
        <v/>
      </c>
      <c r="Q654" s="575">
        <v>180</v>
      </c>
      <c r="R654" s="575">
        <v>180</v>
      </c>
      <c r="S654" s="575">
        <v>180</v>
      </c>
      <c r="T654" s="326" t="str">
        <f>IF((0=$C654),"",IFERROR(IF($C654&lt;50,$C654*Q654,IF(AND(50&lt;=$C654,$C654&lt;=250),$C654*R654,IF($C654&gt;250,$C654*S654,"No Offer"))),"No Offer"))</f>
        <v/>
      </c>
      <c r="U654" s="576">
        <v>39.49</v>
      </c>
      <c r="V654" s="576">
        <v>34.24</v>
      </c>
      <c r="W654" s="576">
        <v>33.89</v>
      </c>
      <c r="X654" s="324" t="str">
        <f>IF((0=$C654),"",IFERROR(IF($C654&lt;50,$C654*U654,IF(AND(50&lt;=$C654,$C654&lt;=250),$C654*V654,IF($C654&gt;250,$C654*W654,"No Offer"))),"No Offer"))</f>
        <v/>
      </c>
      <c r="Y654" s="409" t="s">
        <v>402</v>
      </c>
      <c r="Z654" s="409" t="s">
        <v>402</v>
      </c>
      <c r="AA654" s="409" t="s">
        <v>403</v>
      </c>
      <c r="AB654" s="326" t="str">
        <f>IF((0=$C654),"",IFERROR(IF($C654&lt;50,$C654*Y654,IF(AND(50&lt;=$C654,$C654&lt;=250),$C654*Z654,IF($C654&gt;250,$C654*AA654,"No Offer"))),"No Offer"))</f>
        <v/>
      </c>
      <c r="AC654" s="651">
        <v>650</v>
      </c>
      <c r="AD654" s="651">
        <f>AC654</f>
        <v>650</v>
      </c>
    </row>
    <row r="655" spans="1:30" ht="15" x14ac:dyDescent="0.2">
      <c r="A655" s="316"/>
      <c r="B655" s="558"/>
      <c r="C655" s="318"/>
      <c r="D655" s="562"/>
      <c r="E655" s="572"/>
      <c r="F655" s="572"/>
      <c r="G655" s="572"/>
      <c r="H655" s="408"/>
      <c r="I655" s="573"/>
      <c r="J655" s="573"/>
      <c r="K655" s="573"/>
      <c r="L655" s="411"/>
      <c r="M655" s="572"/>
      <c r="N655" s="572"/>
      <c r="O655" s="572"/>
      <c r="P655" s="408"/>
      <c r="Q655" s="575"/>
      <c r="R655" s="575"/>
      <c r="S655" s="575"/>
      <c r="T655" s="411"/>
      <c r="U655" s="576"/>
      <c r="V655" s="576"/>
      <c r="W655" s="576"/>
      <c r="X655" s="408"/>
      <c r="Y655" s="573"/>
      <c r="Z655" s="573"/>
      <c r="AA655" s="573"/>
      <c r="AB655" s="411"/>
      <c r="AC655" s="651">
        <v>651</v>
      </c>
    </row>
    <row r="656" spans="1:30" ht="51" x14ac:dyDescent="0.2">
      <c r="A656" s="316" t="s">
        <v>2737</v>
      </c>
      <c r="B656" s="558" t="s">
        <v>2738</v>
      </c>
      <c r="C656" s="318">
        <f>'Series 1100 Input'!J656</f>
        <v>0</v>
      </c>
      <c r="D656" s="562" t="s">
        <v>401</v>
      </c>
      <c r="E656" s="572">
        <v>165.7</v>
      </c>
      <c r="F656" s="572">
        <v>165.7</v>
      </c>
      <c r="G656" s="572">
        <v>165.7</v>
      </c>
      <c r="H656" s="324" t="str">
        <f>IF((0=$C656),"",IFERROR(IF($C656&lt;50,$C656*E656,IF(AND(50&lt;=$C656,$C656&lt;=250),$C656*F656,IF($C656&gt;250,$C656*G656,"No Offer"))),"No Offer"))</f>
        <v/>
      </c>
      <c r="I656" s="573">
        <v>120</v>
      </c>
      <c r="J656" s="573">
        <v>120</v>
      </c>
      <c r="K656" s="573">
        <v>120</v>
      </c>
      <c r="L656" s="326" t="str">
        <f>IF((0=$C656),"",IFERROR(IF($C656&lt;50,$C656*I656,IF(AND(50&lt;=$C656,$C656&lt;=250),$C656*J656,IF($C656&gt;250,$C656*K656,"No Offer"))),"No Offer"))</f>
        <v/>
      </c>
      <c r="M656" s="572">
        <v>43.5</v>
      </c>
      <c r="N656" s="572">
        <v>43.5</v>
      </c>
      <c r="O656" s="572">
        <v>43.5</v>
      </c>
      <c r="P656" s="324" t="str">
        <f>IF((0=$C656),"",IFERROR(IF($C656&lt;50,$C656*M656,IF(AND(50&lt;=$C656,$C656&lt;=250),$C656*N656,IF($C656&gt;250,$C656*O656,"No Offer"))),"No Offer"))</f>
        <v/>
      </c>
      <c r="Q656" s="575">
        <v>180</v>
      </c>
      <c r="R656" s="575">
        <v>180</v>
      </c>
      <c r="S656" s="575">
        <v>180</v>
      </c>
      <c r="T656" s="326" t="str">
        <f>IF((0=$C656),"",IFERROR(IF($C656&lt;50,$C656*Q656,IF(AND(50&lt;=$C656,$C656&lt;=250),$C656*R656,IF($C656&gt;250,$C656*S656,"No Offer"))),"No Offer"))</f>
        <v/>
      </c>
      <c r="U656" s="576">
        <v>141.75</v>
      </c>
      <c r="V656" s="576">
        <v>141.75</v>
      </c>
      <c r="W656" s="576">
        <v>141.75</v>
      </c>
      <c r="X656" s="324" t="str">
        <f>IF((0=$C656),"",IFERROR(IF($C656&lt;50,$C656*U656,IF(AND(50&lt;=$C656,$C656&lt;=250),$C656*V656,IF($C656&gt;250,$C656*W656,"No Offer"))),"No Offer"))</f>
        <v/>
      </c>
      <c r="Y656" s="409" t="s">
        <v>402</v>
      </c>
      <c r="Z656" s="409" t="s">
        <v>402</v>
      </c>
      <c r="AA656" s="409" t="s">
        <v>403</v>
      </c>
      <c r="AB656" s="326" t="str">
        <f>IF((0=$C656),"",IFERROR(IF($C656&lt;50,$C656*Y656,IF(AND(50&lt;=$C656,$C656&lt;=250),$C656*Z656,IF($C656&gt;250,$C656*AA656,"No Offer"))),"No Offer"))</f>
        <v/>
      </c>
      <c r="AC656" s="651">
        <v>652</v>
      </c>
      <c r="AD656" s="651">
        <f>AC656</f>
        <v>652</v>
      </c>
    </row>
    <row r="657" spans="1:30" ht="12.75" customHeight="1" x14ac:dyDescent="0.2">
      <c r="A657" s="316"/>
      <c r="B657" s="558"/>
      <c r="C657" s="318"/>
      <c r="D657" s="562"/>
      <c r="E657" s="572"/>
      <c r="F657" s="572"/>
      <c r="G657" s="572"/>
      <c r="H657" s="569"/>
      <c r="I657" s="573"/>
      <c r="J657" s="573"/>
      <c r="K657" s="573"/>
      <c r="L657" s="562"/>
      <c r="M657" s="572"/>
      <c r="N657" s="572"/>
      <c r="O657" s="572"/>
      <c r="P657" s="569"/>
      <c r="Q657" s="575"/>
      <c r="R657" s="575"/>
      <c r="S657" s="575"/>
      <c r="T657" s="562"/>
      <c r="U657" s="576"/>
      <c r="V657" s="576"/>
      <c r="W657" s="576"/>
      <c r="X657" s="569"/>
      <c r="Y657" s="573"/>
      <c r="Z657" s="573"/>
      <c r="AA657" s="573"/>
      <c r="AB657" s="562"/>
      <c r="AC657" s="651">
        <v>653</v>
      </c>
    </row>
    <row r="658" spans="1:30" ht="59.25" customHeight="1" x14ac:dyDescent="0.2">
      <c r="A658" s="316" t="s">
        <v>2739</v>
      </c>
      <c r="B658" s="558" t="s">
        <v>2740</v>
      </c>
      <c r="C658" s="318">
        <f>'Series 1100 Input'!J658</f>
        <v>0</v>
      </c>
      <c r="D658" s="562" t="s">
        <v>401</v>
      </c>
      <c r="E658" s="572">
        <v>162.38999999999999</v>
      </c>
      <c r="F658" s="572">
        <v>162.38999999999999</v>
      </c>
      <c r="G658" s="572">
        <v>162.38999999999999</v>
      </c>
      <c r="H658" s="324" t="str">
        <f>IF((0=$C658),"",IFERROR(IF($C658&lt;50,$C658*E658,IF(AND(50&lt;=$C658,$C658&lt;=250),$C658*F658,IF($C658&gt;250,$C658*G658,"No Offer"))),"No Offer"))</f>
        <v/>
      </c>
      <c r="I658" s="573">
        <v>120</v>
      </c>
      <c r="J658" s="573">
        <v>120</v>
      </c>
      <c r="K658" s="573">
        <v>120</v>
      </c>
      <c r="L658" s="326" t="str">
        <f>IF((0=$C658),"",IFERROR(IF($C658&lt;50,$C658*I658,IF(AND(50&lt;=$C658,$C658&lt;=250),$C658*J658,IF($C658&gt;250,$C658*K658,"No Offer"))),"No Offer"))</f>
        <v/>
      </c>
      <c r="M658" s="572">
        <v>43.5</v>
      </c>
      <c r="N658" s="572">
        <v>43.5</v>
      </c>
      <c r="O658" s="572">
        <v>43.5</v>
      </c>
      <c r="P658" s="324" t="str">
        <f>IF((0=$C658),"",IFERROR(IF($C658&lt;50,$C658*M658,IF(AND(50&lt;=$C658,$C658&lt;=250),$C658*N658,IF($C658&gt;250,$C658*O658,"No Offer"))),"No Offer"))</f>
        <v/>
      </c>
      <c r="Q658" s="575">
        <v>180</v>
      </c>
      <c r="R658" s="575">
        <v>180</v>
      </c>
      <c r="S658" s="575">
        <v>180</v>
      </c>
      <c r="T658" s="326" t="str">
        <f>IF((0=$C658),"",IFERROR(IF($C658&lt;50,$C658*Q658,IF(AND(50&lt;=$C658,$C658&lt;=250),$C658*R658,IF($C658&gt;250,$C658*S658,"No Offer"))),"No Offer"))</f>
        <v/>
      </c>
      <c r="U658" s="576">
        <v>87.75</v>
      </c>
      <c r="V658" s="576">
        <v>87.75</v>
      </c>
      <c r="W658" s="576">
        <v>87.75</v>
      </c>
      <c r="X658" s="324" t="str">
        <f>IF((0=$C658),"",IFERROR(IF($C658&lt;50,$C658*U658,IF(AND(50&lt;=$C658,$C658&lt;=250),$C658*V658,IF($C658&gt;250,$C658*W658,"No Offer"))),"No Offer"))</f>
        <v/>
      </c>
      <c r="Y658" s="409" t="s">
        <v>402</v>
      </c>
      <c r="Z658" s="409" t="s">
        <v>402</v>
      </c>
      <c r="AA658" s="409" t="s">
        <v>403</v>
      </c>
      <c r="AB658" s="326" t="str">
        <f>IF((0=$C658),"",IFERROR(IF($C658&lt;50,$C658*Y658,IF(AND(50&lt;=$C658,$C658&lt;=250),$C658*Z658,IF($C658&gt;250,$C658*AA658,"No Offer"))),"No Offer"))</f>
        <v/>
      </c>
      <c r="AC658" s="651">
        <v>654</v>
      </c>
      <c r="AD658" s="651">
        <f>AC658</f>
        <v>654</v>
      </c>
    </row>
    <row r="659" spans="1:30" ht="15" x14ac:dyDescent="0.2">
      <c r="A659" s="316"/>
      <c r="B659" s="558"/>
      <c r="C659" s="318"/>
      <c r="D659" s="562"/>
      <c r="E659" s="572"/>
      <c r="F659" s="572"/>
      <c r="G659" s="572"/>
      <c r="H659" s="569"/>
      <c r="I659" s="573"/>
      <c r="J659" s="573"/>
      <c r="K659" s="573"/>
      <c r="L659" s="573"/>
      <c r="M659" s="572"/>
      <c r="N659" s="572"/>
      <c r="O659" s="572"/>
      <c r="P659" s="572"/>
      <c r="Q659" s="575"/>
      <c r="R659" s="575"/>
      <c r="S659" s="575"/>
      <c r="T659" s="575"/>
      <c r="U659" s="576"/>
      <c r="V659" s="576"/>
      <c r="W659" s="576"/>
      <c r="X659" s="576"/>
      <c r="Y659" s="573"/>
      <c r="Z659" s="573"/>
      <c r="AA659" s="573"/>
      <c r="AB659" s="411"/>
      <c r="AC659" s="651">
        <v>655</v>
      </c>
    </row>
    <row r="660" spans="1:30" ht="25.5" x14ac:dyDescent="0.2">
      <c r="A660" s="311"/>
      <c r="B660" s="563" t="s">
        <v>2741</v>
      </c>
      <c r="C660" s="313"/>
      <c r="D660" s="568" t="s">
        <v>102</v>
      </c>
      <c r="E660" s="607"/>
      <c r="F660" s="607"/>
      <c r="G660" s="607"/>
      <c r="H660" s="568"/>
      <c r="I660" s="608"/>
      <c r="J660" s="608"/>
      <c r="K660" s="608"/>
      <c r="L660" s="608"/>
      <c r="M660" s="607"/>
      <c r="N660" s="607"/>
      <c r="O660" s="607"/>
      <c r="P660" s="607"/>
      <c r="Q660" s="607"/>
      <c r="R660" s="607"/>
      <c r="S660" s="607"/>
      <c r="T660" s="607"/>
      <c r="U660" s="608"/>
      <c r="V660" s="608"/>
      <c r="W660" s="608"/>
      <c r="X660" s="608"/>
      <c r="Y660" s="608"/>
      <c r="Z660" s="608"/>
      <c r="AA660" s="608"/>
      <c r="AB660" s="403"/>
      <c r="AC660" s="651">
        <v>656</v>
      </c>
      <c r="AD660" s="651"/>
    </row>
    <row r="661" spans="1:30" ht="15" x14ac:dyDescent="0.2">
      <c r="A661" s="316"/>
      <c r="B661" s="558"/>
      <c r="C661" s="318"/>
      <c r="D661" s="562"/>
      <c r="E661" s="572"/>
      <c r="F661" s="572"/>
      <c r="G661" s="572"/>
      <c r="H661" s="569"/>
      <c r="I661" s="573"/>
      <c r="J661" s="573"/>
      <c r="K661" s="573"/>
      <c r="L661" s="573"/>
      <c r="M661" s="572"/>
      <c r="N661" s="572"/>
      <c r="O661" s="572"/>
      <c r="P661" s="572"/>
      <c r="Q661" s="575"/>
      <c r="R661" s="575"/>
      <c r="S661" s="575"/>
      <c r="T661" s="575"/>
      <c r="U661" s="576"/>
      <c r="V661" s="576"/>
      <c r="W661" s="576"/>
      <c r="X661" s="576"/>
      <c r="Y661" s="573"/>
      <c r="Z661" s="573"/>
      <c r="AA661" s="573"/>
      <c r="AB661" s="411"/>
      <c r="AC661" s="651">
        <v>657</v>
      </c>
    </row>
    <row r="662" spans="1:30" ht="15" x14ac:dyDescent="0.2">
      <c r="A662" s="331"/>
      <c r="B662" s="603" t="s">
        <v>2626</v>
      </c>
      <c r="C662" s="334"/>
      <c r="D662" s="587"/>
      <c r="E662" s="804" t="s">
        <v>1747</v>
      </c>
      <c r="F662" s="804" t="s">
        <v>2554</v>
      </c>
      <c r="G662" s="804" t="s">
        <v>2555</v>
      </c>
      <c r="H662" s="587"/>
      <c r="I662" s="805" t="s">
        <v>1747</v>
      </c>
      <c r="J662" s="805" t="s">
        <v>2554</v>
      </c>
      <c r="K662" s="805" t="s">
        <v>2555</v>
      </c>
      <c r="L662" s="805"/>
      <c r="M662" s="804" t="s">
        <v>1747</v>
      </c>
      <c r="N662" s="804" t="s">
        <v>2554</v>
      </c>
      <c r="O662" s="804" t="s">
        <v>2555</v>
      </c>
      <c r="P662" s="804"/>
      <c r="Q662" s="804" t="s">
        <v>1747</v>
      </c>
      <c r="R662" s="804" t="s">
        <v>2554</v>
      </c>
      <c r="S662" s="804" t="s">
        <v>2555</v>
      </c>
      <c r="T662" s="804"/>
      <c r="U662" s="805" t="s">
        <v>1747</v>
      </c>
      <c r="V662" s="805" t="s">
        <v>2554</v>
      </c>
      <c r="W662" s="805" t="s">
        <v>2555</v>
      </c>
      <c r="X662" s="805"/>
      <c r="Y662" s="805" t="s">
        <v>1747</v>
      </c>
      <c r="Z662" s="805" t="s">
        <v>2554</v>
      </c>
      <c r="AA662" s="805" t="s">
        <v>2555</v>
      </c>
      <c r="AB662" s="433"/>
      <c r="AC662" s="651">
        <v>658</v>
      </c>
    </row>
    <row r="663" spans="1:30" ht="15" x14ac:dyDescent="0.2">
      <c r="A663" s="720"/>
      <c r="B663" s="721" t="s">
        <v>2210</v>
      </c>
      <c r="C663" s="722"/>
      <c r="D663" s="723"/>
      <c r="E663" s="723"/>
      <c r="F663" s="723"/>
      <c r="G663" s="724">
        <f>SUM(H665:H671)</f>
        <v>0</v>
      </c>
      <c r="H663" s="723"/>
      <c r="I663" s="723"/>
      <c r="J663" s="723"/>
      <c r="K663" s="724">
        <f>SUM(L665:L671)</f>
        <v>0</v>
      </c>
      <c r="L663" s="723"/>
      <c r="M663" s="723"/>
      <c r="N663" s="723"/>
      <c r="O663" s="724">
        <f>SUM(P665:P671)</f>
        <v>0</v>
      </c>
      <c r="P663" s="723"/>
      <c r="Q663" s="723"/>
      <c r="R663" s="723"/>
      <c r="S663" s="724">
        <f>SUM(T665:T671)</f>
        <v>0</v>
      </c>
      <c r="T663" s="723"/>
      <c r="U663" s="723"/>
      <c r="V663" s="723"/>
      <c r="W663" s="724">
        <f>SUM(X665:X671)</f>
        <v>0</v>
      </c>
      <c r="X663" s="723"/>
      <c r="Y663" s="723"/>
      <c r="Z663" s="723"/>
      <c r="AA663" s="724">
        <f>SUM(AB665:AB671)</f>
        <v>0</v>
      </c>
      <c r="AB663" s="723"/>
      <c r="AC663" s="651">
        <v>659</v>
      </c>
    </row>
    <row r="664" spans="1:30" ht="15" x14ac:dyDescent="0.2">
      <c r="A664" s="316"/>
      <c r="B664" s="558"/>
      <c r="C664" s="318"/>
      <c r="D664" s="562"/>
      <c r="E664" s="572"/>
      <c r="F664" s="572"/>
      <c r="G664" s="572"/>
      <c r="H664" s="569"/>
      <c r="I664" s="573"/>
      <c r="J664" s="573"/>
      <c r="K664" s="573"/>
      <c r="L664" s="573"/>
      <c r="M664" s="572"/>
      <c r="N664" s="572"/>
      <c r="O664" s="572"/>
      <c r="P664" s="572"/>
      <c r="Q664" s="575"/>
      <c r="R664" s="575"/>
      <c r="S664" s="575"/>
      <c r="T664" s="575"/>
      <c r="U664" s="576"/>
      <c r="V664" s="576"/>
      <c r="W664" s="576"/>
      <c r="X664" s="576"/>
      <c r="Y664" s="573"/>
      <c r="Z664" s="573"/>
      <c r="AA664" s="573"/>
      <c r="AB664" s="411"/>
      <c r="AC664" s="651">
        <v>660</v>
      </c>
    </row>
    <row r="665" spans="1:30" ht="43.9" customHeight="1" x14ac:dyDescent="0.2">
      <c r="A665" s="316" t="s">
        <v>2742</v>
      </c>
      <c r="B665" s="558" t="s">
        <v>2743</v>
      </c>
      <c r="C665" s="318">
        <f>'Series 1100 Input'!J665</f>
        <v>0</v>
      </c>
      <c r="D665" s="562" t="s">
        <v>401</v>
      </c>
      <c r="E665" s="572">
        <v>43.84</v>
      </c>
      <c r="F665" s="572">
        <v>43.84</v>
      </c>
      <c r="G665" s="572">
        <v>43.84</v>
      </c>
      <c r="H665" s="324" t="str">
        <f>IF((0=$C665),"",IFERROR(IF($C665&lt;50,$C665*E665,IF(AND(50&lt;=$C665,$C665&lt;=250),$C665*F665,IF($C665&gt;250,$C665*G665,"No Offer"))),"No Offer"))</f>
        <v/>
      </c>
      <c r="I665" s="573">
        <v>40</v>
      </c>
      <c r="J665" s="573">
        <v>40</v>
      </c>
      <c r="K665" s="573">
        <v>40</v>
      </c>
      <c r="L665" s="326" t="str">
        <f>IF((0=$C665),"",IFERROR(IF($C665&lt;50,$C665*I665,IF(AND(50&lt;=$C665,$C665&lt;=250),$C665*J665,IF($C665&gt;250,$C665*K665,"No Offer"))),"No Offer"))</f>
        <v/>
      </c>
      <c r="M665" s="572">
        <v>44.48</v>
      </c>
      <c r="N665" s="572">
        <v>44.48</v>
      </c>
      <c r="O665" s="572">
        <v>44.48</v>
      </c>
      <c r="P665" s="324" t="str">
        <f>IF((0=$C665),"",IFERROR(IF($C665&lt;50,$C665*M665,IF(AND(50&lt;=$C665,$C665&lt;=250),$C665*N665,IF($C665&gt;250,$C665*O665,"No Offer"))),"No Offer"))</f>
        <v/>
      </c>
      <c r="Q665" s="575">
        <v>30</v>
      </c>
      <c r="R665" s="575">
        <v>28</v>
      </c>
      <c r="S665" s="575">
        <v>28</v>
      </c>
      <c r="T665" s="326" t="str">
        <f>IF((0=$C665),"",IFERROR(IF($C665&lt;50,$C665*Q665,IF(AND(50&lt;=$C665,$C665&lt;=250),$C665*R665,IF($C665&gt;250,$C665*S665,"No Offer"))),"No Offer"))</f>
        <v/>
      </c>
      <c r="U665" s="576">
        <v>32.130000000000003</v>
      </c>
      <c r="V665" s="576">
        <v>28.9</v>
      </c>
      <c r="W665" s="576">
        <v>28.75</v>
      </c>
      <c r="X665" s="324" t="str">
        <f>IF((0=$C665),"",IFERROR(IF($C665&lt;50,$C665*U665,IF(AND(50&lt;=$C665,$C665&lt;=250),$C665*V665,IF($C665&gt;250,$C665*W665,"No Offer"))),"No Offer"))</f>
        <v/>
      </c>
      <c r="Y665" s="409" t="s">
        <v>402</v>
      </c>
      <c r="Z665" s="409" t="s">
        <v>402</v>
      </c>
      <c r="AA665" s="409" t="s">
        <v>403</v>
      </c>
      <c r="AB665" s="326" t="str">
        <f>IF((0=$C665),"",IFERROR(IF($C665&lt;50,$C665*Y665,IF(AND(50&lt;=$C665,$C665&lt;=250),$C665*Z665,IF($C665&gt;250,$C665*AA665,"No Offer"))),"No Offer"))</f>
        <v/>
      </c>
      <c r="AC665" s="651">
        <v>661</v>
      </c>
      <c r="AD665" s="651">
        <f>AC665</f>
        <v>661</v>
      </c>
    </row>
    <row r="666" spans="1:30" ht="15" x14ac:dyDescent="0.2">
      <c r="A666" s="316"/>
      <c r="B666" s="558"/>
      <c r="C666" s="318"/>
      <c r="D666" s="562"/>
      <c r="E666" s="572"/>
      <c r="F666" s="572"/>
      <c r="G666" s="572"/>
      <c r="H666" s="569"/>
      <c r="I666" s="573"/>
      <c r="J666" s="573"/>
      <c r="K666" s="573"/>
      <c r="L666" s="562"/>
      <c r="M666" s="572"/>
      <c r="N666" s="572"/>
      <c r="O666" s="572"/>
      <c r="P666" s="569"/>
      <c r="Q666" s="575"/>
      <c r="R666" s="575"/>
      <c r="S666" s="575"/>
      <c r="T666" s="562"/>
      <c r="U666" s="576"/>
      <c r="V666" s="576"/>
      <c r="W666" s="576"/>
      <c r="X666" s="569"/>
      <c r="Y666" s="573"/>
      <c r="Z666" s="573"/>
      <c r="AA666" s="573"/>
      <c r="AB666" s="562"/>
      <c r="AC666" s="651">
        <v>662</v>
      </c>
    </row>
    <row r="667" spans="1:30" ht="41.25" customHeight="1" x14ac:dyDescent="0.2">
      <c r="A667" s="316" t="s">
        <v>2744</v>
      </c>
      <c r="B667" s="558" t="s">
        <v>2745</v>
      </c>
      <c r="C667" s="318">
        <f>'Series 1100 Input'!J667</f>
        <v>0</v>
      </c>
      <c r="D667" s="562" t="s">
        <v>401</v>
      </c>
      <c r="E667" s="572">
        <v>43.84</v>
      </c>
      <c r="F667" s="572">
        <v>43.84</v>
      </c>
      <c r="G667" s="572">
        <v>43.84</v>
      </c>
      <c r="H667" s="324" t="str">
        <f>IF((0=$C667),"",IFERROR(IF($C667&lt;50,$C667*E667,IF(AND(50&lt;=$C667,$C667&lt;=250),$C667*F667,IF($C667&gt;250,$C667*G667,"No Offer"))),"No Offer"))</f>
        <v/>
      </c>
      <c r="I667" s="573">
        <v>40</v>
      </c>
      <c r="J667" s="573">
        <v>40</v>
      </c>
      <c r="K667" s="573">
        <v>40</v>
      </c>
      <c r="L667" s="326" t="str">
        <f>IF((0=$C667),"",IFERROR(IF($C667&lt;50,$C667*I667,IF(AND(50&lt;=$C667,$C667&lt;=250),$C667*J667,IF($C667&gt;250,$C667*K667,"No Offer"))),"No Offer"))</f>
        <v/>
      </c>
      <c r="M667" s="572">
        <v>44.48</v>
      </c>
      <c r="N667" s="572">
        <v>44.48</v>
      </c>
      <c r="O667" s="572">
        <v>44.48</v>
      </c>
      <c r="P667" s="324" t="str">
        <f>IF((0=$C667),"",IFERROR(IF($C667&lt;50,$C667*M667,IF(AND(50&lt;=$C667,$C667&lt;=250),$C667*N667,IF($C667&gt;250,$C667*O667,"No Offer"))),"No Offer"))</f>
        <v/>
      </c>
      <c r="Q667" s="575">
        <v>30</v>
      </c>
      <c r="R667" s="575">
        <v>28</v>
      </c>
      <c r="S667" s="575">
        <v>28</v>
      </c>
      <c r="T667" s="326" t="str">
        <f>IF((0=$C667),"",IFERROR(IF($C667&lt;50,$C667*Q667,IF(AND(50&lt;=$C667,$C667&lt;=250),$C667*R667,IF($C667&gt;250,$C667*S667,"No Offer"))),"No Offer"))</f>
        <v/>
      </c>
      <c r="U667" s="576">
        <v>34.130000000000003</v>
      </c>
      <c r="V667" s="576">
        <v>30.9</v>
      </c>
      <c r="W667" s="576">
        <v>30.75</v>
      </c>
      <c r="X667" s="324" t="str">
        <f>IF((0=$C667),"",IFERROR(IF($C667&lt;50,$C667*U667,IF(AND(50&lt;=$C667,$C667&lt;=250),$C667*V667,IF($C667&gt;250,$C667*W667,"No Offer"))),"No Offer"))</f>
        <v/>
      </c>
      <c r="Y667" s="409" t="s">
        <v>402</v>
      </c>
      <c r="Z667" s="409" t="s">
        <v>402</v>
      </c>
      <c r="AA667" s="409" t="s">
        <v>403</v>
      </c>
      <c r="AB667" s="326" t="str">
        <f>IF((0=$C667),"",IFERROR(IF($C667&lt;50,$C667*Y667,IF(AND(50&lt;=$C667,$C667&lt;=250),$C667*Z667,IF($C667&gt;250,$C667*AA667,"No Offer"))),"No Offer"))</f>
        <v/>
      </c>
      <c r="AC667" s="651">
        <v>663</v>
      </c>
      <c r="AD667" s="651">
        <f>AC667</f>
        <v>663</v>
      </c>
    </row>
    <row r="668" spans="1:30" ht="15" x14ac:dyDescent="0.2">
      <c r="A668" s="316"/>
      <c r="B668" s="558"/>
      <c r="C668" s="318"/>
      <c r="D668" s="562"/>
      <c r="E668" s="572"/>
      <c r="F668" s="572"/>
      <c r="G668" s="572"/>
      <c r="H668" s="569"/>
      <c r="I668" s="573"/>
      <c r="J668" s="573"/>
      <c r="K668" s="573"/>
      <c r="L668" s="573"/>
      <c r="M668" s="572"/>
      <c r="N668" s="572"/>
      <c r="O668" s="572"/>
      <c r="P668" s="572"/>
      <c r="Q668" s="575"/>
      <c r="R668" s="575"/>
      <c r="S668" s="575"/>
      <c r="T668" s="575"/>
      <c r="U668" s="576"/>
      <c r="V668" s="576"/>
      <c r="W668" s="576"/>
      <c r="X668" s="576"/>
      <c r="Y668" s="573"/>
      <c r="Z668" s="573"/>
      <c r="AA668" s="573"/>
      <c r="AB668" s="411"/>
      <c r="AC668" s="651">
        <v>664</v>
      </c>
    </row>
    <row r="669" spans="1:30" ht="15" x14ac:dyDescent="0.2">
      <c r="A669" s="331"/>
      <c r="B669" s="586" t="s">
        <v>2657</v>
      </c>
      <c r="C669" s="334"/>
      <c r="D669" s="587"/>
      <c r="E669" s="804" t="s">
        <v>396</v>
      </c>
      <c r="F669" s="804" t="s">
        <v>397</v>
      </c>
      <c r="G669" s="804" t="s">
        <v>398</v>
      </c>
      <c r="H669" s="587"/>
      <c r="I669" s="805" t="s">
        <v>396</v>
      </c>
      <c r="J669" s="805" t="s">
        <v>397</v>
      </c>
      <c r="K669" s="805" t="s">
        <v>398</v>
      </c>
      <c r="L669" s="805"/>
      <c r="M669" s="804" t="s">
        <v>396</v>
      </c>
      <c r="N669" s="804" t="s">
        <v>397</v>
      </c>
      <c r="O669" s="804" t="s">
        <v>398</v>
      </c>
      <c r="P669" s="804"/>
      <c r="Q669" s="804" t="s">
        <v>396</v>
      </c>
      <c r="R669" s="804" t="s">
        <v>397</v>
      </c>
      <c r="S669" s="804" t="s">
        <v>398</v>
      </c>
      <c r="T669" s="804"/>
      <c r="U669" s="805" t="s">
        <v>396</v>
      </c>
      <c r="V669" s="805" t="s">
        <v>397</v>
      </c>
      <c r="W669" s="805" t="s">
        <v>398</v>
      </c>
      <c r="X669" s="805"/>
      <c r="Y669" s="805" t="s">
        <v>396</v>
      </c>
      <c r="Z669" s="805" t="s">
        <v>397</v>
      </c>
      <c r="AA669" s="805" t="s">
        <v>398</v>
      </c>
      <c r="AB669" s="433"/>
      <c r="AC669" s="651">
        <v>665</v>
      </c>
    </row>
    <row r="670" spans="1:30" ht="15" x14ac:dyDescent="0.2">
      <c r="A670" s="720"/>
      <c r="B670" s="721" t="s">
        <v>2210</v>
      </c>
      <c r="C670" s="722"/>
      <c r="D670" s="723"/>
      <c r="E670" s="723"/>
      <c r="F670" s="723"/>
      <c r="G670" s="724">
        <f>SUM(H672:H678)</f>
        <v>0</v>
      </c>
      <c r="H670" s="723"/>
      <c r="I670" s="723"/>
      <c r="J670" s="723"/>
      <c r="K670" s="724">
        <f>SUM(L672:L678)</f>
        <v>0</v>
      </c>
      <c r="L670" s="723"/>
      <c r="M670" s="723"/>
      <c r="N670" s="723"/>
      <c r="O670" s="724">
        <f>SUM(P672:P678)</f>
        <v>0</v>
      </c>
      <c r="P670" s="723"/>
      <c r="Q670" s="723"/>
      <c r="R670" s="723"/>
      <c r="S670" s="724">
        <f>SUM(T672:T678)</f>
        <v>0</v>
      </c>
      <c r="T670" s="723"/>
      <c r="U670" s="723"/>
      <c r="V670" s="723"/>
      <c r="W670" s="724">
        <f>SUM(X672:X678)</f>
        <v>0</v>
      </c>
      <c r="X670" s="723"/>
      <c r="Y670" s="723"/>
      <c r="Z670" s="723"/>
      <c r="AA670" s="724">
        <f>SUM(AB672:AB678)</f>
        <v>0</v>
      </c>
      <c r="AB670" s="723"/>
      <c r="AC670" s="651">
        <v>666</v>
      </c>
    </row>
    <row r="671" spans="1:30" ht="15" x14ac:dyDescent="0.2">
      <c r="A671" s="316"/>
      <c r="B671" s="558"/>
      <c r="C671" s="318"/>
      <c r="D671" s="562"/>
      <c r="E671" s="572"/>
      <c r="F671" s="572"/>
      <c r="G671" s="572"/>
      <c r="H671" s="569"/>
      <c r="I671" s="573"/>
      <c r="J671" s="573"/>
      <c r="K671" s="573"/>
      <c r="L671" s="573"/>
      <c r="M671" s="572"/>
      <c r="N671" s="572"/>
      <c r="O671" s="572"/>
      <c r="P671" s="572"/>
      <c r="Q671" s="575"/>
      <c r="R671" s="575"/>
      <c r="S671" s="575"/>
      <c r="T671" s="575"/>
      <c r="U671" s="576"/>
      <c r="V671" s="576"/>
      <c r="W671" s="576"/>
      <c r="X671" s="576"/>
      <c r="Y671" s="573"/>
      <c r="Z671" s="573"/>
      <c r="AA671" s="573"/>
      <c r="AB671" s="411"/>
      <c r="AC671" s="651">
        <v>667</v>
      </c>
    </row>
    <row r="672" spans="1:30" ht="41.25" customHeight="1" x14ac:dyDescent="0.2">
      <c r="A672" s="316" t="s">
        <v>2746</v>
      </c>
      <c r="B672" s="558" t="s">
        <v>2747</v>
      </c>
      <c r="C672" s="318">
        <f>'Series 1100 Input'!J672</f>
        <v>0</v>
      </c>
      <c r="D672" s="562" t="s">
        <v>401</v>
      </c>
      <c r="E672" s="572">
        <v>81.569999999999993</v>
      </c>
      <c r="F672" s="572">
        <v>81.569999999999993</v>
      </c>
      <c r="G672" s="572">
        <v>81.569999999999993</v>
      </c>
      <c r="H672" s="324" t="str">
        <f>IF((0=$C672),"",IFERROR(IF($C672&lt;10,$C672*E672,IF(AND(10&lt;=$C672,$C672&lt;=50),$C672*F672,IF($C672&gt;50,$C672*G672,"No Offer"))),"No Offer"))</f>
        <v/>
      </c>
      <c r="I672" s="573">
        <v>40</v>
      </c>
      <c r="J672" s="573">
        <v>40</v>
      </c>
      <c r="K672" s="573">
        <v>40</v>
      </c>
      <c r="L672" s="326" t="str">
        <f>IF((0=$C672),"",IFERROR(IF($C672&lt;10,$C672*I672,IF(AND(10&lt;=$C672,$C672&lt;=50),$C672*J672,IF($C672&gt;50,$C672*K672,"No Offer"))),"No Offer"))</f>
        <v/>
      </c>
      <c r="M672" s="572">
        <v>56.09</v>
      </c>
      <c r="N672" s="572">
        <v>56.09</v>
      </c>
      <c r="O672" s="572">
        <v>56.09</v>
      </c>
      <c r="P672" s="324" t="str">
        <f>IF((0=$C672),"",IFERROR(IF($C672&lt;10,$C672*M672,IF(AND(10&lt;=$C672,$C672&lt;=50),$C672*N672,IF($C672&gt;50,$C672*O672,"No Offer"))),"No Offer"))</f>
        <v/>
      </c>
      <c r="Q672" s="575">
        <v>45</v>
      </c>
      <c r="R672" s="575">
        <v>45</v>
      </c>
      <c r="S672" s="575">
        <v>45</v>
      </c>
      <c r="T672" s="326" t="str">
        <f>IF((0=$C672),"",IFERROR(IF($C672&lt;10,$C672*Q672,IF(AND(10&lt;=$C672,$C672&lt;=50),$C672*R672,IF($C672&gt;50,$C672*S672,"No Offer"))),"No Offer"))</f>
        <v/>
      </c>
      <c r="U672" s="576">
        <v>37.130000000000003</v>
      </c>
      <c r="V672" s="576">
        <v>33.9</v>
      </c>
      <c r="W672" s="576">
        <v>33.75</v>
      </c>
      <c r="X672" s="324" t="str">
        <f>IF((0=$C672),"",IFERROR(IF($C672&lt;10,$C672*U672,IF(AND(10&lt;=$C672,$C672&lt;=50),$C672*V672,IF($C672&gt;50,$C672*W672,"No Offer"))),"No Offer"))</f>
        <v/>
      </c>
      <c r="Y672" s="409" t="s">
        <v>402</v>
      </c>
      <c r="Z672" s="409" t="s">
        <v>402</v>
      </c>
      <c r="AA672" s="409" t="s">
        <v>403</v>
      </c>
      <c r="AB672" s="326" t="str">
        <f>IF((0=$C672),"",IFERROR(IF($C672&lt;10,$C672*Y672,IF(AND(10&lt;=$C672,$C672&lt;=50),$C672*Z672,IF($C672&gt;50,$C672*AA672,"No Offer"))),"No Offer"))</f>
        <v/>
      </c>
      <c r="AC672" s="651">
        <v>668</v>
      </c>
      <c r="AD672" s="651">
        <f>AC672</f>
        <v>668</v>
      </c>
    </row>
    <row r="673" spans="1:30" ht="15" x14ac:dyDescent="0.2">
      <c r="A673" s="316"/>
      <c r="B673" s="558"/>
      <c r="C673" s="318"/>
      <c r="D673" s="562"/>
      <c r="E673" s="572"/>
      <c r="F673" s="572"/>
      <c r="G673" s="572"/>
      <c r="H673" s="569"/>
      <c r="I673" s="573"/>
      <c r="J673" s="573"/>
      <c r="K673" s="573"/>
      <c r="L673" s="562"/>
      <c r="M673" s="572"/>
      <c r="N673" s="572"/>
      <c r="O673" s="572"/>
      <c r="P673" s="569"/>
      <c r="Q673" s="575"/>
      <c r="R673" s="575"/>
      <c r="S673" s="575"/>
      <c r="T673" s="562"/>
      <c r="U673" s="576"/>
      <c r="V673" s="576"/>
      <c r="W673" s="576"/>
      <c r="X673" s="569"/>
      <c r="Y673" s="573"/>
      <c r="Z673" s="573"/>
      <c r="AA673" s="573"/>
      <c r="AB673" s="562"/>
      <c r="AC673" s="651">
        <v>669</v>
      </c>
    </row>
    <row r="674" spans="1:30" ht="25.5" customHeight="1" x14ac:dyDescent="0.2">
      <c r="A674" s="316" t="s">
        <v>2748</v>
      </c>
      <c r="B674" s="558" t="s">
        <v>2749</v>
      </c>
      <c r="C674" s="318">
        <f>'Series 1100 Input'!J674</f>
        <v>0</v>
      </c>
      <c r="D674" s="562" t="s">
        <v>401</v>
      </c>
      <c r="E674" s="572">
        <v>81.569999999999993</v>
      </c>
      <c r="F674" s="572">
        <v>81.569999999999993</v>
      </c>
      <c r="G674" s="572">
        <v>81.569999999999993</v>
      </c>
      <c r="H674" s="324" t="str">
        <f>IF((0=$C674),"",IFERROR(IF($C674&lt;10,$C674*E674,IF(AND(10&lt;=$C674,$C674&lt;=50),$C674*F674,IF($C674&gt;50,$C674*G674,"No Offer"))),"No Offer"))</f>
        <v/>
      </c>
      <c r="I674" s="573">
        <v>40</v>
      </c>
      <c r="J674" s="573">
        <v>40</v>
      </c>
      <c r="K674" s="573">
        <v>40</v>
      </c>
      <c r="L674" s="326" t="str">
        <f>IF((0=$C674),"",IFERROR(IF($C674&lt;10,$C674*I674,IF(AND(10&lt;=$C674,$C674&lt;=50),$C674*J674,IF($C674&gt;50,$C674*K674,"No Offer"))),"No Offer"))</f>
        <v/>
      </c>
      <c r="M674" s="572">
        <v>56.09</v>
      </c>
      <c r="N674" s="572">
        <v>56.09</v>
      </c>
      <c r="O674" s="572">
        <v>56.09</v>
      </c>
      <c r="P674" s="324" t="str">
        <f>IF((0=$C674),"",IFERROR(IF($C674&lt;10,$C674*M674,IF(AND(10&lt;=$C674,$C674&lt;=50),$C674*N674,IF($C674&gt;50,$C674*O674,"No Offer"))),"No Offer"))</f>
        <v/>
      </c>
      <c r="Q674" s="575">
        <v>45</v>
      </c>
      <c r="R674" s="575">
        <v>45</v>
      </c>
      <c r="S674" s="575">
        <v>45</v>
      </c>
      <c r="T674" s="326" t="str">
        <f>IF((0=$C674),"",IFERROR(IF($C674&lt;10,$C674*Q674,IF(AND(10&lt;=$C674,$C674&lt;=50),$C674*R674,IF($C674&gt;50,$C674*S674,"No Offer"))),"No Offer"))</f>
        <v/>
      </c>
      <c r="U674" s="576">
        <v>39.130000000000003</v>
      </c>
      <c r="V674" s="576">
        <v>35.9</v>
      </c>
      <c r="W674" s="576">
        <v>35.75</v>
      </c>
      <c r="X674" s="324" t="str">
        <f>IF((0=$C674),"",IFERROR(IF($C674&lt;10,$C674*U674,IF(AND(10&lt;=$C674,$C674&lt;=50),$C674*V674,IF($C674&gt;50,$C674*W674,"No Offer"))),"No Offer"))</f>
        <v/>
      </c>
      <c r="Y674" s="409" t="s">
        <v>402</v>
      </c>
      <c r="Z674" s="409" t="s">
        <v>402</v>
      </c>
      <c r="AA674" s="409" t="s">
        <v>403</v>
      </c>
      <c r="AB674" s="326" t="str">
        <f>IF((0=$C674),"",IFERROR(IF($C674&lt;10,$C674*Y674,IF(AND(10&lt;=$C674,$C674&lt;=50),$C674*Z674,IF($C674&gt;50,$C674*AA674,"No Offer"))),"No Offer"))</f>
        <v/>
      </c>
      <c r="AC674" s="651">
        <v>670</v>
      </c>
      <c r="AD674" s="651">
        <f>AC674</f>
        <v>670</v>
      </c>
    </row>
    <row r="675" spans="1:30" ht="15" x14ac:dyDescent="0.2">
      <c r="A675" s="316"/>
      <c r="B675" s="558"/>
      <c r="C675" s="318"/>
      <c r="D675" s="562"/>
      <c r="E675" s="572"/>
      <c r="F675" s="572"/>
      <c r="G675" s="572"/>
      <c r="H675" s="569"/>
      <c r="I675" s="573"/>
      <c r="J675" s="573"/>
      <c r="K675" s="573"/>
      <c r="L675" s="562"/>
      <c r="M675" s="572"/>
      <c r="N675" s="572"/>
      <c r="O675" s="572"/>
      <c r="P675" s="569"/>
      <c r="Q675" s="575"/>
      <c r="R675" s="575"/>
      <c r="S675" s="575"/>
      <c r="T675" s="562"/>
      <c r="U675" s="576"/>
      <c r="V675" s="576"/>
      <c r="W675" s="576"/>
      <c r="X675" s="569"/>
      <c r="Y675" s="573"/>
      <c r="Z675" s="573"/>
      <c r="AA675" s="573"/>
      <c r="AB675" s="562"/>
      <c r="AC675" s="651">
        <v>671</v>
      </c>
    </row>
    <row r="676" spans="1:30" ht="41.25" customHeight="1" x14ac:dyDescent="0.2">
      <c r="A676" s="316" t="s">
        <v>2750</v>
      </c>
      <c r="B676" s="558" t="s">
        <v>2751</v>
      </c>
      <c r="C676" s="318">
        <f>'Series 1100 Input'!J676</f>
        <v>0</v>
      </c>
      <c r="D676" s="562" t="s">
        <v>401</v>
      </c>
      <c r="E676" s="572">
        <v>81.569999999999993</v>
      </c>
      <c r="F676" s="572">
        <v>81.569999999999993</v>
      </c>
      <c r="G676" s="572">
        <v>81.569999999999993</v>
      </c>
      <c r="H676" s="324" t="str">
        <f>IF((0=$C676),"",IFERROR(IF($C676&lt;10,$C676*E676,IF(AND(10&lt;=$C676,$C676&lt;=50),$C676*F676,IF($C676&gt;50,$C676*G676,"No Offer"))),"No Offer"))</f>
        <v/>
      </c>
      <c r="I676" s="573">
        <v>40</v>
      </c>
      <c r="J676" s="573">
        <v>40</v>
      </c>
      <c r="K676" s="573">
        <v>40</v>
      </c>
      <c r="L676" s="326" t="str">
        <f>IF((0=$C676),"",IFERROR(IF($C676&lt;10,$C676*I676,IF(AND(10&lt;=$C676,$C676&lt;=50),$C676*J676,IF($C676&gt;50,$C676*K676,"No Offer"))),"No Offer"))</f>
        <v/>
      </c>
      <c r="M676" s="572">
        <v>56.09</v>
      </c>
      <c r="N676" s="572">
        <v>56.09</v>
      </c>
      <c r="O676" s="572">
        <v>56.09</v>
      </c>
      <c r="P676" s="324" t="str">
        <f>IF((0=$C676),"",IFERROR(IF($C676&lt;10,$C676*M676,IF(AND(10&lt;=$C676,$C676&lt;=50),$C676*N676,IF($C676&gt;50,$C676*O676,"No Offer"))),"No Offer"))</f>
        <v/>
      </c>
      <c r="Q676" s="575">
        <v>45</v>
      </c>
      <c r="R676" s="575">
        <v>45</v>
      </c>
      <c r="S676" s="575">
        <v>45</v>
      </c>
      <c r="T676" s="326" t="str">
        <f>IF((0=$C676),"",IFERROR(IF($C676&lt;10,$C676*Q676,IF(AND(10&lt;=$C676,$C676&lt;=50),$C676*R676,IF($C676&gt;50,$C676*S676,"No Offer"))),"No Offer"))</f>
        <v/>
      </c>
      <c r="U676" s="576">
        <v>37.130000000000003</v>
      </c>
      <c r="V676" s="576">
        <v>33.9</v>
      </c>
      <c r="W676" s="576">
        <v>33.75</v>
      </c>
      <c r="X676" s="324" t="str">
        <f>IF((0=$C676),"",IFERROR(IF($C676&lt;10,$C676*U676,IF(AND(10&lt;=$C676,$C676&lt;=50),$C676*V676,IF($C676&gt;50,$C676*W676,"No Offer"))),"No Offer"))</f>
        <v/>
      </c>
      <c r="Y676" s="409" t="s">
        <v>402</v>
      </c>
      <c r="Z676" s="409" t="s">
        <v>402</v>
      </c>
      <c r="AA676" s="409" t="s">
        <v>403</v>
      </c>
      <c r="AB676" s="326" t="str">
        <f>IF((0=$C676),"",IFERROR(IF($C676&lt;10,$C676*Y676,IF(AND(10&lt;=$C676,$C676&lt;=50),$C676*Z676,IF($C676&gt;50,$C676*AA676,"No Offer"))),"No Offer"))</f>
        <v/>
      </c>
      <c r="AC676" s="651">
        <v>672</v>
      </c>
      <c r="AD676" s="651">
        <f>AC676</f>
        <v>672</v>
      </c>
    </row>
    <row r="677" spans="1:30" ht="17.25" customHeight="1" x14ac:dyDescent="0.2">
      <c r="A677" s="316"/>
      <c r="B677" s="558"/>
      <c r="C677" s="318"/>
      <c r="D677" s="562"/>
      <c r="E677" s="572"/>
      <c r="F677" s="572"/>
      <c r="G677" s="572"/>
      <c r="H677" s="569"/>
      <c r="I677" s="573"/>
      <c r="J677" s="573"/>
      <c r="K677" s="573"/>
      <c r="L677" s="562"/>
      <c r="M677" s="572"/>
      <c r="N677" s="572"/>
      <c r="O677" s="572"/>
      <c r="P677" s="569"/>
      <c r="Q677" s="575"/>
      <c r="R677" s="575"/>
      <c r="S677" s="575"/>
      <c r="T677" s="562"/>
      <c r="U677" s="576"/>
      <c r="V677" s="576"/>
      <c r="W677" s="576"/>
      <c r="X677" s="569"/>
      <c r="Y677" s="573"/>
      <c r="Z677" s="573"/>
      <c r="AA677" s="573"/>
      <c r="AB677" s="562"/>
      <c r="AC677" s="651">
        <v>673</v>
      </c>
    </row>
    <row r="678" spans="1:30" ht="40.5" customHeight="1" x14ac:dyDescent="0.2">
      <c r="A678" s="316" t="s">
        <v>2752</v>
      </c>
      <c r="B678" s="558" t="s">
        <v>2753</v>
      </c>
      <c r="C678" s="318">
        <f>'Series 1100 Input'!J678</f>
        <v>0</v>
      </c>
      <c r="D678" s="562" t="s">
        <v>401</v>
      </c>
      <c r="E678" s="572">
        <v>81.569999999999993</v>
      </c>
      <c r="F678" s="572">
        <v>81.569999999999993</v>
      </c>
      <c r="G678" s="572">
        <v>81.569999999999993</v>
      </c>
      <c r="H678" s="324" t="str">
        <f>IF((0=$C678),"",IFERROR(IF($C678&lt;10,$C678*E678,IF(AND(10&lt;=$C678,$C678&lt;=50),$C678*F678,IF($C678&gt;50,$C678*G678,"No Offer"))),"No Offer"))</f>
        <v/>
      </c>
      <c r="I678" s="573">
        <v>40</v>
      </c>
      <c r="J678" s="573">
        <v>40</v>
      </c>
      <c r="K678" s="573">
        <v>40</v>
      </c>
      <c r="L678" s="326" t="str">
        <f>IF((0=$C678),"",IFERROR(IF($C678&lt;10,$C678*I678,IF(AND(10&lt;=$C678,$C678&lt;=50),$C678*J678,IF($C678&gt;50,$C678*K678,"No Offer"))),"No Offer"))</f>
        <v/>
      </c>
      <c r="M678" s="572">
        <v>56.09</v>
      </c>
      <c r="N678" s="572">
        <v>56.09</v>
      </c>
      <c r="O678" s="572">
        <v>56.09</v>
      </c>
      <c r="P678" s="324" t="str">
        <f>IF((0=$C678),"",IFERROR(IF($C678&lt;10,$C678*M678,IF(AND(10&lt;=$C678,$C678&lt;=50),$C678*N678,IF($C678&gt;50,$C678*O678,"No Offer"))),"No Offer"))</f>
        <v/>
      </c>
      <c r="Q678" s="575">
        <v>45</v>
      </c>
      <c r="R678" s="575">
        <v>45</v>
      </c>
      <c r="S678" s="575">
        <v>45</v>
      </c>
      <c r="T678" s="326" t="str">
        <f>IF((0=$C678),"",IFERROR(IF($C678&lt;10,$C678*Q678,IF(AND(10&lt;=$C678,$C678&lt;=50),$C678*R678,IF($C678&gt;50,$C678*S678,"No Offer"))),"No Offer"))</f>
        <v/>
      </c>
      <c r="U678" s="576">
        <v>39.130000000000003</v>
      </c>
      <c r="V678" s="576">
        <v>35.9</v>
      </c>
      <c r="W678" s="576">
        <v>35.75</v>
      </c>
      <c r="X678" s="324" t="str">
        <f>IF((0=$C678),"",IFERROR(IF($C678&lt;10,$C678*U678,IF(AND(10&lt;=$C678,$C678&lt;=50),$C678*V678,IF($C678&gt;50,$C678*W678,"No Offer"))),"No Offer"))</f>
        <v/>
      </c>
      <c r="Y678" s="409" t="s">
        <v>402</v>
      </c>
      <c r="Z678" s="409" t="s">
        <v>402</v>
      </c>
      <c r="AA678" s="409" t="s">
        <v>403</v>
      </c>
      <c r="AB678" s="326" t="str">
        <f>IF((0=$C678),"",IFERROR(IF($C678&lt;10,$C678*Y678,IF(AND(10&lt;=$C678,$C678&lt;=50),$C678*Z678,IF($C678&gt;50,$C678*AA678,"No Offer"))),"No Offer"))</f>
        <v/>
      </c>
      <c r="AC678" s="651">
        <v>674</v>
      </c>
      <c r="AD678" s="651">
        <f>AC678</f>
        <v>674</v>
      </c>
    </row>
    <row r="679" spans="1:30" ht="17.25" customHeight="1" x14ac:dyDescent="0.2">
      <c r="A679" s="316"/>
      <c r="B679" s="558"/>
      <c r="C679" s="318"/>
      <c r="D679" s="562"/>
      <c r="E679" s="572"/>
      <c r="F679" s="572"/>
      <c r="G679" s="572"/>
      <c r="H679" s="569"/>
      <c r="I679" s="573"/>
      <c r="J679" s="573"/>
      <c r="K679" s="573"/>
      <c r="L679" s="573"/>
      <c r="M679" s="572"/>
      <c r="N679" s="572"/>
      <c r="O679" s="572"/>
      <c r="P679" s="572"/>
      <c r="Q679" s="575"/>
      <c r="R679" s="575"/>
      <c r="S679" s="575"/>
      <c r="T679" s="575"/>
      <c r="U679" s="576"/>
      <c r="V679" s="576"/>
      <c r="W679" s="576"/>
      <c r="X679" s="576"/>
      <c r="Y679" s="573"/>
      <c r="Z679" s="573"/>
      <c r="AA679" s="573"/>
      <c r="AB679" s="411"/>
      <c r="AC679" s="651">
        <v>675</v>
      </c>
    </row>
    <row r="680" spans="1:30" ht="17.25" customHeight="1" x14ac:dyDescent="0.2">
      <c r="A680" s="331"/>
      <c r="B680" s="586" t="s">
        <v>2514</v>
      </c>
      <c r="C680" s="334"/>
      <c r="D680" s="587"/>
      <c r="E680" s="804" t="s">
        <v>1747</v>
      </c>
      <c r="F680" s="804" t="s">
        <v>2554</v>
      </c>
      <c r="G680" s="804" t="s">
        <v>2555</v>
      </c>
      <c r="H680" s="587"/>
      <c r="I680" s="805" t="s">
        <v>1747</v>
      </c>
      <c r="J680" s="805" t="s">
        <v>2554</v>
      </c>
      <c r="K680" s="805" t="s">
        <v>2555</v>
      </c>
      <c r="L680" s="805"/>
      <c r="M680" s="804" t="s">
        <v>1747</v>
      </c>
      <c r="N680" s="804" t="s">
        <v>2554</v>
      </c>
      <c r="O680" s="804" t="s">
        <v>2555</v>
      </c>
      <c r="P680" s="804"/>
      <c r="Q680" s="804" t="s">
        <v>1747</v>
      </c>
      <c r="R680" s="804" t="s">
        <v>2554</v>
      </c>
      <c r="S680" s="804" t="s">
        <v>2555</v>
      </c>
      <c r="T680" s="804"/>
      <c r="U680" s="805" t="s">
        <v>1747</v>
      </c>
      <c r="V680" s="805" t="s">
        <v>2554</v>
      </c>
      <c r="W680" s="805" t="s">
        <v>2555</v>
      </c>
      <c r="X680" s="805"/>
      <c r="Y680" s="805" t="s">
        <v>1747</v>
      </c>
      <c r="Z680" s="805" t="s">
        <v>2554</v>
      </c>
      <c r="AA680" s="805" t="s">
        <v>2555</v>
      </c>
      <c r="AB680" s="433"/>
      <c r="AC680" s="651">
        <v>676</v>
      </c>
    </row>
    <row r="681" spans="1:30" ht="17.25" customHeight="1" x14ac:dyDescent="0.2">
      <c r="A681" s="720"/>
      <c r="B681" s="721" t="s">
        <v>2210</v>
      </c>
      <c r="C681" s="722"/>
      <c r="D681" s="723"/>
      <c r="E681" s="723"/>
      <c r="F681" s="723"/>
      <c r="G681" s="724">
        <f>SUM(H683:H689)</f>
        <v>0</v>
      </c>
      <c r="H681" s="723"/>
      <c r="I681" s="723"/>
      <c r="J681" s="723"/>
      <c r="K681" s="724">
        <f>SUM(L683:L689)</f>
        <v>0</v>
      </c>
      <c r="L681" s="723"/>
      <c r="M681" s="723"/>
      <c r="N681" s="723"/>
      <c r="O681" s="724">
        <f>SUM(P683:P689)</f>
        <v>0</v>
      </c>
      <c r="P681" s="723"/>
      <c r="Q681" s="723"/>
      <c r="R681" s="723"/>
      <c r="S681" s="724">
        <f>SUM(T683:T689)</f>
        <v>0</v>
      </c>
      <c r="T681" s="723"/>
      <c r="U681" s="723"/>
      <c r="V681" s="723"/>
      <c r="W681" s="724">
        <f>SUM(X683:X689)</f>
        <v>0</v>
      </c>
      <c r="X681" s="723"/>
      <c r="Y681" s="723"/>
      <c r="Z681" s="723"/>
      <c r="AA681" s="724">
        <f>SUM(AB683:AB689)</f>
        <v>0</v>
      </c>
      <c r="AB681" s="723"/>
      <c r="AC681" s="651">
        <v>677</v>
      </c>
    </row>
    <row r="682" spans="1:30" ht="17.25" customHeight="1" x14ac:dyDescent="0.2">
      <c r="A682" s="316"/>
      <c r="B682" s="558"/>
      <c r="C682" s="318"/>
      <c r="D682" s="562"/>
      <c r="E682" s="572"/>
      <c r="F682" s="572"/>
      <c r="G682" s="572"/>
      <c r="H682" s="569"/>
      <c r="I682" s="573"/>
      <c r="J682" s="573"/>
      <c r="K682" s="573"/>
      <c r="L682" s="573"/>
      <c r="M682" s="572"/>
      <c r="N682" s="572"/>
      <c r="O682" s="572"/>
      <c r="P682" s="572"/>
      <c r="Q682" s="575"/>
      <c r="R682" s="575"/>
      <c r="S682" s="575"/>
      <c r="T682" s="575"/>
      <c r="U682" s="576"/>
      <c r="V682" s="576"/>
      <c r="W682" s="576"/>
      <c r="X682" s="576"/>
      <c r="Y682" s="573"/>
      <c r="Z682" s="573"/>
      <c r="AA682" s="573"/>
      <c r="AB682" s="411"/>
      <c r="AC682" s="651">
        <v>678</v>
      </c>
    </row>
    <row r="683" spans="1:30" ht="45.75" customHeight="1" x14ac:dyDescent="0.2">
      <c r="A683" s="316" t="s">
        <v>2754</v>
      </c>
      <c r="B683" s="558" t="s">
        <v>2755</v>
      </c>
      <c r="C683" s="318">
        <f>'Series 1100 Input'!J683</f>
        <v>0</v>
      </c>
      <c r="D683" s="562" t="s">
        <v>401</v>
      </c>
      <c r="E683" s="572">
        <v>166.42</v>
      </c>
      <c r="F683" s="572">
        <v>166.42</v>
      </c>
      <c r="G683" s="572">
        <v>166.42</v>
      </c>
      <c r="H683" s="324" t="str">
        <f>IF((0=$C683),"",IFERROR(IF($C683&lt;50,$C683*E683,IF(AND(50&lt;=$C683,$C683&lt;=250),$C683*F683,IF($C683&gt;250,$C683*G683,"No Offer"))),"No Offer"))</f>
        <v/>
      </c>
      <c r="I683" s="573">
        <v>80</v>
      </c>
      <c r="J683" s="573">
        <v>80</v>
      </c>
      <c r="K683" s="573">
        <v>80</v>
      </c>
      <c r="L683" s="326" t="str">
        <f>IF((0=$C683),"",IFERROR(IF($C683&lt;50,$C683*I683,IF(AND(50&lt;=$C683,$C683&lt;=250),$C683*J683,IF($C683&gt;250,$C683*K683,"No Offer"))),"No Offer"))</f>
        <v/>
      </c>
      <c r="M683" s="572">
        <v>87</v>
      </c>
      <c r="N683" s="572">
        <v>87</v>
      </c>
      <c r="O683" s="572">
        <v>87</v>
      </c>
      <c r="P683" s="324" t="str">
        <f>IF((0=$C683),"",IFERROR(IF($C683&lt;50,$C683*M683,IF(AND(50&lt;=$C683,$C683&lt;=250),$C683*N683,IF($C683&gt;250,$C683*O683,"No Offer"))),"No Offer"))</f>
        <v/>
      </c>
      <c r="Q683" s="575">
        <v>45</v>
      </c>
      <c r="R683" s="575">
        <v>45</v>
      </c>
      <c r="S683" s="575">
        <v>45</v>
      </c>
      <c r="T683" s="326" t="str">
        <f>IF((0=$C683),"",IFERROR(IF($C683&lt;50,$C683*Q683,IF(AND(50&lt;=$C683,$C683&lt;=250),$C683*R683,IF($C683&gt;250,$C683*S683,"No Offer"))),"No Offer"))</f>
        <v/>
      </c>
      <c r="U683" s="576">
        <v>82.5</v>
      </c>
      <c r="V683" s="576">
        <v>82.5</v>
      </c>
      <c r="W683" s="576">
        <v>82.5</v>
      </c>
      <c r="X683" s="324" t="str">
        <f>IF((0=$C683),"",IFERROR(IF($C683&lt;50,$C683*U683,IF(AND(50&lt;=$C683,$C683&lt;=250),$C683*V683,IF($C683&gt;250,$C683*W683,"No Offer"))),"No Offer"))</f>
        <v/>
      </c>
      <c r="Y683" s="409" t="s">
        <v>402</v>
      </c>
      <c r="Z683" s="409" t="s">
        <v>402</v>
      </c>
      <c r="AA683" s="409" t="s">
        <v>403</v>
      </c>
      <c r="AB683" s="326" t="str">
        <f>IF((0=$C683),"",IFERROR(IF($C683&lt;50,$C683*Y683,IF(AND(50&lt;=$C683,$C683&lt;=250),$C683*Z683,IF($C683&gt;250,$C683*AA683,"No Offer"))),"No Offer"))</f>
        <v/>
      </c>
      <c r="AC683" s="651">
        <v>679</v>
      </c>
      <c r="AD683" s="651">
        <f>AC683</f>
        <v>679</v>
      </c>
    </row>
    <row r="684" spans="1:30" ht="17.25" customHeight="1" x14ac:dyDescent="0.2">
      <c r="A684" s="316"/>
      <c r="B684" s="558"/>
      <c r="C684" s="318"/>
      <c r="D684" s="562"/>
      <c r="E684" s="572"/>
      <c r="F684" s="572"/>
      <c r="G684" s="572"/>
      <c r="H684" s="408"/>
      <c r="I684" s="573"/>
      <c r="J684" s="573"/>
      <c r="K684" s="573"/>
      <c r="L684" s="411"/>
      <c r="M684" s="572"/>
      <c r="N684" s="572"/>
      <c r="O684" s="572"/>
      <c r="P684" s="408"/>
      <c r="Q684" s="575"/>
      <c r="R684" s="575"/>
      <c r="S684" s="575"/>
      <c r="T684" s="411"/>
      <c r="U684" s="576"/>
      <c r="V684" s="576"/>
      <c r="W684" s="576"/>
      <c r="X684" s="408"/>
      <c r="Y684" s="573"/>
      <c r="Z684" s="573"/>
      <c r="AA684" s="573"/>
      <c r="AB684" s="411"/>
      <c r="AC684" s="651">
        <v>680</v>
      </c>
    </row>
    <row r="685" spans="1:30" ht="44.25" customHeight="1" x14ac:dyDescent="0.2">
      <c r="A685" s="316" t="s">
        <v>2756</v>
      </c>
      <c r="B685" s="558" t="s">
        <v>2757</v>
      </c>
      <c r="C685" s="318">
        <f>'Series 1100 Input'!J685</f>
        <v>0</v>
      </c>
      <c r="D685" s="562" t="s">
        <v>401</v>
      </c>
      <c r="E685" s="572">
        <v>44.56</v>
      </c>
      <c r="F685" s="572">
        <v>44.56</v>
      </c>
      <c r="G685" s="572">
        <v>44.56</v>
      </c>
      <c r="H685" s="324" t="str">
        <f>IF((0=$C685),"",IFERROR(IF($C685&lt;50,$C685*E685,IF(AND(50&lt;=$C685,$C685&lt;=250),$C685*F685,IF($C685&gt;250,$C685*G685,"No Offer"))),"No Offer"))</f>
        <v/>
      </c>
      <c r="I685" s="573">
        <v>80</v>
      </c>
      <c r="J685" s="573">
        <v>80</v>
      </c>
      <c r="K685" s="573">
        <v>80</v>
      </c>
      <c r="L685" s="326" t="str">
        <f>IF((0=$C685),"",IFERROR(IF($C685&lt;50,$C685*I685,IF(AND(50&lt;=$C685,$C685&lt;=250),$C685*J685,IF($C685&gt;250,$C685*K685,"No Offer"))),"No Offer"))</f>
        <v/>
      </c>
      <c r="M685" s="572">
        <v>87</v>
      </c>
      <c r="N685" s="572">
        <v>87</v>
      </c>
      <c r="O685" s="572">
        <v>87</v>
      </c>
      <c r="P685" s="324" t="str">
        <f>IF((0=$C685),"",IFERROR(IF($C685&lt;50,$C685*M685,IF(AND(50&lt;=$C685,$C685&lt;=250),$C685*N685,IF($C685&gt;250,$C685*O685,"No Offer"))),"No Offer"))</f>
        <v/>
      </c>
      <c r="Q685" s="575">
        <v>45</v>
      </c>
      <c r="R685" s="575">
        <v>45</v>
      </c>
      <c r="S685" s="575">
        <v>45</v>
      </c>
      <c r="T685" s="326" t="str">
        <f>IF((0=$C685),"",IFERROR(IF($C685&lt;50,$C685*Q685,IF(AND(50&lt;=$C685,$C685&lt;=250),$C685*R685,IF($C685&gt;250,$C685*S685,"No Offer"))),"No Offer"))</f>
        <v/>
      </c>
      <c r="U685" s="576">
        <v>85</v>
      </c>
      <c r="V685" s="576">
        <v>85</v>
      </c>
      <c r="W685" s="576">
        <v>85</v>
      </c>
      <c r="X685" s="324" t="str">
        <f>IF((0=$C685),"",IFERROR(IF($C685&lt;50,$C685*U685,IF(AND(50&lt;=$C685,$C685&lt;=250),$C685*V685,IF($C685&gt;250,$C685*W685,"No Offer"))),"No Offer"))</f>
        <v/>
      </c>
      <c r="Y685" s="409" t="s">
        <v>402</v>
      </c>
      <c r="Z685" s="409" t="s">
        <v>402</v>
      </c>
      <c r="AA685" s="409" t="s">
        <v>403</v>
      </c>
      <c r="AB685" s="326" t="str">
        <f>IF((0=$C685),"",IFERROR(IF($C685&lt;50,$C685*Y685,IF(AND(50&lt;=$C685,$C685&lt;=250),$C685*Z685,IF($C685&gt;250,$C685*AA685,"No Offer"))),"No Offer"))</f>
        <v/>
      </c>
      <c r="AC685" s="651">
        <v>681</v>
      </c>
      <c r="AD685" s="651">
        <f>AC685</f>
        <v>681</v>
      </c>
    </row>
    <row r="686" spans="1:30" ht="17.25" customHeight="1" x14ac:dyDescent="0.2">
      <c r="A686" s="316"/>
      <c r="B686" s="558"/>
      <c r="C686" s="318"/>
      <c r="D686" s="562"/>
      <c r="E686" s="572"/>
      <c r="F686" s="572"/>
      <c r="G686" s="572"/>
      <c r="H686" s="408"/>
      <c r="I686" s="573"/>
      <c r="J686" s="573"/>
      <c r="K686" s="573"/>
      <c r="L686" s="411"/>
      <c r="M686" s="572"/>
      <c r="N686" s="572"/>
      <c r="O686" s="572"/>
      <c r="P686" s="408"/>
      <c r="Q686" s="575"/>
      <c r="R686" s="575"/>
      <c r="S686" s="575"/>
      <c r="T686" s="411"/>
      <c r="U686" s="576"/>
      <c r="V686" s="576"/>
      <c r="W686" s="576"/>
      <c r="X686" s="408"/>
      <c r="Y686" s="573"/>
      <c r="Z686" s="573"/>
      <c r="AA686" s="573"/>
      <c r="AB686" s="411"/>
      <c r="AC686" s="651">
        <v>682</v>
      </c>
    </row>
    <row r="687" spans="1:30" ht="41.25" customHeight="1" x14ac:dyDescent="0.2">
      <c r="A687" s="316" t="s">
        <v>2758</v>
      </c>
      <c r="B687" s="558" t="s">
        <v>2759</v>
      </c>
      <c r="C687" s="318">
        <f>'Series 1100 Input'!J687</f>
        <v>0</v>
      </c>
      <c r="D687" s="562" t="s">
        <v>401</v>
      </c>
      <c r="E687" s="572">
        <v>165.7</v>
      </c>
      <c r="F687" s="572">
        <v>165.7</v>
      </c>
      <c r="G687" s="572">
        <v>165.7</v>
      </c>
      <c r="H687" s="324" t="str">
        <f>IF((0=$C687),"",IFERROR(IF($C687&lt;50,$C687*E687,IF(AND(50&lt;=$C687,$C687&lt;=250),$C687*F687,IF($C687&gt;250,$C687*G687,"No Offer"))),"No Offer"))</f>
        <v/>
      </c>
      <c r="I687" s="573">
        <v>80</v>
      </c>
      <c r="J687" s="573">
        <v>80</v>
      </c>
      <c r="K687" s="573">
        <v>80</v>
      </c>
      <c r="L687" s="326" t="str">
        <f>IF((0=$C687),"",IFERROR(IF($C687&lt;50,$C687*I687,IF(AND(50&lt;=$C687,$C687&lt;=250),$C687*J687,IF($C687&gt;250,$C687*K687,"No Offer"))),"No Offer"))</f>
        <v/>
      </c>
      <c r="M687" s="572">
        <v>87</v>
      </c>
      <c r="N687" s="572">
        <v>87</v>
      </c>
      <c r="O687" s="572">
        <v>87</v>
      </c>
      <c r="P687" s="324" t="str">
        <f>IF((0=$C687),"",IFERROR(IF($C687&lt;50,$C687*M687,IF(AND(50&lt;=$C687,$C687&lt;=250),$C687*N687,IF($C687&gt;250,$C687*O687,"No Offer"))),"No Offer"))</f>
        <v/>
      </c>
      <c r="Q687" s="575">
        <v>45</v>
      </c>
      <c r="R687" s="575">
        <v>45</v>
      </c>
      <c r="S687" s="575">
        <v>45</v>
      </c>
      <c r="T687" s="326" t="str">
        <f>IF((0=$C687),"",IFERROR(IF($C687&lt;50,$C687*Q687,IF(AND(50&lt;=$C687,$C687&lt;=250),$C687*R687,IF($C687&gt;250,$C687*S687,"No Offer"))),"No Offer"))</f>
        <v/>
      </c>
      <c r="U687" s="576">
        <v>87.5</v>
      </c>
      <c r="V687" s="576">
        <v>87.5</v>
      </c>
      <c r="W687" s="576">
        <v>87.5</v>
      </c>
      <c r="X687" s="324" t="str">
        <f>IF((0=$C687),"",IFERROR(IF($C687&lt;50,$C687*U687,IF(AND(50&lt;=$C687,$C687&lt;=250),$C687*V687,IF($C687&gt;250,$C687*W687,"No Offer"))),"No Offer"))</f>
        <v/>
      </c>
      <c r="Y687" s="409" t="s">
        <v>402</v>
      </c>
      <c r="Z687" s="409" t="s">
        <v>402</v>
      </c>
      <c r="AA687" s="409" t="s">
        <v>403</v>
      </c>
      <c r="AB687" s="326" t="str">
        <f>IF((0=$C687),"",IFERROR(IF($C687&lt;50,$C687*Y687,IF(AND(50&lt;=$C687,$C687&lt;=250),$C687*Z687,IF($C687&gt;250,$C687*AA687,"No Offer"))),"No Offer"))</f>
        <v/>
      </c>
      <c r="AC687" s="651">
        <v>683</v>
      </c>
      <c r="AD687" s="651">
        <f>AC687</f>
        <v>683</v>
      </c>
    </row>
    <row r="688" spans="1:30" ht="17.25" customHeight="1" x14ac:dyDescent="0.2">
      <c r="A688" s="316"/>
      <c r="B688" s="558"/>
      <c r="C688" s="318"/>
      <c r="D688" s="562"/>
      <c r="E688" s="572"/>
      <c r="F688" s="572"/>
      <c r="G688" s="572"/>
      <c r="H688" s="569"/>
      <c r="I688" s="573"/>
      <c r="J688" s="573"/>
      <c r="K688" s="573"/>
      <c r="L688" s="562"/>
      <c r="M688" s="572"/>
      <c r="N688" s="572"/>
      <c r="O688" s="572"/>
      <c r="P688" s="569"/>
      <c r="Q688" s="575"/>
      <c r="R688" s="575"/>
      <c r="S688" s="575"/>
      <c r="T688" s="562"/>
      <c r="U688" s="576"/>
      <c r="V688" s="576"/>
      <c r="W688" s="576"/>
      <c r="X688" s="569"/>
      <c r="Y688" s="573"/>
      <c r="Z688" s="573"/>
      <c r="AA688" s="573"/>
      <c r="AB688" s="562"/>
      <c r="AC688" s="651">
        <v>684</v>
      </c>
    </row>
    <row r="689" spans="1:30" ht="53.25" customHeight="1" x14ac:dyDescent="0.2">
      <c r="A689" s="316" t="s">
        <v>2760</v>
      </c>
      <c r="B689" s="558" t="s">
        <v>2761</v>
      </c>
      <c r="C689" s="318">
        <f>'Series 1100 Input'!J689</f>
        <v>0</v>
      </c>
      <c r="D689" s="562" t="s">
        <v>401</v>
      </c>
      <c r="E689" s="572">
        <v>162.38999999999999</v>
      </c>
      <c r="F689" s="572">
        <v>162.38999999999999</v>
      </c>
      <c r="G689" s="572">
        <v>162.38999999999999</v>
      </c>
      <c r="H689" s="324" t="str">
        <f>IF((0=$C689),"",IFERROR(IF($C689&lt;50,$C689*E689,IF(AND(50&lt;=$C689,$C689&lt;=250),$C689*F689,IF($C689&gt;250,$C689*G689,"No Offer"))),"No Offer"))</f>
        <v/>
      </c>
      <c r="I689" s="573">
        <v>80</v>
      </c>
      <c r="J689" s="573">
        <v>80</v>
      </c>
      <c r="K689" s="573">
        <v>80</v>
      </c>
      <c r="L689" s="326" t="str">
        <f>IF((0=$C689),"",IFERROR(IF($C689&lt;50,$C689*I689,IF(AND(50&lt;=$C689,$C689&lt;=250),$C689*J689,IF($C689&gt;250,$C689*K689,"No Offer"))),"No Offer"))</f>
        <v/>
      </c>
      <c r="M689" s="572">
        <v>87</v>
      </c>
      <c r="N689" s="572">
        <v>87</v>
      </c>
      <c r="O689" s="572">
        <v>87</v>
      </c>
      <c r="P689" s="324" t="str">
        <f>IF((0=$C689),"",IFERROR(IF($C689&lt;50,$C689*M689,IF(AND(50&lt;=$C689,$C689&lt;=250),$C689*N689,IF($C689&gt;250,$C689*O689,"No Offer"))),"No Offer"))</f>
        <v/>
      </c>
      <c r="Q689" s="575">
        <v>180</v>
      </c>
      <c r="R689" s="575">
        <v>180</v>
      </c>
      <c r="S689" s="575">
        <v>180</v>
      </c>
      <c r="T689" s="326" t="str">
        <f>IF((0=$C689),"",IFERROR(IF($C689&lt;50,$C689*Q689,IF(AND(50&lt;=$C689,$C689&lt;=250),$C689*R689,IF($C689&gt;250,$C689*S689,"No Offer"))),"No Offer"))</f>
        <v/>
      </c>
      <c r="U689" s="576">
        <v>120</v>
      </c>
      <c r="V689" s="576">
        <v>120</v>
      </c>
      <c r="W689" s="576">
        <v>120</v>
      </c>
      <c r="X689" s="324" t="str">
        <f>IF((0=$C689),"",IFERROR(IF($C689&lt;50,$C689*U689,IF(AND(50&lt;=$C689,$C689&lt;=250),$C689*V689,IF($C689&gt;250,$C689*W689,"No Offer"))),"No Offer"))</f>
        <v/>
      </c>
      <c r="Y689" s="409" t="s">
        <v>402</v>
      </c>
      <c r="Z689" s="409" t="s">
        <v>402</v>
      </c>
      <c r="AA689" s="409" t="s">
        <v>403</v>
      </c>
      <c r="AB689" s="326" t="str">
        <f>IF((0=$C689),"",IFERROR(IF($C689&lt;50,$C689*Y689,IF(AND(50&lt;=$C689,$C689&lt;=250),$C689*Z689,IF($C689&gt;250,$C689*AA689,"No Offer"))),"No Offer"))</f>
        <v/>
      </c>
      <c r="AC689" s="651">
        <v>685</v>
      </c>
      <c r="AD689" s="651">
        <f>AC689</f>
        <v>685</v>
      </c>
    </row>
    <row r="690" spans="1:30" ht="17.25" customHeight="1" x14ac:dyDescent="0.2">
      <c r="A690" s="316"/>
      <c r="B690" s="558"/>
      <c r="C690" s="318"/>
      <c r="D690" s="562"/>
      <c r="E690" s="572"/>
      <c r="F690" s="572"/>
      <c r="G690" s="572"/>
      <c r="H690" s="569"/>
      <c r="I690" s="573"/>
      <c r="J690" s="573"/>
      <c r="K690" s="573"/>
      <c r="L690" s="573"/>
      <c r="M690" s="572"/>
      <c r="N690" s="572"/>
      <c r="O690" s="572"/>
      <c r="P690" s="572"/>
      <c r="Q690" s="575"/>
      <c r="R690" s="575"/>
      <c r="S690" s="575"/>
      <c r="T690" s="575"/>
      <c r="U690" s="576"/>
      <c r="V690" s="576"/>
      <c r="W690" s="576"/>
      <c r="X690" s="576"/>
      <c r="Y690" s="573"/>
      <c r="Z690" s="573"/>
      <c r="AA690" s="573"/>
      <c r="AB690" s="411"/>
      <c r="AC690" s="651">
        <v>686</v>
      </c>
    </row>
    <row r="691" spans="1:30" ht="17.25" customHeight="1" x14ac:dyDescent="0.2">
      <c r="A691" s="331"/>
      <c r="B691" s="586" t="s">
        <v>2732</v>
      </c>
      <c r="C691" s="334"/>
      <c r="D691" s="587"/>
      <c r="E691" s="804" t="s">
        <v>1747</v>
      </c>
      <c r="F691" s="804" t="s">
        <v>2554</v>
      </c>
      <c r="G691" s="804" t="s">
        <v>2555</v>
      </c>
      <c r="H691" s="587"/>
      <c r="I691" s="805" t="s">
        <v>1747</v>
      </c>
      <c r="J691" s="805" t="s">
        <v>2554</v>
      </c>
      <c r="K691" s="805" t="s">
        <v>2555</v>
      </c>
      <c r="L691" s="805"/>
      <c r="M691" s="804" t="s">
        <v>1747</v>
      </c>
      <c r="N691" s="804" t="s">
        <v>2554</v>
      </c>
      <c r="O691" s="804" t="s">
        <v>2555</v>
      </c>
      <c r="P691" s="804"/>
      <c r="Q691" s="804" t="s">
        <v>1747</v>
      </c>
      <c r="R691" s="804" t="s">
        <v>2554</v>
      </c>
      <c r="S691" s="804" t="s">
        <v>2555</v>
      </c>
      <c r="T691" s="804"/>
      <c r="U691" s="805" t="s">
        <v>1747</v>
      </c>
      <c r="V691" s="805" t="s">
        <v>2554</v>
      </c>
      <c r="W691" s="805" t="s">
        <v>2555</v>
      </c>
      <c r="X691" s="805"/>
      <c r="Y691" s="805" t="s">
        <v>1747</v>
      </c>
      <c r="Z691" s="805" t="s">
        <v>2554</v>
      </c>
      <c r="AA691" s="805" t="s">
        <v>2555</v>
      </c>
      <c r="AB691" s="433"/>
      <c r="AC691" s="651">
        <v>687</v>
      </c>
    </row>
    <row r="692" spans="1:30" ht="17.25" customHeight="1" x14ac:dyDescent="0.2">
      <c r="A692" s="720"/>
      <c r="B692" s="721" t="s">
        <v>2210</v>
      </c>
      <c r="C692" s="722"/>
      <c r="D692" s="723"/>
      <c r="E692" s="723"/>
      <c r="F692" s="723"/>
      <c r="G692" s="724">
        <f>SUM(H694:H700)</f>
        <v>0</v>
      </c>
      <c r="H692" s="723"/>
      <c r="I692" s="723"/>
      <c r="J692" s="723"/>
      <c r="K692" s="724">
        <f>SUM(L694:L700)</f>
        <v>0</v>
      </c>
      <c r="L692" s="723"/>
      <c r="M692" s="723"/>
      <c r="N692" s="723"/>
      <c r="O692" s="724">
        <f>SUM(P694:P700)</f>
        <v>0</v>
      </c>
      <c r="P692" s="723"/>
      <c r="Q692" s="723"/>
      <c r="R692" s="723"/>
      <c r="S692" s="724">
        <f>SUM(T694:T700)</f>
        <v>0</v>
      </c>
      <c r="T692" s="723"/>
      <c r="U692" s="723"/>
      <c r="V692" s="723"/>
      <c r="W692" s="724">
        <f>SUM(X694:X700)</f>
        <v>0</v>
      </c>
      <c r="X692" s="723"/>
      <c r="Y692" s="723"/>
      <c r="Z692" s="723"/>
      <c r="AA692" s="724">
        <f>SUM(AB694:AB700)</f>
        <v>0</v>
      </c>
      <c r="AB692" s="723"/>
      <c r="AC692" s="651">
        <v>688</v>
      </c>
    </row>
    <row r="693" spans="1:30" ht="17.25" customHeight="1" x14ac:dyDescent="0.2">
      <c r="A693" s="316"/>
      <c r="B693" s="558"/>
      <c r="C693" s="318"/>
      <c r="D693" s="562"/>
      <c r="E693" s="572"/>
      <c r="F693" s="572"/>
      <c r="G693" s="572"/>
      <c r="H693" s="569"/>
      <c r="I693" s="573"/>
      <c r="J693" s="573"/>
      <c r="K693" s="573"/>
      <c r="L693" s="573"/>
      <c r="M693" s="572"/>
      <c r="N693" s="572"/>
      <c r="O693" s="572"/>
      <c r="P693" s="572"/>
      <c r="Q693" s="575"/>
      <c r="R693" s="575"/>
      <c r="S693" s="575"/>
      <c r="T693" s="575"/>
      <c r="U693" s="576"/>
      <c r="V693" s="576"/>
      <c r="W693" s="576"/>
      <c r="X693" s="576"/>
      <c r="Y693" s="573"/>
      <c r="Z693" s="573"/>
      <c r="AA693" s="573"/>
      <c r="AB693" s="411"/>
      <c r="AC693" s="651">
        <v>689</v>
      </c>
    </row>
    <row r="694" spans="1:30" ht="42.75" customHeight="1" x14ac:dyDescent="0.2">
      <c r="A694" s="316" t="s">
        <v>2762</v>
      </c>
      <c r="B694" s="558" t="s">
        <v>2763</v>
      </c>
      <c r="C694" s="318">
        <f>'Series 1100 Input'!J694</f>
        <v>0</v>
      </c>
      <c r="D694" s="562" t="s">
        <v>401</v>
      </c>
      <c r="E694" s="572">
        <v>65.63</v>
      </c>
      <c r="F694" s="572">
        <v>65.63</v>
      </c>
      <c r="G694" s="572">
        <v>65.63</v>
      </c>
      <c r="H694" s="324" t="str">
        <f>IF((0=$C694),"",IFERROR(IF($C694&lt;50,$C694*E694,IF(AND(50&lt;=$C694,$C694&lt;=250),$C694*F694,IF($C694&gt;250,$C694*G694,"No Offer"))),"No Offer"))</f>
        <v/>
      </c>
      <c r="I694" s="573">
        <v>80</v>
      </c>
      <c r="J694" s="573">
        <v>80</v>
      </c>
      <c r="K694" s="573">
        <v>80</v>
      </c>
      <c r="L694" s="326" t="str">
        <f>IF((0=$C694),"",IFERROR(IF($C694&lt;50,$C694*I694,IF(AND(50&lt;=$C694,$C694&lt;=250),$C694*J694,IF($C694&gt;250,$C694*K694,"No Offer"))),"No Offer"))</f>
        <v/>
      </c>
      <c r="M694" s="572">
        <v>43.5</v>
      </c>
      <c r="N694" s="572">
        <v>43.5</v>
      </c>
      <c r="O694" s="572">
        <v>43.5</v>
      </c>
      <c r="P694" s="324" t="str">
        <f>IF((0=$C694),"",IFERROR(IF($C694&lt;50,$C694*M694,IF(AND(50&lt;=$C694,$C694&lt;=250),$C694*N694,IF($C694&gt;250,$C694*O694,"No Offer"))),"No Offer"))</f>
        <v/>
      </c>
      <c r="Q694" s="575">
        <v>30</v>
      </c>
      <c r="R694" s="575">
        <v>30</v>
      </c>
      <c r="S694" s="575">
        <v>30</v>
      </c>
      <c r="T694" s="326" t="str">
        <f>IF((0=$C694),"",IFERROR(IF($C694&lt;50,$C694*Q694,IF(AND(50&lt;=$C694,$C694&lt;=250),$C694*R694,IF($C694&gt;250,$C694*S694,"No Offer"))),"No Offer"))</f>
        <v/>
      </c>
      <c r="U694" s="576">
        <v>39.49</v>
      </c>
      <c r="V694" s="576">
        <v>34.24</v>
      </c>
      <c r="W694" s="576">
        <v>33.89</v>
      </c>
      <c r="X694" s="324" t="str">
        <f>IF((0=$C694),"",IFERROR(IF($C694&lt;50,$C694*U694,IF(AND(50&lt;=$C694,$C694&lt;=250),$C694*V694,IF($C694&gt;250,$C694*W694,"No Offer"))),"No Offer"))</f>
        <v/>
      </c>
      <c r="Y694" s="409" t="s">
        <v>402</v>
      </c>
      <c r="Z694" s="409" t="s">
        <v>402</v>
      </c>
      <c r="AA694" s="409" t="s">
        <v>403</v>
      </c>
      <c r="AB694" s="326" t="str">
        <f>IF((0=$C694),"",IFERROR(IF($C694&lt;50,$C694*Y694,IF(AND(50&lt;=$C694,$C694&lt;=250),$C694*Z694,IF($C694&gt;250,$C694*AA694,"No Offer"))),"No Offer"))</f>
        <v/>
      </c>
      <c r="AC694" s="651">
        <v>690</v>
      </c>
      <c r="AD694" s="651">
        <f>AC694</f>
        <v>690</v>
      </c>
    </row>
    <row r="695" spans="1:30" ht="17.25" customHeight="1" x14ac:dyDescent="0.2">
      <c r="A695" s="316"/>
      <c r="B695" s="558"/>
      <c r="C695" s="318"/>
      <c r="D695" s="562"/>
      <c r="E695" s="572"/>
      <c r="F695" s="572"/>
      <c r="G695" s="572"/>
      <c r="H695" s="408"/>
      <c r="I695" s="573"/>
      <c r="J695" s="573"/>
      <c r="K695" s="573"/>
      <c r="L695" s="411"/>
      <c r="M695" s="572"/>
      <c r="N695" s="572"/>
      <c r="O695" s="572"/>
      <c r="P695" s="408"/>
      <c r="Q695" s="575"/>
      <c r="R695" s="575"/>
      <c r="S695" s="575"/>
      <c r="T695" s="411"/>
      <c r="U695" s="576"/>
      <c r="V695" s="576"/>
      <c r="W695" s="576"/>
      <c r="X695" s="408"/>
      <c r="Y695" s="573"/>
      <c r="Z695" s="573"/>
      <c r="AA695" s="573"/>
      <c r="AB695" s="411"/>
      <c r="AC695" s="651">
        <v>691</v>
      </c>
    </row>
    <row r="696" spans="1:30" ht="51" customHeight="1" x14ac:dyDescent="0.2">
      <c r="A696" s="316" t="s">
        <v>2764</v>
      </c>
      <c r="B696" s="558" t="s">
        <v>2765</v>
      </c>
      <c r="C696" s="318">
        <f>'Series 1100 Input'!J696</f>
        <v>0</v>
      </c>
      <c r="D696" s="562" t="s">
        <v>401</v>
      </c>
      <c r="E696" s="572">
        <v>65.63</v>
      </c>
      <c r="F696" s="572">
        <v>65.63</v>
      </c>
      <c r="G696" s="572">
        <v>65.63</v>
      </c>
      <c r="H696" s="324" t="str">
        <f>IF((0=$C696),"",IFERROR(IF($C696&lt;50,$C696*E696,IF(AND(50&lt;=$C696,$C696&lt;=250),$C696*F696,IF($C696&gt;250,$C696*G696,"No Offer"))),"No Offer"))</f>
        <v/>
      </c>
      <c r="I696" s="573">
        <v>80</v>
      </c>
      <c r="J696" s="573">
        <v>80</v>
      </c>
      <c r="K696" s="573">
        <v>80</v>
      </c>
      <c r="L696" s="326" t="str">
        <f>IF((0=$C696),"",IFERROR(IF($C696&lt;50,$C696*I696,IF(AND(50&lt;=$C696,$C696&lt;=250),$C696*J696,IF($C696&gt;250,$C696*K696,"No Offer"))),"No Offer"))</f>
        <v/>
      </c>
      <c r="M696" s="572">
        <v>43.5</v>
      </c>
      <c r="N696" s="572">
        <v>43.5</v>
      </c>
      <c r="O696" s="572">
        <v>43.5</v>
      </c>
      <c r="P696" s="324" t="str">
        <f>IF((0=$C696),"",IFERROR(IF($C696&lt;50,$C696*M696,IF(AND(50&lt;=$C696,$C696&lt;=250),$C696*N696,IF($C696&gt;250,$C696*O696,"No Offer"))),"No Offer"))</f>
        <v/>
      </c>
      <c r="Q696" s="575">
        <v>180</v>
      </c>
      <c r="R696" s="575">
        <v>180</v>
      </c>
      <c r="S696" s="575">
        <v>180</v>
      </c>
      <c r="T696" s="326" t="str">
        <f>IF((0=$C696),"",IFERROR(IF($C696&lt;50,$C696*Q696,IF(AND(50&lt;=$C696,$C696&lt;=250),$C696*R696,IF($C696&gt;250,$C696*S696,"No Offer"))),"No Offer"))</f>
        <v/>
      </c>
      <c r="U696" s="576">
        <v>141.75</v>
      </c>
      <c r="V696" s="576">
        <v>141.75</v>
      </c>
      <c r="W696" s="576">
        <v>141.75</v>
      </c>
      <c r="X696" s="324" t="str">
        <f>IF((0=$C696),"",IFERROR(IF($C696&lt;50,$C696*U696,IF(AND(50&lt;=$C696,$C696&lt;=250),$C696*V696,IF($C696&gt;250,$C696*W696,"No Offer"))),"No Offer"))</f>
        <v/>
      </c>
      <c r="Y696" s="409" t="s">
        <v>402</v>
      </c>
      <c r="Z696" s="409" t="s">
        <v>402</v>
      </c>
      <c r="AA696" s="409" t="s">
        <v>403</v>
      </c>
      <c r="AB696" s="326" t="str">
        <f>IF((0=$C696),"",IFERROR(IF($C696&lt;50,$C696*Y696,IF(AND(50&lt;=$C696,$C696&lt;=250),$C696*Z696,IF($C696&gt;250,$C696*AA696,"No Offer"))),"No Offer"))</f>
        <v/>
      </c>
      <c r="AC696" s="651">
        <v>692</v>
      </c>
      <c r="AD696" s="651">
        <f>AC696</f>
        <v>692</v>
      </c>
    </row>
    <row r="697" spans="1:30" ht="17.25" customHeight="1" x14ac:dyDescent="0.2">
      <c r="A697" s="316"/>
      <c r="B697" s="558"/>
      <c r="C697" s="318"/>
      <c r="D697" s="562"/>
      <c r="E697" s="572"/>
      <c r="F697" s="572"/>
      <c r="G697" s="572"/>
      <c r="H697" s="569"/>
      <c r="I697" s="573"/>
      <c r="J697" s="573"/>
      <c r="K697" s="573"/>
      <c r="L697" s="562"/>
      <c r="M697" s="572"/>
      <c r="N697" s="572"/>
      <c r="O697" s="572"/>
      <c r="P697" s="569"/>
      <c r="Q697" s="575"/>
      <c r="R697" s="575"/>
      <c r="S697" s="575"/>
      <c r="T697" s="562"/>
      <c r="U697" s="576"/>
      <c r="V697" s="576"/>
      <c r="W697" s="576"/>
      <c r="X697" s="569"/>
      <c r="Y697" s="573"/>
      <c r="Z697" s="573"/>
      <c r="AA697" s="573"/>
      <c r="AB697" s="562"/>
      <c r="AC697" s="651">
        <v>693</v>
      </c>
    </row>
    <row r="698" spans="1:30" ht="51" customHeight="1" x14ac:dyDescent="0.2">
      <c r="A698" s="316" t="s">
        <v>2766</v>
      </c>
      <c r="B698" s="558" t="s">
        <v>2767</v>
      </c>
      <c r="C698" s="318">
        <f>'Series 1100 Input'!J698</f>
        <v>0</v>
      </c>
      <c r="D698" s="562" t="s">
        <v>401</v>
      </c>
      <c r="E698" s="572">
        <v>81.81</v>
      </c>
      <c r="F698" s="572">
        <v>81.81</v>
      </c>
      <c r="G698" s="572">
        <v>81.81</v>
      </c>
      <c r="H698" s="324" t="str">
        <f>IF((0=$C698),"",IFERROR(IF($C698&lt;50,$C698*E698,IF(AND(50&lt;=$C698,$C698&lt;=250),$C698*F698,IF($C698&gt;250,$C698*G698,"No Offer"))),"No Offer"))</f>
        <v/>
      </c>
      <c r="I698" s="573">
        <v>80</v>
      </c>
      <c r="J698" s="573">
        <v>80</v>
      </c>
      <c r="K698" s="573">
        <v>80</v>
      </c>
      <c r="L698" s="326" t="str">
        <f>IF((0=$C698),"",IFERROR(IF($C698&lt;50,$C698*I698,IF(AND(50&lt;=$C698,$C698&lt;=250),$C698*J698,IF($C698&gt;250,$C698*K698,"No Offer"))),"No Offer"))</f>
        <v/>
      </c>
      <c r="M698" s="572">
        <v>43.5</v>
      </c>
      <c r="N698" s="572">
        <v>43.5</v>
      </c>
      <c r="O698" s="572">
        <v>43.5</v>
      </c>
      <c r="P698" s="324" t="str">
        <f>IF((0=$C698),"",IFERROR(IF($C698&lt;50,$C698*M698,IF(AND(50&lt;=$C698,$C698&lt;=250),$C698*N698,IF($C698&gt;250,$C698*O698,"No Offer"))),"No Offer"))</f>
        <v/>
      </c>
      <c r="Q698" s="575">
        <v>180</v>
      </c>
      <c r="R698" s="575">
        <v>180</v>
      </c>
      <c r="S698" s="575">
        <v>180</v>
      </c>
      <c r="T698" s="326" t="str">
        <f>IF((0=$C698),"",IFERROR(IF($C698&lt;50,$C698*Q698,IF(AND(50&lt;=$C698,$C698&lt;=250),$C698*R698,IF($C698&gt;250,$C698*S698,"No Offer"))),"No Offer"))</f>
        <v/>
      </c>
      <c r="U698" s="576">
        <v>87.75</v>
      </c>
      <c r="V698" s="576">
        <v>87.75</v>
      </c>
      <c r="W698" s="576">
        <v>87.75</v>
      </c>
      <c r="X698" s="324" t="str">
        <f>IF((0=$C698),"",IFERROR(IF($C698&lt;50,$C698*U698,IF(AND(50&lt;=$C698,$C698&lt;=250),$C698*V698,IF($C698&gt;250,$C698*W698,"No Offer"))),"No Offer"))</f>
        <v/>
      </c>
      <c r="Y698" s="409" t="s">
        <v>402</v>
      </c>
      <c r="Z698" s="409" t="s">
        <v>402</v>
      </c>
      <c r="AA698" s="409" t="s">
        <v>403</v>
      </c>
      <c r="AB698" s="326" t="str">
        <f>IF((0=$C698),"",IFERROR(IF($C698&lt;50,$C698*Y698,IF(AND(50&lt;=$C698,$C698&lt;=250),$C698*Z698,IF($C698&gt;250,$C698*AA698,"No Offer"))),"No Offer"))</f>
        <v/>
      </c>
      <c r="AC698" s="651">
        <v>694</v>
      </c>
      <c r="AD698" s="651">
        <f>AC698</f>
        <v>694</v>
      </c>
    </row>
    <row r="699" spans="1:30" ht="15" x14ac:dyDescent="0.2">
      <c r="A699" s="316"/>
      <c r="B699" s="558"/>
      <c r="C699" s="318"/>
      <c r="D699" s="562"/>
      <c r="E699" s="572"/>
      <c r="F699" s="572"/>
      <c r="G699" s="572"/>
      <c r="H699" s="569"/>
      <c r="I699" s="573"/>
      <c r="J699" s="573"/>
      <c r="K699" s="573"/>
      <c r="L699" s="573"/>
      <c r="M699" s="572"/>
      <c r="N699" s="572"/>
      <c r="O699" s="572"/>
      <c r="P699" s="572"/>
      <c r="Q699" s="575"/>
      <c r="R699" s="575"/>
      <c r="S699" s="575"/>
      <c r="T699" s="575"/>
      <c r="U699" s="576"/>
      <c r="V699" s="576"/>
      <c r="W699" s="576"/>
      <c r="X699" s="576"/>
      <c r="Y699" s="573"/>
      <c r="Z699" s="573"/>
      <c r="AA699" s="573"/>
      <c r="AB699" s="411"/>
      <c r="AC699" s="651">
        <v>695</v>
      </c>
    </row>
    <row r="700" spans="1:30" ht="15" x14ac:dyDescent="0.2">
      <c r="A700" s="311"/>
      <c r="B700" s="563" t="s">
        <v>478</v>
      </c>
      <c r="C700" s="313"/>
      <c r="D700" s="568"/>
      <c r="E700" s="607"/>
      <c r="F700" s="607"/>
      <c r="G700" s="607"/>
      <c r="H700" s="568"/>
      <c r="I700" s="608"/>
      <c r="J700" s="608"/>
      <c r="K700" s="608"/>
      <c r="L700" s="608"/>
      <c r="M700" s="607"/>
      <c r="N700" s="607"/>
      <c r="O700" s="607"/>
      <c r="P700" s="607"/>
      <c r="Q700" s="607"/>
      <c r="R700" s="607"/>
      <c r="S700" s="607"/>
      <c r="T700" s="607"/>
      <c r="U700" s="608"/>
      <c r="V700" s="608"/>
      <c r="W700" s="608"/>
      <c r="X700" s="608"/>
      <c r="Y700" s="608"/>
      <c r="Z700" s="608"/>
      <c r="AA700" s="608"/>
      <c r="AB700" s="403"/>
      <c r="AC700" s="651">
        <v>696</v>
      </c>
    </row>
    <row r="701" spans="1:30" ht="15" x14ac:dyDescent="0.2">
      <c r="A701" s="311"/>
      <c r="B701" s="820"/>
      <c r="C701" s="314"/>
      <c r="D701" s="568"/>
      <c r="E701" s="806"/>
      <c r="F701" s="806"/>
      <c r="G701" s="806"/>
      <c r="H701" s="568"/>
      <c r="I701" s="807"/>
      <c r="J701" s="807"/>
      <c r="K701" s="807"/>
      <c r="L701" s="807"/>
      <c r="M701" s="806"/>
      <c r="N701" s="806"/>
      <c r="O701" s="806"/>
      <c r="P701" s="806"/>
      <c r="Q701" s="806"/>
      <c r="R701" s="806"/>
      <c r="S701" s="806"/>
      <c r="T701" s="806"/>
      <c r="U701" s="807"/>
      <c r="V701" s="807"/>
      <c r="W701" s="807"/>
      <c r="X701" s="807"/>
      <c r="Y701" s="807"/>
      <c r="Z701" s="807"/>
      <c r="AA701" s="807"/>
      <c r="AB701" s="403"/>
      <c r="AC701" s="651">
        <v>697</v>
      </c>
    </row>
    <row r="702" spans="1:30" ht="15" x14ac:dyDescent="0.2">
      <c r="A702" s="311"/>
      <c r="B702" s="820"/>
      <c r="C702" s="314"/>
      <c r="D702" s="568"/>
      <c r="E702" s="607"/>
      <c r="F702" s="607"/>
      <c r="G702" s="607"/>
      <c r="H702" s="568"/>
      <c r="I702" s="608"/>
      <c r="J702" s="608"/>
      <c r="K702" s="608"/>
      <c r="L702" s="608"/>
      <c r="M702" s="607"/>
      <c r="N702" s="607"/>
      <c r="O702" s="607"/>
      <c r="P702" s="607"/>
      <c r="Q702" s="607"/>
      <c r="R702" s="607"/>
      <c r="S702" s="607"/>
      <c r="T702" s="607"/>
      <c r="U702" s="608"/>
      <c r="V702" s="608"/>
      <c r="W702" s="608"/>
      <c r="X702" s="608"/>
      <c r="Y702" s="608"/>
      <c r="Z702" s="608"/>
      <c r="AA702" s="608"/>
      <c r="AB702" s="403"/>
      <c r="AC702" s="651">
        <v>698</v>
      </c>
    </row>
    <row r="703" spans="1:30" ht="15" x14ac:dyDescent="0.2">
      <c r="A703" s="311"/>
      <c r="B703" s="563" t="s">
        <v>2768</v>
      </c>
      <c r="C703" s="313"/>
      <c r="D703" s="568"/>
      <c r="E703" s="607"/>
      <c r="F703" s="607"/>
      <c r="G703" s="607"/>
      <c r="H703" s="568"/>
      <c r="I703" s="608"/>
      <c r="J703" s="608"/>
      <c r="K703" s="608"/>
      <c r="L703" s="608"/>
      <c r="M703" s="607"/>
      <c r="N703" s="607"/>
      <c r="O703" s="607"/>
      <c r="P703" s="607"/>
      <c r="Q703" s="607"/>
      <c r="R703" s="607"/>
      <c r="S703" s="607"/>
      <c r="T703" s="607"/>
      <c r="U703" s="608"/>
      <c r="V703" s="608"/>
      <c r="W703" s="608"/>
      <c r="X703" s="608"/>
      <c r="Y703" s="608"/>
      <c r="Z703" s="608"/>
      <c r="AA703" s="608"/>
      <c r="AB703" s="403"/>
      <c r="AC703" s="651">
        <v>699</v>
      </c>
    </row>
    <row r="704" spans="1:30" ht="15" x14ac:dyDescent="0.2">
      <c r="A704" s="316"/>
      <c r="B704" s="558"/>
      <c r="C704" s="318"/>
      <c r="D704" s="562"/>
      <c r="E704" s="812"/>
      <c r="F704" s="812"/>
      <c r="G704" s="812"/>
      <c r="H704" s="569"/>
      <c r="I704" s="814"/>
      <c r="J704" s="814"/>
      <c r="K704" s="814"/>
      <c r="L704" s="814"/>
      <c r="M704" s="812"/>
      <c r="N704" s="812"/>
      <c r="O704" s="812"/>
      <c r="P704" s="812"/>
      <c r="Q704" s="817"/>
      <c r="R704" s="817"/>
      <c r="S704" s="817"/>
      <c r="T704" s="817"/>
      <c r="U704" s="813"/>
      <c r="V704" s="813"/>
      <c r="W704" s="813"/>
      <c r="X704" s="813"/>
      <c r="Y704" s="814"/>
      <c r="Z704" s="814"/>
      <c r="AA704" s="814"/>
      <c r="AB704" s="411"/>
      <c r="AC704" s="651">
        <v>700</v>
      </c>
    </row>
    <row r="705" spans="1:30" ht="15" x14ac:dyDescent="0.2">
      <c r="A705" s="331"/>
      <c r="B705" s="332" t="s">
        <v>484</v>
      </c>
      <c r="C705" s="334"/>
      <c r="D705" s="587"/>
      <c r="E705" s="804" t="s">
        <v>1059</v>
      </c>
      <c r="F705" s="804" t="s">
        <v>1060</v>
      </c>
      <c r="G705" s="804" t="s">
        <v>486</v>
      </c>
      <c r="H705" s="587"/>
      <c r="I705" s="805" t="s">
        <v>1059</v>
      </c>
      <c r="J705" s="805" t="s">
        <v>1060</v>
      </c>
      <c r="K705" s="805" t="s">
        <v>486</v>
      </c>
      <c r="L705" s="805"/>
      <c r="M705" s="804" t="s">
        <v>1059</v>
      </c>
      <c r="N705" s="804" t="s">
        <v>1060</v>
      </c>
      <c r="O705" s="804" t="s">
        <v>486</v>
      </c>
      <c r="P705" s="804"/>
      <c r="Q705" s="804" t="s">
        <v>1059</v>
      </c>
      <c r="R705" s="804" t="s">
        <v>1060</v>
      </c>
      <c r="S705" s="804" t="s">
        <v>486</v>
      </c>
      <c r="T705" s="804"/>
      <c r="U705" s="805" t="s">
        <v>1059</v>
      </c>
      <c r="V705" s="805" t="s">
        <v>1060</v>
      </c>
      <c r="W705" s="805" t="s">
        <v>486</v>
      </c>
      <c r="X705" s="805"/>
      <c r="Y705" s="805" t="s">
        <v>1059</v>
      </c>
      <c r="Z705" s="805" t="s">
        <v>1060</v>
      </c>
      <c r="AA705" s="805" t="s">
        <v>486</v>
      </c>
      <c r="AB705" s="433"/>
      <c r="AC705" s="651">
        <v>701</v>
      </c>
    </row>
    <row r="706" spans="1:30" ht="15" x14ac:dyDescent="0.2">
      <c r="A706" s="720"/>
      <c r="B706" s="721" t="s">
        <v>2210</v>
      </c>
      <c r="C706" s="722"/>
      <c r="D706" s="723"/>
      <c r="E706" s="723"/>
      <c r="F706" s="723"/>
      <c r="G706" s="724">
        <f>SUM(H708:H726)</f>
        <v>0</v>
      </c>
      <c r="H706" s="723"/>
      <c r="I706" s="723"/>
      <c r="J706" s="723"/>
      <c r="K706" s="724">
        <f>SUM(L708:L726)</f>
        <v>0</v>
      </c>
      <c r="L706" s="723"/>
      <c r="M706" s="723"/>
      <c r="N706" s="723"/>
      <c r="O706" s="724">
        <f>SUM(P708:P726)</f>
        <v>0</v>
      </c>
      <c r="P706" s="723"/>
      <c r="Q706" s="723"/>
      <c r="R706" s="723"/>
      <c r="S706" s="724">
        <f>SUM(T708:T726)</f>
        <v>0</v>
      </c>
      <c r="T706" s="723"/>
      <c r="U706" s="723"/>
      <c r="V706" s="723"/>
      <c r="W706" s="724">
        <f>SUM(X708:X726)</f>
        <v>0</v>
      </c>
      <c r="X706" s="723"/>
      <c r="Y706" s="723"/>
      <c r="Z706" s="723"/>
      <c r="AA706" s="724">
        <f>SUM(AB708:AB726)</f>
        <v>0</v>
      </c>
      <c r="AB706" s="723"/>
      <c r="AC706" s="651">
        <v>702</v>
      </c>
    </row>
    <row r="707" spans="1:30" ht="15" x14ac:dyDescent="0.2">
      <c r="A707" s="316"/>
      <c r="B707" s="317"/>
      <c r="C707" s="318"/>
      <c r="D707" s="562"/>
      <c r="E707" s="572"/>
      <c r="F707" s="572"/>
      <c r="G707" s="572"/>
      <c r="H707" s="569"/>
      <c r="I707" s="573"/>
      <c r="J707" s="573"/>
      <c r="K707" s="573"/>
      <c r="L707" s="573"/>
      <c r="M707" s="572"/>
      <c r="N707" s="572"/>
      <c r="O707" s="572"/>
      <c r="P707" s="572"/>
      <c r="Q707" s="575"/>
      <c r="R707" s="575"/>
      <c r="S707" s="575"/>
      <c r="T707" s="575"/>
      <c r="U707" s="576"/>
      <c r="V707" s="576"/>
      <c r="W707" s="576"/>
      <c r="X707" s="576"/>
      <c r="Y707" s="573"/>
      <c r="Z707" s="573"/>
      <c r="AA707" s="573"/>
      <c r="AB707" s="411"/>
      <c r="AC707" s="651">
        <v>703</v>
      </c>
    </row>
    <row r="708" spans="1:30" ht="25.5" x14ac:dyDescent="0.2">
      <c r="A708" s="316" t="s">
        <v>2769</v>
      </c>
      <c r="B708" s="317" t="s">
        <v>2770</v>
      </c>
      <c r="C708" s="318">
        <f>'Series 1100 Input'!J708</f>
        <v>0</v>
      </c>
      <c r="D708" s="346" t="s">
        <v>30</v>
      </c>
      <c r="E708" s="572">
        <v>31.46</v>
      </c>
      <c r="F708" s="572">
        <v>31.46</v>
      </c>
      <c r="G708" s="572">
        <v>31.46</v>
      </c>
      <c r="H708" s="324" t="str">
        <f>IF((0=$C708),"",IFERROR(IF($C708&lt;2,$C708*E708,IF(AND(2&lt;=$C708,$C708&lt;=10),$C708*F708,IF($C708&gt;10,$C708*G708,"No Offer"))),"No Offer"))</f>
        <v/>
      </c>
      <c r="I708" s="573">
        <v>50</v>
      </c>
      <c r="J708" s="573">
        <v>50</v>
      </c>
      <c r="K708" s="573">
        <v>50</v>
      </c>
      <c r="L708" s="326" t="str">
        <f>IF((0=$C708),"",IFERROR(IF($C708&lt;2,$C708*I708,IF(AND(2&lt;=$C708,$C708&lt;=10),$C708*J708,IF($C708&gt;10,$C708*K708,"No Offer"))),"No Offer"))</f>
        <v/>
      </c>
      <c r="M708" s="572">
        <v>15.25</v>
      </c>
      <c r="N708" s="572">
        <v>15.25</v>
      </c>
      <c r="O708" s="572">
        <v>15.25</v>
      </c>
      <c r="P708" s="324" t="str">
        <f>IF((0=$C708),"",IFERROR(IF($C708&lt;2,$C708*M708,IF(AND(2&lt;=$C708,$C708&lt;=10),$C708*N708,IF($C708&gt;10,$C708*O708,"No Offer"))),"No Offer"))</f>
        <v/>
      </c>
      <c r="Q708" s="575">
        <v>15</v>
      </c>
      <c r="R708" s="575">
        <v>15</v>
      </c>
      <c r="S708" s="575">
        <v>15</v>
      </c>
      <c r="T708" s="326" t="str">
        <f>IF((0=$C708),"",IFERROR(IF($C708&lt;2,$C708*Q708,IF(AND(2&lt;=$C708,$C708&lt;=10),$C708*R708,IF($C708&gt;10,$C708*S708,"No Offer"))),"No Offer"))</f>
        <v/>
      </c>
      <c r="U708" s="576">
        <v>40</v>
      </c>
      <c r="V708" s="576">
        <v>30</v>
      </c>
      <c r="W708" s="576">
        <v>25</v>
      </c>
      <c r="X708" s="324" t="str">
        <f>IF((0=$C708),"",IFERROR(IF($C708&lt;2,$C708*U708,IF(AND(2&lt;=$C708,$C708&lt;=10),$C708*V708,IF($C708&gt;10,$C708*W708,"No Offer"))),"No Offer"))</f>
        <v/>
      </c>
      <c r="Y708" s="409" t="s">
        <v>402</v>
      </c>
      <c r="Z708" s="409" t="s">
        <v>402</v>
      </c>
      <c r="AA708" s="409" t="s">
        <v>403</v>
      </c>
      <c r="AB708" s="326" t="str">
        <f>IF((0=$C708),"",IFERROR(IF($C708&lt;2,$C708*Y708,IF(AND(2&lt;=$C708,$C708&lt;=10),$C708*Z708,IF($C708&gt;10,$C708*AA708,"No Offer"))),"No Offer"))</f>
        <v/>
      </c>
      <c r="AC708" s="651">
        <v>704</v>
      </c>
      <c r="AD708" s="651">
        <f>AC708</f>
        <v>704</v>
      </c>
    </row>
    <row r="709" spans="1:30" ht="15" x14ac:dyDescent="0.2">
      <c r="A709" s="316"/>
      <c r="B709" s="317"/>
      <c r="C709" s="318"/>
      <c r="D709" s="562"/>
      <c r="E709" s="572"/>
      <c r="F709" s="572"/>
      <c r="G709" s="572"/>
      <c r="H709" s="569"/>
      <c r="I709" s="573"/>
      <c r="J709" s="573"/>
      <c r="K709" s="573"/>
      <c r="L709" s="562"/>
      <c r="M709" s="572"/>
      <c r="N709" s="572"/>
      <c r="O709" s="572"/>
      <c r="P709" s="569"/>
      <c r="Q709" s="575"/>
      <c r="R709" s="575"/>
      <c r="S709" s="575"/>
      <c r="T709" s="562"/>
      <c r="U709" s="576"/>
      <c r="V709" s="576"/>
      <c r="W709" s="576"/>
      <c r="X709" s="569"/>
      <c r="Y709" s="573"/>
      <c r="Z709" s="573"/>
      <c r="AA709" s="573"/>
      <c r="AB709" s="562"/>
      <c r="AC709" s="651">
        <v>705</v>
      </c>
    </row>
    <row r="710" spans="1:30" ht="25.5" x14ac:dyDescent="0.2">
      <c r="A710" s="316" t="s">
        <v>2771</v>
      </c>
      <c r="B710" s="317" t="s">
        <v>2772</v>
      </c>
      <c r="C710" s="318">
        <f>'Series 1100 Input'!J710</f>
        <v>0</v>
      </c>
      <c r="D710" s="346" t="s">
        <v>30</v>
      </c>
      <c r="E710" s="572">
        <v>62.92</v>
      </c>
      <c r="F710" s="572">
        <v>62.92</v>
      </c>
      <c r="G710" s="572">
        <v>62.92</v>
      </c>
      <c r="H710" s="324" t="str">
        <f>IF((0=$C710),"",IFERROR(IF($C710&lt;2,$C710*E710,IF(AND(2&lt;=$C710,$C710&lt;=10),$C710*F710,IF($C710&gt;10,$C710*G710,"No Offer"))),"No Offer"))</f>
        <v/>
      </c>
      <c r="I710" s="573">
        <v>50</v>
      </c>
      <c r="J710" s="573">
        <v>50</v>
      </c>
      <c r="K710" s="573">
        <v>50</v>
      </c>
      <c r="L710" s="326" t="str">
        <f>IF((0=$C710),"",IFERROR(IF($C710&lt;2,$C710*I710,IF(AND(2&lt;=$C710,$C710&lt;=10),$C710*J710,IF($C710&gt;10,$C710*K710,"No Offer"))),"No Offer"))</f>
        <v/>
      </c>
      <c r="M710" s="572">
        <v>32.86</v>
      </c>
      <c r="N710" s="572">
        <v>32.86</v>
      </c>
      <c r="O710" s="572">
        <v>32.86</v>
      </c>
      <c r="P710" s="324" t="str">
        <f>IF((0=$C710),"",IFERROR(IF($C710&lt;2,$C710*M710,IF(AND(2&lt;=$C710,$C710&lt;=10),$C710*N710,IF($C710&gt;10,$C710*O710,"No Offer"))),"No Offer"))</f>
        <v/>
      </c>
      <c r="Q710" s="575">
        <v>35</v>
      </c>
      <c r="R710" s="575">
        <v>35</v>
      </c>
      <c r="S710" s="575">
        <v>35</v>
      </c>
      <c r="T710" s="326" t="str">
        <f>IF((0=$C710),"",IFERROR(IF($C710&lt;2,$C710*Q710,IF(AND(2&lt;=$C710,$C710&lt;=10),$C710*R710,IF($C710&gt;10,$C710*S710,"No Offer"))),"No Offer"))</f>
        <v/>
      </c>
      <c r="U710" s="576">
        <v>70</v>
      </c>
      <c r="V710" s="576">
        <v>60</v>
      </c>
      <c r="W710" s="576">
        <v>55</v>
      </c>
      <c r="X710" s="324" t="str">
        <f>IF((0=$C710),"",IFERROR(IF($C710&lt;2,$C710*U710,IF(AND(2&lt;=$C710,$C710&lt;=10),$C710*V710,IF($C710&gt;10,$C710*W710,"No Offer"))),"No Offer"))</f>
        <v/>
      </c>
      <c r="Y710" s="409" t="s">
        <v>402</v>
      </c>
      <c r="Z710" s="409" t="s">
        <v>402</v>
      </c>
      <c r="AA710" s="409" t="s">
        <v>403</v>
      </c>
      <c r="AB710" s="326" t="str">
        <f>IF((0=$C710),"",IFERROR(IF($C710&lt;2,$C710*Y710,IF(AND(2&lt;=$C710,$C710&lt;=10),$C710*Z710,IF($C710&gt;10,$C710*AA710,"No Offer"))),"No Offer"))</f>
        <v/>
      </c>
      <c r="AC710" s="651">
        <v>706</v>
      </c>
      <c r="AD710" s="651">
        <f>AC710</f>
        <v>706</v>
      </c>
    </row>
    <row r="711" spans="1:30" ht="15" x14ac:dyDescent="0.2">
      <c r="A711" s="316"/>
      <c r="B711" s="317"/>
      <c r="C711" s="318"/>
      <c r="D711" s="562"/>
      <c r="E711" s="572"/>
      <c r="F711" s="572"/>
      <c r="G711" s="572"/>
      <c r="H711" s="569"/>
      <c r="I711" s="573"/>
      <c r="J711" s="573"/>
      <c r="K711" s="573"/>
      <c r="L711" s="562"/>
      <c r="M711" s="572"/>
      <c r="N711" s="572"/>
      <c r="O711" s="572"/>
      <c r="P711" s="569"/>
      <c r="Q711" s="575"/>
      <c r="R711" s="575"/>
      <c r="S711" s="575"/>
      <c r="T711" s="562"/>
      <c r="U711" s="576"/>
      <c r="V711" s="576"/>
      <c r="W711" s="576"/>
      <c r="X711" s="569"/>
      <c r="Y711" s="573"/>
      <c r="Z711" s="573"/>
      <c r="AA711" s="573"/>
      <c r="AB711" s="562"/>
      <c r="AC711" s="651">
        <v>707</v>
      </c>
    </row>
    <row r="712" spans="1:30" ht="25.5" x14ac:dyDescent="0.2">
      <c r="A712" s="316" t="s">
        <v>2773</v>
      </c>
      <c r="B712" s="317" t="s">
        <v>2774</v>
      </c>
      <c r="C712" s="318">
        <f>'Series 1100 Input'!J712</f>
        <v>0</v>
      </c>
      <c r="D712" s="346" t="s">
        <v>30</v>
      </c>
      <c r="E712" s="572">
        <v>124.32</v>
      </c>
      <c r="F712" s="572">
        <v>124.32</v>
      </c>
      <c r="G712" s="572">
        <v>124.32</v>
      </c>
      <c r="H712" s="324" t="str">
        <f>IF((0=$C712),"",IFERROR(IF($C712&lt;2,$C712*E712,IF(AND(2&lt;=$C712,$C712&lt;=10),$C712*F712,IF($C712&gt;10,$C712*G712,"No Offer"))),"No Offer"))</f>
        <v/>
      </c>
      <c r="I712" s="573">
        <v>50</v>
      </c>
      <c r="J712" s="573">
        <v>50</v>
      </c>
      <c r="K712" s="573">
        <v>50</v>
      </c>
      <c r="L712" s="326" t="str">
        <f>IF((0=$C712),"",IFERROR(IF($C712&lt;2,$C712*I712,IF(AND(2&lt;=$C712,$C712&lt;=10),$C712*J712,IF($C712&gt;10,$C712*K712,"No Offer"))),"No Offer"))</f>
        <v/>
      </c>
      <c r="M712" s="572">
        <v>54.65</v>
      </c>
      <c r="N712" s="572">
        <v>54.65</v>
      </c>
      <c r="O712" s="572">
        <v>54.65</v>
      </c>
      <c r="P712" s="324" t="str">
        <f>IF((0=$C712),"",IFERROR(IF($C712&lt;2,$C712*M712,IF(AND(2&lt;=$C712,$C712&lt;=10),$C712*N712,IF($C712&gt;10,$C712*O712,"No Offer"))),"No Offer"))</f>
        <v/>
      </c>
      <c r="Q712" s="575">
        <v>45</v>
      </c>
      <c r="R712" s="575">
        <v>45</v>
      </c>
      <c r="S712" s="575">
        <v>45</v>
      </c>
      <c r="T712" s="326" t="str">
        <f>IF((0=$C712),"",IFERROR(IF($C712&lt;2,$C712*Q712,IF(AND(2&lt;=$C712,$C712&lt;=10),$C712*R712,IF($C712&gt;10,$C712*S712,"No Offer"))),"No Offer"))</f>
        <v/>
      </c>
      <c r="U712" s="576">
        <v>117.66</v>
      </c>
      <c r="V712" s="576">
        <v>97.41</v>
      </c>
      <c r="W712" s="576">
        <v>97.41</v>
      </c>
      <c r="X712" s="324" t="str">
        <f>IF((0=$C712),"",IFERROR(IF($C712&lt;2,$C712*U712,IF(AND(2&lt;=$C712,$C712&lt;=10),$C712*V712,IF($C712&gt;10,$C712*W712,"No Offer"))),"No Offer"))</f>
        <v/>
      </c>
      <c r="Y712" s="409" t="s">
        <v>402</v>
      </c>
      <c r="Z712" s="409" t="s">
        <v>402</v>
      </c>
      <c r="AA712" s="409" t="s">
        <v>403</v>
      </c>
      <c r="AB712" s="326" t="str">
        <f>IF((0=$C712),"",IFERROR(IF($C712&lt;2,$C712*Y712,IF(AND(2&lt;=$C712,$C712&lt;=10),$C712*Z712,IF($C712&gt;10,$C712*AA712,"No Offer"))),"No Offer"))</f>
        <v/>
      </c>
      <c r="AC712" s="651">
        <v>708</v>
      </c>
      <c r="AD712" s="651">
        <f>AC712</f>
        <v>708</v>
      </c>
    </row>
    <row r="713" spans="1:30" ht="15" x14ac:dyDescent="0.2">
      <c r="A713" s="316"/>
      <c r="B713" s="317"/>
      <c r="C713" s="318"/>
      <c r="D713" s="562"/>
      <c r="E713" s="572"/>
      <c r="F713" s="572"/>
      <c r="G713" s="572"/>
      <c r="H713" s="569"/>
      <c r="I713" s="573"/>
      <c r="J713" s="573"/>
      <c r="K713" s="573"/>
      <c r="L713" s="562"/>
      <c r="M713" s="572"/>
      <c r="N713" s="572"/>
      <c r="O713" s="572"/>
      <c r="P713" s="569"/>
      <c r="Q713" s="575"/>
      <c r="R713" s="575"/>
      <c r="S713" s="575"/>
      <c r="T713" s="562"/>
      <c r="U713" s="576"/>
      <c r="V713" s="576"/>
      <c r="W713" s="576"/>
      <c r="X713" s="569"/>
      <c r="Y713" s="573"/>
      <c r="Z713" s="573"/>
      <c r="AA713" s="573"/>
      <c r="AB713" s="562"/>
      <c r="AC713" s="651">
        <v>709</v>
      </c>
    </row>
    <row r="714" spans="1:30" ht="25.5" x14ac:dyDescent="0.2">
      <c r="A714" s="316" t="s">
        <v>2775</v>
      </c>
      <c r="B714" s="317" t="s">
        <v>2776</v>
      </c>
      <c r="C714" s="318">
        <f>'Series 1100 Input'!J714</f>
        <v>0</v>
      </c>
      <c r="D714" s="346" t="s">
        <v>30</v>
      </c>
      <c r="E714" s="572">
        <v>70.540000000000006</v>
      </c>
      <c r="F714" s="572">
        <v>70.540000000000006</v>
      </c>
      <c r="G714" s="572">
        <v>70.540000000000006</v>
      </c>
      <c r="H714" s="324" t="str">
        <f>IF((0=$C714),"",IFERROR(IF($C714&lt;2,$C714*E714,IF(AND(2&lt;=$C714,$C714&lt;=10),$C714*F714,IF($C714&gt;10,$C714*G714,"No Offer"))),"No Offer"))</f>
        <v/>
      </c>
      <c r="I714" s="573">
        <v>50</v>
      </c>
      <c r="J714" s="573">
        <v>50</v>
      </c>
      <c r="K714" s="573">
        <v>50</v>
      </c>
      <c r="L714" s="326" t="str">
        <f>IF((0=$C714),"",IFERROR(IF($C714&lt;2,$C714*I714,IF(AND(2&lt;=$C714,$C714&lt;=10),$C714*J714,IF($C714&gt;10,$C714*K714,"No Offer"))),"No Offer"))</f>
        <v/>
      </c>
      <c r="M714" s="572">
        <v>32.86</v>
      </c>
      <c r="N714" s="572">
        <v>32.86</v>
      </c>
      <c r="O714" s="572">
        <v>32.86</v>
      </c>
      <c r="P714" s="324" t="str">
        <f>IF((0=$C714),"",IFERROR(IF($C714&lt;2,$C714*M714,IF(AND(2&lt;=$C714,$C714&lt;=10),$C714*N714,IF($C714&gt;10,$C714*O714,"No Offer"))),"No Offer"))</f>
        <v/>
      </c>
      <c r="Q714" s="575">
        <v>225</v>
      </c>
      <c r="R714" s="575">
        <v>225</v>
      </c>
      <c r="S714" s="575">
        <v>225</v>
      </c>
      <c r="T714" s="326" t="str">
        <f>IF((0=$C714),"",IFERROR(IF($C714&lt;2,$C714*Q714,IF(AND(2&lt;=$C714,$C714&lt;=10),$C714*R714,IF($C714&gt;10,$C714*S714,"No Offer"))),"No Offer"))</f>
        <v/>
      </c>
      <c r="U714" s="576">
        <v>25</v>
      </c>
      <c r="V714" s="576">
        <v>20</v>
      </c>
      <c r="W714" s="576">
        <v>15</v>
      </c>
      <c r="X714" s="324" t="str">
        <f>IF((0=$C714),"",IFERROR(IF($C714&lt;2,$C714*U714,IF(AND(2&lt;=$C714,$C714&lt;=10),$C714*V714,IF($C714&gt;10,$C714*W714,"No Offer"))),"No Offer"))</f>
        <v/>
      </c>
      <c r="Y714" s="409" t="s">
        <v>402</v>
      </c>
      <c r="Z714" s="409" t="s">
        <v>402</v>
      </c>
      <c r="AA714" s="409" t="s">
        <v>403</v>
      </c>
      <c r="AB714" s="326" t="str">
        <f>IF((0=$C714),"",IFERROR(IF($C714&lt;2,$C714*Y714,IF(AND(2&lt;=$C714,$C714&lt;=10),$C714*Z714,IF($C714&gt;10,$C714*AA714,"No Offer"))),"No Offer"))</f>
        <v/>
      </c>
      <c r="AC714" s="651">
        <v>710</v>
      </c>
      <c r="AD714" s="651">
        <f>AC714</f>
        <v>710</v>
      </c>
    </row>
    <row r="715" spans="1:30" ht="15" x14ac:dyDescent="0.2">
      <c r="A715" s="316"/>
      <c r="B715" s="317"/>
      <c r="C715" s="318"/>
      <c r="D715" s="562"/>
      <c r="E715" s="572"/>
      <c r="F715" s="572"/>
      <c r="G715" s="572"/>
      <c r="H715" s="569"/>
      <c r="I715" s="573"/>
      <c r="J715" s="573"/>
      <c r="K715" s="573"/>
      <c r="L715" s="562"/>
      <c r="M715" s="572"/>
      <c r="N715" s="572"/>
      <c r="O715" s="572"/>
      <c r="P715" s="569"/>
      <c r="Q715" s="575"/>
      <c r="R715" s="575"/>
      <c r="S715" s="575"/>
      <c r="T715" s="562"/>
      <c r="U715" s="576"/>
      <c r="V715" s="576"/>
      <c r="W715" s="576"/>
      <c r="X715" s="569"/>
      <c r="Y715" s="573"/>
      <c r="Z715" s="573"/>
      <c r="AA715" s="573"/>
      <c r="AB715" s="562"/>
      <c r="AC715" s="651">
        <v>711</v>
      </c>
    </row>
    <row r="716" spans="1:30" ht="25.5" x14ac:dyDescent="0.2">
      <c r="A716" s="316" t="s">
        <v>2777</v>
      </c>
      <c r="B716" s="317" t="s">
        <v>2778</v>
      </c>
      <c r="C716" s="318">
        <f>'Series 1100 Input'!J716</f>
        <v>0</v>
      </c>
      <c r="D716" s="346" t="s">
        <v>30</v>
      </c>
      <c r="E716" s="572">
        <v>124.32</v>
      </c>
      <c r="F716" s="572">
        <v>124.32</v>
      </c>
      <c r="G716" s="572">
        <v>124.32</v>
      </c>
      <c r="H716" s="324" t="str">
        <f>IF((0=$C716),"",IFERROR(IF($C716&lt;2,$C716*E716,IF(AND(2&lt;=$C716,$C716&lt;=10),$C716*F716,IF($C716&gt;10,$C716*G716,"No Offer"))),"No Offer"))</f>
        <v/>
      </c>
      <c r="I716" s="573">
        <v>50</v>
      </c>
      <c r="J716" s="573">
        <v>50</v>
      </c>
      <c r="K716" s="573">
        <v>50</v>
      </c>
      <c r="L716" s="326" t="str">
        <f>IF((0=$C716),"",IFERROR(IF($C716&lt;2,$C716*I716,IF(AND(2&lt;=$C716,$C716&lt;=10),$C716*J716,IF($C716&gt;10,$C716*K716,"No Offer"))),"No Offer"))</f>
        <v/>
      </c>
      <c r="M716" s="572">
        <v>78.37</v>
      </c>
      <c r="N716" s="572">
        <v>78.37</v>
      </c>
      <c r="O716" s="572">
        <v>78.37</v>
      </c>
      <c r="P716" s="324" t="str">
        <f>IF((0=$C716),"",IFERROR(IF($C716&lt;2,$C716*M716,IF(AND(2&lt;=$C716,$C716&lt;=10),$C716*N716,IF($C716&gt;10,$C716*O716,"No Offer"))),"No Offer"))</f>
        <v/>
      </c>
      <c r="Q716" s="575">
        <v>80</v>
      </c>
      <c r="R716" s="575">
        <v>80</v>
      </c>
      <c r="S716" s="575">
        <v>80</v>
      </c>
      <c r="T716" s="326" t="str">
        <f>IF((0=$C716),"",IFERROR(IF($C716&lt;2,$C716*Q716,IF(AND(2&lt;=$C716,$C716&lt;=10),$C716*R716,IF($C716&gt;10,$C716*S716,"No Offer"))),"No Offer"))</f>
        <v/>
      </c>
      <c r="U716" s="576">
        <v>140</v>
      </c>
      <c r="V716" s="576">
        <v>120</v>
      </c>
      <c r="W716" s="576">
        <v>120</v>
      </c>
      <c r="X716" s="324" t="str">
        <f>IF((0=$C716),"",IFERROR(IF($C716&lt;2,$C716*U716,IF(AND(2&lt;=$C716,$C716&lt;=10),$C716*V716,IF($C716&gt;10,$C716*W716,"No Offer"))),"No Offer"))</f>
        <v/>
      </c>
      <c r="Y716" s="409" t="s">
        <v>402</v>
      </c>
      <c r="Z716" s="409" t="s">
        <v>402</v>
      </c>
      <c r="AA716" s="409" t="s">
        <v>403</v>
      </c>
      <c r="AB716" s="326" t="str">
        <f>IF((0=$C716),"",IFERROR(IF($C716&lt;2,$C716*Y716,IF(AND(2&lt;=$C716,$C716&lt;=10),$C716*Z716,IF($C716&gt;10,$C716*AA716,"No Offer"))),"No Offer"))</f>
        <v/>
      </c>
      <c r="AC716" s="651">
        <v>712</v>
      </c>
      <c r="AD716" s="651">
        <f>AC716</f>
        <v>712</v>
      </c>
    </row>
    <row r="717" spans="1:30" ht="15" x14ac:dyDescent="0.2">
      <c r="A717" s="316"/>
      <c r="B717" s="317"/>
      <c r="C717" s="318"/>
      <c r="D717" s="562"/>
      <c r="E717" s="572"/>
      <c r="F717" s="572"/>
      <c r="G717" s="572"/>
      <c r="H717" s="569"/>
      <c r="I717" s="573"/>
      <c r="J717" s="573"/>
      <c r="K717" s="573"/>
      <c r="L717" s="562"/>
      <c r="M717" s="572"/>
      <c r="N717" s="572"/>
      <c r="O717" s="572"/>
      <c r="P717" s="569"/>
      <c r="Q717" s="575"/>
      <c r="R717" s="575"/>
      <c r="S717" s="575"/>
      <c r="T717" s="562"/>
      <c r="U717" s="576"/>
      <c r="V717" s="576"/>
      <c r="W717" s="576"/>
      <c r="X717" s="569"/>
      <c r="Y717" s="573"/>
      <c r="Z717" s="573"/>
      <c r="AA717" s="573"/>
      <c r="AB717" s="562"/>
      <c r="AC717" s="651">
        <v>713</v>
      </c>
    </row>
    <row r="718" spans="1:30" ht="25.5" x14ac:dyDescent="0.2">
      <c r="A718" s="316" t="s">
        <v>2779</v>
      </c>
      <c r="B718" s="317" t="s">
        <v>2780</v>
      </c>
      <c r="C718" s="318">
        <f>'Series 1100 Input'!J718</f>
        <v>0</v>
      </c>
      <c r="D718" s="346" t="s">
        <v>30</v>
      </c>
      <c r="E718" s="572">
        <v>124.32</v>
      </c>
      <c r="F718" s="572">
        <v>124.32</v>
      </c>
      <c r="G718" s="572">
        <v>124.32</v>
      </c>
      <c r="H718" s="324" t="str">
        <f>IF((0=$C718),"",IFERROR(IF($C718&lt;2,$C718*E718,IF(AND(2&lt;=$C718,$C718&lt;=10),$C718*F718,IF($C718&gt;10,$C718*G718,"No Offer"))),"No Offer"))</f>
        <v/>
      </c>
      <c r="I718" s="573">
        <v>50</v>
      </c>
      <c r="J718" s="573">
        <v>50</v>
      </c>
      <c r="K718" s="573">
        <v>50</v>
      </c>
      <c r="L718" s="326" t="str">
        <f>IF((0=$C718),"",IFERROR(IF($C718&lt;2,$C718*I718,IF(AND(2&lt;=$C718,$C718&lt;=10),$C718*J718,IF($C718&gt;10,$C718*K718,"No Offer"))),"No Offer"))</f>
        <v/>
      </c>
      <c r="M718" s="572">
        <v>46.5</v>
      </c>
      <c r="N718" s="572">
        <v>46.5</v>
      </c>
      <c r="O718" s="572">
        <v>46.5</v>
      </c>
      <c r="P718" s="324" t="str">
        <f>IF((0=$C718),"",IFERROR(IF($C718&lt;2,$C718*M718,IF(AND(2&lt;=$C718,$C718&lt;=10),$C718*N718,IF($C718&gt;10,$C718*O718,"No Offer"))),"No Offer"))</f>
        <v/>
      </c>
      <c r="Q718" s="575">
        <v>85</v>
      </c>
      <c r="R718" s="575">
        <v>85</v>
      </c>
      <c r="S718" s="575">
        <v>85</v>
      </c>
      <c r="T718" s="326" t="str">
        <f>IF((0=$C718),"",IFERROR(IF($C718&lt;2,$C718*Q718,IF(AND(2&lt;=$C718,$C718&lt;=10),$C718*R718,IF($C718&gt;10,$C718*S718,"No Offer"))),"No Offer"))</f>
        <v/>
      </c>
      <c r="U718" s="576">
        <v>140</v>
      </c>
      <c r="V718" s="576">
        <v>120</v>
      </c>
      <c r="W718" s="576">
        <v>120</v>
      </c>
      <c r="X718" s="324" t="str">
        <f>IF((0=$C718),"",IFERROR(IF($C718&lt;2,$C718*U718,IF(AND(2&lt;=$C718,$C718&lt;=10),$C718*V718,IF($C718&gt;10,$C718*W718,"No Offer"))),"No Offer"))</f>
        <v/>
      </c>
      <c r="Y718" s="409" t="s">
        <v>402</v>
      </c>
      <c r="Z718" s="409" t="s">
        <v>402</v>
      </c>
      <c r="AA718" s="409" t="s">
        <v>403</v>
      </c>
      <c r="AB718" s="326" t="str">
        <f>IF((0=$C718),"",IFERROR(IF($C718&lt;2,$C718*Y718,IF(AND(2&lt;=$C718,$C718&lt;=10),$C718*Z718,IF($C718&gt;10,$C718*AA718,"No Offer"))),"No Offer"))</f>
        <v/>
      </c>
      <c r="AC718" s="651">
        <v>714</v>
      </c>
      <c r="AD718" s="651">
        <f>AC718</f>
        <v>714</v>
      </c>
    </row>
    <row r="719" spans="1:30" ht="15" x14ac:dyDescent="0.2">
      <c r="A719" s="316"/>
      <c r="B719" s="317"/>
      <c r="C719" s="318"/>
      <c r="D719" s="562"/>
      <c r="E719" s="572"/>
      <c r="F719" s="572"/>
      <c r="G719" s="572"/>
      <c r="H719" s="569"/>
      <c r="I719" s="573"/>
      <c r="J719" s="573"/>
      <c r="K719" s="573"/>
      <c r="L719" s="562"/>
      <c r="M719" s="572"/>
      <c r="N719" s="572"/>
      <c r="O719" s="572"/>
      <c r="P719" s="569"/>
      <c r="Q719" s="575"/>
      <c r="R719" s="575"/>
      <c r="S719" s="575"/>
      <c r="T719" s="562"/>
      <c r="U719" s="576"/>
      <c r="V719" s="576"/>
      <c r="W719" s="576"/>
      <c r="X719" s="569"/>
      <c r="Y719" s="573"/>
      <c r="Z719" s="573"/>
      <c r="AA719" s="573"/>
      <c r="AB719" s="562"/>
      <c r="AC719" s="651">
        <v>715</v>
      </c>
    </row>
    <row r="720" spans="1:30" ht="25.5" x14ac:dyDescent="0.2">
      <c r="A720" s="316" t="s">
        <v>2781</v>
      </c>
      <c r="B720" s="317" t="s">
        <v>2782</v>
      </c>
      <c r="C720" s="318">
        <f>'Series 1100 Input'!J720</f>
        <v>0</v>
      </c>
      <c r="D720" s="346" t="s">
        <v>30</v>
      </c>
      <c r="E720" s="572">
        <v>124.32</v>
      </c>
      <c r="F720" s="572">
        <v>124.32</v>
      </c>
      <c r="G720" s="572">
        <v>124.32</v>
      </c>
      <c r="H720" s="324" t="str">
        <f>IF((0=$C720),"",IFERROR(IF($C720&lt;2,$C720*E720,IF(AND(2&lt;=$C720,$C720&lt;=10),$C720*F720,IF($C720&gt;10,$C720*G720,"No Offer"))),"No Offer"))</f>
        <v/>
      </c>
      <c r="I720" s="573">
        <v>50</v>
      </c>
      <c r="J720" s="573">
        <v>50</v>
      </c>
      <c r="K720" s="573">
        <v>50</v>
      </c>
      <c r="L720" s="326" t="str">
        <f>IF((0=$C720),"",IFERROR(IF($C720&lt;2,$C720*I720,IF(AND(2&lt;=$C720,$C720&lt;=10),$C720*J720,IF($C720&gt;10,$C720*K720,"No Offer"))),"No Offer"))</f>
        <v/>
      </c>
      <c r="M720" s="572">
        <v>85.17</v>
      </c>
      <c r="N720" s="572">
        <v>85.17</v>
      </c>
      <c r="O720" s="572">
        <v>85.17</v>
      </c>
      <c r="P720" s="324" t="str">
        <f>IF((0=$C720),"",IFERROR(IF($C720&lt;2,$C720*M720,IF(AND(2&lt;=$C720,$C720&lt;=10),$C720*N720,IF($C720&gt;10,$C720*O720,"No Offer"))),"No Offer"))</f>
        <v/>
      </c>
      <c r="Q720" s="575">
        <v>45</v>
      </c>
      <c r="R720" s="575">
        <v>45</v>
      </c>
      <c r="S720" s="575">
        <v>45</v>
      </c>
      <c r="T720" s="326" t="str">
        <f>IF((0=$C720),"",IFERROR(IF($C720&lt;2,$C720*Q720,IF(AND(2&lt;=$C720,$C720&lt;=10),$C720*R720,IF($C720&gt;10,$C720*S720,"No Offer"))),"No Offer"))</f>
        <v/>
      </c>
      <c r="U720" s="576">
        <v>117.66</v>
      </c>
      <c r="V720" s="576">
        <v>97.41</v>
      </c>
      <c r="W720" s="576">
        <v>97.41</v>
      </c>
      <c r="X720" s="324" t="str">
        <f>IF((0=$C720),"",IFERROR(IF($C720&lt;2,$C720*U720,IF(AND(2&lt;=$C720,$C720&lt;=10),$C720*V720,IF($C720&gt;10,$C720*W720,"No Offer"))),"No Offer"))</f>
        <v/>
      </c>
      <c r="Y720" s="409" t="s">
        <v>402</v>
      </c>
      <c r="Z720" s="409" t="s">
        <v>402</v>
      </c>
      <c r="AA720" s="409" t="s">
        <v>403</v>
      </c>
      <c r="AB720" s="326" t="str">
        <f>IF((0=$C720),"",IFERROR(IF($C720&lt;2,$C720*Y720,IF(AND(2&lt;=$C720,$C720&lt;=10),$C720*Z720,IF($C720&gt;10,$C720*AA720,"No Offer"))),"No Offer"))</f>
        <v/>
      </c>
      <c r="AC720" s="651">
        <v>716</v>
      </c>
      <c r="AD720" s="651">
        <f>AC720</f>
        <v>716</v>
      </c>
    </row>
    <row r="721" spans="1:30" ht="15" x14ac:dyDescent="0.2">
      <c r="A721" s="316"/>
      <c r="B721" s="317"/>
      <c r="C721" s="318"/>
      <c r="D721" s="562"/>
      <c r="E721" s="572"/>
      <c r="F721" s="572"/>
      <c r="G721" s="572"/>
      <c r="H721" s="569"/>
      <c r="I721" s="573"/>
      <c r="J721" s="573"/>
      <c r="K721" s="573"/>
      <c r="L721" s="562"/>
      <c r="M721" s="572"/>
      <c r="N721" s="572"/>
      <c r="O721" s="572"/>
      <c r="P721" s="569"/>
      <c r="Q721" s="575"/>
      <c r="R721" s="575"/>
      <c r="S721" s="575"/>
      <c r="T721" s="562"/>
      <c r="U721" s="576"/>
      <c r="V721" s="576"/>
      <c r="W721" s="576"/>
      <c r="X721" s="569"/>
      <c r="Y721" s="573"/>
      <c r="Z721" s="573"/>
      <c r="AA721" s="573"/>
      <c r="AB721" s="562"/>
      <c r="AC721" s="651">
        <v>717</v>
      </c>
    </row>
    <row r="722" spans="1:30" ht="25.5" x14ac:dyDescent="0.2">
      <c r="A722" s="316" t="s">
        <v>2783</v>
      </c>
      <c r="B722" s="317" t="s">
        <v>2784</v>
      </c>
      <c r="C722" s="318">
        <f>'Series 1100 Input'!J722</f>
        <v>0</v>
      </c>
      <c r="D722" s="346" t="s">
        <v>30</v>
      </c>
      <c r="E722" s="572">
        <v>70.540000000000006</v>
      </c>
      <c r="F722" s="572">
        <v>70.540000000000006</v>
      </c>
      <c r="G722" s="572">
        <v>70.540000000000006</v>
      </c>
      <c r="H722" s="324" t="str">
        <f>IF((0=$C722),"",IFERROR(IF($C722&lt;2,$C722*E722,IF(AND(2&lt;=$C722,$C722&lt;=10),$C722*F722,IF($C722&gt;10,$C722*G722,"No Offer"))),"No Offer"))</f>
        <v/>
      </c>
      <c r="I722" s="573">
        <v>50</v>
      </c>
      <c r="J722" s="573">
        <v>50</v>
      </c>
      <c r="K722" s="573">
        <v>50</v>
      </c>
      <c r="L722" s="326" t="str">
        <f>IF((0=$C722),"",IFERROR(IF($C722&lt;2,$C722*I722,IF(AND(2&lt;=$C722,$C722&lt;=10),$C722*J722,IF($C722&gt;10,$C722*K722,"No Offer"))),"No Offer"))</f>
        <v/>
      </c>
      <c r="M722" s="572">
        <v>43.05</v>
      </c>
      <c r="N722" s="572">
        <v>43.05</v>
      </c>
      <c r="O722" s="572">
        <v>43.05</v>
      </c>
      <c r="P722" s="324" t="str">
        <f>IF((0=$C722),"",IFERROR(IF($C722&lt;2,$C722*M722,IF(AND(2&lt;=$C722,$C722&lt;=10),$C722*N722,IF($C722&gt;10,$C722*O722,"No Offer"))),"No Offer"))</f>
        <v/>
      </c>
      <c r="Q722" s="575">
        <v>225</v>
      </c>
      <c r="R722" s="575">
        <v>225</v>
      </c>
      <c r="S722" s="575">
        <v>225</v>
      </c>
      <c r="T722" s="326" t="str">
        <f>IF((0=$C722),"",IFERROR(IF($C722&lt;2,$C722*Q722,IF(AND(2&lt;=$C722,$C722&lt;=10),$C722*R722,IF($C722&gt;10,$C722*S722,"No Offer"))),"No Offer"))</f>
        <v/>
      </c>
      <c r="U722" s="576">
        <v>140</v>
      </c>
      <c r="V722" s="576">
        <v>120</v>
      </c>
      <c r="W722" s="576">
        <v>120</v>
      </c>
      <c r="X722" s="324" t="str">
        <f>IF((0=$C722),"",IFERROR(IF($C722&lt;2,$C722*U722,IF(AND(2&lt;=$C722,$C722&lt;=10),$C722*V722,IF($C722&gt;10,$C722*W722,"No Offer"))),"No Offer"))</f>
        <v/>
      </c>
      <c r="Y722" s="409" t="s">
        <v>402</v>
      </c>
      <c r="Z722" s="409" t="s">
        <v>402</v>
      </c>
      <c r="AA722" s="409" t="s">
        <v>403</v>
      </c>
      <c r="AB722" s="326" t="str">
        <f>IF((0=$C722),"",IFERROR(IF($C722&lt;2,$C722*Y722,IF(AND(2&lt;=$C722,$C722&lt;=10),$C722*Z722,IF($C722&gt;10,$C722*AA722,"No Offer"))),"No Offer"))</f>
        <v/>
      </c>
      <c r="AC722" s="651">
        <v>718</v>
      </c>
      <c r="AD722" s="651">
        <f>AC722</f>
        <v>718</v>
      </c>
    </row>
    <row r="723" spans="1:30" ht="15" x14ac:dyDescent="0.2">
      <c r="A723" s="316"/>
      <c r="B723" s="317"/>
      <c r="C723" s="318"/>
      <c r="D723" s="562"/>
      <c r="E723" s="572"/>
      <c r="F723" s="572"/>
      <c r="G723" s="572"/>
      <c r="H723" s="569"/>
      <c r="I723" s="573"/>
      <c r="J723" s="573"/>
      <c r="K723" s="573"/>
      <c r="L723" s="562"/>
      <c r="M723" s="572"/>
      <c r="N723" s="572"/>
      <c r="O723" s="572"/>
      <c r="P723" s="569"/>
      <c r="Q723" s="575"/>
      <c r="R723" s="575"/>
      <c r="S723" s="575"/>
      <c r="T723" s="562"/>
      <c r="U723" s="576"/>
      <c r="V723" s="576"/>
      <c r="W723" s="576"/>
      <c r="X723" s="569"/>
      <c r="Y723" s="573"/>
      <c r="Z723" s="573"/>
      <c r="AA723" s="573"/>
      <c r="AB723" s="562"/>
      <c r="AC723" s="651">
        <v>719</v>
      </c>
    </row>
    <row r="724" spans="1:30" ht="25.5" x14ac:dyDescent="0.2">
      <c r="A724" s="316" t="s">
        <v>2785</v>
      </c>
      <c r="B724" s="317" t="s">
        <v>2786</v>
      </c>
      <c r="C724" s="318">
        <f>'Series 1100 Input'!J724</f>
        <v>0</v>
      </c>
      <c r="D724" s="346" t="s">
        <v>30</v>
      </c>
      <c r="E724" s="572">
        <v>124.32</v>
      </c>
      <c r="F724" s="572">
        <v>124.32</v>
      </c>
      <c r="G724" s="572">
        <v>124.32</v>
      </c>
      <c r="H724" s="324" t="str">
        <f>IF((0=$C724),"",IFERROR(IF($C724&lt;2,$C724*E724,IF(AND(2&lt;=$C724,$C724&lt;=10),$C724*F724,IF($C724&gt;10,$C724*G724,"No Offer"))),"No Offer"))</f>
        <v/>
      </c>
      <c r="I724" s="573">
        <v>50</v>
      </c>
      <c r="J724" s="573">
        <v>50</v>
      </c>
      <c r="K724" s="573">
        <v>50</v>
      </c>
      <c r="L724" s="326" t="str">
        <f>IF((0=$C724),"",IFERROR(IF($C724&lt;2,$C724*I724,IF(AND(2&lt;=$C724,$C724&lt;=10),$C724*J724,IF($C724&gt;10,$C724*K724,"No Offer"))),"No Offer"))</f>
        <v/>
      </c>
      <c r="M724" s="572">
        <v>43.05</v>
      </c>
      <c r="N724" s="572">
        <v>43.05</v>
      </c>
      <c r="O724" s="572">
        <v>43.05</v>
      </c>
      <c r="P724" s="324" t="str">
        <f>IF((0=$C724),"",IFERROR(IF($C724&lt;2,$C724*M724,IF(AND(2&lt;=$C724,$C724&lt;=10),$C724*N724,IF($C724&gt;10,$C724*O724,"No Offer"))),"No Offer"))</f>
        <v/>
      </c>
      <c r="Q724" s="575">
        <v>80</v>
      </c>
      <c r="R724" s="575">
        <v>80</v>
      </c>
      <c r="S724" s="575">
        <v>80</v>
      </c>
      <c r="T724" s="326" t="str">
        <f>IF((0=$C724),"",IFERROR(IF($C724&lt;2,$C724*Q724,IF(AND(2&lt;=$C724,$C724&lt;=10),$C724*R724,IF($C724&gt;10,$C724*S724,"No Offer"))),"No Offer"))</f>
        <v/>
      </c>
      <c r="U724" s="576">
        <v>140</v>
      </c>
      <c r="V724" s="576">
        <v>120</v>
      </c>
      <c r="W724" s="576">
        <v>120</v>
      </c>
      <c r="X724" s="324" t="str">
        <f>IF((0=$C724),"",IFERROR(IF($C724&lt;2,$C724*U724,IF(AND(2&lt;=$C724,$C724&lt;=10),$C724*V724,IF($C724&gt;10,$C724*W724,"No Offer"))),"No Offer"))</f>
        <v/>
      </c>
      <c r="Y724" s="409" t="s">
        <v>402</v>
      </c>
      <c r="Z724" s="409" t="s">
        <v>402</v>
      </c>
      <c r="AA724" s="409" t="s">
        <v>403</v>
      </c>
      <c r="AB724" s="326" t="str">
        <f>IF((0=$C724),"",IFERROR(IF($C724&lt;2,$C724*Y724,IF(AND(2&lt;=$C724,$C724&lt;=10),$C724*Z724,IF($C724&gt;10,$C724*AA724,"No Offer"))),"No Offer"))</f>
        <v/>
      </c>
      <c r="AC724" s="651">
        <v>720</v>
      </c>
      <c r="AD724" s="651">
        <f>AC724</f>
        <v>720</v>
      </c>
    </row>
    <row r="725" spans="1:30" ht="15" x14ac:dyDescent="0.2">
      <c r="A725" s="316"/>
      <c r="B725" s="317"/>
      <c r="C725" s="318"/>
      <c r="D725" s="562"/>
      <c r="E725" s="572"/>
      <c r="F725" s="572"/>
      <c r="G725" s="572"/>
      <c r="H725" s="569"/>
      <c r="I725" s="573"/>
      <c r="J725" s="573"/>
      <c r="K725" s="573"/>
      <c r="L725" s="562"/>
      <c r="M725" s="572"/>
      <c r="N725" s="572"/>
      <c r="O725" s="572"/>
      <c r="P725" s="569"/>
      <c r="Q725" s="575"/>
      <c r="R725" s="575"/>
      <c r="S725" s="575"/>
      <c r="T725" s="562"/>
      <c r="U725" s="576"/>
      <c r="V725" s="576"/>
      <c r="W725" s="576"/>
      <c r="X725" s="569"/>
      <c r="Y725" s="573"/>
      <c r="Z725" s="573"/>
      <c r="AA725" s="573"/>
      <c r="AB725" s="562"/>
      <c r="AC725" s="651">
        <v>721</v>
      </c>
    </row>
    <row r="726" spans="1:30" ht="25.5" x14ac:dyDescent="0.2">
      <c r="A726" s="316" t="s">
        <v>2787</v>
      </c>
      <c r="B726" s="317" t="s">
        <v>2788</v>
      </c>
      <c r="C726" s="318">
        <f>'Series 1100 Input'!J726</f>
        <v>0</v>
      </c>
      <c r="D726" s="346" t="s">
        <v>30</v>
      </c>
      <c r="E726" s="572">
        <v>124.32</v>
      </c>
      <c r="F726" s="572">
        <v>124.32</v>
      </c>
      <c r="G726" s="572">
        <v>124.32</v>
      </c>
      <c r="H726" s="324" t="str">
        <f>IF((0=$C726),"",IFERROR(IF($C726&lt;2,$C726*E726,IF(AND(2&lt;=$C726,$C726&lt;=10),$C726*F726,IF($C726&gt;10,$C726*G726,"No Offer"))),"No Offer"))</f>
        <v/>
      </c>
      <c r="I726" s="573">
        <v>50</v>
      </c>
      <c r="J726" s="573">
        <v>50</v>
      </c>
      <c r="K726" s="573">
        <v>50</v>
      </c>
      <c r="L726" s="326" t="str">
        <f>IF((0=$C726),"",IFERROR(IF($C726&lt;2,$C726*I726,IF(AND(2&lt;=$C726,$C726&lt;=10),$C726*J726,IF($C726&gt;10,$C726*K726,"No Offer"))),"No Offer"))</f>
        <v/>
      </c>
      <c r="M726" s="572">
        <v>29.05</v>
      </c>
      <c r="N726" s="572">
        <v>29.05</v>
      </c>
      <c r="O726" s="572">
        <v>29.05</v>
      </c>
      <c r="P726" s="324" t="str">
        <f>IF((0=$C726),"",IFERROR(IF($C726&lt;2,$C726*M726,IF(AND(2&lt;=$C726,$C726&lt;=10),$C726*N726,IF($C726&gt;10,$C726*O726,"No Offer"))),"No Offer"))</f>
        <v/>
      </c>
      <c r="Q726" s="575">
        <v>85</v>
      </c>
      <c r="R726" s="575">
        <v>85</v>
      </c>
      <c r="S726" s="575">
        <v>85</v>
      </c>
      <c r="T726" s="326" t="str">
        <f>IF((0=$C726),"",IFERROR(IF($C726&lt;2,$C726*Q726,IF(AND(2&lt;=$C726,$C726&lt;=10),$C726*R726,IF($C726&gt;10,$C726*S726,"No Offer"))),"No Offer"))</f>
        <v/>
      </c>
      <c r="U726" s="576">
        <v>140</v>
      </c>
      <c r="V726" s="576">
        <v>120</v>
      </c>
      <c r="W726" s="576">
        <v>120</v>
      </c>
      <c r="X726" s="324" t="str">
        <f>IF((0=$C726),"",IFERROR(IF($C726&lt;2,$C726*U726,IF(AND(2&lt;=$C726,$C726&lt;=10),$C726*V726,IF($C726&gt;10,$C726*W726,"No Offer"))),"No Offer"))</f>
        <v/>
      </c>
      <c r="Y726" s="409" t="s">
        <v>402</v>
      </c>
      <c r="Z726" s="409" t="s">
        <v>402</v>
      </c>
      <c r="AA726" s="409" t="s">
        <v>403</v>
      </c>
      <c r="AB726" s="326" t="str">
        <f>IF((0=$C726),"",IFERROR(IF($C726&lt;2,$C726*Y726,IF(AND(2&lt;=$C726,$C726&lt;=10),$C726*Z726,IF($C726&gt;10,$C726*AA726,"No Offer"))),"No Offer"))</f>
        <v/>
      </c>
      <c r="AC726" s="651">
        <v>722</v>
      </c>
      <c r="AD726" s="651">
        <f>AC726</f>
        <v>722</v>
      </c>
    </row>
    <row r="727" spans="1:30" ht="15" x14ac:dyDescent="0.2">
      <c r="A727" s="316"/>
      <c r="B727" s="317"/>
      <c r="C727" s="318"/>
      <c r="D727" s="562"/>
      <c r="E727" s="572"/>
      <c r="F727" s="572"/>
      <c r="G727" s="572"/>
      <c r="H727" s="569"/>
      <c r="I727" s="573"/>
      <c r="J727" s="573"/>
      <c r="K727" s="573"/>
      <c r="L727" s="573"/>
      <c r="M727" s="572"/>
      <c r="N727" s="572"/>
      <c r="O727" s="572"/>
      <c r="P727" s="572"/>
      <c r="Q727" s="575"/>
      <c r="R727" s="575"/>
      <c r="S727" s="575"/>
      <c r="T727" s="575"/>
      <c r="U727" s="576"/>
      <c r="V727" s="576"/>
      <c r="W727" s="576"/>
      <c r="X727" s="576"/>
      <c r="Y727" s="573"/>
      <c r="Z727" s="573"/>
      <c r="AA727" s="573"/>
      <c r="AB727" s="411"/>
      <c r="AC727" s="651">
        <v>723</v>
      </c>
    </row>
    <row r="728" spans="1:30" ht="15" x14ac:dyDescent="0.2">
      <c r="A728" s="331"/>
      <c r="B728" s="343" t="s">
        <v>507</v>
      </c>
      <c r="C728" s="334"/>
      <c r="D728" s="587"/>
      <c r="E728" s="804" t="s">
        <v>1059</v>
      </c>
      <c r="F728" s="804" t="s">
        <v>2162</v>
      </c>
      <c r="G728" s="804" t="s">
        <v>1766</v>
      </c>
      <c r="H728" s="587"/>
      <c r="I728" s="805" t="s">
        <v>1059</v>
      </c>
      <c r="J728" s="805" t="s">
        <v>2162</v>
      </c>
      <c r="K728" s="805" t="s">
        <v>1766</v>
      </c>
      <c r="L728" s="805"/>
      <c r="M728" s="804" t="s">
        <v>1059</v>
      </c>
      <c r="N728" s="804" t="s">
        <v>2162</v>
      </c>
      <c r="O728" s="804" t="s">
        <v>1766</v>
      </c>
      <c r="P728" s="804"/>
      <c r="Q728" s="804" t="s">
        <v>1059</v>
      </c>
      <c r="R728" s="804" t="s">
        <v>2162</v>
      </c>
      <c r="S728" s="804" t="s">
        <v>1766</v>
      </c>
      <c r="T728" s="804"/>
      <c r="U728" s="805" t="s">
        <v>1059</v>
      </c>
      <c r="V728" s="805" t="s">
        <v>2162</v>
      </c>
      <c r="W728" s="805" t="s">
        <v>1766</v>
      </c>
      <c r="X728" s="805"/>
      <c r="Y728" s="805" t="s">
        <v>1059</v>
      </c>
      <c r="Z728" s="805" t="s">
        <v>2162</v>
      </c>
      <c r="AA728" s="805" t="s">
        <v>1766</v>
      </c>
      <c r="AB728" s="433"/>
      <c r="AC728" s="651">
        <v>724</v>
      </c>
    </row>
    <row r="729" spans="1:30" ht="15" x14ac:dyDescent="0.2">
      <c r="A729" s="720"/>
      <c r="B729" s="721" t="s">
        <v>2210</v>
      </c>
      <c r="C729" s="722"/>
      <c r="D729" s="723"/>
      <c r="E729" s="723"/>
      <c r="F729" s="723"/>
      <c r="G729" s="724">
        <f>SUM(H731:H732)</f>
        <v>0</v>
      </c>
      <c r="H729" s="723"/>
      <c r="I729" s="725"/>
      <c r="J729" s="726"/>
      <c r="K729" s="821">
        <f>SUM(L731:L732)</f>
        <v>0</v>
      </c>
      <c r="L729" s="725"/>
      <c r="M729" s="727"/>
      <c r="N729" s="728"/>
      <c r="O729" s="821">
        <f>SUM(P731:P732)</f>
        <v>0</v>
      </c>
      <c r="P729" s="727"/>
      <c r="Q729" s="727"/>
      <c r="R729" s="728"/>
      <c r="S729" s="821">
        <f>SUM(T731:T732)</f>
        <v>0</v>
      </c>
      <c r="T729" s="727"/>
      <c r="U729" s="725"/>
      <c r="V729" s="726"/>
      <c r="W729" s="821">
        <f>SUM(X731:X732)</f>
        <v>0</v>
      </c>
      <c r="X729" s="725"/>
      <c r="Y729" s="725"/>
      <c r="Z729" s="726"/>
      <c r="AA729" s="724">
        <f>SUM(AB731:AB732)</f>
        <v>0</v>
      </c>
      <c r="AB729" s="729"/>
      <c r="AC729" s="651">
        <v>725</v>
      </c>
    </row>
    <row r="730" spans="1:30" ht="15" x14ac:dyDescent="0.2">
      <c r="A730" s="316"/>
      <c r="B730" s="317"/>
      <c r="C730" s="318"/>
      <c r="D730" s="562"/>
      <c r="E730" s="572"/>
      <c r="F730" s="572"/>
      <c r="G730" s="572"/>
      <c r="H730" s="569"/>
      <c r="I730" s="573"/>
      <c r="J730" s="573"/>
      <c r="K730" s="573"/>
      <c r="L730" s="573"/>
      <c r="M730" s="572"/>
      <c r="N730" s="572"/>
      <c r="O730" s="572"/>
      <c r="P730" s="572"/>
      <c r="Q730" s="575"/>
      <c r="R730" s="575"/>
      <c r="S730" s="575"/>
      <c r="T730" s="575"/>
      <c r="U730" s="576"/>
      <c r="V730" s="576"/>
      <c r="W730" s="576"/>
      <c r="X730" s="576"/>
      <c r="Y730" s="573"/>
      <c r="Z730" s="573"/>
      <c r="AA730" s="573"/>
      <c r="AB730" s="411"/>
      <c r="AC730" s="651">
        <v>726</v>
      </c>
    </row>
    <row r="731" spans="1:30" ht="15" x14ac:dyDescent="0.2">
      <c r="A731" s="316" t="s">
        <v>2789</v>
      </c>
      <c r="B731" s="317" t="s">
        <v>2790</v>
      </c>
      <c r="C731" s="318">
        <f>'Series 1100 Input'!J731</f>
        <v>0</v>
      </c>
      <c r="D731" s="346" t="s">
        <v>30</v>
      </c>
      <c r="E731" s="572">
        <v>390.83</v>
      </c>
      <c r="F731" s="572">
        <v>390.83</v>
      </c>
      <c r="G731" s="572">
        <v>390.83</v>
      </c>
      <c r="H731" s="324" t="str">
        <f>IF((0=$C731),"",IFERROR(IF($C731&lt;2,$C731*E731,IF(AND(2&lt;=$C731,$C731&lt;=5),$C731*F731,IF($C731&gt;5,$C731*G731,"No Offer"))),"No Offer"))</f>
        <v/>
      </c>
      <c r="I731" s="573">
        <v>50</v>
      </c>
      <c r="J731" s="573">
        <v>50</v>
      </c>
      <c r="K731" s="573">
        <v>50</v>
      </c>
      <c r="L731" s="326" t="str">
        <f>IF((0=$C731),"",IFERROR(IF($C731&lt;2,$C731*I731,IF(AND(2&lt;=$C731,$C731&lt;=5),$C731*J731,IF($C731&gt;5,$C731*K731,"No Offer"))),"No Offer"))</f>
        <v/>
      </c>
      <c r="M731" s="572">
        <v>113.37</v>
      </c>
      <c r="N731" s="572">
        <v>113.37</v>
      </c>
      <c r="O731" s="572">
        <v>113.37</v>
      </c>
      <c r="P731" s="324" t="str">
        <f>IF((0=$C731),"",IFERROR(IF($C731&lt;2,$C731*M731,IF(AND(2&lt;=$C731,$C731&lt;=5),$C731*N731,IF($C731&gt;5,$C731*O731,"No Offer"))),"No Offer"))</f>
        <v/>
      </c>
      <c r="Q731" s="575">
        <v>200</v>
      </c>
      <c r="R731" s="575">
        <v>200</v>
      </c>
      <c r="S731" s="575">
        <v>200</v>
      </c>
      <c r="T731" s="326" t="str">
        <f>IF((0=$C731),"",IFERROR(IF($C731&lt;2,$C731*Q731,IF(AND(2&lt;=$C731,$C731&lt;=5),$C731*R731,IF($C731&gt;5,$C731*S731,"No Offer"))),"No Offer"))</f>
        <v/>
      </c>
      <c r="U731" s="576">
        <v>200</v>
      </c>
      <c r="V731" s="576">
        <v>150</v>
      </c>
      <c r="W731" s="576">
        <v>125</v>
      </c>
      <c r="X731" s="324" t="str">
        <f>IF((0=$C731),"",IFERROR(IF($C731&lt;2,$C731*U731,IF(AND(2&lt;=$C731,$C731&lt;=5),$C731*V731,IF($C731&gt;5,$C731*W731,"No Offer"))),"No Offer"))</f>
        <v/>
      </c>
      <c r="Y731" s="409" t="s">
        <v>402</v>
      </c>
      <c r="Z731" s="409" t="s">
        <v>402</v>
      </c>
      <c r="AA731" s="409" t="s">
        <v>403</v>
      </c>
      <c r="AB731" s="326" t="str">
        <f>IF((0=$C731),"",IFERROR(IF($C731&lt;2,$C731*Y731,IF(AND(2&lt;=$C731,$C731&lt;=5),$C731*Z731,IF($C731&gt;5,$C731*AA731,"No Offer"))),"No Offer"))</f>
        <v/>
      </c>
      <c r="AC731" s="651">
        <v>727</v>
      </c>
      <c r="AD731" s="651">
        <f>AC731</f>
        <v>727</v>
      </c>
    </row>
    <row r="732" spans="1:30" ht="15" x14ac:dyDescent="0.2">
      <c r="A732" s="316"/>
      <c r="B732" s="317"/>
      <c r="C732" s="318"/>
      <c r="D732" s="562"/>
      <c r="E732" s="572"/>
      <c r="F732" s="572"/>
      <c r="G732" s="572"/>
      <c r="H732" s="569"/>
      <c r="I732" s="573"/>
      <c r="J732" s="573"/>
      <c r="K732" s="573"/>
      <c r="L732" s="573"/>
      <c r="M732" s="572"/>
      <c r="N732" s="572"/>
      <c r="O732" s="572"/>
      <c r="P732" s="572"/>
      <c r="Q732" s="575"/>
      <c r="R732" s="575"/>
      <c r="S732" s="575"/>
      <c r="T732" s="575"/>
      <c r="U732" s="576"/>
      <c r="V732" s="576"/>
      <c r="W732" s="576"/>
      <c r="X732" s="576"/>
      <c r="Y732" s="573"/>
      <c r="Z732" s="573"/>
      <c r="AA732" s="573"/>
      <c r="AB732" s="411"/>
      <c r="AC732" s="651">
        <v>728</v>
      </c>
    </row>
    <row r="733" spans="1:30" ht="15" x14ac:dyDescent="0.2">
      <c r="A733" s="331"/>
      <c r="B733" s="332" t="s">
        <v>510</v>
      </c>
      <c r="C733" s="334"/>
      <c r="D733" s="587"/>
      <c r="E733" s="804" t="s">
        <v>1059</v>
      </c>
      <c r="F733" s="804" t="s">
        <v>2162</v>
      </c>
      <c r="G733" s="804" t="s">
        <v>1766</v>
      </c>
      <c r="H733" s="587"/>
      <c r="I733" s="805" t="s">
        <v>1059</v>
      </c>
      <c r="J733" s="805" t="s">
        <v>2162</v>
      </c>
      <c r="K733" s="805" t="s">
        <v>1766</v>
      </c>
      <c r="L733" s="805"/>
      <c r="M733" s="804" t="s">
        <v>1059</v>
      </c>
      <c r="N733" s="804" t="s">
        <v>2162</v>
      </c>
      <c r="O733" s="804" t="s">
        <v>1766</v>
      </c>
      <c r="P733" s="804"/>
      <c r="Q733" s="804" t="s">
        <v>1059</v>
      </c>
      <c r="R733" s="804" t="s">
        <v>2162</v>
      </c>
      <c r="S733" s="804" t="s">
        <v>1766</v>
      </c>
      <c r="T733" s="804"/>
      <c r="U733" s="805" t="s">
        <v>1059</v>
      </c>
      <c r="V733" s="805" t="s">
        <v>2162</v>
      </c>
      <c r="W733" s="805" t="s">
        <v>1766</v>
      </c>
      <c r="X733" s="805"/>
      <c r="Y733" s="805" t="s">
        <v>1059</v>
      </c>
      <c r="Z733" s="805" t="s">
        <v>2162</v>
      </c>
      <c r="AA733" s="805" t="s">
        <v>1766</v>
      </c>
      <c r="AB733" s="433"/>
      <c r="AC733" s="651">
        <v>729</v>
      </c>
    </row>
    <row r="734" spans="1:30" ht="15" x14ac:dyDescent="0.2">
      <c r="A734" s="720"/>
      <c r="B734" s="721" t="s">
        <v>2210</v>
      </c>
      <c r="C734" s="722"/>
      <c r="D734" s="723"/>
      <c r="E734" s="723"/>
      <c r="F734" s="723"/>
      <c r="G734" s="724">
        <f>SUM(H736:H738)</f>
        <v>0</v>
      </c>
      <c r="H734" s="723"/>
      <c r="I734" s="725"/>
      <c r="J734" s="726"/>
      <c r="K734" s="724">
        <f>SUM(L736:L738)</f>
        <v>0</v>
      </c>
      <c r="L734" s="725"/>
      <c r="M734" s="727"/>
      <c r="N734" s="728"/>
      <c r="O734" s="724">
        <f>SUM(P736:P738)</f>
        <v>0</v>
      </c>
      <c r="P734" s="727"/>
      <c r="Q734" s="727"/>
      <c r="R734" s="728"/>
      <c r="S734" s="724">
        <f>SUM(T736:T738)</f>
        <v>0</v>
      </c>
      <c r="T734" s="727"/>
      <c r="U734" s="725"/>
      <c r="V734" s="726"/>
      <c r="W734" s="724">
        <f>SUM(X736:X738)</f>
        <v>0</v>
      </c>
      <c r="X734" s="725"/>
      <c r="Y734" s="725"/>
      <c r="Z734" s="726"/>
      <c r="AA734" s="724">
        <f>SUM(AB736:AB738)</f>
        <v>0</v>
      </c>
      <c r="AB734" s="729"/>
      <c r="AC734" s="651">
        <v>730</v>
      </c>
    </row>
    <row r="735" spans="1:30" ht="15" x14ac:dyDescent="0.2">
      <c r="A735" s="316"/>
      <c r="B735" s="317"/>
      <c r="C735" s="318"/>
      <c r="D735" s="562"/>
      <c r="E735" s="572"/>
      <c r="F735" s="572"/>
      <c r="G735" s="572"/>
      <c r="H735" s="569"/>
      <c r="I735" s="573"/>
      <c r="J735" s="573"/>
      <c r="K735" s="573"/>
      <c r="L735" s="573"/>
      <c r="M735" s="572"/>
      <c r="N735" s="572"/>
      <c r="O735" s="572"/>
      <c r="P735" s="572"/>
      <c r="Q735" s="575"/>
      <c r="R735" s="575"/>
      <c r="S735" s="575"/>
      <c r="T735" s="575"/>
      <c r="U735" s="576"/>
      <c r="V735" s="576"/>
      <c r="W735" s="576"/>
      <c r="X735" s="576"/>
      <c r="Y735" s="573"/>
      <c r="Z735" s="573"/>
      <c r="AA735" s="573"/>
      <c r="AB735" s="411"/>
      <c r="AC735" s="651">
        <v>731</v>
      </c>
    </row>
    <row r="736" spans="1:30" ht="25.5" x14ac:dyDescent="0.2">
      <c r="A736" s="316" t="s">
        <v>2791</v>
      </c>
      <c r="B736" s="317" t="s">
        <v>2792</v>
      </c>
      <c r="C736" s="318">
        <f>'Series 1100 Input'!J736</f>
        <v>0</v>
      </c>
      <c r="D736" s="346" t="s">
        <v>30</v>
      </c>
      <c r="E736" s="572">
        <v>390.83</v>
      </c>
      <c r="F736" s="572">
        <v>390.83</v>
      </c>
      <c r="G736" s="572">
        <v>390.83</v>
      </c>
      <c r="H736" s="324" t="str">
        <f>IF((0=$C736),"",IFERROR(IF($C736&lt;2,$C736*E736,IF(AND(2&lt;=$C736,$C736&lt;=5),$C736*F736,IF($C736&gt;5,$C736*G736,"No Offer"))),"No Offer"))</f>
        <v/>
      </c>
      <c r="I736" s="573">
        <v>50</v>
      </c>
      <c r="J736" s="573">
        <v>50</v>
      </c>
      <c r="K736" s="573">
        <v>50</v>
      </c>
      <c r="L736" s="326" t="str">
        <f>IF((0=$C736),"",IFERROR(IF($C736&lt;2,$C736*I736,IF(AND(2&lt;=$C736,$C736&lt;=5),$C736*J736,IF($C736&gt;5,$C736*K736,"No Offer"))),"No Offer"))</f>
        <v/>
      </c>
      <c r="M736" s="572">
        <v>113.37</v>
      </c>
      <c r="N736" s="572">
        <v>113.37</v>
      </c>
      <c r="O736" s="572">
        <v>113.37</v>
      </c>
      <c r="P736" s="324" t="str">
        <f>IF((0=$C736),"",IFERROR(IF($C736&lt;2,$C736*M736,IF(AND(2&lt;=$C736,$C736&lt;=5),$C736*N736,IF($C736&gt;5,$C736*O736,"No Offer"))),"No Offer"))</f>
        <v/>
      </c>
      <c r="Q736" s="575">
        <v>100</v>
      </c>
      <c r="R736" s="575">
        <v>100</v>
      </c>
      <c r="S736" s="575">
        <v>100</v>
      </c>
      <c r="T736" s="326" t="str">
        <f>IF((0=$C736),"",IFERROR(IF($C736&lt;2,$C736*Q736,IF(AND(2&lt;=$C736,$C736&lt;=5),$C736*R736,IF($C736&gt;5,$C736*S736,"No Offer"))),"No Offer"))</f>
        <v/>
      </c>
      <c r="U736" s="576">
        <v>300</v>
      </c>
      <c r="V736" s="576">
        <v>290</v>
      </c>
      <c r="W736" s="576">
        <v>275</v>
      </c>
      <c r="X736" s="324" t="str">
        <f>IF((0=$C736),"",IFERROR(IF($C736&lt;2,$C736*U736,IF(AND(2&lt;=$C736,$C736&lt;=5),$C736*V736,IF($C736&gt;5,$C736*W736,"No Offer"))),"No Offer"))</f>
        <v/>
      </c>
      <c r="Y736" s="409" t="s">
        <v>402</v>
      </c>
      <c r="Z736" s="409" t="s">
        <v>402</v>
      </c>
      <c r="AA736" s="409" t="s">
        <v>403</v>
      </c>
      <c r="AB736" s="326" t="str">
        <f>IF((0=$C736),"",IFERROR(IF($C736&lt;2,$C736*Y736,IF(AND(2&lt;=$C736,$C736&lt;=5),$C736*Z736,IF($C736&gt;5,$C736*AA736,"No Offer"))),"No Offer"))</f>
        <v/>
      </c>
      <c r="AC736" s="651">
        <v>732</v>
      </c>
      <c r="AD736" s="651">
        <f>AC736</f>
        <v>732</v>
      </c>
    </row>
    <row r="737" spans="1:30" ht="15" x14ac:dyDescent="0.2">
      <c r="A737" s="316"/>
      <c r="B737" s="317"/>
      <c r="C737" s="318"/>
      <c r="D737" s="562"/>
      <c r="E737" s="572"/>
      <c r="F737" s="572"/>
      <c r="G737" s="572"/>
      <c r="H737" s="569"/>
      <c r="I737" s="573"/>
      <c r="J737" s="573"/>
      <c r="K737" s="573"/>
      <c r="L737" s="573"/>
      <c r="M737" s="572"/>
      <c r="N737" s="572"/>
      <c r="O737" s="572"/>
      <c r="P737" s="572"/>
      <c r="Q737" s="575"/>
      <c r="R737" s="575"/>
      <c r="S737" s="575"/>
      <c r="T737" s="575"/>
      <c r="U737" s="576"/>
      <c r="V737" s="576"/>
      <c r="W737" s="576"/>
      <c r="X737" s="576"/>
      <c r="Y737" s="573"/>
      <c r="Z737" s="573"/>
      <c r="AA737" s="573"/>
      <c r="AB737" s="411"/>
      <c r="AC737" s="651">
        <v>733</v>
      </c>
    </row>
    <row r="738" spans="1:30" ht="25.5" x14ac:dyDescent="0.2">
      <c r="A738" s="316" t="s">
        <v>2793</v>
      </c>
      <c r="B738" s="317" t="s">
        <v>2794</v>
      </c>
      <c r="C738" s="318">
        <f>'Series 1100 Input'!J738</f>
        <v>0</v>
      </c>
      <c r="D738" s="346" t="s">
        <v>30</v>
      </c>
      <c r="E738" s="572">
        <v>390.83</v>
      </c>
      <c r="F738" s="572">
        <v>390.83</v>
      </c>
      <c r="G738" s="572">
        <v>390.83</v>
      </c>
      <c r="H738" s="324" t="str">
        <f>IF((0=$C738),"",IFERROR(IF($C738&lt;2,$C738*E738,IF(AND(2&lt;=$C738,$C738&lt;=5),$C738*F738,IF($C738&gt;5,$C738*G738,"No Offer"))),"No Offer"))</f>
        <v/>
      </c>
      <c r="I738" s="573">
        <v>50</v>
      </c>
      <c r="J738" s="573">
        <v>50</v>
      </c>
      <c r="K738" s="573">
        <v>50</v>
      </c>
      <c r="L738" s="326" t="str">
        <f>IF((0=$C738),"",IFERROR(IF($C738&lt;2,$C738*I738,IF(AND(2&lt;=$C738,$C738&lt;=5),$C738*J738,IF($C738&gt;5,$C738*K738,"No Offer"))),"No Offer"))</f>
        <v/>
      </c>
      <c r="M738" s="572">
        <v>104.17</v>
      </c>
      <c r="N738" s="572">
        <v>104.17</v>
      </c>
      <c r="O738" s="572">
        <v>104.17</v>
      </c>
      <c r="P738" s="324" t="str">
        <f>IF((0=$C738),"",IFERROR(IF($C738&lt;2,$C738*M738,IF(AND(2&lt;=$C738,$C738&lt;=5),$C738*N738,IF($C738&gt;5,$C738*O738,"No Offer"))),"No Offer"))</f>
        <v/>
      </c>
      <c r="Q738" s="575">
        <v>100</v>
      </c>
      <c r="R738" s="575">
        <v>100</v>
      </c>
      <c r="S738" s="575">
        <v>100</v>
      </c>
      <c r="T738" s="326" t="str">
        <f>IF((0=$C738),"",IFERROR(IF($C738&lt;2,$C738*Q738,IF(AND(2&lt;=$C738,$C738&lt;=5),$C738*R738,IF($C738&gt;5,$C738*S738,"No Offer"))),"No Offer"))</f>
        <v/>
      </c>
      <c r="U738" s="576">
        <v>250</v>
      </c>
      <c r="V738" s="576">
        <v>240</v>
      </c>
      <c r="W738" s="576">
        <v>225</v>
      </c>
      <c r="X738" s="324" t="str">
        <f>IF((0=$C738),"",IFERROR(IF($C738&lt;2,$C738*U738,IF(AND(2&lt;=$C738,$C738&lt;=5),$C738*V738,IF($C738&gt;5,$C738*W738,"No Offer"))),"No Offer"))</f>
        <v/>
      </c>
      <c r="Y738" s="409" t="s">
        <v>402</v>
      </c>
      <c r="Z738" s="409" t="s">
        <v>402</v>
      </c>
      <c r="AA738" s="409" t="s">
        <v>403</v>
      </c>
      <c r="AB738" s="326" t="str">
        <f>IF((0=$C738),"",IFERROR(IF($C738&lt;2,$C738*Y738,IF(AND(2&lt;=$C738,$C738&lt;=5),$C738*Z738,IF($C738&gt;5,$C738*AA738,"No Offer"))),"No Offer"))</f>
        <v/>
      </c>
      <c r="AC738" s="651">
        <v>734</v>
      </c>
      <c r="AD738" s="651">
        <f>AC738</f>
        <v>734</v>
      </c>
    </row>
    <row r="739" spans="1:30" ht="15" x14ac:dyDescent="0.2">
      <c r="A739" s="316"/>
      <c r="B739" s="317"/>
      <c r="C739" s="318"/>
      <c r="D739" s="562"/>
      <c r="E739" s="572"/>
      <c r="F739" s="572"/>
      <c r="G739" s="572"/>
      <c r="H739" s="569"/>
      <c r="I739" s="573"/>
      <c r="J739" s="573"/>
      <c r="K739" s="573"/>
      <c r="L739" s="573"/>
      <c r="M739" s="572"/>
      <c r="N739" s="572"/>
      <c r="O739" s="572"/>
      <c r="P739" s="572"/>
      <c r="Q739" s="575"/>
      <c r="R739" s="575"/>
      <c r="S739" s="575"/>
      <c r="T739" s="575"/>
      <c r="U739" s="576"/>
      <c r="V739" s="576"/>
      <c r="W739" s="576"/>
      <c r="X739" s="576"/>
      <c r="Y739" s="573"/>
      <c r="Z739" s="573"/>
      <c r="AA739" s="573"/>
      <c r="AB739" s="411"/>
      <c r="AC739" s="651">
        <v>735</v>
      </c>
    </row>
    <row r="740" spans="1:30" ht="15" x14ac:dyDescent="0.2">
      <c r="A740" s="331"/>
      <c r="B740" s="332" t="s">
        <v>515</v>
      </c>
      <c r="C740" s="334"/>
      <c r="D740" s="587"/>
      <c r="E740" s="804" t="s">
        <v>1059</v>
      </c>
      <c r="F740" s="804" t="s">
        <v>2162</v>
      </c>
      <c r="G740" s="804" t="s">
        <v>1766</v>
      </c>
      <c r="H740" s="587"/>
      <c r="I740" s="805" t="s">
        <v>1059</v>
      </c>
      <c r="J740" s="805" t="s">
        <v>2162</v>
      </c>
      <c r="K740" s="805" t="s">
        <v>1766</v>
      </c>
      <c r="L740" s="805"/>
      <c r="M740" s="804" t="s">
        <v>1059</v>
      </c>
      <c r="N740" s="804" t="s">
        <v>2162</v>
      </c>
      <c r="O740" s="804" t="s">
        <v>1766</v>
      </c>
      <c r="P740" s="804"/>
      <c r="Q740" s="804" t="s">
        <v>1059</v>
      </c>
      <c r="R740" s="804" t="s">
        <v>2162</v>
      </c>
      <c r="S740" s="804" t="s">
        <v>1766</v>
      </c>
      <c r="T740" s="804"/>
      <c r="U740" s="805" t="s">
        <v>1059</v>
      </c>
      <c r="V740" s="805" t="s">
        <v>2162</v>
      </c>
      <c r="W740" s="805" t="s">
        <v>1766</v>
      </c>
      <c r="X740" s="805"/>
      <c r="Y740" s="805" t="s">
        <v>1059</v>
      </c>
      <c r="Z740" s="805" t="s">
        <v>2162</v>
      </c>
      <c r="AA740" s="805" t="s">
        <v>1766</v>
      </c>
      <c r="AB740" s="433"/>
      <c r="AC740" s="651">
        <v>736</v>
      </c>
    </row>
    <row r="741" spans="1:30" ht="15" x14ac:dyDescent="0.2">
      <c r="A741" s="720"/>
      <c r="B741" s="721" t="s">
        <v>2210</v>
      </c>
      <c r="C741" s="722"/>
      <c r="D741" s="723"/>
      <c r="E741" s="723"/>
      <c r="F741" s="723"/>
      <c r="G741" s="724">
        <f>SUM(H743:H744)</f>
        <v>0</v>
      </c>
      <c r="H741" s="723"/>
      <c r="I741" s="723"/>
      <c r="J741" s="723"/>
      <c r="K741" s="724">
        <f>SUM(L743:L744)</f>
        <v>0</v>
      </c>
      <c r="L741" s="723"/>
      <c r="M741" s="723"/>
      <c r="N741" s="723"/>
      <c r="O741" s="724">
        <f>SUM(P743:P744)</f>
        <v>0</v>
      </c>
      <c r="P741" s="723"/>
      <c r="Q741" s="723"/>
      <c r="R741" s="723"/>
      <c r="S741" s="724">
        <f>SUM(T743:T744)</f>
        <v>0</v>
      </c>
      <c r="T741" s="723"/>
      <c r="U741" s="723"/>
      <c r="V741" s="723"/>
      <c r="W741" s="724">
        <f>SUM(X743:X744)</f>
        <v>0</v>
      </c>
      <c r="X741" s="723"/>
      <c r="Y741" s="723"/>
      <c r="Z741" s="723"/>
      <c r="AA741" s="724">
        <f>SUM(AB743:AB744)</f>
        <v>0</v>
      </c>
      <c r="AB741" s="723"/>
      <c r="AC741" s="651">
        <v>737</v>
      </c>
    </row>
    <row r="742" spans="1:30" ht="15" x14ac:dyDescent="0.2">
      <c r="A742" s="316"/>
      <c r="B742" s="317"/>
      <c r="C742" s="318"/>
      <c r="D742" s="562"/>
      <c r="E742" s="572"/>
      <c r="F742" s="572"/>
      <c r="G742" s="572"/>
      <c r="H742" s="569"/>
      <c r="I742" s="573"/>
      <c r="J742" s="573"/>
      <c r="K742" s="573"/>
      <c r="L742" s="573"/>
      <c r="M742" s="572"/>
      <c r="N742" s="572"/>
      <c r="O742" s="572"/>
      <c r="P742" s="572"/>
      <c r="Q742" s="575"/>
      <c r="R742" s="575"/>
      <c r="S742" s="575"/>
      <c r="T742" s="575"/>
      <c r="U742" s="576"/>
      <c r="V742" s="576"/>
      <c r="W742" s="576"/>
      <c r="X742" s="576"/>
      <c r="Y742" s="573"/>
      <c r="Z742" s="573"/>
      <c r="AA742" s="573"/>
      <c r="AB742" s="411"/>
      <c r="AC742" s="651">
        <v>738</v>
      </c>
    </row>
    <row r="743" spans="1:30" ht="25.5" x14ac:dyDescent="0.2">
      <c r="A743" s="316" t="s">
        <v>2795</v>
      </c>
      <c r="B743" s="317" t="s">
        <v>2796</v>
      </c>
      <c r="C743" s="318">
        <f>'Series 1100 Input'!J743</f>
        <v>0</v>
      </c>
      <c r="D743" s="346" t="s">
        <v>30</v>
      </c>
      <c r="E743" s="572">
        <v>390.83</v>
      </c>
      <c r="F743" s="572">
        <v>390.83</v>
      </c>
      <c r="G743" s="572">
        <v>390.83</v>
      </c>
      <c r="H743" s="324" t="str">
        <f>IF((0=$C743),"",IFERROR(IF($C743&lt;2,$C743*E743,IF(AND(2&lt;=$C743,$C743&lt;=5),$C743*F743,IF($C743&gt;5,$C743*G743,"No Offer"))),"No Offer"))</f>
        <v/>
      </c>
      <c r="I743" s="573">
        <v>50</v>
      </c>
      <c r="J743" s="573">
        <v>50</v>
      </c>
      <c r="K743" s="573">
        <v>50</v>
      </c>
      <c r="L743" s="326" t="str">
        <f>IF((0=$C743),"",IFERROR(IF($C743&lt;2,$C743*I743,IF(AND(2&lt;=$C743,$C743&lt;=5),$C743*J743,IF($C743&gt;5,$C743*K743,"No Offer"))),"No Offer"))</f>
        <v/>
      </c>
      <c r="M743" s="572">
        <v>104.17</v>
      </c>
      <c r="N743" s="572">
        <v>104.17</v>
      </c>
      <c r="O743" s="572">
        <v>104.17</v>
      </c>
      <c r="P743" s="324" t="str">
        <f>IF((0=$C743),"",IFERROR(IF($C743&lt;2,$C743*M743,IF(AND(2&lt;=$C743,$C743&lt;=5),$C743*N743,IF($C743&gt;5,$C743*O743,"No Offer"))),"No Offer"))</f>
        <v/>
      </c>
      <c r="Q743" s="575">
        <v>80</v>
      </c>
      <c r="R743" s="575">
        <v>80</v>
      </c>
      <c r="S743" s="575">
        <v>80</v>
      </c>
      <c r="T743" s="326" t="str">
        <f>IF((0=$C743),"",IFERROR(IF($C743&lt;2,$C743*Q743,IF(AND(2&lt;=$C743,$C743&lt;=5),$C743*R743,IF($C743&gt;5,$C743*S743,"No Offer"))),"No Offer"))</f>
        <v/>
      </c>
      <c r="U743" s="576">
        <v>103.83</v>
      </c>
      <c r="V743" s="576">
        <v>83.58</v>
      </c>
      <c r="W743" s="576">
        <v>83.58</v>
      </c>
      <c r="X743" s="324" t="str">
        <f>IF((0=$C743),"",IFERROR(IF($C743&lt;2,$C743*U743,IF(AND(2&lt;=$C743,$C743&lt;=5),$C743*V743,IF($C743&gt;5,$C743*W743,"No Offer"))),"No Offer"))</f>
        <v/>
      </c>
      <c r="Y743" s="409" t="s">
        <v>402</v>
      </c>
      <c r="Z743" s="409" t="s">
        <v>402</v>
      </c>
      <c r="AA743" s="409" t="s">
        <v>403</v>
      </c>
      <c r="AB743" s="326" t="str">
        <f>IF((0=$C743),"",IFERROR(IF($C743&lt;2,$C743*Y743,IF(AND(2&lt;=$C743,$C743&lt;=5),$C743*Z743,IF($C743&gt;5,$C743*AA743,"No Offer"))),"No Offer"))</f>
        <v/>
      </c>
      <c r="AC743" s="651">
        <v>739</v>
      </c>
      <c r="AD743" s="651">
        <f>AC743</f>
        <v>739</v>
      </c>
    </row>
    <row r="744" spans="1:30" ht="15" x14ac:dyDescent="0.2">
      <c r="A744" s="316"/>
      <c r="B744" s="317"/>
      <c r="C744" s="318"/>
      <c r="D744" s="562"/>
      <c r="E744" s="572"/>
      <c r="F744" s="572"/>
      <c r="G744" s="572"/>
      <c r="H744" s="569"/>
      <c r="I744" s="573"/>
      <c r="J744" s="573"/>
      <c r="K744" s="573"/>
      <c r="L744" s="573"/>
      <c r="M744" s="572"/>
      <c r="N744" s="572"/>
      <c r="O744" s="572"/>
      <c r="P744" s="572"/>
      <c r="Q744" s="575"/>
      <c r="R744" s="575"/>
      <c r="S744" s="575"/>
      <c r="T744" s="575"/>
      <c r="U744" s="576"/>
      <c r="V744" s="576"/>
      <c r="W744" s="576"/>
      <c r="X744" s="576"/>
      <c r="Y744" s="573"/>
      <c r="Z744" s="573"/>
      <c r="AA744" s="573"/>
      <c r="AB744" s="411"/>
      <c r="AC744" s="651">
        <v>740</v>
      </c>
    </row>
    <row r="745" spans="1:30" ht="25.5" x14ac:dyDescent="0.2">
      <c r="A745" s="316" t="s">
        <v>2797</v>
      </c>
      <c r="B745" s="317" t="s">
        <v>2798</v>
      </c>
      <c r="C745" s="318">
        <f>'Series 1100 Input'!J745</f>
        <v>0</v>
      </c>
      <c r="D745" s="346" t="s">
        <v>30</v>
      </c>
      <c r="E745" s="572">
        <v>390.83</v>
      </c>
      <c r="F745" s="572">
        <v>390.83</v>
      </c>
      <c r="G745" s="572">
        <v>390.83</v>
      </c>
      <c r="H745" s="324" t="str">
        <f>IF((0=$C745),"",IFERROR(IF($C745&lt;2,$C745*E745,IF(AND(2&lt;=$C745,$C745&lt;=5),$C745*F745,IF($C745&gt;5,$C745*G745,"No Offer"))),"No Offer"))</f>
        <v/>
      </c>
      <c r="I745" s="573">
        <v>50</v>
      </c>
      <c r="J745" s="573">
        <v>50</v>
      </c>
      <c r="K745" s="573">
        <v>50</v>
      </c>
      <c r="L745" s="326" t="str">
        <f>IF((0=$C745),"",IFERROR(IF($C745&lt;2,$C745*I745,IF(AND(2&lt;=$C745,$C745&lt;=5),$C745*J745,IF($C745&gt;5,$C745*K745,"No Offer"))),"No Offer"))</f>
        <v/>
      </c>
      <c r="M745" s="572">
        <v>104.17</v>
      </c>
      <c r="N745" s="572">
        <v>104.17</v>
      </c>
      <c r="O745" s="572">
        <v>104.17</v>
      </c>
      <c r="P745" s="324" t="str">
        <f>IF((0=$C745),"",IFERROR(IF($C745&lt;2,$C745*M745,IF(AND(2&lt;=$C745,$C745&lt;=5),$C745*N745,IF($C745&gt;5,$C745*O745,"No Offer"))),"No Offer"))</f>
        <v/>
      </c>
      <c r="Q745" s="575">
        <v>80</v>
      </c>
      <c r="R745" s="575">
        <v>80</v>
      </c>
      <c r="S745" s="575">
        <v>80</v>
      </c>
      <c r="T745" s="326" t="str">
        <f>IF((0=$C745),"",IFERROR(IF($C745&lt;2,$C745*Q745,IF(AND(2&lt;=$C745,$C745&lt;=5),$C745*R745,IF($C745&gt;5,$C745*S745,"No Offer"))),"No Offer"))</f>
        <v/>
      </c>
      <c r="U745" s="576">
        <v>150</v>
      </c>
      <c r="V745" s="576">
        <v>125</v>
      </c>
      <c r="W745" s="576">
        <v>125</v>
      </c>
      <c r="X745" s="324" t="str">
        <f>IF((0=$C745),"",IFERROR(IF($C745&lt;2,$C745*U745,IF(AND(2&lt;=$C745,$C745&lt;=5),$C745*V745,IF($C745&gt;5,$C745*W745,"No Offer"))),"No Offer"))</f>
        <v/>
      </c>
      <c r="Y745" s="409" t="s">
        <v>402</v>
      </c>
      <c r="Z745" s="409" t="s">
        <v>402</v>
      </c>
      <c r="AA745" s="409" t="s">
        <v>403</v>
      </c>
      <c r="AB745" s="326" t="str">
        <f>IF((0=$C745),"",IFERROR(IF($C745&lt;2,$C745*Y745,IF(AND(2&lt;=$C745,$C745&lt;=5),$C745*Z745,IF($C745&gt;5,$C745*AA745,"No Offer"))),"No Offer"))</f>
        <v/>
      </c>
      <c r="AC745" s="651">
        <v>741</v>
      </c>
      <c r="AD745" s="651">
        <f>AC745</f>
        <v>741</v>
      </c>
    </row>
    <row r="746" spans="1:30" ht="15" x14ac:dyDescent="0.2">
      <c r="A746" s="316"/>
      <c r="B746" s="317"/>
      <c r="C746" s="318"/>
      <c r="D746" s="562"/>
      <c r="E746" s="572"/>
      <c r="F746" s="572"/>
      <c r="G746" s="572"/>
      <c r="H746" s="569"/>
      <c r="I746" s="573"/>
      <c r="J746" s="573"/>
      <c r="K746" s="573"/>
      <c r="L746" s="573"/>
      <c r="M746" s="572"/>
      <c r="N746" s="572"/>
      <c r="O746" s="572"/>
      <c r="P746" s="572"/>
      <c r="Q746" s="575"/>
      <c r="R746" s="575"/>
      <c r="S746" s="575"/>
      <c r="T746" s="575"/>
      <c r="U746" s="576"/>
      <c r="V746" s="576"/>
      <c r="W746" s="576"/>
      <c r="X746" s="576"/>
      <c r="Y746" s="573"/>
      <c r="Z746" s="573"/>
      <c r="AA746" s="573"/>
      <c r="AB746" s="411"/>
      <c r="AC746" s="651">
        <v>742</v>
      </c>
    </row>
    <row r="747" spans="1:30" ht="15" x14ac:dyDescent="0.2">
      <c r="A747" s="331"/>
      <c r="B747" s="343" t="s">
        <v>520</v>
      </c>
      <c r="C747" s="334"/>
      <c r="D747" s="587"/>
      <c r="E747" s="804" t="s">
        <v>1059</v>
      </c>
      <c r="F747" s="804" t="s">
        <v>2162</v>
      </c>
      <c r="G747" s="804" t="s">
        <v>1766</v>
      </c>
      <c r="H747" s="587"/>
      <c r="I747" s="805" t="s">
        <v>1059</v>
      </c>
      <c r="J747" s="805" t="s">
        <v>2162</v>
      </c>
      <c r="K747" s="805" t="s">
        <v>1766</v>
      </c>
      <c r="L747" s="805"/>
      <c r="M747" s="804" t="s">
        <v>1059</v>
      </c>
      <c r="N747" s="804" t="s">
        <v>2162</v>
      </c>
      <c r="O747" s="804" t="s">
        <v>1766</v>
      </c>
      <c r="P747" s="804"/>
      <c r="Q747" s="804" t="s">
        <v>1059</v>
      </c>
      <c r="R747" s="804" t="s">
        <v>2162</v>
      </c>
      <c r="S747" s="804" t="s">
        <v>1766</v>
      </c>
      <c r="T747" s="804"/>
      <c r="U747" s="805" t="s">
        <v>1059</v>
      </c>
      <c r="V747" s="805" t="s">
        <v>2162</v>
      </c>
      <c r="W747" s="805" t="s">
        <v>1766</v>
      </c>
      <c r="X747" s="805"/>
      <c r="Y747" s="805" t="s">
        <v>1059</v>
      </c>
      <c r="Z747" s="805" t="s">
        <v>2162</v>
      </c>
      <c r="AA747" s="805" t="s">
        <v>1766</v>
      </c>
      <c r="AB747" s="433"/>
      <c r="AC747" s="651">
        <v>743</v>
      </c>
    </row>
    <row r="748" spans="1:30" ht="15" x14ac:dyDescent="0.2">
      <c r="A748" s="720"/>
      <c r="B748" s="721" t="s">
        <v>2210</v>
      </c>
      <c r="C748" s="722"/>
      <c r="D748" s="723"/>
      <c r="E748" s="723"/>
      <c r="F748" s="723"/>
      <c r="G748" s="724">
        <f>SUM(H750:H756)</f>
        <v>0</v>
      </c>
      <c r="H748" s="723"/>
      <c r="I748" s="723"/>
      <c r="J748" s="723"/>
      <c r="K748" s="724">
        <f>SUM(L750:L756)</f>
        <v>0</v>
      </c>
      <c r="L748" s="723"/>
      <c r="M748" s="723"/>
      <c r="N748" s="723"/>
      <c r="O748" s="724">
        <f>SUM(P750:P756)</f>
        <v>0</v>
      </c>
      <c r="P748" s="723"/>
      <c r="Q748" s="723"/>
      <c r="R748" s="723"/>
      <c r="S748" s="724">
        <f>SUM(T750:T756)</f>
        <v>0</v>
      </c>
      <c r="T748" s="723"/>
      <c r="U748" s="723"/>
      <c r="V748" s="723"/>
      <c r="W748" s="724">
        <f>SUM(X750:X756)</f>
        <v>0</v>
      </c>
      <c r="X748" s="723"/>
      <c r="Y748" s="723"/>
      <c r="Z748" s="723"/>
      <c r="AA748" s="724">
        <f>SUM(AB750:AB756)</f>
        <v>0</v>
      </c>
      <c r="AB748" s="723"/>
      <c r="AC748" s="651">
        <v>744</v>
      </c>
    </row>
    <row r="749" spans="1:30" ht="15" x14ac:dyDescent="0.2">
      <c r="A749" s="316"/>
      <c r="B749" s="317"/>
      <c r="C749" s="318"/>
      <c r="D749" s="562"/>
      <c r="E749" s="572"/>
      <c r="F749" s="572"/>
      <c r="G749" s="572"/>
      <c r="H749" s="569"/>
      <c r="I749" s="573"/>
      <c r="J749" s="573"/>
      <c r="K749" s="573"/>
      <c r="L749" s="573"/>
      <c r="M749" s="572"/>
      <c r="N749" s="572"/>
      <c r="O749" s="572"/>
      <c r="P749" s="572"/>
      <c r="Q749" s="575"/>
      <c r="R749" s="575"/>
      <c r="S749" s="575"/>
      <c r="T749" s="575"/>
      <c r="U749" s="576"/>
      <c r="V749" s="576"/>
      <c r="W749" s="576"/>
      <c r="X749" s="576"/>
      <c r="Y749" s="573"/>
      <c r="Z749" s="573"/>
      <c r="AA749" s="573"/>
      <c r="AB749" s="411"/>
      <c r="AC749" s="651">
        <v>745</v>
      </c>
    </row>
    <row r="750" spans="1:30" ht="25.5" x14ac:dyDescent="0.2">
      <c r="A750" s="316" t="s">
        <v>2799</v>
      </c>
      <c r="B750" s="317" t="s">
        <v>2800</v>
      </c>
      <c r="C750" s="318">
        <f>'Series 1100 Input'!J750</f>
        <v>0</v>
      </c>
      <c r="D750" s="346" t="s">
        <v>30</v>
      </c>
      <c r="E750" s="572">
        <v>518.46</v>
      </c>
      <c r="F750" s="572">
        <v>518.46</v>
      </c>
      <c r="G750" s="572">
        <v>518.46</v>
      </c>
      <c r="H750" s="324" t="str">
        <f>IF((0=$C750),"",IFERROR(IF($C750&lt;2,$C750*E750,IF(AND(2&lt;=$C750,$C750&lt;=5),$C750*F750,IF($C750&gt;5,$C750*G750,"No Offer"))),"No Offer"))</f>
        <v/>
      </c>
      <c r="I750" s="573">
        <v>350</v>
      </c>
      <c r="J750" s="573">
        <v>350</v>
      </c>
      <c r="K750" s="573">
        <v>350</v>
      </c>
      <c r="L750" s="326" t="str">
        <f>IF((0=$C750),"",IFERROR(IF($C750&lt;2,$C750*I750,IF(AND(2&lt;=$C750,$C750&lt;=5),$C750*J750,IF($C750&gt;5,$C750*K750,"No Offer"))),"No Offer"))</f>
        <v/>
      </c>
      <c r="M750" s="572">
        <v>193.91</v>
      </c>
      <c r="N750" s="572">
        <v>193.91</v>
      </c>
      <c r="O750" s="572">
        <v>193.91</v>
      </c>
      <c r="P750" s="324" t="str">
        <f>IF((0=$C750),"",IFERROR(IF($C750&lt;2,$C750*M750,IF(AND(2&lt;=$C750,$C750&lt;=5),$C750*N750,IF($C750&gt;5,$C750*O750,"No Offer"))),"No Offer"))</f>
        <v/>
      </c>
      <c r="Q750" s="575">
        <v>650</v>
      </c>
      <c r="R750" s="575">
        <v>650</v>
      </c>
      <c r="S750" s="575">
        <v>650</v>
      </c>
      <c r="T750" s="326" t="str">
        <f>IF((0=$C750),"",IFERROR(IF($C750&lt;2,$C750*Q750,IF(AND(2&lt;=$C750,$C750&lt;=5),$C750*R750,IF($C750&gt;5,$C750*S750,"No Offer"))),"No Offer"))</f>
        <v/>
      </c>
      <c r="U750" s="576">
        <v>750</v>
      </c>
      <c r="V750" s="576">
        <v>750</v>
      </c>
      <c r="W750" s="576">
        <v>750</v>
      </c>
      <c r="X750" s="324" t="str">
        <f>IF((0=$C750),"",IFERROR(IF($C750&lt;2,$C750*U750,IF(AND(2&lt;=$C750,$C750&lt;=5),$C750*V750,IF($C750&gt;5,$C750*W750,"No Offer"))),"No Offer"))</f>
        <v/>
      </c>
      <c r="Y750" s="409" t="s">
        <v>402</v>
      </c>
      <c r="Z750" s="409" t="s">
        <v>402</v>
      </c>
      <c r="AA750" s="409" t="s">
        <v>403</v>
      </c>
      <c r="AB750" s="326" t="str">
        <f>IF((0=$C750),"",IFERROR(IF($C750&lt;2,$C750*Y750,IF(AND(2&lt;=$C750,$C750&lt;=5),$C750*Z750,IF($C750&gt;5,$C750*AA750,"No Offer"))),"No Offer"))</f>
        <v/>
      </c>
      <c r="AC750" s="651">
        <v>746</v>
      </c>
      <c r="AD750" s="651">
        <f>AC750</f>
        <v>746</v>
      </c>
    </row>
    <row r="751" spans="1:30" ht="15" x14ac:dyDescent="0.2">
      <c r="A751" s="316"/>
      <c r="B751" s="317"/>
      <c r="C751" s="318"/>
      <c r="D751" s="562"/>
      <c r="E751" s="572"/>
      <c r="F751" s="572"/>
      <c r="G751" s="572"/>
      <c r="H751" s="576"/>
      <c r="I751" s="573"/>
      <c r="J751" s="573"/>
      <c r="K751" s="573"/>
      <c r="L751" s="411"/>
      <c r="M751" s="572"/>
      <c r="N751" s="572"/>
      <c r="O751" s="572"/>
      <c r="P751" s="576"/>
      <c r="Q751" s="575"/>
      <c r="R751" s="575"/>
      <c r="S751" s="575"/>
      <c r="T751" s="411"/>
      <c r="U751" s="576"/>
      <c r="V751" s="576"/>
      <c r="W751" s="576"/>
      <c r="X751" s="576"/>
      <c r="Y751" s="573"/>
      <c r="Z751" s="573"/>
      <c r="AA751" s="573"/>
      <c r="AB751" s="411"/>
      <c r="AC751" s="651">
        <v>747</v>
      </c>
    </row>
    <row r="752" spans="1:30" ht="25.5" x14ac:dyDescent="0.2">
      <c r="A752" s="316" t="s">
        <v>2801</v>
      </c>
      <c r="B752" s="317" t="s">
        <v>2802</v>
      </c>
      <c r="C752" s="318">
        <f>'Series 1100 Input'!J752</f>
        <v>0</v>
      </c>
      <c r="D752" s="346" t="s">
        <v>30</v>
      </c>
      <c r="E752" s="572">
        <v>735.34</v>
      </c>
      <c r="F752" s="572">
        <v>735.34</v>
      </c>
      <c r="G752" s="572">
        <v>735.34</v>
      </c>
      <c r="H752" s="324" t="str">
        <f>IF((0=$C752),"",IFERROR(IF($C752&lt;2,$C752*E752,IF(AND(2&lt;=$C752,$C752&lt;=5),$C752*F752,IF($C752&gt;5,$C752*G752,"No Offer"))),"No Offer"))</f>
        <v/>
      </c>
      <c r="I752" s="573">
        <v>350</v>
      </c>
      <c r="J752" s="573">
        <v>350</v>
      </c>
      <c r="K752" s="573">
        <v>350</v>
      </c>
      <c r="L752" s="326" t="str">
        <f>IF((0=$C752),"",IFERROR(IF($C752&lt;2,$C752*I752,IF(AND(2&lt;=$C752,$C752&lt;=5),$C752*J752,IF($C752&gt;5,$C752*K752,"No Offer"))),"No Offer"))</f>
        <v/>
      </c>
      <c r="M752" s="572">
        <v>276.49</v>
      </c>
      <c r="N752" s="572">
        <v>276.49</v>
      </c>
      <c r="O752" s="572">
        <v>276.49</v>
      </c>
      <c r="P752" s="324" t="str">
        <f>IF((0=$C752),"",IFERROR(IF($C752&lt;2,$C752*M752,IF(AND(2&lt;=$C752,$C752&lt;=5),$C752*N752,IF($C752&gt;5,$C752*O752,"No Offer"))),"No Offer"))</f>
        <v/>
      </c>
      <c r="Q752" s="575">
        <v>750</v>
      </c>
      <c r="R752" s="575">
        <v>750</v>
      </c>
      <c r="S752" s="575">
        <v>750</v>
      </c>
      <c r="T752" s="326" t="str">
        <f>IF((0=$C752),"",IFERROR(IF($C752&lt;2,$C752*Q752,IF(AND(2&lt;=$C752,$C752&lt;=5),$C752*R752,IF($C752&gt;5,$C752*S752,"No Offer"))),"No Offer"))</f>
        <v/>
      </c>
      <c r="U752" s="576">
        <v>900</v>
      </c>
      <c r="V752" s="576">
        <v>900</v>
      </c>
      <c r="W752" s="576">
        <v>900</v>
      </c>
      <c r="X752" s="324" t="str">
        <f>IF((0=$C752),"",IFERROR(IF($C752&lt;2,$C752*U752,IF(AND(2&lt;=$C752,$C752&lt;=5),$C752*V752,IF($C752&gt;5,$C752*W752,"No Offer"))),"No Offer"))</f>
        <v/>
      </c>
      <c r="Y752" s="409" t="s">
        <v>402</v>
      </c>
      <c r="Z752" s="409" t="s">
        <v>402</v>
      </c>
      <c r="AA752" s="409" t="s">
        <v>403</v>
      </c>
      <c r="AB752" s="326" t="str">
        <f>IF((0=$C752),"",IFERROR(IF($C752&lt;2,$C752*Y752,IF(AND(2&lt;=$C752,$C752&lt;=5),$C752*Z752,IF($C752&gt;5,$C752*AA752,"No Offer"))),"No Offer"))</f>
        <v/>
      </c>
      <c r="AC752" s="651">
        <v>748</v>
      </c>
      <c r="AD752" s="651">
        <f>AC752</f>
        <v>748</v>
      </c>
    </row>
    <row r="753" spans="1:30" ht="15" x14ac:dyDescent="0.2">
      <c r="A753" s="316"/>
      <c r="B753" s="317"/>
      <c r="C753" s="318"/>
      <c r="D753" s="562"/>
      <c r="E753" s="572"/>
      <c r="F753" s="572"/>
      <c r="G753" s="572"/>
      <c r="H753" s="576"/>
      <c r="I753" s="573"/>
      <c r="J753" s="573"/>
      <c r="K753" s="573"/>
      <c r="L753" s="411"/>
      <c r="M753" s="572"/>
      <c r="N753" s="572"/>
      <c r="O753" s="572"/>
      <c r="P753" s="576"/>
      <c r="Q753" s="575"/>
      <c r="R753" s="575"/>
      <c r="S753" s="575"/>
      <c r="T753" s="411"/>
      <c r="U753" s="576"/>
      <c r="V753" s="576"/>
      <c r="W753" s="576"/>
      <c r="X753" s="576"/>
      <c r="Y753" s="573"/>
      <c r="Z753" s="573"/>
      <c r="AA753" s="573"/>
      <c r="AB753" s="411"/>
      <c r="AC753" s="651">
        <v>749</v>
      </c>
    </row>
    <row r="754" spans="1:30" ht="25.5" x14ac:dyDescent="0.2">
      <c r="A754" s="316" t="s">
        <v>2803</v>
      </c>
      <c r="B754" s="317" t="s">
        <v>2804</v>
      </c>
      <c r="C754" s="318">
        <f>'Series 1100 Input'!J754</f>
        <v>0</v>
      </c>
      <c r="D754" s="346" t="s">
        <v>30</v>
      </c>
      <c r="E754" s="572">
        <v>976.42</v>
      </c>
      <c r="F754" s="572">
        <v>976.42</v>
      </c>
      <c r="G754" s="572">
        <v>976.42</v>
      </c>
      <c r="H754" s="324" t="str">
        <f>IF((0=$C754),"",IFERROR(IF($C754&lt;2,$C754*E754,IF(AND(2&lt;=$C754,$C754&lt;=5),$C754*F754,IF($C754&gt;5,$C754*G754,"No Offer"))),"No Offer"))</f>
        <v/>
      </c>
      <c r="I754" s="573">
        <v>350</v>
      </c>
      <c r="J754" s="573">
        <v>350</v>
      </c>
      <c r="K754" s="573">
        <v>350</v>
      </c>
      <c r="L754" s="326" t="str">
        <f>IF((0=$C754),"",IFERROR(IF($C754&lt;2,$C754*I754,IF(AND(2&lt;=$C754,$C754&lt;=5),$C754*J754,IF($C754&gt;5,$C754*K754,"No Offer"))),"No Offer"))</f>
        <v/>
      </c>
      <c r="M754" s="572">
        <v>529.98</v>
      </c>
      <c r="N754" s="572">
        <v>529.98</v>
      </c>
      <c r="O754" s="572">
        <v>529.98</v>
      </c>
      <c r="P754" s="324" t="str">
        <f>IF((0=$C754),"",IFERROR(IF($C754&lt;2,$C754*M754,IF(AND(2&lt;=$C754,$C754&lt;=5),$C754*N754,IF($C754&gt;5,$C754*O754,"No Offer"))),"No Offer"))</f>
        <v/>
      </c>
      <c r="Q754" s="575">
        <v>800</v>
      </c>
      <c r="R754" s="575">
        <v>800</v>
      </c>
      <c r="S754" s="575">
        <v>800</v>
      </c>
      <c r="T754" s="326" t="str">
        <f>IF((0=$C754),"",IFERROR(IF($C754&lt;2,$C754*Q754,IF(AND(2&lt;=$C754,$C754&lt;=5),$C754*R754,IF($C754&gt;5,$C754*S754,"No Offer"))),"No Offer"))</f>
        <v/>
      </c>
      <c r="U754" s="576">
        <v>1050</v>
      </c>
      <c r="V754" s="576">
        <v>1050</v>
      </c>
      <c r="W754" s="576">
        <v>1050</v>
      </c>
      <c r="X754" s="324" t="str">
        <f>IF((0=$C754),"",IFERROR(IF($C754&lt;2,$C754*U754,IF(AND(2&lt;=$C754,$C754&lt;=5),$C754*V754,IF($C754&gt;5,$C754*W754,"No Offer"))),"No Offer"))</f>
        <v/>
      </c>
      <c r="Y754" s="573" t="s">
        <v>402</v>
      </c>
      <c r="Z754" s="573" t="s">
        <v>402</v>
      </c>
      <c r="AA754" s="573" t="s">
        <v>403</v>
      </c>
      <c r="AB754" s="326" t="str">
        <f>IF((0=$C754),"",IFERROR(IF($C754&lt;2,$C754*Y754,IF(AND(2&lt;=$C754,$C754&lt;=5),$C754*Z754,IF($C754&gt;5,$C754*AA754,"No Offer"))),"No Offer"))</f>
        <v/>
      </c>
      <c r="AC754" s="651">
        <v>750</v>
      </c>
      <c r="AD754" s="651">
        <f>AC754</f>
        <v>750</v>
      </c>
    </row>
    <row r="755" spans="1:30" ht="15" x14ac:dyDescent="0.2">
      <c r="A755" s="316"/>
      <c r="B755" s="317"/>
      <c r="C755" s="318"/>
      <c r="D755" s="562"/>
      <c r="E755" s="572"/>
      <c r="F755" s="572"/>
      <c r="G755" s="572"/>
      <c r="H755" s="576"/>
      <c r="I755" s="573"/>
      <c r="J755" s="573"/>
      <c r="K755" s="573"/>
      <c r="L755" s="411"/>
      <c r="M755" s="572"/>
      <c r="N755" s="572"/>
      <c r="O755" s="572"/>
      <c r="P755" s="576"/>
      <c r="Q755" s="575"/>
      <c r="R755" s="575"/>
      <c r="S755" s="575"/>
      <c r="T755" s="411"/>
      <c r="U755" s="576"/>
      <c r="V755" s="576"/>
      <c r="W755" s="576"/>
      <c r="X755" s="576"/>
      <c r="Y755" s="573"/>
      <c r="Z755" s="573"/>
      <c r="AA755" s="573"/>
      <c r="AB755" s="411"/>
      <c r="AC755" s="651">
        <v>751</v>
      </c>
    </row>
    <row r="756" spans="1:30" ht="25.5" x14ac:dyDescent="0.2">
      <c r="A756" s="316" t="s">
        <v>2805</v>
      </c>
      <c r="B756" s="317" t="s">
        <v>2806</v>
      </c>
      <c r="C756" s="318">
        <f>'Series 1100 Input'!J756</f>
        <v>0</v>
      </c>
      <c r="D756" s="346" t="s">
        <v>30</v>
      </c>
      <c r="E756" s="572">
        <v>1012.72</v>
      </c>
      <c r="F756" s="572">
        <v>1012.72</v>
      </c>
      <c r="G756" s="572">
        <v>1012.72</v>
      </c>
      <c r="H756" s="324" t="str">
        <f>IF((0=$C756),"",IFERROR(IF($C756&lt;2,$C756*E756,IF(AND(2&lt;=$C756,$C756&lt;=5),$C756*F756,IF($C756&gt;5,$C756*G756,"No Offer"))),"No Offer"))</f>
        <v/>
      </c>
      <c r="I756" s="573">
        <v>350</v>
      </c>
      <c r="J756" s="573">
        <v>350</v>
      </c>
      <c r="K756" s="573">
        <v>350</v>
      </c>
      <c r="L756" s="326" t="str">
        <f>IF((0=$C756),"",IFERROR(IF($C756&lt;2,$C756*I756,IF(AND(2&lt;=$C756,$C756&lt;=5),$C756*J756,IF($C756&gt;5,$C756*K756,"No Offer"))),"No Offer"))</f>
        <v/>
      </c>
      <c r="M756" s="572">
        <v>1031.2</v>
      </c>
      <c r="N756" s="572">
        <v>1031.2</v>
      </c>
      <c r="O756" s="572">
        <v>1031.2</v>
      </c>
      <c r="P756" s="324" t="str">
        <f>IF((0=$C756),"",IFERROR(IF($C756&lt;2,$C756*M756,IF(AND(2&lt;=$C756,$C756&lt;=5),$C756*N756,IF($C756&gt;5,$C756*O756,"No Offer"))),"No Offer"))</f>
        <v/>
      </c>
      <c r="Q756" s="575">
        <v>850</v>
      </c>
      <c r="R756" s="575">
        <v>850</v>
      </c>
      <c r="S756" s="575">
        <v>850</v>
      </c>
      <c r="T756" s="326" t="str">
        <f>IF((0=$C756),"",IFERROR(IF($C756&lt;2,$C756*Q756,IF(AND(2&lt;=$C756,$C756&lt;=5),$C756*R756,IF($C756&gt;5,$C756*S756,"No Offer"))),"No Offer"))</f>
        <v/>
      </c>
      <c r="U756" s="576">
        <v>1200</v>
      </c>
      <c r="V756" s="576">
        <v>1200</v>
      </c>
      <c r="W756" s="576">
        <v>1200</v>
      </c>
      <c r="X756" s="324" t="str">
        <f>IF((0=$C756),"",IFERROR(IF($C756&lt;2,$C756*U756,IF(AND(2&lt;=$C756,$C756&lt;=5),$C756*V756,IF($C756&gt;5,$C756*W756,"No Offer"))),"No Offer"))</f>
        <v/>
      </c>
      <c r="Y756" s="409" t="s">
        <v>402</v>
      </c>
      <c r="Z756" s="409" t="s">
        <v>402</v>
      </c>
      <c r="AA756" s="409" t="s">
        <v>403</v>
      </c>
      <c r="AB756" s="326" t="str">
        <f>IF((0=$C756),"",IFERROR(IF($C756&lt;2,$C756*Y756,IF(AND(2&lt;=$C756,$C756&lt;=5),$C756*Z756,IF($C756&gt;5,$C756*AA756,"No Offer"))),"No Offer"))</f>
        <v/>
      </c>
      <c r="AC756" s="651">
        <v>752</v>
      </c>
      <c r="AD756" s="651">
        <f>AC756</f>
        <v>752</v>
      </c>
    </row>
    <row r="757" spans="1:30" ht="15" x14ac:dyDescent="0.2">
      <c r="A757" s="316"/>
      <c r="B757" s="317"/>
      <c r="C757" s="318"/>
      <c r="D757" s="562"/>
      <c r="E757" s="572"/>
      <c r="F757" s="572"/>
      <c r="G757" s="572"/>
      <c r="H757" s="569"/>
      <c r="I757" s="573"/>
      <c r="J757" s="573"/>
      <c r="K757" s="573"/>
      <c r="L757" s="573"/>
      <c r="M757" s="572"/>
      <c r="N757" s="572"/>
      <c r="O757" s="572"/>
      <c r="P757" s="572"/>
      <c r="Q757" s="575"/>
      <c r="R757" s="575"/>
      <c r="S757" s="575"/>
      <c r="T757" s="575"/>
      <c r="U757" s="576"/>
      <c r="V757" s="576"/>
      <c r="W757" s="576"/>
      <c r="X757" s="576"/>
      <c r="Y757" s="573"/>
      <c r="Z757" s="573"/>
      <c r="AA757" s="573"/>
      <c r="AB757" s="411"/>
      <c r="AC757" s="651">
        <v>753</v>
      </c>
    </row>
    <row r="758" spans="1:30" ht="15" x14ac:dyDescent="0.2">
      <c r="A758" s="331"/>
      <c r="B758" s="343" t="s">
        <v>529</v>
      </c>
      <c r="C758" s="334"/>
      <c r="D758" s="587"/>
      <c r="E758" s="804" t="s">
        <v>1059</v>
      </c>
      <c r="F758" s="804" t="s">
        <v>2162</v>
      </c>
      <c r="G758" s="804" t="s">
        <v>1766</v>
      </c>
      <c r="H758" s="587"/>
      <c r="I758" s="805" t="s">
        <v>1059</v>
      </c>
      <c r="J758" s="805" t="s">
        <v>2162</v>
      </c>
      <c r="K758" s="805" t="s">
        <v>1766</v>
      </c>
      <c r="L758" s="805"/>
      <c r="M758" s="804" t="s">
        <v>1059</v>
      </c>
      <c r="N758" s="804" t="s">
        <v>2162</v>
      </c>
      <c r="O758" s="804" t="s">
        <v>1766</v>
      </c>
      <c r="P758" s="804"/>
      <c r="Q758" s="804" t="s">
        <v>1059</v>
      </c>
      <c r="R758" s="804" t="s">
        <v>2162</v>
      </c>
      <c r="S758" s="804" t="s">
        <v>1766</v>
      </c>
      <c r="T758" s="804"/>
      <c r="U758" s="805" t="s">
        <v>1059</v>
      </c>
      <c r="V758" s="805" t="s">
        <v>2162</v>
      </c>
      <c r="W758" s="805" t="s">
        <v>1766</v>
      </c>
      <c r="X758" s="805"/>
      <c r="Y758" s="805" t="s">
        <v>1059</v>
      </c>
      <c r="Z758" s="805" t="s">
        <v>2162</v>
      </c>
      <c r="AA758" s="805" t="s">
        <v>1766</v>
      </c>
      <c r="AB758" s="433"/>
      <c r="AC758" s="651">
        <v>754</v>
      </c>
    </row>
    <row r="759" spans="1:30" ht="15" x14ac:dyDescent="0.2">
      <c r="A759" s="720"/>
      <c r="B759" s="721" t="s">
        <v>2210</v>
      </c>
      <c r="C759" s="722"/>
      <c r="D759" s="723"/>
      <c r="E759" s="723"/>
      <c r="F759" s="723"/>
      <c r="G759" s="724">
        <f>SUM(H761:H765)</f>
        <v>0</v>
      </c>
      <c r="H759" s="723"/>
      <c r="I759" s="723"/>
      <c r="J759" s="723"/>
      <c r="K759" s="724">
        <f>SUM(L761:L765)</f>
        <v>0</v>
      </c>
      <c r="L759" s="723"/>
      <c r="M759" s="723"/>
      <c r="N759" s="723"/>
      <c r="O759" s="724">
        <f>SUM(P761:P765)</f>
        <v>0</v>
      </c>
      <c r="P759" s="723"/>
      <c r="Q759" s="723"/>
      <c r="R759" s="723"/>
      <c r="S759" s="724">
        <f>SUM(T761:T765)</f>
        <v>0</v>
      </c>
      <c r="T759" s="723"/>
      <c r="U759" s="723"/>
      <c r="V759" s="723"/>
      <c r="W759" s="724">
        <f>SUM(X761:X765)</f>
        <v>0</v>
      </c>
      <c r="X759" s="723"/>
      <c r="Y759" s="723"/>
      <c r="Z759" s="723"/>
      <c r="AA759" s="724">
        <f>SUM(AB761:AB765)</f>
        <v>0</v>
      </c>
      <c r="AB759" s="723"/>
      <c r="AC759" s="651">
        <v>755</v>
      </c>
    </row>
    <row r="760" spans="1:30" ht="15" x14ac:dyDescent="0.2">
      <c r="A760" s="316"/>
      <c r="B760" s="317"/>
      <c r="C760" s="318"/>
      <c r="D760" s="562"/>
      <c r="E760" s="572"/>
      <c r="F760" s="572"/>
      <c r="G760" s="572"/>
      <c r="H760" s="569"/>
      <c r="I760" s="573"/>
      <c r="J760" s="573"/>
      <c r="K760" s="573"/>
      <c r="L760" s="573"/>
      <c r="M760" s="572"/>
      <c r="N760" s="572"/>
      <c r="O760" s="572"/>
      <c r="P760" s="572"/>
      <c r="Q760" s="575"/>
      <c r="R760" s="575"/>
      <c r="S760" s="575"/>
      <c r="T760" s="575"/>
      <c r="U760" s="576"/>
      <c r="V760" s="576"/>
      <c r="W760" s="576"/>
      <c r="X760" s="576"/>
      <c r="Y760" s="573"/>
      <c r="Z760" s="573"/>
      <c r="AA760" s="573"/>
      <c r="AB760" s="411"/>
      <c r="AC760" s="651">
        <v>756</v>
      </c>
    </row>
    <row r="761" spans="1:30" ht="15" x14ac:dyDescent="0.2">
      <c r="A761" s="316" t="s">
        <v>2807</v>
      </c>
      <c r="B761" s="317" t="s">
        <v>2808</v>
      </c>
      <c r="C761" s="318">
        <f>'Series 1100 Input'!J761</f>
        <v>0</v>
      </c>
      <c r="D761" s="346" t="s">
        <v>30</v>
      </c>
      <c r="E761" s="572">
        <v>31.46</v>
      </c>
      <c r="F761" s="572">
        <v>31.46</v>
      </c>
      <c r="G761" s="572">
        <v>31.46</v>
      </c>
      <c r="H761" s="324" t="str">
        <f>IF((0=$C761),"",IFERROR(IF($C761&lt;2,$C761*E761,IF(AND(2&lt;=$C761,$C761&lt;=5),$C761*F761,IF($C761&gt;5,$C761*G761,"No Offer"))),"No Offer"))</f>
        <v/>
      </c>
      <c r="I761" s="573">
        <v>50</v>
      </c>
      <c r="J761" s="573">
        <v>50</v>
      </c>
      <c r="K761" s="573">
        <v>50</v>
      </c>
      <c r="L761" s="326" t="str">
        <f>IF((0=$C761),"",IFERROR(IF($C761&lt;2,$C761*I761,IF(AND(2&lt;=$C761,$C761&lt;=5),$C761*J761,IF($C761&gt;5,$C761*K761,"No Offer"))),"No Offer"))</f>
        <v/>
      </c>
      <c r="M761" s="572">
        <v>49.71</v>
      </c>
      <c r="N761" s="572">
        <v>49.71</v>
      </c>
      <c r="O761" s="572">
        <v>49.71</v>
      </c>
      <c r="P761" s="324" t="str">
        <f>IF((0=$C761),"",IFERROR(IF($C761&lt;2,$C761*M761,IF(AND(2&lt;=$C761,$C761&lt;=5),$C761*N761,IF($C761&gt;5,$C761*O761,"No Offer"))),"No Offer"))</f>
        <v/>
      </c>
      <c r="Q761" s="575">
        <v>40</v>
      </c>
      <c r="R761" s="575">
        <v>40</v>
      </c>
      <c r="S761" s="575">
        <v>40</v>
      </c>
      <c r="T761" s="326" t="str">
        <f>IF((0=$C761),"",IFERROR(IF($C761&lt;2,$C761*Q761,IF(AND(2&lt;=$C761,$C761&lt;=5),$C761*R761,IF($C761&gt;5,$C761*S761,"No Offer"))),"No Offer"))</f>
        <v/>
      </c>
      <c r="U761" s="576">
        <v>75.75</v>
      </c>
      <c r="V761" s="576">
        <v>55.5</v>
      </c>
      <c r="W761" s="576">
        <v>55.5</v>
      </c>
      <c r="X761" s="324" t="str">
        <f>IF((0=$C761),"",IFERROR(IF($C761&lt;2,$C761*U761,IF(AND(2&lt;=$C761,$C761&lt;=5),$C761*V761,IF($C761&gt;5,$C761*W761,"No Offer"))),"No Offer"))</f>
        <v/>
      </c>
      <c r="Y761" s="409" t="s">
        <v>402</v>
      </c>
      <c r="Z761" s="409" t="s">
        <v>402</v>
      </c>
      <c r="AA761" s="409" t="s">
        <v>403</v>
      </c>
      <c r="AB761" s="326" t="str">
        <f>IF((0=$C761),"",IFERROR(IF($C761&lt;2,$C761*Y761,IF(AND(2&lt;=$C761,$C761&lt;=5),$C761*Z761,IF($C761&gt;5,$C761*AA761,"No Offer"))),"No Offer"))</f>
        <v/>
      </c>
      <c r="AC761" s="651">
        <v>757</v>
      </c>
      <c r="AD761" s="651">
        <f>AC761</f>
        <v>757</v>
      </c>
    </row>
    <row r="762" spans="1:30" ht="15" x14ac:dyDescent="0.2">
      <c r="A762" s="316"/>
      <c r="B762" s="317"/>
      <c r="C762" s="318"/>
      <c r="D762" s="562"/>
      <c r="E762" s="572"/>
      <c r="F762" s="572"/>
      <c r="G762" s="572"/>
      <c r="H762" s="576"/>
      <c r="I762" s="573"/>
      <c r="J762" s="573"/>
      <c r="K762" s="573"/>
      <c r="L762" s="411"/>
      <c r="M762" s="572"/>
      <c r="N762" s="572"/>
      <c r="O762" s="572"/>
      <c r="P762" s="576"/>
      <c r="Q762" s="575"/>
      <c r="R762" s="575"/>
      <c r="S762" s="575"/>
      <c r="T762" s="411"/>
      <c r="U762" s="576"/>
      <c r="V762" s="576"/>
      <c r="W762" s="576"/>
      <c r="X762" s="576"/>
      <c r="Y762" s="573"/>
      <c r="Z762" s="573"/>
      <c r="AA762" s="573"/>
      <c r="AB762" s="411"/>
      <c r="AC762" s="651">
        <v>758</v>
      </c>
    </row>
    <row r="763" spans="1:30" ht="25.5" x14ac:dyDescent="0.2">
      <c r="A763" s="316" t="s">
        <v>2809</v>
      </c>
      <c r="B763" s="317" t="s">
        <v>2810</v>
      </c>
      <c r="C763" s="318">
        <f>'Series 1100 Input'!J763</f>
        <v>0</v>
      </c>
      <c r="D763" s="346" t="s">
        <v>30</v>
      </c>
      <c r="E763" s="572">
        <v>62.92</v>
      </c>
      <c r="F763" s="572">
        <v>62.92</v>
      </c>
      <c r="G763" s="572">
        <v>62.92</v>
      </c>
      <c r="H763" s="324" t="str">
        <f>IF((0=$C763),"",IFERROR(IF($C763&lt;2,$C763*E763,IF(AND(2&lt;=$C763,$C763&lt;=5),$C763*F763,IF($C763&gt;5,$C763*G763,"No Offer"))),"No Offer"))</f>
        <v/>
      </c>
      <c r="I763" s="573">
        <v>50</v>
      </c>
      <c r="J763" s="573">
        <v>50</v>
      </c>
      <c r="K763" s="573">
        <v>50</v>
      </c>
      <c r="L763" s="326" t="str">
        <f>IF((0=$C763),"",IFERROR(IF($C763&lt;2,$C763*I763,IF(AND(2&lt;=$C763,$C763&lt;=5),$C763*J763,IF($C763&gt;5,$C763*K763,"No Offer"))),"No Offer"))</f>
        <v/>
      </c>
      <c r="M763" s="572">
        <v>35.06</v>
      </c>
      <c r="N763" s="572">
        <v>35.06</v>
      </c>
      <c r="O763" s="572">
        <v>35.06</v>
      </c>
      <c r="P763" s="324" t="str">
        <f>IF((0=$C763),"",IFERROR(IF($C763&lt;2,$C763*M763,IF(AND(2&lt;=$C763,$C763&lt;=5),$C763*N763,IF($C763&gt;5,$C763*O763,"No Offer"))),"No Offer"))</f>
        <v/>
      </c>
      <c r="Q763" s="575">
        <v>75</v>
      </c>
      <c r="R763" s="575">
        <v>75</v>
      </c>
      <c r="S763" s="575">
        <v>75</v>
      </c>
      <c r="T763" s="326" t="str">
        <f>IF((0=$C763),"",IFERROR(IF($C763&lt;2,$C763*Q763,IF(AND(2&lt;=$C763,$C763&lt;=5),$C763*R763,IF($C763&gt;5,$C763*S763,"No Offer"))),"No Offer"))</f>
        <v/>
      </c>
      <c r="U763" s="576">
        <v>89.25</v>
      </c>
      <c r="V763" s="576">
        <v>69</v>
      </c>
      <c r="W763" s="576">
        <v>69</v>
      </c>
      <c r="X763" s="324" t="str">
        <f>IF((0=$C763),"",IFERROR(IF($C763&lt;2,$C763*U763,IF(AND(2&lt;=$C763,$C763&lt;=5),$C763*V763,IF($C763&gt;5,$C763*W763,"No Offer"))),"No Offer"))</f>
        <v/>
      </c>
      <c r="Y763" s="409" t="s">
        <v>402</v>
      </c>
      <c r="Z763" s="409" t="s">
        <v>402</v>
      </c>
      <c r="AA763" s="409" t="s">
        <v>403</v>
      </c>
      <c r="AB763" s="326" t="str">
        <f>IF((0=$C763),"",IFERROR(IF($C763&lt;2,$C763*Y763,IF(AND(2&lt;=$C763,$C763&lt;=5),$C763*Z763,IF($C763&gt;5,$C763*AA763,"No Offer"))),"No Offer"))</f>
        <v/>
      </c>
      <c r="AC763" s="651">
        <v>759</v>
      </c>
      <c r="AD763" s="651">
        <f>AC763</f>
        <v>759</v>
      </c>
    </row>
    <row r="764" spans="1:30" ht="15" x14ac:dyDescent="0.2">
      <c r="A764" s="316"/>
      <c r="B764" s="317"/>
      <c r="C764" s="318"/>
      <c r="D764" s="562"/>
      <c r="E764" s="572"/>
      <c r="F764" s="572"/>
      <c r="G764" s="572"/>
      <c r="H764" s="576"/>
      <c r="I764" s="573"/>
      <c r="J764" s="573"/>
      <c r="K764" s="573"/>
      <c r="L764" s="411"/>
      <c r="M764" s="572"/>
      <c r="N764" s="572"/>
      <c r="O764" s="572"/>
      <c r="P764" s="576"/>
      <c r="Q764" s="575"/>
      <c r="R764" s="575"/>
      <c r="S764" s="575"/>
      <c r="T764" s="411"/>
      <c r="U764" s="576"/>
      <c r="V764" s="576"/>
      <c r="W764" s="576"/>
      <c r="X764" s="576"/>
      <c r="Y764" s="573"/>
      <c r="Z764" s="573"/>
      <c r="AA764" s="573"/>
      <c r="AB764" s="411"/>
      <c r="AC764" s="651">
        <v>760</v>
      </c>
    </row>
    <row r="765" spans="1:30" ht="25.5" x14ac:dyDescent="0.2">
      <c r="A765" s="316" t="s">
        <v>2811</v>
      </c>
      <c r="B765" s="317" t="s">
        <v>2812</v>
      </c>
      <c r="C765" s="318">
        <f>'Series 1100 Input'!J765</f>
        <v>0</v>
      </c>
      <c r="D765" s="346" t="s">
        <v>30</v>
      </c>
      <c r="E765" s="572">
        <v>125.84</v>
      </c>
      <c r="F765" s="572">
        <v>125.84</v>
      </c>
      <c r="G765" s="572">
        <v>125.84</v>
      </c>
      <c r="H765" s="324" t="str">
        <f>IF((0=$C765),"",IFERROR(IF($C765&lt;2,$C765*E765,IF(AND(2&lt;=$C765,$C765&lt;=5),$C765*F765,IF($C765&gt;5,$C765*G765,"No Offer"))),"No Offer"))</f>
        <v/>
      </c>
      <c r="I765" s="573">
        <v>50</v>
      </c>
      <c r="J765" s="573">
        <v>50</v>
      </c>
      <c r="K765" s="573">
        <v>50</v>
      </c>
      <c r="L765" s="326" t="str">
        <f>IF((0=$C765),"",IFERROR(IF($C765&lt;2,$C765*I765,IF(AND(2&lt;=$C765,$C765&lt;=5),$C765*J765,IF($C765&gt;5,$C765*K765,"No Offer"))),"No Offer"))</f>
        <v/>
      </c>
      <c r="M765" s="572">
        <v>35.06</v>
      </c>
      <c r="N765" s="572">
        <v>35.06</v>
      </c>
      <c r="O765" s="572">
        <v>35.06</v>
      </c>
      <c r="P765" s="324" t="str">
        <f>IF((0=$C765),"",IFERROR(IF($C765&lt;2,$C765*M765,IF(AND(2&lt;=$C765,$C765&lt;=5),$C765*N765,IF($C765&gt;5,$C765*O765,"No Offer"))),"No Offer"))</f>
        <v/>
      </c>
      <c r="Q765" s="575">
        <v>100</v>
      </c>
      <c r="R765" s="575">
        <v>100</v>
      </c>
      <c r="S765" s="575">
        <v>100</v>
      </c>
      <c r="T765" s="326" t="str">
        <f>IF((0=$C765),"",IFERROR(IF($C765&lt;2,$C765*Q765,IF(AND(2&lt;=$C765,$C765&lt;=5),$C765*R765,IF($C765&gt;5,$C765*S765,"No Offer"))),"No Offer"))</f>
        <v/>
      </c>
      <c r="U765" s="576">
        <v>75</v>
      </c>
      <c r="V765" s="576">
        <v>50</v>
      </c>
      <c r="W765" s="576">
        <v>50</v>
      </c>
      <c r="X765" s="324" t="str">
        <f>IF((0=$C765),"",IFERROR(IF($C765&lt;2,$C765*U765,IF(AND(2&lt;=$C765,$C765&lt;=5),$C765*V765,IF($C765&gt;5,$C765*W765,"No Offer"))),"No Offer"))</f>
        <v/>
      </c>
      <c r="Y765" s="409" t="s">
        <v>402</v>
      </c>
      <c r="Z765" s="409" t="s">
        <v>402</v>
      </c>
      <c r="AA765" s="409" t="s">
        <v>403</v>
      </c>
      <c r="AB765" s="326" t="str">
        <f>IF((0=$C765),"",IFERROR(IF($C765&lt;2,$C765*Y765,IF(AND(2&lt;=$C765,$C765&lt;=5),$C765*Z765,IF($C765&gt;5,$C765*AA765,"No Offer"))),"No Offer"))</f>
        <v/>
      </c>
      <c r="AC765" s="651">
        <v>761</v>
      </c>
      <c r="AD765" s="651">
        <f>AC765</f>
        <v>761</v>
      </c>
    </row>
    <row r="766" spans="1:30" ht="15" x14ac:dyDescent="0.2">
      <c r="A766" s="316"/>
      <c r="B766" s="558"/>
      <c r="C766" s="318"/>
      <c r="D766" s="562"/>
      <c r="E766" s="572"/>
      <c r="F766" s="572"/>
      <c r="G766" s="572"/>
      <c r="H766" s="569"/>
      <c r="I766" s="573"/>
      <c r="J766" s="573"/>
      <c r="K766" s="573"/>
      <c r="L766" s="573"/>
      <c r="M766" s="572"/>
      <c r="N766" s="572"/>
      <c r="O766" s="572"/>
      <c r="P766" s="572"/>
      <c r="Q766" s="575"/>
      <c r="R766" s="575"/>
      <c r="S766" s="575"/>
      <c r="T766" s="575"/>
      <c r="U766" s="576"/>
      <c r="V766" s="576"/>
      <c r="W766" s="576"/>
      <c r="X766" s="576"/>
      <c r="Y766" s="573"/>
      <c r="Z766" s="573"/>
      <c r="AA766" s="573"/>
      <c r="AB766" s="411"/>
      <c r="AC766" s="651">
        <v>762</v>
      </c>
    </row>
    <row r="767" spans="1:30" ht="25.5" x14ac:dyDescent="0.2">
      <c r="A767" s="311"/>
      <c r="B767" s="563" t="s">
        <v>2813</v>
      </c>
      <c r="C767" s="314"/>
      <c r="D767" s="568"/>
      <c r="E767" s="806"/>
      <c r="F767" s="806"/>
      <c r="G767" s="806"/>
      <c r="H767" s="568"/>
      <c r="I767" s="807"/>
      <c r="J767" s="807"/>
      <c r="K767" s="807"/>
      <c r="L767" s="807"/>
      <c r="M767" s="806"/>
      <c r="N767" s="806"/>
      <c r="O767" s="806"/>
      <c r="P767" s="806"/>
      <c r="Q767" s="806"/>
      <c r="R767" s="806"/>
      <c r="S767" s="806"/>
      <c r="T767" s="806"/>
      <c r="U767" s="807"/>
      <c r="V767" s="807"/>
      <c r="W767" s="807"/>
      <c r="X767" s="807"/>
      <c r="Y767" s="807"/>
      <c r="Z767" s="807"/>
      <c r="AA767" s="807"/>
      <c r="AB767" s="403"/>
      <c r="AC767" s="651">
        <v>763</v>
      </c>
    </row>
    <row r="768" spans="1:30" ht="15" x14ac:dyDescent="0.2">
      <c r="A768" s="316"/>
      <c r="B768" s="596"/>
      <c r="C768" s="318"/>
      <c r="D768" s="562"/>
      <c r="E768" s="808"/>
      <c r="F768" s="808"/>
      <c r="G768" s="808"/>
      <c r="H768" s="569"/>
      <c r="I768" s="809"/>
      <c r="J768" s="809"/>
      <c r="K768" s="809"/>
      <c r="L768" s="809"/>
      <c r="M768" s="808"/>
      <c r="N768" s="808"/>
      <c r="O768" s="808"/>
      <c r="P768" s="808"/>
      <c r="Q768" s="810"/>
      <c r="R768" s="810"/>
      <c r="S768" s="810"/>
      <c r="T768" s="810"/>
      <c r="U768" s="811"/>
      <c r="V768" s="811"/>
      <c r="W768" s="811"/>
      <c r="X768" s="811"/>
      <c r="Y768" s="809"/>
      <c r="Z768" s="809"/>
      <c r="AA768" s="809"/>
      <c r="AB768" s="411"/>
      <c r="AC768" s="651">
        <v>764</v>
      </c>
    </row>
    <row r="769" spans="1:30" ht="15" x14ac:dyDescent="0.2">
      <c r="A769" s="331"/>
      <c r="B769" s="332" t="s">
        <v>484</v>
      </c>
      <c r="C769" s="334"/>
      <c r="D769" s="587"/>
      <c r="E769" s="804" t="s">
        <v>1059</v>
      </c>
      <c r="F769" s="804" t="s">
        <v>1060</v>
      </c>
      <c r="G769" s="804" t="s">
        <v>486</v>
      </c>
      <c r="H769" s="587"/>
      <c r="I769" s="805" t="s">
        <v>1059</v>
      </c>
      <c r="J769" s="805" t="s">
        <v>1060</v>
      </c>
      <c r="K769" s="805" t="s">
        <v>486</v>
      </c>
      <c r="L769" s="805"/>
      <c r="M769" s="804" t="s">
        <v>1059</v>
      </c>
      <c r="N769" s="804" t="s">
        <v>1060</v>
      </c>
      <c r="O769" s="804" t="s">
        <v>486</v>
      </c>
      <c r="P769" s="804"/>
      <c r="Q769" s="804" t="s">
        <v>1059</v>
      </c>
      <c r="R769" s="804" t="s">
        <v>1060</v>
      </c>
      <c r="S769" s="804" t="s">
        <v>486</v>
      </c>
      <c r="T769" s="804"/>
      <c r="U769" s="805" t="s">
        <v>1059</v>
      </c>
      <c r="V769" s="805" t="s">
        <v>1060</v>
      </c>
      <c r="W769" s="805" t="s">
        <v>486</v>
      </c>
      <c r="X769" s="805"/>
      <c r="Y769" s="805" t="s">
        <v>1059</v>
      </c>
      <c r="Z769" s="805" t="s">
        <v>1060</v>
      </c>
      <c r="AA769" s="805" t="s">
        <v>486</v>
      </c>
      <c r="AB769" s="433"/>
      <c r="AC769" s="651">
        <v>765</v>
      </c>
    </row>
    <row r="770" spans="1:30" ht="15" x14ac:dyDescent="0.2">
      <c r="A770" s="720"/>
      <c r="B770" s="721" t="s">
        <v>2210</v>
      </c>
      <c r="C770" s="722"/>
      <c r="D770" s="723"/>
      <c r="E770" s="723"/>
      <c r="F770" s="723"/>
      <c r="G770" s="724">
        <f>SUM(H772:H790)</f>
        <v>0</v>
      </c>
      <c r="H770" s="723"/>
      <c r="I770" s="723"/>
      <c r="J770" s="723"/>
      <c r="K770" s="724">
        <f>SUM(L772:L790)</f>
        <v>0</v>
      </c>
      <c r="L770" s="723"/>
      <c r="M770" s="723"/>
      <c r="N770" s="723"/>
      <c r="O770" s="724">
        <f>SUM(P772:P790)</f>
        <v>0</v>
      </c>
      <c r="P770" s="723"/>
      <c r="Q770" s="723"/>
      <c r="R770" s="723"/>
      <c r="S770" s="724">
        <f>SUM(T772:T790)</f>
        <v>0</v>
      </c>
      <c r="T770" s="723"/>
      <c r="U770" s="723"/>
      <c r="V770" s="723"/>
      <c r="W770" s="724">
        <f>SUM(X772:X790)</f>
        <v>0</v>
      </c>
      <c r="X770" s="723"/>
      <c r="Y770" s="723"/>
      <c r="Z770" s="723"/>
      <c r="AA770" s="724">
        <f>SUM(AB772:AB790)</f>
        <v>0</v>
      </c>
      <c r="AB770" s="723"/>
      <c r="AC770" s="651">
        <v>766</v>
      </c>
    </row>
    <row r="771" spans="1:30" ht="15" x14ac:dyDescent="0.2">
      <c r="A771" s="316"/>
      <c r="B771" s="317"/>
      <c r="C771" s="318"/>
      <c r="D771" s="562"/>
      <c r="E771" s="572"/>
      <c r="F771" s="572"/>
      <c r="G771" s="572"/>
      <c r="H771" s="569"/>
      <c r="I771" s="573"/>
      <c r="J771" s="573"/>
      <c r="K771" s="573"/>
      <c r="L771" s="573"/>
      <c r="M771" s="572"/>
      <c r="N771" s="572"/>
      <c r="O771" s="572"/>
      <c r="P771" s="572"/>
      <c r="Q771" s="575"/>
      <c r="R771" s="575"/>
      <c r="S771" s="575"/>
      <c r="T771" s="575"/>
      <c r="U771" s="576"/>
      <c r="V771" s="576"/>
      <c r="W771" s="576"/>
      <c r="X771" s="576"/>
      <c r="Y771" s="573"/>
      <c r="Z771" s="573"/>
      <c r="AA771" s="573"/>
      <c r="AB771" s="411"/>
      <c r="AC771" s="651">
        <v>767</v>
      </c>
    </row>
    <row r="772" spans="1:30" ht="25.5" x14ac:dyDescent="0.2">
      <c r="A772" s="316" t="s">
        <v>2814</v>
      </c>
      <c r="B772" s="317" t="s">
        <v>2815</v>
      </c>
      <c r="C772" s="318">
        <f>'Series 1100 Input'!J772</f>
        <v>0</v>
      </c>
      <c r="D772" s="346" t="s">
        <v>30</v>
      </c>
      <c r="E772" s="572">
        <v>70.540000000000006</v>
      </c>
      <c r="F772" s="572">
        <v>70.540000000000006</v>
      </c>
      <c r="G772" s="572">
        <v>70.540000000000006</v>
      </c>
      <c r="H772" s="324" t="str">
        <f>IF((0=$C772),"",IFERROR(IF($C772&lt;2,$C772*E772,IF(AND(2&lt;=$C772,$C772&lt;=10),$C772*F772,IF($C772&gt;10,$C772*G772,"No Offer"))),"No Offer"))</f>
        <v/>
      </c>
      <c r="I772" s="573">
        <v>50</v>
      </c>
      <c r="J772" s="573">
        <v>50</v>
      </c>
      <c r="K772" s="573">
        <v>50</v>
      </c>
      <c r="L772" s="326" t="str">
        <f>IF((0=$C772),"",IFERROR(IF($C772&lt;2,$C772*I772,IF(AND(2&lt;=$C772,$C772&lt;=10),$C772*J772,IF($C772&gt;10,$C772*K772,"No Offer"))),"No Offer"))</f>
        <v/>
      </c>
      <c r="M772" s="572">
        <v>15.25</v>
      </c>
      <c r="N772" s="572">
        <v>15.25</v>
      </c>
      <c r="O772" s="572">
        <v>15.25</v>
      </c>
      <c r="P772" s="324" t="str">
        <f>IF((0=$C772),"",IFERROR(IF($C772&lt;2,$C772*M772,IF(AND(2&lt;=$C772,$C772&lt;=10),$C772*N772,IF($C772&gt;10,$C772*O772,"No Offer"))),"No Offer"))</f>
        <v/>
      </c>
      <c r="Q772" s="575">
        <v>15</v>
      </c>
      <c r="R772" s="575">
        <v>15</v>
      </c>
      <c r="S772" s="575">
        <v>15</v>
      </c>
      <c r="T772" s="326" t="str">
        <f>IF((0=$C772),"",IFERROR(IF($C772&lt;2,$C772*Q772,IF(AND(2&lt;=$C772,$C772&lt;=10),$C772*R772,IF($C772&gt;10,$C772*S772,"No Offer"))),"No Offer"))</f>
        <v/>
      </c>
      <c r="U772" s="576">
        <v>40</v>
      </c>
      <c r="V772" s="576">
        <v>30</v>
      </c>
      <c r="W772" s="576">
        <v>25</v>
      </c>
      <c r="X772" s="324" t="str">
        <f>IF((0=$C772),"",IFERROR(IF($C772&lt;2,$C772*U772,IF(AND(2&lt;=$C772,$C772&lt;=10),$C772*V772,IF($C772&gt;10,$C772*W772,"No Offer"))),"No Offer"))</f>
        <v/>
      </c>
      <c r="Y772" s="409" t="s">
        <v>402</v>
      </c>
      <c r="Z772" s="409" t="s">
        <v>402</v>
      </c>
      <c r="AA772" s="409" t="s">
        <v>403</v>
      </c>
      <c r="AB772" s="326" t="str">
        <f>IF((0=$C772),"",IFERROR(IF($C772&lt;2,$C772*Y772,IF(AND(2&lt;=$C772,$C772&lt;=10),$C772*Z772,IF($C772&gt;10,$C772*AA772,"No Offer"))),"No Offer"))</f>
        <v/>
      </c>
      <c r="AC772" s="651">
        <v>768</v>
      </c>
      <c r="AD772" s="651">
        <f>AC772</f>
        <v>768</v>
      </c>
    </row>
    <row r="773" spans="1:30" ht="15" x14ac:dyDescent="0.2">
      <c r="A773" s="316"/>
      <c r="B773" s="317"/>
      <c r="C773" s="318"/>
      <c r="D773" s="562"/>
      <c r="E773" s="572"/>
      <c r="F773" s="572"/>
      <c r="G773" s="572"/>
      <c r="H773" s="569"/>
      <c r="I773" s="573"/>
      <c r="J773" s="573"/>
      <c r="K773" s="573"/>
      <c r="L773" s="562"/>
      <c r="M773" s="572"/>
      <c r="N773" s="572"/>
      <c r="O773" s="572"/>
      <c r="P773" s="569"/>
      <c r="Q773" s="575"/>
      <c r="R773" s="575"/>
      <c r="S773" s="575"/>
      <c r="T773" s="562"/>
      <c r="U773" s="576"/>
      <c r="V773" s="576"/>
      <c r="W773" s="576"/>
      <c r="X773" s="569"/>
      <c r="Y773" s="573"/>
      <c r="Z773" s="573"/>
      <c r="AA773" s="573"/>
      <c r="AB773" s="562"/>
      <c r="AC773" s="651">
        <v>769</v>
      </c>
    </row>
    <row r="774" spans="1:30" ht="25.5" x14ac:dyDescent="0.2">
      <c r="A774" s="316" t="s">
        <v>2816</v>
      </c>
      <c r="B774" s="317" t="s">
        <v>2817</v>
      </c>
      <c r="C774" s="318">
        <f>'Series 1100 Input'!J774</f>
        <v>0</v>
      </c>
      <c r="D774" s="346" t="s">
        <v>30</v>
      </c>
      <c r="E774" s="572">
        <v>124.32</v>
      </c>
      <c r="F774" s="572">
        <v>124.32</v>
      </c>
      <c r="G774" s="572">
        <v>124.32</v>
      </c>
      <c r="H774" s="324" t="str">
        <f>IF((0=$C774),"",IFERROR(IF($C774&lt;2,$C774*E774,IF(AND(2&lt;=$C774,$C774&lt;=10),$C774*F774,IF($C774&gt;10,$C774*G774,"No Offer"))),"No Offer"))</f>
        <v/>
      </c>
      <c r="I774" s="573">
        <v>50</v>
      </c>
      <c r="J774" s="573">
        <v>50</v>
      </c>
      <c r="K774" s="573">
        <v>50</v>
      </c>
      <c r="L774" s="326" t="str">
        <f>IF((0=$C774),"",IFERROR(IF($C774&lt;2,$C774*I774,IF(AND(2&lt;=$C774,$C774&lt;=10),$C774*J774,IF($C774&gt;10,$C774*K774,"No Offer"))),"No Offer"))</f>
        <v/>
      </c>
      <c r="M774" s="572">
        <v>32.86</v>
      </c>
      <c r="N774" s="572">
        <v>32.86</v>
      </c>
      <c r="O774" s="572">
        <v>32.86</v>
      </c>
      <c r="P774" s="324" t="str">
        <f>IF((0=$C774),"",IFERROR(IF($C774&lt;2,$C774*M774,IF(AND(2&lt;=$C774,$C774&lt;=10),$C774*N774,IF($C774&gt;10,$C774*O774,"No Offer"))),"No Offer"))</f>
        <v/>
      </c>
      <c r="Q774" s="575">
        <v>35</v>
      </c>
      <c r="R774" s="575">
        <v>35</v>
      </c>
      <c r="S774" s="575">
        <v>35</v>
      </c>
      <c r="T774" s="326" t="str">
        <f>IF((0=$C774),"",IFERROR(IF($C774&lt;2,$C774*Q774,IF(AND(2&lt;=$C774,$C774&lt;=10),$C774*R774,IF($C774&gt;10,$C774*S774,"No Offer"))),"No Offer"))</f>
        <v/>
      </c>
      <c r="U774" s="576">
        <v>70</v>
      </c>
      <c r="V774" s="576">
        <v>60</v>
      </c>
      <c r="W774" s="576">
        <v>55</v>
      </c>
      <c r="X774" s="324" t="str">
        <f>IF((0=$C774),"",IFERROR(IF($C774&lt;2,$C774*U774,IF(AND(2&lt;=$C774,$C774&lt;=10),$C774*V774,IF($C774&gt;10,$C774*W774,"No Offer"))),"No Offer"))</f>
        <v/>
      </c>
      <c r="Y774" s="409" t="s">
        <v>402</v>
      </c>
      <c r="Z774" s="409" t="s">
        <v>402</v>
      </c>
      <c r="AA774" s="409" t="s">
        <v>403</v>
      </c>
      <c r="AB774" s="326" t="str">
        <f>IF((0=$C774),"",IFERROR(IF($C774&lt;2,$C774*Y774,IF(AND(2&lt;=$C774,$C774&lt;=10),$C774*Z774,IF($C774&gt;10,$C774*AA774,"No Offer"))),"No Offer"))</f>
        <v/>
      </c>
      <c r="AC774" s="651">
        <v>770</v>
      </c>
      <c r="AD774" s="651">
        <f>AC774</f>
        <v>770</v>
      </c>
    </row>
    <row r="775" spans="1:30" ht="15" x14ac:dyDescent="0.2">
      <c r="A775" s="316"/>
      <c r="B775" s="317"/>
      <c r="C775" s="318"/>
      <c r="D775" s="562"/>
      <c r="E775" s="572"/>
      <c r="F775" s="572"/>
      <c r="G775" s="572"/>
      <c r="H775" s="569"/>
      <c r="I775" s="573"/>
      <c r="J775" s="573"/>
      <c r="K775" s="573"/>
      <c r="L775" s="573"/>
      <c r="M775" s="572"/>
      <c r="N775" s="572"/>
      <c r="O775" s="572"/>
      <c r="P775" s="569"/>
      <c r="Q775" s="575"/>
      <c r="R775" s="575"/>
      <c r="S775" s="575"/>
      <c r="T775" s="573"/>
      <c r="U775" s="576"/>
      <c r="V775" s="576"/>
      <c r="W775" s="576"/>
      <c r="X775" s="569"/>
      <c r="Y775" s="573"/>
      <c r="Z775" s="573"/>
      <c r="AA775" s="573"/>
      <c r="AB775" s="573"/>
      <c r="AC775" s="651">
        <v>771</v>
      </c>
    </row>
    <row r="776" spans="1:30" ht="25.5" x14ac:dyDescent="0.2">
      <c r="A776" s="316" t="s">
        <v>2818</v>
      </c>
      <c r="B776" s="317" t="s">
        <v>2819</v>
      </c>
      <c r="C776" s="318">
        <f>'Series 1100 Input'!J776</f>
        <v>0</v>
      </c>
      <c r="D776" s="346" t="s">
        <v>30</v>
      </c>
      <c r="E776" s="572">
        <v>124.32</v>
      </c>
      <c r="F776" s="572">
        <v>124.32</v>
      </c>
      <c r="G776" s="572">
        <v>124.32</v>
      </c>
      <c r="H776" s="324" t="str">
        <f>IF((0=$C776),"",IFERROR(IF($C776&lt;2,$C776*E776,IF(AND(2&lt;=$C776,$C776&lt;=10),$C776*F776,IF($C776&gt;10,$C776*G776,"No Offer"))),"No Offer"))</f>
        <v/>
      </c>
      <c r="I776" s="573">
        <v>50</v>
      </c>
      <c r="J776" s="573">
        <v>50</v>
      </c>
      <c r="K776" s="573">
        <v>50</v>
      </c>
      <c r="L776" s="573"/>
      <c r="M776" s="572">
        <v>54.65</v>
      </c>
      <c r="N776" s="572">
        <v>54.65</v>
      </c>
      <c r="O776" s="572">
        <v>54.65</v>
      </c>
      <c r="P776" s="324" t="str">
        <f>IF((0=$C776),"",IFERROR(IF($C776&lt;2,$C776*M776,IF(AND(2&lt;=$C776,$C776&lt;=10),$C776*N776,IF($C776&gt;10,$C776*O776,"No Offer"))),"No Offer"))</f>
        <v/>
      </c>
      <c r="Q776" s="575">
        <v>45</v>
      </c>
      <c r="R776" s="575">
        <v>45</v>
      </c>
      <c r="S776" s="575">
        <v>45</v>
      </c>
      <c r="T776" s="573"/>
      <c r="U776" s="576">
        <v>117.66</v>
      </c>
      <c r="V776" s="576">
        <v>97.41</v>
      </c>
      <c r="W776" s="576">
        <v>97.41</v>
      </c>
      <c r="X776" s="324" t="str">
        <f>IF((0=$C776),"",IFERROR(IF($C776&lt;2,$C776*U776,IF(AND(2&lt;=$C776,$C776&lt;=10),$C776*V776,IF($C776&gt;10,$C776*W776,"No Offer"))),"No Offer"))</f>
        <v/>
      </c>
      <c r="Y776" s="409" t="s">
        <v>402</v>
      </c>
      <c r="Z776" s="409" t="s">
        <v>402</v>
      </c>
      <c r="AA776" s="409" t="s">
        <v>403</v>
      </c>
      <c r="AB776" s="573"/>
      <c r="AC776" s="651">
        <v>772</v>
      </c>
      <c r="AD776" s="651">
        <f>AC776</f>
        <v>772</v>
      </c>
    </row>
    <row r="777" spans="1:30" ht="15" x14ac:dyDescent="0.2">
      <c r="A777" s="316"/>
      <c r="B777" s="317"/>
      <c r="C777" s="318"/>
      <c r="D777" s="562"/>
      <c r="E777" s="572"/>
      <c r="F777" s="572"/>
      <c r="G777" s="572"/>
      <c r="H777" s="569"/>
      <c r="I777" s="573"/>
      <c r="J777" s="573"/>
      <c r="K777" s="573"/>
      <c r="L777" s="573"/>
      <c r="M777" s="572"/>
      <c r="N777" s="572"/>
      <c r="O777" s="572"/>
      <c r="P777" s="569"/>
      <c r="Q777" s="575"/>
      <c r="R777" s="575"/>
      <c r="S777" s="575"/>
      <c r="T777" s="573"/>
      <c r="U777" s="576"/>
      <c r="V777" s="576"/>
      <c r="W777" s="576"/>
      <c r="X777" s="569"/>
      <c r="Y777" s="573"/>
      <c r="Z777" s="573"/>
      <c r="AA777" s="573"/>
      <c r="AB777" s="573"/>
      <c r="AC777" s="651">
        <v>773</v>
      </c>
    </row>
    <row r="778" spans="1:30" ht="25.5" x14ac:dyDescent="0.2">
      <c r="A778" s="316" t="s">
        <v>2820</v>
      </c>
      <c r="B778" s="317" t="s">
        <v>2821</v>
      </c>
      <c r="C778" s="318">
        <f>'Series 1100 Input'!J778</f>
        <v>0</v>
      </c>
      <c r="D778" s="346" t="s">
        <v>30</v>
      </c>
      <c r="E778" s="572">
        <v>124.32</v>
      </c>
      <c r="F778" s="572">
        <v>124.32</v>
      </c>
      <c r="G778" s="572">
        <v>124.32</v>
      </c>
      <c r="H778" s="324" t="str">
        <f>IF((0=$C778),"",IFERROR(IF($C778&lt;2,$C778*E778,IF(AND(2&lt;=$C778,$C778&lt;=10),$C778*F778,IF($C778&gt;10,$C778*G778,"No Offer"))),"No Offer"))</f>
        <v/>
      </c>
      <c r="I778" s="573">
        <v>50</v>
      </c>
      <c r="J778" s="573">
        <v>50</v>
      </c>
      <c r="K778" s="573">
        <v>50</v>
      </c>
      <c r="L778" s="573"/>
      <c r="M778" s="572">
        <v>32.86</v>
      </c>
      <c r="N778" s="572">
        <v>32.86</v>
      </c>
      <c r="O778" s="572">
        <v>32.86</v>
      </c>
      <c r="P778" s="324" t="str">
        <f>IF((0=$C778),"",IFERROR(IF($C778&lt;2,$C778*M778,IF(AND(2&lt;=$C778,$C778&lt;=10),$C778*N778,IF($C778&gt;10,$C778*O778,"No Offer"))),"No Offer"))</f>
        <v/>
      </c>
      <c r="Q778" s="575">
        <v>225</v>
      </c>
      <c r="R778" s="575">
        <v>225</v>
      </c>
      <c r="S778" s="575">
        <v>225</v>
      </c>
      <c r="T778" s="573"/>
      <c r="U778" s="576">
        <v>25</v>
      </c>
      <c r="V778" s="576">
        <v>20</v>
      </c>
      <c r="W778" s="576">
        <v>15</v>
      </c>
      <c r="X778" s="324" t="str">
        <f>IF((0=$C778),"",IFERROR(IF($C778&lt;2,$C778*U778,IF(AND(2&lt;=$C778,$C778&lt;=10),$C778*V778,IF($C778&gt;10,$C778*W778,"No Offer"))),"No Offer"))</f>
        <v/>
      </c>
      <c r="Y778" s="409" t="s">
        <v>402</v>
      </c>
      <c r="Z778" s="409" t="s">
        <v>402</v>
      </c>
      <c r="AA778" s="409" t="s">
        <v>403</v>
      </c>
      <c r="AB778" s="573"/>
      <c r="AC778" s="651">
        <v>774</v>
      </c>
      <c r="AD778" s="651">
        <f>AC778</f>
        <v>774</v>
      </c>
    </row>
    <row r="779" spans="1:30" ht="15" x14ac:dyDescent="0.2">
      <c r="A779" s="316"/>
      <c r="B779" s="317"/>
      <c r="C779" s="318"/>
      <c r="D779" s="562"/>
      <c r="E779" s="572"/>
      <c r="F779" s="572"/>
      <c r="G779" s="572"/>
      <c r="H779" s="569"/>
      <c r="I779" s="573"/>
      <c r="J779" s="573"/>
      <c r="K779" s="573"/>
      <c r="L779" s="573"/>
      <c r="M779" s="572"/>
      <c r="N779" s="572"/>
      <c r="O779" s="572"/>
      <c r="P779" s="569"/>
      <c r="Q779" s="575"/>
      <c r="R779" s="575"/>
      <c r="S779" s="575"/>
      <c r="T779" s="573"/>
      <c r="U779" s="576"/>
      <c r="V779" s="576"/>
      <c r="W779" s="576"/>
      <c r="X779" s="569"/>
      <c r="Y779" s="573"/>
      <c r="Z779" s="573"/>
      <c r="AA779" s="573"/>
      <c r="AB779" s="573"/>
      <c r="AC779" s="651">
        <v>775</v>
      </c>
    </row>
    <row r="780" spans="1:30" ht="25.5" x14ac:dyDescent="0.2">
      <c r="A780" s="316" t="s">
        <v>2822</v>
      </c>
      <c r="B780" s="317" t="s">
        <v>2823</v>
      </c>
      <c r="C780" s="318">
        <f>'Series 1100 Input'!J780</f>
        <v>0</v>
      </c>
      <c r="D780" s="346" t="s">
        <v>30</v>
      </c>
      <c r="E780" s="572">
        <v>70.540000000000006</v>
      </c>
      <c r="F780" s="572">
        <v>70.540000000000006</v>
      </c>
      <c r="G780" s="572">
        <v>70.540000000000006</v>
      </c>
      <c r="H780" s="324" t="str">
        <f>IF((0=$C780),"",IFERROR(IF($C780&lt;2,$C780*E780,IF(AND(2&lt;=$C780,$C780&lt;=10),$C780*F780,IF($C780&gt;10,$C780*G780,"No Offer"))),"No Offer"))</f>
        <v/>
      </c>
      <c r="I780" s="573">
        <v>50</v>
      </c>
      <c r="J780" s="573">
        <v>50</v>
      </c>
      <c r="K780" s="573">
        <v>50</v>
      </c>
      <c r="L780" s="573"/>
      <c r="M780" s="572">
        <v>78.37</v>
      </c>
      <c r="N780" s="572">
        <v>78.37</v>
      </c>
      <c r="O780" s="572">
        <v>78.37</v>
      </c>
      <c r="P780" s="324" t="str">
        <f>IF((0=$C780),"",IFERROR(IF($C780&lt;2,$C780*M780,IF(AND(2&lt;=$C780,$C780&lt;=10),$C780*N780,IF($C780&gt;10,$C780*O780,"No Offer"))),"No Offer"))</f>
        <v/>
      </c>
      <c r="Q780" s="575">
        <v>80</v>
      </c>
      <c r="R780" s="575">
        <v>80</v>
      </c>
      <c r="S780" s="575">
        <v>80</v>
      </c>
      <c r="T780" s="573"/>
      <c r="U780" s="576">
        <v>140</v>
      </c>
      <c r="V780" s="576">
        <v>120</v>
      </c>
      <c r="W780" s="576">
        <v>120</v>
      </c>
      <c r="X780" s="324" t="str">
        <f>IF((0=$C780),"",IFERROR(IF($C780&lt;2,$C780*U780,IF(AND(2&lt;=$C780,$C780&lt;=10),$C780*V780,IF($C780&gt;10,$C780*W780,"No Offer"))),"No Offer"))</f>
        <v/>
      </c>
      <c r="Y780" s="409" t="s">
        <v>402</v>
      </c>
      <c r="Z780" s="409" t="s">
        <v>402</v>
      </c>
      <c r="AA780" s="409" t="s">
        <v>403</v>
      </c>
      <c r="AB780" s="573"/>
      <c r="AC780" s="651">
        <v>776</v>
      </c>
      <c r="AD780" s="651">
        <f>AC780</f>
        <v>776</v>
      </c>
    </row>
    <row r="781" spans="1:30" ht="15" x14ac:dyDescent="0.2">
      <c r="A781" s="316"/>
      <c r="B781" s="317"/>
      <c r="C781" s="318"/>
      <c r="D781" s="562"/>
      <c r="E781" s="572"/>
      <c r="F781" s="572"/>
      <c r="G781" s="572"/>
      <c r="H781" s="569"/>
      <c r="I781" s="573"/>
      <c r="J781" s="573"/>
      <c r="K781" s="573"/>
      <c r="L781" s="573"/>
      <c r="M781" s="572"/>
      <c r="N781" s="572"/>
      <c r="O781" s="572"/>
      <c r="P781" s="569"/>
      <c r="Q781" s="575"/>
      <c r="R781" s="575"/>
      <c r="S781" s="575"/>
      <c r="T781" s="573"/>
      <c r="U781" s="576"/>
      <c r="V781" s="576"/>
      <c r="W781" s="576"/>
      <c r="X781" s="569"/>
      <c r="Y781" s="573"/>
      <c r="Z781" s="573"/>
      <c r="AA781" s="573"/>
      <c r="AB781" s="573"/>
      <c r="AC781" s="651">
        <v>777</v>
      </c>
    </row>
    <row r="782" spans="1:30" ht="25.5" x14ac:dyDescent="0.2">
      <c r="A782" s="316" t="s">
        <v>2824</v>
      </c>
      <c r="B782" s="317" t="s">
        <v>2825</v>
      </c>
      <c r="C782" s="318">
        <f>'Series 1100 Input'!J782</f>
        <v>0</v>
      </c>
      <c r="D782" s="346" t="s">
        <v>30</v>
      </c>
      <c r="E782" s="572">
        <v>124.32</v>
      </c>
      <c r="F782" s="572">
        <v>124.32</v>
      </c>
      <c r="G782" s="572">
        <v>124.32</v>
      </c>
      <c r="H782" s="324" t="str">
        <f>IF((0=$C782),"",IFERROR(IF($C782&lt;2,$C782*E782,IF(AND(2&lt;=$C782,$C782&lt;=10),$C782*F782,IF($C782&gt;10,$C782*G782,"No Offer"))),"No Offer"))</f>
        <v/>
      </c>
      <c r="I782" s="573">
        <v>50</v>
      </c>
      <c r="J782" s="573">
        <v>50</v>
      </c>
      <c r="K782" s="573">
        <v>50</v>
      </c>
      <c r="L782" s="573"/>
      <c r="M782" s="572">
        <v>46.5</v>
      </c>
      <c r="N782" s="572">
        <v>46.5</v>
      </c>
      <c r="O782" s="572">
        <v>46.5</v>
      </c>
      <c r="P782" s="324" t="str">
        <f>IF((0=$C782),"",IFERROR(IF($C782&lt;2,$C782*M782,IF(AND(2&lt;=$C782,$C782&lt;=10),$C782*N782,IF($C782&gt;10,$C782*O782,"No Offer"))),"No Offer"))</f>
        <v/>
      </c>
      <c r="Q782" s="575">
        <v>85</v>
      </c>
      <c r="R782" s="575">
        <v>85</v>
      </c>
      <c r="S782" s="575">
        <v>85</v>
      </c>
      <c r="T782" s="573"/>
      <c r="U782" s="576">
        <v>140</v>
      </c>
      <c r="V782" s="576">
        <v>120</v>
      </c>
      <c r="W782" s="576">
        <v>120</v>
      </c>
      <c r="X782" s="324" t="str">
        <f>IF((0=$C782),"",IFERROR(IF($C782&lt;2,$C782*U782,IF(AND(2&lt;=$C782,$C782&lt;=10),$C782*V782,IF($C782&gt;10,$C782*W782,"No Offer"))),"No Offer"))</f>
        <v/>
      </c>
      <c r="Y782" s="409" t="s">
        <v>402</v>
      </c>
      <c r="Z782" s="409" t="s">
        <v>402</v>
      </c>
      <c r="AA782" s="409" t="s">
        <v>403</v>
      </c>
      <c r="AB782" s="573"/>
      <c r="AC782" s="651">
        <v>778</v>
      </c>
      <c r="AD782" s="651">
        <f>AC782</f>
        <v>778</v>
      </c>
    </row>
    <row r="783" spans="1:30" ht="15" x14ac:dyDescent="0.2">
      <c r="A783" s="316"/>
      <c r="B783" s="317"/>
      <c r="C783" s="318"/>
      <c r="D783" s="562"/>
      <c r="E783" s="572"/>
      <c r="F783" s="572"/>
      <c r="G783" s="572"/>
      <c r="H783" s="569"/>
      <c r="I783" s="573"/>
      <c r="J783" s="573"/>
      <c r="K783" s="573"/>
      <c r="L783" s="573"/>
      <c r="M783" s="572"/>
      <c r="N783" s="572"/>
      <c r="O783" s="572"/>
      <c r="P783" s="569"/>
      <c r="Q783" s="575"/>
      <c r="R783" s="575"/>
      <c r="S783" s="575"/>
      <c r="T783" s="573"/>
      <c r="U783" s="576"/>
      <c r="V783" s="576"/>
      <c r="W783" s="576"/>
      <c r="X783" s="569"/>
      <c r="Y783" s="573"/>
      <c r="Z783" s="573"/>
      <c r="AA783" s="573"/>
      <c r="AB783" s="573"/>
      <c r="AC783" s="651">
        <v>779</v>
      </c>
    </row>
    <row r="784" spans="1:30" ht="25.5" x14ac:dyDescent="0.2">
      <c r="A784" s="316" t="s">
        <v>2826</v>
      </c>
      <c r="B784" s="317" t="s">
        <v>2827</v>
      </c>
      <c r="C784" s="318">
        <f>'Series 1100 Input'!J784</f>
        <v>0</v>
      </c>
      <c r="D784" s="346" t="s">
        <v>30</v>
      </c>
      <c r="E784" s="572">
        <v>124.32</v>
      </c>
      <c r="F784" s="572">
        <v>124.32</v>
      </c>
      <c r="G784" s="572">
        <v>124.32</v>
      </c>
      <c r="H784" s="324" t="str">
        <f>IF((0=$C784),"",IFERROR(IF($C784&lt;2,$C784*E784,IF(AND(2&lt;=$C784,$C784&lt;=10),$C784*F784,IF($C784&gt;10,$C784*G784,"No Offer"))),"No Offer"))</f>
        <v/>
      </c>
      <c r="I784" s="573">
        <v>50</v>
      </c>
      <c r="J784" s="573">
        <v>50</v>
      </c>
      <c r="K784" s="573">
        <v>50</v>
      </c>
      <c r="L784" s="573"/>
      <c r="M784" s="572">
        <v>85.17</v>
      </c>
      <c r="N784" s="572">
        <v>85.17</v>
      </c>
      <c r="O784" s="572">
        <v>85.17</v>
      </c>
      <c r="P784" s="324" t="str">
        <f>IF((0=$C784),"",IFERROR(IF($C784&lt;2,$C784*M784,IF(AND(2&lt;=$C784,$C784&lt;=10),$C784*N784,IF($C784&gt;10,$C784*O784,"No Offer"))),"No Offer"))</f>
        <v/>
      </c>
      <c r="Q784" s="575">
        <v>45</v>
      </c>
      <c r="R784" s="575">
        <v>45</v>
      </c>
      <c r="S784" s="575">
        <v>45</v>
      </c>
      <c r="T784" s="573"/>
      <c r="U784" s="576">
        <v>117.66</v>
      </c>
      <c r="V784" s="576">
        <v>97.41</v>
      </c>
      <c r="W784" s="576">
        <v>97.41</v>
      </c>
      <c r="X784" s="324" t="str">
        <f>IF((0=$C784),"",IFERROR(IF($C784&lt;2,$C784*U784,IF(AND(2&lt;=$C784,$C784&lt;=10),$C784*V784,IF($C784&gt;10,$C784*W784,"No Offer"))),"No Offer"))</f>
        <v/>
      </c>
      <c r="Y784" s="409" t="s">
        <v>402</v>
      </c>
      <c r="Z784" s="409" t="s">
        <v>402</v>
      </c>
      <c r="AA784" s="409" t="s">
        <v>403</v>
      </c>
      <c r="AB784" s="573"/>
      <c r="AC784" s="651">
        <v>780</v>
      </c>
      <c r="AD784" s="651">
        <f>AC784</f>
        <v>780</v>
      </c>
    </row>
    <row r="785" spans="1:30" ht="15" x14ac:dyDescent="0.2">
      <c r="A785" s="316"/>
      <c r="B785" s="317"/>
      <c r="C785" s="318"/>
      <c r="D785" s="562"/>
      <c r="E785" s="572"/>
      <c r="F785" s="572"/>
      <c r="G785" s="572"/>
      <c r="H785" s="569"/>
      <c r="I785" s="573"/>
      <c r="J785" s="573"/>
      <c r="K785" s="573"/>
      <c r="L785" s="573"/>
      <c r="M785" s="572"/>
      <c r="N785" s="572"/>
      <c r="O785" s="572"/>
      <c r="P785" s="569"/>
      <c r="Q785" s="575"/>
      <c r="R785" s="575"/>
      <c r="S785" s="575"/>
      <c r="T785" s="573"/>
      <c r="U785" s="576"/>
      <c r="V785" s="576"/>
      <c r="W785" s="576"/>
      <c r="X785" s="569"/>
      <c r="Y785" s="573"/>
      <c r="Z785" s="573"/>
      <c r="AA785" s="573"/>
      <c r="AB785" s="573"/>
      <c r="AC785" s="651">
        <v>781</v>
      </c>
    </row>
    <row r="786" spans="1:30" ht="25.5" x14ac:dyDescent="0.2">
      <c r="A786" s="316" t="s">
        <v>2828</v>
      </c>
      <c r="B786" s="317" t="s">
        <v>2829</v>
      </c>
      <c r="C786" s="318">
        <f>'Series 1100 Input'!J786</f>
        <v>0</v>
      </c>
      <c r="D786" s="346" t="s">
        <v>30</v>
      </c>
      <c r="E786" s="572">
        <v>124.32</v>
      </c>
      <c r="F786" s="572">
        <v>124.32</v>
      </c>
      <c r="G786" s="572">
        <v>124.32</v>
      </c>
      <c r="H786" s="324" t="str">
        <f>IF((0=$C786),"",IFERROR(IF($C786&lt;2,$C786*E786,IF(AND(2&lt;=$C786,$C786&lt;=10),$C786*F786,IF($C786&gt;10,$C786*G786,"No Offer"))),"No Offer"))</f>
        <v/>
      </c>
      <c r="I786" s="573">
        <v>50</v>
      </c>
      <c r="J786" s="573">
        <v>50</v>
      </c>
      <c r="K786" s="573">
        <v>50</v>
      </c>
      <c r="L786" s="573"/>
      <c r="M786" s="572">
        <v>43.05</v>
      </c>
      <c r="N786" s="572">
        <v>43.05</v>
      </c>
      <c r="O786" s="572">
        <v>43.05</v>
      </c>
      <c r="P786" s="324" t="str">
        <f>IF((0=$C786),"",IFERROR(IF($C786&lt;2,$C786*M786,IF(AND(2&lt;=$C786,$C786&lt;=10),$C786*N786,IF($C786&gt;10,$C786*O786,"No Offer"))),"No Offer"))</f>
        <v/>
      </c>
      <c r="Q786" s="575">
        <v>225</v>
      </c>
      <c r="R786" s="575">
        <v>225</v>
      </c>
      <c r="S786" s="575">
        <v>225</v>
      </c>
      <c r="T786" s="573"/>
      <c r="U786" s="576">
        <v>140</v>
      </c>
      <c r="V786" s="576">
        <v>120</v>
      </c>
      <c r="W786" s="576">
        <v>120</v>
      </c>
      <c r="X786" s="324" t="str">
        <f>IF((0=$C786),"",IFERROR(IF($C786&lt;2,$C786*U786,IF(AND(2&lt;=$C786,$C786&lt;=10),$C786*V786,IF($C786&gt;10,$C786*W786,"No Offer"))),"No Offer"))</f>
        <v/>
      </c>
      <c r="Y786" s="409" t="s">
        <v>402</v>
      </c>
      <c r="Z786" s="409" t="s">
        <v>402</v>
      </c>
      <c r="AA786" s="409" t="s">
        <v>403</v>
      </c>
      <c r="AB786" s="573"/>
      <c r="AC786" s="651">
        <v>782</v>
      </c>
      <c r="AD786" s="651">
        <f>AC786</f>
        <v>782</v>
      </c>
    </row>
    <row r="787" spans="1:30" ht="15" x14ac:dyDescent="0.2">
      <c r="A787" s="316"/>
      <c r="B787" s="317"/>
      <c r="C787" s="318"/>
      <c r="D787" s="562"/>
      <c r="E787" s="572"/>
      <c r="F787" s="572"/>
      <c r="G787" s="572"/>
      <c r="H787" s="569"/>
      <c r="I787" s="573"/>
      <c r="J787" s="573"/>
      <c r="K787" s="573"/>
      <c r="L787" s="573"/>
      <c r="M787" s="572"/>
      <c r="N787" s="572"/>
      <c r="O787" s="572"/>
      <c r="P787" s="569"/>
      <c r="Q787" s="575"/>
      <c r="R787" s="575"/>
      <c r="S787" s="575"/>
      <c r="T787" s="573"/>
      <c r="U787" s="576"/>
      <c r="V787" s="576"/>
      <c r="W787" s="576"/>
      <c r="X787" s="569"/>
      <c r="Y787" s="573"/>
      <c r="Z787" s="573"/>
      <c r="AA787" s="573"/>
      <c r="AB787" s="573"/>
      <c r="AC787" s="651">
        <v>783</v>
      </c>
    </row>
    <row r="788" spans="1:30" ht="25.5" x14ac:dyDescent="0.2">
      <c r="A788" s="316" t="s">
        <v>2830</v>
      </c>
      <c r="B788" s="317" t="s">
        <v>2831</v>
      </c>
      <c r="C788" s="318">
        <f>'Series 1100 Input'!J788</f>
        <v>0</v>
      </c>
      <c r="D788" s="346" t="s">
        <v>30</v>
      </c>
      <c r="E788" s="572">
        <v>124.32</v>
      </c>
      <c r="F788" s="572">
        <v>124.32</v>
      </c>
      <c r="G788" s="572">
        <v>124.32</v>
      </c>
      <c r="H788" s="324" t="str">
        <f>IF((0=$C788),"",IFERROR(IF($C788&lt;2,$C788*E788,IF(AND(2&lt;=$C788,$C788&lt;=10),$C788*F788,IF($C788&gt;10,$C788*G788,"No Offer"))),"No Offer"))</f>
        <v/>
      </c>
      <c r="I788" s="573">
        <v>50</v>
      </c>
      <c r="J788" s="573">
        <v>50</v>
      </c>
      <c r="K788" s="573">
        <v>50</v>
      </c>
      <c r="L788" s="573"/>
      <c r="M788" s="572">
        <v>43.05</v>
      </c>
      <c r="N788" s="572">
        <v>43.05</v>
      </c>
      <c r="O788" s="572">
        <v>43.05</v>
      </c>
      <c r="P788" s="324" t="str">
        <f>IF((0=$C788),"",IFERROR(IF($C788&lt;2,$C788*M788,IF(AND(2&lt;=$C788,$C788&lt;=10),$C788*N788,IF($C788&gt;10,$C788*O788,"No Offer"))),"No Offer"))</f>
        <v/>
      </c>
      <c r="Q788" s="575">
        <v>80</v>
      </c>
      <c r="R788" s="575">
        <v>80</v>
      </c>
      <c r="S788" s="575">
        <v>80</v>
      </c>
      <c r="T788" s="573"/>
      <c r="U788" s="576">
        <v>140</v>
      </c>
      <c r="V788" s="576">
        <v>120</v>
      </c>
      <c r="W788" s="576">
        <v>120</v>
      </c>
      <c r="X788" s="324" t="str">
        <f>IF((0=$C788),"",IFERROR(IF($C788&lt;2,$C788*U788,IF(AND(2&lt;=$C788,$C788&lt;=10),$C788*V788,IF($C788&gt;10,$C788*W788,"No Offer"))),"No Offer"))</f>
        <v/>
      </c>
      <c r="Y788" s="409" t="s">
        <v>402</v>
      </c>
      <c r="Z788" s="409" t="s">
        <v>402</v>
      </c>
      <c r="AA788" s="409" t="s">
        <v>403</v>
      </c>
      <c r="AB788" s="573"/>
      <c r="AC788" s="651">
        <v>784</v>
      </c>
      <c r="AD788" s="651">
        <f>AC788</f>
        <v>784</v>
      </c>
    </row>
    <row r="789" spans="1:30" ht="15" x14ac:dyDescent="0.2">
      <c r="A789" s="316"/>
      <c r="B789" s="317"/>
      <c r="C789" s="318"/>
      <c r="D789" s="562"/>
      <c r="E789" s="572"/>
      <c r="F789" s="572"/>
      <c r="G789" s="572"/>
      <c r="H789" s="569"/>
      <c r="I789" s="573"/>
      <c r="J789" s="573"/>
      <c r="K789" s="573"/>
      <c r="L789" s="573"/>
      <c r="M789" s="572"/>
      <c r="N789" s="572"/>
      <c r="O789" s="572"/>
      <c r="P789" s="569"/>
      <c r="Q789" s="575"/>
      <c r="R789" s="575"/>
      <c r="S789" s="575"/>
      <c r="T789" s="573"/>
      <c r="U789" s="576"/>
      <c r="V789" s="576"/>
      <c r="W789" s="576"/>
      <c r="X789" s="569"/>
      <c r="Y789" s="573"/>
      <c r="Z789" s="573"/>
      <c r="AA789" s="573"/>
      <c r="AB789" s="573"/>
      <c r="AC789" s="651">
        <v>785</v>
      </c>
    </row>
    <row r="790" spans="1:30" ht="25.5" x14ac:dyDescent="0.2">
      <c r="A790" s="316" t="s">
        <v>2832</v>
      </c>
      <c r="B790" s="317" t="s">
        <v>2833</v>
      </c>
      <c r="C790" s="318">
        <f>'Series 1100 Input'!J790</f>
        <v>0</v>
      </c>
      <c r="D790" s="346" t="s">
        <v>30</v>
      </c>
      <c r="E790" s="572">
        <v>124.32</v>
      </c>
      <c r="F790" s="572">
        <v>124.32</v>
      </c>
      <c r="G790" s="572">
        <v>124.32</v>
      </c>
      <c r="H790" s="324" t="str">
        <f>IF((0=$C790),"",IFERROR(IF($C790&lt;2,$C790*E790,IF(AND(2&lt;=$C790,$C790&lt;=10),$C790*F790,IF($C790&gt;10,$C790*G790,"No Offer"))),"No Offer"))</f>
        <v/>
      </c>
      <c r="I790" s="573">
        <v>50</v>
      </c>
      <c r="J790" s="573">
        <v>50</v>
      </c>
      <c r="K790" s="573">
        <v>50</v>
      </c>
      <c r="L790" s="573"/>
      <c r="M790" s="572">
        <v>29.05</v>
      </c>
      <c r="N790" s="572">
        <v>29.05</v>
      </c>
      <c r="O790" s="572">
        <v>29.05</v>
      </c>
      <c r="P790" s="324" t="str">
        <f>IF((0=$C790),"",IFERROR(IF($C790&lt;2,$C790*M790,IF(AND(2&lt;=$C790,$C790&lt;=10),$C790*N790,IF($C790&gt;10,$C790*O790,"No Offer"))),"No Offer"))</f>
        <v/>
      </c>
      <c r="Q790" s="575">
        <v>85</v>
      </c>
      <c r="R790" s="575">
        <v>85</v>
      </c>
      <c r="S790" s="575">
        <v>85</v>
      </c>
      <c r="T790" s="573"/>
      <c r="U790" s="576">
        <v>140</v>
      </c>
      <c r="V790" s="576">
        <v>120</v>
      </c>
      <c r="W790" s="576">
        <v>120</v>
      </c>
      <c r="X790" s="324" t="str">
        <f>IF((0=$C790),"",IFERROR(IF($C790&lt;2,$C790*U790,IF(AND(2&lt;=$C790,$C790&lt;=10),$C790*V790,IF($C790&gt;10,$C790*W790,"No Offer"))),"No Offer"))</f>
        <v/>
      </c>
      <c r="Y790" s="409" t="s">
        <v>402</v>
      </c>
      <c r="Z790" s="409" t="s">
        <v>402</v>
      </c>
      <c r="AA790" s="409" t="s">
        <v>403</v>
      </c>
      <c r="AB790" s="573"/>
      <c r="AC790" s="651">
        <v>786</v>
      </c>
      <c r="AD790" s="651">
        <f>AC790</f>
        <v>786</v>
      </c>
    </row>
    <row r="791" spans="1:30" ht="15" x14ac:dyDescent="0.2">
      <c r="A791" s="316"/>
      <c r="B791" s="317"/>
      <c r="C791" s="318"/>
      <c r="D791" s="562"/>
      <c r="E791" s="572"/>
      <c r="F791" s="572"/>
      <c r="G791" s="572"/>
      <c r="H791" s="569"/>
      <c r="I791" s="573"/>
      <c r="J791" s="573"/>
      <c r="K791" s="573"/>
      <c r="L791" s="573"/>
      <c r="M791" s="572"/>
      <c r="N791" s="572"/>
      <c r="O791" s="572"/>
      <c r="P791" s="572"/>
      <c r="Q791" s="575"/>
      <c r="R791" s="575"/>
      <c r="S791" s="575"/>
      <c r="T791" s="575"/>
      <c r="U791" s="576"/>
      <c r="V791" s="576"/>
      <c r="W791" s="576"/>
      <c r="X791" s="576"/>
      <c r="Y791" s="573"/>
      <c r="Z791" s="573"/>
      <c r="AA791" s="573"/>
      <c r="AB791" s="411"/>
      <c r="AC791" s="651">
        <v>787</v>
      </c>
    </row>
    <row r="792" spans="1:30" ht="15" x14ac:dyDescent="0.2">
      <c r="A792" s="331"/>
      <c r="B792" s="343" t="s">
        <v>507</v>
      </c>
      <c r="C792" s="334"/>
      <c r="D792" s="587"/>
      <c r="E792" s="804" t="s">
        <v>1059</v>
      </c>
      <c r="F792" s="804" t="s">
        <v>2162</v>
      </c>
      <c r="G792" s="804" t="s">
        <v>1766</v>
      </c>
      <c r="H792" s="587"/>
      <c r="I792" s="805" t="s">
        <v>1059</v>
      </c>
      <c r="J792" s="805" t="s">
        <v>2162</v>
      </c>
      <c r="K792" s="805" t="s">
        <v>1766</v>
      </c>
      <c r="L792" s="805"/>
      <c r="M792" s="804" t="s">
        <v>1059</v>
      </c>
      <c r="N792" s="804" t="s">
        <v>2162</v>
      </c>
      <c r="O792" s="804" t="s">
        <v>1766</v>
      </c>
      <c r="P792" s="804"/>
      <c r="Q792" s="804" t="s">
        <v>1059</v>
      </c>
      <c r="R792" s="804" t="s">
        <v>2162</v>
      </c>
      <c r="S792" s="804" t="s">
        <v>1766</v>
      </c>
      <c r="T792" s="804"/>
      <c r="U792" s="805" t="s">
        <v>1059</v>
      </c>
      <c r="V792" s="805" t="s">
        <v>2162</v>
      </c>
      <c r="W792" s="805" t="s">
        <v>1766</v>
      </c>
      <c r="X792" s="805"/>
      <c r="Y792" s="805" t="s">
        <v>1059</v>
      </c>
      <c r="Z792" s="805" t="s">
        <v>2162</v>
      </c>
      <c r="AA792" s="805" t="s">
        <v>1766</v>
      </c>
      <c r="AB792" s="433"/>
      <c r="AC792" s="651">
        <v>788</v>
      </c>
    </row>
    <row r="793" spans="1:30" ht="15" x14ac:dyDescent="0.2">
      <c r="A793" s="720"/>
      <c r="B793" s="721" t="s">
        <v>2210</v>
      </c>
      <c r="C793" s="722"/>
      <c r="D793" s="723"/>
      <c r="E793" s="723"/>
      <c r="F793" s="723"/>
      <c r="G793" s="724">
        <f>SUM(H795:H796)</f>
        <v>0</v>
      </c>
      <c r="H793" s="723"/>
      <c r="I793" s="725"/>
      <c r="J793" s="726"/>
      <c r="K793" s="821">
        <f>SUM(L795:L796)</f>
        <v>0</v>
      </c>
      <c r="L793" s="725"/>
      <c r="M793" s="727"/>
      <c r="N793" s="728"/>
      <c r="O793" s="821">
        <f>SUM(P795:P796)</f>
        <v>0</v>
      </c>
      <c r="P793" s="727"/>
      <c r="Q793" s="727"/>
      <c r="R793" s="728"/>
      <c r="S793" s="821">
        <f>SUM(T795:T796)</f>
        <v>0</v>
      </c>
      <c r="T793" s="727"/>
      <c r="U793" s="725"/>
      <c r="V793" s="726"/>
      <c r="W793" s="821">
        <f>SUM(X795:X796)</f>
        <v>0</v>
      </c>
      <c r="X793" s="725"/>
      <c r="Y793" s="725"/>
      <c r="Z793" s="726"/>
      <c r="AA793" s="724">
        <f>SUM(AB795:AB796)</f>
        <v>0</v>
      </c>
      <c r="AB793" s="729"/>
      <c r="AC793" s="651">
        <v>789</v>
      </c>
    </row>
    <row r="794" spans="1:30" ht="15" x14ac:dyDescent="0.2">
      <c r="A794" s="316"/>
      <c r="B794" s="317"/>
      <c r="C794" s="318"/>
      <c r="D794" s="562"/>
      <c r="E794" s="572"/>
      <c r="F794" s="572"/>
      <c r="G794" s="572"/>
      <c r="H794" s="569"/>
      <c r="I794" s="573"/>
      <c r="J794" s="573"/>
      <c r="K794" s="573"/>
      <c r="L794" s="573"/>
      <c r="M794" s="572"/>
      <c r="N794" s="572"/>
      <c r="O794" s="572"/>
      <c r="P794" s="572"/>
      <c r="Q794" s="575"/>
      <c r="R794" s="575"/>
      <c r="S794" s="575"/>
      <c r="T794" s="575"/>
      <c r="U794" s="576"/>
      <c r="V794" s="576"/>
      <c r="W794" s="576"/>
      <c r="X794" s="576"/>
      <c r="Y794" s="573"/>
      <c r="Z794" s="573"/>
      <c r="AA794" s="573"/>
      <c r="AB794" s="411"/>
      <c r="AC794" s="651">
        <v>790</v>
      </c>
    </row>
    <row r="795" spans="1:30" ht="25.5" x14ac:dyDescent="0.2">
      <c r="A795" s="316" t="s">
        <v>2834</v>
      </c>
      <c r="B795" s="317" t="s">
        <v>2835</v>
      </c>
      <c r="C795" s="318">
        <f>'Series 1100 Input'!J795</f>
        <v>0</v>
      </c>
      <c r="D795" s="346" t="s">
        <v>30</v>
      </c>
      <c r="E795" s="572">
        <v>390.83</v>
      </c>
      <c r="F795" s="572">
        <v>390.83</v>
      </c>
      <c r="G795" s="572">
        <v>390.83</v>
      </c>
      <c r="H795" s="324" t="str">
        <f>IF((0=$C795),"",IFERROR(IF($C795&lt;2,$C795*E795,IF(AND(2&lt;=$C795,$C795&lt;=5),$C795*F795,IF($C795&gt;5,$C795*G795,"No Offer"))),"No Offer"))</f>
        <v/>
      </c>
      <c r="I795" s="573">
        <v>50</v>
      </c>
      <c r="J795" s="573">
        <v>50</v>
      </c>
      <c r="K795" s="573">
        <v>50</v>
      </c>
      <c r="L795" s="326" t="str">
        <f>IF((0=$C795),"",IFERROR(IF($C795&lt;2,$C795*I795,IF(AND(2&lt;=$C795,$C795&lt;=5),$C795*J795,IF($C795&gt;5,$C795*K795,"No Offer"))),"No Offer"))</f>
        <v/>
      </c>
      <c r="M795" s="572">
        <v>113.37</v>
      </c>
      <c r="N795" s="572">
        <v>113.37</v>
      </c>
      <c r="O795" s="572">
        <v>113.37</v>
      </c>
      <c r="P795" s="324" t="str">
        <f>IF((0=$C795),"",IFERROR(IF($C795&lt;2,$C795*M795,IF(AND(2&lt;=$C795,$C795&lt;=5),$C795*N795,IF($C795&gt;5,$C795*O795,"No Offer"))),"No Offer"))</f>
        <v/>
      </c>
      <c r="Q795" s="575">
        <v>200</v>
      </c>
      <c r="R795" s="575">
        <v>200</v>
      </c>
      <c r="S795" s="575">
        <v>200</v>
      </c>
      <c r="T795" s="326" t="str">
        <f>IF((0=$C795),"",IFERROR(IF($C795&lt;2,$C795*Q795,IF(AND(2&lt;=$C795,$C795&lt;=5),$C795*R795,IF($C795&gt;5,$C795*S795,"No Offer"))),"No Offer"))</f>
        <v/>
      </c>
      <c r="U795" s="576">
        <v>200</v>
      </c>
      <c r="V795" s="576">
        <v>150</v>
      </c>
      <c r="W795" s="576">
        <v>125</v>
      </c>
      <c r="X795" s="324" t="str">
        <f>IF((0=$C795),"",IFERROR(IF($C795&lt;2,$C795*U795,IF(AND(2&lt;=$C795,$C795&lt;=5),$C795*V795,IF($C795&gt;5,$C795*W795,"No Offer"))),"No Offer"))</f>
        <v/>
      </c>
      <c r="Y795" s="409" t="s">
        <v>402</v>
      </c>
      <c r="Z795" s="409" t="s">
        <v>402</v>
      </c>
      <c r="AA795" s="409" t="s">
        <v>403</v>
      </c>
      <c r="AB795" s="326" t="str">
        <f>IF((0=$C795),"",IFERROR(IF($C795&lt;2,$C795*Y795,IF(AND(2&lt;=$C795,$C795&lt;=5),$C795*Z795,IF($C795&gt;5,$C795*AA795,"No Offer"))),"No Offer"))</f>
        <v/>
      </c>
      <c r="AC795" s="651">
        <v>791</v>
      </c>
      <c r="AD795" s="651">
        <f>AC795</f>
        <v>791</v>
      </c>
    </row>
    <row r="796" spans="1:30" ht="15" x14ac:dyDescent="0.2">
      <c r="A796" s="316"/>
      <c r="B796" s="317"/>
      <c r="C796" s="318"/>
      <c r="D796" s="562"/>
      <c r="E796" s="572"/>
      <c r="F796" s="572"/>
      <c r="G796" s="572"/>
      <c r="H796" s="569"/>
      <c r="I796" s="573"/>
      <c r="J796" s="573"/>
      <c r="K796" s="573"/>
      <c r="L796" s="573"/>
      <c r="M796" s="572"/>
      <c r="N796" s="572"/>
      <c r="O796" s="572"/>
      <c r="P796" s="572"/>
      <c r="Q796" s="575"/>
      <c r="R796" s="575"/>
      <c r="S796" s="575"/>
      <c r="T796" s="575"/>
      <c r="U796" s="576"/>
      <c r="V796" s="576"/>
      <c r="W796" s="576"/>
      <c r="X796" s="576"/>
      <c r="Y796" s="573"/>
      <c r="Z796" s="573"/>
      <c r="AA796" s="573"/>
      <c r="AB796" s="411"/>
      <c r="AC796" s="651">
        <v>792</v>
      </c>
    </row>
    <row r="797" spans="1:30" ht="15" x14ac:dyDescent="0.2">
      <c r="A797" s="331"/>
      <c r="B797" s="332" t="s">
        <v>510</v>
      </c>
      <c r="C797" s="334"/>
      <c r="D797" s="587"/>
      <c r="E797" s="804" t="s">
        <v>1059</v>
      </c>
      <c r="F797" s="804" t="s">
        <v>2162</v>
      </c>
      <c r="G797" s="804" t="s">
        <v>1766</v>
      </c>
      <c r="H797" s="587"/>
      <c r="I797" s="805" t="s">
        <v>1059</v>
      </c>
      <c r="J797" s="805" t="s">
        <v>2162</v>
      </c>
      <c r="K797" s="805" t="s">
        <v>1766</v>
      </c>
      <c r="L797" s="805"/>
      <c r="M797" s="804" t="s">
        <v>1059</v>
      </c>
      <c r="N797" s="804" t="s">
        <v>2162</v>
      </c>
      <c r="O797" s="804" t="s">
        <v>1766</v>
      </c>
      <c r="P797" s="804"/>
      <c r="Q797" s="804" t="s">
        <v>1059</v>
      </c>
      <c r="R797" s="804" t="s">
        <v>2162</v>
      </c>
      <c r="S797" s="804" t="s">
        <v>1766</v>
      </c>
      <c r="T797" s="804"/>
      <c r="U797" s="805" t="s">
        <v>1059</v>
      </c>
      <c r="V797" s="805" t="s">
        <v>2162</v>
      </c>
      <c r="W797" s="805" t="s">
        <v>1766</v>
      </c>
      <c r="X797" s="811"/>
      <c r="Y797" s="805" t="s">
        <v>1059</v>
      </c>
      <c r="Z797" s="805" t="s">
        <v>2162</v>
      </c>
      <c r="AA797" s="805" t="s">
        <v>1766</v>
      </c>
      <c r="AB797" s="433"/>
      <c r="AC797" s="651">
        <v>793</v>
      </c>
    </row>
    <row r="798" spans="1:30" ht="15" x14ac:dyDescent="0.2">
      <c r="A798" s="720"/>
      <c r="B798" s="721" t="s">
        <v>2210</v>
      </c>
      <c r="C798" s="722"/>
      <c r="D798" s="723"/>
      <c r="E798" s="723"/>
      <c r="F798" s="723"/>
      <c r="G798" s="724">
        <f>SUM(H800:H802)</f>
        <v>0</v>
      </c>
      <c r="H798" s="723"/>
      <c r="I798" s="725"/>
      <c r="J798" s="726"/>
      <c r="K798" s="724">
        <f>SUM(L800:L802)</f>
        <v>0</v>
      </c>
      <c r="L798" s="725"/>
      <c r="M798" s="727"/>
      <c r="N798" s="728"/>
      <c r="O798" s="724">
        <f>SUM(P800:P802)</f>
        <v>0</v>
      </c>
      <c r="P798" s="727"/>
      <c r="Q798" s="727"/>
      <c r="R798" s="728"/>
      <c r="S798" s="724">
        <f>SUM(T800:T802)</f>
        <v>0</v>
      </c>
      <c r="T798" s="727"/>
      <c r="U798" s="725"/>
      <c r="V798" s="726"/>
      <c r="W798" s="724">
        <f>SUM(X800:X802)</f>
        <v>0</v>
      </c>
      <c r="X798" s="725"/>
      <c r="Y798" s="725"/>
      <c r="Z798" s="726"/>
      <c r="AA798" s="724">
        <f>SUM(AB800:AB802)</f>
        <v>0</v>
      </c>
      <c r="AB798" s="729"/>
      <c r="AC798" s="651">
        <v>794</v>
      </c>
    </row>
    <row r="799" spans="1:30" ht="15" x14ac:dyDescent="0.2">
      <c r="A799" s="316"/>
      <c r="B799" s="317"/>
      <c r="C799" s="318"/>
      <c r="D799" s="562"/>
      <c r="E799" s="572"/>
      <c r="F799" s="572"/>
      <c r="G799" s="572"/>
      <c r="H799" s="569"/>
      <c r="I799" s="573"/>
      <c r="J799" s="573"/>
      <c r="K799" s="573"/>
      <c r="L799" s="573"/>
      <c r="M799" s="572"/>
      <c r="N799" s="572"/>
      <c r="O799" s="572"/>
      <c r="P799" s="572"/>
      <c r="Q799" s="575"/>
      <c r="R799" s="575"/>
      <c r="S799" s="575"/>
      <c r="T799" s="575"/>
      <c r="U799" s="576"/>
      <c r="V799" s="576"/>
      <c r="W799" s="576"/>
      <c r="X799" s="576"/>
      <c r="Y799" s="573"/>
      <c r="Z799" s="573"/>
      <c r="AA799" s="573"/>
      <c r="AB799" s="411"/>
      <c r="AC799" s="651">
        <v>795</v>
      </c>
    </row>
    <row r="800" spans="1:30" ht="25.5" x14ac:dyDescent="0.2">
      <c r="A800" s="316" t="s">
        <v>2836</v>
      </c>
      <c r="B800" s="317" t="s">
        <v>2837</v>
      </c>
      <c r="C800" s="318">
        <f>'Series 1100 Input'!J800</f>
        <v>0</v>
      </c>
      <c r="D800" s="346" t="s">
        <v>30</v>
      </c>
      <c r="E800" s="572">
        <v>390.83</v>
      </c>
      <c r="F800" s="572">
        <v>390.83</v>
      </c>
      <c r="G800" s="572">
        <v>390.83</v>
      </c>
      <c r="H800" s="324" t="str">
        <f>IF((0=$C800),"",IFERROR(IF($C800&lt;2,$C800*E800,IF(AND(2&lt;=$C800,$C800&lt;=5),$C800*F800,IF($C800&gt;5,$C800*G800,"No Offer"))),"No Offer"))</f>
        <v/>
      </c>
      <c r="I800" s="573">
        <v>250</v>
      </c>
      <c r="J800" s="573">
        <v>250</v>
      </c>
      <c r="K800" s="573">
        <v>250</v>
      </c>
      <c r="L800" s="326" t="str">
        <f>IF((0=$C800),"",IFERROR(IF($C800&lt;2,$C800*I800,IF(AND(2&lt;=$C800,$C800&lt;=5),$C800*J800,IF($C800&gt;5,$C800*K800,"No Offer"))),"No Offer"))</f>
        <v/>
      </c>
      <c r="M800" s="572">
        <v>113.37</v>
      </c>
      <c r="N800" s="572">
        <v>113.37</v>
      </c>
      <c r="O800" s="572">
        <v>113.37</v>
      </c>
      <c r="P800" s="324" t="str">
        <f>IF((0=$C800),"",IFERROR(IF($C800&lt;2,$C800*M800,IF(AND(2&lt;=$C800,$C800&lt;=5),$C800*N800,IF($C800&gt;5,$C800*O800,"No Offer"))),"No Offer"))</f>
        <v/>
      </c>
      <c r="Q800" s="575">
        <v>100</v>
      </c>
      <c r="R800" s="575">
        <v>100</v>
      </c>
      <c r="S800" s="575">
        <v>100</v>
      </c>
      <c r="T800" s="326" t="str">
        <f>IF((0=$C800),"",IFERROR(IF($C800&lt;2,$C800*Q800,IF(AND(2&lt;=$C800,$C800&lt;=5),$C800*R800,IF($C800&gt;5,$C800*S800,"No Offer"))),"No Offer"))</f>
        <v/>
      </c>
      <c r="U800" s="576">
        <v>300</v>
      </c>
      <c r="V800" s="576">
        <v>290</v>
      </c>
      <c r="W800" s="576">
        <v>275</v>
      </c>
      <c r="X800" s="324" t="str">
        <f>IF((0=$C800),"",IFERROR(IF($C800&lt;2,$C800*U800,IF(AND(2&lt;=$C800,$C800&lt;=5),$C800*V800,IF($C800&gt;5,$C800*W800,"No Offer"))),"No Offer"))</f>
        <v/>
      </c>
      <c r="Y800" s="409" t="s">
        <v>402</v>
      </c>
      <c r="Z800" s="409" t="s">
        <v>402</v>
      </c>
      <c r="AA800" s="409" t="s">
        <v>403</v>
      </c>
      <c r="AB800" s="326" t="str">
        <f>IF((0=$C800),"",IFERROR(IF($C800&lt;2,$C800*Y800,IF(AND(2&lt;=$C800,$C800&lt;=5),$C800*Z800,IF($C800&gt;5,$C800*AA800,"No Offer"))),"No Offer"))</f>
        <v/>
      </c>
      <c r="AC800" s="651">
        <v>796</v>
      </c>
      <c r="AD800" s="651">
        <f>AC800</f>
        <v>796</v>
      </c>
    </row>
    <row r="801" spans="1:30" ht="15" x14ac:dyDescent="0.2">
      <c r="A801" s="316"/>
      <c r="B801" s="317"/>
      <c r="C801" s="318"/>
      <c r="D801" s="562"/>
      <c r="E801" s="572"/>
      <c r="F801" s="572"/>
      <c r="G801" s="572"/>
      <c r="H801" s="569"/>
      <c r="I801" s="573"/>
      <c r="J801" s="573"/>
      <c r="K801" s="573"/>
      <c r="L801" s="573"/>
      <c r="M801" s="572"/>
      <c r="N801" s="572"/>
      <c r="O801" s="572"/>
      <c r="P801" s="572"/>
      <c r="Q801" s="575"/>
      <c r="R801" s="575"/>
      <c r="S801" s="575"/>
      <c r="T801" s="575"/>
      <c r="U801" s="576"/>
      <c r="V801" s="576"/>
      <c r="W801" s="576"/>
      <c r="X801" s="576"/>
      <c r="Y801" s="573"/>
      <c r="Z801" s="573"/>
      <c r="AA801" s="573"/>
      <c r="AB801" s="411"/>
      <c r="AC801" s="651">
        <v>797</v>
      </c>
    </row>
    <row r="802" spans="1:30" ht="25.5" x14ac:dyDescent="0.2">
      <c r="A802" s="316" t="s">
        <v>2838</v>
      </c>
      <c r="B802" s="317" t="s">
        <v>2839</v>
      </c>
      <c r="C802" s="318">
        <f>'Series 1100 Input'!J802</f>
        <v>0</v>
      </c>
      <c r="D802" s="346" t="s">
        <v>30</v>
      </c>
      <c r="E802" s="572">
        <v>390.83</v>
      </c>
      <c r="F802" s="572">
        <v>390.83</v>
      </c>
      <c r="G802" s="572">
        <v>390.83</v>
      </c>
      <c r="H802" s="324" t="str">
        <f>IF((0=$C802),"",IFERROR(IF($C802&lt;2,$C802*E802,IF(AND(2&lt;=$C802,$C802&lt;=5),$C802*F802,IF($C802&gt;5,$C802*G802,"No Offer"))),"No Offer"))</f>
        <v/>
      </c>
      <c r="I802" s="573">
        <v>250</v>
      </c>
      <c r="J802" s="573">
        <v>250</v>
      </c>
      <c r="K802" s="573">
        <v>250</v>
      </c>
      <c r="L802" s="326" t="str">
        <f>IF((0=$C802),"",IFERROR(IF($C802&lt;2,$C802*I802,IF(AND(2&lt;=$C802,$C802&lt;=5),$C802*J802,IF($C802&gt;5,$C802*K802,"No Offer"))),"No Offer"))</f>
        <v/>
      </c>
      <c r="M802" s="572">
        <v>104.17</v>
      </c>
      <c r="N802" s="572">
        <v>104.17</v>
      </c>
      <c r="O802" s="572">
        <v>104.17</v>
      </c>
      <c r="P802" s="324" t="str">
        <f>IF((0=$C802),"",IFERROR(IF($C802&lt;2,$C802*M802,IF(AND(2&lt;=$C802,$C802&lt;=5),$C802*N802,IF($C802&gt;5,$C802*O802,"No Offer"))),"No Offer"))</f>
        <v/>
      </c>
      <c r="Q802" s="575">
        <v>100</v>
      </c>
      <c r="R802" s="575">
        <v>100</v>
      </c>
      <c r="S802" s="575">
        <v>100</v>
      </c>
      <c r="T802" s="326" t="str">
        <f>IF((0=$C802),"",IFERROR(IF($C802&lt;2,$C802*Q802,IF(AND(2&lt;=$C802,$C802&lt;=5),$C802*R802,IF($C802&gt;5,$C802*S802,"No Offer"))),"No Offer"))</f>
        <v/>
      </c>
      <c r="U802" s="576">
        <v>250</v>
      </c>
      <c r="V802" s="576">
        <v>240</v>
      </c>
      <c r="W802" s="576">
        <v>225</v>
      </c>
      <c r="X802" s="324" t="str">
        <f>IF((0=$C802),"",IFERROR(IF($C802&lt;2,$C802*U802,IF(AND(2&lt;=$C802,$C802&lt;=5),$C802*V802,IF($C802&gt;5,$C802*W802,"No Offer"))),"No Offer"))</f>
        <v/>
      </c>
      <c r="Y802" s="409" t="s">
        <v>402</v>
      </c>
      <c r="Z802" s="409" t="s">
        <v>402</v>
      </c>
      <c r="AA802" s="409" t="s">
        <v>403</v>
      </c>
      <c r="AB802" s="326" t="str">
        <f>IF((0=$C802),"",IFERROR(IF($C802&lt;2,$C802*Y802,IF(AND(2&lt;=$C802,$C802&lt;=5),$C802*Z802,IF($C802&gt;5,$C802*AA802,"No Offer"))),"No Offer"))</f>
        <v/>
      </c>
      <c r="AC802" s="651">
        <v>798</v>
      </c>
      <c r="AD802" s="651">
        <f>AC802</f>
        <v>798</v>
      </c>
    </row>
    <row r="803" spans="1:30" ht="15" x14ac:dyDescent="0.2">
      <c r="A803" s="316"/>
      <c r="B803" s="317"/>
      <c r="C803" s="318"/>
      <c r="D803" s="562"/>
      <c r="E803" s="572"/>
      <c r="F803" s="572"/>
      <c r="G803" s="572"/>
      <c r="H803" s="569"/>
      <c r="I803" s="573"/>
      <c r="J803" s="573"/>
      <c r="K803" s="573"/>
      <c r="L803" s="573"/>
      <c r="M803" s="572"/>
      <c r="N803" s="572"/>
      <c r="O803" s="572"/>
      <c r="P803" s="572"/>
      <c r="Q803" s="575"/>
      <c r="R803" s="575"/>
      <c r="S803" s="575"/>
      <c r="T803" s="575"/>
      <c r="U803" s="576"/>
      <c r="V803" s="576"/>
      <c r="W803" s="576"/>
      <c r="X803" s="576"/>
      <c r="Y803" s="573"/>
      <c r="Z803" s="573"/>
      <c r="AA803" s="573"/>
      <c r="AB803" s="411"/>
      <c r="AC803" s="651">
        <v>799</v>
      </c>
    </row>
    <row r="804" spans="1:30" ht="15" x14ac:dyDescent="0.2">
      <c r="A804" s="331"/>
      <c r="B804" s="332" t="s">
        <v>515</v>
      </c>
      <c r="C804" s="334"/>
      <c r="D804" s="587"/>
      <c r="E804" s="804" t="s">
        <v>1059</v>
      </c>
      <c r="F804" s="804" t="s">
        <v>2162</v>
      </c>
      <c r="G804" s="804" t="s">
        <v>1766</v>
      </c>
      <c r="H804" s="587"/>
      <c r="I804" s="805" t="s">
        <v>1059</v>
      </c>
      <c r="J804" s="805" t="s">
        <v>2162</v>
      </c>
      <c r="K804" s="805" t="s">
        <v>1766</v>
      </c>
      <c r="L804" s="805"/>
      <c r="M804" s="804" t="s">
        <v>1059</v>
      </c>
      <c r="N804" s="804" t="s">
        <v>2162</v>
      </c>
      <c r="O804" s="804" t="s">
        <v>1766</v>
      </c>
      <c r="P804" s="804"/>
      <c r="Q804" s="804" t="s">
        <v>1059</v>
      </c>
      <c r="R804" s="804" t="s">
        <v>2162</v>
      </c>
      <c r="S804" s="804" t="s">
        <v>1766</v>
      </c>
      <c r="T804" s="804"/>
      <c r="U804" s="805" t="s">
        <v>1059</v>
      </c>
      <c r="V804" s="805" t="s">
        <v>2162</v>
      </c>
      <c r="W804" s="805" t="s">
        <v>1766</v>
      </c>
      <c r="X804" s="805"/>
      <c r="Y804" s="805" t="s">
        <v>1059</v>
      </c>
      <c r="Z804" s="805" t="s">
        <v>2162</v>
      </c>
      <c r="AA804" s="805" t="s">
        <v>1766</v>
      </c>
      <c r="AB804" s="433"/>
      <c r="AC804" s="651">
        <v>800</v>
      </c>
    </row>
    <row r="805" spans="1:30" ht="15" x14ac:dyDescent="0.2">
      <c r="A805" s="720"/>
      <c r="B805" s="721" t="s">
        <v>2210</v>
      </c>
      <c r="C805" s="722"/>
      <c r="D805" s="723"/>
      <c r="E805" s="723"/>
      <c r="F805" s="723"/>
      <c r="G805" s="724">
        <f>SUM(H807:H809)</f>
        <v>0</v>
      </c>
      <c r="H805" s="723"/>
      <c r="I805" s="725"/>
      <c r="J805" s="726"/>
      <c r="K805" s="724">
        <f>SUM(L807:L809)</f>
        <v>0</v>
      </c>
      <c r="L805" s="725"/>
      <c r="M805" s="727"/>
      <c r="N805" s="728"/>
      <c r="O805" s="724">
        <f>SUM(P807:P809)</f>
        <v>0</v>
      </c>
      <c r="P805" s="727"/>
      <c r="Q805" s="727"/>
      <c r="R805" s="728"/>
      <c r="S805" s="724">
        <f>SUM(T807:T809)</f>
        <v>0</v>
      </c>
      <c r="T805" s="727"/>
      <c r="U805" s="725"/>
      <c r="V805" s="726"/>
      <c r="W805" s="724">
        <f>SUM(X807:X809)</f>
        <v>0</v>
      </c>
      <c r="X805" s="725"/>
      <c r="Y805" s="725"/>
      <c r="Z805" s="726"/>
      <c r="AA805" s="724">
        <f>SUM(AB807:AB809)</f>
        <v>0</v>
      </c>
      <c r="AB805" s="729"/>
      <c r="AC805" s="651">
        <v>801</v>
      </c>
    </row>
    <row r="806" spans="1:30" ht="15" x14ac:dyDescent="0.2">
      <c r="A806" s="316"/>
      <c r="B806" s="317"/>
      <c r="C806" s="318"/>
      <c r="D806" s="562"/>
      <c r="E806" s="572"/>
      <c r="F806" s="572"/>
      <c r="G806" s="572"/>
      <c r="H806" s="569"/>
      <c r="I806" s="573"/>
      <c r="J806" s="573"/>
      <c r="K806" s="573"/>
      <c r="L806" s="573"/>
      <c r="M806" s="572"/>
      <c r="N806" s="572"/>
      <c r="O806" s="572"/>
      <c r="P806" s="572"/>
      <c r="Q806" s="575"/>
      <c r="R806" s="575"/>
      <c r="S806" s="575"/>
      <c r="T806" s="575"/>
      <c r="U806" s="576"/>
      <c r="V806" s="576"/>
      <c r="W806" s="576"/>
      <c r="X806" s="576"/>
      <c r="Y806" s="573"/>
      <c r="Z806" s="573"/>
      <c r="AA806" s="573"/>
      <c r="AB806" s="411"/>
      <c r="AC806" s="651">
        <v>802</v>
      </c>
    </row>
    <row r="807" spans="1:30" ht="25.5" x14ac:dyDescent="0.2">
      <c r="A807" s="316" t="s">
        <v>2840</v>
      </c>
      <c r="B807" s="317" t="s">
        <v>2841</v>
      </c>
      <c r="C807" s="318">
        <f>'Series 1100 Input'!J807</f>
        <v>0</v>
      </c>
      <c r="D807" s="346" t="s">
        <v>30</v>
      </c>
      <c r="E807" s="572">
        <v>390.83</v>
      </c>
      <c r="F807" s="572">
        <v>390.83</v>
      </c>
      <c r="G807" s="572">
        <v>390.83</v>
      </c>
      <c r="H807" s="324" t="str">
        <f>IF((0=$C807),"",IFERROR(IF($C807&lt;2,$C807*E807,IF(AND(2&lt;=$C807,$C807&lt;=5),$C807*F807,IF($C807&gt;5,$C807*G807,"No Offer"))),"No Offer"))</f>
        <v/>
      </c>
      <c r="I807" s="573">
        <v>50</v>
      </c>
      <c r="J807" s="573">
        <v>50</v>
      </c>
      <c r="K807" s="573">
        <v>50</v>
      </c>
      <c r="L807" s="326" t="str">
        <f>IF((0=$C807),"",IFERROR(IF($C807&lt;2,$C807*I807,IF(AND(2&lt;=$C807,$C807&lt;=5),$C807*J807,IF($C807&gt;5,$C807*K807,"No Offer"))),"No Offer"))</f>
        <v/>
      </c>
      <c r="M807" s="572">
        <v>104.17</v>
      </c>
      <c r="N807" s="572">
        <v>104.17</v>
      </c>
      <c r="O807" s="572">
        <v>104.17</v>
      </c>
      <c r="P807" s="324" t="str">
        <f>IF((0=$C807),"",IFERROR(IF($C807&lt;2,$C807*M807,IF(AND(2&lt;=$C807,$C807&lt;=5),$C807*N807,IF($C807&gt;5,$C807*O807,"No Offer"))),"No Offer"))</f>
        <v/>
      </c>
      <c r="Q807" s="575">
        <v>80</v>
      </c>
      <c r="R807" s="575">
        <v>80</v>
      </c>
      <c r="S807" s="575">
        <v>80</v>
      </c>
      <c r="T807" s="326" t="str">
        <f>IF((0=$C807),"",IFERROR(IF($C807&lt;2,$C807*Q807,IF(AND(2&lt;=$C807,$C807&lt;=5),$C807*R807,IF($C807&gt;5,$C807*S807,"No Offer"))),"No Offer"))</f>
        <v/>
      </c>
      <c r="U807" s="576">
        <v>103.83</v>
      </c>
      <c r="V807" s="576">
        <v>83.58</v>
      </c>
      <c r="W807" s="576">
        <v>83.58</v>
      </c>
      <c r="X807" s="324" t="str">
        <f>IF((0=$C807),"",IFERROR(IF($C807&lt;2,$C807*U807,IF(AND(2&lt;=$C807,$C807&lt;=5),$C807*V807,IF($C807&gt;5,$C807*W807,"No Offer"))),"No Offer"))</f>
        <v/>
      </c>
      <c r="Y807" s="409" t="s">
        <v>402</v>
      </c>
      <c r="Z807" s="409" t="s">
        <v>402</v>
      </c>
      <c r="AA807" s="409" t="s">
        <v>403</v>
      </c>
      <c r="AB807" s="326" t="str">
        <f>IF((0=$C807),"",IFERROR(IF($C807&lt;2,$C807*Y807,IF(AND(2&lt;=$C807,$C807&lt;=5),$C807*Z807,IF($C807&gt;5,$C807*AA807,"No Offer"))),"No Offer"))</f>
        <v/>
      </c>
      <c r="AC807" s="651">
        <v>803</v>
      </c>
      <c r="AD807" s="651">
        <f>AC807</f>
        <v>803</v>
      </c>
    </row>
    <row r="808" spans="1:30" ht="15" x14ac:dyDescent="0.2">
      <c r="A808" s="316"/>
      <c r="B808" s="317"/>
      <c r="C808" s="318"/>
      <c r="D808" s="562"/>
      <c r="E808" s="572"/>
      <c r="F808" s="572"/>
      <c r="G808" s="572"/>
      <c r="H808" s="569"/>
      <c r="I808" s="573"/>
      <c r="J808" s="573"/>
      <c r="K808" s="573"/>
      <c r="L808" s="575"/>
      <c r="M808" s="572"/>
      <c r="N808" s="572"/>
      <c r="O808" s="572"/>
      <c r="P808" s="569"/>
      <c r="Q808" s="575"/>
      <c r="R808" s="575"/>
      <c r="S808" s="575"/>
      <c r="T808" s="575"/>
      <c r="U808" s="576"/>
      <c r="V808" s="576"/>
      <c r="W808" s="576"/>
      <c r="X808" s="569"/>
      <c r="Y808" s="573"/>
      <c r="Z808" s="573"/>
      <c r="AA808" s="573"/>
      <c r="AB808" s="575"/>
      <c r="AC808" s="651">
        <v>804</v>
      </c>
    </row>
    <row r="809" spans="1:30" ht="25.5" x14ac:dyDescent="0.2">
      <c r="A809" s="316" t="s">
        <v>2842</v>
      </c>
      <c r="B809" s="317" t="s">
        <v>2843</v>
      </c>
      <c r="C809" s="318">
        <f>'Series 1100 Input'!J809</f>
        <v>0</v>
      </c>
      <c r="D809" s="346" t="s">
        <v>30</v>
      </c>
      <c r="E809" s="572">
        <v>390.83</v>
      </c>
      <c r="F809" s="572">
        <v>390.83</v>
      </c>
      <c r="G809" s="572">
        <v>390.83</v>
      </c>
      <c r="H809" s="324" t="str">
        <f>IF((0=$C809),"",IFERROR(IF($C809&lt;2,$C809*E809,IF(AND(2&lt;=$C809,$C809&lt;=5),$C809*F809,IF($C809&gt;5,$C809*G809,"No Offer"))),"No Offer"))</f>
        <v/>
      </c>
      <c r="I809" s="573">
        <v>50</v>
      </c>
      <c r="J809" s="573">
        <v>50</v>
      </c>
      <c r="K809" s="573">
        <v>50</v>
      </c>
      <c r="L809" s="326" t="str">
        <f>IF((0=$C809),"",IFERROR(IF($C809&lt;2,$C809*I809,IF(AND(2&lt;=$C809,$C809&lt;=5),$C809*J809,IF($C809&gt;5,$C809*K809,"No Offer"))),"No Offer"))</f>
        <v/>
      </c>
      <c r="M809" s="572">
        <v>104.17</v>
      </c>
      <c r="N809" s="572">
        <v>104.17</v>
      </c>
      <c r="O809" s="572">
        <v>104.17</v>
      </c>
      <c r="P809" s="324" t="str">
        <f>IF((0=$C809),"",IFERROR(IF($C809&lt;2,$C809*M809,IF(AND(2&lt;=$C809,$C809&lt;=5),$C809*N809,IF($C809&gt;5,$C809*O809,"No Offer"))),"No Offer"))</f>
        <v/>
      </c>
      <c r="Q809" s="575">
        <v>80</v>
      </c>
      <c r="R809" s="575">
        <v>80</v>
      </c>
      <c r="S809" s="575">
        <v>80</v>
      </c>
      <c r="T809" s="326" t="str">
        <f>IF((0=$C809),"",IFERROR(IF($C809&lt;2,$C809*Q809,IF(AND(2&lt;=$C809,$C809&lt;=5),$C809*R809,IF($C809&gt;5,$C809*S809,"No Offer"))),"No Offer"))</f>
        <v/>
      </c>
      <c r="U809" s="576">
        <v>150</v>
      </c>
      <c r="V809" s="576">
        <v>125</v>
      </c>
      <c r="W809" s="576">
        <v>125</v>
      </c>
      <c r="X809" s="324" t="str">
        <f>IF((0=$C809),"",IFERROR(IF($C809&lt;2,$C809*U809,IF(AND(2&lt;=$C809,$C809&lt;=5),$C809*V809,IF($C809&gt;5,$C809*W809,"No Offer"))),"No Offer"))</f>
        <v/>
      </c>
      <c r="Y809" s="409" t="s">
        <v>402</v>
      </c>
      <c r="Z809" s="409" t="s">
        <v>402</v>
      </c>
      <c r="AA809" s="409" t="s">
        <v>403</v>
      </c>
      <c r="AB809" s="326" t="str">
        <f>IF((0=$C809),"",IFERROR(IF($C809&lt;2,$C809*Y809,IF(AND(2&lt;=$C809,$C809&lt;=5),$C809*Z809,IF($C809&gt;5,$C809*AA809,"No Offer"))),"No Offer"))</f>
        <v/>
      </c>
      <c r="AC809" s="651">
        <v>805</v>
      </c>
      <c r="AD809" s="651">
        <f>AC809</f>
        <v>805</v>
      </c>
    </row>
    <row r="810" spans="1:30" ht="15" x14ac:dyDescent="0.2">
      <c r="A810" s="316"/>
      <c r="B810" s="317"/>
      <c r="C810" s="318"/>
      <c r="D810" s="562"/>
      <c r="E810" s="572"/>
      <c r="F810" s="572"/>
      <c r="G810" s="572"/>
      <c r="H810" s="569"/>
      <c r="I810" s="573"/>
      <c r="J810" s="573"/>
      <c r="K810" s="573"/>
      <c r="L810" s="573"/>
      <c r="M810" s="572"/>
      <c r="N810" s="572"/>
      <c r="O810" s="572"/>
      <c r="P810" s="572"/>
      <c r="Q810" s="575"/>
      <c r="R810" s="575"/>
      <c r="S810" s="575"/>
      <c r="T810" s="575"/>
      <c r="U810" s="576"/>
      <c r="V810" s="576"/>
      <c r="W810" s="576"/>
      <c r="X810" s="576"/>
      <c r="Y810" s="573"/>
      <c r="Z810" s="573"/>
      <c r="AA810" s="573"/>
      <c r="AB810" s="411"/>
      <c r="AC810" s="651">
        <v>806</v>
      </c>
    </row>
    <row r="811" spans="1:30" ht="15" x14ac:dyDescent="0.2">
      <c r="A811" s="331"/>
      <c r="B811" s="343" t="s">
        <v>520</v>
      </c>
      <c r="C811" s="334"/>
      <c r="D811" s="587"/>
      <c r="E811" s="804" t="s">
        <v>1059</v>
      </c>
      <c r="F811" s="804" t="s">
        <v>2162</v>
      </c>
      <c r="G811" s="804" t="s">
        <v>1766</v>
      </c>
      <c r="H811" s="587"/>
      <c r="I811" s="805" t="s">
        <v>1059</v>
      </c>
      <c r="J811" s="805" t="s">
        <v>2162</v>
      </c>
      <c r="K811" s="805" t="s">
        <v>1766</v>
      </c>
      <c r="L811" s="805"/>
      <c r="M811" s="804" t="s">
        <v>1059</v>
      </c>
      <c r="N811" s="804" t="s">
        <v>2162</v>
      </c>
      <c r="O811" s="804" t="s">
        <v>1766</v>
      </c>
      <c r="P811" s="804"/>
      <c r="Q811" s="804" t="s">
        <v>1059</v>
      </c>
      <c r="R811" s="804" t="s">
        <v>2162</v>
      </c>
      <c r="S811" s="804" t="s">
        <v>1766</v>
      </c>
      <c r="T811" s="804"/>
      <c r="U811" s="805" t="s">
        <v>1059</v>
      </c>
      <c r="V811" s="805" t="s">
        <v>2162</v>
      </c>
      <c r="W811" s="805" t="s">
        <v>1766</v>
      </c>
      <c r="X811" s="805"/>
      <c r="Y811" s="805" t="s">
        <v>1059</v>
      </c>
      <c r="Z811" s="805" t="s">
        <v>2162</v>
      </c>
      <c r="AA811" s="805" t="s">
        <v>1766</v>
      </c>
      <c r="AB811" s="433"/>
      <c r="AC811" s="651">
        <v>807</v>
      </c>
    </row>
    <row r="812" spans="1:30" ht="15" x14ac:dyDescent="0.2">
      <c r="A812" s="720"/>
      <c r="B812" s="721" t="s">
        <v>2210</v>
      </c>
      <c r="C812" s="722"/>
      <c r="D812" s="723"/>
      <c r="E812" s="723"/>
      <c r="F812" s="723"/>
      <c r="G812" s="724">
        <f>SUM(H814:H820)</f>
        <v>0</v>
      </c>
      <c r="H812" s="723"/>
      <c r="I812" s="725"/>
      <c r="J812" s="726"/>
      <c r="K812" s="724">
        <f>SUM(L814:L820)</f>
        <v>0</v>
      </c>
      <c r="L812" s="725"/>
      <c r="M812" s="727"/>
      <c r="N812" s="728"/>
      <c r="O812" s="724">
        <f>SUM(P814:P820)</f>
        <v>0</v>
      </c>
      <c r="P812" s="727"/>
      <c r="Q812" s="727"/>
      <c r="R812" s="728"/>
      <c r="S812" s="724">
        <f>SUM(T814:T820)</f>
        <v>0</v>
      </c>
      <c r="T812" s="727"/>
      <c r="U812" s="725"/>
      <c r="V812" s="726"/>
      <c r="W812" s="724">
        <f>SUM(X814:X820)</f>
        <v>0</v>
      </c>
      <c r="X812" s="725"/>
      <c r="Y812" s="725"/>
      <c r="Z812" s="726"/>
      <c r="AA812" s="724">
        <f>SUM(AB814:AB820)</f>
        <v>0</v>
      </c>
      <c r="AB812" s="729"/>
      <c r="AC812" s="651">
        <v>808</v>
      </c>
    </row>
    <row r="813" spans="1:30" ht="15" x14ac:dyDescent="0.2">
      <c r="A813" s="316"/>
      <c r="B813" s="317"/>
      <c r="C813" s="318"/>
      <c r="D813" s="562"/>
      <c r="E813" s="572"/>
      <c r="F813" s="572"/>
      <c r="G813" s="572"/>
      <c r="H813" s="569"/>
      <c r="I813" s="573"/>
      <c r="J813" s="573"/>
      <c r="K813" s="573"/>
      <c r="L813" s="573"/>
      <c r="M813" s="572"/>
      <c r="N813" s="572"/>
      <c r="O813" s="572"/>
      <c r="P813" s="572"/>
      <c r="Q813" s="575"/>
      <c r="R813" s="575"/>
      <c r="S813" s="575"/>
      <c r="T813" s="575"/>
      <c r="U813" s="576"/>
      <c r="V813" s="576"/>
      <c r="W813" s="576"/>
      <c r="X813" s="576"/>
      <c r="Y813" s="573"/>
      <c r="Z813" s="573"/>
      <c r="AA813" s="573"/>
      <c r="AB813" s="411"/>
      <c r="AC813" s="651">
        <v>809</v>
      </c>
    </row>
    <row r="814" spans="1:30" ht="25.5" x14ac:dyDescent="0.2">
      <c r="A814" s="316" t="s">
        <v>2844</v>
      </c>
      <c r="B814" s="317" t="s">
        <v>2845</v>
      </c>
      <c r="C814" s="318">
        <f>'Series 1100 Input'!J814</f>
        <v>0</v>
      </c>
      <c r="D814" s="346" t="s">
        <v>30</v>
      </c>
      <c r="E814" s="572">
        <v>518.46</v>
      </c>
      <c r="F814" s="572">
        <v>518.46</v>
      </c>
      <c r="G814" s="572">
        <v>518.46</v>
      </c>
      <c r="H814" s="324" t="str">
        <f>IF((0=$C814),"",IFERROR(IF($C814&lt;2,$C814*E814,IF(AND(2&lt;=$C814,$C814&lt;=5),$C814*F814,IF($C814&gt;5,$C814*G814,"No Offer"))),"No Offer"))</f>
        <v/>
      </c>
      <c r="I814" s="573">
        <v>350</v>
      </c>
      <c r="J814" s="573">
        <v>350</v>
      </c>
      <c r="K814" s="573">
        <v>350</v>
      </c>
      <c r="L814" s="326" t="str">
        <f>IF((0=$C814),"",IFERROR(IF($C814&lt;2,$C814*I814,IF(AND(2&lt;=$C814,$C814&lt;=5),$C814*J814,IF($C814&gt;5,$C814*K814,"No Offer"))),"No Offer"))</f>
        <v/>
      </c>
      <c r="M814" s="572">
        <v>193.91</v>
      </c>
      <c r="N814" s="572">
        <v>193.91</v>
      </c>
      <c r="O814" s="572">
        <v>193.91</v>
      </c>
      <c r="P814" s="324" t="str">
        <f>IF((0=$C814),"",IFERROR(IF($C814&lt;2,$C814*M814,IF(AND(2&lt;=$C814,$C814&lt;=5),$C814*N814,IF($C814&gt;5,$C814*O814,"No Offer"))),"No Offer"))</f>
        <v/>
      </c>
      <c r="Q814" s="575">
        <v>650</v>
      </c>
      <c r="R814" s="575">
        <v>650</v>
      </c>
      <c r="S814" s="575">
        <v>650</v>
      </c>
      <c r="T814" s="326" t="str">
        <f>IF((0=$C814),"",IFERROR(IF($C814&lt;2,$C814*Q814,IF(AND(2&lt;=$C814,$C814&lt;=5),$C814*R814,IF($C814&gt;5,$C814*S814,"No Offer"))),"No Offer"))</f>
        <v/>
      </c>
      <c r="U814" s="576">
        <v>750</v>
      </c>
      <c r="V814" s="576">
        <v>750</v>
      </c>
      <c r="W814" s="576">
        <v>750</v>
      </c>
      <c r="X814" s="324" t="str">
        <f>IF((0=$C814),"",IFERROR(IF($C814&lt;2,$C814*U814,IF(AND(2&lt;=$C814,$C814&lt;=5),$C814*V814,IF($C814&gt;5,$C814*W814,"No Offer"))),"No Offer"))</f>
        <v/>
      </c>
      <c r="Y814" s="409" t="s">
        <v>402</v>
      </c>
      <c r="Z814" s="409" t="s">
        <v>402</v>
      </c>
      <c r="AA814" s="409" t="s">
        <v>403</v>
      </c>
      <c r="AB814" s="326" t="str">
        <f>IF((0=$C814),"",IFERROR(IF($C814&lt;2,$C814*Y814,IF(AND(2&lt;=$C814,$C814&lt;=5),$C814*Z814,IF($C814&gt;5,$C814*AA814,"No Offer"))),"No Offer"))</f>
        <v/>
      </c>
      <c r="AC814" s="651">
        <v>810</v>
      </c>
      <c r="AD814" s="651">
        <f>AC814</f>
        <v>810</v>
      </c>
    </row>
    <row r="815" spans="1:30" ht="15" x14ac:dyDescent="0.2">
      <c r="A815" s="316"/>
      <c r="B815" s="317"/>
      <c r="C815" s="318"/>
      <c r="D815" s="562"/>
      <c r="E815" s="572"/>
      <c r="F815" s="572"/>
      <c r="G815" s="572"/>
      <c r="H815" s="572"/>
      <c r="I815" s="573"/>
      <c r="J815" s="573"/>
      <c r="K815" s="573"/>
      <c r="L815" s="575"/>
      <c r="M815" s="572"/>
      <c r="N815" s="572"/>
      <c r="O815" s="572"/>
      <c r="P815" s="572"/>
      <c r="Q815" s="575"/>
      <c r="R815" s="575"/>
      <c r="S815" s="575"/>
      <c r="T815" s="575"/>
      <c r="U815" s="576"/>
      <c r="V815" s="576"/>
      <c r="W815" s="576"/>
      <c r="X815" s="572"/>
      <c r="Y815" s="573"/>
      <c r="Z815" s="573"/>
      <c r="AA815" s="573"/>
      <c r="AB815" s="575"/>
      <c r="AC815" s="651">
        <v>811</v>
      </c>
    </row>
    <row r="816" spans="1:30" ht="25.5" x14ac:dyDescent="0.2">
      <c r="A816" s="316" t="s">
        <v>2846</v>
      </c>
      <c r="B816" s="317" t="s">
        <v>2847</v>
      </c>
      <c r="C816" s="318">
        <f>'Series 1100 Input'!J816</f>
        <v>0</v>
      </c>
      <c r="D816" s="346" t="s">
        <v>30</v>
      </c>
      <c r="E816" s="572">
        <v>735.34</v>
      </c>
      <c r="F816" s="572">
        <v>735.34</v>
      </c>
      <c r="G816" s="572">
        <v>735.34</v>
      </c>
      <c r="H816" s="324" t="str">
        <f>IF((0=$C816),"",IFERROR(IF($C816&lt;2,$C816*E816,IF(AND(2&lt;=$C816,$C816&lt;=5),$C816*F816,IF($C816&gt;5,$C816*G816,"No Offer"))),"No Offer"))</f>
        <v/>
      </c>
      <c r="I816" s="573">
        <v>350</v>
      </c>
      <c r="J816" s="573">
        <v>350</v>
      </c>
      <c r="K816" s="573">
        <v>350</v>
      </c>
      <c r="L816" s="326" t="str">
        <f>IF((0=$C816),"",IFERROR(IF($C816&lt;2,$C816*I816,IF(AND(2&lt;=$C816,$C816&lt;=5),$C816*J816,IF($C816&gt;5,$C816*K816,"No Offer"))),"No Offer"))</f>
        <v/>
      </c>
      <c r="M816" s="572">
        <v>276.49</v>
      </c>
      <c r="N816" s="572">
        <v>276.49</v>
      </c>
      <c r="O816" s="572">
        <v>276.49</v>
      </c>
      <c r="P816" s="324" t="str">
        <f>IF((0=$C816),"",IFERROR(IF($C816&lt;2,$C816*M816,IF(AND(2&lt;=$C816,$C816&lt;=5),$C816*N816,IF($C816&gt;5,$C816*O816,"No Offer"))),"No Offer"))</f>
        <v/>
      </c>
      <c r="Q816" s="575">
        <v>750</v>
      </c>
      <c r="R816" s="575">
        <v>750</v>
      </c>
      <c r="S816" s="575">
        <v>750</v>
      </c>
      <c r="T816" s="326" t="str">
        <f>IF((0=$C816),"",IFERROR(IF($C816&lt;2,$C816*Q816,IF(AND(2&lt;=$C816,$C816&lt;=5),$C816*R816,IF($C816&gt;5,$C816*S816,"No Offer"))),"No Offer"))</f>
        <v/>
      </c>
      <c r="U816" s="576">
        <v>900</v>
      </c>
      <c r="V816" s="576">
        <v>900</v>
      </c>
      <c r="W816" s="576">
        <v>900</v>
      </c>
      <c r="X816" s="324" t="str">
        <f>IF((0=$C816),"",IFERROR(IF($C816&lt;2,$C816*U816,IF(AND(2&lt;=$C816,$C816&lt;=5),$C816*V816,IF($C816&gt;5,$C816*W816,"No Offer"))),"No Offer"))</f>
        <v/>
      </c>
      <c r="Y816" s="409" t="s">
        <v>402</v>
      </c>
      <c r="Z816" s="409" t="s">
        <v>402</v>
      </c>
      <c r="AA816" s="409" t="s">
        <v>403</v>
      </c>
      <c r="AB816" s="326" t="str">
        <f>IF((0=$C816),"",IFERROR(IF($C816&lt;2,$C816*Y816,IF(AND(2&lt;=$C816,$C816&lt;=5),$C816*Z816,IF($C816&gt;5,$C816*AA816,"No Offer"))),"No Offer"))</f>
        <v/>
      </c>
      <c r="AC816" s="651">
        <v>812</v>
      </c>
      <c r="AD816" s="651">
        <f>AC816</f>
        <v>812</v>
      </c>
    </row>
    <row r="817" spans="1:30" ht="15" x14ac:dyDescent="0.2">
      <c r="A817" s="316"/>
      <c r="B817" s="317"/>
      <c r="C817" s="318"/>
      <c r="D817" s="562"/>
      <c r="E817" s="572"/>
      <c r="F817" s="572"/>
      <c r="G817" s="572"/>
      <c r="H817" s="408"/>
      <c r="I817" s="573"/>
      <c r="J817" s="573"/>
      <c r="K817" s="573"/>
      <c r="L817" s="411"/>
      <c r="M817" s="572"/>
      <c r="N817" s="572"/>
      <c r="O817" s="572"/>
      <c r="P817" s="408"/>
      <c r="Q817" s="575"/>
      <c r="R817" s="575"/>
      <c r="S817" s="575"/>
      <c r="T817" s="411"/>
      <c r="U817" s="576"/>
      <c r="V817" s="576"/>
      <c r="W817" s="576"/>
      <c r="X817" s="408"/>
      <c r="Y817" s="573"/>
      <c r="Z817" s="573"/>
      <c r="AA817" s="573"/>
      <c r="AB817" s="411"/>
      <c r="AC817" s="651">
        <v>813</v>
      </c>
    </row>
    <row r="818" spans="1:30" ht="25.5" x14ac:dyDescent="0.2">
      <c r="A818" s="316" t="s">
        <v>2848</v>
      </c>
      <c r="B818" s="317" t="s">
        <v>2849</v>
      </c>
      <c r="C818" s="318">
        <f>'Series 1100 Input'!J818</f>
        <v>0</v>
      </c>
      <c r="D818" s="346" t="s">
        <v>30</v>
      </c>
      <c r="E818" s="572">
        <v>976.42</v>
      </c>
      <c r="F818" s="572">
        <v>976.42</v>
      </c>
      <c r="G818" s="572">
        <v>976.42</v>
      </c>
      <c r="H818" s="324" t="str">
        <f>IF((0=$C818),"",IFERROR(IF($C818&lt;2,$C818*E818,IF(AND(2&lt;=$C818,$C818&lt;=5),$C818*F818,IF($C818&gt;5,$C818*G818,"No Offer"))),"No Offer"))</f>
        <v/>
      </c>
      <c r="I818" s="573">
        <v>350</v>
      </c>
      <c r="J818" s="573">
        <v>350</v>
      </c>
      <c r="K818" s="573">
        <v>350</v>
      </c>
      <c r="L818" s="326" t="str">
        <f>IF((0=$C818),"",IFERROR(IF($C818&lt;2,$C818*I818,IF(AND(2&lt;=$C818,$C818&lt;=5),$C818*J818,IF($C818&gt;5,$C818*K818,"No Offer"))),"No Offer"))</f>
        <v/>
      </c>
      <c r="M818" s="572">
        <v>529.98</v>
      </c>
      <c r="N818" s="572">
        <v>529.98</v>
      </c>
      <c r="O818" s="572">
        <v>529.98</v>
      </c>
      <c r="P818" s="324" t="str">
        <f>IF((0=$C818),"",IFERROR(IF($C818&lt;2,$C818*M818,IF(AND(2&lt;=$C818,$C818&lt;=5),$C818*N818,IF($C818&gt;5,$C818*O818,"No Offer"))),"No Offer"))</f>
        <v/>
      </c>
      <c r="Q818" s="575">
        <v>800</v>
      </c>
      <c r="R818" s="575">
        <v>800</v>
      </c>
      <c r="S818" s="575">
        <v>800</v>
      </c>
      <c r="T818" s="326" t="str">
        <f>IF((0=$C818),"",IFERROR(IF($C818&lt;2,$C818*Q818,IF(AND(2&lt;=$C818,$C818&lt;=5),$C818*R818,IF($C818&gt;5,$C818*S818,"No Offer"))),"No Offer"))</f>
        <v/>
      </c>
      <c r="U818" s="576">
        <v>1050</v>
      </c>
      <c r="V818" s="576">
        <v>1050</v>
      </c>
      <c r="W818" s="576">
        <v>1050</v>
      </c>
      <c r="X818" s="324" t="str">
        <f>IF((0=$C818),"",IFERROR(IF($C818&lt;2,$C818*U818,IF(AND(2&lt;=$C818,$C818&lt;=5),$C818*V818,IF($C818&gt;5,$C818*W818,"No Offer"))),"No Offer"))</f>
        <v/>
      </c>
      <c r="Y818" s="409" t="s">
        <v>402</v>
      </c>
      <c r="Z818" s="409" t="s">
        <v>402</v>
      </c>
      <c r="AA818" s="409" t="s">
        <v>403</v>
      </c>
      <c r="AB818" s="326" t="str">
        <f>IF((0=$C818),"",IFERROR(IF($C818&lt;2,$C818*Y818,IF(AND(2&lt;=$C818,$C818&lt;=5),$C818*Z818,IF($C818&gt;5,$C818*AA818,"No Offer"))),"No Offer"))</f>
        <v/>
      </c>
      <c r="AC818" s="651">
        <v>814</v>
      </c>
      <c r="AD818" s="651">
        <f>AC818</f>
        <v>814</v>
      </c>
    </row>
    <row r="819" spans="1:30" ht="15" x14ac:dyDescent="0.2">
      <c r="A819" s="316"/>
      <c r="B819" s="317"/>
      <c r="C819" s="318"/>
      <c r="D819" s="562"/>
      <c r="E819" s="572"/>
      <c r="F819" s="572"/>
      <c r="G819" s="572"/>
      <c r="H819" s="572"/>
      <c r="I819" s="573"/>
      <c r="J819" s="573"/>
      <c r="K819" s="573"/>
      <c r="L819" s="575"/>
      <c r="M819" s="572"/>
      <c r="N819" s="572"/>
      <c r="O819" s="572"/>
      <c r="P819" s="572"/>
      <c r="Q819" s="575"/>
      <c r="R819" s="575"/>
      <c r="S819" s="575"/>
      <c r="T819" s="575"/>
      <c r="U819" s="576"/>
      <c r="V819" s="576"/>
      <c r="W819" s="576"/>
      <c r="X819" s="572"/>
      <c r="Y819" s="573"/>
      <c r="Z819" s="573"/>
      <c r="AA819" s="573"/>
      <c r="AB819" s="575"/>
      <c r="AC819" s="651">
        <v>815</v>
      </c>
    </row>
    <row r="820" spans="1:30" ht="25.5" x14ac:dyDescent="0.2">
      <c r="A820" s="316" t="s">
        <v>2850</v>
      </c>
      <c r="B820" s="317" t="s">
        <v>2851</v>
      </c>
      <c r="C820" s="318">
        <f>'Series 1100 Input'!J820</f>
        <v>0</v>
      </c>
      <c r="D820" s="346" t="s">
        <v>30</v>
      </c>
      <c r="E820" s="572">
        <v>1012.72</v>
      </c>
      <c r="F820" s="572">
        <v>1012.72</v>
      </c>
      <c r="G820" s="572">
        <v>1012.72</v>
      </c>
      <c r="H820" s="324" t="str">
        <f>IF((0=$C820),"",IFERROR(IF($C820&lt;2,$C820*E820,IF(AND(2&lt;=$C820,$C820&lt;=5),$C820*F820,IF($C820&gt;5,$C820*G820,"No Offer"))),"No Offer"))</f>
        <v/>
      </c>
      <c r="I820" s="573">
        <v>350</v>
      </c>
      <c r="J820" s="573">
        <v>350</v>
      </c>
      <c r="K820" s="573">
        <v>350</v>
      </c>
      <c r="L820" s="326" t="str">
        <f>IF((0=$C820),"",IFERROR(IF($C820&lt;2,$C820*I820,IF(AND(2&lt;=$C820,$C820&lt;=5),$C820*J820,IF($C820&gt;5,$C820*K820,"No Offer"))),"No Offer"))</f>
        <v/>
      </c>
      <c r="M820" s="572">
        <v>1031.2</v>
      </c>
      <c r="N820" s="572">
        <v>1031.2</v>
      </c>
      <c r="O820" s="572">
        <v>1031.2</v>
      </c>
      <c r="P820" s="324" t="str">
        <f>IF((0=$C820),"",IFERROR(IF($C820&lt;2,$C820*M820,IF(AND(2&lt;=$C820,$C820&lt;=5),$C820*N820,IF($C820&gt;5,$C820*O820,"No Offer"))),"No Offer"))</f>
        <v/>
      </c>
      <c r="Q820" s="575">
        <v>850</v>
      </c>
      <c r="R820" s="575">
        <v>850</v>
      </c>
      <c r="S820" s="575">
        <v>850</v>
      </c>
      <c r="T820" s="326" t="str">
        <f>IF((0=$C820),"",IFERROR(IF($C820&lt;2,$C820*Q820,IF(AND(2&lt;=$C820,$C820&lt;=5),$C820*R820,IF($C820&gt;5,$C820*S820,"No Offer"))),"No Offer"))</f>
        <v/>
      </c>
      <c r="U820" s="576">
        <v>1200</v>
      </c>
      <c r="V820" s="576">
        <v>1200</v>
      </c>
      <c r="W820" s="576">
        <v>1200</v>
      </c>
      <c r="X820" s="324" t="str">
        <f>IF((0=$C820),"",IFERROR(IF($C820&lt;2,$C820*U820,IF(AND(2&lt;=$C820,$C820&lt;=5),$C820*V820,IF($C820&gt;5,$C820*W820,"No Offer"))),"No Offer"))</f>
        <v/>
      </c>
      <c r="Y820" s="409" t="s">
        <v>402</v>
      </c>
      <c r="Z820" s="409" t="s">
        <v>402</v>
      </c>
      <c r="AA820" s="409" t="s">
        <v>403</v>
      </c>
      <c r="AB820" s="326" t="str">
        <f>IF((0=$C820),"",IFERROR(IF($C820&lt;2,$C820*Y820,IF(AND(2&lt;=$C820,$C820&lt;=5),$C820*Z820,IF($C820&gt;5,$C820*AA820,"No Offer"))),"No Offer"))</f>
        <v/>
      </c>
      <c r="AC820" s="651">
        <v>816</v>
      </c>
      <c r="AD820" s="651">
        <f>AC820</f>
        <v>816</v>
      </c>
    </row>
    <row r="821" spans="1:30" ht="15" x14ac:dyDescent="0.2">
      <c r="A821" s="316"/>
      <c r="B821" s="317"/>
      <c r="C821" s="318"/>
      <c r="D821" s="562"/>
      <c r="E821" s="572"/>
      <c r="F821" s="572"/>
      <c r="G821" s="572"/>
      <c r="H821" s="569"/>
      <c r="I821" s="573"/>
      <c r="J821" s="573"/>
      <c r="K821" s="573"/>
      <c r="L821" s="573"/>
      <c r="M821" s="572"/>
      <c r="N821" s="572"/>
      <c r="O821" s="572"/>
      <c r="P821" s="572"/>
      <c r="Q821" s="575"/>
      <c r="R821" s="575"/>
      <c r="S821" s="575"/>
      <c r="T821" s="575"/>
      <c r="U821" s="576"/>
      <c r="V821" s="576"/>
      <c r="W821" s="576"/>
      <c r="X821" s="576"/>
      <c r="Y821" s="573"/>
      <c r="Z821" s="573"/>
      <c r="AA821" s="573"/>
      <c r="AB821" s="411"/>
      <c r="AC821" s="651">
        <v>817</v>
      </c>
    </row>
    <row r="822" spans="1:30" ht="15" x14ac:dyDescent="0.2">
      <c r="A822" s="331"/>
      <c r="B822" s="343" t="s">
        <v>529</v>
      </c>
      <c r="C822" s="334"/>
      <c r="D822" s="587"/>
      <c r="E822" s="804" t="s">
        <v>1059</v>
      </c>
      <c r="F822" s="804" t="s">
        <v>2162</v>
      </c>
      <c r="G822" s="804" t="s">
        <v>1766</v>
      </c>
      <c r="H822" s="587"/>
      <c r="I822" s="805" t="s">
        <v>1059</v>
      </c>
      <c r="J822" s="805" t="s">
        <v>2162</v>
      </c>
      <c r="K822" s="805" t="s">
        <v>1766</v>
      </c>
      <c r="L822" s="805"/>
      <c r="M822" s="804" t="s">
        <v>1059</v>
      </c>
      <c r="N822" s="804" t="s">
        <v>2162</v>
      </c>
      <c r="O822" s="804" t="s">
        <v>1766</v>
      </c>
      <c r="P822" s="804"/>
      <c r="Q822" s="804" t="s">
        <v>1059</v>
      </c>
      <c r="R822" s="804" t="s">
        <v>2162</v>
      </c>
      <c r="S822" s="804" t="s">
        <v>1766</v>
      </c>
      <c r="T822" s="804"/>
      <c r="U822" s="805" t="s">
        <v>1059</v>
      </c>
      <c r="V822" s="805" t="s">
        <v>2162</v>
      </c>
      <c r="W822" s="805" t="s">
        <v>1766</v>
      </c>
      <c r="X822" s="805"/>
      <c r="Y822" s="805" t="s">
        <v>1059</v>
      </c>
      <c r="Z822" s="805" t="s">
        <v>2162</v>
      </c>
      <c r="AA822" s="805" t="s">
        <v>1766</v>
      </c>
      <c r="AB822" s="433"/>
      <c r="AC822" s="651">
        <v>818</v>
      </c>
    </row>
    <row r="823" spans="1:30" ht="15" x14ac:dyDescent="0.2">
      <c r="A823" s="720"/>
      <c r="B823" s="721" t="s">
        <v>2210</v>
      </c>
      <c r="C823" s="722"/>
      <c r="D823" s="723"/>
      <c r="E823" s="723"/>
      <c r="F823" s="723"/>
      <c r="G823" s="724">
        <f>SUM(H825:H829)</f>
        <v>0</v>
      </c>
      <c r="H823" s="723"/>
      <c r="I823" s="725"/>
      <c r="J823" s="726"/>
      <c r="K823" s="724">
        <f>SUM(L825:L829)</f>
        <v>0</v>
      </c>
      <c r="L823" s="725"/>
      <c r="M823" s="727"/>
      <c r="N823" s="728"/>
      <c r="O823" s="724">
        <f>SUM(P825:P829)</f>
        <v>0</v>
      </c>
      <c r="P823" s="727"/>
      <c r="Q823" s="727"/>
      <c r="R823" s="728"/>
      <c r="S823" s="724">
        <f>SUM(T825:T829)</f>
        <v>0</v>
      </c>
      <c r="T823" s="727"/>
      <c r="U823" s="725"/>
      <c r="V823" s="726"/>
      <c r="W823" s="724">
        <f>SUM(X825:X829)</f>
        <v>0</v>
      </c>
      <c r="X823" s="725"/>
      <c r="Y823" s="725"/>
      <c r="Z823" s="726"/>
      <c r="AA823" s="724">
        <f>SUM(AB825:AB829)</f>
        <v>0</v>
      </c>
      <c r="AB823" s="729"/>
      <c r="AC823" s="651">
        <v>819</v>
      </c>
    </row>
    <row r="824" spans="1:30" ht="15" x14ac:dyDescent="0.2">
      <c r="A824" s="316"/>
      <c r="B824" s="317"/>
      <c r="C824" s="318"/>
      <c r="D824" s="562"/>
      <c r="E824" s="572"/>
      <c r="F824" s="572"/>
      <c r="G824" s="572"/>
      <c r="H824" s="569"/>
      <c r="I824" s="573"/>
      <c r="J824" s="573"/>
      <c r="K824" s="573"/>
      <c r="L824" s="573"/>
      <c r="M824" s="572"/>
      <c r="N824" s="572"/>
      <c r="O824" s="572"/>
      <c r="P824" s="572"/>
      <c r="Q824" s="575"/>
      <c r="R824" s="575"/>
      <c r="S824" s="575"/>
      <c r="T824" s="575"/>
      <c r="U824" s="576"/>
      <c r="V824" s="576"/>
      <c r="W824" s="576"/>
      <c r="X824" s="576"/>
      <c r="Y824" s="573"/>
      <c r="Z824" s="573"/>
      <c r="AA824" s="573"/>
      <c r="AB824" s="411"/>
      <c r="AC824" s="651">
        <v>820</v>
      </c>
    </row>
    <row r="825" spans="1:30" ht="15" x14ac:dyDescent="0.2">
      <c r="A825" s="316" t="s">
        <v>2852</v>
      </c>
      <c r="B825" s="317" t="s">
        <v>2853</v>
      </c>
      <c r="C825" s="318">
        <f>'Series 1100 Input'!J825</f>
        <v>0</v>
      </c>
      <c r="D825" s="346" t="s">
        <v>30</v>
      </c>
      <c r="E825" s="572">
        <v>31.46</v>
      </c>
      <c r="F825" s="572">
        <v>31.46</v>
      </c>
      <c r="G825" s="572">
        <v>31.46</v>
      </c>
      <c r="H825" s="324" t="str">
        <f>IF((0=$C825),"",IFERROR(IF($C825&lt;2,$C825*E825,IF(AND(2&lt;=$C825,$C825&lt;=5),$C825*F825,IF($C825&gt;5,$C825*G825,"No Offer"))),"No Offer"))</f>
        <v/>
      </c>
      <c r="I825" s="573">
        <v>50</v>
      </c>
      <c r="J825" s="573">
        <v>50</v>
      </c>
      <c r="K825" s="573">
        <v>50</v>
      </c>
      <c r="L825" s="326" t="str">
        <f>IF((0=$C825),"",IFERROR(IF($C825&lt;2,$C825*I825,IF(AND(2&lt;=$C825,$C825&lt;=5),$C825*J825,IF($C825&gt;5,$C825*K825,"No Offer"))),"No Offer"))</f>
        <v/>
      </c>
      <c r="M825" s="572">
        <v>49.71</v>
      </c>
      <c r="N825" s="572">
        <v>49.71</v>
      </c>
      <c r="O825" s="572">
        <v>49.71</v>
      </c>
      <c r="P825" s="324" t="str">
        <f>IF((0=$C825),"",IFERROR(IF($C825&lt;2,$C825*M825,IF(AND(2&lt;=$C825,$C825&lt;=5),$C825*N825,IF($C825&gt;5,$C825*O825,"No Offer"))),"No Offer"))</f>
        <v/>
      </c>
      <c r="Q825" s="575">
        <v>40</v>
      </c>
      <c r="R825" s="575">
        <v>40</v>
      </c>
      <c r="S825" s="575">
        <v>40</v>
      </c>
      <c r="T825" s="326" t="str">
        <f>IF((0=$C825),"",IFERROR(IF($C825&lt;2,$C825*Q825,IF(AND(2&lt;=$C825,$C825&lt;=5),$C825*R825,IF($C825&gt;5,$C825*S825,"No Offer"))),"No Offer"))</f>
        <v/>
      </c>
      <c r="U825" s="576">
        <v>75.75</v>
      </c>
      <c r="V825" s="576">
        <v>55.5</v>
      </c>
      <c r="W825" s="576">
        <v>55.5</v>
      </c>
      <c r="X825" s="324" t="str">
        <f>IF((0=$C825),"",IFERROR(IF($C825&lt;2,$C825*U825,IF(AND(2&lt;=$C825,$C825&lt;=5),$C825*V825,IF($C825&gt;5,$C825*W825,"No Offer"))),"No Offer"))</f>
        <v/>
      </c>
      <c r="Y825" s="409" t="s">
        <v>402</v>
      </c>
      <c r="Z825" s="409" t="s">
        <v>402</v>
      </c>
      <c r="AA825" s="409" t="s">
        <v>403</v>
      </c>
      <c r="AB825" s="326" t="str">
        <f>IF((0=$C825),"",IFERROR(IF($C825&lt;2,$C825*Y825,IF(AND(2&lt;=$C825,$C825&lt;=5),$C825*Z825,IF($C825&gt;5,$C825*AA825,"No Offer"))),"No Offer"))</f>
        <v/>
      </c>
      <c r="AC825" s="651">
        <v>821</v>
      </c>
      <c r="AD825" s="651">
        <f>AC825</f>
        <v>821</v>
      </c>
    </row>
    <row r="826" spans="1:30" ht="15" x14ac:dyDescent="0.2">
      <c r="A826" s="316"/>
      <c r="B826" s="317"/>
      <c r="C826" s="318"/>
      <c r="D826" s="562"/>
      <c r="E826" s="572"/>
      <c r="F826" s="572"/>
      <c r="G826" s="572"/>
      <c r="H826" s="572"/>
      <c r="I826" s="573"/>
      <c r="J826" s="573"/>
      <c r="K826" s="573"/>
      <c r="L826" s="575"/>
      <c r="M826" s="572"/>
      <c r="N826" s="572"/>
      <c r="O826" s="572"/>
      <c r="P826" s="572"/>
      <c r="Q826" s="575"/>
      <c r="R826" s="575"/>
      <c r="S826" s="575"/>
      <c r="T826" s="575"/>
      <c r="U826" s="576"/>
      <c r="V826" s="576"/>
      <c r="W826" s="576"/>
      <c r="X826" s="572"/>
      <c r="Y826" s="573"/>
      <c r="Z826" s="573"/>
      <c r="AA826" s="573"/>
      <c r="AB826" s="575"/>
      <c r="AC826" s="651">
        <v>822</v>
      </c>
    </row>
    <row r="827" spans="1:30" ht="25.5" x14ac:dyDescent="0.2">
      <c r="A827" s="316" t="s">
        <v>2854</v>
      </c>
      <c r="B827" s="317" t="s">
        <v>2855</v>
      </c>
      <c r="C827" s="318">
        <f>'Series 1100 Input'!J827</f>
        <v>0</v>
      </c>
      <c r="D827" s="346" t="s">
        <v>30</v>
      </c>
      <c r="E827" s="572">
        <v>125.84</v>
      </c>
      <c r="F827" s="572">
        <v>125.84</v>
      </c>
      <c r="G827" s="572">
        <v>125.84</v>
      </c>
      <c r="H827" s="324" t="str">
        <f>IF((0=$C827),"",IFERROR(IF($C827&lt;2,$C827*E827,IF(AND(2&lt;=$C827,$C827&lt;=5),$C827*F827,IF($C827&gt;5,$C827*G827,"No Offer"))),"No Offer"))</f>
        <v/>
      </c>
      <c r="I827" s="573">
        <v>50</v>
      </c>
      <c r="J827" s="573">
        <v>50</v>
      </c>
      <c r="K827" s="573">
        <v>50</v>
      </c>
      <c r="L827" s="326" t="str">
        <f>IF((0=$C827),"",IFERROR(IF($C827&lt;2,$C827*I827,IF(AND(2&lt;=$C827,$C827&lt;=5),$C827*J827,IF($C827&gt;5,$C827*K827,"No Offer"))),"No Offer"))</f>
        <v/>
      </c>
      <c r="M827" s="572">
        <v>35.06</v>
      </c>
      <c r="N827" s="572">
        <v>35.06</v>
      </c>
      <c r="O827" s="572">
        <v>35.06</v>
      </c>
      <c r="P827" s="324" t="str">
        <f>IF((0=$C827),"",IFERROR(IF($C827&lt;2,$C827*M827,IF(AND(2&lt;=$C827,$C827&lt;=5),$C827*N827,IF($C827&gt;5,$C827*O827,"No Offer"))),"No Offer"))</f>
        <v/>
      </c>
      <c r="Q827" s="575">
        <v>75</v>
      </c>
      <c r="R827" s="575">
        <v>75</v>
      </c>
      <c r="S827" s="575">
        <v>75</v>
      </c>
      <c r="T827" s="326" t="str">
        <f>IF((0=$C827),"",IFERROR(IF($C827&lt;2,$C827*Q827,IF(AND(2&lt;=$C827,$C827&lt;=5),$C827*R827,IF($C827&gt;5,$C827*S827,"No Offer"))),"No Offer"))</f>
        <v/>
      </c>
      <c r="U827" s="576">
        <v>89.25</v>
      </c>
      <c r="V827" s="576">
        <v>69</v>
      </c>
      <c r="W827" s="576">
        <v>69</v>
      </c>
      <c r="X827" s="324" t="str">
        <f>IF((0=$C827),"",IFERROR(IF($C827&lt;2,$C827*U827,IF(AND(2&lt;=$C827,$C827&lt;=5),$C827*V827,IF($C827&gt;5,$C827*W827,"No Offer"))),"No Offer"))</f>
        <v/>
      </c>
      <c r="Y827" s="409" t="s">
        <v>402</v>
      </c>
      <c r="Z827" s="409" t="s">
        <v>402</v>
      </c>
      <c r="AA827" s="409" t="s">
        <v>403</v>
      </c>
      <c r="AB827" s="326" t="str">
        <f>IF((0=$C827),"",IFERROR(IF($C827&lt;2,$C827*Y827,IF(AND(2&lt;=$C827,$C827&lt;=5),$C827*Z827,IF($C827&gt;5,$C827*AA827,"No Offer"))),"No Offer"))</f>
        <v/>
      </c>
      <c r="AC827" s="651">
        <v>823</v>
      </c>
      <c r="AD827" s="651">
        <f>AC827</f>
        <v>823</v>
      </c>
    </row>
    <row r="828" spans="1:30" ht="15" x14ac:dyDescent="0.2">
      <c r="A828" s="316"/>
      <c r="B828" s="317"/>
      <c r="C828" s="318"/>
      <c r="D828" s="562"/>
      <c r="E828" s="572"/>
      <c r="F828" s="572"/>
      <c r="G828" s="572"/>
      <c r="H828" s="408"/>
      <c r="I828" s="573"/>
      <c r="J828" s="573"/>
      <c r="K828" s="573"/>
      <c r="L828" s="411"/>
      <c r="M828" s="572"/>
      <c r="N828" s="572"/>
      <c r="O828" s="572"/>
      <c r="P828" s="408"/>
      <c r="Q828" s="575"/>
      <c r="R828" s="575"/>
      <c r="S828" s="575"/>
      <c r="T828" s="411"/>
      <c r="U828" s="576"/>
      <c r="V828" s="576"/>
      <c r="W828" s="576"/>
      <c r="X828" s="408"/>
      <c r="Y828" s="573"/>
      <c r="Z828" s="573"/>
      <c r="AA828" s="573"/>
      <c r="AB828" s="411"/>
      <c r="AC828" s="651">
        <v>824</v>
      </c>
    </row>
    <row r="829" spans="1:30" ht="25.5" x14ac:dyDescent="0.2">
      <c r="A829" s="316" t="s">
        <v>2856</v>
      </c>
      <c r="B829" s="317" t="s">
        <v>2857</v>
      </c>
      <c r="C829" s="318">
        <f>'Series 1100 Input'!J829</f>
        <v>0</v>
      </c>
      <c r="D829" s="346" t="s">
        <v>30</v>
      </c>
      <c r="E829" s="572">
        <v>125.84</v>
      </c>
      <c r="F829" s="572">
        <v>125.84</v>
      </c>
      <c r="G829" s="572">
        <v>125.84</v>
      </c>
      <c r="H829" s="324" t="str">
        <f>IF((0=$C829),"",IFERROR(IF($C829&lt;2,$C829*E829,IF(AND(2&lt;=$C829,$C829&lt;=5),$C829*F829,IF($C829&gt;5,$C829*G829,"No Offer"))),"No Offer"))</f>
        <v/>
      </c>
      <c r="I829" s="573">
        <v>50</v>
      </c>
      <c r="J829" s="573">
        <v>50</v>
      </c>
      <c r="K829" s="573">
        <v>50</v>
      </c>
      <c r="L829" s="326" t="str">
        <f>IF((0=$C829),"",IFERROR(IF($C829&lt;2,$C829*I829,IF(AND(2&lt;=$C829,$C829&lt;=5),$C829*J829,IF($C829&gt;5,$C829*K829,"No Offer"))),"No Offer"))</f>
        <v/>
      </c>
      <c r="M829" s="572">
        <v>35.06</v>
      </c>
      <c r="N829" s="572">
        <v>35.06</v>
      </c>
      <c r="O829" s="572">
        <v>35.06</v>
      </c>
      <c r="P829" s="324" t="str">
        <f>IF((0=$C829),"",IFERROR(IF($C829&lt;2,$C829*M829,IF(AND(2&lt;=$C829,$C829&lt;=5),$C829*N829,IF($C829&gt;5,$C829*O829,"No Offer"))),"No Offer"))</f>
        <v/>
      </c>
      <c r="Q829" s="575">
        <v>100</v>
      </c>
      <c r="R829" s="575">
        <v>100</v>
      </c>
      <c r="S829" s="575">
        <v>100</v>
      </c>
      <c r="T829" s="326" t="str">
        <f>IF((0=$C829),"",IFERROR(IF($C829&lt;2,$C829*Q829,IF(AND(2&lt;=$C829,$C829&lt;=5),$C829*R829,IF($C829&gt;5,$C829*S829,"No Offer"))),"No Offer"))</f>
        <v/>
      </c>
      <c r="U829" s="576">
        <v>75</v>
      </c>
      <c r="V829" s="576">
        <v>50</v>
      </c>
      <c r="W829" s="576">
        <v>50</v>
      </c>
      <c r="X829" s="324" t="str">
        <f>IF((0=$C829),"",IFERROR(IF($C829&lt;2,$C829*U829,IF(AND(2&lt;=$C829,$C829&lt;=5),$C829*V829,IF($C829&gt;5,$C829*W829,"No Offer"))),"No Offer"))</f>
        <v/>
      </c>
      <c r="Y829" s="409" t="s">
        <v>402</v>
      </c>
      <c r="Z829" s="409" t="s">
        <v>402</v>
      </c>
      <c r="AA829" s="409" t="s">
        <v>403</v>
      </c>
      <c r="AB829" s="326" t="str">
        <f>IF((0=$C829),"",IFERROR(IF($C829&lt;2,$C829*Y829,IF(AND(2&lt;=$C829,$C829&lt;=5),$C829*Z829,IF($C829&gt;5,$C829*AA829,"No Offer"))),"No Offer"))</f>
        <v/>
      </c>
      <c r="AC829" s="651">
        <v>825</v>
      </c>
      <c r="AD829" s="651">
        <f>AC829</f>
        <v>825</v>
      </c>
    </row>
    <row r="830" spans="1:30" ht="15" x14ac:dyDescent="0.2">
      <c r="A830" s="316"/>
      <c r="B830" s="317"/>
      <c r="C830" s="318"/>
      <c r="D830" s="562"/>
      <c r="E830" s="572"/>
      <c r="F830" s="572"/>
      <c r="G830" s="572"/>
      <c r="H830" s="569"/>
      <c r="I830" s="573"/>
      <c r="J830" s="573"/>
      <c r="K830" s="573"/>
      <c r="L830" s="573"/>
      <c r="M830" s="572"/>
      <c r="N830" s="572"/>
      <c r="O830" s="572"/>
      <c r="P830" s="572"/>
      <c r="Q830" s="575"/>
      <c r="R830" s="575"/>
      <c r="S830" s="575"/>
      <c r="T830" s="575"/>
      <c r="U830" s="576"/>
      <c r="V830" s="576"/>
      <c r="W830" s="576"/>
      <c r="X830" s="576"/>
      <c r="Y830" s="573"/>
      <c r="Z830" s="573"/>
      <c r="AA830" s="573"/>
      <c r="AB830" s="411"/>
      <c r="AC830" s="651">
        <v>826</v>
      </c>
    </row>
    <row r="831" spans="1:30" ht="15" x14ac:dyDescent="0.2">
      <c r="A831" s="331"/>
      <c r="B831" s="586" t="s">
        <v>1090</v>
      </c>
      <c r="C831" s="334"/>
      <c r="D831" s="587"/>
      <c r="E831" s="634" t="s">
        <v>644</v>
      </c>
      <c r="F831" s="588" t="s">
        <v>397</v>
      </c>
      <c r="G831" s="634" t="s">
        <v>398</v>
      </c>
      <c r="H831" s="587"/>
      <c r="I831" s="635" t="s">
        <v>644</v>
      </c>
      <c r="J831" s="589" t="s">
        <v>397</v>
      </c>
      <c r="K831" s="635" t="s">
        <v>398</v>
      </c>
      <c r="L831" s="635"/>
      <c r="M831" s="634" t="s">
        <v>644</v>
      </c>
      <c r="N831" s="588" t="s">
        <v>397</v>
      </c>
      <c r="O831" s="634" t="s">
        <v>398</v>
      </c>
      <c r="P831" s="634"/>
      <c r="Q831" s="634" t="s">
        <v>644</v>
      </c>
      <c r="R831" s="588" t="s">
        <v>397</v>
      </c>
      <c r="S831" s="634" t="s">
        <v>398</v>
      </c>
      <c r="T831" s="634"/>
      <c r="U831" s="635" t="s">
        <v>644</v>
      </c>
      <c r="V831" s="589" t="s">
        <v>397</v>
      </c>
      <c r="W831" s="635" t="s">
        <v>398</v>
      </c>
      <c r="X831" s="635"/>
      <c r="Y831" s="635" t="s">
        <v>644</v>
      </c>
      <c r="Z831" s="589" t="s">
        <v>397</v>
      </c>
      <c r="AA831" s="635" t="s">
        <v>398</v>
      </c>
      <c r="AB831" s="433"/>
      <c r="AC831" s="651">
        <v>827</v>
      </c>
    </row>
    <row r="832" spans="1:30" ht="15" x14ac:dyDescent="0.2">
      <c r="A832" s="720"/>
      <c r="B832" s="721" t="s">
        <v>2210</v>
      </c>
      <c r="C832" s="722"/>
      <c r="D832" s="723"/>
      <c r="E832" s="723"/>
      <c r="F832" s="723"/>
      <c r="G832" s="724">
        <f>SUM(H834:H836)</f>
        <v>0</v>
      </c>
      <c r="H832" s="723"/>
      <c r="I832" s="725"/>
      <c r="J832" s="726"/>
      <c r="K832" s="724">
        <f>SUM(L834:L836)</f>
        <v>0</v>
      </c>
      <c r="L832" s="725"/>
      <c r="M832" s="727"/>
      <c r="N832" s="728"/>
      <c r="O832" s="724">
        <f>SUM(P834:P836)</f>
        <v>0</v>
      </c>
      <c r="P832" s="727"/>
      <c r="Q832" s="727"/>
      <c r="R832" s="728"/>
      <c r="S832" s="724">
        <f>SUM(T834:T836)</f>
        <v>0</v>
      </c>
      <c r="T832" s="727"/>
      <c r="U832" s="725"/>
      <c r="V832" s="726"/>
      <c r="W832" s="724">
        <f>SUM(X834:X836)</f>
        <v>0</v>
      </c>
      <c r="X832" s="725"/>
      <c r="Y832" s="725"/>
      <c r="Z832" s="726"/>
      <c r="AA832" s="724">
        <f>SUM(AB834:AB836)</f>
        <v>0</v>
      </c>
      <c r="AB832" s="729"/>
      <c r="AC832" s="651">
        <v>828</v>
      </c>
    </row>
    <row r="833" spans="1:30" ht="15" x14ac:dyDescent="0.2">
      <c r="A833" s="316"/>
      <c r="B833" s="596"/>
      <c r="C833" s="330"/>
      <c r="D833" s="562"/>
      <c r="E833" s="572"/>
      <c r="F833" s="572"/>
      <c r="G833" s="572"/>
      <c r="H833" s="569"/>
      <c r="I833" s="573"/>
      <c r="J833" s="573"/>
      <c r="K833" s="573"/>
      <c r="L833" s="573"/>
      <c r="M833" s="572"/>
      <c r="N833" s="572"/>
      <c r="O833" s="572"/>
      <c r="P833" s="572"/>
      <c r="Q833" s="575"/>
      <c r="R833" s="575"/>
      <c r="S833" s="575"/>
      <c r="T833" s="575"/>
      <c r="U833" s="576"/>
      <c r="V833" s="576"/>
      <c r="W833" s="576"/>
      <c r="X833" s="576"/>
      <c r="Y833" s="573"/>
      <c r="Z833" s="573"/>
      <c r="AA833" s="573"/>
      <c r="AB833" s="411"/>
      <c r="AC833" s="651">
        <v>829</v>
      </c>
    </row>
    <row r="834" spans="1:30" ht="15" x14ac:dyDescent="0.2">
      <c r="A834" s="316"/>
      <c r="B834" s="558"/>
      <c r="C834" s="318"/>
      <c r="D834" s="562"/>
      <c r="E834" s="622"/>
      <c r="F834" s="623"/>
      <c r="G834" s="622"/>
      <c r="H834" s="569"/>
      <c r="I834" s="624"/>
      <c r="J834" s="625"/>
      <c r="K834" s="624"/>
      <c r="L834" s="624"/>
      <c r="M834" s="622"/>
      <c r="N834" s="623"/>
      <c r="O834" s="622"/>
      <c r="P834" s="622"/>
      <c r="Q834" s="626"/>
      <c r="R834" s="560"/>
      <c r="S834" s="626"/>
      <c r="T834" s="626"/>
      <c r="U834" s="627"/>
      <c r="V834" s="628"/>
      <c r="W834" s="627"/>
      <c r="X834" s="627"/>
      <c r="Y834" s="624"/>
      <c r="Z834" s="625"/>
      <c r="AA834" s="624"/>
      <c r="AB834" s="411"/>
      <c r="AC834" s="651">
        <v>830</v>
      </c>
    </row>
    <row r="835" spans="1:30" ht="25.5" customHeight="1" x14ac:dyDescent="0.2">
      <c r="A835" s="316" t="s">
        <v>2858</v>
      </c>
      <c r="B835" s="558" t="s">
        <v>2859</v>
      </c>
      <c r="C835" s="318">
        <f>'Series 1100 Input'!J835</f>
        <v>0</v>
      </c>
      <c r="D835" s="562" t="s">
        <v>1236</v>
      </c>
      <c r="E835" s="572">
        <v>72.599999999999994</v>
      </c>
      <c r="F835" s="572">
        <v>72.599999999999994</v>
      </c>
      <c r="G835" s="572">
        <v>72.599999999999994</v>
      </c>
      <c r="H835" s="324" t="str">
        <f>IF((0=$C835),"",IFERROR(IF($C835&lt;10,$C835*E835,IF(AND(10&lt;=$C835,$C835&lt;=50),$C835*F835,IF($C835&gt;50,$C835*G835,"No Offer"))),"No Offer"))</f>
        <v/>
      </c>
      <c r="I835" s="573">
        <v>50</v>
      </c>
      <c r="J835" s="573">
        <v>50</v>
      </c>
      <c r="K835" s="573">
        <v>50</v>
      </c>
      <c r="L835" s="326" t="str">
        <f>IF((0=$C835),"",IFERROR(IF($C835&lt;10,$C835*I835,IF(AND(10&lt;=$C835,$C835&lt;=50),$C835*J835,IF($C835&gt;50,$C835*K835,"No Offer"))),"No Offer"))</f>
        <v/>
      </c>
      <c r="M835" s="572">
        <v>323.63</v>
      </c>
      <c r="N835" s="572">
        <v>323.63</v>
      </c>
      <c r="O835" s="572">
        <v>323.63</v>
      </c>
      <c r="P835" s="324" t="str">
        <f>IF((0=$C835),"",IFERROR(IF($C835&lt;10,$C835*M835,IF(AND(10&lt;=$C835,$C835&lt;=50),$C835*N835,IF($C835&gt;50,$C835*O835,"No Offer"))),"No Offer"))</f>
        <v/>
      </c>
      <c r="Q835" s="575">
        <v>40</v>
      </c>
      <c r="R835" s="575">
        <v>40</v>
      </c>
      <c r="S835" s="575">
        <v>40</v>
      </c>
      <c r="T835" s="326" t="str">
        <f>IF((0=$C835),"",IFERROR(IF($C835&lt;10,$C835*Q835,IF(AND(10&lt;=$C835,$C835&lt;=50),$C835*R835,IF($C835&gt;50,$C835*S835,"No Offer"))),"No Offer"))</f>
        <v/>
      </c>
      <c r="U835" s="576">
        <v>250</v>
      </c>
      <c r="V835" s="576">
        <v>225</v>
      </c>
      <c r="W835" s="576">
        <v>210</v>
      </c>
      <c r="X835" s="324" t="str">
        <f>IF((0=$C835),"",IFERROR(IF($C835&lt;10,$C835*U835,IF(AND(10&lt;=$C835,$C835&lt;=50),$C835*V835,IF($C835&gt;50,$C835*W835,"No Offer"))),"No Offer"))</f>
        <v/>
      </c>
      <c r="Y835" s="409" t="s">
        <v>402</v>
      </c>
      <c r="Z835" s="409" t="s">
        <v>402</v>
      </c>
      <c r="AA835" s="409" t="s">
        <v>403</v>
      </c>
      <c r="AB835" s="326" t="str">
        <f>IF((0=$C835),"",IFERROR(IF($C835&lt;10,$C835*Y835,IF(AND(10&lt;=$C835,$C835&lt;=50),$C835*Z835,IF($C835&gt;50,$C835*AA835,"No Offer"))),"No Offer"))</f>
        <v/>
      </c>
      <c r="AC835" s="651">
        <v>831</v>
      </c>
      <c r="AD835" s="651">
        <f>AC835</f>
        <v>831</v>
      </c>
    </row>
    <row r="836" spans="1:30" ht="15" x14ac:dyDescent="0.2">
      <c r="A836" s="316"/>
      <c r="B836" s="558"/>
      <c r="C836" s="318"/>
      <c r="D836" s="562"/>
      <c r="E836" s="572"/>
      <c r="F836" s="572"/>
      <c r="G836" s="572"/>
      <c r="H836" s="569"/>
      <c r="I836" s="573"/>
      <c r="J836" s="573"/>
      <c r="K836" s="573"/>
      <c r="L836" s="573"/>
      <c r="M836" s="572"/>
      <c r="N836" s="572"/>
      <c r="O836" s="572"/>
      <c r="P836" s="569"/>
      <c r="Q836" s="575"/>
      <c r="R836" s="575"/>
      <c r="S836" s="575"/>
      <c r="T836" s="573"/>
      <c r="U836" s="576"/>
      <c r="V836" s="576"/>
      <c r="W836" s="576"/>
      <c r="X836" s="569"/>
      <c r="Y836" s="573"/>
      <c r="Z836" s="573"/>
      <c r="AA836" s="573"/>
      <c r="AB836" s="573"/>
      <c r="AC836" s="651">
        <v>832</v>
      </c>
    </row>
    <row r="837" spans="1:30" ht="15" x14ac:dyDescent="0.2">
      <c r="A837" s="331"/>
      <c r="B837" s="586" t="s">
        <v>2860</v>
      </c>
      <c r="C837" s="333"/>
      <c r="D837" s="587"/>
      <c r="E837" s="634" t="s">
        <v>396</v>
      </c>
      <c r="F837" s="588" t="s">
        <v>397</v>
      </c>
      <c r="G837" s="634" t="s">
        <v>398</v>
      </c>
      <c r="H837" s="587"/>
      <c r="I837" s="635" t="s">
        <v>396</v>
      </c>
      <c r="J837" s="589" t="s">
        <v>397</v>
      </c>
      <c r="K837" s="635" t="s">
        <v>398</v>
      </c>
      <c r="L837" s="635"/>
      <c r="M837" s="634" t="s">
        <v>396</v>
      </c>
      <c r="N837" s="588" t="s">
        <v>397</v>
      </c>
      <c r="O837" s="634" t="s">
        <v>398</v>
      </c>
      <c r="P837" s="587"/>
      <c r="Q837" s="634" t="s">
        <v>396</v>
      </c>
      <c r="R837" s="588" t="s">
        <v>397</v>
      </c>
      <c r="S837" s="634" t="s">
        <v>398</v>
      </c>
      <c r="T837" s="635"/>
      <c r="U837" s="635" t="s">
        <v>396</v>
      </c>
      <c r="V837" s="589" t="s">
        <v>397</v>
      </c>
      <c r="W837" s="635" t="s">
        <v>398</v>
      </c>
      <c r="X837" s="587"/>
      <c r="Y837" s="635" t="s">
        <v>396</v>
      </c>
      <c r="Z837" s="589" t="s">
        <v>397</v>
      </c>
      <c r="AA837" s="635" t="s">
        <v>398</v>
      </c>
      <c r="AB837" s="635"/>
      <c r="AC837" s="651">
        <v>833</v>
      </c>
    </row>
    <row r="838" spans="1:30" ht="15" x14ac:dyDescent="0.2">
      <c r="A838" s="720"/>
      <c r="B838" s="721" t="s">
        <v>2210</v>
      </c>
      <c r="C838" s="722"/>
      <c r="D838" s="723"/>
      <c r="E838" s="723"/>
      <c r="F838" s="723"/>
      <c r="G838" s="724">
        <f>SUM(H840:H842)</f>
        <v>0</v>
      </c>
      <c r="H838" s="723"/>
      <c r="I838" s="725"/>
      <c r="J838" s="726"/>
      <c r="K838" s="724">
        <f>SUM(L840:L842)</f>
        <v>0</v>
      </c>
      <c r="L838" s="725"/>
      <c r="M838" s="727"/>
      <c r="N838" s="728"/>
      <c r="O838" s="724">
        <f>SUM(P840:P842)</f>
        <v>0</v>
      </c>
      <c r="P838" s="723"/>
      <c r="Q838" s="727"/>
      <c r="R838" s="728"/>
      <c r="S838" s="724">
        <f>SUM(T840:T842)</f>
        <v>0</v>
      </c>
      <c r="T838" s="725"/>
      <c r="U838" s="725"/>
      <c r="V838" s="726"/>
      <c r="W838" s="724">
        <f>SUM(X840:X842)</f>
        <v>0</v>
      </c>
      <c r="X838" s="723"/>
      <c r="Y838" s="725"/>
      <c r="Z838" s="726"/>
      <c r="AA838" s="724">
        <f>SUM(AB840:AB842)</f>
        <v>0</v>
      </c>
      <c r="AB838" s="725"/>
      <c r="AC838" s="651">
        <v>834</v>
      </c>
    </row>
    <row r="839" spans="1:30" ht="15" x14ac:dyDescent="0.2">
      <c r="A839" s="316"/>
      <c r="B839" s="558"/>
      <c r="C839" s="318"/>
      <c r="D839" s="562"/>
      <c r="E839" s="808"/>
      <c r="F839" s="808"/>
      <c r="G839" s="808"/>
      <c r="H839" s="569"/>
      <c r="I839" s="809"/>
      <c r="J839" s="809"/>
      <c r="K839" s="809"/>
      <c r="L839" s="809"/>
      <c r="M839" s="808"/>
      <c r="N839" s="808"/>
      <c r="O839" s="808"/>
      <c r="P839" s="569"/>
      <c r="Q839" s="810"/>
      <c r="R839" s="810"/>
      <c r="S839" s="810"/>
      <c r="T839" s="809"/>
      <c r="U839" s="811"/>
      <c r="V839" s="811"/>
      <c r="W839" s="811"/>
      <c r="X839" s="569"/>
      <c r="Y839" s="809"/>
      <c r="Z839" s="809"/>
      <c r="AA839" s="809"/>
      <c r="AB839" s="809"/>
      <c r="AC839" s="651">
        <v>835</v>
      </c>
    </row>
    <row r="840" spans="1:30" ht="25.5" customHeight="1" x14ac:dyDescent="0.2">
      <c r="A840" s="316" t="s">
        <v>2861</v>
      </c>
      <c r="B840" s="558" t="s">
        <v>2862</v>
      </c>
      <c r="C840" s="318">
        <f>'Series 1100 Input'!J840</f>
        <v>0</v>
      </c>
      <c r="D840" s="346" t="s">
        <v>1236</v>
      </c>
      <c r="E840" s="572" t="s">
        <v>392</v>
      </c>
      <c r="F840" s="572" t="s">
        <v>392</v>
      </c>
      <c r="G840" s="572" t="s">
        <v>392</v>
      </c>
      <c r="H840" s="324" t="str">
        <f>IF((0=$C840),"",IFERROR(IF($C840&lt;10,$C840*E840,IF(AND(10&lt;=$C840,$C840&lt;=50),$C840*F840,IF($C840&gt;50,$C840*G840,"No Offer"))),"No Offer"))</f>
        <v/>
      </c>
      <c r="I840" s="573">
        <v>50</v>
      </c>
      <c r="J840" s="573">
        <v>50</v>
      </c>
      <c r="K840" s="573">
        <v>50</v>
      </c>
      <c r="L840" s="326" t="str">
        <f>IF((0=$C840),"",IFERROR(IF($C840&lt;10,$C840*I840,IF(AND(10&lt;=$C840,$C840&lt;=50),$C840*J840,IF($C840&gt;50,$C840*K840,"No Offer"))),"No Offer"))</f>
        <v/>
      </c>
      <c r="M840" s="572">
        <v>6.69</v>
      </c>
      <c r="N840" s="572">
        <v>6.69</v>
      </c>
      <c r="O840" s="572">
        <v>6.69</v>
      </c>
      <c r="P840" s="324" t="str">
        <f>IF((0=$C840),"",IFERROR(IF($C840&lt;10,$C840*M840,IF(AND(10&lt;=$C840,$C840&lt;=50),$C840*N840,IF($C840&gt;50,$C840*O840,"No Offer"))),"No Offer"))</f>
        <v/>
      </c>
      <c r="Q840" s="644" t="s">
        <v>1959</v>
      </c>
      <c r="R840" s="644" t="s">
        <v>1959</v>
      </c>
      <c r="S840" s="644" t="s">
        <v>1959</v>
      </c>
      <c r="T840" s="326" t="str">
        <f>IF((0=$C840),"",IFERROR(IF($C840&lt;10,$C840*Q840,IF(AND(10&lt;=$C840,$C840&lt;=50),$C840*R840,IF($C840&gt;50,$C840*S840,"No Offer"))),"No Offer"))</f>
        <v/>
      </c>
      <c r="U840" s="576">
        <v>6.8199999999999994</v>
      </c>
      <c r="V840" s="576">
        <v>3.4400000000000004</v>
      </c>
      <c r="W840" s="576">
        <v>2.6</v>
      </c>
      <c r="X840" s="324" t="str">
        <f>IF((0=$C840),"",IFERROR(IF($C840&lt;10,$C840*U840,IF(AND(10&lt;=$C840,$C840&lt;=50),$C840*V840,IF($C840&gt;50,$C840*W840,"No Offer"))),"No Offer"))</f>
        <v/>
      </c>
      <c r="Y840" s="409" t="s">
        <v>402</v>
      </c>
      <c r="Z840" s="409" t="s">
        <v>402</v>
      </c>
      <c r="AA840" s="409" t="s">
        <v>403</v>
      </c>
      <c r="AB840" s="326" t="str">
        <f>IF((0=$C840),"",IFERROR(IF($C840&lt;10,$C840*Y840,IF(AND(10&lt;=$C840,$C840&lt;=50),$C840*Z840,IF($C840&gt;50,$C840*AA840,"No Offer"))),"No Offer"))</f>
        <v/>
      </c>
      <c r="AC840" s="651">
        <v>836</v>
      </c>
      <c r="AD840" s="651">
        <f>AC840</f>
        <v>836</v>
      </c>
    </row>
    <row r="841" spans="1:30" ht="15" x14ac:dyDescent="0.2">
      <c r="A841" s="316"/>
      <c r="B841" s="558"/>
      <c r="C841" s="318"/>
      <c r="D841" s="346"/>
      <c r="E841" s="572"/>
      <c r="F841" s="572"/>
      <c r="G841" s="572"/>
      <c r="H841" s="730"/>
      <c r="I841" s="573"/>
      <c r="J841" s="573"/>
      <c r="K841" s="573"/>
      <c r="L841" s="573"/>
      <c r="M841" s="572"/>
      <c r="N841" s="572"/>
      <c r="O841" s="572"/>
      <c r="P841" s="730"/>
      <c r="Q841" s="575"/>
      <c r="R841" s="575"/>
      <c r="S841" s="575"/>
      <c r="T841" s="573"/>
      <c r="U841" s="576"/>
      <c r="V841" s="576"/>
      <c r="W841" s="576"/>
      <c r="X841" s="730"/>
      <c r="Y841" s="573"/>
      <c r="Z841" s="573"/>
      <c r="AA841" s="573"/>
      <c r="AB841" s="573"/>
      <c r="AC841" s="651">
        <v>837</v>
      </c>
      <c r="AD841" s="713"/>
    </row>
    <row r="842" spans="1:30" s="713" customFormat="1" ht="15" x14ac:dyDescent="0.2">
      <c r="A842" s="316" t="s">
        <v>2863</v>
      </c>
      <c r="B842" s="558" t="s">
        <v>2864</v>
      </c>
      <c r="C842" s="318">
        <f>'Series 1100 Input'!J842</f>
        <v>0</v>
      </c>
      <c r="D842" s="346" t="s">
        <v>1236</v>
      </c>
      <c r="E842" s="572" t="s">
        <v>1959</v>
      </c>
      <c r="F842" s="572" t="s">
        <v>1959</v>
      </c>
      <c r="G842" s="572" t="s">
        <v>1959</v>
      </c>
      <c r="H842" s="324" t="str">
        <f>IF((0=$C842),"",IFERROR(IF($C842&lt;10,$C842*E842,IF(AND(10&lt;=$C842,$C842&lt;=50),$C842*F842,IF($C842&gt;50,$C842*G842,"No Offer"))),"No Offer"))</f>
        <v/>
      </c>
      <c r="I842" s="573">
        <v>50</v>
      </c>
      <c r="J842" s="573">
        <v>50</v>
      </c>
      <c r="K842" s="573">
        <v>50</v>
      </c>
      <c r="L842" s="326" t="str">
        <f>IF((0=$C842),"",IFERROR(IF($C842&lt;10,$C842*I842,IF(AND(10&lt;=$C842,$C842&lt;=50),$C842*J842,IF($C842&gt;50,$C842*K842,"No Offer"))),"No Offer"))</f>
        <v/>
      </c>
      <c r="M842" s="572">
        <v>6.69</v>
      </c>
      <c r="N842" s="572">
        <v>6.69</v>
      </c>
      <c r="O842" s="572">
        <v>6.69</v>
      </c>
      <c r="P842" s="324" t="str">
        <f>IF((0=$C842),"",IFERROR(IF($C842&lt;10,$C842*M842,IF(AND(10&lt;=$C842,$C842&lt;=50),$C842*N842,IF($C842&gt;50,$C842*O842,"No Offer"))),"No Offer"))</f>
        <v/>
      </c>
      <c r="Q842" s="644" t="s">
        <v>1959</v>
      </c>
      <c r="R842" s="644" t="s">
        <v>1959</v>
      </c>
      <c r="S842" s="644" t="s">
        <v>1959</v>
      </c>
      <c r="T842" s="326" t="str">
        <f>IF((0=$C842),"",IFERROR(IF($C842&lt;10,$C842*Q842,IF(AND(10&lt;=$C842,$C842&lt;=50),$C842*R842,IF($C842&gt;50,$C842*S842,"No Offer"))),"No Offer"))</f>
        <v/>
      </c>
      <c r="U842" s="576">
        <v>6.8199999999999994</v>
      </c>
      <c r="V842" s="576">
        <v>3.4400000000000004</v>
      </c>
      <c r="W842" s="576">
        <v>2.6</v>
      </c>
      <c r="X842" s="324" t="str">
        <f>IF((0=$C842),"",IFERROR(IF($C842&lt;10,$C842*U842,IF(AND(10&lt;=$C842,$C842&lt;=50),$C842*V842,IF($C842&gt;50,$C842*W842,"No Offer"))),"No Offer"))</f>
        <v/>
      </c>
      <c r="Y842" s="409" t="s">
        <v>402</v>
      </c>
      <c r="Z842" s="409" t="s">
        <v>402</v>
      </c>
      <c r="AA842" s="409" t="s">
        <v>403</v>
      </c>
      <c r="AB842" s="326" t="str">
        <f>IF((0=$C842),"",IFERROR(IF($C842&lt;10,$C842*Y842,IF(AND(10&lt;=$C842,$C842&lt;=50),$C842*Z842,IF($C842&gt;50,$C842*AA842,"No Offer"))),"No Offer"))</f>
        <v/>
      </c>
      <c r="AC842" s="651">
        <v>838</v>
      </c>
      <c r="AD842" s="651">
        <f>AC842</f>
        <v>838</v>
      </c>
    </row>
    <row r="843" spans="1:30" s="713" customFormat="1" ht="15" x14ac:dyDescent="0.2">
      <c r="A843" s="614"/>
      <c r="B843" s="614"/>
      <c r="C843" s="614"/>
      <c r="D843" s="614"/>
      <c r="E843" s="614"/>
      <c r="F843" s="614"/>
      <c r="G843" s="614"/>
      <c r="H843" s="614"/>
      <c r="I843" s="614"/>
      <c r="J843" s="614"/>
      <c r="K843" s="614"/>
      <c r="L843" s="614"/>
      <c r="M843" s="614"/>
      <c r="N843" s="614"/>
      <c r="O843" s="614"/>
      <c r="P843" s="614"/>
      <c r="Q843" s="614"/>
      <c r="R843" s="614"/>
      <c r="S843" s="614"/>
      <c r="T843" s="614"/>
      <c r="U843" s="614"/>
      <c r="V843" s="614"/>
      <c r="W843" s="614"/>
      <c r="X843" s="614"/>
      <c r="Y843" s="822"/>
      <c r="Z843" s="822"/>
      <c r="AA843" s="822"/>
      <c r="AB843" s="614"/>
      <c r="AC843" s="651">
        <v>839</v>
      </c>
    </row>
    <row r="844" spans="1:30" ht="15" x14ac:dyDescent="0.2">
      <c r="A844" s="316"/>
      <c r="B844" s="558"/>
      <c r="C844" s="318"/>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626"/>
      <c r="Z844" s="560"/>
      <c r="AA844" s="626"/>
      <c r="AB844" s="411"/>
      <c r="AC844" s="651">
        <v>840</v>
      </c>
    </row>
    <row r="845" spans="1:30" ht="15" x14ac:dyDescent="0.2">
      <c r="A845" s="578"/>
      <c r="B845" s="702" t="s">
        <v>2865</v>
      </c>
      <c r="C845" s="703"/>
      <c r="D845" s="704"/>
      <c r="E845" s="704"/>
      <c r="F845" s="704"/>
      <c r="G845" s="704"/>
      <c r="H845" s="704"/>
      <c r="I845" s="704"/>
      <c r="J845" s="704"/>
      <c r="K845" s="704"/>
      <c r="L845" s="704"/>
      <c r="M845" s="704"/>
      <c r="N845" s="704"/>
      <c r="O845" s="704"/>
      <c r="P845" s="704"/>
      <c r="Q845" s="704"/>
      <c r="R845" s="704"/>
      <c r="S845" s="704"/>
      <c r="T845" s="704"/>
      <c r="U845" s="704"/>
      <c r="V845" s="704"/>
      <c r="W845" s="704"/>
      <c r="X845" s="704"/>
      <c r="Y845" s="704"/>
      <c r="Z845" s="704"/>
      <c r="AA845" s="705"/>
      <c r="AB845" s="471"/>
      <c r="AC845" s="651">
        <v>841</v>
      </c>
    </row>
    <row r="846" spans="1:30" ht="15" x14ac:dyDescent="0.2">
      <c r="A846" s="474"/>
      <c r="B846" s="475" t="s">
        <v>2577</v>
      </c>
      <c r="C846" s="476"/>
      <c r="D846" s="476"/>
      <c r="E846" s="476"/>
      <c r="F846" s="476"/>
      <c r="G846" s="476"/>
      <c r="H846" s="737">
        <f>((G512+G494+G481+G459)*'Summary Final'!$E26)</f>
        <v>0</v>
      </c>
      <c r="I846" s="476"/>
      <c r="J846" s="476"/>
      <c r="K846" s="476"/>
      <c r="L846" s="737">
        <f>(K512+K494+K481+K459)*'Summary Final'!$E26</f>
        <v>0</v>
      </c>
      <c r="M846" s="476"/>
      <c r="N846" s="476"/>
      <c r="O846" s="476"/>
      <c r="P846" s="737">
        <f>(O512+O494+O481+O459)*'Summary Final'!$E26</f>
        <v>0</v>
      </c>
      <c r="Q846" s="476"/>
      <c r="R846" s="476"/>
      <c r="S846" s="476"/>
      <c r="T846" s="737">
        <f>(S512+S494+S481+S459)*'Summary Final'!$E26</f>
        <v>0</v>
      </c>
      <c r="U846" s="476"/>
      <c r="V846" s="476"/>
      <c r="W846" s="476"/>
      <c r="X846" s="737">
        <f>(W512+W494+W481+W459)*'Summary Final'!$E26</f>
        <v>0</v>
      </c>
      <c r="Y846" s="476"/>
      <c r="Z846" s="476"/>
      <c r="AA846" s="476"/>
      <c r="AB846" s="737">
        <f>(AA512+AA494+AA481+AA459)*'Summary Final'!$E26</f>
        <v>0</v>
      </c>
      <c r="AC846" s="651">
        <v>842</v>
      </c>
    </row>
    <row r="847" spans="1:30" ht="15" x14ac:dyDescent="0.2">
      <c r="A847" s="771"/>
      <c r="B847" s="721" t="s">
        <v>2210</v>
      </c>
      <c r="C847" s="772"/>
      <c r="D847" s="772"/>
      <c r="E847" s="772"/>
      <c r="F847" s="772"/>
      <c r="G847" s="772"/>
      <c r="H847" s="774">
        <f>((G838+G832+G823+G812+G805+G798+G793+G770+G759+G748+G741+G734+G729+G706+G692+G681+G670+G663+G650+G641+G630+G623+G610+G601+G592+G583+G554+G521+G495+G460++G436+G426+G419+G412+G401+G386+G371+G350+G340+G333+G286+G255+G244+G233+G220+G174+G143+G134+G127+G116+G107+G96+G83+G72+G59+G12)*'Summary Final'!$E27)</f>
        <v>0</v>
      </c>
      <c r="I847" s="772"/>
      <c r="J847" s="772"/>
      <c r="K847" s="772"/>
      <c r="L847" s="774">
        <f>(K838+K832+K823+K812+K805+K798+K793+K770+K759+K748+K741+K734+K729+K706+K692+K681+K670+K663+K650+K641+K630+K623+K610+K601+K592+K583+K554+K521+K495+K460++K436+K426+K419+K412+K401+K386+K371+K350+K340+K333+K286+K255+K244+K233+K220+K174+K143+K134+K127+K116+K107+K96+K83+K72+K59+K12)*'Summary Final'!$E27</f>
        <v>0</v>
      </c>
      <c r="M847" s="772"/>
      <c r="N847" s="772"/>
      <c r="O847" s="772"/>
      <c r="P847" s="774">
        <f>(O838+O832+O823+O812+O805+O798+O793+O770+O759+O748+O741+O734+O729+O706+O692+O681+O670+O663+O650+O641+O630+O623+O610+O601+O592+O583+O554+O521+O495+O460++O436+O426+O419+O412+O401+O386+O371+O350+O340+O333+O286+O255+O244+O233+O220+O174+O143+O134+O127+O116+O107+O96+O83+O72+O59+O12)*'Summary Final'!$E27</f>
        <v>0</v>
      </c>
      <c r="Q847" s="772"/>
      <c r="R847" s="772"/>
      <c r="S847" s="772"/>
      <c r="T847" s="774">
        <f>(S838+S832+S823+S812+S805+S798+S793+S770+S759+S748+S741+S734+S729+S706+S692+S681+S670+S663+S650+S641+S630+S623+S610+S601+S592+S583+S554+S521+S495+S460++S436+S426+S419+S412+S401+S386+S371+S350+S340+S333+S286+S255+S244+S233+S220+S174+S143+S134+S127+S116+S107+S96+S83+S72+S59+S12)*'Summary Final'!$E27</f>
        <v>0</v>
      </c>
      <c r="U847" s="772"/>
      <c r="V847" s="772"/>
      <c r="W847" s="772"/>
      <c r="X847" s="774">
        <f>(W838+W832+W823+W812+W805+W798+W793+W770+W759+W748+W741+W734+W729+W706+W692+W681+W670+W663+W650+W641+W630+W623+W610+W601+W592+W583+W554+W521+W495+W460++W436+W426+W419+W412+W401+W386+W371+W350+W340+W333+W286+W255+W244+W233+W220+W174+W143+W134+W127+W116+W107+W96+W83+W72+W59+W12)*'Summary Final'!$E27</f>
        <v>0</v>
      </c>
      <c r="Y847" s="772"/>
      <c r="Z847" s="772"/>
      <c r="AA847" s="772"/>
      <c r="AB847" s="774">
        <f>(AA838+AA832+AA823+AA812+AA805+AA798+AA793+AA770+AA759+AA748+AA741+AA734+AA729+AA706+AA692+AA681+AA670+AA663+AA650+AA641+AA630+AA623+AA610+AA601+AA592+AA583+AA554+AA521+AA495+AA460++AA436+AA426+AA419+AA412+AA401+AA386+AA371+AA350+AA340+AA333+AA286+AA255+AA244+AA233+AA220+AA174+AA143+AA134+AA127+AA116+AA107+AA96+AA83+AA72+AA59+AA12)*'Summary Final'!$E27</f>
        <v>0</v>
      </c>
      <c r="AC847" s="651">
        <v>843</v>
      </c>
    </row>
    <row r="848" spans="1:30" ht="15" x14ac:dyDescent="0.2">
      <c r="A848" s="363"/>
      <c r="B848" s="364" t="s">
        <v>2866</v>
      </c>
      <c r="C848" s="365"/>
      <c r="D848" s="366"/>
      <c r="E848" s="366"/>
      <c r="F848" s="366"/>
      <c r="G848" s="583"/>
      <c r="H848" s="368">
        <f>IF(COUNTIF(H14:H843,"No offer")&gt;0,"No Offer",SUM(H14:H843))</f>
        <v>0</v>
      </c>
      <c r="I848" s="366"/>
      <c r="J848" s="366"/>
      <c r="K848" s="583"/>
      <c r="L848" s="368">
        <f>IF(COUNTIF(L14:L843,"No offer")&gt;0,"No Offer",SUM(L14:L843))</f>
        <v>0</v>
      </c>
      <c r="M848" s="366"/>
      <c r="N848" s="366"/>
      <c r="O848" s="583"/>
      <c r="P848" s="368">
        <f>IF(COUNTIF(P14:P843,"No offer")&gt;0,"No Offer",SUM(P14:P843))</f>
        <v>0</v>
      </c>
      <c r="Q848" s="366"/>
      <c r="R848" s="366"/>
      <c r="S848" s="583"/>
      <c r="T848" s="368">
        <f>IF(COUNTIF(T14:T843,"No offer")&gt;0,"No Offer",SUM(T14:T843))</f>
        <v>0</v>
      </c>
      <c r="U848" s="366"/>
      <c r="V848" s="366"/>
      <c r="W848" s="583"/>
      <c r="X848" s="368">
        <f>IF(COUNTIF(X14:X843,"No offer")&gt;0,"No Offer",SUM(X14:X843))</f>
        <v>0</v>
      </c>
      <c r="Y848" s="366"/>
      <c r="Z848" s="366"/>
      <c r="AA848" s="583"/>
      <c r="AB848" s="368">
        <f>IF(COUNTIF(AB14:AB843,"No offer")&gt;0,"No Offer",SUM(AB14:AB843))</f>
        <v>0</v>
      </c>
      <c r="AC848" s="651">
        <v>844</v>
      </c>
    </row>
    <row r="849" spans="1:28" x14ac:dyDescent="0.2">
      <c r="A849" s="474"/>
      <c r="B849" s="475" t="s">
        <v>4048</v>
      </c>
      <c r="C849" s="707"/>
      <c r="D849" s="708"/>
      <c r="E849" s="708"/>
      <c r="F849" s="708"/>
      <c r="G849" s="709"/>
      <c r="H849" s="370">
        <f>SUM(H848:AB848)/H850</f>
        <v>0</v>
      </c>
      <c r="I849" s="557"/>
      <c r="J849" s="557"/>
      <c r="K849" s="557"/>
      <c r="L849" s="557"/>
      <c r="M849" s="557"/>
      <c r="N849" s="557"/>
      <c r="O849" s="557"/>
      <c r="P849" s="557"/>
      <c r="Q849" s="557"/>
      <c r="R849" s="557"/>
      <c r="S849" s="557"/>
      <c r="T849" s="557"/>
      <c r="U849" s="557"/>
      <c r="V849" s="557"/>
      <c r="W849" s="557"/>
      <c r="X849" s="557"/>
      <c r="Y849" s="557"/>
      <c r="Z849" s="557"/>
      <c r="AA849" s="557"/>
      <c r="AB849" s="557"/>
    </row>
    <row r="850" spans="1:28" x14ac:dyDescent="0.2">
      <c r="A850" s="474"/>
      <c r="B850" s="475" t="s">
        <v>4049</v>
      </c>
      <c r="C850" s="707"/>
      <c r="D850" s="708"/>
      <c r="E850" s="708"/>
      <c r="F850" s="708"/>
      <c r="G850" s="709"/>
      <c r="H850" s="478">
        <f>6-COUNTIF(H848:AB848,"No offer")</f>
        <v>6</v>
      </c>
      <c r="I850" s="557"/>
      <c r="J850" s="557"/>
      <c r="K850" s="557"/>
      <c r="L850" s="557"/>
      <c r="M850" s="557"/>
      <c r="N850" s="557"/>
      <c r="O850" s="557"/>
      <c r="P850" s="557"/>
      <c r="Q850" s="557"/>
      <c r="R850" s="557"/>
      <c r="S850" s="557"/>
      <c r="T850" s="557"/>
      <c r="U850" s="557"/>
      <c r="V850" s="557"/>
      <c r="W850" s="557"/>
      <c r="X850" s="557"/>
      <c r="Y850" s="557"/>
      <c r="Z850" s="557"/>
      <c r="AA850" s="557"/>
      <c r="AB850" s="557"/>
    </row>
    <row r="851" spans="1:28" x14ac:dyDescent="0.2">
      <c r="A851" s="557"/>
      <c r="B851" s="557"/>
      <c r="C851" s="557"/>
      <c r="D851" s="557"/>
      <c r="E851" s="557"/>
      <c r="F851" s="557"/>
      <c r="G851" s="557"/>
      <c r="H851" s="557"/>
      <c r="I851" s="557"/>
      <c r="J851" s="557"/>
      <c r="K851" s="557"/>
      <c r="L851" s="557"/>
      <c r="M851" s="557"/>
      <c r="N851" s="557"/>
      <c r="O851" s="557"/>
      <c r="P851" s="557"/>
      <c r="Q851" s="557"/>
      <c r="R851" s="557"/>
      <c r="S851" s="557"/>
      <c r="T851" s="557"/>
      <c r="U851" s="557"/>
      <c r="V851" s="557"/>
      <c r="W851" s="557"/>
      <c r="X851" s="557"/>
      <c r="Y851" s="557"/>
      <c r="Z851" s="557"/>
      <c r="AA851" s="557"/>
      <c r="AB851" s="557"/>
    </row>
    <row r="852" spans="1:28" x14ac:dyDescent="0.2">
      <c r="A852" s="557"/>
      <c r="B852" s="557"/>
      <c r="C852" s="557"/>
      <c r="D852" s="557"/>
      <c r="E852" s="557"/>
      <c r="F852" s="557"/>
      <c r="G852" s="557"/>
      <c r="H852" s="557"/>
      <c r="I852" s="557"/>
      <c r="J852" s="557"/>
      <c r="K852" s="557"/>
      <c r="L852" s="557"/>
      <c r="M852" s="557"/>
      <c r="N852" s="557"/>
      <c r="O852" s="557"/>
      <c r="P852" s="557"/>
      <c r="Q852" s="557"/>
      <c r="R852" s="557"/>
      <c r="S852" s="557"/>
      <c r="T852" s="557"/>
      <c r="U852" s="557"/>
      <c r="V852" s="557"/>
      <c r="W852" s="557"/>
      <c r="X852" s="557"/>
      <c r="Y852" s="557"/>
      <c r="Z852" s="557"/>
      <c r="AA852" s="557"/>
      <c r="AB852" s="557"/>
    </row>
  </sheetData>
  <sheetProtection algorithmName="SHA-512" hashValue="/gRx/Y9GpUFfopdf26AcFoN4NybJ/zhI/qsqY7knXtryntzrAP75sS3Dk3IwwVZfSjvqwdCvMEAc519wYeXrVw==" saltValue="O8t3Ooo364+2PEBM/g3j2Q==" spinCount="100000" sheet="1" objects="1" scenarios="1" selectLockedCells="1" selectUnlockedCells="1"/>
  <mergeCells count="7">
    <mergeCell ref="Y2:AA2"/>
    <mergeCell ref="E3:H3"/>
    <mergeCell ref="I3:K3"/>
    <mergeCell ref="M3:P3"/>
    <mergeCell ref="Q3:T3"/>
    <mergeCell ref="U3:X3"/>
    <mergeCell ref="Y3:AB3"/>
  </mergeCells>
  <pageMargins left="0.70866141732283472" right="0.70866141732283472" top="0.74803149606299213" bottom="0.74803149606299213" header="0.31496062992125984" footer="0.31496062992125984"/>
  <pageSetup paperSize="9" scale="27" fitToHeight="0" orientation="portrait" r:id="rId1"/>
  <rowBreaks count="1" manualBreakCount="1">
    <brk id="777" max="20" man="1"/>
  </rowBreak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8EF38-E56F-4DB6-BF79-963A3232F0E3}">
  <sheetPr codeName="Sheet33">
    <tabColor rgb="FF7030A0"/>
    <pageSetUpPr fitToPage="1"/>
  </sheetPr>
  <dimension ref="A1:L852"/>
  <sheetViews>
    <sheetView zoomScaleNormal="100" zoomScaleSheetLayoutView="85" workbookViewId="0">
      <selection activeCell="C462" sqref="C462"/>
    </sheetView>
  </sheetViews>
  <sheetFormatPr defaultColWidth="9.140625" defaultRowHeight="12.75" x14ac:dyDescent="0.2"/>
  <cols>
    <col min="1" max="1" width="9.140625" style="584"/>
    <col min="2" max="2" width="49.5703125" style="585" customWidth="1"/>
    <col min="3" max="3" width="9.42578125" style="584" customWidth="1"/>
    <col min="4" max="6" width="9.140625" style="584"/>
    <col min="7" max="7" width="13" style="584" customWidth="1"/>
    <col min="8" max="8" width="14" style="584" customWidth="1"/>
    <col min="9" max="9" width="9.140625" style="557"/>
    <col min="10" max="10" width="9.42578125" style="584" customWidth="1"/>
    <col min="11" max="11" width="9.140625" style="584"/>
    <col min="12" max="12" width="14" style="584" customWidth="1"/>
    <col min="13" max="16384" width="9.140625" style="557"/>
  </cols>
  <sheetData>
    <row r="1" spans="1:12" s="295" customFormat="1" ht="15.75" x14ac:dyDescent="0.25">
      <c r="A1" s="294" t="s">
        <v>2206</v>
      </c>
      <c r="C1" s="296"/>
      <c r="D1" s="296"/>
      <c r="E1" s="296"/>
      <c r="F1" s="296"/>
      <c r="G1" s="296"/>
      <c r="H1" s="296"/>
      <c r="I1" s="557"/>
      <c r="J1" s="296"/>
      <c r="K1" s="296"/>
      <c r="L1" s="296"/>
    </row>
    <row r="2" spans="1:12" s="651" customFormat="1" ht="15.75" x14ac:dyDescent="0.25">
      <c r="A2" s="663"/>
      <c r="B2" s="295"/>
      <c r="C2" s="296"/>
      <c r="D2" s="296"/>
      <c r="E2" s="296"/>
      <c r="F2" s="296"/>
      <c r="G2" s="296"/>
      <c r="H2" s="296"/>
      <c r="I2" s="557"/>
      <c r="J2" s="296"/>
      <c r="K2" s="296"/>
      <c r="L2" s="296"/>
    </row>
    <row r="3" spans="1:12" s="651" customFormat="1" ht="15" customHeight="1" x14ac:dyDescent="0.2">
      <c r="C3" s="1053" t="s">
        <v>4050</v>
      </c>
      <c r="D3" s="1053"/>
      <c r="E3" s="1056" t="s">
        <v>5</v>
      </c>
      <c r="F3" s="1056"/>
      <c r="G3" s="1056"/>
      <c r="H3" s="1056"/>
      <c r="I3" s="389"/>
      <c r="J3" s="1053" t="s">
        <v>4051</v>
      </c>
      <c r="K3" s="1053"/>
      <c r="L3" s="480"/>
    </row>
    <row r="4" spans="1:12" s="651" customFormat="1" ht="15" x14ac:dyDescent="0.2">
      <c r="A4" s="556" t="s">
        <v>1</v>
      </c>
      <c r="B4" s="464" t="s">
        <v>2</v>
      </c>
      <c r="C4" s="380" t="s">
        <v>3</v>
      </c>
      <c r="D4" s="234" t="s">
        <v>4</v>
      </c>
      <c r="E4" s="392" t="s">
        <v>382</v>
      </c>
      <c r="F4" s="392" t="s">
        <v>383</v>
      </c>
      <c r="G4" s="392" t="s">
        <v>384</v>
      </c>
      <c r="H4" s="393" t="s">
        <v>13</v>
      </c>
      <c r="I4" s="389"/>
      <c r="J4" s="380" t="s">
        <v>3</v>
      </c>
      <c r="K4" s="234" t="s">
        <v>4</v>
      </c>
      <c r="L4" s="393" t="s">
        <v>13</v>
      </c>
    </row>
    <row r="5" spans="1:12" s="651" customFormat="1" ht="15" x14ac:dyDescent="0.2">
      <c r="A5" s="556"/>
      <c r="B5" s="464"/>
      <c r="C5" s="303"/>
      <c r="D5" s="303"/>
      <c r="E5" s="394"/>
      <c r="F5" s="394"/>
      <c r="G5" s="394"/>
      <c r="H5" s="394"/>
      <c r="I5" s="557"/>
      <c r="J5" s="303"/>
      <c r="K5" s="303"/>
      <c r="L5" s="394"/>
    </row>
    <row r="6" spans="1:12" s="651" customFormat="1" ht="15" x14ac:dyDescent="0.2">
      <c r="A6" s="404"/>
      <c r="B6" s="405"/>
      <c r="C6" s="415"/>
      <c r="D6" s="415"/>
      <c r="E6" s="784"/>
      <c r="F6" s="784"/>
      <c r="G6" s="784"/>
      <c r="H6" s="784"/>
      <c r="I6" s="557"/>
      <c r="J6" s="415"/>
      <c r="K6" s="415"/>
      <c r="L6" s="784"/>
    </row>
    <row r="7" spans="1:12" s="585" customFormat="1" ht="28.5" customHeight="1" x14ac:dyDescent="0.2">
      <c r="A7" s="317"/>
      <c r="B7" s="329" t="s">
        <v>2207</v>
      </c>
      <c r="C7" s="330"/>
      <c r="D7" s="786"/>
      <c r="E7" s="787"/>
      <c r="F7" s="787"/>
      <c r="G7" s="787"/>
      <c r="H7" s="787"/>
      <c r="I7" s="557"/>
      <c r="J7" s="330"/>
      <c r="K7" s="786"/>
      <c r="L7" s="787"/>
    </row>
    <row r="8" spans="1:12" s="585" customFormat="1" ht="12.75" customHeight="1" x14ac:dyDescent="0.2">
      <c r="A8" s="317"/>
      <c r="B8" s="329"/>
      <c r="C8" s="330"/>
      <c r="D8" s="786"/>
      <c r="E8" s="787"/>
      <c r="F8" s="787"/>
      <c r="G8" s="787"/>
      <c r="H8" s="787"/>
      <c r="I8" s="557"/>
      <c r="J8" s="330"/>
      <c r="K8" s="786"/>
      <c r="L8" s="787"/>
    </row>
    <row r="9" spans="1:12" s="585" customFormat="1" ht="12.75" customHeight="1" x14ac:dyDescent="0.2">
      <c r="A9" s="789"/>
      <c r="B9" s="312" t="s">
        <v>2208</v>
      </c>
      <c r="C9" s="313"/>
      <c r="D9" s="790"/>
      <c r="E9" s="615"/>
      <c r="F9" s="565"/>
      <c r="G9" s="615"/>
      <c r="H9" s="790"/>
      <c r="I9" s="557"/>
      <c r="J9" s="313"/>
      <c r="K9" s="790"/>
      <c r="L9" s="790"/>
    </row>
    <row r="10" spans="1:12" s="585" customFormat="1" ht="12.75" customHeight="1" x14ac:dyDescent="0.2">
      <c r="A10" s="317"/>
      <c r="B10" s="329"/>
      <c r="C10" s="330"/>
      <c r="D10" s="786"/>
      <c r="E10" s="622"/>
      <c r="F10" s="623"/>
      <c r="G10" s="622"/>
      <c r="H10" s="787"/>
      <c r="I10" s="557"/>
      <c r="J10" s="330"/>
      <c r="K10" s="786"/>
      <c r="L10" s="787"/>
    </row>
    <row r="11" spans="1:12" s="585" customFormat="1" ht="12.75" customHeight="1" x14ac:dyDescent="0.2">
      <c r="A11" s="344"/>
      <c r="B11" s="332" t="s">
        <v>2209</v>
      </c>
      <c r="C11" s="333"/>
      <c r="D11" s="792"/>
      <c r="E11" s="634" t="s">
        <v>1594</v>
      </c>
      <c r="F11" s="588" t="s">
        <v>1595</v>
      </c>
      <c r="G11" s="634" t="s">
        <v>1596</v>
      </c>
      <c r="H11" s="792"/>
      <c r="I11" s="557"/>
      <c r="J11" s="333"/>
      <c r="K11" s="792"/>
      <c r="L11" s="792"/>
    </row>
    <row r="12" spans="1:12" s="585" customFormat="1" ht="12.75" customHeight="1" x14ac:dyDescent="0.2">
      <c r="A12" s="794"/>
      <c r="B12" s="721" t="s">
        <v>2210</v>
      </c>
      <c r="C12" s="722"/>
      <c r="D12" s="723"/>
      <c r="E12" s="723"/>
      <c r="F12" s="723"/>
      <c r="G12" s="747">
        <f>SUM(H14:H56)</f>
        <v>0</v>
      </c>
      <c r="H12" s="723"/>
      <c r="I12" s="557"/>
      <c r="J12" s="722"/>
      <c r="K12" s="723"/>
      <c r="L12" s="723"/>
    </row>
    <row r="13" spans="1:12" x14ac:dyDescent="0.2">
      <c r="A13" s="317"/>
      <c r="B13" s="329"/>
      <c r="C13" s="330"/>
      <c r="D13" s="786"/>
      <c r="E13" s="795"/>
      <c r="F13" s="796"/>
      <c r="G13" s="795"/>
      <c r="H13" s="787"/>
      <c r="J13" s="330"/>
      <c r="K13" s="786"/>
      <c r="L13" s="787"/>
    </row>
    <row r="14" spans="1:12" ht="38.25" x14ac:dyDescent="0.2">
      <c r="A14" s="316" t="s">
        <v>2211</v>
      </c>
      <c r="B14" s="558" t="s">
        <v>2212</v>
      </c>
      <c r="C14" s="406"/>
      <c r="D14" s="318" t="s">
        <v>451</v>
      </c>
      <c r="E14" s="572">
        <v>90.25</v>
      </c>
      <c r="F14" s="572">
        <v>52.72</v>
      </c>
      <c r="G14" s="572">
        <v>52.72</v>
      </c>
      <c r="H14" s="324" t="str">
        <f>'Series 1100 Design'!H14</f>
        <v/>
      </c>
      <c r="J14" s="406"/>
      <c r="K14" s="318" t="s">
        <v>451</v>
      </c>
      <c r="L14" s="324" t="str">
        <f>'Series 1100 Final'!H14</f>
        <v/>
      </c>
    </row>
    <row r="15" spans="1:12" x14ac:dyDescent="0.2">
      <c r="A15" s="316"/>
      <c r="B15" s="558"/>
      <c r="C15" s="406"/>
      <c r="D15" s="318"/>
      <c r="E15" s="572"/>
      <c r="F15" s="572"/>
      <c r="G15" s="572"/>
      <c r="H15" s="319"/>
      <c r="J15" s="406"/>
      <c r="K15" s="318"/>
      <c r="L15" s="319"/>
    </row>
    <row r="16" spans="1:12" ht="38.25" x14ac:dyDescent="0.2">
      <c r="A16" s="316" t="s">
        <v>2213</v>
      </c>
      <c r="B16" s="558" t="s">
        <v>2214</v>
      </c>
      <c r="C16" s="406"/>
      <c r="D16" s="318" t="s">
        <v>451</v>
      </c>
      <c r="E16" s="572">
        <v>99.76</v>
      </c>
      <c r="F16" s="572">
        <v>79.47</v>
      </c>
      <c r="G16" s="572">
        <v>79.47</v>
      </c>
      <c r="H16" s="324" t="str">
        <f>'Series 1100 Design'!H16</f>
        <v/>
      </c>
      <c r="J16" s="406"/>
      <c r="K16" s="318" t="s">
        <v>451</v>
      </c>
      <c r="L16" s="324" t="str">
        <f>'Series 1100 Final'!H16</f>
        <v/>
      </c>
    </row>
    <row r="17" spans="1:12" x14ac:dyDescent="0.2">
      <c r="A17" s="316"/>
      <c r="B17" s="558"/>
      <c r="C17" s="406"/>
      <c r="D17" s="318"/>
      <c r="E17" s="572"/>
      <c r="F17" s="572"/>
      <c r="G17" s="572"/>
      <c r="H17" s="319"/>
      <c r="J17" s="406"/>
      <c r="K17" s="318"/>
      <c r="L17" s="319"/>
    </row>
    <row r="18" spans="1:12" ht="38.25" x14ac:dyDescent="0.2">
      <c r="A18" s="316" t="s">
        <v>2215</v>
      </c>
      <c r="B18" s="558" t="s">
        <v>2216</v>
      </c>
      <c r="C18" s="406"/>
      <c r="D18" s="318" t="s">
        <v>451</v>
      </c>
      <c r="E18" s="572">
        <v>102.29</v>
      </c>
      <c r="F18" s="572">
        <v>92.78</v>
      </c>
      <c r="G18" s="572">
        <v>92.78</v>
      </c>
      <c r="H18" s="324" t="str">
        <f>'Series 1100 Design'!H18</f>
        <v/>
      </c>
      <c r="J18" s="406"/>
      <c r="K18" s="318" t="s">
        <v>451</v>
      </c>
      <c r="L18" s="324" t="str">
        <f>'Series 1100 Final'!H18</f>
        <v/>
      </c>
    </row>
    <row r="19" spans="1:12" x14ac:dyDescent="0.2">
      <c r="A19" s="316"/>
      <c r="B19" s="558"/>
      <c r="C19" s="406"/>
      <c r="D19" s="318"/>
      <c r="E19" s="572"/>
      <c r="F19" s="572"/>
      <c r="G19" s="572"/>
      <c r="H19" s="319"/>
      <c r="J19" s="406"/>
      <c r="K19" s="318"/>
      <c r="L19" s="319"/>
    </row>
    <row r="20" spans="1:12" ht="38.25" x14ac:dyDescent="0.2">
      <c r="A20" s="316" t="s">
        <v>2217</v>
      </c>
      <c r="B20" s="558" t="s">
        <v>2218</v>
      </c>
      <c r="C20" s="406"/>
      <c r="D20" s="318" t="s">
        <v>451</v>
      </c>
      <c r="E20" s="572">
        <v>107.69</v>
      </c>
      <c r="F20" s="572">
        <v>92.78</v>
      </c>
      <c r="G20" s="572">
        <v>92.78</v>
      </c>
      <c r="H20" s="324" t="str">
        <f>'Series 1100 Design'!H20</f>
        <v/>
      </c>
      <c r="J20" s="406"/>
      <c r="K20" s="318" t="s">
        <v>451</v>
      </c>
      <c r="L20" s="324" t="str">
        <f>'Series 1100 Final'!H20</f>
        <v/>
      </c>
    </row>
    <row r="21" spans="1:12" x14ac:dyDescent="0.2">
      <c r="A21" s="316"/>
      <c r="B21" s="558"/>
      <c r="C21" s="406"/>
      <c r="D21" s="318"/>
      <c r="E21" s="572"/>
      <c r="F21" s="572"/>
      <c r="G21" s="572"/>
      <c r="H21" s="319"/>
      <c r="J21" s="406"/>
      <c r="K21" s="318"/>
      <c r="L21" s="319"/>
    </row>
    <row r="22" spans="1:12" ht="38.25" x14ac:dyDescent="0.2">
      <c r="A22" s="316" t="s">
        <v>2219</v>
      </c>
      <c r="B22" s="558" t="s">
        <v>2220</v>
      </c>
      <c r="C22" s="406"/>
      <c r="D22" s="318" t="s">
        <v>451</v>
      </c>
      <c r="E22" s="572">
        <v>82.23</v>
      </c>
      <c r="F22" s="572">
        <v>50.36</v>
      </c>
      <c r="G22" s="572">
        <v>50.36</v>
      </c>
      <c r="H22" s="324" t="str">
        <f>'Series 1100 Design'!H22</f>
        <v/>
      </c>
      <c r="J22" s="406"/>
      <c r="K22" s="318" t="s">
        <v>451</v>
      </c>
      <c r="L22" s="324" t="str">
        <f>'Series 1100 Final'!H22</f>
        <v/>
      </c>
    </row>
    <row r="23" spans="1:12" x14ac:dyDescent="0.2">
      <c r="A23" s="316"/>
      <c r="B23" s="558"/>
      <c r="C23" s="406"/>
      <c r="D23" s="318"/>
      <c r="E23" s="572"/>
      <c r="F23" s="572"/>
      <c r="G23" s="572"/>
      <c r="H23" s="319"/>
      <c r="J23" s="406"/>
      <c r="K23" s="318"/>
      <c r="L23" s="319"/>
    </row>
    <row r="24" spans="1:12" ht="38.25" x14ac:dyDescent="0.2">
      <c r="A24" s="316" t="s">
        <v>2221</v>
      </c>
      <c r="B24" s="558" t="s">
        <v>2222</v>
      </c>
      <c r="C24" s="406"/>
      <c r="D24" s="318" t="s">
        <v>451</v>
      </c>
      <c r="E24" s="572">
        <v>90.25</v>
      </c>
      <c r="F24" s="572">
        <v>69.97</v>
      </c>
      <c r="G24" s="572">
        <v>69.97</v>
      </c>
      <c r="H24" s="324" t="str">
        <f>'Series 1100 Design'!H24</f>
        <v/>
      </c>
      <c r="J24" s="406"/>
      <c r="K24" s="318" t="s">
        <v>451</v>
      </c>
      <c r="L24" s="324" t="str">
        <f>'Series 1100 Final'!H24</f>
        <v/>
      </c>
    </row>
    <row r="25" spans="1:12" x14ac:dyDescent="0.2">
      <c r="A25" s="316"/>
      <c r="B25" s="558"/>
      <c r="C25" s="406"/>
      <c r="D25" s="318"/>
      <c r="E25" s="572"/>
      <c r="F25" s="572"/>
      <c r="G25" s="572"/>
      <c r="H25" s="319"/>
      <c r="J25" s="406"/>
      <c r="K25" s="318"/>
      <c r="L25" s="319"/>
    </row>
    <row r="26" spans="1:12" ht="38.25" x14ac:dyDescent="0.2">
      <c r="A26" s="316" t="s">
        <v>2223</v>
      </c>
      <c r="B26" s="558" t="s">
        <v>2224</v>
      </c>
      <c r="C26" s="406"/>
      <c r="D26" s="318" t="s">
        <v>451</v>
      </c>
      <c r="E26" s="572">
        <v>133.63999999999999</v>
      </c>
      <c r="F26" s="572">
        <v>107.69</v>
      </c>
      <c r="G26" s="572">
        <v>107.69</v>
      </c>
      <c r="H26" s="324" t="str">
        <f>'Series 1100 Design'!H26</f>
        <v/>
      </c>
      <c r="J26" s="406"/>
      <c r="K26" s="318" t="s">
        <v>451</v>
      </c>
      <c r="L26" s="324" t="str">
        <f>'Series 1100 Final'!H26</f>
        <v/>
      </c>
    </row>
    <row r="27" spans="1:12" x14ac:dyDescent="0.2">
      <c r="A27" s="316"/>
      <c r="B27" s="558"/>
      <c r="C27" s="406"/>
      <c r="D27" s="318"/>
      <c r="E27" s="572"/>
      <c r="F27" s="572"/>
      <c r="G27" s="572"/>
      <c r="H27" s="319"/>
      <c r="J27" s="406"/>
      <c r="K27" s="318"/>
      <c r="L27" s="319"/>
    </row>
    <row r="28" spans="1:12" ht="38.25" x14ac:dyDescent="0.2">
      <c r="A28" s="316" t="s">
        <v>2225</v>
      </c>
      <c r="B28" s="558" t="s">
        <v>2226</v>
      </c>
      <c r="C28" s="406"/>
      <c r="D28" s="318" t="s">
        <v>451</v>
      </c>
      <c r="E28" s="572">
        <v>145.68</v>
      </c>
      <c r="F28" s="572">
        <v>145.68</v>
      </c>
      <c r="G28" s="572">
        <v>145.68</v>
      </c>
      <c r="H28" s="324" t="str">
        <f>'Series 1100 Design'!H28</f>
        <v/>
      </c>
      <c r="J28" s="406"/>
      <c r="K28" s="318" t="s">
        <v>451</v>
      </c>
      <c r="L28" s="324" t="str">
        <f>'Series 1100 Final'!H28</f>
        <v/>
      </c>
    </row>
    <row r="29" spans="1:12" x14ac:dyDescent="0.2">
      <c r="A29" s="316"/>
      <c r="B29" s="558"/>
      <c r="C29" s="406"/>
      <c r="D29" s="318"/>
      <c r="E29" s="572"/>
      <c r="F29" s="572"/>
      <c r="G29" s="572"/>
      <c r="H29" s="319"/>
      <c r="J29" s="406"/>
      <c r="K29" s="318"/>
      <c r="L29" s="319"/>
    </row>
    <row r="30" spans="1:12" ht="39" customHeight="1" x14ac:dyDescent="0.2">
      <c r="A30" s="316" t="s">
        <v>2227</v>
      </c>
      <c r="B30" s="558" t="s">
        <v>2228</v>
      </c>
      <c r="C30" s="406"/>
      <c r="D30" s="318" t="s">
        <v>451</v>
      </c>
      <c r="E30" s="572">
        <v>155.41</v>
      </c>
      <c r="F30" s="572">
        <v>115</v>
      </c>
      <c r="G30" s="572">
        <v>115</v>
      </c>
      <c r="H30" s="324" t="str">
        <f>'Series 1100 Design'!H30</f>
        <v/>
      </c>
      <c r="J30" s="406"/>
      <c r="K30" s="318" t="s">
        <v>451</v>
      </c>
      <c r="L30" s="324" t="str">
        <f>'Series 1100 Final'!H30</f>
        <v/>
      </c>
    </row>
    <row r="31" spans="1:12" x14ac:dyDescent="0.2">
      <c r="A31" s="316"/>
      <c r="B31" s="558"/>
      <c r="C31" s="406"/>
      <c r="D31" s="318"/>
      <c r="E31" s="572"/>
      <c r="F31" s="572"/>
      <c r="G31" s="572"/>
      <c r="H31" s="319"/>
      <c r="J31" s="406"/>
      <c r="K31" s="318"/>
      <c r="L31" s="319"/>
    </row>
    <row r="32" spans="1:12" ht="38.25" customHeight="1" x14ac:dyDescent="0.2">
      <c r="A32" s="316" t="s">
        <v>2229</v>
      </c>
      <c r="B32" s="558" t="s">
        <v>2230</v>
      </c>
      <c r="C32" s="406"/>
      <c r="D32" s="318" t="s">
        <v>451</v>
      </c>
      <c r="E32" s="572">
        <v>152.46</v>
      </c>
      <c r="F32" s="572">
        <v>152.46</v>
      </c>
      <c r="G32" s="572">
        <v>152.46</v>
      </c>
      <c r="H32" s="324" t="str">
        <f>'Series 1100 Design'!H32</f>
        <v/>
      </c>
      <c r="J32" s="406"/>
      <c r="K32" s="318" t="s">
        <v>451</v>
      </c>
      <c r="L32" s="324" t="str">
        <f>'Series 1100 Final'!H32</f>
        <v/>
      </c>
    </row>
    <row r="33" spans="1:12" ht="15" customHeight="1" x14ac:dyDescent="0.2">
      <c r="A33" s="316"/>
      <c r="B33" s="558"/>
      <c r="C33" s="406"/>
      <c r="D33" s="318"/>
      <c r="E33" s="572"/>
      <c r="F33" s="572"/>
      <c r="G33" s="572"/>
      <c r="H33" s="319"/>
      <c r="J33" s="406"/>
      <c r="K33" s="318"/>
      <c r="L33" s="319"/>
    </row>
    <row r="34" spans="1:12" ht="41.25" customHeight="1" x14ac:dyDescent="0.2">
      <c r="A34" s="316" t="s">
        <v>2231</v>
      </c>
      <c r="B34" s="558" t="s">
        <v>2232</v>
      </c>
      <c r="C34" s="406"/>
      <c r="D34" s="318" t="s">
        <v>451</v>
      </c>
      <c r="E34" s="572">
        <v>116.45</v>
      </c>
      <c r="F34" s="572">
        <v>116.45</v>
      </c>
      <c r="G34" s="572">
        <v>116.45</v>
      </c>
      <c r="H34" s="324" t="str">
        <f>'Series 1100 Design'!H34</f>
        <v/>
      </c>
      <c r="J34" s="406"/>
      <c r="K34" s="318" t="s">
        <v>451</v>
      </c>
      <c r="L34" s="324" t="str">
        <f>'Series 1100 Final'!H34</f>
        <v/>
      </c>
    </row>
    <row r="35" spans="1:12" ht="13.5" customHeight="1" x14ac:dyDescent="0.2">
      <c r="A35" s="316"/>
      <c r="B35" s="558"/>
      <c r="C35" s="406"/>
      <c r="D35" s="318"/>
      <c r="E35" s="572"/>
      <c r="F35" s="572"/>
      <c r="G35" s="572"/>
      <c r="H35" s="319"/>
      <c r="J35" s="406"/>
      <c r="K35" s="318"/>
      <c r="L35" s="319"/>
    </row>
    <row r="36" spans="1:12" ht="39" customHeight="1" x14ac:dyDescent="0.2">
      <c r="A36" s="316" t="s">
        <v>2233</v>
      </c>
      <c r="B36" s="558" t="s">
        <v>2234</v>
      </c>
      <c r="C36" s="406"/>
      <c r="D36" s="318" t="s">
        <v>451</v>
      </c>
      <c r="E36" s="572">
        <v>116.9</v>
      </c>
      <c r="F36" s="572">
        <v>116.9</v>
      </c>
      <c r="G36" s="572">
        <v>116.9</v>
      </c>
      <c r="H36" s="324" t="str">
        <f>'Series 1100 Design'!H36</f>
        <v/>
      </c>
      <c r="J36" s="406"/>
      <c r="K36" s="318" t="s">
        <v>451</v>
      </c>
      <c r="L36" s="324" t="str">
        <f>'Series 1100 Final'!H36</f>
        <v/>
      </c>
    </row>
    <row r="37" spans="1:12" ht="13.5" customHeight="1" x14ac:dyDescent="0.2">
      <c r="A37" s="316"/>
      <c r="B37" s="558"/>
      <c r="C37" s="406"/>
      <c r="D37" s="318"/>
      <c r="E37" s="572"/>
      <c r="F37" s="572"/>
      <c r="G37" s="572"/>
      <c r="H37" s="319"/>
      <c r="J37" s="406"/>
      <c r="K37" s="318"/>
      <c r="L37" s="319"/>
    </row>
    <row r="38" spans="1:12" ht="26.25" customHeight="1" x14ac:dyDescent="0.2">
      <c r="A38" s="316" t="s">
        <v>2235</v>
      </c>
      <c r="B38" s="558" t="s">
        <v>2236</v>
      </c>
      <c r="C38" s="406"/>
      <c r="D38" s="318" t="s">
        <v>451</v>
      </c>
      <c r="E38" s="572">
        <v>99.01</v>
      </c>
      <c r="F38" s="572">
        <v>99.01</v>
      </c>
      <c r="G38" s="572">
        <v>99.01</v>
      </c>
      <c r="H38" s="324" t="str">
        <f>'Series 1100 Design'!H38</f>
        <v/>
      </c>
      <c r="J38" s="406"/>
      <c r="K38" s="318" t="s">
        <v>451</v>
      </c>
      <c r="L38" s="324" t="str">
        <f>'Series 1100 Final'!H38</f>
        <v/>
      </c>
    </row>
    <row r="39" spans="1:12" ht="13.5" customHeight="1" x14ac:dyDescent="0.2">
      <c r="A39" s="316"/>
      <c r="B39" s="558"/>
      <c r="C39" s="406"/>
      <c r="D39" s="318"/>
      <c r="E39" s="572"/>
      <c r="F39" s="572"/>
      <c r="G39" s="572"/>
      <c r="H39" s="319"/>
      <c r="J39" s="406"/>
      <c r="K39" s="318"/>
      <c r="L39" s="319"/>
    </row>
    <row r="40" spans="1:12" ht="41.25" customHeight="1" x14ac:dyDescent="0.2">
      <c r="A40" s="316" t="s">
        <v>2237</v>
      </c>
      <c r="B40" s="558" t="s">
        <v>2238</v>
      </c>
      <c r="C40" s="406"/>
      <c r="D40" s="318" t="s">
        <v>451</v>
      </c>
      <c r="E40" s="572">
        <v>116.9</v>
      </c>
      <c r="F40" s="572">
        <v>116.9</v>
      </c>
      <c r="G40" s="572">
        <v>116.9</v>
      </c>
      <c r="H40" s="324" t="str">
        <f>'Series 1100 Design'!H40</f>
        <v/>
      </c>
      <c r="J40" s="406"/>
      <c r="K40" s="318" t="s">
        <v>451</v>
      </c>
      <c r="L40" s="324" t="str">
        <f>'Series 1100 Final'!H40</f>
        <v/>
      </c>
    </row>
    <row r="41" spans="1:12" ht="13.5" customHeight="1" x14ac:dyDescent="0.2">
      <c r="A41" s="316"/>
      <c r="B41" s="558"/>
      <c r="C41" s="406"/>
      <c r="D41" s="318"/>
      <c r="E41" s="572"/>
      <c r="F41" s="572"/>
      <c r="G41" s="572"/>
      <c r="H41" s="319"/>
      <c r="J41" s="406"/>
      <c r="K41" s="318"/>
      <c r="L41" s="319"/>
    </row>
    <row r="42" spans="1:12" ht="42.75" customHeight="1" x14ac:dyDescent="0.2">
      <c r="A42" s="316" t="s">
        <v>2239</v>
      </c>
      <c r="B42" s="558" t="s">
        <v>2240</v>
      </c>
      <c r="C42" s="406"/>
      <c r="D42" s="318" t="s">
        <v>451</v>
      </c>
      <c r="E42" s="572">
        <v>116.9</v>
      </c>
      <c r="F42" s="572">
        <v>116.9</v>
      </c>
      <c r="G42" s="572">
        <v>116.9</v>
      </c>
      <c r="H42" s="324" t="str">
        <f>'Series 1100 Design'!H42</f>
        <v/>
      </c>
      <c r="J42" s="406"/>
      <c r="K42" s="318" t="s">
        <v>451</v>
      </c>
      <c r="L42" s="324" t="str">
        <f>'Series 1100 Final'!H42</f>
        <v/>
      </c>
    </row>
    <row r="43" spans="1:12" ht="13.5" customHeight="1" x14ac:dyDescent="0.2">
      <c r="A43" s="316"/>
      <c r="B43" s="558"/>
      <c r="C43" s="406"/>
      <c r="D43" s="318"/>
      <c r="E43" s="572"/>
      <c r="F43" s="572"/>
      <c r="G43" s="572"/>
      <c r="H43" s="319"/>
      <c r="J43" s="406"/>
      <c r="K43" s="318"/>
      <c r="L43" s="319"/>
    </row>
    <row r="44" spans="1:12" ht="42.75" customHeight="1" x14ac:dyDescent="0.2">
      <c r="A44" s="316" t="s">
        <v>2241</v>
      </c>
      <c r="B44" s="558" t="s">
        <v>2240</v>
      </c>
      <c r="C44" s="406"/>
      <c r="D44" s="318" t="s">
        <v>451</v>
      </c>
      <c r="E44" s="572">
        <v>123.8</v>
      </c>
      <c r="F44" s="572">
        <v>123.8</v>
      </c>
      <c r="G44" s="572">
        <v>123.8</v>
      </c>
      <c r="H44" s="324" t="str">
        <f>'Series 1100 Design'!H44</f>
        <v/>
      </c>
      <c r="J44" s="406"/>
      <c r="K44" s="318" t="s">
        <v>451</v>
      </c>
      <c r="L44" s="324" t="str">
        <f>'Series 1100 Final'!H44</f>
        <v/>
      </c>
    </row>
    <row r="45" spans="1:12" ht="13.5" customHeight="1" x14ac:dyDescent="0.2">
      <c r="A45" s="316"/>
      <c r="B45" s="558"/>
      <c r="C45" s="406"/>
      <c r="D45" s="318"/>
      <c r="E45" s="572"/>
      <c r="F45" s="572"/>
      <c r="G45" s="572"/>
      <c r="H45" s="319"/>
      <c r="J45" s="406"/>
      <c r="K45" s="318"/>
      <c r="L45" s="319"/>
    </row>
    <row r="46" spans="1:12" ht="40.5" customHeight="1" x14ac:dyDescent="0.2">
      <c r="A46" s="316" t="s">
        <v>2242</v>
      </c>
      <c r="B46" s="558" t="s">
        <v>2243</v>
      </c>
      <c r="C46" s="406"/>
      <c r="D46" s="318" t="s">
        <v>451</v>
      </c>
      <c r="E46" s="572">
        <v>184.85</v>
      </c>
      <c r="F46" s="572">
        <v>153.79</v>
      </c>
      <c r="G46" s="572">
        <v>153.79</v>
      </c>
      <c r="H46" s="324" t="str">
        <f>'Series 1100 Design'!H46</f>
        <v/>
      </c>
      <c r="J46" s="406"/>
      <c r="K46" s="318" t="s">
        <v>451</v>
      </c>
      <c r="L46" s="324" t="str">
        <f>'Series 1100 Final'!H46</f>
        <v/>
      </c>
    </row>
    <row r="47" spans="1:12" ht="13.5" customHeight="1" x14ac:dyDescent="0.2">
      <c r="A47" s="316"/>
      <c r="B47" s="558"/>
      <c r="C47" s="406"/>
      <c r="D47" s="318"/>
      <c r="E47" s="572"/>
      <c r="F47" s="572"/>
      <c r="G47" s="572"/>
      <c r="H47" s="319"/>
      <c r="J47" s="406"/>
      <c r="K47" s="318"/>
      <c r="L47" s="319"/>
    </row>
    <row r="48" spans="1:12" ht="39.75" customHeight="1" x14ac:dyDescent="0.2">
      <c r="A48" s="316" t="s">
        <v>2244</v>
      </c>
      <c r="B48" s="558" t="s">
        <v>2245</v>
      </c>
      <c r="C48" s="406"/>
      <c r="D48" s="318" t="s">
        <v>451</v>
      </c>
      <c r="E48" s="572">
        <v>198.51</v>
      </c>
      <c r="F48" s="572">
        <v>175.52</v>
      </c>
      <c r="G48" s="572">
        <v>175.52</v>
      </c>
      <c r="H48" s="324" t="str">
        <f>'Series 1100 Design'!H48</f>
        <v/>
      </c>
      <c r="J48" s="406"/>
      <c r="K48" s="318" t="s">
        <v>451</v>
      </c>
      <c r="L48" s="324" t="str">
        <f>'Series 1100 Final'!H48</f>
        <v/>
      </c>
    </row>
    <row r="49" spans="1:12" ht="13.5" customHeight="1" x14ac:dyDescent="0.2">
      <c r="A49" s="316"/>
      <c r="B49" s="558"/>
      <c r="C49" s="406"/>
      <c r="D49" s="318"/>
      <c r="E49" s="572"/>
      <c r="F49" s="572"/>
      <c r="G49" s="572"/>
      <c r="H49" s="319"/>
      <c r="J49" s="406"/>
      <c r="K49" s="318"/>
      <c r="L49" s="319"/>
    </row>
    <row r="50" spans="1:12" ht="39" customHeight="1" x14ac:dyDescent="0.2">
      <c r="A50" s="316" t="s">
        <v>2246</v>
      </c>
      <c r="B50" s="558" t="s">
        <v>2247</v>
      </c>
      <c r="C50" s="406"/>
      <c r="D50" s="318" t="s">
        <v>451</v>
      </c>
      <c r="E50" s="572">
        <v>197.76</v>
      </c>
      <c r="F50" s="572">
        <v>166.7</v>
      </c>
      <c r="G50" s="572">
        <v>166.7</v>
      </c>
      <c r="H50" s="324" t="str">
        <f>'Series 1100 Design'!H50</f>
        <v/>
      </c>
      <c r="J50" s="406"/>
      <c r="K50" s="318" t="s">
        <v>451</v>
      </c>
      <c r="L50" s="324" t="str">
        <f>'Series 1100 Final'!H50</f>
        <v/>
      </c>
    </row>
    <row r="51" spans="1:12" ht="13.5" customHeight="1" x14ac:dyDescent="0.2">
      <c r="A51" s="316"/>
      <c r="B51" s="558"/>
      <c r="C51" s="406"/>
      <c r="D51" s="318"/>
      <c r="E51" s="572"/>
      <c r="F51" s="572"/>
      <c r="G51" s="572"/>
      <c r="H51" s="319"/>
      <c r="J51" s="406"/>
      <c r="K51" s="318"/>
      <c r="L51" s="319"/>
    </row>
    <row r="52" spans="1:12" ht="41.25" customHeight="1" x14ac:dyDescent="0.2">
      <c r="A52" s="316" t="s">
        <v>2248</v>
      </c>
      <c r="B52" s="558" t="s">
        <v>2249</v>
      </c>
      <c r="C52" s="406"/>
      <c r="D52" s="318" t="s">
        <v>451</v>
      </c>
      <c r="E52" s="572">
        <v>203.16</v>
      </c>
      <c r="F52" s="572">
        <v>174.78</v>
      </c>
      <c r="G52" s="572">
        <v>174.78</v>
      </c>
      <c r="H52" s="324" t="str">
        <f>'Series 1100 Design'!H52</f>
        <v/>
      </c>
      <c r="J52" s="406"/>
      <c r="K52" s="318" t="s">
        <v>451</v>
      </c>
      <c r="L52" s="324" t="str">
        <f>'Series 1100 Final'!H52</f>
        <v/>
      </c>
    </row>
    <row r="53" spans="1:12" ht="13.5" customHeight="1" x14ac:dyDescent="0.2">
      <c r="A53" s="316"/>
      <c r="B53" s="558"/>
      <c r="C53" s="406"/>
      <c r="D53" s="318"/>
      <c r="E53" s="572"/>
      <c r="F53" s="572"/>
      <c r="G53" s="572"/>
      <c r="H53" s="319"/>
      <c r="J53" s="406"/>
      <c r="K53" s="318"/>
      <c r="L53" s="319"/>
    </row>
    <row r="54" spans="1:12" ht="45.75" customHeight="1" x14ac:dyDescent="0.2">
      <c r="A54" s="316" t="s">
        <v>2250</v>
      </c>
      <c r="B54" s="558" t="s">
        <v>2251</v>
      </c>
      <c r="C54" s="406"/>
      <c r="D54" s="318" t="s">
        <v>451</v>
      </c>
      <c r="E54" s="572">
        <v>184.85</v>
      </c>
      <c r="F54" s="572">
        <v>153.79</v>
      </c>
      <c r="G54" s="572">
        <v>153.79</v>
      </c>
      <c r="H54" s="324" t="str">
        <f>'Series 1100 Design'!H54</f>
        <v/>
      </c>
      <c r="J54" s="406"/>
      <c r="K54" s="318" t="s">
        <v>451</v>
      </c>
      <c r="L54" s="324" t="str">
        <f>'Series 1100 Final'!H54</f>
        <v/>
      </c>
    </row>
    <row r="55" spans="1:12" ht="13.5" customHeight="1" x14ac:dyDescent="0.2">
      <c r="A55" s="316"/>
      <c r="B55" s="558"/>
      <c r="C55" s="406"/>
      <c r="D55" s="318"/>
      <c r="E55" s="572"/>
      <c r="F55" s="572"/>
      <c r="G55" s="572"/>
      <c r="H55" s="319"/>
      <c r="J55" s="406"/>
      <c r="K55" s="318"/>
      <c r="L55" s="319"/>
    </row>
    <row r="56" spans="1:12" ht="45.75" customHeight="1" x14ac:dyDescent="0.2">
      <c r="A56" s="316" t="s">
        <v>2252</v>
      </c>
      <c r="B56" s="558" t="s">
        <v>2253</v>
      </c>
      <c r="C56" s="406"/>
      <c r="D56" s="318" t="s">
        <v>451</v>
      </c>
      <c r="E56" s="572">
        <v>203.9</v>
      </c>
      <c r="F56" s="572">
        <v>175.52</v>
      </c>
      <c r="G56" s="572">
        <v>175.52</v>
      </c>
      <c r="H56" s="324" t="str">
        <f>'Series 1100 Design'!H56</f>
        <v/>
      </c>
      <c r="J56" s="406"/>
      <c r="K56" s="318" t="s">
        <v>451</v>
      </c>
      <c r="L56" s="324" t="str">
        <f>'Series 1100 Final'!H56</f>
        <v/>
      </c>
    </row>
    <row r="57" spans="1:12" ht="13.5" customHeight="1" x14ac:dyDescent="0.2">
      <c r="A57" s="316"/>
      <c r="B57" s="558"/>
      <c r="C57" s="406"/>
      <c r="D57" s="318"/>
      <c r="E57" s="572"/>
      <c r="F57" s="572"/>
      <c r="G57" s="572"/>
      <c r="H57" s="319"/>
      <c r="J57" s="406"/>
      <c r="K57" s="318"/>
      <c r="L57" s="319"/>
    </row>
    <row r="58" spans="1:12" ht="27" customHeight="1" x14ac:dyDescent="0.2">
      <c r="A58" s="331"/>
      <c r="B58" s="586" t="s">
        <v>2254</v>
      </c>
      <c r="C58" s="484"/>
      <c r="D58" s="334"/>
      <c r="E58" s="804" t="s">
        <v>1594</v>
      </c>
      <c r="F58" s="804" t="s">
        <v>1595</v>
      </c>
      <c r="G58" s="804" t="s">
        <v>1596</v>
      </c>
      <c r="H58" s="334"/>
      <c r="J58" s="484"/>
      <c r="K58" s="334"/>
      <c r="L58" s="334"/>
    </row>
    <row r="59" spans="1:12" ht="27" customHeight="1" x14ac:dyDescent="0.2">
      <c r="A59" s="794"/>
      <c r="B59" s="721" t="s">
        <v>2210</v>
      </c>
      <c r="C59" s="779"/>
      <c r="D59" s="723"/>
      <c r="E59" s="723"/>
      <c r="F59" s="723"/>
      <c r="G59" s="747">
        <f>SUM(H61:H67)</f>
        <v>0</v>
      </c>
      <c r="H59" s="723"/>
      <c r="J59" s="779"/>
      <c r="K59" s="723"/>
      <c r="L59" s="723"/>
    </row>
    <row r="60" spans="1:12" ht="13.5" customHeight="1" x14ac:dyDescent="0.2">
      <c r="A60" s="316"/>
      <c r="B60" s="558"/>
      <c r="C60" s="406"/>
      <c r="D60" s="318"/>
      <c r="E60" s="572"/>
      <c r="F60" s="572"/>
      <c r="G60" s="572"/>
      <c r="H60" s="319"/>
      <c r="J60" s="406"/>
      <c r="K60" s="318"/>
      <c r="L60" s="319"/>
    </row>
    <row r="61" spans="1:12" ht="46.5" customHeight="1" x14ac:dyDescent="0.2">
      <c r="A61" s="316" t="s">
        <v>2255</v>
      </c>
      <c r="B61" s="558" t="s">
        <v>2256</v>
      </c>
      <c r="C61" s="406"/>
      <c r="D61" s="318" t="s">
        <v>451</v>
      </c>
      <c r="E61" s="572">
        <v>98.61</v>
      </c>
      <c r="F61" s="572">
        <v>56.77</v>
      </c>
      <c r="G61" s="572">
        <v>56.77</v>
      </c>
      <c r="H61" s="324" t="str">
        <f>'Series 1100 Design'!H61</f>
        <v/>
      </c>
      <c r="J61" s="406"/>
      <c r="K61" s="318" t="s">
        <v>451</v>
      </c>
      <c r="L61" s="324" t="str">
        <f>'Series 1100 Final'!H61</f>
        <v/>
      </c>
    </row>
    <row r="62" spans="1:12" ht="13.5" customHeight="1" x14ac:dyDescent="0.2">
      <c r="A62" s="316"/>
      <c r="B62" s="558"/>
      <c r="C62" s="406"/>
      <c r="D62" s="318"/>
      <c r="E62" s="572"/>
      <c r="F62" s="572"/>
      <c r="G62" s="572"/>
      <c r="H62" s="319"/>
      <c r="J62" s="406"/>
      <c r="K62" s="318"/>
      <c r="L62" s="319"/>
    </row>
    <row r="63" spans="1:12" ht="38.25" customHeight="1" x14ac:dyDescent="0.2">
      <c r="A63" s="316" t="s">
        <v>2257</v>
      </c>
      <c r="B63" s="558" t="s">
        <v>2258</v>
      </c>
      <c r="C63" s="406"/>
      <c r="D63" s="318" t="s">
        <v>451</v>
      </c>
      <c r="E63" s="572">
        <v>98.61</v>
      </c>
      <c r="F63" s="572">
        <v>62.16</v>
      </c>
      <c r="G63" s="572">
        <v>62.16</v>
      </c>
      <c r="H63" s="324" t="str">
        <f>'Series 1100 Design'!H63</f>
        <v/>
      </c>
      <c r="J63" s="406"/>
      <c r="K63" s="318" t="s">
        <v>451</v>
      </c>
      <c r="L63" s="324" t="str">
        <f>'Series 1100 Final'!H63</f>
        <v/>
      </c>
    </row>
    <row r="64" spans="1:12" ht="13.5" customHeight="1" x14ac:dyDescent="0.2">
      <c r="A64" s="316"/>
      <c r="B64" s="558"/>
      <c r="C64" s="406"/>
      <c r="D64" s="318"/>
      <c r="E64" s="572"/>
      <c r="F64" s="572"/>
      <c r="G64" s="572"/>
      <c r="H64" s="319"/>
      <c r="J64" s="406"/>
      <c r="K64" s="318"/>
      <c r="L64" s="319"/>
    </row>
    <row r="65" spans="1:12" ht="42.75" customHeight="1" x14ac:dyDescent="0.2">
      <c r="A65" s="316" t="s">
        <v>2259</v>
      </c>
      <c r="B65" s="558" t="s">
        <v>2260</v>
      </c>
      <c r="C65" s="406"/>
      <c r="D65" s="318" t="s">
        <v>451</v>
      </c>
      <c r="E65" s="572">
        <v>94.44</v>
      </c>
      <c r="F65" s="572">
        <v>52.6</v>
      </c>
      <c r="G65" s="572">
        <v>52.6</v>
      </c>
      <c r="H65" s="324" t="str">
        <f>'Series 1100 Design'!H65</f>
        <v/>
      </c>
      <c r="J65" s="406"/>
      <c r="K65" s="318" t="s">
        <v>451</v>
      </c>
      <c r="L65" s="324" t="str">
        <f>'Series 1100 Final'!H65</f>
        <v/>
      </c>
    </row>
    <row r="66" spans="1:12" ht="13.5" customHeight="1" x14ac:dyDescent="0.2">
      <c r="A66" s="316"/>
      <c r="B66" s="558"/>
      <c r="C66" s="406"/>
      <c r="D66" s="318"/>
      <c r="E66" s="572"/>
      <c r="F66" s="572"/>
      <c r="G66" s="572"/>
      <c r="H66" s="319"/>
      <c r="J66" s="406"/>
      <c r="K66" s="318"/>
      <c r="L66" s="319"/>
    </row>
    <row r="67" spans="1:12" ht="44.25" customHeight="1" x14ac:dyDescent="0.2">
      <c r="A67" s="316" t="s">
        <v>2261</v>
      </c>
      <c r="B67" s="558" t="s">
        <v>2262</v>
      </c>
      <c r="C67" s="406"/>
      <c r="D67" s="318" t="s">
        <v>451</v>
      </c>
      <c r="E67" s="572">
        <v>91.79</v>
      </c>
      <c r="F67" s="572">
        <v>55.33</v>
      </c>
      <c r="G67" s="572">
        <v>55.33</v>
      </c>
      <c r="H67" s="324" t="str">
        <f>'Series 1100 Design'!H67</f>
        <v/>
      </c>
      <c r="J67" s="406"/>
      <c r="K67" s="318" t="s">
        <v>451</v>
      </c>
      <c r="L67" s="324" t="str">
        <f>'Series 1100 Final'!H67</f>
        <v/>
      </c>
    </row>
    <row r="68" spans="1:12" ht="13.5" customHeight="1" x14ac:dyDescent="0.2">
      <c r="A68" s="316"/>
      <c r="B68" s="558"/>
      <c r="C68" s="406"/>
      <c r="D68" s="318"/>
      <c r="E68" s="572"/>
      <c r="F68" s="572"/>
      <c r="G68" s="572"/>
      <c r="H68" s="319"/>
      <c r="J68" s="406"/>
      <c r="K68" s="318"/>
      <c r="L68" s="319"/>
    </row>
    <row r="69" spans="1:12" ht="13.5" customHeight="1" x14ac:dyDescent="0.2">
      <c r="A69" s="331"/>
      <c r="B69" s="586" t="s">
        <v>2263</v>
      </c>
      <c r="C69" s="484"/>
      <c r="D69" s="334"/>
      <c r="E69" s="604"/>
      <c r="F69" s="604"/>
      <c r="G69" s="604"/>
      <c r="H69" s="334"/>
      <c r="J69" s="484"/>
      <c r="K69" s="334"/>
      <c r="L69" s="334"/>
    </row>
    <row r="70" spans="1:12" ht="13.5" customHeight="1" x14ac:dyDescent="0.2">
      <c r="A70" s="331"/>
      <c r="B70" s="586"/>
      <c r="C70" s="484"/>
      <c r="D70" s="334"/>
      <c r="E70" s="604"/>
      <c r="F70" s="604"/>
      <c r="G70" s="604"/>
      <c r="H70" s="334"/>
      <c r="J70" s="484"/>
      <c r="K70" s="334"/>
      <c r="L70" s="334"/>
    </row>
    <row r="71" spans="1:12" ht="13.5" customHeight="1" x14ac:dyDescent="0.2">
      <c r="A71" s="331"/>
      <c r="B71" s="586" t="s">
        <v>2264</v>
      </c>
      <c r="C71" s="484"/>
      <c r="D71" s="334"/>
      <c r="E71" s="804" t="s">
        <v>1594</v>
      </c>
      <c r="F71" s="804" t="s">
        <v>1595</v>
      </c>
      <c r="G71" s="804" t="s">
        <v>1596</v>
      </c>
      <c r="H71" s="334"/>
      <c r="J71" s="484"/>
      <c r="K71" s="334"/>
      <c r="L71" s="334"/>
    </row>
    <row r="72" spans="1:12" ht="13.5" customHeight="1" x14ac:dyDescent="0.2">
      <c r="A72" s="794"/>
      <c r="B72" s="721" t="s">
        <v>2210</v>
      </c>
      <c r="C72" s="779"/>
      <c r="D72" s="723"/>
      <c r="E72" s="723"/>
      <c r="F72" s="723"/>
      <c r="G72" s="747">
        <f>SUM(H74:H80)</f>
        <v>0</v>
      </c>
      <c r="H72" s="723"/>
      <c r="J72" s="779"/>
      <c r="K72" s="723"/>
      <c r="L72" s="723"/>
    </row>
    <row r="73" spans="1:12" ht="13.5" customHeight="1" x14ac:dyDescent="0.2">
      <c r="A73" s="316"/>
      <c r="B73" s="558"/>
      <c r="C73" s="406"/>
      <c r="D73" s="318"/>
      <c r="E73" s="572"/>
      <c r="F73" s="572"/>
      <c r="G73" s="572"/>
      <c r="H73" s="319"/>
      <c r="J73" s="406"/>
      <c r="K73" s="318"/>
      <c r="L73" s="319"/>
    </row>
    <row r="74" spans="1:12" ht="42" customHeight="1" x14ac:dyDescent="0.2">
      <c r="A74" s="316" t="s">
        <v>2265</v>
      </c>
      <c r="B74" s="558" t="s">
        <v>2266</v>
      </c>
      <c r="C74" s="406"/>
      <c r="D74" s="318" t="s">
        <v>451</v>
      </c>
      <c r="E74" s="572">
        <v>194.52</v>
      </c>
      <c r="F74" s="572">
        <v>194.52</v>
      </c>
      <c r="G74" s="572">
        <v>194.52</v>
      </c>
      <c r="H74" s="324" t="str">
        <f>'Series 1100 Design'!H74</f>
        <v/>
      </c>
      <c r="J74" s="406"/>
      <c r="K74" s="318" t="s">
        <v>451</v>
      </c>
      <c r="L74" s="324" t="str">
        <f>'Series 1100 Final'!H74</f>
        <v/>
      </c>
    </row>
    <row r="75" spans="1:12" ht="13.5" customHeight="1" x14ac:dyDescent="0.2">
      <c r="A75" s="316"/>
      <c r="B75" s="558"/>
      <c r="C75" s="406"/>
      <c r="D75" s="318"/>
      <c r="E75" s="572"/>
      <c r="F75" s="572"/>
      <c r="G75" s="572"/>
      <c r="H75" s="319"/>
      <c r="J75" s="406"/>
      <c r="K75" s="318"/>
      <c r="L75" s="319"/>
    </row>
    <row r="76" spans="1:12" ht="42" customHeight="1" x14ac:dyDescent="0.2">
      <c r="A76" s="316" t="s">
        <v>2267</v>
      </c>
      <c r="B76" s="558" t="s">
        <v>2268</v>
      </c>
      <c r="C76" s="406"/>
      <c r="D76" s="318" t="s">
        <v>451</v>
      </c>
      <c r="E76" s="572">
        <v>194.52</v>
      </c>
      <c r="F76" s="572">
        <v>194.52</v>
      </c>
      <c r="G76" s="572">
        <v>194.52</v>
      </c>
      <c r="H76" s="324" t="str">
        <f>'Series 1100 Design'!H76</f>
        <v/>
      </c>
      <c r="J76" s="406"/>
      <c r="K76" s="318" t="s">
        <v>451</v>
      </c>
      <c r="L76" s="324" t="str">
        <f>'Series 1100 Final'!H76</f>
        <v/>
      </c>
    </row>
    <row r="77" spans="1:12" ht="13.5" customHeight="1" x14ac:dyDescent="0.2">
      <c r="A77" s="316"/>
      <c r="B77" s="558"/>
      <c r="C77" s="406"/>
      <c r="D77" s="318"/>
      <c r="E77" s="572"/>
      <c r="F77" s="572"/>
      <c r="G77" s="572"/>
      <c r="H77" s="319"/>
      <c r="J77" s="406"/>
      <c r="K77" s="318"/>
      <c r="L77" s="319"/>
    </row>
    <row r="78" spans="1:12" ht="39" customHeight="1" x14ac:dyDescent="0.2">
      <c r="A78" s="316" t="s">
        <v>2269</v>
      </c>
      <c r="B78" s="558" t="s">
        <v>2270</v>
      </c>
      <c r="C78" s="406"/>
      <c r="D78" s="318" t="s">
        <v>451</v>
      </c>
      <c r="E78" s="572">
        <v>194.52</v>
      </c>
      <c r="F78" s="572">
        <v>194.52</v>
      </c>
      <c r="G78" s="572">
        <v>194.52</v>
      </c>
      <c r="H78" s="324" t="str">
        <f>'Series 1100 Design'!H78</f>
        <v/>
      </c>
      <c r="J78" s="406"/>
      <c r="K78" s="318" t="s">
        <v>451</v>
      </c>
      <c r="L78" s="324" t="str">
        <f>'Series 1100 Final'!H78</f>
        <v/>
      </c>
    </row>
    <row r="79" spans="1:12" ht="13.5" customHeight="1" x14ac:dyDescent="0.2">
      <c r="A79" s="316"/>
      <c r="B79" s="558"/>
      <c r="C79" s="406"/>
      <c r="D79" s="318"/>
      <c r="E79" s="572"/>
      <c r="F79" s="572"/>
      <c r="G79" s="572"/>
      <c r="H79" s="319"/>
      <c r="J79" s="406"/>
      <c r="K79" s="318"/>
      <c r="L79" s="319"/>
    </row>
    <row r="80" spans="1:12" ht="42.75" customHeight="1" x14ac:dyDescent="0.2">
      <c r="A80" s="316" t="s">
        <v>2271</v>
      </c>
      <c r="B80" s="558" t="s">
        <v>2272</v>
      </c>
      <c r="C80" s="406"/>
      <c r="D80" s="318" t="s">
        <v>451</v>
      </c>
      <c r="E80" s="572">
        <v>194.52</v>
      </c>
      <c r="F80" s="572">
        <v>194.52</v>
      </c>
      <c r="G80" s="572">
        <v>194.52</v>
      </c>
      <c r="H80" s="324" t="str">
        <f>'Series 1100 Design'!H80</f>
        <v/>
      </c>
      <c r="J80" s="406"/>
      <c r="K80" s="318" t="s">
        <v>451</v>
      </c>
      <c r="L80" s="324" t="str">
        <f>'Series 1100 Final'!H80</f>
        <v/>
      </c>
    </row>
    <row r="81" spans="1:12" ht="14.25" customHeight="1" x14ac:dyDescent="0.2">
      <c r="A81" s="316"/>
      <c r="B81" s="558"/>
      <c r="C81" s="406"/>
      <c r="D81" s="318"/>
      <c r="E81" s="572"/>
      <c r="F81" s="572"/>
      <c r="G81" s="572"/>
      <c r="H81" s="319"/>
      <c r="J81" s="406"/>
      <c r="K81" s="318"/>
      <c r="L81" s="319"/>
    </row>
    <row r="82" spans="1:12" ht="15" customHeight="1" x14ac:dyDescent="0.2">
      <c r="A82" s="331"/>
      <c r="B82" s="586" t="s">
        <v>2273</v>
      </c>
      <c r="C82" s="484"/>
      <c r="D82" s="334"/>
      <c r="E82" s="804" t="s">
        <v>1594</v>
      </c>
      <c r="F82" s="804" t="s">
        <v>1595</v>
      </c>
      <c r="G82" s="804" t="s">
        <v>1596</v>
      </c>
      <c r="H82" s="334"/>
      <c r="J82" s="484"/>
      <c r="K82" s="334"/>
      <c r="L82" s="334"/>
    </row>
    <row r="83" spans="1:12" ht="15" customHeight="1" x14ac:dyDescent="0.2">
      <c r="A83" s="794"/>
      <c r="B83" s="721" t="s">
        <v>2210</v>
      </c>
      <c r="C83" s="779"/>
      <c r="D83" s="723"/>
      <c r="E83" s="723"/>
      <c r="F83" s="723"/>
      <c r="G83" s="747">
        <f>SUM(H85:H91)</f>
        <v>0</v>
      </c>
      <c r="H83" s="723"/>
      <c r="J83" s="779"/>
      <c r="K83" s="723"/>
      <c r="L83" s="723"/>
    </row>
    <row r="84" spans="1:12" ht="13.5" customHeight="1" x14ac:dyDescent="0.2">
      <c r="A84" s="316"/>
      <c r="B84" s="558"/>
      <c r="C84" s="406"/>
      <c r="D84" s="318"/>
      <c r="E84" s="572"/>
      <c r="F84" s="572"/>
      <c r="G84" s="572"/>
      <c r="H84" s="319"/>
      <c r="J84" s="406"/>
      <c r="K84" s="318"/>
      <c r="L84" s="319"/>
    </row>
    <row r="85" spans="1:12" ht="42.75" customHeight="1" x14ac:dyDescent="0.2">
      <c r="A85" s="316" t="s">
        <v>2274</v>
      </c>
      <c r="B85" s="558" t="s">
        <v>2275</v>
      </c>
      <c r="C85" s="406"/>
      <c r="D85" s="318" t="s">
        <v>451</v>
      </c>
      <c r="E85" s="572">
        <v>129.22999999999999</v>
      </c>
      <c r="F85" s="572">
        <v>129.22999999999999</v>
      </c>
      <c r="G85" s="572">
        <v>129.22999999999999</v>
      </c>
      <c r="H85" s="324" t="str">
        <f>'Series 1100 Design'!H85</f>
        <v/>
      </c>
      <c r="J85" s="406"/>
      <c r="K85" s="318" t="s">
        <v>451</v>
      </c>
      <c r="L85" s="324" t="str">
        <f>'Series 1100 Final'!H85</f>
        <v/>
      </c>
    </row>
    <row r="86" spans="1:12" ht="13.5" customHeight="1" x14ac:dyDescent="0.2">
      <c r="A86" s="316"/>
      <c r="B86" s="558"/>
      <c r="C86" s="406"/>
      <c r="D86" s="318"/>
      <c r="E86" s="572"/>
      <c r="F86" s="572"/>
      <c r="G86" s="572"/>
      <c r="H86" s="319"/>
      <c r="J86" s="406"/>
      <c r="K86" s="318"/>
      <c r="L86" s="319"/>
    </row>
    <row r="87" spans="1:12" ht="46.5" customHeight="1" x14ac:dyDescent="0.2">
      <c r="A87" s="316" t="s">
        <v>2276</v>
      </c>
      <c r="B87" s="558" t="s">
        <v>2277</v>
      </c>
      <c r="C87" s="406"/>
      <c r="D87" s="318" t="s">
        <v>451</v>
      </c>
      <c r="E87" s="572">
        <v>129.22999999999999</v>
      </c>
      <c r="F87" s="572">
        <v>129.22999999999999</v>
      </c>
      <c r="G87" s="572">
        <v>129.22999999999999</v>
      </c>
      <c r="H87" s="324" t="str">
        <f>'Series 1100 Design'!H87</f>
        <v/>
      </c>
      <c r="J87" s="406"/>
      <c r="K87" s="318" t="s">
        <v>451</v>
      </c>
      <c r="L87" s="324" t="str">
        <f>'Series 1100 Final'!H87</f>
        <v/>
      </c>
    </row>
    <row r="88" spans="1:12" ht="13.5" customHeight="1" x14ac:dyDescent="0.2">
      <c r="A88" s="316"/>
      <c r="B88" s="558"/>
      <c r="C88" s="406"/>
      <c r="D88" s="318"/>
      <c r="E88" s="572"/>
      <c r="F88" s="572"/>
      <c r="G88" s="572"/>
      <c r="H88" s="319"/>
      <c r="J88" s="406"/>
      <c r="K88" s="318"/>
      <c r="L88" s="319"/>
    </row>
    <row r="89" spans="1:12" ht="54" customHeight="1" x14ac:dyDescent="0.2">
      <c r="A89" s="316" t="s">
        <v>2278</v>
      </c>
      <c r="B89" s="558" t="s">
        <v>2279</v>
      </c>
      <c r="C89" s="406"/>
      <c r="D89" s="318" t="s">
        <v>451</v>
      </c>
      <c r="E89" s="572">
        <v>129.22999999999999</v>
      </c>
      <c r="F89" s="572">
        <v>129.22999999999999</v>
      </c>
      <c r="G89" s="572">
        <v>129.22999999999999</v>
      </c>
      <c r="H89" s="324" t="str">
        <f>'Series 1100 Design'!H89</f>
        <v/>
      </c>
      <c r="J89" s="406"/>
      <c r="K89" s="318" t="s">
        <v>451</v>
      </c>
      <c r="L89" s="324" t="str">
        <f>'Series 1100 Final'!H89</f>
        <v/>
      </c>
    </row>
    <row r="90" spans="1:12" ht="13.5" customHeight="1" x14ac:dyDescent="0.2">
      <c r="A90" s="316"/>
      <c r="B90" s="558"/>
      <c r="C90" s="406"/>
      <c r="D90" s="318"/>
      <c r="E90" s="572"/>
      <c r="F90" s="572"/>
      <c r="G90" s="572"/>
      <c r="H90" s="319"/>
      <c r="J90" s="406"/>
      <c r="K90" s="318"/>
      <c r="L90" s="319"/>
    </row>
    <row r="91" spans="1:12" ht="51" customHeight="1" x14ac:dyDescent="0.2">
      <c r="A91" s="316" t="s">
        <v>2280</v>
      </c>
      <c r="B91" s="558" t="s">
        <v>2281</v>
      </c>
      <c r="C91" s="406"/>
      <c r="D91" s="318" t="s">
        <v>451</v>
      </c>
      <c r="E91" s="572">
        <v>129.22999999999999</v>
      </c>
      <c r="F91" s="572">
        <v>129.22999999999999</v>
      </c>
      <c r="G91" s="572">
        <v>129.22999999999999</v>
      </c>
      <c r="H91" s="324" t="str">
        <f>'Series 1100 Design'!H91</f>
        <v/>
      </c>
      <c r="J91" s="406"/>
      <c r="K91" s="318" t="s">
        <v>451</v>
      </c>
      <c r="L91" s="324" t="str">
        <f>'Series 1100 Final'!H91</f>
        <v/>
      </c>
    </row>
    <row r="92" spans="1:12" ht="13.5" customHeight="1" x14ac:dyDescent="0.2">
      <c r="A92" s="316"/>
      <c r="B92" s="558"/>
      <c r="C92" s="406"/>
      <c r="D92" s="318"/>
      <c r="E92" s="572"/>
      <c r="F92" s="572"/>
      <c r="G92" s="572"/>
      <c r="H92" s="319"/>
      <c r="J92" s="406"/>
      <c r="K92" s="318"/>
      <c r="L92" s="319"/>
    </row>
    <row r="93" spans="1:12" ht="13.5" customHeight="1" x14ac:dyDescent="0.2">
      <c r="A93" s="311"/>
      <c r="B93" s="563" t="s">
        <v>2282</v>
      </c>
      <c r="C93" s="400"/>
      <c r="D93" s="314"/>
      <c r="E93" s="806"/>
      <c r="F93" s="806"/>
      <c r="G93" s="806"/>
      <c r="H93" s="314"/>
      <c r="J93" s="400"/>
      <c r="K93" s="314"/>
      <c r="L93" s="314"/>
    </row>
    <row r="94" spans="1:12" ht="13.5" customHeight="1" x14ac:dyDescent="0.2">
      <c r="A94" s="316"/>
      <c r="B94" s="596"/>
      <c r="C94" s="406"/>
      <c r="D94" s="318"/>
      <c r="E94" s="572"/>
      <c r="F94" s="572"/>
      <c r="G94" s="572"/>
      <c r="H94" s="319"/>
      <c r="J94" s="406"/>
      <c r="K94" s="318"/>
      <c r="L94" s="319"/>
    </row>
    <row r="95" spans="1:12" ht="13.5" customHeight="1" x14ac:dyDescent="0.2">
      <c r="A95" s="331"/>
      <c r="B95" s="586" t="s">
        <v>2283</v>
      </c>
      <c r="C95" s="484"/>
      <c r="D95" s="334"/>
      <c r="E95" s="804" t="s">
        <v>1594</v>
      </c>
      <c r="F95" s="804" t="s">
        <v>1595</v>
      </c>
      <c r="G95" s="804" t="s">
        <v>1596</v>
      </c>
      <c r="H95" s="334"/>
      <c r="J95" s="484"/>
      <c r="K95" s="334"/>
      <c r="L95" s="334"/>
    </row>
    <row r="96" spans="1:12" ht="13.5" customHeight="1" x14ac:dyDescent="0.2">
      <c r="A96" s="794"/>
      <c r="B96" s="721" t="s">
        <v>2210</v>
      </c>
      <c r="C96" s="779"/>
      <c r="D96" s="723"/>
      <c r="E96" s="723"/>
      <c r="F96" s="723"/>
      <c r="G96" s="747">
        <f>SUM(H98:H104)</f>
        <v>0</v>
      </c>
      <c r="H96" s="723"/>
      <c r="J96" s="779"/>
      <c r="K96" s="723"/>
      <c r="L96" s="723"/>
    </row>
    <row r="97" spans="1:12" ht="13.5" customHeight="1" x14ac:dyDescent="0.2">
      <c r="A97" s="316"/>
      <c r="B97" s="558"/>
      <c r="C97" s="406"/>
      <c r="D97" s="318"/>
      <c r="E97" s="572"/>
      <c r="F97" s="572"/>
      <c r="G97" s="572"/>
      <c r="H97" s="319"/>
      <c r="J97" s="406"/>
      <c r="K97" s="318"/>
      <c r="L97" s="319"/>
    </row>
    <row r="98" spans="1:12" ht="55.5" customHeight="1" x14ac:dyDescent="0.2">
      <c r="A98" s="316" t="s">
        <v>2284</v>
      </c>
      <c r="B98" s="558" t="s">
        <v>2285</v>
      </c>
      <c r="C98" s="406"/>
      <c r="D98" s="318" t="s">
        <v>451</v>
      </c>
      <c r="E98" s="572">
        <v>88.94</v>
      </c>
      <c r="F98" s="572">
        <v>64.69</v>
      </c>
      <c r="G98" s="572">
        <v>64.69</v>
      </c>
      <c r="H98" s="324" t="str">
        <f>'Series 1100 Design'!H98</f>
        <v/>
      </c>
      <c r="J98" s="406"/>
      <c r="K98" s="318" t="s">
        <v>451</v>
      </c>
      <c r="L98" s="324" t="str">
        <f>'Series 1100 Final'!H98</f>
        <v/>
      </c>
    </row>
    <row r="99" spans="1:12" ht="13.5" customHeight="1" x14ac:dyDescent="0.2">
      <c r="A99" s="316"/>
      <c r="B99" s="558"/>
      <c r="C99" s="406"/>
      <c r="D99" s="318"/>
      <c r="E99" s="572"/>
      <c r="F99" s="572"/>
      <c r="G99" s="572"/>
      <c r="H99" s="319"/>
      <c r="J99" s="406"/>
      <c r="K99" s="318"/>
      <c r="L99" s="319"/>
    </row>
    <row r="100" spans="1:12" ht="53.25" customHeight="1" x14ac:dyDescent="0.2">
      <c r="A100" s="316" t="s">
        <v>2286</v>
      </c>
      <c r="B100" s="558" t="s">
        <v>2287</v>
      </c>
      <c r="C100" s="406"/>
      <c r="D100" s="318" t="s">
        <v>451</v>
      </c>
      <c r="E100" s="572">
        <v>88.94</v>
      </c>
      <c r="F100" s="572">
        <v>78.150000000000006</v>
      </c>
      <c r="G100" s="572">
        <v>78.150000000000006</v>
      </c>
      <c r="H100" s="324" t="str">
        <f>'Series 1100 Design'!H100</f>
        <v/>
      </c>
      <c r="J100" s="406"/>
      <c r="K100" s="318" t="s">
        <v>451</v>
      </c>
      <c r="L100" s="324" t="str">
        <f>'Series 1100 Final'!H100</f>
        <v/>
      </c>
    </row>
    <row r="101" spans="1:12" ht="13.5" customHeight="1" x14ac:dyDescent="0.2">
      <c r="A101" s="316"/>
      <c r="B101" s="558"/>
      <c r="C101" s="406"/>
      <c r="D101" s="318"/>
      <c r="E101" s="572"/>
      <c r="F101" s="572"/>
      <c r="G101" s="572"/>
      <c r="H101" s="319"/>
      <c r="J101" s="406"/>
      <c r="K101" s="318"/>
      <c r="L101" s="319"/>
    </row>
    <row r="102" spans="1:12" ht="55.5" customHeight="1" x14ac:dyDescent="0.2">
      <c r="A102" s="316" t="s">
        <v>2288</v>
      </c>
      <c r="B102" s="558" t="s">
        <v>2289</v>
      </c>
      <c r="C102" s="406"/>
      <c r="D102" s="318" t="s">
        <v>451</v>
      </c>
      <c r="E102" s="572">
        <v>61.73</v>
      </c>
      <c r="F102" s="572">
        <v>55.96</v>
      </c>
      <c r="G102" s="572">
        <v>55.96</v>
      </c>
      <c r="H102" s="324" t="str">
        <f>'Series 1100 Design'!H102</f>
        <v/>
      </c>
      <c r="J102" s="406"/>
      <c r="K102" s="318" t="s">
        <v>451</v>
      </c>
      <c r="L102" s="324" t="str">
        <f>'Series 1100 Final'!H102</f>
        <v/>
      </c>
    </row>
    <row r="103" spans="1:12" ht="13.5" customHeight="1" x14ac:dyDescent="0.2">
      <c r="A103" s="316"/>
      <c r="B103" s="558"/>
      <c r="C103" s="406"/>
      <c r="D103" s="318"/>
      <c r="E103" s="572"/>
      <c r="F103" s="572"/>
      <c r="G103" s="572"/>
      <c r="H103" s="319"/>
      <c r="J103" s="406"/>
      <c r="K103" s="318"/>
      <c r="L103" s="319"/>
    </row>
    <row r="104" spans="1:12" ht="51" customHeight="1" x14ac:dyDescent="0.2">
      <c r="A104" s="316" t="s">
        <v>2290</v>
      </c>
      <c r="B104" s="558" t="s">
        <v>2291</v>
      </c>
      <c r="C104" s="406"/>
      <c r="D104" s="318" t="s">
        <v>451</v>
      </c>
      <c r="E104" s="572">
        <v>88.94</v>
      </c>
      <c r="F104" s="572">
        <v>56.6</v>
      </c>
      <c r="G104" s="572">
        <v>56.6</v>
      </c>
      <c r="H104" s="324" t="str">
        <f>'Series 1100 Design'!H104</f>
        <v/>
      </c>
      <c r="J104" s="406"/>
      <c r="K104" s="318" t="s">
        <v>451</v>
      </c>
      <c r="L104" s="324" t="str">
        <f>'Series 1100 Final'!H104</f>
        <v/>
      </c>
    </row>
    <row r="105" spans="1:12" ht="13.5" customHeight="1" x14ac:dyDescent="0.2">
      <c r="A105" s="316"/>
      <c r="B105" s="558"/>
      <c r="C105" s="406"/>
      <c r="D105" s="318"/>
      <c r="E105" s="572"/>
      <c r="F105" s="572"/>
      <c r="G105" s="572"/>
      <c r="H105" s="319"/>
      <c r="J105" s="406"/>
      <c r="K105" s="318"/>
      <c r="L105" s="319"/>
    </row>
    <row r="106" spans="1:12" ht="13.5" customHeight="1" x14ac:dyDescent="0.2">
      <c r="A106" s="331"/>
      <c r="B106" s="586" t="s">
        <v>2292</v>
      </c>
      <c r="C106" s="484"/>
      <c r="D106" s="334"/>
      <c r="E106" s="805" t="s">
        <v>1594</v>
      </c>
      <c r="F106" s="805" t="s">
        <v>1595</v>
      </c>
      <c r="G106" s="804" t="s">
        <v>1596</v>
      </c>
      <c r="H106" s="334"/>
      <c r="J106" s="484"/>
      <c r="K106" s="334"/>
      <c r="L106" s="334"/>
    </row>
    <row r="107" spans="1:12" ht="13.5" customHeight="1" x14ac:dyDescent="0.2">
      <c r="A107" s="794"/>
      <c r="B107" s="721" t="s">
        <v>2210</v>
      </c>
      <c r="C107" s="779"/>
      <c r="D107" s="723"/>
      <c r="E107" s="723"/>
      <c r="F107" s="723"/>
      <c r="G107" s="747">
        <f>SUM(H109:H111)</f>
        <v>0</v>
      </c>
      <c r="H107" s="723"/>
      <c r="J107" s="779"/>
      <c r="K107" s="723"/>
      <c r="L107" s="723"/>
    </row>
    <row r="108" spans="1:12" ht="13.5" customHeight="1" x14ac:dyDescent="0.2">
      <c r="A108" s="316"/>
      <c r="B108" s="558"/>
      <c r="C108" s="406"/>
      <c r="D108" s="318"/>
      <c r="E108" s="572"/>
      <c r="F108" s="572"/>
      <c r="G108" s="572"/>
      <c r="H108" s="319"/>
      <c r="J108" s="406"/>
      <c r="K108" s="318"/>
      <c r="L108" s="319"/>
    </row>
    <row r="109" spans="1:12" ht="54" customHeight="1" x14ac:dyDescent="0.2">
      <c r="A109" s="316" t="s">
        <v>2293</v>
      </c>
      <c r="B109" s="558" t="s">
        <v>2294</v>
      </c>
      <c r="C109" s="406"/>
      <c r="D109" s="318" t="s">
        <v>451</v>
      </c>
      <c r="E109" s="572" t="s">
        <v>392</v>
      </c>
      <c r="F109" s="572" t="s">
        <v>392</v>
      </c>
      <c r="G109" s="572" t="s">
        <v>392</v>
      </c>
      <c r="H109" s="324" t="str">
        <f>'Series 1100 Design'!H109</f>
        <v/>
      </c>
      <c r="J109" s="406"/>
      <c r="K109" s="318" t="s">
        <v>451</v>
      </c>
      <c r="L109" s="324" t="str">
        <f>'Series 1100 Final'!H109</f>
        <v/>
      </c>
    </row>
    <row r="110" spans="1:12" ht="13.5" customHeight="1" x14ac:dyDescent="0.2">
      <c r="A110" s="316"/>
      <c r="B110" s="558"/>
      <c r="C110" s="406"/>
      <c r="D110" s="318"/>
      <c r="E110" s="572"/>
      <c r="F110" s="572"/>
      <c r="G110" s="572"/>
      <c r="H110" s="319"/>
      <c r="J110" s="406"/>
      <c r="K110" s="318"/>
      <c r="L110" s="319"/>
    </row>
    <row r="111" spans="1:12" ht="50.25" customHeight="1" x14ac:dyDescent="0.2">
      <c r="A111" s="316" t="s">
        <v>2295</v>
      </c>
      <c r="B111" s="558" t="s">
        <v>2296</v>
      </c>
      <c r="C111" s="406"/>
      <c r="D111" s="318" t="s">
        <v>451</v>
      </c>
      <c r="E111" s="572" t="s">
        <v>392</v>
      </c>
      <c r="F111" s="572" t="s">
        <v>392</v>
      </c>
      <c r="G111" s="572" t="s">
        <v>392</v>
      </c>
      <c r="H111" s="324" t="str">
        <f>'Series 1100 Design'!H111</f>
        <v/>
      </c>
      <c r="J111" s="406"/>
      <c r="K111" s="318" t="s">
        <v>451</v>
      </c>
      <c r="L111" s="324" t="str">
        <f>'Series 1100 Final'!H111</f>
        <v/>
      </c>
    </row>
    <row r="112" spans="1:12" ht="13.5" customHeight="1" x14ac:dyDescent="0.2">
      <c r="A112" s="316"/>
      <c r="B112" s="558"/>
      <c r="C112" s="406"/>
      <c r="D112" s="318"/>
      <c r="E112" s="572"/>
      <c r="F112" s="572"/>
      <c r="G112" s="572"/>
      <c r="H112" s="319"/>
      <c r="J112" s="406"/>
      <c r="K112" s="318"/>
      <c r="L112" s="319"/>
    </row>
    <row r="113" spans="1:12" ht="12.75" customHeight="1" x14ac:dyDescent="0.2">
      <c r="A113" s="311"/>
      <c r="B113" s="563" t="s">
        <v>464</v>
      </c>
      <c r="C113" s="400"/>
      <c r="D113" s="314"/>
      <c r="E113" s="806"/>
      <c r="F113" s="806"/>
      <c r="G113" s="806"/>
      <c r="H113" s="314"/>
      <c r="J113" s="400"/>
      <c r="K113" s="314"/>
      <c r="L113" s="314"/>
    </row>
    <row r="114" spans="1:12" ht="12.75" customHeight="1" x14ac:dyDescent="0.2">
      <c r="A114" s="316"/>
      <c r="B114" s="596"/>
      <c r="C114" s="406"/>
      <c r="D114" s="318"/>
      <c r="E114" s="572"/>
      <c r="F114" s="572"/>
      <c r="G114" s="572"/>
      <c r="H114" s="319"/>
      <c r="J114" s="406"/>
      <c r="K114" s="318"/>
      <c r="L114" s="319"/>
    </row>
    <row r="115" spans="1:12" ht="12.75" customHeight="1" x14ac:dyDescent="0.2">
      <c r="A115" s="331"/>
      <c r="B115" s="586" t="s">
        <v>2283</v>
      </c>
      <c r="C115" s="484"/>
      <c r="D115" s="334"/>
      <c r="E115" s="804" t="s">
        <v>1594</v>
      </c>
      <c r="F115" s="804" t="s">
        <v>1595</v>
      </c>
      <c r="G115" s="804" t="s">
        <v>1596</v>
      </c>
      <c r="H115" s="334"/>
      <c r="J115" s="484"/>
      <c r="K115" s="334"/>
      <c r="L115" s="334"/>
    </row>
    <row r="116" spans="1:12" ht="12.75" customHeight="1" x14ac:dyDescent="0.2">
      <c r="A116" s="794"/>
      <c r="B116" s="721" t="s">
        <v>2210</v>
      </c>
      <c r="C116" s="779"/>
      <c r="D116" s="723"/>
      <c r="E116" s="723"/>
      <c r="F116" s="723"/>
      <c r="G116" s="747">
        <f>SUM(H118:H124)</f>
        <v>0</v>
      </c>
      <c r="H116" s="723"/>
      <c r="J116" s="779"/>
      <c r="K116" s="723"/>
      <c r="L116" s="723"/>
    </row>
    <row r="117" spans="1:12" ht="12.75" customHeight="1" x14ac:dyDescent="0.2">
      <c r="A117" s="316"/>
      <c r="B117" s="558"/>
      <c r="C117" s="406"/>
      <c r="D117" s="318"/>
      <c r="E117" s="572"/>
      <c r="F117" s="572"/>
      <c r="G117" s="572"/>
      <c r="H117" s="319"/>
      <c r="J117" s="406"/>
      <c r="K117" s="318"/>
      <c r="L117" s="319"/>
    </row>
    <row r="118" spans="1:12" ht="42.75" customHeight="1" x14ac:dyDescent="0.2">
      <c r="A118" s="316" t="s">
        <v>2297</v>
      </c>
      <c r="B118" s="558" t="s">
        <v>2298</v>
      </c>
      <c r="C118" s="406"/>
      <c r="D118" s="318" t="s">
        <v>451</v>
      </c>
      <c r="E118" s="572">
        <v>42.94</v>
      </c>
      <c r="F118" s="572">
        <v>32.159999999999997</v>
      </c>
      <c r="G118" s="572">
        <v>32.159999999999997</v>
      </c>
      <c r="H118" s="324" t="str">
        <f>'Series 1100 Design'!H118</f>
        <v/>
      </c>
      <c r="J118" s="406"/>
      <c r="K118" s="318" t="s">
        <v>451</v>
      </c>
      <c r="L118" s="324" t="str">
        <f>'Series 1100 Final'!H118</f>
        <v/>
      </c>
    </row>
    <row r="119" spans="1:12" ht="12.75" customHeight="1" x14ac:dyDescent="0.2">
      <c r="A119" s="316"/>
      <c r="B119" s="558"/>
      <c r="C119" s="406"/>
      <c r="D119" s="318"/>
      <c r="E119" s="572"/>
      <c r="F119" s="572"/>
      <c r="G119" s="572"/>
      <c r="H119" s="319"/>
      <c r="J119" s="406"/>
      <c r="K119" s="318"/>
      <c r="L119" s="319"/>
    </row>
    <row r="120" spans="1:12" ht="27.75" customHeight="1" x14ac:dyDescent="0.2">
      <c r="A120" s="316" t="s">
        <v>2299</v>
      </c>
      <c r="B120" s="558" t="s">
        <v>2300</v>
      </c>
      <c r="C120" s="406"/>
      <c r="D120" s="318" t="s">
        <v>451</v>
      </c>
      <c r="E120" s="572">
        <v>42.94</v>
      </c>
      <c r="F120" s="572">
        <v>37.549999999999997</v>
      </c>
      <c r="G120" s="572">
        <v>37.549999999999997</v>
      </c>
      <c r="H120" s="324" t="str">
        <f>'Series 1100 Design'!H120</f>
        <v/>
      </c>
      <c r="J120" s="406"/>
      <c r="K120" s="318" t="s">
        <v>451</v>
      </c>
      <c r="L120" s="324" t="str">
        <f>'Series 1100 Final'!H120</f>
        <v/>
      </c>
    </row>
    <row r="121" spans="1:12" x14ac:dyDescent="0.2">
      <c r="A121" s="316"/>
      <c r="B121" s="558"/>
      <c r="C121" s="406"/>
      <c r="D121" s="318"/>
      <c r="E121" s="572"/>
      <c r="F121" s="572"/>
      <c r="G121" s="572"/>
      <c r="H121" s="319"/>
      <c r="J121" s="406"/>
      <c r="K121" s="318"/>
      <c r="L121" s="319"/>
    </row>
    <row r="122" spans="1:12" ht="38.25" x14ac:dyDescent="0.2">
      <c r="A122" s="316" t="s">
        <v>2301</v>
      </c>
      <c r="B122" s="558" t="s">
        <v>2302</v>
      </c>
      <c r="C122" s="406"/>
      <c r="D122" s="318" t="s">
        <v>451</v>
      </c>
      <c r="E122" s="572">
        <v>42.94</v>
      </c>
      <c r="F122" s="572">
        <v>32.159999999999997</v>
      </c>
      <c r="G122" s="572">
        <v>32.159999999999997</v>
      </c>
      <c r="H122" s="324" t="str">
        <f>'Series 1100 Design'!H122</f>
        <v/>
      </c>
      <c r="J122" s="406"/>
      <c r="K122" s="318" t="s">
        <v>451</v>
      </c>
      <c r="L122" s="324" t="str">
        <f>'Series 1100 Final'!H122</f>
        <v/>
      </c>
    </row>
    <row r="123" spans="1:12" x14ac:dyDescent="0.2">
      <c r="A123" s="316"/>
      <c r="B123" s="558"/>
      <c r="C123" s="406"/>
      <c r="D123" s="318"/>
      <c r="E123" s="572"/>
      <c r="F123" s="572"/>
      <c r="G123" s="572"/>
      <c r="H123" s="319"/>
      <c r="J123" s="406"/>
      <c r="K123" s="318"/>
      <c r="L123" s="319"/>
    </row>
    <row r="124" spans="1:12" ht="25.5" x14ac:dyDescent="0.2">
      <c r="A124" s="316" t="s">
        <v>2303</v>
      </c>
      <c r="B124" s="558" t="s">
        <v>2304</v>
      </c>
      <c r="C124" s="406"/>
      <c r="D124" s="318" t="s">
        <v>451</v>
      </c>
      <c r="E124" s="572">
        <v>42.94</v>
      </c>
      <c r="F124" s="572">
        <v>37.549999999999997</v>
      </c>
      <c r="G124" s="572">
        <v>37.549999999999997</v>
      </c>
      <c r="H124" s="324" t="str">
        <f>'Series 1100 Design'!H124</f>
        <v/>
      </c>
      <c r="J124" s="406"/>
      <c r="K124" s="318" t="s">
        <v>451</v>
      </c>
      <c r="L124" s="324" t="str">
        <f>'Series 1100 Final'!H124</f>
        <v/>
      </c>
    </row>
    <row r="125" spans="1:12" x14ac:dyDescent="0.2">
      <c r="A125" s="316"/>
      <c r="B125" s="558"/>
      <c r="C125" s="406"/>
      <c r="D125" s="318"/>
      <c r="E125" s="572"/>
      <c r="F125" s="572"/>
      <c r="G125" s="572"/>
      <c r="H125" s="319"/>
      <c r="J125" s="406"/>
      <c r="K125" s="318"/>
      <c r="L125" s="319"/>
    </row>
    <row r="126" spans="1:12" x14ac:dyDescent="0.2">
      <c r="A126" s="331"/>
      <c r="B126" s="586" t="s">
        <v>2305</v>
      </c>
      <c r="C126" s="484"/>
      <c r="D126" s="334"/>
      <c r="E126" s="804" t="s">
        <v>1594</v>
      </c>
      <c r="F126" s="804" t="s">
        <v>1595</v>
      </c>
      <c r="G126" s="804" t="s">
        <v>1596</v>
      </c>
      <c r="H126" s="334"/>
      <c r="J126" s="484"/>
      <c r="K126" s="334"/>
      <c r="L126" s="334"/>
    </row>
    <row r="127" spans="1:12" x14ac:dyDescent="0.2">
      <c r="A127" s="794"/>
      <c r="B127" s="721" t="s">
        <v>2210</v>
      </c>
      <c r="C127" s="779"/>
      <c r="D127" s="723"/>
      <c r="E127" s="723"/>
      <c r="F127" s="723"/>
      <c r="G127" s="747">
        <f>SUM(H129:H131)</f>
        <v>0</v>
      </c>
      <c r="H127" s="723"/>
      <c r="J127" s="779"/>
      <c r="K127" s="723"/>
      <c r="L127" s="723"/>
    </row>
    <row r="128" spans="1:12" x14ac:dyDescent="0.2">
      <c r="A128" s="316"/>
      <c r="B128" s="558"/>
      <c r="C128" s="406"/>
      <c r="D128" s="318"/>
      <c r="E128" s="572"/>
      <c r="F128" s="572"/>
      <c r="G128" s="572"/>
      <c r="H128" s="319"/>
      <c r="J128" s="406"/>
      <c r="K128" s="318"/>
      <c r="L128" s="319"/>
    </row>
    <row r="129" spans="1:12" ht="27" customHeight="1" x14ac:dyDescent="0.2">
      <c r="A129" s="316" t="s">
        <v>2306</v>
      </c>
      <c r="B129" s="558" t="s">
        <v>2307</v>
      </c>
      <c r="C129" s="406"/>
      <c r="D129" s="318" t="s">
        <v>451</v>
      </c>
      <c r="E129" s="572">
        <v>21.61</v>
      </c>
      <c r="F129" s="572">
        <v>21.61</v>
      </c>
      <c r="G129" s="572">
        <v>21.61</v>
      </c>
      <c r="H129" s="324" t="str">
        <f>'Series 1100 Design'!H129</f>
        <v/>
      </c>
      <c r="J129" s="406"/>
      <c r="K129" s="318" t="s">
        <v>451</v>
      </c>
      <c r="L129" s="324" t="str">
        <f>'Series 1100 Final'!H129</f>
        <v/>
      </c>
    </row>
    <row r="130" spans="1:12" x14ac:dyDescent="0.2">
      <c r="A130" s="316"/>
      <c r="B130" s="558"/>
      <c r="C130" s="406"/>
      <c r="D130" s="318"/>
      <c r="E130" s="572"/>
      <c r="F130" s="572"/>
      <c r="G130" s="572"/>
      <c r="H130" s="319"/>
      <c r="J130" s="406"/>
      <c r="K130" s="318"/>
      <c r="L130" s="319"/>
    </row>
    <row r="131" spans="1:12" ht="25.5" customHeight="1" x14ac:dyDescent="0.2">
      <c r="A131" s="316" t="s">
        <v>2308</v>
      </c>
      <c r="B131" s="558" t="s">
        <v>2309</v>
      </c>
      <c r="C131" s="406"/>
      <c r="D131" s="318" t="s">
        <v>451</v>
      </c>
      <c r="E131" s="572">
        <v>21.61</v>
      </c>
      <c r="F131" s="572">
        <v>21.61</v>
      </c>
      <c r="G131" s="572">
        <v>21.61</v>
      </c>
      <c r="H131" s="324" t="str">
        <f>'Series 1100 Design'!H131</f>
        <v/>
      </c>
      <c r="J131" s="406"/>
      <c r="K131" s="318" t="s">
        <v>451</v>
      </c>
      <c r="L131" s="324" t="str">
        <f>'Series 1100 Final'!H131</f>
        <v/>
      </c>
    </row>
    <row r="132" spans="1:12" x14ac:dyDescent="0.2">
      <c r="A132" s="316"/>
      <c r="B132" s="558"/>
      <c r="C132" s="406"/>
      <c r="D132" s="318"/>
      <c r="E132" s="572"/>
      <c r="F132" s="572"/>
      <c r="G132" s="572"/>
      <c r="H132" s="319"/>
      <c r="J132" s="406"/>
      <c r="K132" s="318"/>
      <c r="L132" s="319"/>
    </row>
    <row r="133" spans="1:12" x14ac:dyDescent="0.2">
      <c r="A133" s="331"/>
      <c r="B133" s="586" t="s">
        <v>2310</v>
      </c>
      <c r="C133" s="484"/>
      <c r="D133" s="334"/>
      <c r="E133" s="804" t="s">
        <v>1594</v>
      </c>
      <c r="F133" s="804" t="s">
        <v>1595</v>
      </c>
      <c r="G133" s="804" t="s">
        <v>1596</v>
      </c>
      <c r="H133" s="334"/>
      <c r="J133" s="484"/>
      <c r="K133" s="334"/>
      <c r="L133" s="334"/>
    </row>
    <row r="134" spans="1:12" x14ac:dyDescent="0.2">
      <c r="A134" s="794"/>
      <c r="B134" s="721" t="s">
        <v>2210</v>
      </c>
      <c r="C134" s="779"/>
      <c r="D134" s="723"/>
      <c r="E134" s="723"/>
      <c r="F134" s="723"/>
      <c r="G134" s="747">
        <f>SUM(H136:H138)</f>
        <v>0</v>
      </c>
      <c r="H134" s="723"/>
      <c r="J134" s="779"/>
      <c r="K134" s="723"/>
      <c r="L134" s="723"/>
    </row>
    <row r="135" spans="1:12" x14ac:dyDescent="0.2">
      <c r="A135" s="316"/>
      <c r="B135" s="558"/>
      <c r="C135" s="406"/>
      <c r="D135" s="318"/>
      <c r="E135" s="572"/>
      <c r="F135" s="572"/>
      <c r="G135" s="572"/>
      <c r="H135" s="319"/>
      <c r="J135" s="406"/>
      <c r="K135" s="318"/>
      <c r="L135" s="319"/>
    </row>
    <row r="136" spans="1:12" ht="25.5" customHeight="1" x14ac:dyDescent="0.2">
      <c r="A136" s="316" t="s">
        <v>2311</v>
      </c>
      <c r="B136" s="558" t="s">
        <v>2312</v>
      </c>
      <c r="C136" s="406"/>
      <c r="D136" s="318" t="s">
        <v>451</v>
      </c>
      <c r="E136" s="572">
        <v>96.55</v>
      </c>
      <c r="F136" s="572">
        <v>96.55</v>
      </c>
      <c r="G136" s="572">
        <v>96.55</v>
      </c>
      <c r="H136" s="324" t="str">
        <f>'Series 1100 Design'!H136</f>
        <v/>
      </c>
      <c r="J136" s="406"/>
      <c r="K136" s="318" t="s">
        <v>451</v>
      </c>
      <c r="L136" s="324" t="str">
        <f>'Series 1100 Final'!H136</f>
        <v/>
      </c>
    </row>
    <row r="137" spans="1:12" x14ac:dyDescent="0.2">
      <c r="A137" s="316"/>
      <c r="B137" s="558"/>
      <c r="C137" s="406"/>
      <c r="D137" s="318"/>
      <c r="E137" s="572"/>
      <c r="F137" s="572"/>
      <c r="G137" s="572"/>
      <c r="H137" s="319"/>
      <c r="J137" s="406"/>
      <c r="K137" s="318"/>
      <c r="L137" s="319"/>
    </row>
    <row r="138" spans="1:12" ht="25.5" customHeight="1" x14ac:dyDescent="0.2">
      <c r="A138" s="316" t="s">
        <v>2313</v>
      </c>
      <c r="B138" s="558" t="s">
        <v>2314</v>
      </c>
      <c r="C138" s="406"/>
      <c r="D138" s="318" t="s">
        <v>451</v>
      </c>
      <c r="E138" s="572">
        <v>96.55</v>
      </c>
      <c r="F138" s="572">
        <v>96.55</v>
      </c>
      <c r="G138" s="572">
        <v>96.55</v>
      </c>
      <c r="H138" s="324" t="str">
        <f>'Series 1100 Design'!H138</f>
        <v/>
      </c>
      <c r="J138" s="406"/>
      <c r="K138" s="318" t="s">
        <v>451</v>
      </c>
      <c r="L138" s="324" t="str">
        <f>'Series 1100 Final'!H138</f>
        <v/>
      </c>
    </row>
    <row r="139" spans="1:12" x14ac:dyDescent="0.2">
      <c r="A139" s="316"/>
      <c r="B139" s="558"/>
      <c r="C139" s="406"/>
      <c r="D139" s="318"/>
      <c r="E139" s="572"/>
      <c r="F139" s="572"/>
      <c r="G139" s="572"/>
      <c r="H139" s="319"/>
      <c r="J139" s="406"/>
      <c r="K139" s="318"/>
      <c r="L139" s="319"/>
    </row>
    <row r="140" spans="1:12" x14ac:dyDescent="0.2">
      <c r="A140" s="311"/>
      <c r="B140" s="563" t="s">
        <v>2315</v>
      </c>
      <c r="C140" s="400"/>
      <c r="D140" s="314"/>
      <c r="E140" s="806"/>
      <c r="F140" s="806"/>
      <c r="G140" s="806"/>
      <c r="H140" s="314"/>
      <c r="J140" s="400"/>
      <c r="K140" s="314"/>
      <c r="L140" s="314"/>
    </row>
    <row r="141" spans="1:12" x14ac:dyDescent="0.2">
      <c r="A141" s="316"/>
      <c r="B141" s="596"/>
      <c r="C141" s="406"/>
      <c r="D141" s="318"/>
      <c r="E141" s="808"/>
      <c r="F141" s="808"/>
      <c r="G141" s="808"/>
      <c r="H141" s="319"/>
      <c r="J141" s="406"/>
      <c r="K141" s="318"/>
      <c r="L141" s="319"/>
    </row>
    <row r="142" spans="1:12" x14ac:dyDescent="0.2">
      <c r="A142" s="331"/>
      <c r="B142" s="586" t="s">
        <v>2316</v>
      </c>
      <c r="C142" s="484"/>
      <c r="D142" s="334"/>
      <c r="E142" s="804" t="s">
        <v>1594</v>
      </c>
      <c r="F142" s="804" t="s">
        <v>1595</v>
      </c>
      <c r="G142" s="804" t="s">
        <v>1596</v>
      </c>
      <c r="H142" s="334"/>
      <c r="J142" s="484"/>
      <c r="K142" s="334"/>
      <c r="L142" s="334"/>
    </row>
    <row r="143" spans="1:12" x14ac:dyDescent="0.2">
      <c r="A143" s="794"/>
      <c r="B143" s="721" t="s">
        <v>2210</v>
      </c>
      <c r="C143" s="779"/>
      <c r="D143" s="723"/>
      <c r="E143" s="723"/>
      <c r="F143" s="723"/>
      <c r="G143" s="747">
        <f>SUM(H145:H171)</f>
        <v>0</v>
      </c>
      <c r="H143" s="723"/>
      <c r="J143" s="779"/>
      <c r="K143" s="723"/>
      <c r="L143" s="723"/>
    </row>
    <row r="144" spans="1:12" x14ac:dyDescent="0.2">
      <c r="A144" s="316"/>
      <c r="B144" s="558"/>
      <c r="C144" s="406"/>
      <c r="D144" s="318"/>
      <c r="E144" s="572"/>
      <c r="F144" s="572"/>
      <c r="G144" s="572"/>
      <c r="H144" s="319"/>
      <c r="J144" s="406"/>
      <c r="K144" s="318"/>
      <c r="L144" s="319"/>
    </row>
    <row r="145" spans="1:12" ht="63.75" x14ac:dyDescent="0.2">
      <c r="A145" s="316" t="s">
        <v>2317</v>
      </c>
      <c r="B145" s="558" t="s">
        <v>2318</v>
      </c>
      <c r="C145" s="406"/>
      <c r="D145" s="318" t="s">
        <v>451</v>
      </c>
      <c r="E145" s="572">
        <v>200.87</v>
      </c>
      <c r="F145" s="572">
        <v>200.87</v>
      </c>
      <c r="G145" s="572">
        <v>200.87</v>
      </c>
      <c r="H145" s="324" t="str">
        <f>'Series 1100 Design'!H145</f>
        <v/>
      </c>
      <c r="J145" s="406"/>
      <c r="K145" s="318" t="s">
        <v>451</v>
      </c>
      <c r="L145" s="324" t="str">
        <f>'Series 1100 Final'!H145</f>
        <v/>
      </c>
    </row>
    <row r="146" spans="1:12" x14ac:dyDescent="0.2">
      <c r="A146" s="316"/>
      <c r="B146" s="558"/>
      <c r="C146" s="406"/>
      <c r="D146" s="318"/>
      <c r="E146" s="572"/>
      <c r="F146" s="572"/>
      <c r="G146" s="572"/>
      <c r="H146" s="319"/>
      <c r="J146" s="406"/>
      <c r="K146" s="318"/>
      <c r="L146" s="319"/>
    </row>
    <row r="147" spans="1:12" ht="51" x14ac:dyDescent="0.2">
      <c r="A147" s="316" t="s">
        <v>2319</v>
      </c>
      <c r="B147" s="558" t="s">
        <v>2320</v>
      </c>
      <c r="C147" s="406"/>
      <c r="D147" s="318" t="s">
        <v>451</v>
      </c>
      <c r="E147" s="572">
        <v>200.87</v>
      </c>
      <c r="F147" s="572">
        <v>200.87</v>
      </c>
      <c r="G147" s="572">
        <v>200.87</v>
      </c>
      <c r="H147" s="324" t="str">
        <f>'Series 1100 Design'!H147</f>
        <v/>
      </c>
      <c r="J147" s="406"/>
      <c r="K147" s="318" t="s">
        <v>451</v>
      </c>
      <c r="L147" s="324" t="str">
        <f>'Series 1100 Final'!H147</f>
        <v/>
      </c>
    </row>
    <row r="148" spans="1:12" x14ac:dyDescent="0.2">
      <c r="A148" s="316"/>
      <c r="B148" s="558"/>
      <c r="C148" s="406"/>
      <c r="D148" s="318"/>
      <c r="E148" s="572"/>
      <c r="F148" s="572"/>
      <c r="G148" s="572"/>
      <c r="H148" s="408"/>
      <c r="J148" s="406"/>
      <c r="K148" s="318"/>
      <c r="L148" s="408"/>
    </row>
    <row r="149" spans="1:12" ht="51" x14ac:dyDescent="0.2">
      <c r="A149" s="316" t="s">
        <v>2321</v>
      </c>
      <c r="B149" s="558" t="s">
        <v>2322</v>
      </c>
      <c r="C149" s="406"/>
      <c r="D149" s="318" t="s">
        <v>451</v>
      </c>
      <c r="E149" s="572">
        <v>247.63</v>
      </c>
      <c r="F149" s="572">
        <v>247.63</v>
      </c>
      <c r="G149" s="572">
        <v>247.63</v>
      </c>
      <c r="H149" s="324" t="str">
        <f>'Series 1100 Design'!H149</f>
        <v/>
      </c>
      <c r="J149" s="406"/>
      <c r="K149" s="318" t="s">
        <v>451</v>
      </c>
      <c r="L149" s="324" t="str">
        <f>'Series 1100 Final'!H149</f>
        <v/>
      </c>
    </row>
    <row r="150" spans="1:12" x14ac:dyDescent="0.2">
      <c r="A150" s="316"/>
      <c r="B150" s="558"/>
      <c r="C150" s="406"/>
      <c r="D150" s="318"/>
      <c r="E150" s="572"/>
      <c r="F150" s="572"/>
      <c r="G150" s="572"/>
      <c r="H150" s="408"/>
      <c r="J150" s="406"/>
      <c r="K150" s="318"/>
      <c r="L150" s="408"/>
    </row>
    <row r="151" spans="1:12" ht="51" x14ac:dyDescent="0.2">
      <c r="A151" s="316" t="s">
        <v>2323</v>
      </c>
      <c r="B151" s="558" t="s">
        <v>2324</v>
      </c>
      <c r="C151" s="406"/>
      <c r="D151" s="318" t="s">
        <v>451</v>
      </c>
      <c r="E151" s="572">
        <v>247.63</v>
      </c>
      <c r="F151" s="572">
        <v>247.63</v>
      </c>
      <c r="G151" s="572">
        <v>247.63</v>
      </c>
      <c r="H151" s="324" t="str">
        <f>'Series 1100 Design'!H151</f>
        <v/>
      </c>
      <c r="J151" s="406"/>
      <c r="K151" s="318" t="s">
        <v>451</v>
      </c>
      <c r="L151" s="324" t="str">
        <f>'Series 1100 Final'!H151</f>
        <v/>
      </c>
    </row>
    <row r="152" spans="1:12" x14ac:dyDescent="0.2">
      <c r="A152" s="316"/>
      <c r="B152" s="558"/>
      <c r="C152" s="406"/>
      <c r="D152" s="318"/>
      <c r="E152" s="572"/>
      <c r="F152" s="572"/>
      <c r="G152" s="572"/>
      <c r="H152" s="408"/>
      <c r="J152" s="406"/>
      <c r="K152" s="318"/>
      <c r="L152" s="408"/>
    </row>
    <row r="153" spans="1:12" ht="63.75" customHeight="1" x14ac:dyDescent="0.2">
      <c r="A153" s="316" t="s">
        <v>2325</v>
      </c>
      <c r="B153" s="558" t="s">
        <v>2326</v>
      </c>
      <c r="C153" s="406"/>
      <c r="D153" s="318" t="s">
        <v>451</v>
      </c>
      <c r="E153" s="572">
        <v>253.39</v>
      </c>
      <c r="F153" s="572">
        <v>253.39</v>
      </c>
      <c r="G153" s="572">
        <v>253.39</v>
      </c>
      <c r="H153" s="324" t="str">
        <f>'Series 1100 Design'!H153</f>
        <v/>
      </c>
      <c r="J153" s="406"/>
      <c r="K153" s="318" t="s">
        <v>451</v>
      </c>
      <c r="L153" s="324" t="str">
        <f>'Series 1100 Final'!H153</f>
        <v/>
      </c>
    </row>
    <row r="154" spans="1:12" x14ac:dyDescent="0.2">
      <c r="A154" s="316"/>
      <c r="B154" s="558"/>
      <c r="C154" s="406"/>
      <c r="D154" s="318"/>
      <c r="E154" s="572"/>
      <c r="F154" s="572"/>
      <c r="G154" s="572"/>
      <c r="H154" s="408"/>
      <c r="J154" s="406"/>
      <c r="K154" s="318"/>
      <c r="L154" s="408"/>
    </row>
    <row r="155" spans="1:12" ht="64.5" customHeight="1" x14ac:dyDescent="0.2">
      <c r="A155" s="316" t="s">
        <v>2327</v>
      </c>
      <c r="B155" s="558" t="s">
        <v>2328</v>
      </c>
      <c r="C155" s="406"/>
      <c r="D155" s="318" t="s">
        <v>451</v>
      </c>
      <c r="E155" s="572">
        <v>253.39</v>
      </c>
      <c r="F155" s="572">
        <v>253.39</v>
      </c>
      <c r="G155" s="572">
        <v>253.39</v>
      </c>
      <c r="H155" s="324" t="str">
        <f>'Series 1100 Design'!H155</f>
        <v/>
      </c>
      <c r="J155" s="406"/>
      <c r="K155" s="318" t="s">
        <v>451</v>
      </c>
      <c r="L155" s="324" t="str">
        <f>'Series 1100 Final'!H155</f>
        <v/>
      </c>
    </row>
    <row r="156" spans="1:12" x14ac:dyDescent="0.2">
      <c r="A156" s="316"/>
      <c r="B156" s="558"/>
      <c r="C156" s="406"/>
      <c r="D156" s="318"/>
      <c r="E156" s="572"/>
      <c r="F156" s="572"/>
      <c r="G156" s="572"/>
      <c r="H156" s="408"/>
      <c r="J156" s="406"/>
      <c r="K156" s="318"/>
      <c r="L156" s="408"/>
    </row>
    <row r="157" spans="1:12" ht="63.75" x14ac:dyDescent="0.2">
      <c r="A157" s="316" t="s">
        <v>2329</v>
      </c>
      <c r="B157" s="558" t="s">
        <v>2330</v>
      </c>
      <c r="C157" s="406"/>
      <c r="D157" s="318" t="s">
        <v>451</v>
      </c>
      <c r="E157" s="572">
        <v>240.44</v>
      </c>
      <c r="F157" s="572">
        <v>240.44</v>
      </c>
      <c r="G157" s="572">
        <v>240.44</v>
      </c>
      <c r="H157" s="324" t="str">
        <f>'Series 1100 Design'!H157</f>
        <v/>
      </c>
      <c r="J157" s="406"/>
      <c r="K157" s="318" t="s">
        <v>451</v>
      </c>
      <c r="L157" s="324" t="str">
        <f>'Series 1100 Final'!H157</f>
        <v/>
      </c>
    </row>
    <row r="158" spans="1:12" x14ac:dyDescent="0.2">
      <c r="A158" s="316"/>
      <c r="B158" s="558"/>
      <c r="C158" s="406"/>
      <c r="D158" s="318"/>
      <c r="E158" s="572"/>
      <c r="F158" s="572"/>
      <c r="G158" s="572"/>
      <c r="H158" s="408"/>
      <c r="J158" s="406"/>
      <c r="K158" s="318"/>
      <c r="L158" s="408"/>
    </row>
    <row r="159" spans="1:12" ht="63.75" x14ac:dyDescent="0.2">
      <c r="A159" s="316" t="s">
        <v>2331</v>
      </c>
      <c r="B159" s="558" t="s">
        <v>2332</v>
      </c>
      <c r="C159" s="406"/>
      <c r="D159" s="318" t="s">
        <v>451</v>
      </c>
      <c r="E159" s="572">
        <v>240.44</v>
      </c>
      <c r="F159" s="572">
        <v>240.44</v>
      </c>
      <c r="G159" s="572">
        <v>240.44</v>
      </c>
      <c r="H159" s="324" t="str">
        <f>'Series 1100 Design'!H159</f>
        <v/>
      </c>
      <c r="J159" s="406"/>
      <c r="K159" s="318" t="s">
        <v>451</v>
      </c>
      <c r="L159" s="324" t="str">
        <f>'Series 1100 Final'!H159</f>
        <v/>
      </c>
    </row>
    <row r="160" spans="1:12" x14ac:dyDescent="0.2">
      <c r="A160" s="316"/>
      <c r="B160" s="558"/>
      <c r="C160" s="406"/>
      <c r="D160" s="318"/>
      <c r="E160" s="572"/>
      <c r="F160" s="572"/>
      <c r="G160" s="572"/>
      <c r="H160" s="408"/>
      <c r="J160" s="406"/>
      <c r="K160" s="318"/>
      <c r="L160" s="408"/>
    </row>
    <row r="161" spans="1:12" ht="63.75" x14ac:dyDescent="0.2">
      <c r="A161" s="316" t="s">
        <v>2333</v>
      </c>
      <c r="B161" s="558" t="s">
        <v>2334</v>
      </c>
      <c r="C161" s="406"/>
      <c r="D161" s="318" t="s">
        <v>30</v>
      </c>
      <c r="E161" s="572">
        <v>397.13</v>
      </c>
      <c r="F161" s="572">
        <v>397.13</v>
      </c>
      <c r="G161" s="572">
        <v>397.13</v>
      </c>
      <c r="H161" s="324" t="str">
        <f>'Series 1100 Design'!H161</f>
        <v/>
      </c>
      <c r="J161" s="406"/>
      <c r="K161" s="318" t="s">
        <v>30</v>
      </c>
      <c r="L161" s="324" t="str">
        <f>'Series 1100 Final'!H161</f>
        <v/>
      </c>
    </row>
    <row r="162" spans="1:12" x14ac:dyDescent="0.2">
      <c r="A162" s="316"/>
      <c r="B162" s="558"/>
      <c r="C162" s="406"/>
      <c r="D162" s="318"/>
      <c r="E162" s="572"/>
      <c r="F162" s="572"/>
      <c r="G162" s="572"/>
      <c r="H162" s="408"/>
      <c r="J162" s="406"/>
      <c r="K162" s="318"/>
      <c r="L162" s="408"/>
    </row>
    <row r="163" spans="1:12" ht="63.75" x14ac:dyDescent="0.2">
      <c r="A163" s="316" t="s">
        <v>2335</v>
      </c>
      <c r="B163" s="558" t="s">
        <v>2336</v>
      </c>
      <c r="C163" s="406"/>
      <c r="D163" s="318" t="s">
        <v>30</v>
      </c>
      <c r="E163" s="572">
        <v>397.13</v>
      </c>
      <c r="F163" s="572">
        <v>397.13</v>
      </c>
      <c r="G163" s="572">
        <v>397.13</v>
      </c>
      <c r="H163" s="324" t="str">
        <f>'Series 1100 Design'!H163</f>
        <v/>
      </c>
      <c r="J163" s="406"/>
      <c r="K163" s="318" t="s">
        <v>30</v>
      </c>
      <c r="L163" s="324" t="str">
        <f>'Series 1100 Final'!H163</f>
        <v/>
      </c>
    </row>
    <row r="164" spans="1:12" x14ac:dyDescent="0.2">
      <c r="A164" s="316"/>
      <c r="B164" s="558"/>
      <c r="C164" s="406"/>
      <c r="D164" s="318"/>
      <c r="E164" s="572"/>
      <c r="F164" s="572"/>
      <c r="G164" s="572"/>
      <c r="H164" s="408"/>
      <c r="J164" s="406"/>
      <c r="K164" s="318"/>
      <c r="L164" s="408"/>
    </row>
    <row r="165" spans="1:12" ht="51" x14ac:dyDescent="0.2">
      <c r="A165" s="316" t="s">
        <v>2337</v>
      </c>
      <c r="B165" s="558" t="s">
        <v>2338</v>
      </c>
      <c r="C165" s="406"/>
      <c r="D165" s="318" t="s">
        <v>30</v>
      </c>
      <c r="E165" s="572" t="s">
        <v>392</v>
      </c>
      <c r="F165" s="572" t="s">
        <v>392</v>
      </c>
      <c r="G165" s="572" t="s">
        <v>392</v>
      </c>
      <c r="H165" s="324" t="str">
        <f>'Series 1100 Design'!H165</f>
        <v/>
      </c>
      <c r="J165" s="406"/>
      <c r="K165" s="318" t="s">
        <v>30</v>
      </c>
      <c r="L165" s="324" t="str">
        <f>'Series 1100 Final'!H165</f>
        <v/>
      </c>
    </row>
    <row r="166" spans="1:12" x14ac:dyDescent="0.2">
      <c r="A166" s="316"/>
      <c r="B166" s="558"/>
      <c r="C166" s="406"/>
      <c r="D166" s="318"/>
      <c r="E166" s="572"/>
      <c r="F166" s="572"/>
      <c r="G166" s="572"/>
      <c r="H166" s="408"/>
      <c r="J166" s="406"/>
      <c r="K166" s="318"/>
      <c r="L166" s="408"/>
    </row>
    <row r="167" spans="1:12" ht="51" x14ac:dyDescent="0.2">
      <c r="A167" s="316" t="s">
        <v>2339</v>
      </c>
      <c r="B167" s="558" t="s">
        <v>2340</v>
      </c>
      <c r="C167" s="406"/>
      <c r="D167" s="318" t="s">
        <v>30</v>
      </c>
      <c r="E167" s="572" t="s">
        <v>392</v>
      </c>
      <c r="F167" s="572" t="s">
        <v>392</v>
      </c>
      <c r="G167" s="572" t="s">
        <v>392</v>
      </c>
      <c r="H167" s="324" t="str">
        <f>'Series 1100 Design'!H167</f>
        <v/>
      </c>
      <c r="J167" s="406"/>
      <c r="K167" s="318" t="s">
        <v>30</v>
      </c>
      <c r="L167" s="324" t="str">
        <f>'Series 1100 Final'!H167</f>
        <v/>
      </c>
    </row>
    <row r="168" spans="1:12" x14ac:dyDescent="0.2">
      <c r="A168" s="316"/>
      <c r="B168" s="558"/>
      <c r="C168" s="406"/>
      <c r="D168" s="318"/>
      <c r="E168" s="572"/>
      <c r="F168" s="572"/>
      <c r="G168" s="572"/>
      <c r="H168" s="408"/>
      <c r="J168" s="406"/>
      <c r="K168" s="318"/>
      <c r="L168" s="408"/>
    </row>
    <row r="169" spans="1:12" ht="63.75" x14ac:dyDescent="0.2">
      <c r="A169" s="316" t="s">
        <v>2341</v>
      </c>
      <c r="B169" s="558" t="s">
        <v>2342</v>
      </c>
      <c r="C169" s="406"/>
      <c r="D169" s="318" t="s">
        <v>30</v>
      </c>
      <c r="E169" s="572" t="s">
        <v>392</v>
      </c>
      <c r="F169" s="572" t="s">
        <v>392</v>
      </c>
      <c r="G169" s="572" t="s">
        <v>392</v>
      </c>
      <c r="H169" s="324" t="str">
        <f>'Series 1100 Design'!H169</f>
        <v/>
      </c>
      <c r="J169" s="406"/>
      <c r="K169" s="318" t="s">
        <v>30</v>
      </c>
      <c r="L169" s="324" t="str">
        <f>'Series 1100 Final'!H169</f>
        <v/>
      </c>
    </row>
    <row r="170" spans="1:12" x14ac:dyDescent="0.2">
      <c r="A170" s="316"/>
      <c r="B170" s="558"/>
      <c r="C170" s="406"/>
      <c r="D170" s="318"/>
      <c r="E170" s="572"/>
      <c r="F170" s="572"/>
      <c r="G170" s="572"/>
      <c r="H170" s="408"/>
      <c r="J170" s="406"/>
      <c r="K170" s="318"/>
      <c r="L170" s="408"/>
    </row>
    <row r="171" spans="1:12" ht="51" x14ac:dyDescent="0.2">
      <c r="A171" s="316" t="s">
        <v>2343</v>
      </c>
      <c r="B171" s="558" t="s">
        <v>2344</v>
      </c>
      <c r="C171" s="406"/>
      <c r="D171" s="318" t="s">
        <v>30</v>
      </c>
      <c r="E171" s="572" t="s">
        <v>392</v>
      </c>
      <c r="F171" s="572" t="s">
        <v>392</v>
      </c>
      <c r="G171" s="572" t="s">
        <v>392</v>
      </c>
      <c r="H171" s="324" t="str">
        <f>'Series 1100 Design'!H171</f>
        <v/>
      </c>
      <c r="J171" s="406"/>
      <c r="K171" s="318" t="s">
        <v>30</v>
      </c>
      <c r="L171" s="324" t="str">
        <f>'Series 1100 Final'!H171</f>
        <v/>
      </c>
    </row>
    <row r="172" spans="1:12" x14ac:dyDescent="0.2">
      <c r="A172" s="316"/>
      <c r="B172" s="558"/>
      <c r="C172" s="406"/>
      <c r="D172" s="318"/>
      <c r="E172" s="572"/>
      <c r="F172" s="572"/>
      <c r="G172" s="572"/>
      <c r="H172" s="319"/>
      <c r="J172" s="406"/>
      <c r="K172" s="318"/>
      <c r="L172" s="319"/>
    </row>
    <row r="173" spans="1:12" x14ac:dyDescent="0.2">
      <c r="A173" s="331"/>
      <c r="B173" s="586" t="s">
        <v>2345</v>
      </c>
      <c r="C173" s="484"/>
      <c r="D173" s="334"/>
      <c r="E173" s="804" t="s">
        <v>1594</v>
      </c>
      <c r="F173" s="804" t="s">
        <v>1595</v>
      </c>
      <c r="G173" s="804" t="s">
        <v>1596</v>
      </c>
      <c r="H173" s="334"/>
      <c r="J173" s="484"/>
      <c r="K173" s="334"/>
      <c r="L173" s="334"/>
    </row>
    <row r="174" spans="1:12" x14ac:dyDescent="0.2">
      <c r="A174" s="794"/>
      <c r="B174" s="721" t="s">
        <v>2210</v>
      </c>
      <c r="C174" s="779"/>
      <c r="D174" s="723"/>
      <c r="E174" s="723"/>
      <c r="F174" s="723"/>
      <c r="G174" s="747">
        <f>SUM(H176:H216)</f>
        <v>0</v>
      </c>
      <c r="H174" s="723"/>
      <c r="J174" s="779"/>
      <c r="K174" s="723"/>
      <c r="L174" s="723"/>
    </row>
    <row r="175" spans="1:12" x14ac:dyDescent="0.2">
      <c r="A175" s="316"/>
      <c r="B175" s="558"/>
      <c r="C175" s="406"/>
      <c r="D175" s="318"/>
      <c r="E175" s="572"/>
      <c r="F175" s="572"/>
      <c r="G175" s="572"/>
      <c r="H175" s="319"/>
      <c r="J175" s="406"/>
      <c r="K175" s="318"/>
      <c r="L175" s="319"/>
    </row>
    <row r="176" spans="1:12" ht="51.75" customHeight="1" x14ac:dyDescent="0.2">
      <c r="A176" s="316" t="s">
        <v>2346</v>
      </c>
      <c r="B176" s="558" t="s">
        <v>2347</v>
      </c>
      <c r="C176" s="406"/>
      <c r="D176" s="318" t="s">
        <v>451</v>
      </c>
      <c r="E176" s="572">
        <v>250.85</v>
      </c>
      <c r="F176" s="572">
        <v>250.85</v>
      </c>
      <c r="G176" s="572">
        <v>250.85</v>
      </c>
      <c r="H176" s="324" t="str">
        <f>'Series 1100 Design'!H176</f>
        <v/>
      </c>
      <c r="J176" s="406"/>
      <c r="K176" s="318" t="s">
        <v>451</v>
      </c>
      <c r="L176" s="324" t="str">
        <f>'Series 1100 Final'!H176</f>
        <v/>
      </c>
    </row>
    <row r="177" spans="1:12" x14ac:dyDescent="0.2">
      <c r="A177" s="316"/>
      <c r="B177" s="597"/>
      <c r="C177" s="406"/>
      <c r="D177" s="318"/>
      <c r="E177" s="572"/>
      <c r="F177" s="572"/>
      <c r="G177" s="572"/>
      <c r="H177" s="319"/>
      <c r="J177" s="406"/>
      <c r="K177" s="318"/>
      <c r="L177" s="319"/>
    </row>
    <row r="178" spans="1:12" ht="55.5" customHeight="1" x14ac:dyDescent="0.2">
      <c r="A178" s="316" t="s">
        <v>2348</v>
      </c>
      <c r="B178" s="558" t="s">
        <v>2349</v>
      </c>
      <c r="C178" s="406"/>
      <c r="D178" s="318" t="s">
        <v>451</v>
      </c>
      <c r="E178" s="572">
        <v>250.85</v>
      </c>
      <c r="F178" s="572">
        <v>250.85</v>
      </c>
      <c r="G178" s="572">
        <v>250.85</v>
      </c>
      <c r="H178" s="324" t="str">
        <f>'Series 1100 Design'!H178</f>
        <v/>
      </c>
      <c r="J178" s="406"/>
      <c r="K178" s="318" t="s">
        <v>451</v>
      </c>
      <c r="L178" s="324" t="str">
        <f>'Series 1100 Final'!H178</f>
        <v/>
      </c>
    </row>
    <row r="179" spans="1:12" x14ac:dyDescent="0.2">
      <c r="A179" s="316"/>
      <c r="B179" s="597"/>
      <c r="C179" s="659"/>
      <c r="D179" s="318"/>
      <c r="E179" s="572"/>
      <c r="F179" s="572"/>
      <c r="G179" s="572"/>
      <c r="H179" s="408"/>
      <c r="J179" s="659"/>
      <c r="K179" s="318"/>
      <c r="L179" s="408"/>
    </row>
    <row r="180" spans="1:12" ht="50.25" customHeight="1" x14ac:dyDescent="0.2">
      <c r="A180" s="316" t="s">
        <v>2350</v>
      </c>
      <c r="B180" s="558" t="s">
        <v>2351</v>
      </c>
      <c r="C180" s="659"/>
      <c r="D180" s="318" t="s">
        <v>451</v>
      </c>
      <c r="E180" s="572" t="s">
        <v>392</v>
      </c>
      <c r="F180" s="572" t="s">
        <v>392</v>
      </c>
      <c r="G180" s="572" t="s">
        <v>392</v>
      </c>
      <c r="H180" s="324" t="str">
        <f>'Series 1100 Design'!H180</f>
        <v/>
      </c>
      <c r="J180" s="659"/>
      <c r="K180" s="318" t="s">
        <v>451</v>
      </c>
      <c r="L180" s="324" t="str">
        <f>'Series 1100 Final'!H180</f>
        <v/>
      </c>
    </row>
    <row r="181" spans="1:12" x14ac:dyDescent="0.2">
      <c r="A181" s="316"/>
      <c r="B181" s="597"/>
      <c r="C181" s="659"/>
      <c r="D181" s="318"/>
      <c r="E181" s="572"/>
      <c r="F181" s="572"/>
      <c r="G181" s="572"/>
      <c r="H181" s="408"/>
      <c r="J181" s="659"/>
      <c r="K181" s="318"/>
      <c r="L181" s="408"/>
    </row>
    <row r="182" spans="1:12" ht="51" x14ac:dyDescent="0.2">
      <c r="A182" s="316" t="s">
        <v>2352</v>
      </c>
      <c r="B182" s="558" t="s">
        <v>2353</v>
      </c>
      <c r="C182" s="659"/>
      <c r="D182" s="318" t="s">
        <v>451</v>
      </c>
      <c r="E182" s="572" t="s">
        <v>392</v>
      </c>
      <c r="F182" s="572" t="s">
        <v>392</v>
      </c>
      <c r="G182" s="572" t="s">
        <v>392</v>
      </c>
      <c r="H182" s="324" t="str">
        <f>'Series 1100 Design'!H182</f>
        <v/>
      </c>
      <c r="J182" s="659"/>
      <c r="K182" s="318" t="s">
        <v>451</v>
      </c>
      <c r="L182" s="324" t="str">
        <f>'Series 1100 Final'!H182</f>
        <v/>
      </c>
    </row>
    <row r="183" spans="1:12" x14ac:dyDescent="0.2">
      <c r="A183" s="316"/>
      <c r="B183" s="597"/>
      <c r="C183" s="659"/>
      <c r="D183" s="318"/>
      <c r="E183" s="572"/>
      <c r="F183" s="572"/>
      <c r="G183" s="572"/>
      <c r="H183" s="408"/>
      <c r="J183" s="659"/>
      <c r="K183" s="318"/>
      <c r="L183" s="408"/>
    </row>
    <row r="184" spans="1:12" ht="52.5" customHeight="1" x14ac:dyDescent="0.2">
      <c r="A184" s="316" t="s">
        <v>2354</v>
      </c>
      <c r="B184" s="558" t="s">
        <v>2355</v>
      </c>
      <c r="C184" s="659"/>
      <c r="D184" s="318" t="s">
        <v>451</v>
      </c>
      <c r="E184" s="572" t="s">
        <v>392</v>
      </c>
      <c r="F184" s="572" t="s">
        <v>392</v>
      </c>
      <c r="G184" s="572" t="s">
        <v>392</v>
      </c>
      <c r="H184" s="324" t="str">
        <f>'Series 1100 Design'!H184</f>
        <v/>
      </c>
      <c r="J184" s="659"/>
      <c r="K184" s="318" t="s">
        <v>451</v>
      </c>
      <c r="L184" s="324" t="str">
        <f>'Series 1100 Final'!H184</f>
        <v/>
      </c>
    </row>
    <row r="185" spans="1:12" x14ac:dyDescent="0.2">
      <c r="A185" s="316"/>
      <c r="B185" s="597"/>
      <c r="C185" s="659"/>
      <c r="D185" s="318"/>
      <c r="E185" s="572"/>
      <c r="F185" s="572"/>
      <c r="G185" s="572"/>
      <c r="H185" s="408"/>
      <c r="J185" s="659"/>
      <c r="K185" s="318"/>
      <c r="L185" s="408"/>
    </row>
    <row r="186" spans="1:12" ht="55.5" customHeight="1" x14ac:dyDescent="0.2">
      <c r="A186" s="316" t="s">
        <v>2356</v>
      </c>
      <c r="B186" s="558" t="s">
        <v>2357</v>
      </c>
      <c r="C186" s="406"/>
      <c r="D186" s="318" t="s">
        <v>451</v>
      </c>
      <c r="E186" s="572" t="s">
        <v>392</v>
      </c>
      <c r="F186" s="572" t="s">
        <v>392</v>
      </c>
      <c r="G186" s="572" t="s">
        <v>392</v>
      </c>
      <c r="H186" s="324" t="str">
        <f>'Series 1100 Design'!H186</f>
        <v/>
      </c>
      <c r="J186" s="406"/>
      <c r="K186" s="318" t="s">
        <v>451</v>
      </c>
      <c r="L186" s="324" t="str">
        <f>'Series 1100 Final'!H186</f>
        <v/>
      </c>
    </row>
    <row r="187" spans="1:12" x14ac:dyDescent="0.2">
      <c r="A187" s="316"/>
      <c r="B187" s="558"/>
      <c r="C187" s="406"/>
      <c r="D187" s="318"/>
      <c r="E187" s="572"/>
      <c r="F187" s="572"/>
      <c r="G187" s="572"/>
      <c r="H187" s="408"/>
      <c r="J187" s="406"/>
      <c r="K187" s="318"/>
      <c r="L187" s="408"/>
    </row>
    <row r="188" spans="1:12" ht="54.75" customHeight="1" x14ac:dyDescent="0.2">
      <c r="A188" s="316" t="s">
        <v>2358</v>
      </c>
      <c r="B188" s="558" t="s">
        <v>2359</v>
      </c>
      <c r="C188" s="827"/>
      <c r="D188" s="318" t="s">
        <v>451</v>
      </c>
      <c r="E188" s="572" t="s">
        <v>392</v>
      </c>
      <c r="F188" s="572" t="s">
        <v>392</v>
      </c>
      <c r="G188" s="572" t="s">
        <v>392</v>
      </c>
      <c r="H188" s="324" t="str">
        <f>'Series 1100 Design'!H188</f>
        <v/>
      </c>
      <c r="J188" s="827"/>
      <c r="K188" s="318" t="s">
        <v>451</v>
      </c>
      <c r="L188" s="324" t="str">
        <f>'Series 1100 Final'!H188</f>
        <v/>
      </c>
    </row>
    <row r="189" spans="1:12" ht="14.25" customHeight="1" x14ac:dyDescent="0.2">
      <c r="A189" s="316"/>
      <c r="B189" s="597"/>
      <c r="C189" s="827"/>
      <c r="D189" s="318"/>
      <c r="E189" s="812"/>
      <c r="F189" s="812"/>
      <c r="G189" s="812"/>
      <c r="H189" s="408"/>
      <c r="J189" s="827"/>
      <c r="K189" s="318"/>
      <c r="L189" s="408"/>
    </row>
    <row r="190" spans="1:12" ht="57.75" customHeight="1" x14ac:dyDescent="0.2">
      <c r="A190" s="316" t="s">
        <v>2360</v>
      </c>
      <c r="B190" s="558" t="s">
        <v>2361</v>
      </c>
      <c r="C190" s="827"/>
      <c r="D190" s="318" t="s">
        <v>451</v>
      </c>
      <c r="E190" s="572" t="s">
        <v>392</v>
      </c>
      <c r="F190" s="572" t="s">
        <v>392</v>
      </c>
      <c r="G190" s="572" t="s">
        <v>392</v>
      </c>
      <c r="H190" s="324" t="str">
        <f>'Series 1100 Design'!H190</f>
        <v/>
      </c>
      <c r="J190" s="827"/>
      <c r="K190" s="318" t="s">
        <v>451</v>
      </c>
      <c r="L190" s="324" t="str">
        <f>'Series 1100 Final'!H190</f>
        <v/>
      </c>
    </row>
    <row r="191" spans="1:12" x14ac:dyDescent="0.2">
      <c r="A191" s="316"/>
      <c r="B191" s="597"/>
      <c r="C191" s="827"/>
      <c r="D191" s="318"/>
      <c r="E191" s="812"/>
      <c r="F191" s="812"/>
      <c r="G191" s="812"/>
      <c r="H191" s="408"/>
      <c r="J191" s="827"/>
      <c r="K191" s="318"/>
      <c r="L191" s="408"/>
    </row>
    <row r="192" spans="1:12" ht="61.5" customHeight="1" x14ac:dyDescent="0.2">
      <c r="A192" s="316" t="s">
        <v>2362</v>
      </c>
      <c r="B192" s="558" t="s">
        <v>2363</v>
      </c>
      <c r="C192" s="827"/>
      <c r="D192" s="318" t="s">
        <v>451</v>
      </c>
      <c r="E192" s="572" t="s">
        <v>392</v>
      </c>
      <c r="F192" s="572" t="s">
        <v>392</v>
      </c>
      <c r="G192" s="572" t="s">
        <v>392</v>
      </c>
      <c r="H192" s="324" t="str">
        <f>'Series 1100 Design'!H192</f>
        <v/>
      </c>
      <c r="J192" s="827"/>
      <c r="K192" s="318" t="s">
        <v>451</v>
      </c>
      <c r="L192" s="324" t="str">
        <f>'Series 1100 Final'!H192</f>
        <v/>
      </c>
    </row>
    <row r="193" spans="1:12" x14ac:dyDescent="0.2">
      <c r="A193" s="316"/>
      <c r="B193" s="597"/>
      <c r="C193" s="827"/>
      <c r="D193" s="318"/>
      <c r="E193" s="812"/>
      <c r="F193" s="812"/>
      <c r="G193" s="812"/>
      <c r="H193" s="408"/>
      <c r="J193" s="827"/>
      <c r="K193" s="318"/>
      <c r="L193" s="408"/>
    </row>
    <row r="194" spans="1:12" ht="54" customHeight="1" x14ac:dyDescent="0.2">
      <c r="A194" s="316" t="s">
        <v>2364</v>
      </c>
      <c r="B194" s="558" t="s">
        <v>2365</v>
      </c>
      <c r="C194" s="827"/>
      <c r="D194" s="318" t="s">
        <v>451</v>
      </c>
      <c r="E194" s="572" t="s">
        <v>392</v>
      </c>
      <c r="F194" s="572" t="s">
        <v>392</v>
      </c>
      <c r="G194" s="572" t="s">
        <v>392</v>
      </c>
      <c r="H194" s="324" t="str">
        <f>'Series 1100 Design'!H194</f>
        <v/>
      </c>
      <c r="J194" s="827"/>
      <c r="K194" s="318" t="s">
        <v>451</v>
      </c>
      <c r="L194" s="324" t="str">
        <f>'Series 1100 Final'!H194</f>
        <v/>
      </c>
    </row>
    <row r="195" spans="1:12" x14ac:dyDescent="0.2">
      <c r="A195" s="316"/>
      <c r="B195" s="597"/>
      <c r="C195" s="827"/>
      <c r="D195" s="318"/>
      <c r="E195" s="812"/>
      <c r="F195" s="812"/>
      <c r="G195" s="812"/>
      <c r="H195" s="408"/>
      <c r="J195" s="827"/>
      <c r="K195" s="318"/>
      <c r="L195" s="408"/>
    </row>
    <row r="196" spans="1:12" ht="54.75" customHeight="1" x14ac:dyDescent="0.2">
      <c r="A196" s="316" t="s">
        <v>2366</v>
      </c>
      <c r="B196" s="558" t="s">
        <v>2367</v>
      </c>
      <c r="C196" s="827"/>
      <c r="D196" s="318" t="s">
        <v>451</v>
      </c>
      <c r="E196" s="572" t="s">
        <v>392</v>
      </c>
      <c r="F196" s="572" t="s">
        <v>392</v>
      </c>
      <c r="G196" s="572" t="s">
        <v>392</v>
      </c>
      <c r="H196" s="324" t="str">
        <f>'Series 1100 Design'!H196</f>
        <v/>
      </c>
      <c r="J196" s="827"/>
      <c r="K196" s="318" t="s">
        <v>451</v>
      </c>
      <c r="L196" s="324" t="str">
        <f>'Series 1100 Final'!H196</f>
        <v/>
      </c>
    </row>
    <row r="197" spans="1:12" x14ac:dyDescent="0.2">
      <c r="A197" s="316"/>
      <c r="B197" s="597"/>
      <c r="C197" s="406"/>
      <c r="D197" s="318"/>
      <c r="E197" s="572"/>
      <c r="F197" s="572"/>
      <c r="G197" s="572"/>
      <c r="H197" s="408"/>
      <c r="J197" s="406"/>
      <c r="K197" s="318"/>
      <c r="L197" s="408"/>
    </row>
    <row r="198" spans="1:12" ht="58.5" customHeight="1" x14ac:dyDescent="0.2">
      <c r="A198" s="316" t="s">
        <v>2368</v>
      </c>
      <c r="B198" s="558" t="s">
        <v>2369</v>
      </c>
      <c r="C198" s="828"/>
      <c r="D198" s="318" t="s">
        <v>451</v>
      </c>
      <c r="E198" s="572" t="s">
        <v>392</v>
      </c>
      <c r="F198" s="572" t="s">
        <v>392</v>
      </c>
      <c r="G198" s="572" t="s">
        <v>392</v>
      </c>
      <c r="H198" s="324" t="str">
        <f>'Series 1100 Design'!H198</f>
        <v/>
      </c>
      <c r="J198" s="828"/>
      <c r="K198" s="318" t="s">
        <v>451</v>
      </c>
      <c r="L198" s="324" t="str">
        <f>'Series 1100 Final'!H198</f>
        <v/>
      </c>
    </row>
    <row r="199" spans="1:12" x14ac:dyDescent="0.2">
      <c r="A199" s="316"/>
      <c r="B199" s="558"/>
      <c r="C199" s="659"/>
      <c r="D199" s="318"/>
      <c r="E199" s="572"/>
      <c r="F199" s="572"/>
      <c r="G199" s="572"/>
      <c r="H199" s="408"/>
      <c r="J199" s="659"/>
      <c r="K199" s="318"/>
      <c r="L199" s="408"/>
    </row>
    <row r="200" spans="1:12" ht="51" x14ac:dyDescent="0.2">
      <c r="A200" s="316" t="s">
        <v>2370</v>
      </c>
      <c r="B200" s="558" t="s">
        <v>2371</v>
      </c>
      <c r="C200" s="659"/>
      <c r="D200" s="318" t="s">
        <v>30</v>
      </c>
      <c r="E200" s="572" t="s">
        <v>392</v>
      </c>
      <c r="F200" s="572" t="s">
        <v>392</v>
      </c>
      <c r="G200" s="572" t="s">
        <v>392</v>
      </c>
      <c r="H200" s="324" t="str">
        <f>'Series 1100 Design'!H200</f>
        <v/>
      </c>
      <c r="J200" s="659"/>
      <c r="K200" s="318" t="s">
        <v>30</v>
      </c>
      <c r="L200" s="324" t="str">
        <f>'Series 1100 Final'!H200</f>
        <v/>
      </c>
    </row>
    <row r="201" spans="1:12" x14ac:dyDescent="0.2">
      <c r="A201" s="316"/>
      <c r="B201" s="597"/>
      <c r="C201" s="659"/>
      <c r="D201" s="318"/>
      <c r="E201" s="572"/>
      <c r="F201" s="572"/>
      <c r="G201" s="572"/>
      <c r="H201" s="408"/>
      <c r="J201" s="659"/>
      <c r="K201" s="318"/>
      <c r="L201" s="408"/>
    </row>
    <row r="202" spans="1:12" ht="51" x14ac:dyDescent="0.2">
      <c r="A202" s="316" t="s">
        <v>2372</v>
      </c>
      <c r="B202" s="558" t="s">
        <v>2373</v>
      </c>
      <c r="C202" s="659"/>
      <c r="D202" s="318" t="s">
        <v>30</v>
      </c>
      <c r="E202" s="572" t="s">
        <v>392</v>
      </c>
      <c r="F202" s="572" t="s">
        <v>392</v>
      </c>
      <c r="G202" s="572" t="s">
        <v>392</v>
      </c>
      <c r="H202" s="324" t="str">
        <f>'Series 1100 Design'!H202</f>
        <v/>
      </c>
      <c r="J202" s="659"/>
      <c r="K202" s="318" t="s">
        <v>30</v>
      </c>
      <c r="L202" s="324" t="str">
        <f>'Series 1100 Final'!H202</f>
        <v/>
      </c>
    </row>
    <row r="203" spans="1:12" ht="12" customHeight="1" x14ac:dyDescent="0.2">
      <c r="A203" s="316"/>
      <c r="B203" s="597"/>
      <c r="C203" s="659"/>
      <c r="D203" s="318"/>
      <c r="E203" s="572"/>
      <c r="F203" s="572"/>
      <c r="G203" s="572"/>
      <c r="H203" s="576"/>
      <c r="J203" s="659"/>
      <c r="K203" s="318"/>
      <c r="L203" s="576"/>
    </row>
    <row r="204" spans="1:12" ht="51" x14ac:dyDescent="0.2">
      <c r="A204" s="316" t="s">
        <v>2374</v>
      </c>
      <c r="B204" s="558" t="s">
        <v>2375</v>
      </c>
      <c r="C204" s="659"/>
      <c r="D204" s="318" t="s">
        <v>30</v>
      </c>
      <c r="E204" s="572" t="s">
        <v>392</v>
      </c>
      <c r="F204" s="572" t="s">
        <v>392</v>
      </c>
      <c r="G204" s="572" t="s">
        <v>392</v>
      </c>
      <c r="H204" s="324" t="str">
        <f>'Series 1100 Design'!H204</f>
        <v/>
      </c>
      <c r="J204" s="659"/>
      <c r="K204" s="318" t="s">
        <v>30</v>
      </c>
      <c r="L204" s="324" t="str">
        <f>'Series 1100 Final'!H204</f>
        <v/>
      </c>
    </row>
    <row r="205" spans="1:12" x14ac:dyDescent="0.2">
      <c r="A205" s="316"/>
      <c r="B205" s="597"/>
      <c r="C205" s="659"/>
      <c r="D205" s="318"/>
      <c r="E205" s="572"/>
      <c r="F205" s="572"/>
      <c r="G205" s="572"/>
      <c r="H205" s="576"/>
      <c r="J205" s="659"/>
      <c r="K205" s="318"/>
      <c r="L205" s="576"/>
    </row>
    <row r="206" spans="1:12" ht="51" x14ac:dyDescent="0.2">
      <c r="A206" s="316" t="s">
        <v>2376</v>
      </c>
      <c r="B206" s="558" t="s">
        <v>2377</v>
      </c>
      <c r="C206" s="659"/>
      <c r="D206" s="318" t="s">
        <v>30</v>
      </c>
      <c r="E206" s="572" t="s">
        <v>392</v>
      </c>
      <c r="F206" s="572" t="s">
        <v>392</v>
      </c>
      <c r="G206" s="572" t="s">
        <v>392</v>
      </c>
      <c r="H206" s="324" t="str">
        <f>'Series 1100 Design'!H206</f>
        <v/>
      </c>
      <c r="J206" s="659"/>
      <c r="K206" s="318" t="s">
        <v>30</v>
      </c>
      <c r="L206" s="324" t="str">
        <f>'Series 1100 Final'!H206</f>
        <v/>
      </c>
    </row>
    <row r="207" spans="1:12" x14ac:dyDescent="0.2">
      <c r="A207" s="316"/>
      <c r="B207" s="597"/>
      <c r="C207" s="659"/>
      <c r="D207" s="318"/>
      <c r="E207" s="572"/>
      <c r="F207" s="572"/>
      <c r="G207" s="572"/>
      <c r="H207" s="576"/>
      <c r="J207" s="659"/>
      <c r="K207" s="318"/>
      <c r="L207" s="576"/>
    </row>
    <row r="208" spans="1:12" ht="51" x14ac:dyDescent="0.2">
      <c r="A208" s="316" t="s">
        <v>2378</v>
      </c>
      <c r="B208" s="558" t="s">
        <v>2379</v>
      </c>
      <c r="C208" s="659"/>
      <c r="D208" s="318" t="s">
        <v>30</v>
      </c>
      <c r="E208" s="572" t="s">
        <v>392</v>
      </c>
      <c r="F208" s="572" t="s">
        <v>392</v>
      </c>
      <c r="G208" s="572" t="s">
        <v>392</v>
      </c>
      <c r="H208" s="324" t="str">
        <f>'Series 1100 Design'!H208</f>
        <v/>
      </c>
      <c r="J208" s="659"/>
      <c r="K208" s="318" t="s">
        <v>30</v>
      </c>
      <c r="L208" s="324" t="str">
        <f>'Series 1100 Final'!H208</f>
        <v/>
      </c>
    </row>
    <row r="209" spans="1:12" x14ac:dyDescent="0.2">
      <c r="A209" s="316"/>
      <c r="B209" s="597"/>
      <c r="C209" s="659"/>
      <c r="D209" s="318"/>
      <c r="E209" s="572"/>
      <c r="F209" s="572"/>
      <c r="G209" s="572"/>
      <c r="H209" s="576"/>
      <c r="J209" s="659"/>
      <c r="K209" s="318"/>
      <c r="L209" s="576"/>
    </row>
    <row r="210" spans="1:12" ht="51" x14ac:dyDescent="0.2">
      <c r="A210" s="316" t="s">
        <v>2380</v>
      </c>
      <c r="B210" s="558" t="s">
        <v>2381</v>
      </c>
      <c r="C210" s="659"/>
      <c r="D210" s="318" t="s">
        <v>30</v>
      </c>
      <c r="E210" s="572" t="s">
        <v>392</v>
      </c>
      <c r="F210" s="572" t="s">
        <v>392</v>
      </c>
      <c r="G210" s="572" t="s">
        <v>392</v>
      </c>
      <c r="H210" s="324" t="str">
        <f>'Series 1100 Design'!H210</f>
        <v/>
      </c>
      <c r="J210" s="659"/>
      <c r="K210" s="318" t="s">
        <v>30</v>
      </c>
      <c r="L210" s="324" t="str">
        <f>'Series 1100 Final'!H210</f>
        <v/>
      </c>
    </row>
    <row r="211" spans="1:12" x14ac:dyDescent="0.2">
      <c r="A211" s="316"/>
      <c r="B211" s="597"/>
      <c r="C211" s="659"/>
      <c r="D211" s="318"/>
      <c r="E211" s="572"/>
      <c r="F211" s="572"/>
      <c r="G211" s="572"/>
      <c r="H211" s="576"/>
      <c r="J211" s="659"/>
      <c r="K211" s="318"/>
      <c r="L211" s="576"/>
    </row>
    <row r="212" spans="1:12" ht="38.25" x14ac:dyDescent="0.2">
      <c r="A212" s="316" t="s">
        <v>2382</v>
      </c>
      <c r="B212" s="558" t="s">
        <v>2383</v>
      </c>
      <c r="C212" s="659"/>
      <c r="D212" s="318" t="s">
        <v>30</v>
      </c>
      <c r="E212" s="572" t="s">
        <v>392</v>
      </c>
      <c r="F212" s="572" t="s">
        <v>392</v>
      </c>
      <c r="G212" s="572" t="s">
        <v>392</v>
      </c>
      <c r="H212" s="324" t="str">
        <f>'Series 1100 Design'!H212</f>
        <v/>
      </c>
      <c r="J212" s="659"/>
      <c r="K212" s="318" t="s">
        <v>30</v>
      </c>
      <c r="L212" s="324" t="str">
        <f>'Series 1100 Final'!H212</f>
        <v/>
      </c>
    </row>
    <row r="213" spans="1:12" x14ac:dyDescent="0.2">
      <c r="A213" s="316"/>
      <c r="B213" s="597"/>
      <c r="C213" s="659"/>
      <c r="D213" s="318"/>
      <c r="E213" s="572"/>
      <c r="F213" s="572"/>
      <c r="G213" s="572"/>
      <c r="H213" s="576"/>
      <c r="J213" s="659"/>
      <c r="K213" s="318"/>
      <c r="L213" s="576"/>
    </row>
    <row r="214" spans="1:12" ht="38.25" x14ac:dyDescent="0.2">
      <c r="A214" s="316" t="s">
        <v>2384</v>
      </c>
      <c r="B214" s="558" t="s">
        <v>2385</v>
      </c>
      <c r="C214" s="659"/>
      <c r="D214" s="318" t="s">
        <v>30</v>
      </c>
      <c r="E214" s="572" t="s">
        <v>392</v>
      </c>
      <c r="F214" s="572" t="s">
        <v>392</v>
      </c>
      <c r="G214" s="572" t="s">
        <v>392</v>
      </c>
      <c r="H214" s="324" t="str">
        <f>'Series 1100 Design'!H214</f>
        <v/>
      </c>
      <c r="J214" s="659"/>
      <c r="K214" s="318" t="s">
        <v>30</v>
      </c>
      <c r="L214" s="324" t="str">
        <f>'Series 1100 Final'!H214</f>
        <v/>
      </c>
    </row>
    <row r="215" spans="1:12" x14ac:dyDescent="0.2">
      <c r="A215" s="316"/>
      <c r="B215" s="597"/>
      <c r="C215" s="659"/>
      <c r="D215" s="318"/>
      <c r="E215" s="572"/>
      <c r="F215" s="572"/>
      <c r="G215" s="572"/>
      <c r="H215" s="576"/>
      <c r="J215" s="659"/>
      <c r="K215" s="318"/>
      <c r="L215" s="576"/>
    </row>
    <row r="216" spans="1:12" ht="38.25" x14ac:dyDescent="0.2">
      <c r="A216" s="316" t="s">
        <v>2386</v>
      </c>
      <c r="B216" s="558" t="s">
        <v>2387</v>
      </c>
      <c r="C216" s="659"/>
      <c r="D216" s="318" t="s">
        <v>30</v>
      </c>
      <c r="E216" s="572" t="s">
        <v>392</v>
      </c>
      <c r="F216" s="572" t="s">
        <v>392</v>
      </c>
      <c r="G216" s="572" t="s">
        <v>392</v>
      </c>
      <c r="H216" s="324" t="str">
        <f>'Series 1100 Design'!H216</f>
        <v/>
      </c>
      <c r="J216" s="659"/>
      <c r="K216" s="318" t="s">
        <v>30</v>
      </c>
      <c r="L216" s="324" t="str">
        <f>'Series 1100 Final'!H216</f>
        <v/>
      </c>
    </row>
    <row r="217" spans="1:12" x14ac:dyDescent="0.2">
      <c r="A217" s="562"/>
      <c r="B217" s="597"/>
      <c r="C217" s="659"/>
      <c r="D217" s="562"/>
      <c r="E217" s="572"/>
      <c r="F217" s="572"/>
      <c r="G217" s="572"/>
      <c r="H217" s="569"/>
      <c r="J217" s="659"/>
      <c r="K217" s="562"/>
      <c r="L217" s="569"/>
    </row>
    <row r="218" spans="1:12" x14ac:dyDescent="0.2">
      <c r="A218" s="562"/>
      <c r="B218" s="597"/>
      <c r="C218" s="659"/>
      <c r="D218" s="562"/>
      <c r="E218" s="572"/>
      <c r="F218" s="572"/>
      <c r="G218" s="572"/>
      <c r="H218" s="569"/>
      <c r="J218" s="659"/>
      <c r="K218" s="562"/>
      <c r="L218" s="569"/>
    </row>
    <row r="219" spans="1:12" ht="25.5" customHeight="1" x14ac:dyDescent="0.2">
      <c r="A219" s="311"/>
      <c r="B219" s="563" t="s">
        <v>2388</v>
      </c>
      <c r="C219" s="487"/>
      <c r="D219" s="314"/>
      <c r="E219" s="806" t="s">
        <v>2389</v>
      </c>
      <c r="F219" s="806" t="s">
        <v>1060</v>
      </c>
      <c r="G219" s="806" t="s">
        <v>486</v>
      </c>
      <c r="H219" s="314"/>
      <c r="J219" s="487"/>
      <c r="K219" s="314"/>
      <c r="L219" s="314"/>
    </row>
    <row r="220" spans="1:12" ht="25.5" customHeight="1" x14ac:dyDescent="0.2">
      <c r="A220" s="794"/>
      <c r="B220" s="721" t="s">
        <v>2210</v>
      </c>
      <c r="C220" s="779"/>
      <c r="D220" s="723"/>
      <c r="E220" s="723"/>
      <c r="F220" s="723"/>
      <c r="G220" s="747">
        <f>SUM(H222:H227)</f>
        <v>0</v>
      </c>
      <c r="H220" s="723"/>
      <c r="J220" s="779"/>
      <c r="K220" s="723"/>
      <c r="L220" s="723"/>
    </row>
    <row r="221" spans="1:12" ht="12.75" customHeight="1" x14ac:dyDescent="0.2">
      <c r="A221" s="316"/>
      <c r="B221" s="558"/>
      <c r="C221" s="406"/>
      <c r="D221" s="318"/>
      <c r="E221" s="572"/>
      <c r="F221" s="572"/>
      <c r="G221" s="572"/>
      <c r="H221" s="319"/>
      <c r="J221" s="406"/>
      <c r="K221" s="318"/>
      <c r="L221" s="319"/>
    </row>
    <row r="222" spans="1:12" ht="25.5" customHeight="1" x14ac:dyDescent="0.2">
      <c r="A222" s="316" t="s">
        <v>2390</v>
      </c>
      <c r="B222" s="558" t="s">
        <v>2391</v>
      </c>
      <c r="C222" s="406"/>
      <c r="D222" s="318" t="s">
        <v>1636</v>
      </c>
      <c r="E222" s="812">
        <v>157.30000000000001</v>
      </c>
      <c r="F222" s="812">
        <v>157.30000000000001</v>
      </c>
      <c r="G222" s="812">
        <v>157.30000000000001</v>
      </c>
      <c r="H222" s="324" t="str">
        <f>'Series 1100 Design'!H222</f>
        <v/>
      </c>
      <c r="J222" s="406"/>
      <c r="K222" s="318" t="s">
        <v>1636</v>
      </c>
      <c r="L222" s="324" t="str">
        <f>'Series 1100 Final'!H222</f>
        <v/>
      </c>
    </row>
    <row r="223" spans="1:12" ht="12.75" customHeight="1" x14ac:dyDescent="0.2">
      <c r="A223" s="316"/>
      <c r="B223" s="558"/>
      <c r="C223" s="406"/>
      <c r="D223" s="318"/>
      <c r="E223" s="572"/>
      <c r="F223" s="572"/>
      <c r="G223" s="572"/>
      <c r="H223" s="319"/>
      <c r="J223" s="406"/>
      <c r="K223" s="318"/>
      <c r="L223" s="319"/>
    </row>
    <row r="224" spans="1:12" ht="25.5" customHeight="1" x14ac:dyDescent="0.2">
      <c r="A224" s="316" t="s">
        <v>2392</v>
      </c>
      <c r="B224" s="558" t="s">
        <v>2393</v>
      </c>
      <c r="C224" s="406"/>
      <c r="D224" s="318" t="s">
        <v>1636</v>
      </c>
      <c r="E224" s="572">
        <v>157.30000000000001</v>
      </c>
      <c r="F224" s="572">
        <v>157.30000000000001</v>
      </c>
      <c r="G224" s="572">
        <v>157.30000000000001</v>
      </c>
      <c r="H224" s="324" t="str">
        <f>'Series 1100 Design'!H224</f>
        <v/>
      </c>
      <c r="J224" s="406"/>
      <c r="K224" s="318" t="s">
        <v>1636</v>
      </c>
      <c r="L224" s="324" t="str">
        <f>'Series 1100 Final'!H224</f>
        <v/>
      </c>
    </row>
    <row r="225" spans="1:12" ht="13.5" customHeight="1" x14ac:dyDescent="0.2">
      <c r="A225" s="316"/>
      <c r="B225" s="558"/>
      <c r="C225" s="406"/>
      <c r="D225" s="318"/>
      <c r="E225" s="572"/>
      <c r="F225" s="572"/>
      <c r="G225" s="572"/>
      <c r="H225" s="319"/>
      <c r="J225" s="406"/>
      <c r="K225" s="318"/>
      <c r="L225" s="319"/>
    </row>
    <row r="226" spans="1:12" ht="25.5" customHeight="1" x14ac:dyDescent="0.2">
      <c r="A226" s="316" t="s">
        <v>2394</v>
      </c>
      <c r="B226" s="558" t="s">
        <v>2395</v>
      </c>
      <c r="C226" s="406"/>
      <c r="D226" s="318" t="s">
        <v>1636</v>
      </c>
      <c r="E226" s="572">
        <v>157.30000000000001</v>
      </c>
      <c r="F226" s="572">
        <v>157.30000000000001</v>
      </c>
      <c r="G226" s="572">
        <v>157.30000000000001</v>
      </c>
      <c r="H226" s="324" t="str">
        <f>'Series 1100 Design'!H226</f>
        <v/>
      </c>
      <c r="J226" s="406"/>
      <c r="K226" s="318" t="s">
        <v>1636</v>
      </c>
      <c r="L226" s="324" t="str">
        <f>'Series 1100 Final'!H226</f>
        <v/>
      </c>
    </row>
    <row r="227" spans="1:12" ht="12.75" customHeight="1" x14ac:dyDescent="0.2">
      <c r="A227" s="316"/>
      <c r="B227" s="558"/>
      <c r="C227" s="406"/>
      <c r="D227" s="318"/>
      <c r="E227" s="572"/>
      <c r="F227" s="572"/>
      <c r="G227" s="572"/>
      <c r="H227" s="319"/>
      <c r="J227" s="406"/>
      <c r="K227" s="318"/>
      <c r="L227" s="319"/>
    </row>
    <row r="228" spans="1:12" ht="25.5" customHeight="1" x14ac:dyDescent="0.2">
      <c r="A228" s="311"/>
      <c r="B228" s="563" t="s">
        <v>2396</v>
      </c>
      <c r="C228" s="487"/>
      <c r="D228" s="314"/>
      <c r="E228" s="806"/>
      <c r="F228" s="806"/>
      <c r="G228" s="806"/>
      <c r="H228" s="314"/>
      <c r="J228" s="487"/>
      <c r="K228" s="314"/>
      <c r="L228" s="314"/>
    </row>
    <row r="229" spans="1:12" ht="25.5" customHeight="1" x14ac:dyDescent="0.2">
      <c r="A229" s="311"/>
      <c r="B229" s="563"/>
      <c r="C229" s="487"/>
      <c r="D229" s="314"/>
      <c r="E229" s="806"/>
      <c r="F229" s="806"/>
      <c r="G229" s="806"/>
      <c r="H229" s="314"/>
      <c r="J229" s="487"/>
      <c r="K229" s="314"/>
      <c r="L229" s="314"/>
    </row>
    <row r="230" spans="1:12" ht="13.5" customHeight="1" x14ac:dyDescent="0.2">
      <c r="A230" s="316"/>
      <c r="B230" s="558"/>
      <c r="C230" s="406"/>
      <c r="D230" s="318"/>
      <c r="E230" s="572"/>
      <c r="F230" s="572"/>
      <c r="G230" s="572"/>
      <c r="H230" s="319"/>
      <c r="J230" s="406"/>
      <c r="K230" s="318"/>
      <c r="L230" s="319"/>
    </row>
    <row r="231" spans="1:12" ht="13.5" customHeight="1" x14ac:dyDescent="0.2">
      <c r="A231" s="316"/>
      <c r="B231" s="558"/>
      <c r="C231" s="406"/>
      <c r="D231" s="318"/>
      <c r="E231" s="572"/>
      <c r="F231" s="572"/>
      <c r="G231" s="572"/>
      <c r="H231" s="319"/>
      <c r="J231" s="406"/>
      <c r="K231" s="318"/>
      <c r="L231" s="319"/>
    </row>
    <row r="232" spans="1:12" ht="13.5" customHeight="1" x14ac:dyDescent="0.2">
      <c r="A232" s="331"/>
      <c r="B232" s="586" t="s">
        <v>2397</v>
      </c>
      <c r="C232" s="484"/>
      <c r="D232" s="334"/>
      <c r="E232" s="804" t="s">
        <v>1633</v>
      </c>
      <c r="F232" s="804" t="s">
        <v>1595</v>
      </c>
      <c r="G232" s="804" t="s">
        <v>1596</v>
      </c>
      <c r="H232" s="334"/>
      <c r="J232" s="484"/>
      <c r="K232" s="334"/>
      <c r="L232" s="334"/>
    </row>
    <row r="233" spans="1:12" ht="13.5" customHeight="1" x14ac:dyDescent="0.2">
      <c r="A233" s="794"/>
      <c r="B233" s="721" t="s">
        <v>2210</v>
      </c>
      <c r="C233" s="779"/>
      <c r="D233" s="723"/>
      <c r="E233" s="723"/>
      <c r="F233" s="723"/>
      <c r="G233" s="747">
        <f>SUM(H235:H241)</f>
        <v>0</v>
      </c>
      <c r="H233" s="723"/>
      <c r="J233" s="779"/>
      <c r="K233" s="723"/>
      <c r="L233" s="723"/>
    </row>
    <row r="234" spans="1:12" ht="13.5" customHeight="1" x14ac:dyDescent="0.2">
      <c r="A234" s="316"/>
      <c r="B234" s="558"/>
      <c r="C234" s="406"/>
      <c r="D234" s="318"/>
      <c r="E234" s="572"/>
      <c r="F234" s="572"/>
      <c r="G234" s="572"/>
      <c r="H234" s="319"/>
      <c r="J234" s="406"/>
      <c r="K234" s="318"/>
      <c r="L234" s="319"/>
    </row>
    <row r="235" spans="1:12" ht="56.25" customHeight="1" x14ac:dyDescent="0.2">
      <c r="A235" s="316" t="s">
        <v>2398</v>
      </c>
      <c r="B235" s="558" t="s">
        <v>2399</v>
      </c>
      <c r="C235" s="406"/>
      <c r="D235" s="318" t="s">
        <v>451</v>
      </c>
      <c r="E235" s="572">
        <v>73.459999999999994</v>
      </c>
      <c r="F235" s="572">
        <v>50.48</v>
      </c>
      <c r="G235" s="572">
        <v>51.48</v>
      </c>
      <c r="H235" s="324" t="str">
        <f>'Series 1100 Design'!H235</f>
        <v/>
      </c>
      <c r="J235" s="406"/>
      <c r="K235" s="318" t="s">
        <v>451</v>
      </c>
      <c r="L235" s="324" t="str">
        <f>'Series 1100 Final'!H235</f>
        <v/>
      </c>
    </row>
    <row r="236" spans="1:12" ht="13.5" customHeight="1" x14ac:dyDescent="0.2">
      <c r="A236" s="316"/>
      <c r="B236" s="558"/>
      <c r="C236" s="406"/>
      <c r="D236" s="318"/>
      <c r="E236" s="572"/>
      <c r="F236" s="572"/>
      <c r="G236" s="572"/>
      <c r="H236" s="576"/>
      <c r="J236" s="406"/>
      <c r="K236" s="318"/>
      <c r="L236" s="576"/>
    </row>
    <row r="237" spans="1:12" ht="54.75" customHeight="1" x14ac:dyDescent="0.2">
      <c r="A237" s="316" t="s">
        <v>2400</v>
      </c>
      <c r="B237" s="558" t="s">
        <v>2401</v>
      </c>
      <c r="C237" s="406"/>
      <c r="D237" s="318" t="s">
        <v>451</v>
      </c>
      <c r="E237" s="572">
        <v>73.459999999999994</v>
      </c>
      <c r="F237" s="572" t="s">
        <v>2402</v>
      </c>
      <c r="G237" s="572" t="s">
        <v>2403</v>
      </c>
      <c r="H237" s="324" t="str">
        <f>'Series 1100 Design'!H237</f>
        <v/>
      </c>
      <c r="J237" s="406"/>
      <c r="K237" s="318" t="s">
        <v>451</v>
      </c>
      <c r="L237" s="324" t="str">
        <f>'Series 1100 Final'!H237</f>
        <v/>
      </c>
    </row>
    <row r="238" spans="1:12" ht="13.5" customHeight="1" x14ac:dyDescent="0.2">
      <c r="A238" s="316"/>
      <c r="B238" s="558"/>
      <c r="C238" s="406"/>
      <c r="D238" s="318"/>
      <c r="E238" s="572"/>
      <c r="F238" s="572"/>
      <c r="G238" s="572"/>
      <c r="H238" s="576"/>
      <c r="J238" s="406"/>
      <c r="K238" s="318"/>
      <c r="L238" s="576"/>
    </row>
    <row r="239" spans="1:12" ht="52.5" customHeight="1" x14ac:dyDescent="0.2">
      <c r="A239" s="316" t="s">
        <v>2404</v>
      </c>
      <c r="B239" s="558" t="s">
        <v>2405</v>
      </c>
      <c r="C239" s="406"/>
      <c r="D239" s="318" t="s">
        <v>451</v>
      </c>
      <c r="E239" s="572">
        <v>73.459999999999994</v>
      </c>
      <c r="F239" s="572">
        <v>50.48</v>
      </c>
      <c r="G239" s="572">
        <v>50.48</v>
      </c>
      <c r="H239" s="324" t="str">
        <f>'Series 1100 Design'!H239</f>
        <v/>
      </c>
      <c r="J239" s="406"/>
      <c r="K239" s="318" t="s">
        <v>451</v>
      </c>
      <c r="L239" s="324" t="str">
        <f>'Series 1100 Final'!H239</f>
        <v/>
      </c>
    </row>
    <row r="240" spans="1:12" ht="13.5" customHeight="1" x14ac:dyDescent="0.2">
      <c r="A240" s="316"/>
      <c r="B240" s="558"/>
      <c r="C240" s="406"/>
      <c r="D240" s="318"/>
      <c r="E240" s="572"/>
      <c r="F240" s="572"/>
      <c r="G240" s="572"/>
      <c r="H240" s="576"/>
      <c r="J240" s="406"/>
      <c r="K240" s="318"/>
      <c r="L240" s="576"/>
    </row>
    <row r="241" spans="1:12" ht="57" customHeight="1" x14ac:dyDescent="0.2">
      <c r="A241" s="316" t="s">
        <v>2406</v>
      </c>
      <c r="B241" s="558" t="s">
        <v>2407</v>
      </c>
      <c r="C241" s="406"/>
      <c r="D241" s="318" t="s">
        <v>451</v>
      </c>
      <c r="E241" s="572">
        <v>73.459999999999994</v>
      </c>
      <c r="F241" s="572">
        <v>50.48</v>
      </c>
      <c r="G241" s="572">
        <v>50.48</v>
      </c>
      <c r="H241" s="324" t="str">
        <f>'Series 1100 Design'!H241</f>
        <v/>
      </c>
      <c r="J241" s="406"/>
      <c r="K241" s="318" t="s">
        <v>451</v>
      </c>
      <c r="L241" s="324" t="str">
        <f>'Series 1100 Final'!H241</f>
        <v/>
      </c>
    </row>
    <row r="242" spans="1:12" ht="13.5" customHeight="1" x14ac:dyDescent="0.2">
      <c r="A242" s="316"/>
      <c r="B242" s="558"/>
      <c r="C242" s="406"/>
      <c r="D242" s="318"/>
      <c r="E242" s="572"/>
      <c r="F242" s="572"/>
      <c r="G242" s="572"/>
      <c r="H242" s="319"/>
      <c r="J242" s="406"/>
      <c r="K242" s="318"/>
      <c r="L242" s="319"/>
    </row>
    <row r="243" spans="1:12" ht="13.5" customHeight="1" x14ac:dyDescent="0.2">
      <c r="A243" s="331"/>
      <c r="B243" s="586" t="s">
        <v>2408</v>
      </c>
      <c r="C243" s="484"/>
      <c r="D243" s="334"/>
      <c r="E243" s="804" t="s">
        <v>1633</v>
      </c>
      <c r="F243" s="804" t="s">
        <v>1595</v>
      </c>
      <c r="G243" s="804" t="s">
        <v>1596</v>
      </c>
      <c r="H243" s="334"/>
      <c r="J243" s="484"/>
      <c r="K243" s="334"/>
      <c r="L243" s="334"/>
    </row>
    <row r="244" spans="1:12" ht="13.5" customHeight="1" x14ac:dyDescent="0.2">
      <c r="A244" s="794"/>
      <c r="B244" s="721" t="s">
        <v>1776</v>
      </c>
      <c r="C244" s="779"/>
      <c r="D244" s="723"/>
      <c r="E244" s="723"/>
      <c r="F244" s="723"/>
      <c r="G244" s="747">
        <f>SUM(H246:H252)</f>
        <v>0</v>
      </c>
      <c r="H244" s="723"/>
      <c r="J244" s="779"/>
      <c r="K244" s="723"/>
      <c r="L244" s="723"/>
    </row>
    <row r="245" spans="1:12" ht="13.5" customHeight="1" x14ac:dyDescent="0.2">
      <c r="A245" s="316"/>
      <c r="B245" s="558"/>
      <c r="C245" s="406"/>
      <c r="D245" s="318"/>
      <c r="E245" s="572"/>
      <c r="F245" s="572"/>
      <c r="G245" s="572"/>
      <c r="H245" s="319"/>
      <c r="J245" s="406"/>
      <c r="K245" s="318"/>
      <c r="L245" s="319"/>
    </row>
    <row r="246" spans="1:12" ht="56.25" customHeight="1" x14ac:dyDescent="0.2">
      <c r="A246" s="316" t="s">
        <v>2409</v>
      </c>
      <c r="B246" s="558" t="s">
        <v>2410</v>
      </c>
      <c r="C246" s="406"/>
      <c r="D246" s="318" t="s">
        <v>451</v>
      </c>
      <c r="E246" s="572">
        <v>73.459999999999994</v>
      </c>
      <c r="F246" s="572">
        <v>63.95</v>
      </c>
      <c r="G246" s="572">
        <v>63.95</v>
      </c>
      <c r="H246" s="324" t="str">
        <f>'Series 1100 Design'!H246</f>
        <v/>
      </c>
      <c r="J246" s="406"/>
      <c r="K246" s="318" t="s">
        <v>451</v>
      </c>
      <c r="L246" s="324" t="str">
        <f>'Series 1100 Final'!H246</f>
        <v/>
      </c>
    </row>
    <row r="247" spans="1:12" ht="13.5" customHeight="1" x14ac:dyDescent="0.2">
      <c r="A247" s="316"/>
      <c r="B247" s="558"/>
      <c r="C247" s="406"/>
      <c r="D247" s="318"/>
      <c r="E247" s="572"/>
      <c r="F247" s="572"/>
      <c r="G247" s="572"/>
      <c r="H247" s="576"/>
      <c r="J247" s="406"/>
      <c r="K247" s="318"/>
      <c r="L247" s="576"/>
    </row>
    <row r="248" spans="1:12" ht="51.75" customHeight="1" x14ac:dyDescent="0.2">
      <c r="A248" s="316" t="s">
        <v>2411</v>
      </c>
      <c r="B248" s="558" t="s">
        <v>2412</v>
      </c>
      <c r="C248" s="406"/>
      <c r="D248" s="318" t="s">
        <v>451</v>
      </c>
      <c r="E248" s="572">
        <v>73.459999999999994</v>
      </c>
      <c r="F248" s="572">
        <v>50.48</v>
      </c>
      <c r="G248" s="572">
        <v>50.48</v>
      </c>
      <c r="H248" s="324" t="str">
        <f>'Series 1100 Design'!H248</f>
        <v/>
      </c>
      <c r="J248" s="406"/>
      <c r="K248" s="318" t="s">
        <v>451</v>
      </c>
      <c r="L248" s="324" t="str">
        <f>'Series 1100 Final'!H248</f>
        <v/>
      </c>
    </row>
    <row r="249" spans="1:12" ht="13.5" customHeight="1" x14ac:dyDescent="0.2">
      <c r="A249" s="316"/>
      <c r="B249" s="558"/>
      <c r="C249" s="406"/>
      <c r="D249" s="318"/>
      <c r="E249" s="572"/>
      <c r="F249" s="572"/>
      <c r="G249" s="572"/>
      <c r="H249" s="576"/>
      <c r="J249" s="406"/>
      <c r="K249" s="318"/>
      <c r="L249" s="576"/>
    </row>
    <row r="250" spans="1:12" ht="54.75" customHeight="1" x14ac:dyDescent="0.2">
      <c r="A250" s="316" t="s">
        <v>2413</v>
      </c>
      <c r="B250" s="558" t="s">
        <v>2414</v>
      </c>
      <c r="C250" s="406"/>
      <c r="D250" s="318" t="s">
        <v>451</v>
      </c>
      <c r="E250" s="572">
        <v>73.459999999999994</v>
      </c>
      <c r="F250" s="572">
        <v>50.48</v>
      </c>
      <c r="G250" s="572">
        <v>50.48</v>
      </c>
      <c r="H250" s="324" t="str">
        <f>'Series 1100 Design'!H250</f>
        <v/>
      </c>
      <c r="J250" s="406"/>
      <c r="K250" s="318" t="s">
        <v>451</v>
      </c>
      <c r="L250" s="324" t="str">
        <f>'Series 1100 Final'!H250</f>
        <v/>
      </c>
    </row>
    <row r="251" spans="1:12" ht="13.5" customHeight="1" x14ac:dyDescent="0.2">
      <c r="A251" s="316"/>
      <c r="B251" s="558"/>
      <c r="C251" s="406"/>
      <c r="D251" s="318"/>
      <c r="E251" s="572"/>
      <c r="F251" s="572"/>
      <c r="G251" s="572"/>
      <c r="H251" s="576"/>
      <c r="J251" s="406"/>
      <c r="K251" s="318"/>
      <c r="L251" s="576"/>
    </row>
    <row r="252" spans="1:12" ht="52.5" customHeight="1" x14ac:dyDescent="0.2">
      <c r="A252" s="316" t="s">
        <v>2415</v>
      </c>
      <c r="B252" s="558" t="s">
        <v>2416</v>
      </c>
      <c r="C252" s="406"/>
      <c r="D252" s="318" t="s">
        <v>451</v>
      </c>
      <c r="E252" s="572">
        <v>73.459999999999994</v>
      </c>
      <c r="F252" s="572">
        <v>50.48</v>
      </c>
      <c r="G252" s="572">
        <v>50.48</v>
      </c>
      <c r="H252" s="324" t="str">
        <f>'Series 1100 Design'!H252</f>
        <v/>
      </c>
      <c r="J252" s="406"/>
      <c r="K252" s="318" t="s">
        <v>451</v>
      </c>
      <c r="L252" s="324" t="str">
        <f>'Series 1100 Final'!H252</f>
        <v/>
      </c>
    </row>
    <row r="253" spans="1:12" ht="14.25" customHeight="1" x14ac:dyDescent="0.2">
      <c r="A253" s="316"/>
      <c r="B253" s="558"/>
      <c r="C253" s="406"/>
      <c r="D253" s="318"/>
      <c r="E253" s="572"/>
      <c r="F253" s="572"/>
      <c r="G253" s="572"/>
      <c r="H253" s="319"/>
      <c r="J253" s="406"/>
      <c r="K253" s="318"/>
      <c r="L253" s="319"/>
    </row>
    <row r="254" spans="1:12" ht="13.5" customHeight="1" x14ac:dyDescent="0.2">
      <c r="A254" s="331"/>
      <c r="B254" s="586" t="s">
        <v>2417</v>
      </c>
      <c r="C254" s="484"/>
      <c r="D254" s="334"/>
      <c r="E254" s="804" t="s">
        <v>1633</v>
      </c>
      <c r="F254" s="804" t="s">
        <v>1595</v>
      </c>
      <c r="G254" s="804" t="s">
        <v>1596</v>
      </c>
      <c r="H254" s="334"/>
      <c r="J254" s="484"/>
      <c r="K254" s="334"/>
      <c r="L254" s="334"/>
    </row>
    <row r="255" spans="1:12" ht="13.5" customHeight="1" x14ac:dyDescent="0.2">
      <c r="A255" s="794"/>
      <c r="B255" s="721" t="s">
        <v>2210</v>
      </c>
      <c r="C255" s="779"/>
      <c r="D255" s="723"/>
      <c r="E255" s="723"/>
      <c r="F255" s="723"/>
      <c r="G255" s="747">
        <f>SUM(H257:H283)</f>
        <v>0</v>
      </c>
      <c r="H255" s="723"/>
      <c r="J255" s="779"/>
      <c r="K255" s="723"/>
      <c r="L255" s="723"/>
    </row>
    <row r="256" spans="1:12" ht="13.5" customHeight="1" x14ac:dyDescent="0.2">
      <c r="A256" s="316"/>
      <c r="B256" s="558"/>
      <c r="C256" s="406"/>
      <c r="D256" s="318"/>
      <c r="E256" s="572"/>
      <c r="F256" s="572"/>
      <c r="G256" s="572"/>
      <c r="H256" s="319"/>
      <c r="J256" s="406"/>
      <c r="K256" s="318"/>
      <c r="L256" s="319"/>
    </row>
    <row r="257" spans="1:12" ht="66.75" customHeight="1" x14ac:dyDescent="0.2">
      <c r="A257" s="316" t="s">
        <v>2418</v>
      </c>
      <c r="B257" s="558" t="s">
        <v>2419</v>
      </c>
      <c r="C257" s="406"/>
      <c r="D257" s="318" t="s">
        <v>451</v>
      </c>
      <c r="E257" s="572">
        <v>82.06</v>
      </c>
      <c r="F257" s="572">
        <v>82.06</v>
      </c>
      <c r="G257" s="572">
        <v>82.06</v>
      </c>
      <c r="H257" s="324" t="str">
        <f>'Series 1100 Design'!H257</f>
        <v/>
      </c>
      <c r="J257" s="406"/>
      <c r="K257" s="318" t="s">
        <v>451</v>
      </c>
      <c r="L257" s="324" t="str">
        <f>'Series 1100 Final'!H257</f>
        <v/>
      </c>
    </row>
    <row r="258" spans="1:12" ht="13.5" customHeight="1" x14ac:dyDescent="0.2">
      <c r="A258" s="316"/>
      <c r="B258" s="558"/>
      <c r="C258" s="406"/>
      <c r="D258" s="318"/>
      <c r="E258" s="572"/>
      <c r="F258" s="572"/>
      <c r="G258" s="572"/>
      <c r="H258" s="408"/>
      <c r="J258" s="406"/>
      <c r="K258" s="318"/>
      <c r="L258" s="408"/>
    </row>
    <row r="259" spans="1:12" ht="55.5" customHeight="1" x14ac:dyDescent="0.2">
      <c r="A259" s="316" t="s">
        <v>2420</v>
      </c>
      <c r="B259" s="558" t="s">
        <v>2421</v>
      </c>
      <c r="C259" s="406"/>
      <c r="D259" s="318" t="s">
        <v>451</v>
      </c>
      <c r="E259" s="572">
        <v>82.06</v>
      </c>
      <c r="F259" s="572">
        <v>82.06</v>
      </c>
      <c r="G259" s="572">
        <v>82.06</v>
      </c>
      <c r="H259" s="324" t="str">
        <f>'Series 1100 Design'!H259</f>
        <v/>
      </c>
      <c r="J259" s="406"/>
      <c r="K259" s="318" t="s">
        <v>451</v>
      </c>
      <c r="L259" s="324" t="str">
        <f>'Series 1100 Final'!H259</f>
        <v/>
      </c>
    </row>
    <row r="260" spans="1:12" ht="13.5" customHeight="1" x14ac:dyDescent="0.2">
      <c r="A260" s="316"/>
      <c r="B260" s="558"/>
      <c r="C260" s="406"/>
      <c r="D260" s="318"/>
      <c r="E260" s="572"/>
      <c r="F260" s="572"/>
      <c r="G260" s="572"/>
      <c r="H260" s="408"/>
      <c r="J260" s="406"/>
      <c r="K260" s="318"/>
      <c r="L260" s="408"/>
    </row>
    <row r="261" spans="1:12" ht="60.75" customHeight="1" x14ac:dyDescent="0.2">
      <c r="A261" s="316" t="s">
        <v>2422</v>
      </c>
      <c r="B261" s="558" t="s">
        <v>2423</v>
      </c>
      <c r="C261" s="406"/>
      <c r="D261" s="318" t="s">
        <v>451</v>
      </c>
      <c r="E261" s="572">
        <v>82.06</v>
      </c>
      <c r="F261" s="572">
        <v>82.06</v>
      </c>
      <c r="G261" s="572">
        <v>82.06</v>
      </c>
      <c r="H261" s="324" t="str">
        <f>'Series 1100 Design'!H261</f>
        <v/>
      </c>
      <c r="J261" s="406"/>
      <c r="K261" s="318" t="s">
        <v>451</v>
      </c>
      <c r="L261" s="324" t="str">
        <f>'Series 1100 Final'!H261</f>
        <v/>
      </c>
    </row>
    <row r="262" spans="1:12" ht="13.5" customHeight="1" x14ac:dyDescent="0.2">
      <c r="A262" s="316"/>
      <c r="B262" s="558"/>
      <c r="C262" s="406"/>
      <c r="D262" s="318"/>
      <c r="E262" s="572"/>
      <c r="F262" s="572"/>
      <c r="G262" s="572"/>
      <c r="H262" s="408"/>
      <c r="J262" s="406"/>
      <c r="K262" s="318"/>
      <c r="L262" s="408"/>
    </row>
    <row r="263" spans="1:12" ht="58.5" customHeight="1" x14ac:dyDescent="0.2">
      <c r="A263" s="316" t="s">
        <v>2424</v>
      </c>
      <c r="B263" s="558" t="s">
        <v>2425</v>
      </c>
      <c r="C263" s="406"/>
      <c r="D263" s="318" t="s">
        <v>451</v>
      </c>
      <c r="E263" s="572">
        <v>82.06</v>
      </c>
      <c r="F263" s="572">
        <v>82.06</v>
      </c>
      <c r="G263" s="572">
        <v>82.06</v>
      </c>
      <c r="H263" s="324" t="str">
        <f>'Series 1100 Design'!H263</f>
        <v/>
      </c>
      <c r="J263" s="406"/>
      <c r="K263" s="318" t="s">
        <v>451</v>
      </c>
      <c r="L263" s="324" t="str">
        <f>'Series 1100 Final'!H263</f>
        <v/>
      </c>
    </row>
    <row r="264" spans="1:12" ht="13.5" customHeight="1" x14ac:dyDescent="0.2">
      <c r="A264" s="316"/>
      <c r="B264" s="558"/>
      <c r="C264" s="406"/>
      <c r="D264" s="318"/>
      <c r="E264" s="572"/>
      <c r="F264" s="572"/>
      <c r="G264" s="572"/>
      <c r="H264" s="408"/>
      <c r="J264" s="406"/>
      <c r="K264" s="318"/>
      <c r="L264" s="408"/>
    </row>
    <row r="265" spans="1:12" ht="64.5" customHeight="1" x14ac:dyDescent="0.2">
      <c r="A265" s="316" t="s">
        <v>2426</v>
      </c>
      <c r="B265" s="558" t="s">
        <v>2427</v>
      </c>
      <c r="C265" s="406"/>
      <c r="D265" s="318" t="s">
        <v>451</v>
      </c>
      <c r="E265" s="572">
        <v>82.06</v>
      </c>
      <c r="F265" s="572">
        <v>82.06</v>
      </c>
      <c r="G265" s="572">
        <v>82.06</v>
      </c>
      <c r="H265" s="324" t="str">
        <f>'Series 1100 Design'!H265</f>
        <v/>
      </c>
      <c r="J265" s="406"/>
      <c r="K265" s="318" t="s">
        <v>451</v>
      </c>
      <c r="L265" s="324" t="str">
        <f>'Series 1100 Final'!H265</f>
        <v/>
      </c>
    </row>
    <row r="266" spans="1:12" ht="13.5" customHeight="1" x14ac:dyDescent="0.2">
      <c r="A266" s="316"/>
      <c r="B266" s="558"/>
      <c r="C266" s="406"/>
      <c r="D266" s="318"/>
      <c r="E266" s="572"/>
      <c r="F266" s="572"/>
      <c r="G266" s="572"/>
      <c r="H266" s="408"/>
      <c r="J266" s="406"/>
      <c r="K266" s="318"/>
      <c r="L266" s="408"/>
    </row>
    <row r="267" spans="1:12" ht="64.5" customHeight="1" x14ac:dyDescent="0.2">
      <c r="A267" s="316" t="s">
        <v>2428</v>
      </c>
      <c r="B267" s="558" t="s">
        <v>2429</v>
      </c>
      <c r="C267" s="406"/>
      <c r="D267" s="318" t="s">
        <v>451</v>
      </c>
      <c r="E267" s="572">
        <v>82.06</v>
      </c>
      <c r="F267" s="572">
        <v>82.06</v>
      </c>
      <c r="G267" s="572">
        <v>82.06</v>
      </c>
      <c r="H267" s="324" t="str">
        <f>'Series 1100 Design'!H267</f>
        <v/>
      </c>
      <c r="J267" s="406"/>
      <c r="K267" s="318" t="s">
        <v>451</v>
      </c>
      <c r="L267" s="324" t="str">
        <f>'Series 1100 Final'!H267</f>
        <v/>
      </c>
    </row>
    <row r="268" spans="1:12" ht="13.5" customHeight="1" x14ac:dyDescent="0.2">
      <c r="A268" s="316"/>
      <c r="B268" s="558"/>
      <c r="C268" s="406"/>
      <c r="D268" s="318"/>
      <c r="E268" s="572"/>
      <c r="F268" s="572"/>
      <c r="G268" s="572"/>
      <c r="H268" s="408"/>
      <c r="J268" s="406"/>
      <c r="K268" s="318"/>
      <c r="L268" s="408"/>
    </row>
    <row r="269" spans="1:12" ht="66.75" customHeight="1" x14ac:dyDescent="0.2">
      <c r="A269" s="316" t="s">
        <v>2430</v>
      </c>
      <c r="B269" s="558" t="s">
        <v>2431</v>
      </c>
      <c r="C269" s="406"/>
      <c r="D269" s="318" t="s">
        <v>451</v>
      </c>
      <c r="E269" s="572">
        <v>82.06</v>
      </c>
      <c r="F269" s="572">
        <v>82.06</v>
      </c>
      <c r="G269" s="572">
        <v>82.06</v>
      </c>
      <c r="H269" s="324" t="str">
        <f>'Series 1100 Design'!H269</f>
        <v/>
      </c>
      <c r="J269" s="406"/>
      <c r="K269" s="318" t="s">
        <v>451</v>
      </c>
      <c r="L269" s="324" t="str">
        <f>'Series 1100 Final'!H269</f>
        <v/>
      </c>
    </row>
    <row r="270" spans="1:12" ht="13.5" customHeight="1" x14ac:dyDescent="0.2">
      <c r="A270" s="316"/>
      <c r="B270" s="558"/>
      <c r="C270" s="406"/>
      <c r="D270" s="318"/>
      <c r="E270" s="572"/>
      <c r="F270" s="572"/>
      <c r="G270" s="572"/>
      <c r="H270" s="408"/>
      <c r="J270" s="406"/>
      <c r="K270" s="318"/>
      <c r="L270" s="408"/>
    </row>
    <row r="271" spans="1:12" ht="62.25" customHeight="1" x14ac:dyDescent="0.2">
      <c r="A271" s="316" t="s">
        <v>2432</v>
      </c>
      <c r="B271" s="558" t="s">
        <v>2433</v>
      </c>
      <c r="C271" s="406"/>
      <c r="D271" s="318" t="s">
        <v>451</v>
      </c>
      <c r="E271" s="572">
        <v>82.06</v>
      </c>
      <c r="F271" s="572">
        <v>82.06</v>
      </c>
      <c r="G271" s="572">
        <v>82.06</v>
      </c>
      <c r="H271" s="324" t="str">
        <f>'Series 1100 Design'!H271</f>
        <v/>
      </c>
      <c r="J271" s="406"/>
      <c r="K271" s="318" t="s">
        <v>451</v>
      </c>
      <c r="L271" s="324" t="str">
        <f>'Series 1100 Final'!H271</f>
        <v/>
      </c>
    </row>
    <row r="272" spans="1:12" ht="13.5" customHeight="1" x14ac:dyDescent="0.2">
      <c r="A272" s="316"/>
      <c r="B272" s="558"/>
      <c r="C272" s="406"/>
      <c r="D272" s="318"/>
      <c r="E272" s="572"/>
      <c r="F272" s="572"/>
      <c r="G272" s="572"/>
      <c r="H272" s="408"/>
      <c r="J272" s="406"/>
      <c r="K272" s="318"/>
      <c r="L272" s="408"/>
    </row>
    <row r="273" spans="1:12" ht="66.75" customHeight="1" x14ac:dyDescent="0.2">
      <c r="A273" s="316" t="s">
        <v>2434</v>
      </c>
      <c r="B273" s="558" t="s">
        <v>2435</v>
      </c>
      <c r="C273" s="406"/>
      <c r="D273" s="318" t="s">
        <v>30</v>
      </c>
      <c r="E273" s="572">
        <v>82.06</v>
      </c>
      <c r="F273" s="572">
        <v>82.06</v>
      </c>
      <c r="G273" s="572">
        <v>82.06</v>
      </c>
      <c r="H273" s="324" t="str">
        <f>'Series 1100 Design'!H273</f>
        <v/>
      </c>
      <c r="J273" s="406"/>
      <c r="K273" s="318" t="s">
        <v>30</v>
      </c>
      <c r="L273" s="324" t="str">
        <f>'Series 1100 Final'!H273</f>
        <v/>
      </c>
    </row>
    <row r="274" spans="1:12" ht="13.5" customHeight="1" x14ac:dyDescent="0.2">
      <c r="A274" s="316"/>
      <c r="B274" s="558"/>
      <c r="C274" s="406"/>
      <c r="D274" s="318"/>
      <c r="E274" s="572"/>
      <c r="F274" s="572"/>
      <c r="G274" s="572"/>
      <c r="H274" s="408"/>
      <c r="J274" s="406"/>
      <c r="K274" s="318"/>
      <c r="L274" s="408"/>
    </row>
    <row r="275" spans="1:12" ht="63.75" customHeight="1" x14ac:dyDescent="0.2">
      <c r="A275" s="316" t="s">
        <v>2436</v>
      </c>
      <c r="B275" s="558" t="s">
        <v>2437</v>
      </c>
      <c r="C275" s="406"/>
      <c r="D275" s="318" t="s">
        <v>30</v>
      </c>
      <c r="E275" s="572">
        <v>179.07</v>
      </c>
      <c r="F275" s="572">
        <v>179.07</v>
      </c>
      <c r="G275" s="572">
        <v>179.07</v>
      </c>
      <c r="H275" s="324" t="str">
        <f>'Series 1100 Design'!H275</f>
        <v/>
      </c>
      <c r="J275" s="406"/>
      <c r="K275" s="318" t="s">
        <v>30</v>
      </c>
      <c r="L275" s="324" t="str">
        <f>'Series 1100 Final'!H275</f>
        <v/>
      </c>
    </row>
    <row r="276" spans="1:12" ht="13.5" customHeight="1" x14ac:dyDescent="0.2">
      <c r="A276" s="316"/>
      <c r="B276" s="558"/>
      <c r="C276" s="406"/>
      <c r="D276" s="318"/>
      <c r="E276" s="572"/>
      <c r="F276" s="572"/>
      <c r="G276" s="572"/>
      <c r="H276" s="408"/>
      <c r="J276" s="406"/>
      <c r="K276" s="318"/>
      <c r="L276" s="408"/>
    </row>
    <row r="277" spans="1:12" ht="66" customHeight="1" x14ac:dyDescent="0.2">
      <c r="A277" s="316" t="s">
        <v>2438</v>
      </c>
      <c r="B277" s="558" t="s">
        <v>2439</v>
      </c>
      <c r="C277" s="406"/>
      <c r="D277" s="318" t="s">
        <v>30</v>
      </c>
      <c r="E277" s="572">
        <v>179.07</v>
      </c>
      <c r="F277" s="572">
        <v>179.07</v>
      </c>
      <c r="G277" s="572">
        <v>179.07</v>
      </c>
      <c r="H277" s="324" t="str">
        <f>'Series 1100 Design'!H277</f>
        <v/>
      </c>
      <c r="J277" s="406"/>
      <c r="K277" s="318" t="s">
        <v>30</v>
      </c>
      <c r="L277" s="324" t="str">
        <f>'Series 1100 Final'!H277</f>
        <v/>
      </c>
    </row>
    <row r="278" spans="1:12" ht="13.5" customHeight="1" x14ac:dyDescent="0.2">
      <c r="A278" s="316"/>
      <c r="B278" s="558"/>
      <c r="C278" s="406"/>
      <c r="D278" s="318"/>
      <c r="E278" s="572"/>
      <c r="F278" s="572"/>
      <c r="G278" s="572"/>
      <c r="H278" s="408"/>
      <c r="J278" s="406"/>
      <c r="K278" s="318"/>
      <c r="L278" s="408"/>
    </row>
    <row r="279" spans="1:12" ht="68.25" customHeight="1" x14ac:dyDescent="0.2">
      <c r="A279" s="316" t="s">
        <v>2440</v>
      </c>
      <c r="B279" s="558" t="s">
        <v>2441</v>
      </c>
      <c r="C279" s="406"/>
      <c r="D279" s="318" t="s">
        <v>30</v>
      </c>
      <c r="E279" s="572">
        <v>179.07</v>
      </c>
      <c r="F279" s="572">
        <v>179.07</v>
      </c>
      <c r="G279" s="572">
        <v>179.07</v>
      </c>
      <c r="H279" s="324" t="str">
        <f>'Series 1100 Design'!H279</f>
        <v/>
      </c>
      <c r="J279" s="406"/>
      <c r="K279" s="318" t="s">
        <v>30</v>
      </c>
      <c r="L279" s="324" t="str">
        <f>'Series 1100 Final'!H279</f>
        <v/>
      </c>
    </row>
    <row r="280" spans="1:12" ht="13.5" customHeight="1" x14ac:dyDescent="0.2">
      <c r="A280" s="316"/>
      <c r="B280" s="558"/>
      <c r="C280" s="406"/>
      <c r="D280" s="318"/>
      <c r="E280" s="572"/>
      <c r="F280" s="572"/>
      <c r="G280" s="572"/>
      <c r="H280" s="408"/>
      <c r="J280" s="406"/>
      <c r="K280" s="318"/>
      <c r="L280" s="408"/>
    </row>
    <row r="281" spans="1:12" ht="67.5" customHeight="1" x14ac:dyDescent="0.2">
      <c r="A281" s="316" t="s">
        <v>2442</v>
      </c>
      <c r="B281" s="558" t="s">
        <v>2443</v>
      </c>
      <c r="C281" s="406"/>
      <c r="D281" s="318" t="s">
        <v>30</v>
      </c>
      <c r="E281" s="572">
        <v>179.07</v>
      </c>
      <c r="F281" s="572">
        <v>179.07</v>
      </c>
      <c r="G281" s="572">
        <v>179.07</v>
      </c>
      <c r="H281" s="324" t="str">
        <f>'Series 1100 Design'!H281</f>
        <v/>
      </c>
      <c r="J281" s="406"/>
      <c r="K281" s="318" t="s">
        <v>30</v>
      </c>
      <c r="L281" s="324" t="str">
        <f>'Series 1100 Final'!H281</f>
        <v/>
      </c>
    </row>
    <row r="282" spans="1:12" ht="13.5" customHeight="1" x14ac:dyDescent="0.2">
      <c r="A282" s="316"/>
      <c r="B282" s="558"/>
      <c r="C282" s="406"/>
      <c r="D282" s="318"/>
      <c r="E282" s="572"/>
      <c r="F282" s="572"/>
      <c r="G282" s="572"/>
      <c r="H282" s="408"/>
      <c r="J282" s="406"/>
      <c r="K282" s="318"/>
      <c r="L282" s="408"/>
    </row>
    <row r="283" spans="1:12" ht="63" customHeight="1" x14ac:dyDescent="0.2">
      <c r="A283" s="316" t="s">
        <v>2444</v>
      </c>
      <c r="B283" s="558" t="s">
        <v>2445</v>
      </c>
      <c r="C283" s="406"/>
      <c r="D283" s="318" t="s">
        <v>30</v>
      </c>
      <c r="E283" s="572">
        <v>179.07</v>
      </c>
      <c r="F283" s="572">
        <v>179.07</v>
      </c>
      <c r="G283" s="572">
        <v>179.07</v>
      </c>
      <c r="H283" s="324" t="str">
        <f>'Series 1100 Design'!H283</f>
        <v/>
      </c>
      <c r="J283" s="406"/>
      <c r="K283" s="318" t="s">
        <v>30</v>
      </c>
      <c r="L283" s="324" t="str">
        <f>'Series 1100 Final'!H283</f>
        <v/>
      </c>
    </row>
    <row r="284" spans="1:12" ht="13.5" customHeight="1" x14ac:dyDescent="0.2">
      <c r="A284" s="316"/>
      <c r="B284" s="558"/>
      <c r="C284" s="406"/>
      <c r="D284" s="318"/>
      <c r="E284" s="572"/>
      <c r="F284" s="572"/>
      <c r="G284" s="572"/>
      <c r="H284" s="319"/>
      <c r="J284" s="406"/>
      <c r="K284" s="318"/>
      <c r="L284" s="319"/>
    </row>
    <row r="285" spans="1:12" ht="13.5" customHeight="1" x14ac:dyDescent="0.2">
      <c r="A285" s="331"/>
      <c r="B285" s="586" t="s">
        <v>2345</v>
      </c>
      <c r="C285" s="484"/>
      <c r="D285" s="334"/>
      <c r="E285" s="804" t="s">
        <v>1633</v>
      </c>
      <c r="F285" s="804" t="s">
        <v>1595</v>
      </c>
      <c r="G285" s="804" t="s">
        <v>1596</v>
      </c>
      <c r="H285" s="334"/>
      <c r="J285" s="484"/>
      <c r="K285" s="334"/>
      <c r="L285" s="334"/>
    </row>
    <row r="286" spans="1:12" ht="13.5" customHeight="1" x14ac:dyDescent="0.2">
      <c r="A286" s="794"/>
      <c r="B286" s="721" t="s">
        <v>2210</v>
      </c>
      <c r="C286" s="779"/>
      <c r="D286" s="723"/>
      <c r="E286" s="723"/>
      <c r="F286" s="723"/>
      <c r="G286" s="747">
        <f>SUM(H288:H328)</f>
        <v>0</v>
      </c>
      <c r="H286" s="723"/>
      <c r="J286" s="779"/>
      <c r="K286" s="723"/>
      <c r="L286" s="723"/>
    </row>
    <row r="287" spans="1:12" ht="13.5" customHeight="1" x14ac:dyDescent="0.2">
      <c r="A287" s="316"/>
      <c r="B287" s="558"/>
      <c r="C287" s="406"/>
      <c r="D287" s="318"/>
      <c r="E287" s="572"/>
      <c r="F287" s="572"/>
      <c r="G287" s="572"/>
      <c r="H287" s="319"/>
      <c r="J287" s="406"/>
      <c r="K287" s="318"/>
      <c r="L287" s="319"/>
    </row>
    <row r="288" spans="1:12" ht="53.25" customHeight="1" x14ac:dyDescent="0.2">
      <c r="A288" s="316" t="s">
        <v>2446</v>
      </c>
      <c r="B288" s="558" t="s">
        <v>2447</v>
      </c>
      <c r="C288" s="406"/>
      <c r="D288" s="346" t="s">
        <v>451</v>
      </c>
      <c r="E288" s="572">
        <v>82.06</v>
      </c>
      <c r="F288" s="572">
        <v>82.06</v>
      </c>
      <c r="G288" s="572">
        <v>82.06</v>
      </c>
      <c r="H288" s="324" t="str">
        <f>'Series 1100 Design'!H288</f>
        <v/>
      </c>
      <c r="J288" s="406"/>
      <c r="K288" s="346" t="s">
        <v>451</v>
      </c>
      <c r="L288" s="324" t="str">
        <f>'Series 1100 Final'!H288</f>
        <v/>
      </c>
    </row>
    <row r="289" spans="1:12" ht="13.5" customHeight="1" x14ac:dyDescent="0.2">
      <c r="A289" s="316"/>
      <c r="B289" s="597"/>
      <c r="C289" s="406"/>
      <c r="D289" s="562"/>
      <c r="E289" s="572"/>
      <c r="F289" s="572"/>
      <c r="G289" s="572"/>
      <c r="H289" s="408"/>
      <c r="J289" s="406"/>
      <c r="K289" s="562"/>
      <c r="L289" s="408"/>
    </row>
    <row r="290" spans="1:12" ht="53.25" customHeight="1" x14ac:dyDescent="0.2">
      <c r="A290" s="316" t="s">
        <v>2448</v>
      </c>
      <c r="B290" s="558" t="s">
        <v>2449</v>
      </c>
      <c r="C290" s="406"/>
      <c r="D290" s="346" t="s">
        <v>451</v>
      </c>
      <c r="E290" s="572">
        <v>82.06</v>
      </c>
      <c r="F290" s="572">
        <v>82.06</v>
      </c>
      <c r="G290" s="572">
        <v>82.06</v>
      </c>
      <c r="H290" s="324" t="str">
        <f>'Series 1100 Design'!H290</f>
        <v/>
      </c>
      <c r="J290" s="406"/>
      <c r="K290" s="346" t="s">
        <v>451</v>
      </c>
      <c r="L290" s="324" t="str">
        <f>'Series 1100 Final'!H290</f>
        <v/>
      </c>
    </row>
    <row r="291" spans="1:12" ht="13.5" customHeight="1" x14ac:dyDescent="0.2">
      <c r="A291" s="316"/>
      <c r="B291" s="597"/>
      <c r="C291" s="659"/>
      <c r="D291" s="562"/>
      <c r="E291" s="572"/>
      <c r="F291" s="572"/>
      <c r="G291" s="572"/>
      <c r="H291" s="408"/>
      <c r="J291" s="659"/>
      <c r="K291" s="562"/>
      <c r="L291" s="408"/>
    </row>
    <row r="292" spans="1:12" ht="54" customHeight="1" x14ac:dyDescent="0.2">
      <c r="A292" s="316" t="s">
        <v>2450</v>
      </c>
      <c r="B292" s="558" t="s">
        <v>2451</v>
      </c>
      <c r="C292" s="659"/>
      <c r="D292" s="346" t="s">
        <v>451</v>
      </c>
      <c r="E292" s="572">
        <v>82.06</v>
      </c>
      <c r="F292" s="572">
        <v>82.06</v>
      </c>
      <c r="G292" s="572">
        <v>82.06</v>
      </c>
      <c r="H292" s="324" t="str">
        <f>'Series 1100 Design'!H292</f>
        <v/>
      </c>
      <c r="J292" s="659"/>
      <c r="K292" s="346" t="s">
        <v>451</v>
      </c>
      <c r="L292" s="324" t="str">
        <f>'Series 1100 Final'!H292</f>
        <v/>
      </c>
    </row>
    <row r="293" spans="1:12" ht="13.5" customHeight="1" x14ac:dyDescent="0.2">
      <c r="A293" s="316"/>
      <c r="B293" s="597"/>
      <c r="C293" s="659"/>
      <c r="D293" s="562"/>
      <c r="E293" s="572"/>
      <c r="F293" s="572"/>
      <c r="G293" s="572"/>
      <c r="H293" s="408"/>
      <c r="J293" s="659"/>
      <c r="K293" s="562"/>
      <c r="L293" s="408"/>
    </row>
    <row r="294" spans="1:12" ht="54.75" customHeight="1" x14ac:dyDescent="0.2">
      <c r="A294" s="316" t="s">
        <v>2452</v>
      </c>
      <c r="B294" s="558" t="s">
        <v>2453</v>
      </c>
      <c r="C294" s="659"/>
      <c r="D294" s="346" t="s">
        <v>451</v>
      </c>
      <c r="E294" s="572">
        <v>82.06</v>
      </c>
      <c r="F294" s="572">
        <v>82.06</v>
      </c>
      <c r="G294" s="572">
        <v>82.06</v>
      </c>
      <c r="H294" s="324" t="str">
        <f>'Series 1100 Design'!H294</f>
        <v/>
      </c>
      <c r="J294" s="659"/>
      <c r="K294" s="346" t="s">
        <v>451</v>
      </c>
      <c r="L294" s="324" t="str">
        <f>'Series 1100 Final'!H294</f>
        <v/>
      </c>
    </row>
    <row r="295" spans="1:12" ht="13.5" customHeight="1" x14ac:dyDescent="0.2">
      <c r="A295" s="316"/>
      <c r="B295" s="597"/>
      <c r="C295" s="659"/>
      <c r="D295" s="562"/>
      <c r="E295" s="572"/>
      <c r="F295" s="572"/>
      <c r="G295" s="572"/>
      <c r="H295" s="408"/>
      <c r="J295" s="659"/>
      <c r="K295" s="562"/>
      <c r="L295" s="408"/>
    </row>
    <row r="296" spans="1:12" ht="51.75" customHeight="1" x14ac:dyDescent="0.2">
      <c r="A296" s="316" t="s">
        <v>2454</v>
      </c>
      <c r="B296" s="558" t="s">
        <v>2455</v>
      </c>
      <c r="C296" s="659"/>
      <c r="D296" s="346" t="s">
        <v>451</v>
      </c>
      <c r="E296" s="572">
        <v>82.06</v>
      </c>
      <c r="F296" s="572">
        <v>82.06</v>
      </c>
      <c r="G296" s="572">
        <v>82.06</v>
      </c>
      <c r="H296" s="324" t="str">
        <f>'Series 1100 Design'!H296</f>
        <v/>
      </c>
      <c r="J296" s="659"/>
      <c r="K296" s="346" t="s">
        <v>451</v>
      </c>
      <c r="L296" s="324" t="str">
        <f>'Series 1100 Final'!H296</f>
        <v/>
      </c>
    </row>
    <row r="297" spans="1:12" ht="13.5" customHeight="1" x14ac:dyDescent="0.2">
      <c r="A297" s="316"/>
      <c r="B297" s="597"/>
      <c r="C297" s="659"/>
      <c r="D297" s="562"/>
      <c r="E297" s="572"/>
      <c r="F297" s="572"/>
      <c r="G297" s="572"/>
      <c r="H297" s="408"/>
      <c r="J297" s="659"/>
      <c r="K297" s="562"/>
      <c r="L297" s="408"/>
    </row>
    <row r="298" spans="1:12" ht="54" customHeight="1" x14ac:dyDescent="0.2">
      <c r="A298" s="316" t="s">
        <v>2456</v>
      </c>
      <c r="B298" s="558" t="s">
        <v>2357</v>
      </c>
      <c r="C298" s="406"/>
      <c r="D298" s="346" t="s">
        <v>451</v>
      </c>
      <c r="E298" s="572">
        <v>82.06</v>
      </c>
      <c r="F298" s="572">
        <v>82.06</v>
      </c>
      <c r="G298" s="572">
        <v>82.06</v>
      </c>
      <c r="H298" s="324" t="str">
        <f>'Series 1100 Design'!H298</f>
        <v/>
      </c>
      <c r="J298" s="406"/>
      <c r="K298" s="346" t="s">
        <v>451</v>
      </c>
      <c r="L298" s="324" t="str">
        <f>'Series 1100 Final'!H298</f>
        <v/>
      </c>
    </row>
    <row r="299" spans="1:12" ht="13.5" customHeight="1" x14ac:dyDescent="0.2">
      <c r="A299" s="316"/>
      <c r="B299" s="558"/>
      <c r="C299" s="406"/>
      <c r="D299" s="562"/>
      <c r="E299" s="572"/>
      <c r="F299" s="572"/>
      <c r="G299" s="572"/>
      <c r="H299" s="408"/>
      <c r="J299" s="406"/>
      <c r="K299" s="562"/>
      <c r="L299" s="408"/>
    </row>
    <row r="300" spans="1:12" ht="53.25" customHeight="1" x14ac:dyDescent="0.2">
      <c r="A300" s="316" t="s">
        <v>2457</v>
      </c>
      <c r="B300" s="558" t="s">
        <v>2458</v>
      </c>
      <c r="C300" s="827"/>
      <c r="D300" s="346" t="s">
        <v>451</v>
      </c>
      <c r="E300" s="572">
        <v>82.06</v>
      </c>
      <c r="F300" s="572">
        <v>82.06</v>
      </c>
      <c r="G300" s="572">
        <v>82.06</v>
      </c>
      <c r="H300" s="324" t="str">
        <f>'Series 1100 Design'!H300</f>
        <v/>
      </c>
      <c r="J300" s="827"/>
      <c r="K300" s="346" t="s">
        <v>451</v>
      </c>
      <c r="L300" s="324" t="str">
        <f>'Series 1100 Final'!H300</f>
        <v/>
      </c>
    </row>
    <row r="301" spans="1:12" ht="13.5" customHeight="1" x14ac:dyDescent="0.2">
      <c r="A301" s="316"/>
      <c r="B301" s="597"/>
      <c r="C301" s="827"/>
      <c r="D301" s="562"/>
      <c r="E301" s="572"/>
      <c r="F301" s="572"/>
      <c r="G301" s="572"/>
      <c r="H301" s="408"/>
      <c r="J301" s="827"/>
      <c r="K301" s="562"/>
      <c r="L301" s="408"/>
    </row>
    <row r="302" spans="1:12" ht="63.75" customHeight="1" x14ac:dyDescent="0.2">
      <c r="A302" s="316" t="s">
        <v>2459</v>
      </c>
      <c r="B302" s="558" t="s">
        <v>2460</v>
      </c>
      <c r="C302" s="827"/>
      <c r="D302" s="346" t="s">
        <v>451</v>
      </c>
      <c r="E302" s="572">
        <v>82.06</v>
      </c>
      <c r="F302" s="572">
        <v>82.06</v>
      </c>
      <c r="G302" s="572">
        <v>82.06</v>
      </c>
      <c r="H302" s="324" t="str">
        <f>'Series 1100 Design'!H302</f>
        <v/>
      </c>
      <c r="J302" s="827"/>
      <c r="K302" s="346" t="s">
        <v>451</v>
      </c>
      <c r="L302" s="324" t="str">
        <f>'Series 1100 Final'!H302</f>
        <v/>
      </c>
    </row>
    <row r="303" spans="1:12" ht="13.5" customHeight="1" x14ac:dyDescent="0.2">
      <c r="A303" s="316"/>
      <c r="B303" s="597"/>
      <c r="C303" s="827"/>
      <c r="D303" s="562"/>
      <c r="E303" s="572"/>
      <c r="F303" s="572"/>
      <c r="G303" s="572"/>
      <c r="H303" s="408"/>
      <c r="J303" s="827"/>
      <c r="K303" s="562"/>
      <c r="L303" s="408"/>
    </row>
    <row r="304" spans="1:12" ht="66" customHeight="1" x14ac:dyDescent="0.2">
      <c r="A304" s="316" t="s">
        <v>2461</v>
      </c>
      <c r="B304" s="558" t="s">
        <v>2462</v>
      </c>
      <c r="C304" s="827"/>
      <c r="D304" s="346" t="s">
        <v>451</v>
      </c>
      <c r="E304" s="572">
        <v>82.06</v>
      </c>
      <c r="F304" s="572">
        <v>82.06</v>
      </c>
      <c r="G304" s="572">
        <v>82.06</v>
      </c>
      <c r="H304" s="324" t="str">
        <f>'Series 1100 Design'!H304</f>
        <v/>
      </c>
      <c r="J304" s="827"/>
      <c r="K304" s="346" t="s">
        <v>451</v>
      </c>
      <c r="L304" s="324" t="str">
        <f>'Series 1100 Final'!H304</f>
        <v/>
      </c>
    </row>
    <row r="305" spans="1:12" ht="13.5" customHeight="1" x14ac:dyDescent="0.2">
      <c r="A305" s="316"/>
      <c r="B305" s="597"/>
      <c r="C305" s="827"/>
      <c r="D305" s="562"/>
      <c r="E305" s="572"/>
      <c r="F305" s="572"/>
      <c r="G305" s="572"/>
      <c r="H305" s="408"/>
      <c r="J305" s="827"/>
      <c r="K305" s="562"/>
      <c r="L305" s="408"/>
    </row>
    <row r="306" spans="1:12" ht="64.5" customHeight="1" x14ac:dyDescent="0.2">
      <c r="A306" s="316" t="s">
        <v>2463</v>
      </c>
      <c r="B306" s="558" t="s">
        <v>2464</v>
      </c>
      <c r="C306" s="827"/>
      <c r="D306" s="346" t="s">
        <v>451</v>
      </c>
      <c r="E306" s="572">
        <v>82.06</v>
      </c>
      <c r="F306" s="572">
        <v>82.06</v>
      </c>
      <c r="G306" s="572">
        <v>82.06</v>
      </c>
      <c r="H306" s="324" t="str">
        <f>'Series 1100 Design'!H306</f>
        <v/>
      </c>
      <c r="J306" s="827"/>
      <c r="K306" s="346" t="s">
        <v>451</v>
      </c>
      <c r="L306" s="324" t="str">
        <f>'Series 1100 Final'!H306</f>
        <v/>
      </c>
    </row>
    <row r="307" spans="1:12" ht="13.5" customHeight="1" x14ac:dyDescent="0.2">
      <c r="A307" s="316"/>
      <c r="B307" s="597"/>
      <c r="C307" s="827"/>
      <c r="D307" s="562"/>
      <c r="E307" s="572"/>
      <c r="F307" s="572"/>
      <c r="G307" s="572"/>
      <c r="H307" s="408"/>
      <c r="J307" s="827"/>
      <c r="K307" s="562"/>
      <c r="L307" s="408"/>
    </row>
    <row r="308" spans="1:12" ht="66.75" customHeight="1" x14ac:dyDescent="0.2">
      <c r="A308" s="316" t="s">
        <v>2465</v>
      </c>
      <c r="B308" s="558" t="s">
        <v>2466</v>
      </c>
      <c r="C308" s="827"/>
      <c r="D308" s="346" t="s">
        <v>451</v>
      </c>
      <c r="E308" s="572">
        <v>82.06</v>
      </c>
      <c r="F308" s="572">
        <v>82.06</v>
      </c>
      <c r="G308" s="572">
        <v>82.06</v>
      </c>
      <c r="H308" s="324" t="str">
        <f>'Series 1100 Design'!H308</f>
        <v/>
      </c>
      <c r="J308" s="827"/>
      <c r="K308" s="346" t="s">
        <v>451</v>
      </c>
      <c r="L308" s="324" t="str">
        <f>'Series 1100 Final'!H308</f>
        <v/>
      </c>
    </row>
    <row r="309" spans="1:12" ht="13.5" customHeight="1" x14ac:dyDescent="0.2">
      <c r="A309" s="316"/>
      <c r="B309" s="597"/>
      <c r="C309" s="406"/>
      <c r="D309" s="562"/>
      <c r="E309" s="572"/>
      <c r="F309" s="572"/>
      <c r="G309" s="572"/>
      <c r="H309" s="408"/>
      <c r="J309" s="406"/>
      <c r="K309" s="562"/>
      <c r="L309" s="408"/>
    </row>
    <row r="310" spans="1:12" ht="66" customHeight="1" x14ac:dyDescent="0.2">
      <c r="A310" s="316" t="s">
        <v>2467</v>
      </c>
      <c r="B310" s="558" t="s">
        <v>2468</v>
      </c>
      <c r="C310" s="828"/>
      <c r="D310" s="346" t="s">
        <v>451</v>
      </c>
      <c r="E310" s="572">
        <v>82.06</v>
      </c>
      <c r="F310" s="572">
        <v>82.06</v>
      </c>
      <c r="G310" s="572">
        <v>82.06</v>
      </c>
      <c r="H310" s="324" t="str">
        <f>'Series 1100 Design'!H310</f>
        <v/>
      </c>
      <c r="J310" s="828"/>
      <c r="K310" s="346" t="s">
        <v>451</v>
      </c>
      <c r="L310" s="324" t="str">
        <f>'Series 1100 Final'!H310</f>
        <v/>
      </c>
    </row>
    <row r="311" spans="1:12" ht="13.5" customHeight="1" x14ac:dyDescent="0.2">
      <c r="A311" s="316"/>
      <c r="B311" s="558"/>
      <c r="C311" s="659"/>
      <c r="D311" s="562"/>
      <c r="E311" s="572"/>
      <c r="F311" s="572"/>
      <c r="G311" s="572"/>
      <c r="H311" s="408"/>
      <c r="J311" s="659"/>
      <c r="K311" s="562"/>
      <c r="L311" s="408"/>
    </row>
    <row r="312" spans="1:12" ht="62.25" customHeight="1" x14ac:dyDescent="0.2">
      <c r="A312" s="316" t="s">
        <v>2469</v>
      </c>
      <c r="B312" s="558" t="s">
        <v>2470</v>
      </c>
      <c r="C312" s="659"/>
      <c r="D312" s="346" t="s">
        <v>30</v>
      </c>
      <c r="E312" s="572">
        <v>179.07</v>
      </c>
      <c r="F312" s="572">
        <v>179.07</v>
      </c>
      <c r="G312" s="572">
        <v>179.07</v>
      </c>
      <c r="H312" s="324" t="str">
        <f>'Series 1100 Design'!H312</f>
        <v/>
      </c>
      <c r="J312" s="659"/>
      <c r="K312" s="346" t="s">
        <v>30</v>
      </c>
      <c r="L312" s="324" t="str">
        <f>'Series 1100 Final'!H312</f>
        <v/>
      </c>
    </row>
    <row r="313" spans="1:12" ht="13.5" customHeight="1" x14ac:dyDescent="0.2">
      <c r="A313" s="316"/>
      <c r="B313" s="597"/>
      <c r="C313" s="659"/>
      <c r="D313" s="562"/>
      <c r="E313" s="572"/>
      <c r="F313" s="572"/>
      <c r="G313" s="572"/>
      <c r="H313" s="408"/>
      <c r="J313" s="659"/>
      <c r="K313" s="562"/>
      <c r="L313" s="408"/>
    </row>
    <row r="314" spans="1:12" ht="62.25" customHeight="1" x14ac:dyDescent="0.2">
      <c r="A314" s="316" t="s">
        <v>2471</v>
      </c>
      <c r="B314" s="558" t="s">
        <v>2472</v>
      </c>
      <c r="C314" s="659"/>
      <c r="D314" s="346" t="s">
        <v>30</v>
      </c>
      <c r="E314" s="572">
        <v>179.07</v>
      </c>
      <c r="F314" s="572">
        <v>179.07</v>
      </c>
      <c r="G314" s="572">
        <v>179.07</v>
      </c>
      <c r="H314" s="324" t="str">
        <f>'Series 1100 Design'!H314</f>
        <v/>
      </c>
      <c r="J314" s="659"/>
      <c r="K314" s="346" t="s">
        <v>30</v>
      </c>
      <c r="L314" s="324" t="str">
        <f>'Series 1100 Final'!H314</f>
        <v/>
      </c>
    </row>
    <row r="315" spans="1:12" ht="13.5" customHeight="1" x14ac:dyDescent="0.2">
      <c r="A315" s="316"/>
      <c r="B315" s="597"/>
      <c r="C315" s="659"/>
      <c r="D315" s="562"/>
      <c r="E315" s="572"/>
      <c r="F315" s="572"/>
      <c r="G315" s="572"/>
      <c r="H315" s="576"/>
      <c r="J315" s="659"/>
      <c r="K315" s="562"/>
      <c r="L315" s="576"/>
    </row>
    <row r="316" spans="1:12" ht="62.25" customHeight="1" x14ac:dyDescent="0.2">
      <c r="A316" s="316" t="s">
        <v>2473</v>
      </c>
      <c r="B316" s="558" t="s">
        <v>2474</v>
      </c>
      <c r="C316" s="659"/>
      <c r="D316" s="346" t="s">
        <v>30</v>
      </c>
      <c r="E316" s="572">
        <v>179.07</v>
      </c>
      <c r="F316" s="572">
        <v>179.07</v>
      </c>
      <c r="G316" s="572">
        <v>179.07</v>
      </c>
      <c r="H316" s="324" t="str">
        <f>'Series 1100 Design'!H316</f>
        <v/>
      </c>
      <c r="J316" s="659"/>
      <c r="K316" s="346" t="s">
        <v>30</v>
      </c>
      <c r="L316" s="324" t="str">
        <f>'Series 1100 Final'!H316</f>
        <v/>
      </c>
    </row>
    <row r="317" spans="1:12" ht="13.5" customHeight="1" x14ac:dyDescent="0.2">
      <c r="A317" s="316"/>
      <c r="B317" s="597"/>
      <c r="C317" s="659"/>
      <c r="D317" s="562"/>
      <c r="E317" s="572"/>
      <c r="F317" s="572"/>
      <c r="G317" s="572"/>
      <c r="H317" s="576"/>
      <c r="J317" s="659"/>
      <c r="K317" s="562"/>
      <c r="L317" s="576"/>
    </row>
    <row r="318" spans="1:12" ht="66" customHeight="1" x14ac:dyDescent="0.2">
      <c r="A318" s="316" t="s">
        <v>2475</v>
      </c>
      <c r="B318" s="558" t="s">
        <v>2476</v>
      </c>
      <c r="C318" s="659"/>
      <c r="D318" s="346" t="s">
        <v>30</v>
      </c>
      <c r="E318" s="572">
        <v>179.07</v>
      </c>
      <c r="F318" s="572">
        <v>179.07</v>
      </c>
      <c r="G318" s="572">
        <v>179.07</v>
      </c>
      <c r="H318" s="324" t="str">
        <f>'Series 1100 Design'!H318</f>
        <v/>
      </c>
      <c r="J318" s="659"/>
      <c r="K318" s="346" t="s">
        <v>30</v>
      </c>
      <c r="L318" s="324" t="str">
        <f>'Series 1100 Final'!H318</f>
        <v/>
      </c>
    </row>
    <row r="319" spans="1:12" ht="13.5" customHeight="1" x14ac:dyDescent="0.2">
      <c r="A319" s="316"/>
      <c r="B319" s="597"/>
      <c r="C319" s="659"/>
      <c r="D319" s="562"/>
      <c r="E319" s="572"/>
      <c r="F319" s="572"/>
      <c r="G319" s="572"/>
      <c r="H319" s="576"/>
      <c r="J319" s="659"/>
      <c r="K319" s="562"/>
      <c r="L319" s="576"/>
    </row>
    <row r="320" spans="1:12" ht="67.5" customHeight="1" x14ac:dyDescent="0.2">
      <c r="A320" s="316" t="s">
        <v>2477</v>
      </c>
      <c r="B320" s="558" t="s">
        <v>2478</v>
      </c>
      <c r="C320" s="659"/>
      <c r="D320" s="346" t="s">
        <v>30</v>
      </c>
      <c r="E320" s="572">
        <v>179.07</v>
      </c>
      <c r="F320" s="572">
        <v>179.07</v>
      </c>
      <c r="G320" s="572">
        <v>179.07</v>
      </c>
      <c r="H320" s="324" t="str">
        <f>'Series 1100 Design'!H320</f>
        <v/>
      </c>
      <c r="J320" s="659"/>
      <c r="K320" s="346" t="s">
        <v>30</v>
      </c>
      <c r="L320" s="324" t="str">
        <f>'Series 1100 Final'!H320</f>
        <v/>
      </c>
    </row>
    <row r="321" spans="1:12" ht="13.5" customHeight="1" x14ac:dyDescent="0.2">
      <c r="A321" s="316"/>
      <c r="B321" s="597"/>
      <c r="C321" s="659"/>
      <c r="D321" s="562"/>
      <c r="E321" s="572"/>
      <c r="F321" s="572"/>
      <c r="G321" s="572"/>
      <c r="H321" s="576"/>
      <c r="J321" s="659"/>
      <c r="K321" s="562"/>
      <c r="L321" s="576"/>
    </row>
    <row r="322" spans="1:12" ht="69" customHeight="1" x14ac:dyDescent="0.2">
      <c r="A322" s="316" t="s">
        <v>2479</v>
      </c>
      <c r="B322" s="558" t="s">
        <v>2480</v>
      </c>
      <c r="C322" s="659"/>
      <c r="D322" s="346" t="s">
        <v>30</v>
      </c>
      <c r="E322" s="572">
        <v>179.07</v>
      </c>
      <c r="F322" s="572">
        <v>179.07</v>
      </c>
      <c r="G322" s="572">
        <v>179.07</v>
      </c>
      <c r="H322" s="324" t="str">
        <f>'Series 1100 Design'!H322</f>
        <v/>
      </c>
      <c r="J322" s="659"/>
      <c r="K322" s="346" t="s">
        <v>30</v>
      </c>
      <c r="L322" s="324" t="str">
        <f>'Series 1100 Final'!H322</f>
        <v/>
      </c>
    </row>
    <row r="323" spans="1:12" ht="13.5" customHeight="1" x14ac:dyDescent="0.2">
      <c r="A323" s="316"/>
      <c r="B323" s="597"/>
      <c r="C323" s="659"/>
      <c r="D323" s="562"/>
      <c r="E323" s="572"/>
      <c r="F323" s="572"/>
      <c r="G323" s="572"/>
      <c r="H323" s="576"/>
      <c r="J323" s="659"/>
      <c r="K323" s="562"/>
      <c r="L323" s="576"/>
    </row>
    <row r="324" spans="1:12" ht="60" customHeight="1" x14ac:dyDescent="0.2">
      <c r="A324" s="316" t="s">
        <v>2481</v>
      </c>
      <c r="B324" s="558" t="s">
        <v>2482</v>
      </c>
      <c r="C324" s="659"/>
      <c r="D324" s="346" t="s">
        <v>30</v>
      </c>
      <c r="E324" s="572">
        <v>179.07</v>
      </c>
      <c r="F324" s="572">
        <v>179.07</v>
      </c>
      <c r="G324" s="572">
        <v>179.07</v>
      </c>
      <c r="H324" s="324" t="str">
        <f>'Series 1100 Design'!H324</f>
        <v/>
      </c>
      <c r="J324" s="659"/>
      <c r="K324" s="346" t="s">
        <v>30</v>
      </c>
      <c r="L324" s="324" t="str">
        <f>'Series 1100 Final'!H324</f>
        <v/>
      </c>
    </row>
    <row r="325" spans="1:12" ht="13.5" customHeight="1" x14ac:dyDescent="0.2">
      <c r="A325" s="316"/>
      <c r="B325" s="597"/>
      <c r="C325" s="659"/>
      <c r="D325" s="562"/>
      <c r="E325" s="572"/>
      <c r="F325" s="572"/>
      <c r="G325" s="572"/>
      <c r="H325" s="576"/>
      <c r="J325" s="659"/>
      <c r="K325" s="562"/>
      <c r="L325" s="576"/>
    </row>
    <row r="326" spans="1:12" ht="51" customHeight="1" x14ac:dyDescent="0.2">
      <c r="A326" s="316" t="s">
        <v>2483</v>
      </c>
      <c r="B326" s="558" t="s">
        <v>2484</v>
      </c>
      <c r="C326" s="659"/>
      <c r="D326" s="346" t="s">
        <v>30</v>
      </c>
      <c r="E326" s="572">
        <v>179.07</v>
      </c>
      <c r="F326" s="572">
        <v>179.07</v>
      </c>
      <c r="G326" s="572">
        <v>179.07</v>
      </c>
      <c r="H326" s="324" t="str">
        <f>'Series 1100 Design'!H326</f>
        <v/>
      </c>
      <c r="J326" s="659"/>
      <c r="K326" s="346" t="s">
        <v>30</v>
      </c>
      <c r="L326" s="324" t="str">
        <f>'Series 1100 Final'!H326</f>
        <v/>
      </c>
    </row>
    <row r="327" spans="1:12" ht="13.5" customHeight="1" x14ac:dyDescent="0.2">
      <c r="A327" s="316"/>
      <c r="B327" s="597"/>
      <c r="C327" s="659"/>
      <c r="D327" s="562"/>
      <c r="E327" s="572"/>
      <c r="F327" s="572"/>
      <c r="G327" s="572"/>
      <c r="H327" s="576"/>
      <c r="J327" s="659"/>
      <c r="K327" s="562"/>
      <c r="L327" s="576"/>
    </row>
    <row r="328" spans="1:12" ht="49.5" customHeight="1" x14ac:dyDescent="0.2">
      <c r="A328" s="316" t="s">
        <v>2485</v>
      </c>
      <c r="B328" s="558" t="s">
        <v>2486</v>
      </c>
      <c r="C328" s="659"/>
      <c r="D328" s="346" t="s">
        <v>30</v>
      </c>
      <c r="E328" s="572">
        <v>179.07</v>
      </c>
      <c r="F328" s="572">
        <v>179.07</v>
      </c>
      <c r="G328" s="572">
        <v>179.07</v>
      </c>
      <c r="H328" s="324" t="str">
        <f>'Series 1100 Design'!H328</f>
        <v/>
      </c>
      <c r="J328" s="659"/>
      <c r="K328" s="346" t="s">
        <v>30</v>
      </c>
      <c r="L328" s="324" t="str">
        <f>'Series 1100 Final'!H328</f>
        <v/>
      </c>
    </row>
    <row r="329" spans="1:12" ht="13.5" customHeight="1" x14ac:dyDescent="0.2">
      <c r="A329" s="316"/>
      <c r="B329" s="558"/>
      <c r="C329" s="406"/>
      <c r="D329" s="318"/>
      <c r="E329" s="572"/>
      <c r="F329" s="572"/>
      <c r="G329" s="572"/>
      <c r="H329" s="319"/>
      <c r="J329" s="406"/>
      <c r="K329" s="318"/>
      <c r="L329" s="319"/>
    </row>
    <row r="330" spans="1:12" ht="13.5" customHeight="1" x14ac:dyDescent="0.2">
      <c r="A330" s="311"/>
      <c r="B330" s="563" t="s">
        <v>2282</v>
      </c>
      <c r="C330" s="400"/>
      <c r="D330" s="314"/>
      <c r="E330" s="607"/>
      <c r="F330" s="607"/>
      <c r="G330" s="607"/>
      <c r="H330" s="314"/>
      <c r="J330" s="400"/>
      <c r="K330" s="314"/>
      <c r="L330" s="314"/>
    </row>
    <row r="331" spans="1:12" ht="13.5" customHeight="1" x14ac:dyDescent="0.2">
      <c r="A331" s="316"/>
      <c r="B331" s="558"/>
      <c r="C331" s="406"/>
      <c r="D331" s="318"/>
      <c r="E331" s="572"/>
      <c r="F331" s="572"/>
      <c r="G331" s="572"/>
      <c r="H331" s="319"/>
      <c r="J331" s="406"/>
      <c r="K331" s="318"/>
      <c r="L331" s="319"/>
    </row>
    <row r="332" spans="1:12" ht="13.5" customHeight="1" x14ac:dyDescent="0.2">
      <c r="A332" s="331"/>
      <c r="B332" s="586" t="s">
        <v>2283</v>
      </c>
      <c r="C332" s="484"/>
      <c r="D332" s="334"/>
      <c r="E332" s="804" t="s">
        <v>1633</v>
      </c>
      <c r="F332" s="804" t="s">
        <v>1595</v>
      </c>
      <c r="G332" s="804" t="s">
        <v>1596</v>
      </c>
      <c r="H332" s="334"/>
      <c r="J332" s="484"/>
      <c r="K332" s="334"/>
      <c r="L332" s="334"/>
    </row>
    <row r="333" spans="1:12" ht="13.5" customHeight="1" x14ac:dyDescent="0.2">
      <c r="A333" s="794"/>
      <c r="B333" s="721" t="s">
        <v>2210</v>
      </c>
      <c r="C333" s="779"/>
      <c r="D333" s="723"/>
      <c r="E333" s="723"/>
      <c r="F333" s="723"/>
      <c r="G333" s="747">
        <f>SUM(H335:H337)</f>
        <v>0</v>
      </c>
      <c r="H333" s="723"/>
      <c r="J333" s="779"/>
      <c r="K333" s="723"/>
      <c r="L333" s="723"/>
    </row>
    <row r="334" spans="1:12" ht="13.5" customHeight="1" x14ac:dyDescent="0.2">
      <c r="A334" s="316"/>
      <c r="B334" s="558"/>
      <c r="C334" s="406"/>
      <c r="D334" s="318"/>
      <c r="E334" s="572"/>
      <c r="F334" s="572"/>
      <c r="G334" s="572"/>
      <c r="H334" s="319"/>
      <c r="J334" s="406"/>
      <c r="K334" s="318"/>
      <c r="L334" s="319"/>
    </row>
    <row r="335" spans="1:12" ht="54" customHeight="1" x14ac:dyDescent="0.2">
      <c r="A335" s="316" t="s">
        <v>2487</v>
      </c>
      <c r="B335" s="558" t="s">
        <v>2488</v>
      </c>
      <c r="C335" s="406"/>
      <c r="D335" s="318" t="s">
        <v>451</v>
      </c>
      <c r="E335" s="572">
        <v>75.790000000000006</v>
      </c>
      <c r="F335" s="572">
        <v>51.55</v>
      </c>
      <c r="G335" s="572">
        <v>51.55</v>
      </c>
      <c r="H335" s="324" t="str">
        <f>'Series 1100 Design'!H335</f>
        <v/>
      </c>
      <c r="J335" s="406"/>
      <c r="K335" s="318" t="s">
        <v>451</v>
      </c>
      <c r="L335" s="324" t="str">
        <f>'Series 1100 Final'!H335</f>
        <v/>
      </c>
    </row>
    <row r="336" spans="1:12" ht="13.5" customHeight="1" x14ac:dyDescent="0.2">
      <c r="A336" s="316"/>
      <c r="B336" s="558"/>
      <c r="C336" s="406"/>
      <c r="D336" s="318"/>
      <c r="E336" s="572"/>
      <c r="F336" s="572"/>
      <c r="G336" s="572"/>
      <c r="H336" s="576"/>
      <c r="J336" s="406"/>
      <c r="K336" s="318"/>
      <c r="L336" s="576"/>
    </row>
    <row r="337" spans="1:12" ht="50.25" customHeight="1" x14ac:dyDescent="0.2">
      <c r="A337" s="316" t="s">
        <v>2489</v>
      </c>
      <c r="B337" s="558" t="s">
        <v>2490</v>
      </c>
      <c r="C337" s="406"/>
      <c r="D337" s="318" t="s">
        <v>451</v>
      </c>
      <c r="E337" s="572">
        <v>75.790000000000006</v>
      </c>
      <c r="F337" s="572">
        <v>65.03</v>
      </c>
      <c r="G337" s="572">
        <v>65.03</v>
      </c>
      <c r="H337" s="324" t="str">
        <f>'Series 1100 Design'!H337</f>
        <v/>
      </c>
      <c r="J337" s="406"/>
      <c r="K337" s="318" t="s">
        <v>451</v>
      </c>
      <c r="L337" s="324" t="str">
        <f>'Series 1100 Final'!H337</f>
        <v/>
      </c>
    </row>
    <row r="338" spans="1:12" ht="13.5" customHeight="1" x14ac:dyDescent="0.2">
      <c r="A338" s="316"/>
      <c r="B338" s="558"/>
      <c r="C338" s="406"/>
      <c r="D338" s="318"/>
      <c r="E338" s="572"/>
      <c r="F338" s="572"/>
      <c r="G338" s="572"/>
      <c r="H338" s="576"/>
      <c r="J338" s="406"/>
      <c r="K338" s="318"/>
      <c r="L338" s="576"/>
    </row>
    <row r="339" spans="1:12" ht="13.5" customHeight="1" x14ac:dyDescent="0.2">
      <c r="A339" s="331"/>
      <c r="B339" s="586" t="s">
        <v>2491</v>
      </c>
      <c r="C339" s="484"/>
      <c r="D339" s="334"/>
      <c r="E339" s="804" t="s">
        <v>1633</v>
      </c>
      <c r="F339" s="804" t="s">
        <v>1595</v>
      </c>
      <c r="G339" s="804" t="s">
        <v>1596</v>
      </c>
      <c r="H339" s="805"/>
      <c r="J339" s="484"/>
      <c r="K339" s="334"/>
      <c r="L339" s="805"/>
    </row>
    <row r="340" spans="1:12" ht="13.5" customHeight="1" x14ac:dyDescent="0.2">
      <c r="A340" s="794"/>
      <c r="B340" s="721" t="s">
        <v>2210</v>
      </c>
      <c r="C340" s="779"/>
      <c r="D340" s="723"/>
      <c r="E340" s="723"/>
      <c r="F340" s="723"/>
      <c r="G340" s="747">
        <f>SUM(H342:H345)</f>
        <v>0</v>
      </c>
      <c r="H340" s="723"/>
      <c r="J340" s="779"/>
      <c r="K340" s="723"/>
      <c r="L340" s="723"/>
    </row>
    <row r="341" spans="1:12" ht="13.5" customHeight="1" x14ac:dyDescent="0.2">
      <c r="A341" s="316"/>
      <c r="B341" s="558"/>
      <c r="C341" s="406"/>
      <c r="D341" s="318"/>
      <c r="E341" s="572"/>
      <c r="F341" s="572"/>
      <c r="G341" s="572"/>
      <c r="H341" s="576"/>
      <c r="J341" s="406"/>
      <c r="K341" s="318"/>
      <c r="L341" s="576"/>
    </row>
    <row r="342" spans="1:12" ht="54" customHeight="1" x14ac:dyDescent="0.2">
      <c r="A342" s="316" t="s">
        <v>2489</v>
      </c>
      <c r="B342" s="558" t="s">
        <v>2492</v>
      </c>
      <c r="C342" s="406"/>
      <c r="D342" s="318" t="s">
        <v>451</v>
      </c>
      <c r="E342" s="572">
        <v>75.790000000000006</v>
      </c>
      <c r="F342" s="572">
        <v>75.790000000000006</v>
      </c>
      <c r="G342" s="572">
        <v>75.790000000000006</v>
      </c>
      <c r="H342" s="324" t="str">
        <f>'Series 1100 Design'!H342</f>
        <v/>
      </c>
      <c r="J342" s="406"/>
      <c r="K342" s="318" t="s">
        <v>451</v>
      </c>
      <c r="L342" s="324" t="str">
        <f>'Series 1100 Final'!H342</f>
        <v/>
      </c>
    </row>
    <row r="343" spans="1:12" ht="12" customHeight="1" x14ac:dyDescent="0.2">
      <c r="A343" s="316"/>
      <c r="B343" s="558"/>
      <c r="C343" s="406"/>
      <c r="D343" s="318"/>
      <c r="E343" s="572"/>
      <c r="F343" s="572"/>
      <c r="G343" s="572"/>
      <c r="H343" s="576"/>
      <c r="J343" s="406"/>
      <c r="K343" s="318"/>
      <c r="L343" s="576"/>
    </row>
    <row r="344" spans="1:12" ht="41.25" customHeight="1" x14ac:dyDescent="0.2">
      <c r="A344" s="316" t="s">
        <v>2493</v>
      </c>
      <c r="B344" s="558" t="s">
        <v>2494</v>
      </c>
      <c r="C344" s="406"/>
      <c r="D344" s="318" t="s">
        <v>451</v>
      </c>
      <c r="E344" s="572">
        <v>75.790000000000006</v>
      </c>
      <c r="F344" s="572">
        <v>75.790000000000006</v>
      </c>
      <c r="G344" s="572">
        <v>75.790000000000006</v>
      </c>
      <c r="H344" s="324" t="str">
        <f>'Series 1100 Design'!H344</f>
        <v/>
      </c>
      <c r="J344" s="406"/>
      <c r="K344" s="318" t="s">
        <v>451</v>
      </c>
      <c r="L344" s="324" t="str">
        <f>'Series 1100 Final'!H344</f>
        <v/>
      </c>
    </row>
    <row r="345" spans="1:12" ht="12.75" customHeight="1" x14ac:dyDescent="0.2">
      <c r="A345" s="316"/>
      <c r="B345" s="558"/>
      <c r="C345" s="406"/>
      <c r="D345" s="318"/>
      <c r="E345" s="572"/>
      <c r="F345" s="572"/>
      <c r="G345" s="572"/>
      <c r="H345" s="319"/>
      <c r="J345" s="406"/>
      <c r="K345" s="318"/>
      <c r="L345" s="319"/>
    </row>
    <row r="346" spans="1:12" ht="12.75" customHeight="1" x14ac:dyDescent="0.2">
      <c r="A346" s="562"/>
      <c r="B346" s="597"/>
      <c r="C346" s="659"/>
      <c r="D346" s="562"/>
      <c r="E346" s="572"/>
      <c r="F346" s="572"/>
      <c r="G346" s="572"/>
      <c r="H346" s="569"/>
      <c r="J346" s="659"/>
      <c r="K346" s="562"/>
      <c r="L346" s="569"/>
    </row>
    <row r="347" spans="1:12" ht="25.5" customHeight="1" x14ac:dyDescent="0.2">
      <c r="A347" s="311"/>
      <c r="B347" s="563" t="s">
        <v>2495</v>
      </c>
      <c r="C347" s="487"/>
      <c r="D347" s="314"/>
      <c r="E347" s="607"/>
      <c r="F347" s="607"/>
      <c r="G347" s="607"/>
      <c r="H347" s="314"/>
      <c r="J347" s="487"/>
      <c r="K347" s="314"/>
      <c r="L347" s="314"/>
    </row>
    <row r="348" spans="1:12" ht="13.5" customHeight="1" x14ac:dyDescent="0.2">
      <c r="A348" s="316"/>
      <c r="B348" s="558"/>
      <c r="C348" s="406"/>
      <c r="D348" s="318"/>
      <c r="E348" s="572"/>
      <c r="F348" s="572"/>
      <c r="G348" s="572"/>
      <c r="H348" s="319"/>
      <c r="J348" s="406"/>
      <c r="K348" s="318"/>
      <c r="L348" s="319"/>
    </row>
    <row r="349" spans="1:12" ht="13.5" customHeight="1" x14ac:dyDescent="0.2">
      <c r="A349" s="331"/>
      <c r="B349" s="586" t="s">
        <v>2283</v>
      </c>
      <c r="C349" s="484"/>
      <c r="D349" s="334"/>
      <c r="E349" s="804" t="s">
        <v>1633</v>
      </c>
      <c r="F349" s="804" t="s">
        <v>1595</v>
      </c>
      <c r="G349" s="804" t="s">
        <v>1596</v>
      </c>
      <c r="H349" s="334"/>
      <c r="J349" s="484"/>
      <c r="K349" s="334"/>
      <c r="L349" s="334"/>
    </row>
    <row r="350" spans="1:12" ht="13.5" customHeight="1" x14ac:dyDescent="0.2">
      <c r="A350" s="794"/>
      <c r="B350" s="721" t="s">
        <v>2210</v>
      </c>
      <c r="C350" s="779"/>
      <c r="D350" s="723"/>
      <c r="E350" s="723"/>
      <c r="F350" s="723"/>
      <c r="G350" s="747">
        <f>SUM(H352:H368)</f>
        <v>0</v>
      </c>
      <c r="H350" s="723"/>
      <c r="J350" s="779"/>
      <c r="K350" s="723"/>
      <c r="L350" s="723"/>
    </row>
    <row r="351" spans="1:12" ht="13.5" customHeight="1" x14ac:dyDescent="0.2">
      <c r="A351" s="316"/>
      <c r="B351" s="558"/>
      <c r="C351" s="406"/>
      <c r="D351" s="318"/>
      <c r="E351" s="572"/>
      <c r="F351" s="572"/>
      <c r="G351" s="572"/>
      <c r="H351" s="319"/>
      <c r="J351" s="406"/>
      <c r="K351" s="318"/>
      <c r="L351" s="319"/>
    </row>
    <row r="352" spans="1:12" ht="43.5" customHeight="1" x14ac:dyDescent="0.2">
      <c r="A352" s="316" t="s">
        <v>2496</v>
      </c>
      <c r="B352" s="405" t="s">
        <v>2497</v>
      </c>
      <c r="C352" s="406"/>
      <c r="D352" s="318" t="s">
        <v>451</v>
      </c>
      <c r="E352" s="572">
        <v>73.459999999999994</v>
      </c>
      <c r="F352" s="572">
        <v>35.92</v>
      </c>
      <c r="G352" s="572">
        <v>35.92</v>
      </c>
      <c r="H352" s="324" t="str">
        <f>'Series 1100 Design'!H352</f>
        <v/>
      </c>
      <c r="J352" s="406"/>
      <c r="K352" s="318" t="s">
        <v>451</v>
      </c>
      <c r="L352" s="324" t="str">
        <f>'Series 1100 Final'!H352</f>
        <v/>
      </c>
    </row>
    <row r="353" spans="1:12" ht="13.5" customHeight="1" x14ac:dyDescent="0.2">
      <c r="A353" s="316"/>
      <c r="B353" s="405"/>
      <c r="C353" s="406"/>
      <c r="D353" s="318"/>
      <c r="E353" s="572"/>
      <c r="F353" s="572"/>
      <c r="G353" s="572"/>
      <c r="H353" s="319"/>
      <c r="J353" s="406"/>
      <c r="K353" s="318"/>
      <c r="L353" s="319"/>
    </row>
    <row r="354" spans="1:12" ht="44.25" customHeight="1" x14ac:dyDescent="0.2">
      <c r="A354" s="316" t="s">
        <v>2498</v>
      </c>
      <c r="B354" s="405" t="s">
        <v>2499</v>
      </c>
      <c r="C354" s="406"/>
      <c r="D354" s="318" t="s">
        <v>451</v>
      </c>
      <c r="E354" s="572">
        <v>80.36</v>
      </c>
      <c r="F354" s="572">
        <v>42.4</v>
      </c>
      <c r="G354" s="572">
        <v>42.4</v>
      </c>
      <c r="H354" s="324" t="str">
        <f>'Series 1100 Design'!H354</f>
        <v/>
      </c>
      <c r="J354" s="406"/>
      <c r="K354" s="318" t="s">
        <v>451</v>
      </c>
      <c r="L354" s="324" t="str">
        <f>'Series 1100 Final'!H354</f>
        <v/>
      </c>
    </row>
    <row r="355" spans="1:12" ht="13.5" customHeight="1" x14ac:dyDescent="0.2">
      <c r="A355" s="316"/>
      <c r="B355" s="405"/>
      <c r="C355" s="406"/>
      <c r="D355" s="318"/>
      <c r="E355" s="572"/>
      <c r="F355" s="572"/>
      <c r="G355" s="572"/>
      <c r="H355" s="319"/>
      <c r="J355" s="406"/>
      <c r="K355" s="318"/>
      <c r="L355" s="319"/>
    </row>
    <row r="356" spans="1:12" ht="44.25" customHeight="1" x14ac:dyDescent="0.2">
      <c r="A356" s="316" t="s">
        <v>2500</v>
      </c>
      <c r="B356" s="405" t="s">
        <v>2501</v>
      </c>
      <c r="C356" s="406"/>
      <c r="D356" s="318" t="s">
        <v>451</v>
      </c>
      <c r="E356" s="572">
        <v>73.459999999999994</v>
      </c>
      <c r="F356" s="572">
        <v>35.92</v>
      </c>
      <c r="G356" s="572">
        <v>35.92</v>
      </c>
      <c r="H356" s="324" t="str">
        <f>'Series 1100 Design'!H356</f>
        <v/>
      </c>
      <c r="J356" s="406"/>
      <c r="K356" s="318" t="s">
        <v>451</v>
      </c>
      <c r="L356" s="324" t="str">
        <f>'Series 1100 Final'!H356</f>
        <v/>
      </c>
    </row>
    <row r="357" spans="1:12" ht="13.5" customHeight="1" x14ac:dyDescent="0.2">
      <c r="A357" s="316"/>
      <c r="B357" s="405"/>
      <c r="C357" s="406"/>
      <c r="D357" s="318"/>
      <c r="E357" s="572"/>
      <c r="F357" s="572"/>
      <c r="G357" s="572"/>
      <c r="H357" s="319"/>
      <c r="J357" s="406"/>
      <c r="K357" s="318"/>
      <c r="L357" s="319"/>
    </row>
    <row r="358" spans="1:12" ht="41.25" customHeight="1" x14ac:dyDescent="0.2">
      <c r="A358" s="316" t="s">
        <v>2502</v>
      </c>
      <c r="B358" s="405" t="s">
        <v>2503</v>
      </c>
      <c r="C358" s="406"/>
      <c r="D358" s="318" t="s">
        <v>451</v>
      </c>
      <c r="E358" s="572">
        <v>78.86</v>
      </c>
      <c r="F358" s="572">
        <v>42.4</v>
      </c>
      <c r="G358" s="572">
        <v>42.4</v>
      </c>
      <c r="H358" s="324" t="str">
        <f>'Series 1100 Design'!H358</f>
        <v/>
      </c>
      <c r="J358" s="406"/>
      <c r="K358" s="318" t="s">
        <v>451</v>
      </c>
      <c r="L358" s="324" t="str">
        <f>'Series 1100 Final'!H358</f>
        <v/>
      </c>
    </row>
    <row r="359" spans="1:12" ht="13.5" customHeight="1" x14ac:dyDescent="0.2">
      <c r="A359" s="316"/>
      <c r="B359" s="405"/>
      <c r="C359" s="406"/>
      <c r="D359" s="318"/>
      <c r="E359" s="572"/>
      <c r="F359" s="572"/>
      <c r="G359" s="572"/>
      <c r="H359" s="319"/>
      <c r="J359" s="406"/>
      <c r="K359" s="318"/>
      <c r="L359" s="319"/>
    </row>
    <row r="360" spans="1:12" ht="38.25" customHeight="1" x14ac:dyDescent="0.2">
      <c r="A360" s="316" t="s">
        <v>2504</v>
      </c>
      <c r="B360" s="405" t="s">
        <v>2505</v>
      </c>
      <c r="C360" s="406"/>
      <c r="D360" s="318" t="s">
        <v>451</v>
      </c>
      <c r="E360" s="572">
        <v>73.459999999999994</v>
      </c>
      <c r="F360" s="572">
        <v>35.92</v>
      </c>
      <c r="G360" s="572">
        <v>35.92</v>
      </c>
      <c r="H360" s="324" t="str">
        <f>'Series 1100 Design'!H360</f>
        <v/>
      </c>
      <c r="J360" s="406"/>
      <c r="K360" s="318" t="s">
        <v>451</v>
      </c>
      <c r="L360" s="324" t="str">
        <f>'Series 1100 Final'!H360</f>
        <v/>
      </c>
    </row>
    <row r="361" spans="1:12" ht="13.5" customHeight="1" x14ac:dyDescent="0.2">
      <c r="A361" s="316"/>
      <c r="B361" s="405"/>
      <c r="C361" s="406"/>
      <c r="D361" s="318"/>
      <c r="E361" s="572"/>
      <c r="F361" s="572"/>
      <c r="G361" s="572"/>
      <c r="H361" s="319"/>
      <c r="J361" s="406"/>
      <c r="K361" s="318"/>
      <c r="L361" s="319"/>
    </row>
    <row r="362" spans="1:12" ht="39" customHeight="1" x14ac:dyDescent="0.2">
      <c r="A362" s="316" t="s">
        <v>2506</v>
      </c>
      <c r="B362" s="405" t="s">
        <v>2507</v>
      </c>
      <c r="C362" s="406"/>
      <c r="D362" s="318" t="s">
        <v>451</v>
      </c>
      <c r="E362" s="572">
        <v>80.36</v>
      </c>
      <c r="F362" s="572">
        <v>42.4</v>
      </c>
      <c r="G362" s="572">
        <v>42.4</v>
      </c>
      <c r="H362" s="324" t="str">
        <f>'Series 1100 Design'!H362</f>
        <v/>
      </c>
      <c r="J362" s="406"/>
      <c r="K362" s="318" t="s">
        <v>451</v>
      </c>
      <c r="L362" s="324" t="str">
        <f>'Series 1100 Final'!H362</f>
        <v/>
      </c>
    </row>
    <row r="363" spans="1:12" ht="13.5" customHeight="1" x14ac:dyDescent="0.2">
      <c r="A363" s="316"/>
      <c r="B363" s="317"/>
      <c r="C363" s="406"/>
      <c r="D363" s="318"/>
      <c r="E363" s="572"/>
      <c r="F363" s="572"/>
      <c r="G363" s="572"/>
      <c r="H363" s="319"/>
      <c r="J363" s="406"/>
      <c r="K363" s="318"/>
      <c r="L363" s="319"/>
    </row>
    <row r="364" spans="1:12" ht="39.75" customHeight="1" x14ac:dyDescent="0.2">
      <c r="A364" s="316" t="s">
        <v>2508</v>
      </c>
      <c r="B364" s="405" t="s">
        <v>2509</v>
      </c>
      <c r="C364" s="406"/>
      <c r="D364" s="318" t="s">
        <v>451</v>
      </c>
      <c r="E364" s="572">
        <v>73.459999999999994</v>
      </c>
      <c r="F364" s="572">
        <v>35.92</v>
      </c>
      <c r="G364" s="572">
        <v>35.92</v>
      </c>
      <c r="H364" s="324" t="str">
        <f>'Series 1100 Design'!H364</f>
        <v/>
      </c>
      <c r="J364" s="406"/>
      <c r="K364" s="318" t="s">
        <v>451</v>
      </c>
      <c r="L364" s="324" t="str">
        <f>'Series 1100 Final'!H364</f>
        <v/>
      </c>
    </row>
    <row r="365" spans="1:12" ht="13.5" customHeight="1" x14ac:dyDescent="0.2">
      <c r="A365" s="316"/>
      <c r="B365" s="405"/>
      <c r="C365" s="406"/>
      <c r="D365" s="318"/>
      <c r="E365" s="572"/>
      <c r="F365" s="572"/>
      <c r="G365" s="572"/>
      <c r="H365" s="319"/>
      <c r="J365" s="406"/>
      <c r="K365" s="318"/>
      <c r="L365" s="319"/>
    </row>
    <row r="366" spans="1:12" ht="42" customHeight="1" x14ac:dyDescent="0.2">
      <c r="A366" s="316" t="s">
        <v>2510</v>
      </c>
      <c r="B366" s="405" t="s">
        <v>2511</v>
      </c>
      <c r="C366" s="406"/>
      <c r="D366" s="318" t="s">
        <v>451</v>
      </c>
      <c r="E366" s="572">
        <v>80.36</v>
      </c>
      <c r="F366" s="572">
        <v>42.4</v>
      </c>
      <c r="G366" s="572">
        <v>42.4</v>
      </c>
      <c r="H366" s="324" t="str">
        <f>'Series 1100 Design'!H366</f>
        <v/>
      </c>
      <c r="J366" s="406"/>
      <c r="K366" s="318" t="s">
        <v>451</v>
      </c>
      <c r="L366" s="324" t="str">
        <f>'Series 1100 Final'!H366</f>
        <v/>
      </c>
    </row>
    <row r="367" spans="1:12" ht="13.5" customHeight="1" x14ac:dyDescent="0.2">
      <c r="A367" s="316"/>
      <c r="B367" s="405"/>
      <c r="C367" s="406"/>
      <c r="D367" s="318"/>
      <c r="E367" s="572"/>
      <c r="F367" s="572"/>
      <c r="G367" s="572"/>
      <c r="H367" s="319"/>
      <c r="J367" s="406"/>
      <c r="K367" s="318"/>
      <c r="L367" s="319"/>
    </row>
    <row r="368" spans="1:12" ht="39.75" customHeight="1" x14ac:dyDescent="0.2">
      <c r="A368" s="316" t="s">
        <v>2512</v>
      </c>
      <c r="B368" s="405" t="s">
        <v>2513</v>
      </c>
      <c r="C368" s="406"/>
      <c r="D368" s="318" t="s">
        <v>451</v>
      </c>
      <c r="E368" s="572">
        <v>80.36</v>
      </c>
      <c r="F368" s="572">
        <v>74.73</v>
      </c>
      <c r="G368" s="572">
        <v>74.73</v>
      </c>
      <c r="H368" s="324" t="str">
        <f>'Series 1100 Design'!H368</f>
        <v/>
      </c>
      <c r="J368" s="406"/>
      <c r="K368" s="318" t="s">
        <v>451</v>
      </c>
      <c r="L368" s="324" t="str">
        <f>'Series 1100 Final'!H368</f>
        <v/>
      </c>
    </row>
    <row r="369" spans="1:12" ht="13.5" customHeight="1" x14ac:dyDescent="0.2">
      <c r="A369" s="316"/>
      <c r="B369" s="405"/>
      <c r="C369" s="406"/>
      <c r="D369" s="318"/>
      <c r="E369" s="572"/>
      <c r="F369" s="572"/>
      <c r="G369" s="572"/>
      <c r="H369" s="319"/>
      <c r="J369" s="406"/>
      <c r="K369" s="318"/>
      <c r="L369" s="319"/>
    </row>
    <row r="370" spans="1:12" ht="13.5" customHeight="1" x14ac:dyDescent="0.2">
      <c r="A370" s="331"/>
      <c r="B370" s="446" t="s">
        <v>2514</v>
      </c>
      <c r="C370" s="484"/>
      <c r="D370" s="334"/>
      <c r="E370" s="804" t="s">
        <v>1633</v>
      </c>
      <c r="F370" s="804" t="s">
        <v>1595</v>
      </c>
      <c r="G370" s="804" t="s">
        <v>1596</v>
      </c>
      <c r="H370" s="334"/>
      <c r="J370" s="484"/>
      <c r="K370" s="334"/>
      <c r="L370" s="334"/>
    </row>
    <row r="371" spans="1:12" ht="13.5" customHeight="1" x14ac:dyDescent="0.2">
      <c r="A371" s="794"/>
      <c r="B371" s="721" t="s">
        <v>2210</v>
      </c>
      <c r="C371" s="779"/>
      <c r="D371" s="723"/>
      <c r="E371" s="723"/>
      <c r="F371" s="723"/>
      <c r="G371" s="747">
        <f>SUM(H373:H383)</f>
        <v>0</v>
      </c>
      <c r="H371" s="723"/>
      <c r="J371" s="779"/>
      <c r="K371" s="723"/>
      <c r="L371" s="723"/>
    </row>
    <row r="372" spans="1:12" ht="13.5" customHeight="1" x14ac:dyDescent="0.2">
      <c r="A372" s="316"/>
      <c r="B372" s="405"/>
      <c r="C372" s="406"/>
      <c r="D372" s="318"/>
      <c r="E372" s="572"/>
      <c r="F372" s="572"/>
      <c r="G372" s="572"/>
      <c r="H372" s="319"/>
      <c r="J372" s="406"/>
      <c r="K372" s="318"/>
      <c r="L372" s="319"/>
    </row>
    <row r="373" spans="1:12" ht="42" customHeight="1" x14ac:dyDescent="0.2">
      <c r="A373" s="316" t="s">
        <v>2515</v>
      </c>
      <c r="B373" s="405" t="s">
        <v>2516</v>
      </c>
      <c r="C373" s="406"/>
      <c r="D373" s="318" t="s">
        <v>451</v>
      </c>
      <c r="E373" s="572">
        <v>73.459999999999994</v>
      </c>
      <c r="F373" s="572">
        <v>63.95</v>
      </c>
      <c r="G373" s="572">
        <v>63.95</v>
      </c>
      <c r="H373" s="324" t="str">
        <f>'Series 1100 Design'!H373</f>
        <v/>
      </c>
      <c r="J373" s="406"/>
      <c r="K373" s="318" t="s">
        <v>451</v>
      </c>
      <c r="L373" s="324" t="str">
        <f>'Series 1100 Final'!H373</f>
        <v/>
      </c>
    </row>
    <row r="374" spans="1:12" ht="13.5" customHeight="1" x14ac:dyDescent="0.2">
      <c r="A374" s="316"/>
      <c r="B374" s="405"/>
      <c r="C374" s="406"/>
      <c r="D374" s="318"/>
      <c r="E374" s="572"/>
      <c r="F374" s="572"/>
      <c r="G374" s="572"/>
      <c r="H374" s="319"/>
      <c r="J374" s="406"/>
      <c r="K374" s="318"/>
      <c r="L374" s="319"/>
    </row>
    <row r="375" spans="1:12" ht="37.5" customHeight="1" x14ac:dyDescent="0.2">
      <c r="A375" s="316" t="s">
        <v>2517</v>
      </c>
      <c r="B375" s="405" t="s">
        <v>2518</v>
      </c>
      <c r="C375" s="406"/>
      <c r="D375" s="318" t="s">
        <v>451</v>
      </c>
      <c r="E375" s="572">
        <v>80.36</v>
      </c>
      <c r="F375" s="572">
        <v>73.459999999999994</v>
      </c>
      <c r="G375" s="572">
        <v>73.459999999999994</v>
      </c>
      <c r="H375" s="324" t="str">
        <f>'Series 1100 Design'!H375</f>
        <v/>
      </c>
      <c r="J375" s="406"/>
      <c r="K375" s="318" t="s">
        <v>451</v>
      </c>
      <c r="L375" s="324" t="str">
        <f>'Series 1100 Final'!H375</f>
        <v/>
      </c>
    </row>
    <row r="376" spans="1:12" ht="13.5" customHeight="1" x14ac:dyDescent="0.2">
      <c r="A376" s="316"/>
      <c r="B376" s="405"/>
      <c r="C376" s="406"/>
      <c r="D376" s="318"/>
      <c r="E376" s="572"/>
      <c r="F376" s="572"/>
      <c r="G376" s="572"/>
      <c r="H376" s="319"/>
      <c r="J376" s="406"/>
      <c r="K376" s="318"/>
      <c r="L376" s="319"/>
    </row>
    <row r="377" spans="1:12" ht="39.75" customHeight="1" x14ac:dyDescent="0.2">
      <c r="A377" s="316" t="s">
        <v>2519</v>
      </c>
      <c r="B377" s="405" t="s">
        <v>2516</v>
      </c>
      <c r="C377" s="406"/>
      <c r="D377" s="318" t="s">
        <v>451</v>
      </c>
      <c r="E377" s="572">
        <v>73.459999999999994</v>
      </c>
      <c r="F377" s="572">
        <v>63.95</v>
      </c>
      <c r="G377" s="572">
        <v>63.95</v>
      </c>
      <c r="H377" s="324" t="str">
        <f>'Series 1100 Design'!H377</f>
        <v/>
      </c>
      <c r="J377" s="406"/>
      <c r="K377" s="318" t="s">
        <v>451</v>
      </c>
      <c r="L377" s="324" t="str">
        <f>'Series 1100 Final'!H377</f>
        <v/>
      </c>
    </row>
    <row r="378" spans="1:12" ht="13.5" customHeight="1" x14ac:dyDescent="0.2">
      <c r="A378" s="316"/>
      <c r="B378" s="405"/>
      <c r="C378" s="406"/>
      <c r="D378" s="318"/>
      <c r="E378" s="572"/>
      <c r="F378" s="572"/>
      <c r="G378" s="572"/>
      <c r="H378" s="319"/>
      <c r="J378" s="406"/>
      <c r="K378" s="318"/>
      <c r="L378" s="319"/>
    </row>
    <row r="379" spans="1:12" ht="42" customHeight="1" x14ac:dyDescent="0.2">
      <c r="A379" s="316" t="s">
        <v>2520</v>
      </c>
      <c r="B379" s="405" t="s">
        <v>2518</v>
      </c>
      <c r="C379" s="406"/>
      <c r="D379" s="318" t="s">
        <v>451</v>
      </c>
      <c r="E379" s="572">
        <v>80.36</v>
      </c>
      <c r="F379" s="572">
        <v>80.36</v>
      </c>
      <c r="G379" s="572">
        <v>80.36</v>
      </c>
      <c r="H379" s="324" t="str">
        <f>'Series 1100 Design'!H379</f>
        <v/>
      </c>
      <c r="J379" s="406"/>
      <c r="K379" s="318" t="s">
        <v>451</v>
      </c>
      <c r="L379" s="324" t="str">
        <f>'Series 1100 Final'!H379</f>
        <v/>
      </c>
    </row>
    <row r="380" spans="1:12" ht="13.5" customHeight="1" x14ac:dyDescent="0.2">
      <c r="A380" s="316"/>
      <c r="B380" s="317"/>
      <c r="C380" s="406"/>
      <c r="D380" s="318"/>
      <c r="E380" s="572"/>
      <c r="F380" s="572"/>
      <c r="G380" s="572"/>
      <c r="H380" s="319"/>
      <c r="J380" s="406"/>
      <c r="K380" s="318"/>
      <c r="L380" s="319"/>
    </row>
    <row r="381" spans="1:12" ht="44.25" customHeight="1" x14ac:dyDescent="0.2">
      <c r="A381" s="316" t="s">
        <v>2521</v>
      </c>
      <c r="B381" s="405" t="s">
        <v>2516</v>
      </c>
      <c r="C381" s="406"/>
      <c r="D381" s="318" t="s">
        <v>451</v>
      </c>
      <c r="E381" s="572">
        <v>73.459999999999994</v>
      </c>
      <c r="F381" s="572">
        <v>63.95</v>
      </c>
      <c r="G381" s="572">
        <v>63.95</v>
      </c>
      <c r="H381" s="324" t="str">
        <f>'Series 1100 Design'!H381</f>
        <v/>
      </c>
      <c r="J381" s="406"/>
      <c r="K381" s="318" t="s">
        <v>451</v>
      </c>
      <c r="L381" s="324" t="str">
        <f>'Series 1100 Final'!H381</f>
        <v/>
      </c>
    </row>
    <row r="382" spans="1:12" ht="13.5" customHeight="1" x14ac:dyDescent="0.2">
      <c r="A382" s="316"/>
      <c r="B382" s="405"/>
      <c r="C382" s="406"/>
      <c r="D382" s="318"/>
      <c r="E382" s="572"/>
      <c r="F382" s="572"/>
      <c r="G382" s="572"/>
      <c r="H382" s="319"/>
      <c r="J382" s="406"/>
      <c r="K382" s="318"/>
      <c r="L382" s="319"/>
    </row>
    <row r="383" spans="1:12" ht="39.75" customHeight="1" x14ac:dyDescent="0.2">
      <c r="A383" s="316" t="s">
        <v>2522</v>
      </c>
      <c r="B383" s="405" t="s">
        <v>2523</v>
      </c>
      <c r="C383" s="406"/>
      <c r="D383" s="318" t="s">
        <v>451</v>
      </c>
      <c r="E383" s="572">
        <v>80.36</v>
      </c>
      <c r="F383" s="572">
        <v>80.36</v>
      </c>
      <c r="G383" s="572">
        <v>80.36</v>
      </c>
      <c r="H383" s="324" t="str">
        <f>'Series 1100 Design'!H383</f>
        <v/>
      </c>
      <c r="J383" s="406"/>
      <c r="K383" s="318" t="s">
        <v>451</v>
      </c>
      <c r="L383" s="324" t="str">
        <f>'Series 1100 Final'!H383</f>
        <v/>
      </c>
    </row>
    <row r="384" spans="1:12" ht="13.5" customHeight="1" x14ac:dyDescent="0.2">
      <c r="A384" s="316"/>
      <c r="B384" s="405"/>
      <c r="C384" s="406"/>
      <c r="D384" s="318"/>
      <c r="E384" s="572"/>
      <c r="F384" s="572"/>
      <c r="G384" s="572"/>
      <c r="H384" s="319"/>
      <c r="J384" s="406"/>
      <c r="K384" s="318"/>
      <c r="L384" s="319"/>
    </row>
    <row r="385" spans="1:12" ht="13.5" customHeight="1" x14ac:dyDescent="0.2">
      <c r="A385" s="331"/>
      <c r="B385" s="421" t="s">
        <v>464</v>
      </c>
      <c r="C385" s="484"/>
      <c r="D385" s="334"/>
      <c r="E385" s="804" t="s">
        <v>1633</v>
      </c>
      <c r="F385" s="804" t="s">
        <v>1595</v>
      </c>
      <c r="G385" s="804" t="s">
        <v>1596</v>
      </c>
      <c r="H385" s="334"/>
      <c r="J385" s="484"/>
      <c r="K385" s="334"/>
      <c r="L385" s="334"/>
    </row>
    <row r="386" spans="1:12" ht="13.5" customHeight="1" x14ac:dyDescent="0.2">
      <c r="A386" s="794"/>
      <c r="B386" s="721" t="s">
        <v>2210</v>
      </c>
      <c r="C386" s="779"/>
      <c r="D386" s="723"/>
      <c r="E386" s="723"/>
      <c r="F386" s="723"/>
      <c r="G386" s="747">
        <f>SUM(H388:H394)</f>
        <v>0</v>
      </c>
      <c r="H386" s="723"/>
      <c r="J386" s="779"/>
      <c r="K386" s="723"/>
      <c r="L386" s="723"/>
    </row>
    <row r="387" spans="1:12" ht="13.5" customHeight="1" x14ac:dyDescent="0.2">
      <c r="A387" s="316"/>
      <c r="B387" s="405"/>
      <c r="C387" s="406"/>
      <c r="D387" s="318"/>
      <c r="E387" s="572"/>
      <c r="F387" s="572"/>
      <c r="G387" s="572"/>
      <c r="H387" s="319"/>
      <c r="J387" s="406"/>
      <c r="K387" s="318"/>
      <c r="L387" s="319"/>
    </row>
    <row r="388" spans="1:12" ht="44.25" customHeight="1" x14ac:dyDescent="0.2">
      <c r="A388" s="316" t="s">
        <v>2524</v>
      </c>
      <c r="B388" s="405" t="s">
        <v>2525</v>
      </c>
      <c r="C388" s="406"/>
      <c r="D388" s="318" t="s">
        <v>451</v>
      </c>
      <c r="E388" s="572">
        <v>42.4</v>
      </c>
      <c r="F388" s="572">
        <v>35.92</v>
      </c>
      <c r="G388" s="572">
        <v>35.92</v>
      </c>
      <c r="H388" s="324" t="str">
        <f>'Series 1100 Design'!H388</f>
        <v/>
      </c>
      <c r="J388" s="406"/>
      <c r="K388" s="318" t="s">
        <v>451</v>
      </c>
      <c r="L388" s="324" t="str">
        <f>'Series 1100 Final'!H388</f>
        <v/>
      </c>
    </row>
    <row r="389" spans="1:12" ht="13.5" customHeight="1" x14ac:dyDescent="0.2">
      <c r="A389" s="316"/>
      <c r="B389" s="405"/>
      <c r="C389" s="406"/>
      <c r="D389" s="318"/>
      <c r="E389" s="572"/>
      <c r="F389" s="572"/>
      <c r="G389" s="572"/>
      <c r="H389" s="319"/>
      <c r="J389" s="406"/>
      <c r="K389" s="318"/>
      <c r="L389" s="319"/>
    </row>
    <row r="390" spans="1:12" ht="41.25" customHeight="1" x14ac:dyDescent="0.2">
      <c r="A390" s="316" t="s">
        <v>2526</v>
      </c>
      <c r="B390" s="405" t="s">
        <v>2527</v>
      </c>
      <c r="C390" s="406"/>
      <c r="D390" s="318" t="s">
        <v>451</v>
      </c>
      <c r="E390" s="572">
        <v>42.4</v>
      </c>
      <c r="F390" s="572">
        <v>42.4</v>
      </c>
      <c r="G390" s="572">
        <v>42.4</v>
      </c>
      <c r="H390" s="324" t="str">
        <f>'Series 1100 Design'!H390</f>
        <v/>
      </c>
      <c r="J390" s="406"/>
      <c r="K390" s="318" t="s">
        <v>451</v>
      </c>
      <c r="L390" s="324" t="str">
        <f>'Series 1100 Final'!H390</f>
        <v/>
      </c>
    </row>
    <row r="391" spans="1:12" ht="13.5" customHeight="1" x14ac:dyDescent="0.2">
      <c r="A391" s="316"/>
      <c r="B391" s="405"/>
      <c r="C391" s="406"/>
      <c r="D391" s="318"/>
      <c r="E391" s="572"/>
      <c r="F391" s="572"/>
      <c r="G391" s="572"/>
      <c r="H391" s="319"/>
      <c r="J391" s="406"/>
      <c r="K391" s="318"/>
      <c r="L391" s="319"/>
    </row>
    <row r="392" spans="1:12" ht="29.25" customHeight="1" x14ac:dyDescent="0.2">
      <c r="A392" s="316" t="s">
        <v>2528</v>
      </c>
      <c r="B392" s="405" t="s">
        <v>2529</v>
      </c>
      <c r="C392" s="406"/>
      <c r="D392" s="318" t="s">
        <v>451</v>
      </c>
      <c r="E392" s="572">
        <v>13.98</v>
      </c>
      <c r="F392" s="572">
        <v>13.98</v>
      </c>
      <c r="G392" s="572">
        <v>13.98</v>
      </c>
      <c r="H392" s="324" t="str">
        <f>'Series 1100 Design'!H392</f>
        <v/>
      </c>
      <c r="J392" s="406"/>
      <c r="K392" s="318" t="s">
        <v>451</v>
      </c>
      <c r="L392" s="324" t="str">
        <f>'Series 1100 Final'!H392</f>
        <v/>
      </c>
    </row>
    <row r="393" spans="1:12" ht="13.5" customHeight="1" x14ac:dyDescent="0.2">
      <c r="A393" s="316"/>
      <c r="B393" s="405"/>
      <c r="C393" s="406"/>
      <c r="D393" s="318"/>
      <c r="E393" s="572"/>
      <c r="F393" s="572"/>
      <c r="G393" s="572"/>
      <c r="H393" s="319"/>
      <c r="J393" s="406"/>
      <c r="K393" s="318"/>
      <c r="L393" s="319"/>
    </row>
    <row r="394" spans="1:12" ht="36.75" customHeight="1" x14ac:dyDescent="0.2">
      <c r="A394" s="316" t="s">
        <v>2530</v>
      </c>
      <c r="B394" s="405" t="s">
        <v>2531</v>
      </c>
      <c r="C394" s="406"/>
      <c r="D394" s="318" t="s">
        <v>451</v>
      </c>
      <c r="E394" s="572">
        <v>13.98</v>
      </c>
      <c r="F394" s="572">
        <v>13.98</v>
      </c>
      <c r="G394" s="572">
        <v>13.98</v>
      </c>
      <c r="H394" s="324" t="str">
        <f>'Series 1100 Design'!H394</f>
        <v/>
      </c>
      <c r="J394" s="406"/>
      <c r="K394" s="318" t="s">
        <v>451</v>
      </c>
      <c r="L394" s="324" t="str">
        <f>'Series 1100 Final'!H394</f>
        <v/>
      </c>
    </row>
    <row r="395" spans="1:12" ht="13.5" customHeight="1" x14ac:dyDescent="0.2">
      <c r="A395" s="316"/>
      <c r="B395" s="464"/>
      <c r="C395" s="406"/>
      <c r="D395" s="318"/>
      <c r="E395" s="572"/>
      <c r="F395" s="572"/>
      <c r="G395" s="572"/>
      <c r="H395" s="319"/>
      <c r="J395" s="406"/>
      <c r="K395" s="318"/>
      <c r="L395" s="319"/>
    </row>
    <row r="396" spans="1:12" ht="13.5" customHeight="1" x14ac:dyDescent="0.2">
      <c r="A396" s="311"/>
      <c r="B396" s="515" t="s">
        <v>471</v>
      </c>
      <c r="C396" s="400"/>
      <c r="D396" s="314"/>
      <c r="E396" s="607"/>
      <c r="F396" s="607"/>
      <c r="G396" s="607"/>
      <c r="H396" s="314"/>
      <c r="J396" s="400"/>
      <c r="K396" s="314"/>
      <c r="L396" s="314"/>
    </row>
    <row r="397" spans="1:12" ht="13.5" customHeight="1" x14ac:dyDescent="0.2">
      <c r="A397" s="316"/>
      <c r="B397" s="405"/>
      <c r="C397" s="406"/>
      <c r="D397" s="318"/>
      <c r="E397" s="572"/>
      <c r="F397" s="572"/>
      <c r="G397" s="572"/>
      <c r="H397" s="319"/>
      <c r="J397" s="406"/>
      <c r="K397" s="318"/>
      <c r="L397" s="319"/>
    </row>
    <row r="398" spans="1:12" ht="18.75" customHeight="1" x14ac:dyDescent="0.2">
      <c r="A398" s="331"/>
      <c r="B398" s="586" t="s">
        <v>2282</v>
      </c>
      <c r="C398" s="484"/>
      <c r="D398" s="334"/>
      <c r="E398" s="604"/>
      <c r="F398" s="604"/>
      <c r="G398" s="604"/>
      <c r="H398" s="334"/>
      <c r="J398" s="484"/>
      <c r="K398" s="334"/>
      <c r="L398" s="334"/>
    </row>
    <row r="399" spans="1:12" ht="13.5" customHeight="1" x14ac:dyDescent="0.2">
      <c r="A399" s="331"/>
      <c r="B399" s="586"/>
      <c r="C399" s="484"/>
      <c r="D399" s="334"/>
      <c r="E399" s="604"/>
      <c r="F399" s="604"/>
      <c r="G399" s="604"/>
      <c r="H399" s="334"/>
      <c r="J399" s="484"/>
      <c r="K399" s="334"/>
      <c r="L399" s="334"/>
    </row>
    <row r="400" spans="1:12" ht="17.25" customHeight="1" x14ac:dyDescent="0.2">
      <c r="A400" s="331"/>
      <c r="B400" s="586" t="s">
        <v>2283</v>
      </c>
      <c r="C400" s="484"/>
      <c r="D400" s="334"/>
      <c r="E400" s="804" t="s">
        <v>1633</v>
      </c>
      <c r="F400" s="804" t="s">
        <v>1595</v>
      </c>
      <c r="G400" s="804" t="s">
        <v>1596</v>
      </c>
      <c r="H400" s="334"/>
      <c r="J400" s="484"/>
      <c r="K400" s="334"/>
      <c r="L400" s="334"/>
    </row>
    <row r="401" spans="1:12" ht="17.25" customHeight="1" x14ac:dyDescent="0.2">
      <c r="A401" s="794"/>
      <c r="B401" s="721" t="s">
        <v>2210</v>
      </c>
      <c r="C401" s="779"/>
      <c r="D401" s="723"/>
      <c r="E401" s="723"/>
      <c r="F401" s="723"/>
      <c r="G401" s="747">
        <f>SUM(H403:H409)</f>
        <v>0</v>
      </c>
      <c r="H401" s="723"/>
      <c r="J401" s="779"/>
      <c r="K401" s="723"/>
      <c r="L401" s="723"/>
    </row>
    <row r="402" spans="1:12" ht="13.5" customHeight="1" x14ac:dyDescent="0.2">
      <c r="A402" s="316"/>
      <c r="B402" s="558"/>
      <c r="C402" s="406"/>
      <c r="D402" s="318"/>
      <c r="E402" s="572"/>
      <c r="F402" s="572"/>
      <c r="G402" s="572"/>
      <c r="H402" s="319"/>
      <c r="J402" s="406"/>
      <c r="K402" s="318"/>
      <c r="L402" s="319"/>
    </row>
    <row r="403" spans="1:12" ht="56.25" customHeight="1" x14ac:dyDescent="0.2">
      <c r="A403" s="316" t="s">
        <v>2532</v>
      </c>
      <c r="B403" s="558" t="s">
        <v>2533</v>
      </c>
      <c r="C403" s="406"/>
      <c r="D403" s="318" t="s">
        <v>451</v>
      </c>
      <c r="E403" s="572">
        <v>75.790000000000006</v>
      </c>
      <c r="F403" s="572">
        <v>51.55</v>
      </c>
      <c r="G403" s="572">
        <v>51.55</v>
      </c>
      <c r="H403" s="324" t="str">
        <f>'Series 1100 Design'!H403</f>
        <v/>
      </c>
      <c r="J403" s="406"/>
      <c r="K403" s="318" t="s">
        <v>451</v>
      </c>
      <c r="L403" s="324" t="str">
        <f>'Series 1100 Final'!H403</f>
        <v/>
      </c>
    </row>
    <row r="404" spans="1:12" ht="13.5" customHeight="1" x14ac:dyDescent="0.2">
      <c r="A404" s="316"/>
      <c r="B404" s="558"/>
      <c r="C404" s="406"/>
      <c r="D404" s="318"/>
      <c r="E404" s="572"/>
      <c r="F404" s="572"/>
      <c r="G404" s="572"/>
      <c r="H404" s="319"/>
      <c r="J404" s="406"/>
      <c r="K404" s="318"/>
      <c r="L404" s="319"/>
    </row>
    <row r="405" spans="1:12" ht="56.25" customHeight="1" x14ac:dyDescent="0.2">
      <c r="A405" s="316" t="s">
        <v>2534</v>
      </c>
      <c r="B405" s="558" t="s">
        <v>2535</v>
      </c>
      <c r="C405" s="406"/>
      <c r="D405" s="318" t="s">
        <v>451</v>
      </c>
      <c r="E405" s="572">
        <v>75.790000000000006</v>
      </c>
      <c r="F405" s="572">
        <v>65.03</v>
      </c>
      <c r="G405" s="572">
        <v>65.03</v>
      </c>
      <c r="H405" s="324" t="str">
        <f>'Series 1100 Design'!H405</f>
        <v/>
      </c>
      <c r="J405" s="406"/>
      <c r="K405" s="318" t="s">
        <v>451</v>
      </c>
      <c r="L405" s="324" t="str">
        <f>'Series 1100 Final'!H405</f>
        <v/>
      </c>
    </row>
    <row r="406" spans="1:12" ht="13.5" customHeight="1" x14ac:dyDescent="0.2">
      <c r="A406" s="316"/>
      <c r="B406" s="558"/>
      <c r="C406" s="406"/>
      <c r="D406" s="318"/>
      <c r="E406" s="572"/>
      <c r="F406" s="572"/>
      <c r="G406" s="572"/>
      <c r="H406" s="319"/>
      <c r="J406" s="406"/>
      <c r="K406" s="318"/>
      <c r="L406" s="319"/>
    </row>
    <row r="407" spans="1:12" ht="57.75" customHeight="1" x14ac:dyDescent="0.2">
      <c r="A407" s="316" t="s">
        <v>2536</v>
      </c>
      <c r="B407" s="558" t="s">
        <v>2537</v>
      </c>
      <c r="C407" s="406"/>
      <c r="D407" s="318" t="s">
        <v>451</v>
      </c>
      <c r="E407" s="572">
        <v>75.790000000000006</v>
      </c>
      <c r="F407" s="572">
        <v>51.55</v>
      </c>
      <c r="G407" s="572">
        <v>51.55</v>
      </c>
      <c r="H407" s="324" t="str">
        <f>'Series 1100 Design'!H407</f>
        <v/>
      </c>
      <c r="J407" s="406"/>
      <c r="K407" s="318" t="s">
        <v>451</v>
      </c>
      <c r="L407" s="324" t="str">
        <f>'Series 1100 Final'!H407</f>
        <v/>
      </c>
    </row>
    <row r="408" spans="1:12" ht="13.5" customHeight="1" x14ac:dyDescent="0.2">
      <c r="A408" s="316"/>
      <c r="B408" s="558"/>
      <c r="C408" s="406"/>
      <c r="D408" s="318"/>
      <c r="E408" s="572"/>
      <c r="F408" s="572"/>
      <c r="G408" s="572"/>
      <c r="H408" s="319"/>
      <c r="J408" s="406"/>
      <c r="K408" s="318"/>
      <c r="L408" s="319"/>
    </row>
    <row r="409" spans="1:12" ht="55.5" customHeight="1" x14ac:dyDescent="0.2">
      <c r="A409" s="316" t="s">
        <v>2538</v>
      </c>
      <c r="B409" s="558" t="s">
        <v>2539</v>
      </c>
      <c r="C409" s="406"/>
      <c r="D409" s="318" t="s">
        <v>451</v>
      </c>
      <c r="E409" s="572">
        <v>75.790000000000006</v>
      </c>
      <c r="F409" s="572">
        <v>65.03</v>
      </c>
      <c r="G409" s="572">
        <v>65.03</v>
      </c>
      <c r="H409" s="324" t="str">
        <f>'Series 1100 Design'!H409</f>
        <v/>
      </c>
      <c r="J409" s="406"/>
      <c r="K409" s="318" t="s">
        <v>451</v>
      </c>
      <c r="L409" s="324" t="str">
        <f>'Series 1100 Final'!H409</f>
        <v/>
      </c>
    </row>
    <row r="410" spans="1:12" ht="13.5" customHeight="1" x14ac:dyDescent="0.2">
      <c r="A410" s="316"/>
      <c r="B410" s="558"/>
      <c r="C410" s="406"/>
      <c r="D410" s="318"/>
      <c r="E410" s="572"/>
      <c r="F410" s="572"/>
      <c r="G410" s="572"/>
      <c r="H410" s="319"/>
      <c r="J410" s="406"/>
      <c r="K410" s="318"/>
      <c r="L410" s="319"/>
    </row>
    <row r="411" spans="1:12" ht="13.5" customHeight="1" x14ac:dyDescent="0.2">
      <c r="A411" s="331"/>
      <c r="B411" s="586" t="s">
        <v>2540</v>
      </c>
      <c r="C411" s="484"/>
      <c r="D411" s="334"/>
      <c r="E411" s="804">
        <v>75.790000000000006</v>
      </c>
      <c r="F411" s="804">
        <v>75.790000000000006</v>
      </c>
      <c r="G411" s="804" t="s">
        <v>1596</v>
      </c>
      <c r="H411" s="334"/>
      <c r="J411" s="484"/>
      <c r="K411" s="334"/>
      <c r="L411" s="334"/>
    </row>
    <row r="412" spans="1:12" ht="13.5" customHeight="1" x14ac:dyDescent="0.2">
      <c r="A412" s="794"/>
      <c r="B412" s="721" t="s">
        <v>1776</v>
      </c>
      <c r="C412" s="779"/>
      <c r="D412" s="723"/>
      <c r="E412" s="723"/>
      <c r="F412" s="723"/>
      <c r="G412" s="747">
        <f>SUM(H414:H416)</f>
        <v>0</v>
      </c>
      <c r="H412" s="723"/>
      <c r="J412" s="779"/>
      <c r="K412" s="723"/>
      <c r="L412" s="723"/>
    </row>
    <row r="413" spans="1:12" ht="13.5" customHeight="1" x14ac:dyDescent="0.2">
      <c r="A413" s="316"/>
      <c r="B413" s="558"/>
      <c r="C413" s="406"/>
      <c r="D413" s="318"/>
      <c r="E413" s="572"/>
      <c r="F413" s="572"/>
      <c r="G413" s="572"/>
      <c r="H413" s="319"/>
      <c r="J413" s="406"/>
      <c r="K413" s="318"/>
      <c r="L413" s="319"/>
    </row>
    <row r="414" spans="1:12" ht="52.5" customHeight="1" x14ac:dyDescent="0.2">
      <c r="A414" s="316" t="s">
        <v>2541</v>
      </c>
      <c r="B414" s="558" t="s">
        <v>2542</v>
      </c>
      <c r="C414" s="406"/>
      <c r="D414" s="318" t="s">
        <v>451</v>
      </c>
      <c r="E414" s="572">
        <v>75.790000000000006</v>
      </c>
      <c r="F414" s="572">
        <v>75.790000000000006</v>
      </c>
      <c r="G414" s="572">
        <v>75.790000000000006</v>
      </c>
      <c r="H414" s="324" t="str">
        <f>'Series 1100 Design'!H414</f>
        <v/>
      </c>
      <c r="J414" s="406"/>
      <c r="K414" s="318" t="s">
        <v>451</v>
      </c>
      <c r="L414" s="324" t="str">
        <f>'Series 1100 Final'!H414</f>
        <v/>
      </c>
    </row>
    <row r="415" spans="1:12" ht="13.5" customHeight="1" x14ac:dyDescent="0.2">
      <c r="A415" s="316"/>
      <c r="B415" s="558"/>
      <c r="C415" s="406"/>
      <c r="D415" s="318"/>
      <c r="E415" s="572"/>
      <c r="F415" s="572"/>
      <c r="G415" s="572"/>
      <c r="H415" s="319"/>
      <c r="J415" s="406"/>
      <c r="K415" s="318"/>
      <c r="L415" s="319"/>
    </row>
    <row r="416" spans="1:12" ht="54" customHeight="1" x14ac:dyDescent="0.2">
      <c r="A416" s="316" t="s">
        <v>2543</v>
      </c>
      <c r="B416" s="558" t="s">
        <v>2544</v>
      </c>
      <c r="C416" s="406"/>
      <c r="D416" s="318" t="s">
        <v>451</v>
      </c>
      <c r="E416" s="572">
        <v>75.790000000000006</v>
      </c>
      <c r="F416" s="572">
        <v>82.06</v>
      </c>
      <c r="G416" s="572">
        <v>82.06</v>
      </c>
      <c r="H416" s="324" t="str">
        <f>'Series 1100 Design'!H416</f>
        <v/>
      </c>
      <c r="J416" s="406"/>
      <c r="K416" s="318" t="s">
        <v>451</v>
      </c>
      <c r="L416" s="324" t="str">
        <f>'Series 1100 Final'!H416</f>
        <v/>
      </c>
    </row>
    <row r="417" spans="1:12" ht="13.5" customHeight="1" x14ac:dyDescent="0.2">
      <c r="A417" s="316"/>
      <c r="B417" s="317"/>
      <c r="C417" s="406"/>
      <c r="D417" s="318"/>
      <c r="E417" s="572"/>
      <c r="F417" s="572"/>
      <c r="G417" s="572"/>
      <c r="H417" s="319"/>
      <c r="J417" s="406"/>
      <c r="K417" s="318"/>
      <c r="L417" s="319"/>
    </row>
    <row r="418" spans="1:12" ht="13.5" customHeight="1" x14ac:dyDescent="0.2">
      <c r="A418" s="331"/>
      <c r="B418" s="586" t="s">
        <v>2315</v>
      </c>
      <c r="C418" s="484"/>
      <c r="D418" s="334"/>
      <c r="E418" s="804" t="s">
        <v>1633</v>
      </c>
      <c r="F418" s="804" t="s">
        <v>1595</v>
      </c>
      <c r="G418" s="804" t="s">
        <v>1596</v>
      </c>
      <c r="H418" s="334"/>
      <c r="J418" s="484"/>
      <c r="K418" s="334"/>
      <c r="L418" s="334"/>
    </row>
    <row r="419" spans="1:12" ht="13.5" customHeight="1" x14ac:dyDescent="0.2">
      <c r="A419" s="794"/>
      <c r="B419" s="721" t="s">
        <v>2210</v>
      </c>
      <c r="C419" s="779"/>
      <c r="D419" s="723"/>
      <c r="E419" s="723"/>
      <c r="F419" s="723"/>
      <c r="G419" s="747">
        <f>SUM(H421:H423)</f>
        <v>0</v>
      </c>
      <c r="H419" s="723"/>
      <c r="J419" s="779"/>
      <c r="K419" s="723"/>
      <c r="L419" s="723"/>
    </row>
    <row r="420" spans="1:12" ht="13.5" customHeight="1" x14ac:dyDescent="0.2">
      <c r="A420" s="316"/>
      <c r="B420" s="558"/>
      <c r="C420" s="406"/>
      <c r="D420" s="318"/>
      <c r="E420" s="572"/>
      <c r="F420" s="572"/>
      <c r="G420" s="572"/>
      <c r="H420" s="319"/>
      <c r="J420" s="406"/>
      <c r="K420" s="318"/>
      <c r="L420" s="319"/>
    </row>
    <row r="421" spans="1:12" ht="52.5" customHeight="1" x14ac:dyDescent="0.2">
      <c r="A421" s="316" t="s">
        <v>2545</v>
      </c>
      <c r="B421" s="558" t="s">
        <v>2546</v>
      </c>
      <c r="C421" s="406"/>
      <c r="D421" s="318" t="s">
        <v>451</v>
      </c>
      <c r="E421" s="572">
        <v>82.06</v>
      </c>
      <c r="F421" s="572">
        <v>82.06</v>
      </c>
      <c r="G421" s="572">
        <v>82.06</v>
      </c>
      <c r="H421" s="324" t="str">
        <f>'Series 1100 Design'!H421</f>
        <v/>
      </c>
      <c r="J421" s="406"/>
      <c r="K421" s="318" t="s">
        <v>451</v>
      </c>
      <c r="L421" s="324" t="str">
        <f>'Series 1100 Final'!H421</f>
        <v/>
      </c>
    </row>
    <row r="422" spans="1:12" ht="13.5" customHeight="1" x14ac:dyDescent="0.2">
      <c r="A422" s="316"/>
      <c r="B422" s="558"/>
      <c r="C422" s="406"/>
      <c r="D422" s="318"/>
      <c r="E422" s="572"/>
      <c r="F422" s="572"/>
      <c r="G422" s="572"/>
      <c r="H422" s="319"/>
      <c r="J422" s="406"/>
      <c r="K422" s="318"/>
      <c r="L422" s="319"/>
    </row>
    <row r="423" spans="1:12" ht="58.5" customHeight="1" x14ac:dyDescent="0.2">
      <c r="A423" s="316" t="s">
        <v>2547</v>
      </c>
      <c r="B423" s="558" t="s">
        <v>2548</v>
      </c>
      <c r="C423" s="406"/>
      <c r="D423" s="318" t="s">
        <v>451</v>
      </c>
      <c r="E423" s="572">
        <v>82.06</v>
      </c>
      <c r="F423" s="572">
        <v>82.06</v>
      </c>
      <c r="G423" s="572">
        <v>82.06</v>
      </c>
      <c r="H423" s="324" t="str">
        <f>'Series 1100 Design'!H423</f>
        <v/>
      </c>
      <c r="J423" s="406"/>
      <c r="K423" s="318" t="s">
        <v>451</v>
      </c>
      <c r="L423" s="324" t="str">
        <f>'Series 1100 Final'!H423</f>
        <v/>
      </c>
    </row>
    <row r="424" spans="1:12" ht="13.5" customHeight="1" x14ac:dyDescent="0.2">
      <c r="A424" s="316"/>
      <c r="B424" s="558"/>
      <c r="C424" s="406"/>
      <c r="D424" s="318"/>
      <c r="E424" s="572"/>
      <c r="F424" s="572"/>
      <c r="G424" s="572"/>
      <c r="H424" s="319"/>
      <c r="J424" s="406"/>
      <c r="K424" s="318"/>
      <c r="L424" s="319"/>
    </row>
    <row r="425" spans="1:12" ht="13.5" customHeight="1" x14ac:dyDescent="0.2">
      <c r="A425" s="331"/>
      <c r="B425" s="586" t="s">
        <v>2345</v>
      </c>
      <c r="C425" s="484"/>
      <c r="D425" s="334"/>
      <c r="E425" s="804" t="s">
        <v>1633</v>
      </c>
      <c r="F425" s="804" t="s">
        <v>1595</v>
      </c>
      <c r="G425" s="804" t="s">
        <v>1596</v>
      </c>
      <c r="H425" s="334"/>
      <c r="J425" s="484"/>
      <c r="K425" s="334"/>
      <c r="L425" s="334"/>
    </row>
    <row r="426" spans="1:12" ht="13.5" customHeight="1" x14ac:dyDescent="0.2">
      <c r="A426" s="794"/>
      <c r="B426" s="721" t="s">
        <v>2210</v>
      </c>
      <c r="C426" s="779"/>
      <c r="D426" s="723"/>
      <c r="E426" s="723"/>
      <c r="F426" s="723"/>
      <c r="G426" s="747">
        <f>SUM(H428:H430)</f>
        <v>0</v>
      </c>
      <c r="H426" s="723"/>
      <c r="J426" s="779"/>
      <c r="K426" s="723"/>
      <c r="L426" s="723"/>
    </row>
    <row r="427" spans="1:12" ht="13.5" customHeight="1" x14ac:dyDescent="0.2">
      <c r="A427" s="316"/>
      <c r="B427" s="558"/>
      <c r="C427" s="406"/>
      <c r="D427" s="318"/>
      <c r="E427" s="572"/>
      <c r="F427" s="572"/>
      <c r="G427" s="572"/>
      <c r="H427" s="319"/>
      <c r="J427" s="406"/>
      <c r="K427" s="318"/>
      <c r="L427" s="319"/>
    </row>
    <row r="428" spans="1:12" ht="52.5" customHeight="1" x14ac:dyDescent="0.2">
      <c r="A428" s="316" t="s">
        <v>2549</v>
      </c>
      <c r="B428" s="558" t="s">
        <v>2550</v>
      </c>
      <c r="C428" s="406"/>
      <c r="D428" s="318" t="s">
        <v>451</v>
      </c>
      <c r="E428" s="572">
        <v>82.06</v>
      </c>
      <c r="F428" s="572">
        <v>82.06</v>
      </c>
      <c r="G428" s="572">
        <v>82.06</v>
      </c>
      <c r="H428" s="324" t="str">
        <f>'Series 1100 Design'!H428</f>
        <v/>
      </c>
      <c r="J428" s="406"/>
      <c r="K428" s="318" t="s">
        <v>451</v>
      </c>
      <c r="L428" s="324" t="str">
        <f>'Series 1100 Final'!H428</f>
        <v/>
      </c>
    </row>
    <row r="429" spans="1:12" ht="13.5" customHeight="1" x14ac:dyDescent="0.2">
      <c r="A429" s="316"/>
      <c r="B429" s="597"/>
      <c r="C429" s="406"/>
      <c r="D429" s="318"/>
      <c r="E429" s="572"/>
      <c r="F429" s="572"/>
      <c r="G429" s="572"/>
      <c r="H429" s="319"/>
      <c r="J429" s="406"/>
      <c r="K429" s="318"/>
      <c r="L429" s="319"/>
    </row>
    <row r="430" spans="1:12" ht="54.75" customHeight="1" x14ac:dyDescent="0.2">
      <c r="A430" s="316" t="s">
        <v>2551</v>
      </c>
      <c r="B430" s="558" t="s">
        <v>2552</v>
      </c>
      <c r="C430" s="406"/>
      <c r="D430" s="318" t="s">
        <v>451</v>
      </c>
      <c r="E430" s="572">
        <v>82.06</v>
      </c>
      <c r="F430" s="572">
        <v>82.06</v>
      </c>
      <c r="G430" s="572">
        <v>82.06</v>
      </c>
      <c r="H430" s="324" t="str">
        <f>'Series 1100 Design'!H430</f>
        <v/>
      </c>
      <c r="J430" s="406"/>
      <c r="K430" s="318" t="s">
        <v>451</v>
      </c>
      <c r="L430" s="324" t="str">
        <f>'Series 1100 Final'!H430</f>
        <v/>
      </c>
    </row>
    <row r="431" spans="1:12" ht="13.5" customHeight="1" x14ac:dyDescent="0.2">
      <c r="A431" s="316"/>
      <c r="B431" s="597"/>
      <c r="C431" s="406"/>
      <c r="D431" s="318"/>
      <c r="E431" s="572"/>
      <c r="F431" s="572"/>
      <c r="G431" s="572"/>
      <c r="H431" s="319"/>
      <c r="J431" s="406"/>
      <c r="K431" s="318"/>
      <c r="L431" s="319"/>
    </row>
    <row r="432" spans="1:12" x14ac:dyDescent="0.2">
      <c r="A432" s="562"/>
      <c r="B432" s="597"/>
      <c r="C432" s="659"/>
      <c r="D432" s="562"/>
      <c r="E432" s="336"/>
      <c r="F432" s="336"/>
      <c r="G432" s="336"/>
      <c r="H432" s="569"/>
      <c r="J432" s="659"/>
      <c r="K432" s="562"/>
      <c r="L432" s="569"/>
    </row>
    <row r="433" spans="1:12" x14ac:dyDescent="0.2">
      <c r="A433" s="311"/>
      <c r="B433" s="563" t="s">
        <v>2553</v>
      </c>
      <c r="C433" s="487"/>
      <c r="D433" s="568"/>
      <c r="E433" s="806"/>
      <c r="F433" s="806"/>
      <c r="G433" s="806"/>
      <c r="H433" s="568"/>
      <c r="J433" s="487"/>
      <c r="K433" s="568"/>
      <c r="L433" s="568"/>
    </row>
    <row r="434" spans="1:12" x14ac:dyDescent="0.2">
      <c r="A434" s="316"/>
      <c r="B434" s="558"/>
      <c r="C434" s="406"/>
      <c r="D434" s="562"/>
      <c r="E434" s="572"/>
      <c r="F434" s="572"/>
      <c r="G434" s="572"/>
      <c r="H434" s="569"/>
      <c r="J434" s="406"/>
      <c r="K434" s="562"/>
      <c r="L434" s="569"/>
    </row>
    <row r="435" spans="1:12" x14ac:dyDescent="0.2">
      <c r="A435" s="331"/>
      <c r="B435" s="586" t="s">
        <v>1775</v>
      </c>
      <c r="C435" s="484"/>
      <c r="D435" s="587"/>
      <c r="E435" s="804" t="s">
        <v>1747</v>
      </c>
      <c r="F435" s="804" t="s">
        <v>2554</v>
      </c>
      <c r="G435" s="804" t="s">
        <v>2555</v>
      </c>
      <c r="H435" s="587"/>
      <c r="J435" s="484"/>
      <c r="K435" s="587"/>
      <c r="L435" s="587"/>
    </row>
    <row r="436" spans="1:12" x14ac:dyDescent="0.2">
      <c r="A436" s="794"/>
      <c r="B436" s="721" t="s">
        <v>2210</v>
      </c>
      <c r="C436" s="779"/>
      <c r="D436" s="723"/>
      <c r="E436" s="723"/>
      <c r="F436" s="723"/>
      <c r="G436" s="747">
        <f>SUM(H438:H456)</f>
        <v>0</v>
      </c>
      <c r="H436" s="723"/>
      <c r="J436" s="779"/>
      <c r="K436" s="723"/>
      <c r="L436" s="723"/>
    </row>
    <row r="437" spans="1:12" x14ac:dyDescent="0.2">
      <c r="A437" s="316"/>
      <c r="B437" s="558"/>
      <c r="C437" s="406"/>
      <c r="D437" s="562"/>
      <c r="E437" s="572"/>
      <c r="F437" s="572"/>
      <c r="G437" s="572"/>
      <c r="H437" s="569"/>
      <c r="J437" s="406"/>
      <c r="K437" s="562"/>
      <c r="L437" s="569"/>
    </row>
    <row r="438" spans="1:12" ht="25.5" x14ac:dyDescent="0.2">
      <c r="A438" s="316" t="s">
        <v>2556</v>
      </c>
      <c r="B438" s="558" t="s">
        <v>2557</v>
      </c>
      <c r="C438" s="406"/>
      <c r="D438" s="562" t="s">
        <v>401</v>
      </c>
      <c r="E438" s="572">
        <v>12.46</v>
      </c>
      <c r="F438" s="572">
        <v>10.02</v>
      </c>
      <c r="G438" s="572">
        <v>9.26</v>
      </c>
      <c r="H438" s="324" t="str">
        <f>'Series 1100 Design'!H438</f>
        <v/>
      </c>
      <c r="J438" s="406"/>
      <c r="K438" s="562" t="s">
        <v>401</v>
      </c>
      <c r="L438" s="324" t="str">
        <f>'Series 1100 Final'!H438</f>
        <v/>
      </c>
    </row>
    <row r="439" spans="1:12" x14ac:dyDescent="0.2">
      <c r="A439" s="316"/>
      <c r="B439" s="558"/>
      <c r="C439" s="406"/>
      <c r="D439" s="562"/>
      <c r="E439" s="572"/>
      <c r="F439" s="572"/>
      <c r="G439" s="572"/>
      <c r="H439" s="569"/>
      <c r="J439" s="406"/>
      <c r="K439" s="562"/>
      <c r="L439" s="569"/>
    </row>
    <row r="440" spans="1:12" ht="25.5" x14ac:dyDescent="0.2">
      <c r="A440" s="316" t="s">
        <v>2558</v>
      </c>
      <c r="B440" s="558" t="s">
        <v>2559</v>
      </c>
      <c r="C440" s="406"/>
      <c r="D440" s="562" t="s">
        <v>401</v>
      </c>
      <c r="E440" s="572">
        <v>12.17</v>
      </c>
      <c r="F440" s="572">
        <v>9.73</v>
      </c>
      <c r="G440" s="572">
        <v>8.9700000000000006</v>
      </c>
      <c r="H440" s="324" t="str">
        <f>'Series 1100 Design'!H440</f>
        <v/>
      </c>
      <c r="J440" s="406"/>
      <c r="K440" s="562" t="s">
        <v>401</v>
      </c>
      <c r="L440" s="324" t="str">
        <f>'Series 1100 Final'!H440</f>
        <v/>
      </c>
    </row>
    <row r="441" spans="1:12" x14ac:dyDescent="0.2">
      <c r="A441" s="316"/>
      <c r="B441" s="558"/>
      <c r="C441" s="406"/>
      <c r="D441" s="562"/>
      <c r="E441" s="572"/>
      <c r="F441" s="572"/>
      <c r="G441" s="572"/>
      <c r="H441" s="569"/>
      <c r="J441" s="406"/>
      <c r="K441" s="562"/>
      <c r="L441" s="569"/>
    </row>
    <row r="442" spans="1:12" ht="25.5" customHeight="1" x14ac:dyDescent="0.2">
      <c r="A442" s="316" t="s">
        <v>2560</v>
      </c>
      <c r="B442" s="558" t="s">
        <v>2561</v>
      </c>
      <c r="C442" s="406"/>
      <c r="D442" s="562" t="s">
        <v>401</v>
      </c>
      <c r="E442" s="572">
        <v>16.55</v>
      </c>
      <c r="F442" s="572">
        <v>13</v>
      </c>
      <c r="G442" s="572">
        <v>11.98</v>
      </c>
      <c r="H442" s="324" t="str">
        <f>'Series 1100 Design'!H442</f>
        <v/>
      </c>
      <c r="J442" s="406"/>
      <c r="K442" s="562" t="s">
        <v>401</v>
      </c>
      <c r="L442" s="324" t="str">
        <f>'Series 1100 Final'!H442</f>
        <v/>
      </c>
    </row>
    <row r="443" spans="1:12" x14ac:dyDescent="0.2">
      <c r="A443" s="316"/>
      <c r="B443" s="558"/>
      <c r="C443" s="406"/>
      <c r="D443" s="562"/>
      <c r="E443" s="572"/>
      <c r="F443" s="572"/>
      <c r="G443" s="572"/>
      <c r="H443" s="569"/>
      <c r="J443" s="406"/>
      <c r="K443" s="562"/>
      <c r="L443" s="569"/>
    </row>
    <row r="444" spans="1:12" ht="25.5" x14ac:dyDescent="0.2">
      <c r="A444" s="316" t="s">
        <v>2562</v>
      </c>
      <c r="B444" s="558" t="s">
        <v>2563</v>
      </c>
      <c r="C444" s="406"/>
      <c r="D444" s="562" t="s">
        <v>401</v>
      </c>
      <c r="E444" s="572">
        <v>16.12</v>
      </c>
      <c r="F444" s="572">
        <v>12.56</v>
      </c>
      <c r="G444" s="572">
        <v>11.54</v>
      </c>
      <c r="H444" s="324" t="str">
        <f>'Series 1100 Design'!H444</f>
        <v/>
      </c>
      <c r="J444" s="406"/>
      <c r="K444" s="562" t="s">
        <v>401</v>
      </c>
      <c r="L444" s="324" t="str">
        <f>'Series 1100 Final'!H444</f>
        <v/>
      </c>
    </row>
    <row r="445" spans="1:12" x14ac:dyDescent="0.2">
      <c r="A445" s="316"/>
      <c r="B445" s="558"/>
      <c r="C445" s="406"/>
      <c r="D445" s="562"/>
      <c r="E445" s="572"/>
      <c r="F445" s="572"/>
      <c r="G445" s="572"/>
      <c r="H445" s="569"/>
      <c r="J445" s="406"/>
      <c r="K445" s="562"/>
      <c r="L445" s="569"/>
    </row>
    <row r="446" spans="1:12" ht="25.5" x14ac:dyDescent="0.2">
      <c r="A446" s="316" t="s">
        <v>2564</v>
      </c>
      <c r="B446" s="558" t="s">
        <v>2565</v>
      </c>
      <c r="C446" s="406"/>
      <c r="D446" s="562" t="s">
        <v>401</v>
      </c>
      <c r="E446" s="572">
        <v>23.05</v>
      </c>
      <c r="F446" s="572">
        <v>17.350000000000001</v>
      </c>
      <c r="G446" s="572">
        <v>15.92</v>
      </c>
      <c r="H446" s="324" t="str">
        <f>'Series 1100 Design'!H446</f>
        <v/>
      </c>
      <c r="J446" s="406"/>
      <c r="K446" s="562" t="s">
        <v>401</v>
      </c>
      <c r="L446" s="324" t="str">
        <f>'Series 1100 Final'!H446</f>
        <v/>
      </c>
    </row>
    <row r="447" spans="1:12" x14ac:dyDescent="0.2">
      <c r="A447" s="316"/>
      <c r="B447" s="558"/>
      <c r="C447" s="406"/>
      <c r="D447" s="562"/>
      <c r="E447" s="572"/>
      <c r="F447" s="572"/>
      <c r="G447" s="572"/>
      <c r="H447" s="569"/>
      <c r="J447" s="406"/>
      <c r="K447" s="562"/>
      <c r="L447" s="569"/>
    </row>
    <row r="448" spans="1:12" ht="25.5" x14ac:dyDescent="0.2">
      <c r="A448" s="316" t="s">
        <v>2566</v>
      </c>
      <c r="B448" s="558" t="s">
        <v>2567</v>
      </c>
      <c r="C448" s="406"/>
      <c r="D448" s="562" t="s">
        <v>401</v>
      </c>
      <c r="E448" s="572">
        <v>22.4</v>
      </c>
      <c r="F448" s="572">
        <v>16.7</v>
      </c>
      <c r="G448" s="572">
        <v>15.27</v>
      </c>
      <c r="H448" s="324" t="str">
        <f>'Series 1100 Design'!H448</f>
        <v/>
      </c>
      <c r="J448" s="406"/>
      <c r="K448" s="562" t="s">
        <v>401</v>
      </c>
      <c r="L448" s="324" t="str">
        <f>'Series 1100 Final'!H448</f>
        <v/>
      </c>
    </row>
    <row r="449" spans="1:12" x14ac:dyDescent="0.2">
      <c r="A449" s="316"/>
      <c r="B449" s="558"/>
      <c r="C449" s="406"/>
      <c r="D449" s="562"/>
      <c r="E449" s="572"/>
      <c r="F449" s="572"/>
      <c r="G449" s="572"/>
      <c r="H449" s="569"/>
      <c r="J449" s="406"/>
      <c r="K449" s="562"/>
      <c r="L449" s="569"/>
    </row>
    <row r="450" spans="1:12" ht="25.5" x14ac:dyDescent="0.2">
      <c r="A450" s="316" t="s">
        <v>2568</v>
      </c>
      <c r="B450" s="558" t="s">
        <v>2569</v>
      </c>
      <c r="C450" s="406"/>
      <c r="D450" s="562" t="s">
        <v>401</v>
      </c>
      <c r="E450" s="572">
        <v>33.89</v>
      </c>
      <c r="F450" s="572">
        <v>23.21</v>
      </c>
      <c r="G450" s="572">
        <v>21.08</v>
      </c>
      <c r="H450" s="324" t="str">
        <f>'Series 1100 Design'!H450</f>
        <v/>
      </c>
      <c r="J450" s="406"/>
      <c r="K450" s="562" t="s">
        <v>401</v>
      </c>
      <c r="L450" s="324" t="str">
        <f>'Series 1100 Final'!H450</f>
        <v/>
      </c>
    </row>
    <row r="451" spans="1:12" x14ac:dyDescent="0.2">
      <c r="A451" s="316"/>
      <c r="B451" s="558"/>
      <c r="C451" s="406"/>
      <c r="D451" s="562"/>
      <c r="E451" s="572"/>
      <c r="F451" s="572"/>
      <c r="G451" s="572"/>
      <c r="H451" s="569"/>
      <c r="J451" s="406"/>
      <c r="K451" s="562"/>
      <c r="L451" s="569"/>
    </row>
    <row r="452" spans="1:12" ht="25.5" x14ac:dyDescent="0.2">
      <c r="A452" s="316" t="s">
        <v>2570</v>
      </c>
      <c r="B452" s="558" t="s">
        <v>2571</v>
      </c>
      <c r="C452" s="406"/>
      <c r="D452" s="562" t="s">
        <v>401</v>
      </c>
      <c r="E452" s="572">
        <v>32.96</v>
      </c>
      <c r="F452" s="572">
        <v>22.28</v>
      </c>
      <c r="G452" s="572">
        <v>20.149999999999999</v>
      </c>
      <c r="H452" s="324" t="str">
        <f>'Series 1100 Design'!H452</f>
        <v/>
      </c>
      <c r="J452" s="406"/>
      <c r="K452" s="562" t="s">
        <v>401</v>
      </c>
      <c r="L452" s="324" t="str">
        <f>'Series 1100 Final'!H452</f>
        <v/>
      </c>
    </row>
    <row r="453" spans="1:12" x14ac:dyDescent="0.2">
      <c r="A453" s="316"/>
      <c r="B453" s="558"/>
      <c r="C453" s="406"/>
      <c r="D453" s="562"/>
      <c r="E453" s="572"/>
      <c r="F453" s="572"/>
      <c r="G453" s="572"/>
      <c r="H453" s="569"/>
      <c r="J453" s="406"/>
      <c r="K453" s="562"/>
      <c r="L453" s="569"/>
    </row>
    <row r="454" spans="1:12" ht="25.5" customHeight="1" x14ac:dyDescent="0.2">
      <c r="A454" s="316" t="s">
        <v>2572</v>
      </c>
      <c r="B454" s="558" t="s">
        <v>2573</v>
      </c>
      <c r="C454" s="406"/>
      <c r="D454" s="562" t="s">
        <v>401</v>
      </c>
      <c r="E454" s="572">
        <v>24.6</v>
      </c>
      <c r="F454" s="572">
        <v>21.04</v>
      </c>
      <c r="G454" s="572">
        <v>20.010000000000002</v>
      </c>
      <c r="H454" s="324" t="str">
        <f>'Series 1100 Design'!H454</f>
        <v/>
      </c>
      <c r="J454" s="406"/>
      <c r="K454" s="562" t="s">
        <v>401</v>
      </c>
      <c r="L454" s="324" t="str">
        <f>'Series 1100 Final'!H454</f>
        <v/>
      </c>
    </row>
    <row r="455" spans="1:12" x14ac:dyDescent="0.2">
      <c r="A455" s="316"/>
      <c r="B455" s="558"/>
      <c r="C455" s="406"/>
      <c r="D455" s="562"/>
      <c r="E455" s="572"/>
      <c r="F455" s="572"/>
      <c r="G455" s="572"/>
      <c r="H455" s="569"/>
      <c r="J455" s="406"/>
      <c r="K455" s="562"/>
      <c r="L455" s="569"/>
    </row>
    <row r="456" spans="1:12" ht="25.5" x14ac:dyDescent="0.2">
      <c r="A456" s="316" t="s">
        <v>2574</v>
      </c>
      <c r="B456" s="558" t="s">
        <v>2575</v>
      </c>
      <c r="C456" s="406"/>
      <c r="D456" s="562" t="s">
        <v>401</v>
      </c>
      <c r="E456" s="572">
        <v>35.11</v>
      </c>
      <c r="F456" s="572">
        <v>29.42</v>
      </c>
      <c r="G456" s="572">
        <v>26.97</v>
      </c>
      <c r="H456" s="324" t="str">
        <f>'Series 1100 Design'!H456</f>
        <v/>
      </c>
      <c r="J456" s="406"/>
      <c r="K456" s="562" t="s">
        <v>401</v>
      </c>
      <c r="L456" s="324" t="str">
        <f>'Series 1100 Final'!H456</f>
        <v/>
      </c>
    </row>
    <row r="457" spans="1:12" x14ac:dyDescent="0.2">
      <c r="A457" s="316"/>
      <c r="B457" s="558"/>
      <c r="C457" s="406"/>
      <c r="D457" s="562"/>
      <c r="E457" s="572"/>
      <c r="F457" s="572"/>
      <c r="G457" s="572"/>
      <c r="H457" s="569"/>
      <c r="J457" s="406"/>
      <c r="K457" s="562"/>
      <c r="L457" s="569"/>
    </row>
    <row r="458" spans="1:12" x14ac:dyDescent="0.2">
      <c r="A458" s="331"/>
      <c r="B458" s="586" t="s">
        <v>2576</v>
      </c>
      <c r="C458" s="484"/>
      <c r="D458" s="587"/>
      <c r="E458" s="804"/>
      <c r="F458" s="804" t="s">
        <v>1428</v>
      </c>
      <c r="G458" s="804" t="s">
        <v>1429</v>
      </c>
      <c r="H458" s="587"/>
      <c r="J458" s="484"/>
      <c r="K458" s="587"/>
      <c r="L458" s="587"/>
    </row>
    <row r="459" spans="1:12" x14ac:dyDescent="0.2">
      <c r="A459" s="474"/>
      <c r="B459" s="475" t="s">
        <v>2577</v>
      </c>
      <c r="C459" s="778"/>
      <c r="D459" s="476"/>
      <c r="E459" s="476"/>
      <c r="F459" s="476"/>
      <c r="G459" s="736">
        <f>SUM(H466:H478)</f>
        <v>0</v>
      </c>
      <c r="H459" s="476"/>
      <c r="J459" s="778"/>
      <c r="K459" s="476"/>
      <c r="L459" s="476"/>
    </row>
    <row r="460" spans="1:12" x14ac:dyDescent="0.2">
      <c r="A460" s="794"/>
      <c r="B460" s="721" t="s">
        <v>2210</v>
      </c>
      <c r="C460" s="779"/>
      <c r="D460" s="723"/>
      <c r="E460" s="723"/>
      <c r="F460" s="723"/>
      <c r="G460" s="747">
        <f>SUM(H462:H464)</f>
        <v>0</v>
      </c>
      <c r="H460" s="723"/>
      <c r="J460" s="779"/>
      <c r="K460" s="723"/>
      <c r="L460" s="723"/>
    </row>
    <row r="461" spans="1:12" x14ac:dyDescent="0.2">
      <c r="A461" s="316"/>
      <c r="B461" s="558"/>
      <c r="C461" s="406"/>
      <c r="D461" s="562"/>
      <c r="E461" s="808"/>
      <c r="F461" s="808"/>
      <c r="G461" s="808"/>
      <c r="H461" s="569"/>
      <c r="J461" s="406"/>
      <c r="K461" s="562"/>
      <c r="L461" s="569"/>
    </row>
    <row r="462" spans="1:12" ht="30" customHeight="1" x14ac:dyDescent="0.2">
      <c r="A462" s="316" t="s">
        <v>2578</v>
      </c>
      <c r="B462" s="558" t="s">
        <v>2579</v>
      </c>
      <c r="C462" s="406"/>
      <c r="D462" s="346" t="s">
        <v>1236</v>
      </c>
      <c r="E462" s="572">
        <v>33.53</v>
      </c>
      <c r="F462" s="572">
        <v>29.97</v>
      </c>
      <c r="G462" s="572">
        <v>27.6</v>
      </c>
      <c r="H462" s="324" t="str">
        <f>'Series 1100 Design'!H462</f>
        <v/>
      </c>
      <c r="J462" s="406"/>
      <c r="K462" s="346" t="s">
        <v>1236</v>
      </c>
      <c r="L462" s="324" t="str">
        <f>'Series 1100 Final'!H462</f>
        <v/>
      </c>
    </row>
    <row r="463" spans="1:12" x14ac:dyDescent="0.2">
      <c r="A463" s="316"/>
      <c r="B463" s="558"/>
      <c r="C463" s="406"/>
      <c r="D463" s="562"/>
      <c r="E463" s="818"/>
      <c r="F463" s="818"/>
      <c r="G463" s="818"/>
      <c r="H463" s="730"/>
      <c r="J463" s="406"/>
      <c r="K463" s="562"/>
      <c r="L463" s="730"/>
    </row>
    <row r="464" spans="1:12" ht="27" x14ac:dyDescent="0.2">
      <c r="A464" s="316" t="s">
        <v>2580</v>
      </c>
      <c r="B464" s="558" t="s">
        <v>2581</v>
      </c>
      <c r="C464" s="406"/>
      <c r="D464" s="346" t="s">
        <v>1236</v>
      </c>
      <c r="E464" s="572">
        <v>31.11</v>
      </c>
      <c r="F464" s="572">
        <v>27.55</v>
      </c>
      <c r="G464" s="572">
        <v>25.18</v>
      </c>
      <c r="H464" s="324" t="str">
        <f>'Series 1100 Design'!H464</f>
        <v/>
      </c>
      <c r="J464" s="406"/>
      <c r="K464" s="346" t="s">
        <v>1236</v>
      </c>
      <c r="L464" s="324" t="str">
        <f>'Series 1100 Final'!H464</f>
        <v/>
      </c>
    </row>
    <row r="465" spans="1:12" x14ac:dyDescent="0.2">
      <c r="A465" s="316"/>
      <c r="B465" s="558"/>
      <c r="C465" s="406"/>
      <c r="D465" s="562"/>
      <c r="E465" s="818"/>
      <c r="F465" s="818"/>
      <c r="G465" s="818"/>
      <c r="H465" s="730"/>
      <c r="J465" s="406"/>
      <c r="K465" s="562"/>
      <c r="L465" s="730"/>
    </row>
    <row r="466" spans="1:12" ht="41.25" customHeight="1" x14ac:dyDescent="0.2">
      <c r="A466" s="316" t="s">
        <v>2582</v>
      </c>
      <c r="B466" s="558" t="s">
        <v>2583</v>
      </c>
      <c r="C466" s="406"/>
      <c r="D466" s="562" t="s">
        <v>1236</v>
      </c>
      <c r="E466" s="574">
        <v>252.94</v>
      </c>
      <c r="F466" s="574">
        <v>236.92</v>
      </c>
      <c r="G466" s="574">
        <v>229.63</v>
      </c>
      <c r="H466" s="324" t="str">
        <f>'Series 1100 Design'!H466</f>
        <v/>
      </c>
      <c r="J466" s="406"/>
      <c r="K466" s="562" t="s">
        <v>1236</v>
      </c>
      <c r="L466" s="324" t="str">
        <f>'Series 1100 Final'!H466</f>
        <v/>
      </c>
    </row>
    <row r="467" spans="1:12" x14ac:dyDescent="0.2">
      <c r="A467" s="316"/>
      <c r="B467" s="558"/>
      <c r="C467" s="406"/>
      <c r="D467" s="562"/>
      <c r="E467" s="574"/>
      <c r="F467" s="574"/>
      <c r="G467" s="574"/>
      <c r="H467" s="730"/>
      <c r="J467" s="406"/>
      <c r="K467" s="562"/>
      <c r="L467" s="730"/>
    </row>
    <row r="468" spans="1:12" ht="52.5" x14ac:dyDescent="0.2">
      <c r="A468" s="316" t="s">
        <v>2584</v>
      </c>
      <c r="B468" s="558" t="s">
        <v>2585</v>
      </c>
      <c r="C468" s="406"/>
      <c r="D468" s="562" t="s">
        <v>1236</v>
      </c>
      <c r="E468" s="574">
        <v>298.91000000000003</v>
      </c>
      <c r="F468" s="574">
        <v>282.87</v>
      </c>
      <c r="G468" s="574">
        <v>275.58999999999997</v>
      </c>
      <c r="H468" s="324" t="str">
        <f>'Series 1100 Design'!H468</f>
        <v/>
      </c>
      <c r="J468" s="406"/>
      <c r="K468" s="562" t="s">
        <v>1236</v>
      </c>
      <c r="L468" s="324" t="str">
        <f>'Series 1100 Final'!H468</f>
        <v/>
      </c>
    </row>
    <row r="469" spans="1:12" x14ac:dyDescent="0.2">
      <c r="A469" s="316"/>
      <c r="B469" s="558"/>
      <c r="C469" s="406"/>
      <c r="D469" s="562"/>
      <c r="E469" s="574"/>
      <c r="F469" s="574"/>
      <c r="G469" s="574"/>
      <c r="H469" s="730"/>
      <c r="J469" s="406"/>
      <c r="K469" s="562"/>
      <c r="L469" s="730"/>
    </row>
    <row r="470" spans="1:12" ht="39" customHeight="1" x14ac:dyDescent="0.2">
      <c r="A470" s="316" t="s">
        <v>2586</v>
      </c>
      <c r="B470" s="558" t="s">
        <v>2587</v>
      </c>
      <c r="C470" s="406"/>
      <c r="D470" s="346" t="s">
        <v>1236</v>
      </c>
      <c r="E470" s="574">
        <v>252.94</v>
      </c>
      <c r="F470" s="574">
        <v>236.92</v>
      </c>
      <c r="G470" s="574">
        <v>229.63</v>
      </c>
      <c r="H470" s="324" t="str">
        <f>'Series 1100 Design'!H470</f>
        <v/>
      </c>
      <c r="J470" s="406"/>
      <c r="K470" s="346" t="s">
        <v>1236</v>
      </c>
      <c r="L470" s="324" t="str">
        <f>'Series 1100 Final'!H470</f>
        <v/>
      </c>
    </row>
    <row r="471" spans="1:12" x14ac:dyDescent="0.2">
      <c r="A471" s="316"/>
      <c r="B471" s="558"/>
      <c r="C471" s="406"/>
      <c r="D471" s="562"/>
      <c r="E471" s="574"/>
      <c r="F471" s="574"/>
      <c r="G471" s="574"/>
      <c r="H471" s="730"/>
      <c r="J471" s="406"/>
      <c r="K471" s="562"/>
      <c r="L471" s="730"/>
    </row>
    <row r="472" spans="1:12" ht="39.75" x14ac:dyDescent="0.2">
      <c r="A472" s="316" t="s">
        <v>2588</v>
      </c>
      <c r="B472" s="558" t="s">
        <v>2589</v>
      </c>
      <c r="C472" s="406"/>
      <c r="D472" s="562" t="s">
        <v>1236</v>
      </c>
      <c r="E472" s="574">
        <v>354.69</v>
      </c>
      <c r="F472" s="574">
        <v>338.67</v>
      </c>
      <c r="G472" s="574">
        <v>331.38</v>
      </c>
      <c r="H472" s="324" t="str">
        <f>'Series 1100 Design'!H472</f>
        <v/>
      </c>
      <c r="J472" s="406"/>
      <c r="K472" s="562" t="s">
        <v>1236</v>
      </c>
      <c r="L472" s="324" t="str">
        <f>'Series 1100 Final'!H472</f>
        <v/>
      </c>
    </row>
    <row r="473" spans="1:12" x14ac:dyDescent="0.2">
      <c r="A473" s="316"/>
      <c r="B473" s="558"/>
      <c r="C473" s="406"/>
      <c r="D473" s="562"/>
      <c r="E473" s="574"/>
      <c r="F473" s="574"/>
      <c r="G473" s="574"/>
      <c r="H473" s="730"/>
      <c r="J473" s="406"/>
      <c r="K473" s="562"/>
      <c r="L473" s="730"/>
    </row>
    <row r="474" spans="1:12" ht="41.25" customHeight="1" x14ac:dyDescent="0.2">
      <c r="A474" s="316" t="s">
        <v>2590</v>
      </c>
      <c r="B474" s="558" t="s">
        <v>2591</v>
      </c>
      <c r="C474" s="406"/>
      <c r="D474" s="562" t="s">
        <v>1236</v>
      </c>
      <c r="E474" s="574">
        <v>355.05</v>
      </c>
      <c r="F474" s="574">
        <v>339.03</v>
      </c>
      <c r="G474" s="574">
        <v>331.75</v>
      </c>
      <c r="H474" s="324" t="str">
        <f>'Series 1100 Design'!H474</f>
        <v/>
      </c>
      <c r="J474" s="406"/>
      <c r="K474" s="562" t="s">
        <v>1236</v>
      </c>
      <c r="L474" s="324" t="str">
        <f>'Series 1100 Final'!H474</f>
        <v/>
      </c>
    </row>
    <row r="475" spans="1:12" ht="16.5" customHeight="1" x14ac:dyDescent="0.2">
      <c r="A475" s="316"/>
      <c r="B475" s="558"/>
      <c r="C475" s="406"/>
      <c r="D475" s="562"/>
      <c r="E475" s="574"/>
      <c r="F475" s="574"/>
      <c r="G475" s="574"/>
      <c r="H475" s="730"/>
      <c r="J475" s="406"/>
      <c r="K475" s="562"/>
      <c r="L475" s="730"/>
    </row>
    <row r="476" spans="1:12" ht="41.25" customHeight="1" x14ac:dyDescent="0.2">
      <c r="A476" s="316" t="s">
        <v>2592</v>
      </c>
      <c r="B476" s="558" t="s">
        <v>2593</v>
      </c>
      <c r="C476" s="406"/>
      <c r="D476" s="562" t="s">
        <v>1236</v>
      </c>
      <c r="E476" s="574">
        <v>312.47000000000003</v>
      </c>
      <c r="F476" s="574">
        <v>296.04000000000002</v>
      </c>
      <c r="G476" s="574">
        <v>289.17</v>
      </c>
      <c r="H476" s="324" t="str">
        <f>'Series 1100 Design'!H476</f>
        <v/>
      </c>
      <c r="J476" s="406"/>
      <c r="K476" s="562" t="s">
        <v>1236</v>
      </c>
      <c r="L476" s="324" t="str">
        <f>'Series 1100 Final'!H476</f>
        <v/>
      </c>
    </row>
    <row r="477" spans="1:12" ht="15" customHeight="1" x14ac:dyDescent="0.2">
      <c r="A477" s="316"/>
      <c r="B477" s="558"/>
      <c r="C477" s="406"/>
      <c r="D477" s="562"/>
      <c r="E477" s="574"/>
      <c r="F477" s="574"/>
      <c r="G477" s="574"/>
      <c r="H477" s="730"/>
      <c r="J477" s="406"/>
      <c r="K477" s="562"/>
      <c r="L477" s="730"/>
    </row>
    <row r="478" spans="1:12" ht="57" customHeight="1" x14ac:dyDescent="0.2">
      <c r="A478" s="316" t="s">
        <v>2594</v>
      </c>
      <c r="B478" s="558" t="s">
        <v>2595</v>
      </c>
      <c r="C478" s="406"/>
      <c r="D478" s="562" t="s">
        <v>1236</v>
      </c>
      <c r="E478" s="574">
        <v>298.91000000000003</v>
      </c>
      <c r="F478" s="574">
        <v>282.87</v>
      </c>
      <c r="G478" s="574">
        <v>275.58999999999997</v>
      </c>
      <c r="H478" s="324" t="str">
        <f>'Series 1100 Design'!H478</f>
        <v/>
      </c>
      <c r="J478" s="406"/>
      <c r="K478" s="562" t="s">
        <v>1236</v>
      </c>
      <c r="L478" s="324" t="str">
        <f>'Series 1100 Final'!H478</f>
        <v/>
      </c>
    </row>
    <row r="479" spans="1:12" ht="15" customHeight="1" x14ac:dyDescent="0.2">
      <c r="A479" s="316"/>
      <c r="B479" s="558"/>
      <c r="C479" s="406"/>
      <c r="D479" s="562"/>
      <c r="E479" s="572"/>
      <c r="F479" s="572"/>
      <c r="G479" s="572"/>
      <c r="H479" s="569"/>
      <c r="J479" s="406"/>
      <c r="K479" s="562"/>
      <c r="L479" s="569"/>
    </row>
    <row r="480" spans="1:12" ht="13.5" customHeight="1" x14ac:dyDescent="0.2">
      <c r="A480" s="331"/>
      <c r="B480" s="586" t="s">
        <v>1819</v>
      </c>
      <c r="C480" s="484"/>
      <c r="D480" s="587"/>
      <c r="E480" s="804" t="s">
        <v>1747</v>
      </c>
      <c r="F480" s="804" t="s">
        <v>2554</v>
      </c>
      <c r="G480" s="804" t="s">
        <v>2555</v>
      </c>
      <c r="H480" s="587"/>
      <c r="J480" s="484"/>
      <c r="K480" s="587"/>
      <c r="L480" s="587"/>
    </row>
    <row r="481" spans="1:12" ht="13.5" customHeight="1" x14ac:dyDescent="0.2">
      <c r="A481" s="474"/>
      <c r="B481" s="475" t="s">
        <v>2577</v>
      </c>
      <c r="C481" s="778"/>
      <c r="D481" s="476"/>
      <c r="E481" s="476"/>
      <c r="F481" s="476"/>
      <c r="G481" s="736">
        <f>SUM(H483:H491)</f>
        <v>0</v>
      </c>
      <c r="H481" s="476"/>
      <c r="J481" s="778"/>
      <c r="K481" s="476"/>
      <c r="L481" s="476"/>
    </row>
    <row r="482" spans="1:12" ht="13.5" customHeight="1" x14ac:dyDescent="0.2">
      <c r="A482" s="316"/>
      <c r="B482" s="558"/>
      <c r="C482" s="406"/>
      <c r="D482" s="562"/>
      <c r="E482" s="808"/>
      <c r="F482" s="808"/>
      <c r="G482" s="808"/>
      <c r="H482" s="569"/>
      <c r="J482" s="406"/>
      <c r="K482" s="562"/>
      <c r="L482" s="569"/>
    </row>
    <row r="483" spans="1:12" ht="41.25" customHeight="1" x14ac:dyDescent="0.2">
      <c r="A483" s="316" t="s">
        <v>2596</v>
      </c>
      <c r="B483" s="558" t="s">
        <v>2597</v>
      </c>
      <c r="C483" s="406"/>
      <c r="D483" s="562" t="s">
        <v>401</v>
      </c>
      <c r="E483" s="572">
        <v>59.23</v>
      </c>
      <c r="F483" s="572">
        <v>37.700000000000003</v>
      </c>
      <c r="G483" s="572">
        <v>32.33</v>
      </c>
      <c r="H483" s="324" t="str">
        <f>'Series 1100 Design'!H483</f>
        <v/>
      </c>
      <c r="J483" s="406"/>
      <c r="K483" s="562" t="s">
        <v>401</v>
      </c>
      <c r="L483" s="324" t="str">
        <f>'Series 1100 Final'!H483</f>
        <v/>
      </c>
    </row>
    <row r="484" spans="1:12" x14ac:dyDescent="0.2">
      <c r="A484" s="316"/>
      <c r="B484" s="558"/>
      <c r="C484" s="406"/>
      <c r="D484" s="562"/>
      <c r="E484" s="572"/>
      <c r="F484" s="572"/>
      <c r="G484" s="572"/>
      <c r="H484" s="569"/>
      <c r="J484" s="406"/>
      <c r="K484" s="562"/>
      <c r="L484" s="569"/>
    </row>
    <row r="485" spans="1:12" ht="38.25" x14ac:dyDescent="0.2">
      <c r="A485" s="316" t="s">
        <v>2598</v>
      </c>
      <c r="B485" s="558" t="s">
        <v>2599</v>
      </c>
      <c r="C485" s="406"/>
      <c r="D485" s="562" t="s">
        <v>401</v>
      </c>
      <c r="E485" s="572">
        <v>68.95</v>
      </c>
      <c r="F485" s="572">
        <v>45.02</v>
      </c>
      <c r="G485" s="572">
        <v>39.06</v>
      </c>
      <c r="H485" s="324" t="str">
        <f>'Series 1100 Design'!H485</f>
        <v/>
      </c>
      <c r="J485" s="406"/>
      <c r="K485" s="562" t="s">
        <v>401</v>
      </c>
      <c r="L485" s="324" t="str">
        <f>'Series 1100 Final'!H485</f>
        <v/>
      </c>
    </row>
    <row r="486" spans="1:12" x14ac:dyDescent="0.2">
      <c r="A486" s="316"/>
      <c r="B486" s="558"/>
      <c r="C486" s="406"/>
      <c r="D486" s="562"/>
      <c r="E486" s="572"/>
      <c r="F486" s="572"/>
      <c r="G486" s="572"/>
      <c r="H486" s="569"/>
      <c r="J486" s="406"/>
      <c r="K486" s="562"/>
      <c r="L486" s="569"/>
    </row>
    <row r="487" spans="1:12" ht="38.25" x14ac:dyDescent="0.2">
      <c r="A487" s="316" t="s">
        <v>2600</v>
      </c>
      <c r="B487" s="558" t="s">
        <v>2601</v>
      </c>
      <c r="C487" s="406"/>
      <c r="D487" s="562" t="s">
        <v>401</v>
      </c>
      <c r="E487" s="572">
        <v>80.010000000000005</v>
      </c>
      <c r="F487" s="572">
        <v>53.09</v>
      </c>
      <c r="G487" s="572">
        <v>46.38</v>
      </c>
      <c r="H487" s="324" t="str">
        <f>'Series 1100 Design'!H487</f>
        <v/>
      </c>
      <c r="J487" s="406"/>
      <c r="K487" s="562" t="s">
        <v>401</v>
      </c>
      <c r="L487" s="324" t="str">
        <f>'Series 1100 Final'!H487</f>
        <v/>
      </c>
    </row>
    <row r="488" spans="1:12" x14ac:dyDescent="0.2">
      <c r="A488" s="316"/>
      <c r="B488" s="558"/>
      <c r="C488" s="406"/>
      <c r="D488" s="562"/>
      <c r="E488" s="572"/>
      <c r="F488" s="572"/>
      <c r="G488" s="572"/>
      <c r="H488" s="569"/>
      <c r="J488" s="406"/>
      <c r="K488" s="562"/>
      <c r="L488" s="569"/>
    </row>
    <row r="489" spans="1:12" ht="38.25" x14ac:dyDescent="0.2">
      <c r="A489" s="316" t="s">
        <v>2602</v>
      </c>
      <c r="B489" s="558" t="s">
        <v>2603</v>
      </c>
      <c r="C489" s="406"/>
      <c r="D489" s="562" t="s">
        <v>401</v>
      </c>
      <c r="E489" s="572">
        <v>58.95</v>
      </c>
      <c r="F489" s="572">
        <v>37.44</v>
      </c>
      <c r="G489" s="572">
        <v>32.06</v>
      </c>
      <c r="H489" s="324" t="str">
        <f>'Series 1100 Design'!H489</f>
        <v/>
      </c>
      <c r="J489" s="406"/>
      <c r="K489" s="562" t="s">
        <v>401</v>
      </c>
      <c r="L489" s="324" t="str">
        <f>'Series 1100 Final'!H489</f>
        <v/>
      </c>
    </row>
    <row r="490" spans="1:12" x14ac:dyDescent="0.2">
      <c r="A490" s="316"/>
      <c r="B490" s="558"/>
      <c r="C490" s="406" t="s">
        <v>102</v>
      </c>
      <c r="D490" s="562"/>
      <c r="E490" s="572"/>
      <c r="F490" s="572"/>
      <c r="G490" s="572"/>
      <c r="H490" s="576"/>
      <c r="J490" s="406"/>
      <c r="K490" s="562"/>
      <c r="L490" s="576"/>
    </row>
    <row r="491" spans="1:12" ht="41.25" customHeight="1" x14ac:dyDescent="0.2">
      <c r="A491" s="316" t="s">
        <v>2604</v>
      </c>
      <c r="B491" s="558" t="s">
        <v>2605</v>
      </c>
      <c r="C491" s="406"/>
      <c r="D491" s="562" t="s">
        <v>401</v>
      </c>
      <c r="E491" s="572">
        <v>63.56</v>
      </c>
      <c r="F491" s="572">
        <v>42.05</v>
      </c>
      <c r="G491" s="572">
        <v>36.68</v>
      </c>
      <c r="H491" s="324" t="str">
        <f>'Series 1100 Design'!H491</f>
        <v/>
      </c>
      <c r="J491" s="406"/>
      <c r="K491" s="562" t="s">
        <v>401</v>
      </c>
      <c r="L491" s="324" t="str">
        <f>'Series 1100 Final'!H491</f>
        <v/>
      </c>
    </row>
    <row r="492" spans="1:12" x14ac:dyDescent="0.2">
      <c r="A492" s="316"/>
      <c r="B492" s="558"/>
      <c r="C492" s="406"/>
      <c r="D492" s="562"/>
      <c r="E492" s="572"/>
      <c r="F492" s="572"/>
      <c r="G492" s="572"/>
      <c r="H492" s="569"/>
      <c r="J492" s="406"/>
      <c r="K492" s="562"/>
      <c r="L492" s="569"/>
    </row>
    <row r="493" spans="1:12" x14ac:dyDescent="0.2">
      <c r="A493" s="331"/>
      <c r="B493" s="586" t="s">
        <v>1836</v>
      </c>
      <c r="C493" s="484"/>
      <c r="D493" s="587"/>
      <c r="E493" s="804" t="s">
        <v>1747</v>
      </c>
      <c r="F493" s="804" t="s">
        <v>2554</v>
      </c>
      <c r="G493" s="804" t="s">
        <v>2555</v>
      </c>
      <c r="H493" s="587"/>
      <c r="J493" s="484"/>
      <c r="K493" s="587"/>
      <c r="L493" s="587"/>
    </row>
    <row r="494" spans="1:12" x14ac:dyDescent="0.2">
      <c r="A494" s="474"/>
      <c r="B494" s="475" t="s">
        <v>2577</v>
      </c>
      <c r="C494" s="778"/>
      <c r="D494" s="476"/>
      <c r="E494" s="476"/>
      <c r="F494" s="476"/>
      <c r="G494" s="736">
        <f>SUM(H497:H507)</f>
        <v>0</v>
      </c>
      <c r="H494" s="476"/>
      <c r="J494" s="778"/>
      <c r="K494" s="476"/>
      <c r="L494" s="476"/>
    </row>
    <row r="495" spans="1:12" x14ac:dyDescent="0.2">
      <c r="A495" s="794"/>
      <c r="B495" s="721" t="s">
        <v>2210</v>
      </c>
      <c r="C495" s="779"/>
      <c r="D495" s="723"/>
      <c r="E495" s="723"/>
      <c r="F495" s="723"/>
      <c r="G495" s="724">
        <f>SUM(H508:H510)</f>
        <v>0</v>
      </c>
      <c r="H495" s="723"/>
      <c r="J495" s="779"/>
      <c r="K495" s="723"/>
      <c r="L495" s="723"/>
    </row>
    <row r="496" spans="1:12" x14ac:dyDescent="0.2">
      <c r="A496" s="316"/>
      <c r="B496" s="558"/>
      <c r="C496" s="406"/>
      <c r="D496" s="562"/>
      <c r="E496" s="572"/>
      <c r="F496" s="572"/>
      <c r="G496" s="572"/>
      <c r="H496" s="569"/>
      <c r="J496" s="406"/>
      <c r="K496" s="562"/>
      <c r="L496" s="569"/>
    </row>
    <row r="497" spans="1:12" ht="38.25" x14ac:dyDescent="0.2">
      <c r="A497" s="316" t="s">
        <v>2606</v>
      </c>
      <c r="B497" s="558" t="s">
        <v>2607</v>
      </c>
      <c r="C497" s="406"/>
      <c r="D497" s="562" t="s">
        <v>401</v>
      </c>
      <c r="E497" s="572">
        <v>53.66</v>
      </c>
      <c r="F497" s="572">
        <v>29.81</v>
      </c>
      <c r="G497" s="572">
        <v>21.63</v>
      </c>
      <c r="H497" s="324" t="str">
        <f>'Series 1100 Design'!H497</f>
        <v/>
      </c>
      <c r="J497" s="406"/>
      <c r="K497" s="562" t="s">
        <v>401</v>
      </c>
      <c r="L497" s="324" t="str">
        <f>'Series 1100 Final'!H497</f>
        <v/>
      </c>
    </row>
    <row r="498" spans="1:12" x14ac:dyDescent="0.2">
      <c r="A498" s="316"/>
      <c r="B498" s="558"/>
      <c r="C498" s="406"/>
      <c r="D498" s="562"/>
      <c r="E498" s="572"/>
      <c r="F498" s="572"/>
      <c r="G498" s="572"/>
      <c r="H498" s="569"/>
      <c r="J498" s="406"/>
      <c r="K498" s="562"/>
      <c r="L498" s="569"/>
    </row>
    <row r="499" spans="1:12" ht="41.25" customHeight="1" x14ac:dyDescent="0.2">
      <c r="A499" s="316" t="s">
        <v>2608</v>
      </c>
      <c r="B499" s="558" t="s">
        <v>2609</v>
      </c>
      <c r="C499" s="406"/>
      <c r="D499" s="562" t="s">
        <v>401</v>
      </c>
      <c r="E499" s="572">
        <v>56.3</v>
      </c>
      <c r="F499" s="572">
        <v>32.450000000000003</v>
      </c>
      <c r="G499" s="572">
        <v>24.27</v>
      </c>
      <c r="H499" s="324" t="str">
        <f>'Series 1100 Design'!H499</f>
        <v/>
      </c>
      <c r="J499" s="406"/>
      <c r="K499" s="562" t="s">
        <v>401</v>
      </c>
      <c r="L499" s="324" t="str">
        <f>'Series 1100 Final'!H499</f>
        <v/>
      </c>
    </row>
    <row r="500" spans="1:12" x14ac:dyDescent="0.2">
      <c r="A500" s="316"/>
      <c r="B500" s="558"/>
      <c r="C500" s="406"/>
      <c r="D500" s="562"/>
      <c r="E500" s="572"/>
      <c r="F500" s="572"/>
      <c r="G500" s="572"/>
      <c r="H500" s="569"/>
      <c r="J500" s="406"/>
      <c r="K500" s="562"/>
      <c r="L500" s="569"/>
    </row>
    <row r="501" spans="1:12" ht="41.25" customHeight="1" x14ac:dyDescent="0.2">
      <c r="A501" s="316" t="s">
        <v>2610</v>
      </c>
      <c r="B501" s="558" t="s">
        <v>2611</v>
      </c>
      <c r="C501" s="406"/>
      <c r="D501" s="562" t="s">
        <v>401</v>
      </c>
      <c r="E501" s="572">
        <v>56.31</v>
      </c>
      <c r="F501" s="572">
        <v>32.450000000000003</v>
      </c>
      <c r="G501" s="572">
        <v>24.28</v>
      </c>
      <c r="H501" s="324" t="str">
        <f>'Series 1100 Design'!H501</f>
        <v/>
      </c>
      <c r="J501" s="406"/>
      <c r="K501" s="562" t="s">
        <v>401</v>
      </c>
      <c r="L501" s="324" t="str">
        <f>'Series 1100 Final'!H501</f>
        <v/>
      </c>
    </row>
    <row r="502" spans="1:12" x14ac:dyDescent="0.2">
      <c r="A502" s="316"/>
      <c r="B502" s="558"/>
      <c r="C502" s="406"/>
      <c r="D502" s="562"/>
      <c r="E502" s="572"/>
      <c r="F502" s="572"/>
      <c r="G502" s="572"/>
      <c r="H502" s="569"/>
      <c r="J502" s="406"/>
      <c r="K502" s="562"/>
      <c r="L502" s="569"/>
    </row>
    <row r="503" spans="1:12" ht="38.25" x14ac:dyDescent="0.2">
      <c r="A503" s="316" t="s">
        <v>2612</v>
      </c>
      <c r="B503" s="558" t="s">
        <v>2613</v>
      </c>
      <c r="C503" s="406"/>
      <c r="D503" s="562" t="s">
        <v>401</v>
      </c>
      <c r="E503" s="572">
        <v>54.86</v>
      </c>
      <c r="F503" s="572">
        <v>31.01</v>
      </c>
      <c r="G503" s="572">
        <v>22.83</v>
      </c>
      <c r="H503" s="324" t="str">
        <f>'Series 1100 Design'!H503</f>
        <v/>
      </c>
      <c r="J503" s="406"/>
      <c r="K503" s="562" t="s">
        <v>401</v>
      </c>
      <c r="L503" s="324" t="str">
        <f>'Series 1100 Final'!H503</f>
        <v/>
      </c>
    </row>
    <row r="504" spans="1:12" x14ac:dyDescent="0.2">
      <c r="A504" s="316"/>
      <c r="B504" s="558"/>
      <c r="C504" s="406"/>
      <c r="D504" s="562"/>
      <c r="E504" s="572"/>
      <c r="F504" s="572"/>
      <c r="G504" s="572"/>
      <c r="H504" s="569"/>
      <c r="J504" s="406"/>
      <c r="K504" s="562"/>
      <c r="L504" s="569"/>
    </row>
    <row r="505" spans="1:12" ht="38.25" x14ac:dyDescent="0.2">
      <c r="A505" s="316" t="s">
        <v>2614</v>
      </c>
      <c r="B505" s="558" t="s">
        <v>2615</v>
      </c>
      <c r="C505" s="406"/>
      <c r="D505" s="562" t="s">
        <v>401</v>
      </c>
      <c r="E505" s="572">
        <v>58.08</v>
      </c>
      <c r="F505" s="572">
        <v>34.229999999999997</v>
      </c>
      <c r="G505" s="572">
        <v>26.05</v>
      </c>
      <c r="H505" s="324" t="str">
        <f>'Series 1100 Design'!H505</f>
        <v/>
      </c>
      <c r="J505" s="406"/>
      <c r="K505" s="562" t="s">
        <v>401</v>
      </c>
      <c r="L505" s="324" t="str">
        <f>'Series 1100 Final'!H505</f>
        <v/>
      </c>
    </row>
    <row r="506" spans="1:12" x14ac:dyDescent="0.2">
      <c r="A506" s="316"/>
      <c r="B506" s="558"/>
      <c r="C506" s="406"/>
      <c r="D506" s="562"/>
      <c r="E506" s="572"/>
      <c r="F506" s="572"/>
      <c r="G506" s="572"/>
      <c r="H506" s="569"/>
      <c r="J506" s="406"/>
      <c r="K506" s="562"/>
      <c r="L506" s="569"/>
    </row>
    <row r="507" spans="1:12" ht="41.25" customHeight="1" x14ac:dyDescent="0.2">
      <c r="A507" s="316" t="s">
        <v>2616</v>
      </c>
      <c r="B507" s="558" t="s">
        <v>2617</v>
      </c>
      <c r="C507" s="406"/>
      <c r="D507" s="562" t="s">
        <v>401</v>
      </c>
      <c r="E507" s="572">
        <v>58.09</v>
      </c>
      <c r="F507" s="572">
        <v>34.24</v>
      </c>
      <c r="G507" s="572">
        <v>26.06</v>
      </c>
      <c r="H507" s="324" t="str">
        <f>'Series 1100 Design'!H507</f>
        <v/>
      </c>
      <c r="J507" s="406"/>
      <c r="K507" s="562" t="s">
        <v>401</v>
      </c>
      <c r="L507" s="324" t="str">
        <f>'Series 1100 Final'!H507</f>
        <v/>
      </c>
    </row>
    <row r="508" spans="1:12" x14ac:dyDescent="0.2">
      <c r="A508" s="316"/>
      <c r="B508" s="558"/>
      <c r="C508" s="406"/>
      <c r="D508" s="562"/>
      <c r="E508" s="572"/>
      <c r="F508" s="572"/>
      <c r="G508" s="572"/>
      <c r="H508" s="569"/>
      <c r="J508" s="406"/>
      <c r="K508" s="562"/>
      <c r="L508" s="569"/>
    </row>
    <row r="509" spans="1:12" ht="25.5" customHeight="1" x14ac:dyDescent="0.2">
      <c r="A509" s="316" t="s">
        <v>2618</v>
      </c>
      <c r="B509" s="558" t="s">
        <v>2619</v>
      </c>
      <c r="C509" s="406"/>
      <c r="D509" s="562" t="s">
        <v>401</v>
      </c>
      <c r="E509" s="572">
        <v>30.88</v>
      </c>
      <c r="F509" s="572">
        <v>30.26</v>
      </c>
      <c r="G509" s="572">
        <v>28.33</v>
      </c>
      <c r="H509" s="324" t="str">
        <f>'Series 1100 Design'!H509</f>
        <v/>
      </c>
      <c r="J509" s="406"/>
      <c r="K509" s="562" t="s">
        <v>401</v>
      </c>
      <c r="L509" s="324" t="str">
        <f>'Series 1100 Final'!H509</f>
        <v/>
      </c>
    </row>
    <row r="510" spans="1:12" x14ac:dyDescent="0.2">
      <c r="A510" s="562"/>
      <c r="B510" s="597"/>
      <c r="C510" s="659"/>
      <c r="D510" s="562"/>
      <c r="E510" s="572"/>
      <c r="F510" s="572"/>
      <c r="G510" s="572"/>
      <c r="H510" s="569"/>
      <c r="J510" s="659"/>
      <c r="K510" s="562"/>
      <c r="L510" s="569"/>
    </row>
    <row r="511" spans="1:12" x14ac:dyDescent="0.2">
      <c r="A511" s="587"/>
      <c r="B511" s="603" t="s">
        <v>2620</v>
      </c>
      <c r="C511" s="829"/>
      <c r="D511" s="587"/>
      <c r="E511" s="804" t="s">
        <v>1747</v>
      </c>
      <c r="F511" s="804" t="s">
        <v>2554</v>
      </c>
      <c r="G511" s="804" t="s">
        <v>2555</v>
      </c>
      <c r="H511" s="587"/>
      <c r="J511" s="829"/>
      <c r="K511" s="587"/>
      <c r="L511" s="587"/>
    </row>
    <row r="512" spans="1:12" x14ac:dyDescent="0.2">
      <c r="A512" s="474"/>
      <c r="B512" s="475" t="s">
        <v>2577</v>
      </c>
      <c r="C512" s="778"/>
      <c r="D512" s="476"/>
      <c r="E512" s="476"/>
      <c r="F512" s="476"/>
      <c r="G512" s="736">
        <f>SUM(H514:H516)</f>
        <v>0</v>
      </c>
      <c r="H512" s="476"/>
      <c r="J512" s="778"/>
      <c r="K512" s="476"/>
      <c r="L512" s="476"/>
    </row>
    <row r="513" spans="1:12" x14ac:dyDescent="0.2">
      <c r="A513" s="562"/>
      <c r="B513" s="597"/>
      <c r="C513" s="659"/>
      <c r="D513" s="562"/>
      <c r="E513" s="572"/>
      <c r="F513" s="572"/>
      <c r="G513" s="572"/>
      <c r="H513" s="569"/>
      <c r="J513" s="659"/>
      <c r="K513" s="562"/>
      <c r="L513" s="569"/>
    </row>
    <row r="514" spans="1:12" ht="25.5" x14ac:dyDescent="0.2">
      <c r="A514" s="316" t="s">
        <v>2621</v>
      </c>
      <c r="B514" s="558" t="s">
        <v>2622</v>
      </c>
      <c r="C514" s="406"/>
      <c r="D514" s="318" t="s">
        <v>1752</v>
      </c>
      <c r="E514" s="574">
        <v>4.97</v>
      </c>
      <c r="F514" s="574">
        <v>4.38</v>
      </c>
      <c r="G514" s="574">
        <v>4.1500000000000004</v>
      </c>
      <c r="H514" s="324" t="str">
        <f>'Series 1100 Design'!H514</f>
        <v/>
      </c>
      <c r="J514" s="406"/>
      <c r="K514" s="318" t="s">
        <v>1752</v>
      </c>
      <c r="L514" s="324" t="str">
        <f>'Series 1100 Final'!H514</f>
        <v/>
      </c>
    </row>
    <row r="515" spans="1:12" x14ac:dyDescent="0.2">
      <c r="A515" s="316"/>
      <c r="B515" s="558"/>
      <c r="C515" s="406"/>
      <c r="D515" s="318"/>
      <c r="E515" s="574"/>
      <c r="F515" s="574"/>
      <c r="G515" s="574"/>
      <c r="H515" s="569"/>
      <c r="J515" s="406"/>
      <c r="K515" s="318"/>
      <c r="L515" s="569"/>
    </row>
    <row r="516" spans="1:12" x14ac:dyDescent="0.2">
      <c r="A516" s="316" t="s">
        <v>2623</v>
      </c>
      <c r="B516" s="558" t="s">
        <v>2624</v>
      </c>
      <c r="C516" s="406"/>
      <c r="D516" s="318" t="s">
        <v>1752</v>
      </c>
      <c r="E516" s="574">
        <v>5.61</v>
      </c>
      <c r="F516" s="574">
        <v>5.19</v>
      </c>
      <c r="G516" s="574">
        <v>5.01</v>
      </c>
      <c r="H516" s="324" t="str">
        <f>'Series 1100 Design'!H516</f>
        <v/>
      </c>
      <c r="J516" s="406"/>
      <c r="K516" s="318" t="s">
        <v>1752</v>
      </c>
      <c r="L516" s="324" t="str">
        <f>'Series 1100 Final'!H516</f>
        <v/>
      </c>
    </row>
    <row r="517" spans="1:12" x14ac:dyDescent="0.2">
      <c r="A517" s="562"/>
      <c r="B517" s="597"/>
      <c r="C517" s="659"/>
      <c r="D517" s="562"/>
      <c r="E517" s="572"/>
      <c r="F517" s="572"/>
      <c r="G517" s="572"/>
      <c r="H517" s="569"/>
      <c r="J517" s="659"/>
      <c r="K517" s="562"/>
      <c r="L517" s="569"/>
    </row>
    <row r="518" spans="1:12" x14ac:dyDescent="0.2">
      <c r="A518" s="587"/>
      <c r="B518" s="603" t="s">
        <v>2625</v>
      </c>
      <c r="C518" s="829"/>
      <c r="D518" s="587"/>
      <c r="E518" s="604"/>
      <c r="F518" s="604"/>
      <c r="G518" s="604"/>
      <c r="H518" s="587"/>
      <c r="J518" s="829"/>
      <c r="K518" s="587"/>
      <c r="L518" s="587"/>
    </row>
    <row r="519" spans="1:12" x14ac:dyDescent="0.2">
      <c r="A519" s="587"/>
      <c r="B519" s="606"/>
      <c r="C519" s="829"/>
      <c r="D519" s="587"/>
      <c r="E519" s="604"/>
      <c r="F519" s="604"/>
      <c r="G519" s="604"/>
      <c r="H519" s="587"/>
      <c r="J519" s="829"/>
      <c r="K519" s="587"/>
      <c r="L519" s="587"/>
    </row>
    <row r="520" spans="1:12" x14ac:dyDescent="0.2">
      <c r="A520" s="587"/>
      <c r="B520" s="603" t="s">
        <v>2626</v>
      </c>
      <c r="C520" s="829"/>
      <c r="D520" s="587"/>
      <c r="E520" s="804" t="s">
        <v>1747</v>
      </c>
      <c r="F520" s="804" t="s">
        <v>2554</v>
      </c>
      <c r="G520" s="804" t="s">
        <v>2555</v>
      </c>
      <c r="H520" s="587"/>
      <c r="J520" s="829"/>
      <c r="K520" s="587"/>
      <c r="L520" s="587"/>
    </row>
    <row r="521" spans="1:12" x14ac:dyDescent="0.2">
      <c r="A521" s="794"/>
      <c r="B521" s="721" t="s">
        <v>2210</v>
      </c>
      <c r="C521" s="779"/>
      <c r="D521" s="723"/>
      <c r="E521" s="723"/>
      <c r="F521" s="723"/>
      <c r="G521" s="724">
        <f>SUM(H523:H551)</f>
        <v>0</v>
      </c>
      <c r="H521" s="723"/>
      <c r="J521" s="779"/>
      <c r="K521" s="723"/>
      <c r="L521" s="723"/>
    </row>
    <row r="522" spans="1:12" x14ac:dyDescent="0.2">
      <c r="A522" s="562"/>
      <c r="B522" s="597"/>
      <c r="C522" s="659"/>
      <c r="D522" s="562"/>
      <c r="E522" s="572"/>
      <c r="F522" s="572"/>
      <c r="G522" s="572"/>
      <c r="H522" s="569"/>
      <c r="J522" s="659"/>
      <c r="K522" s="562"/>
      <c r="L522" s="569"/>
    </row>
    <row r="523" spans="1:12" ht="39" customHeight="1" x14ac:dyDescent="0.2">
      <c r="A523" s="316" t="s">
        <v>2627</v>
      </c>
      <c r="B523" s="558" t="s">
        <v>2628</v>
      </c>
      <c r="C523" s="406"/>
      <c r="D523" s="562" t="s">
        <v>401</v>
      </c>
      <c r="E523" s="572">
        <v>189.63</v>
      </c>
      <c r="F523" s="572">
        <v>189.63</v>
      </c>
      <c r="G523" s="572">
        <v>189.63</v>
      </c>
      <c r="H523" s="324" t="str">
        <f>'Series 1100 Design'!H523</f>
        <v/>
      </c>
      <c r="J523" s="406"/>
      <c r="K523" s="562" t="s">
        <v>401</v>
      </c>
      <c r="L523" s="324" t="str">
        <f>'Series 1100 Final'!H523</f>
        <v/>
      </c>
    </row>
    <row r="524" spans="1:12" x14ac:dyDescent="0.2">
      <c r="A524" s="316"/>
      <c r="B524" s="558"/>
      <c r="C524" s="406"/>
      <c r="D524" s="562"/>
      <c r="E524" s="572"/>
      <c r="F524" s="572"/>
      <c r="G524" s="572"/>
      <c r="H524" s="408"/>
      <c r="J524" s="406"/>
      <c r="K524" s="562"/>
      <c r="L524" s="408"/>
    </row>
    <row r="525" spans="1:12" ht="38.25" customHeight="1" x14ac:dyDescent="0.2">
      <c r="A525" s="316" t="s">
        <v>2629</v>
      </c>
      <c r="B525" s="558" t="s">
        <v>2630</v>
      </c>
      <c r="C525" s="406"/>
      <c r="D525" s="562" t="s">
        <v>401</v>
      </c>
      <c r="E525" s="572">
        <v>128.33000000000001</v>
      </c>
      <c r="F525" s="572">
        <v>128.33000000000001</v>
      </c>
      <c r="G525" s="572">
        <v>128.33000000000001</v>
      </c>
      <c r="H525" s="324" t="str">
        <f>'Series 1100 Design'!H525</f>
        <v/>
      </c>
      <c r="J525" s="406"/>
      <c r="K525" s="562" t="s">
        <v>401</v>
      </c>
      <c r="L525" s="324" t="str">
        <f>'Series 1100 Final'!H525</f>
        <v/>
      </c>
    </row>
    <row r="526" spans="1:12" x14ac:dyDescent="0.2">
      <c r="A526" s="316"/>
      <c r="B526" s="558"/>
      <c r="C526" s="406"/>
      <c r="D526" s="562"/>
      <c r="E526" s="572"/>
      <c r="F526" s="572"/>
      <c r="G526" s="572"/>
      <c r="H526" s="408"/>
      <c r="J526" s="406"/>
      <c r="K526" s="562"/>
      <c r="L526" s="408"/>
    </row>
    <row r="527" spans="1:12" ht="38.25" customHeight="1" x14ac:dyDescent="0.2">
      <c r="A527" s="316" t="s">
        <v>2631</v>
      </c>
      <c r="B527" s="558" t="s">
        <v>2632</v>
      </c>
      <c r="C527" s="406"/>
      <c r="D527" s="562" t="s">
        <v>401</v>
      </c>
      <c r="E527" s="572">
        <v>128.33000000000001</v>
      </c>
      <c r="F527" s="572">
        <v>128.33000000000001</v>
      </c>
      <c r="G527" s="572">
        <v>128.33000000000001</v>
      </c>
      <c r="H527" s="324" t="str">
        <f>'Series 1100 Design'!H527</f>
        <v/>
      </c>
      <c r="J527" s="406"/>
      <c r="K527" s="562" t="s">
        <v>401</v>
      </c>
      <c r="L527" s="324" t="str">
        <f>'Series 1100 Final'!H527</f>
        <v/>
      </c>
    </row>
    <row r="528" spans="1:12" x14ac:dyDescent="0.2">
      <c r="A528" s="316"/>
      <c r="B528" s="558"/>
      <c r="C528" s="406"/>
      <c r="D528" s="562"/>
      <c r="E528" s="572"/>
      <c r="F528" s="572"/>
      <c r="G528" s="572"/>
      <c r="H528" s="408"/>
      <c r="J528" s="406"/>
      <c r="K528" s="562"/>
      <c r="L528" s="408"/>
    </row>
    <row r="529" spans="1:12" ht="40.5" customHeight="1" x14ac:dyDescent="0.2">
      <c r="A529" s="316" t="s">
        <v>2633</v>
      </c>
      <c r="B529" s="558" t="s">
        <v>2634</v>
      </c>
      <c r="C529" s="406"/>
      <c r="D529" s="562" t="s">
        <v>401</v>
      </c>
      <c r="E529" s="572">
        <v>128.33000000000001</v>
      </c>
      <c r="F529" s="572">
        <v>128.33000000000001</v>
      </c>
      <c r="G529" s="572">
        <v>128.33000000000001</v>
      </c>
      <c r="H529" s="324" t="str">
        <f>'Series 1100 Design'!H529</f>
        <v/>
      </c>
      <c r="J529" s="406"/>
      <c r="K529" s="562" t="s">
        <v>401</v>
      </c>
      <c r="L529" s="324" t="str">
        <f>'Series 1100 Final'!H529</f>
        <v/>
      </c>
    </row>
    <row r="530" spans="1:12" x14ac:dyDescent="0.2">
      <c r="A530" s="316"/>
      <c r="B530" s="558"/>
      <c r="C530" s="406"/>
      <c r="D530" s="562"/>
      <c r="E530" s="572"/>
      <c r="F530" s="572"/>
      <c r="G530" s="572"/>
      <c r="H530" s="408"/>
      <c r="J530" s="406"/>
      <c r="K530" s="562"/>
      <c r="L530" s="408"/>
    </row>
    <row r="531" spans="1:12" ht="38.25" customHeight="1" x14ac:dyDescent="0.2">
      <c r="A531" s="316" t="s">
        <v>2635</v>
      </c>
      <c r="B531" s="558" t="s">
        <v>2636</v>
      </c>
      <c r="C531" s="406"/>
      <c r="D531" s="562" t="s">
        <v>401</v>
      </c>
      <c r="E531" s="572">
        <v>70.459999999999994</v>
      </c>
      <c r="F531" s="572">
        <v>70.459999999999994</v>
      </c>
      <c r="G531" s="572">
        <v>70.459999999999994</v>
      </c>
      <c r="H531" s="324" t="str">
        <f>'Series 1100 Design'!H531</f>
        <v/>
      </c>
      <c r="J531" s="406"/>
      <c r="K531" s="562" t="s">
        <v>401</v>
      </c>
      <c r="L531" s="324" t="str">
        <f>'Series 1100 Final'!H531</f>
        <v/>
      </c>
    </row>
    <row r="532" spans="1:12" x14ac:dyDescent="0.2">
      <c r="A532" s="316"/>
      <c r="B532" s="558"/>
      <c r="C532" s="406"/>
      <c r="D532" s="562"/>
      <c r="E532" s="572"/>
      <c r="F532" s="572"/>
      <c r="G532" s="572"/>
      <c r="H532" s="408"/>
      <c r="J532" s="406"/>
      <c r="K532" s="562"/>
      <c r="L532" s="408"/>
    </row>
    <row r="533" spans="1:12" ht="40.5" customHeight="1" x14ac:dyDescent="0.2">
      <c r="A533" s="316" t="s">
        <v>2637</v>
      </c>
      <c r="B533" s="558" t="s">
        <v>2638</v>
      </c>
      <c r="C533" s="406"/>
      <c r="D533" s="562" t="s">
        <v>401</v>
      </c>
      <c r="E533" s="572">
        <v>65.459999999999994</v>
      </c>
      <c r="F533" s="572">
        <v>65.459999999999994</v>
      </c>
      <c r="G533" s="572">
        <v>65.459999999999994</v>
      </c>
      <c r="H533" s="324" t="str">
        <f>'Series 1100 Design'!H533</f>
        <v/>
      </c>
      <c r="J533" s="406"/>
      <c r="K533" s="562" t="s">
        <v>401</v>
      </c>
      <c r="L533" s="324" t="str">
        <f>'Series 1100 Final'!H533</f>
        <v/>
      </c>
    </row>
    <row r="534" spans="1:12" x14ac:dyDescent="0.2">
      <c r="A534" s="316"/>
      <c r="B534" s="558"/>
      <c r="C534" s="406"/>
      <c r="D534" s="562"/>
      <c r="E534" s="572"/>
      <c r="F534" s="572"/>
      <c r="G534" s="572"/>
      <c r="H534" s="408"/>
      <c r="J534" s="406"/>
      <c r="K534" s="562"/>
      <c r="L534" s="408"/>
    </row>
    <row r="535" spans="1:12" ht="41.25" customHeight="1" x14ac:dyDescent="0.2">
      <c r="A535" s="316" t="s">
        <v>2639</v>
      </c>
      <c r="B535" s="558" t="s">
        <v>2640</v>
      </c>
      <c r="C535" s="406"/>
      <c r="D535" s="562" t="s">
        <v>401</v>
      </c>
      <c r="E535" s="572">
        <v>128.33000000000001</v>
      </c>
      <c r="F535" s="572">
        <v>128.33000000000001</v>
      </c>
      <c r="G535" s="572">
        <v>128.33000000000001</v>
      </c>
      <c r="H535" s="324" t="str">
        <f>'Series 1100 Design'!H535</f>
        <v/>
      </c>
      <c r="J535" s="406"/>
      <c r="K535" s="562" t="s">
        <v>401</v>
      </c>
      <c r="L535" s="324" t="str">
        <f>'Series 1100 Final'!H535</f>
        <v/>
      </c>
    </row>
    <row r="536" spans="1:12" x14ac:dyDescent="0.2">
      <c r="A536" s="316"/>
      <c r="B536" s="558"/>
      <c r="C536" s="406"/>
      <c r="D536" s="562"/>
      <c r="E536" s="572"/>
      <c r="F536" s="572"/>
      <c r="G536" s="572"/>
      <c r="H536" s="408"/>
      <c r="J536" s="406"/>
      <c r="K536" s="562"/>
      <c r="L536" s="408"/>
    </row>
    <row r="537" spans="1:12" ht="41.25" customHeight="1" x14ac:dyDescent="0.2">
      <c r="A537" s="316" t="s">
        <v>2641</v>
      </c>
      <c r="B537" s="558" t="s">
        <v>2642</v>
      </c>
      <c r="C537" s="406"/>
      <c r="D537" s="562" t="s">
        <v>401</v>
      </c>
      <c r="E537" s="572">
        <v>128.33000000000001</v>
      </c>
      <c r="F537" s="572">
        <v>128.33000000000001</v>
      </c>
      <c r="G537" s="572">
        <v>128.33000000000001</v>
      </c>
      <c r="H537" s="324" t="str">
        <f>'Series 1100 Design'!H537</f>
        <v/>
      </c>
      <c r="J537" s="406"/>
      <c r="K537" s="562" t="s">
        <v>401</v>
      </c>
      <c r="L537" s="324" t="str">
        <f>'Series 1100 Final'!H537</f>
        <v/>
      </c>
    </row>
    <row r="538" spans="1:12" ht="14.25" customHeight="1" x14ac:dyDescent="0.2">
      <c r="A538" s="316"/>
      <c r="B538" s="558"/>
      <c r="C538" s="406"/>
      <c r="D538" s="562"/>
      <c r="E538" s="572"/>
      <c r="F538" s="572"/>
      <c r="G538" s="572"/>
      <c r="H538" s="408"/>
      <c r="J538" s="406"/>
      <c r="K538" s="562"/>
      <c r="L538" s="408"/>
    </row>
    <row r="539" spans="1:12" ht="41.25" customHeight="1" x14ac:dyDescent="0.2">
      <c r="A539" s="316" t="s">
        <v>2643</v>
      </c>
      <c r="B539" s="558" t="s">
        <v>2644</v>
      </c>
      <c r="C539" s="406"/>
      <c r="D539" s="562" t="s">
        <v>401</v>
      </c>
      <c r="E539" s="572">
        <v>128.33000000000001</v>
      </c>
      <c r="F539" s="572">
        <v>128.33000000000001</v>
      </c>
      <c r="G539" s="572">
        <v>128.33000000000001</v>
      </c>
      <c r="H539" s="324" t="str">
        <f>'Series 1100 Design'!H539</f>
        <v/>
      </c>
      <c r="J539" s="406"/>
      <c r="K539" s="562" t="s">
        <v>401</v>
      </c>
      <c r="L539" s="324" t="str">
        <f>'Series 1100 Final'!H539</f>
        <v/>
      </c>
    </row>
    <row r="540" spans="1:12" ht="12.75" customHeight="1" x14ac:dyDescent="0.2">
      <c r="A540" s="316"/>
      <c r="B540" s="558"/>
      <c r="C540" s="406"/>
      <c r="D540" s="562"/>
      <c r="E540" s="572"/>
      <c r="F540" s="572"/>
      <c r="G540" s="572"/>
      <c r="H540" s="408"/>
      <c r="J540" s="406"/>
      <c r="K540" s="562"/>
      <c r="L540" s="408"/>
    </row>
    <row r="541" spans="1:12" ht="43.5" customHeight="1" x14ac:dyDescent="0.2">
      <c r="A541" s="316" t="s">
        <v>2645</v>
      </c>
      <c r="B541" s="558" t="s">
        <v>2646</v>
      </c>
      <c r="C541" s="406"/>
      <c r="D541" s="562" t="s">
        <v>401</v>
      </c>
      <c r="E541" s="572">
        <v>128.33000000000001</v>
      </c>
      <c r="F541" s="572">
        <v>128.33000000000001</v>
      </c>
      <c r="G541" s="572">
        <v>128.33000000000001</v>
      </c>
      <c r="H541" s="324" t="str">
        <f>'Series 1100 Design'!H541</f>
        <v/>
      </c>
      <c r="J541" s="406"/>
      <c r="K541" s="562" t="s">
        <v>401</v>
      </c>
      <c r="L541" s="324" t="str">
        <f>'Series 1100 Final'!H541</f>
        <v/>
      </c>
    </row>
    <row r="542" spans="1:12" ht="12.75" customHeight="1" x14ac:dyDescent="0.2">
      <c r="A542" s="316"/>
      <c r="B542" s="558"/>
      <c r="C542" s="406"/>
      <c r="D542" s="562"/>
      <c r="E542" s="572"/>
      <c r="F542" s="572"/>
      <c r="G542" s="572"/>
      <c r="H542" s="408"/>
      <c r="J542" s="406"/>
      <c r="K542" s="562"/>
      <c r="L542" s="408"/>
    </row>
    <row r="543" spans="1:12" ht="42" customHeight="1" x14ac:dyDescent="0.2">
      <c r="A543" s="316" t="s">
        <v>2647</v>
      </c>
      <c r="B543" s="558" t="s">
        <v>2648</v>
      </c>
      <c r="C543" s="406"/>
      <c r="D543" s="562" t="s">
        <v>401</v>
      </c>
      <c r="E543" s="572">
        <v>128.33000000000001</v>
      </c>
      <c r="F543" s="572">
        <v>128.33000000000001</v>
      </c>
      <c r="G543" s="572">
        <v>128.33000000000001</v>
      </c>
      <c r="H543" s="324" t="str">
        <f>'Series 1100 Design'!H543</f>
        <v/>
      </c>
      <c r="J543" s="406"/>
      <c r="K543" s="562" t="s">
        <v>401</v>
      </c>
      <c r="L543" s="324" t="str">
        <f>'Series 1100 Final'!H543</f>
        <v/>
      </c>
    </row>
    <row r="544" spans="1:12" ht="12.75" customHeight="1" x14ac:dyDescent="0.2">
      <c r="A544" s="316"/>
      <c r="B544" s="558"/>
      <c r="C544" s="406"/>
      <c r="D544" s="562"/>
      <c r="E544" s="572"/>
      <c r="F544" s="572"/>
      <c r="G544" s="572"/>
      <c r="H544" s="408"/>
      <c r="J544" s="406"/>
      <c r="K544" s="562"/>
      <c r="L544" s="408"/>
    </row>
    <row r="545" spans="1:12" ht="42.75" customHeight="1" x14ac:dyDescent="0.2">
      <c r="A545" s="316" t="s">
        <v>2649</v>
      </c>
      <c r="B545" s="558" t="s">
        <v>2650</v>
      </c>
      <c r="C545" s="406"/>
      <c r="D545" s="562" t="s">
        <v>401</v>
      </c>
      <c r="E545" s="572">
        <v>128.33000000000001</v>
      </c>
      <c r="F545" s="572">
        <v>128.33000000000001</v>
      </c>
      <c r="G545" s="572">
        <v>128.33000000000001</v>
      </c>
      <c r="H545" s="324" t="str">
        <f>'Series 1100 Design'!H545</f>
        <v/>
      </c>
      <c r="J545" s="406"/>
      <c r="K545" s="562" t="s">
        <v>401</v>
      </c>
      <c r="L545" s="324" t="str">
        <f>'Series 1100 Final'!H545</f>
        <v/>
      </c>
    </row>
    <row r="546" spans="1:12" ht="12.75" customHeight="1" x14ac:dyDescent="0.2">
      <c r="A546" s="316"/>
      <c r="B546" s="558"/>
      <c r="C546" s="406"/>
      <c r="D546" s="562"/>
      <c r="E546" s="572"/>
      <c r="F546" s="572"/>
      <c r="G546" s="572"/>
      <c r="H546" s="408"/>
      <c r="J546" s="406"/>
      <c r="K546" s="562"/>
      <c r="L546" s="408"/>
    </row>
    <row r="547" spans="1:12" ht="39.75" customHeight="1" x14ac:dyDescent="0.2">
      <c r="A547" s="316" t="s">
        <v>2651</v>
      </c>
      <c r="B547" s="558" t="s">
        <v>2652</v>
      </c>
      <c r="C547" s="406"/>
      <c r="D547" s="562" t="s">
        <v>401</v>
      </c>
      <c r="E547" s="572">
        <v>92.43</v>
      </c>
      <c r="F547" s="572">
        <v>92.43</v>
      </c>
      <c r="G547" s="572">
        <v>92.43</v>
      </c>
      <c r="H547" s="324" t="str">
        <f>'Series 1100 Design'!H547</f>
        <v/>
      </c>
      <c r="J547" s="406"/>
      <c r="K547" s="562" t="s">
        <v>401</v>
      </c>
      <c r="L547" s="324" t="str">
        <f>'Series 1100 Final'!H547</f>
        <v/>
      </c>
    </row>
    <row r="548" spans="1:12" ht="12.75" customHeight="1" x14ac:dyDescent="0.2">
      <c r="A548" s="316"/>
      <c r="B548" s="558"/>
      <c r="C548" s="406"/>
      <c r="D548" s="562"/>
      <c r="E548" s="572"/>
      <c r="F548" s="572"/>
      <c r="G548" s="572"/>
      <c r="H548" s="408"/>
      <c r="J548" s="406"/>
      <c r="K548" s="562"/>
      <c r="L548" s="408"/>
    </row>
    <row r="549" spans="1:12" ht="27" customHeight="1" x14ac:dyDescent="0.2">
      <c r="A549" s="316" t="s">
        <v>2653</v>
      </c>
      <c r="B549" s="558" t="s">
        <v>2654</v>
      </c>
      <c r="C549" s="406"/>
      <c r="D549" s="562" t="s">
        <v>401</v>
      </c>
      <c r="E549" s="572">
        <v>128.33000000000001</v>
      </c>
      <c r="F549" s="572">
        <v>128.33000000000001</v>
      </c>
      <c r="G549" s="572">
        <v>128.33000000000001</v>
      </c>
      <c r="H549" s="324" t="str">
        <f>'Series 1100 Design'!H549</f>
        <v/>
      </c>
      <c r="J549" s="406"/>
      <c r="K549" s="562" t="s">
        <v>401</v>
      </c>
      <c r="L549" s="324" t="str">
        <f>'Series 1100 Final'!H549</f>
        <v/>
      </c>
    </row>
    <row r="550" spans="1:12" ht="12.75" customHeight="1" x14ac:dyDescent="0.2">
      <c r="A550" s="316"/>
      <c r="B550" s="558"/>
      <c r="C550" s="406"/>
      <c r="D550" s="562"/>
      <c r="E550" s="572"/>
      <c r="F550" s="572"/>
      <c r="G550" s="572"/>
      <c r="H550" s="408"/>
      <c r="J550" s="406"/>
      <c r="K550" s="562"/>
      <c r="L550" s="408"/>
    </row>
    <row r="551" spans="1:12" ht="41.25" customHeight="1" x14ac:dyDescent="0.2">
      <c r="A551" s="316" t="s">
        <v>2655</v>
      </c>
      <c r="B551" s="558" t="s">
        <v>2656</v>
      </c>
      <c r="C551" s="406"/>
      <c r="D551" s="562" t="s">
        <v>401</v>
      </c>
      <c r="E551" s="572">
        <v>128.33000000000001</v>
      </c>
      <c r="F551" s="572">
        <v>128.33000000000001</v>
      </c>
      <c r="G551" s="572">
        <v>128.33000000000001</v>
      </c>
      <c r="H551" s="324" t="str">
        <f>'Series 1100 Design'!H551</f>
        <v/>
      </c>
      <c r="J551" s="406"/>
      <c r="K551" s="562" t="s">
        <v>401</v>
      </c>
      <c r="L551" s="324" t="str">
        <f>'Series 1100 Final'!H551</f>
        <v/>
      </c>
    </row>
    <row r="552" spans="1:12" ht="12.75" customHeight="1" x14ac:dyDescent="0.2">
      <c r="A552" s="316"/>
      <c r="B552" s="558"/>
      <c r="C552" s="406"/>
      <c r="D552" s="562"/>
      <c r="E552" s="572"/>
      <c r="F552" s="572"/>
      <c r="G552" s="572"/>
      <c r="H552" s="569"/>
      <c r="J552" s="406"/>
      <c r="K552" s="562"/>
      <c r="L552" s="569"/>
    </row>
    <row r="553" spans="1:12" ht="12.75" customHeight="1" x14ac:dyDescent="0.2">
      <c r="A553" s="331"/>
      <c r="B553" s="586" t="s">
        <v>2657</v>
      </c>
      <c r="C553" s="484"/>
      <c r="D553" s="587"/>
      <c r="E553" s="804" t="s">
        <v>396</v>
      </c>
      <c r="F553" s="804" t="s">
        <v>397</v>
      </c>
      <c r="G553" s="804" t="s">
        <v>398</v>
      </c>
      <c r="H553" s="587"/>
      <c r="J553" s="484"/>
      <c r="K553" s="587"/>
      <c r="L553" s="587"/>
    </row>
    <row r="554" spans="1:12" ht="12.75" customHeight="1" x14ac:dyDescent="0.2">
      <c r="A554" s="794"/>
      <c r="B554" s="721" t="s">
        <v>2210</v>
      </c>
      <c r="C554" s="779"/>
      <c r="D554" s="723"/>
      <c r="E554" s="723"/>
      <c r="F554" s="723"/>
      <c r="G554" s="724">
        <f>SUM(H556:H578)</f>
        <v>0</v>
      </c>
      <c r="H554" s="723"/>
      <c r="J554" s="779"/>
      <c r="K554" s="723"/>
      <c r="L554" s="723"/>
    </row>
    <row r="555" spans="1:12" ht="12.75" customHeight="1" x14ac:dyDescent="0.2">
      <c r="A555" s="316"/>
      <c r="B555" s="558"/>
      <c r="C555" s="406"/>
      <c r="D555" s="562"/>
      <c r="E555" s="572"/>
      <c r="F555" s="572"/>
      <c r="G555" s="572"/>
      <c r="H555" s="569"/>
      <c r="J555" s="406"/>
      <c r="K555" s="562"/>
      <c r="L555" s="569"/>
    </row>
    <row r="556" spans="1:12" ht="45.75" customHeight="1" x14ac:dyDescent="0.2">
      <c r="A556" s="316" t="s">
        <v>2658</v>
      </c>
      <c r="B556" s="558" t="s">
        <v>2659</v>
      </c>
      <c r="C556" s="406"/>
      <c r="D556" s="562" t="s">
        <v>401</v>
      </c>
      <c r="E556" s="572">
        <v>122.27</v>
      </c>
      <c r="F556" s="572">
        <v>122.27</v>
      </c>
      <c r="G556" s="572">
        <v>122.27</v>
      </c>
      <c r="H556" s="324" t="str">
        <f>'Series 1100 Design'!H556</f>
        <v/>
      </c>
      <c r="J556" s="406"/>
      <c r="K556" s="562" t="s">
        <v>401</v>
      </c>
      <c r="L556" s="324" t="str">
        <f>'Series 1100 Final'!H556</f>
        <v/>
      </c>
    </row>
    <row r="557" spans="1:12" ht="12.75" customHeight="1" x14ac:dyDescent="0.2">
      <c r="A557" s="316"/>
      <c r="B557" s="558"/>
      <c r="C557" s="406"/>
      <c r="D557" s="562"/>
      <c r="E557" s="572"/>
      <c r="F557" s="572"/>
      <c r="G557" s="572"/>
      <c r="H557" s="408"/>
      <c r="J557" s="406"/>
      <c r="K557" s="562"/>
      <c r="L557" s="408"/>
    </row>
    <row r="558" spans="1:12" ht="42.75" customHeight="1" x14ac:dyDescent="0.2">
      <c r="A558" s="316" t="s">
        <v>2660</v>
      </c>
      <c r="B558" s="558" t="s">
        <v>2661</v>
      </c>
      <c r="C558" s="406"/>
      <c r="D558" s="562" t="s">
        <v>401</v>
      </c>
      <c r="E558" s="572">
        <v>122.27</v>
      </c>
      <c r="F558" s="572">
        <v>122.27</v>
      </c>
      <c r="G558" s="572">
        <v>122.27</v>
      </c>
      <c r="H558" s="324" t="str">
        <f>'Series 1100 Design'!H558</f>
        <v/>
      </c>
      <c r="J558" s="406"/>
      <c r="K558" s="562" t="s">
        <v>401</v>
      </c>
      <c r="L558" s="324" t="str">
        <f>'Series 1100 Final'!H558</f>
        <v/>
      </c>
    </row>
    <row r="559" spans="1:12" ht="12.75" customHeight="1" x14ac:dyDescent="0.2">
      <c r="A559" s="316"/>
      <c r="B559" s="558"/>
      <c r="C559" s="406"/>
      <c r="D559" s="562"/>
      <c r="E559" s="572"/>
      <c r="F559" s="572"/>
      <c r="G559" s="572"/>
      <c r="H559" s="408"/>
      <c r="J559" s="406"/>
      <c r="K559" s="562"/>
      <c r="L559" s="408"/>
    </row>
    <row r="560" spans="1:12" ht="44.25" customHeight="1" x14ac:dyDescent="0.2">
      <c r="A560" s="316" t="s">
        <v>2662</v>
      </c>
      <c r="B560" s="558" t="s">
        <v>2663</v>
      </c>
      <c r="C560" s="406"/>
      <c r="D560" s="562" t="s">
        <v>401</v>
      </c>
      <c r="E560" s="572">
        <v>122.27</v>
      </c>
      <c r="F560" s="572">
        <v>122.27</v>
      </c>
      <c r="G560" s="572">
        <v>122.27</v>
      </c>
      <c r="H560" s="324" t="str">
        <f>'Series 1100 Design'!H560</f>
        <v/>
      </c>
      <c r="J560" s="406"/>
      <c r="K560" s="562" t="s">
        <v>401</v>
      </c>
      <c r="L560" s="324" t="str">
        <f>'Series 1100 Final'!H560</f>
        <v/>
      </c>
    </row>
    <row r="561" spans="1:12" ht="12.75" customHeight="1" x14ac:dyDescent="0.2">
      <c r="A561" s="316"/>
      <c r="B561" s="558"/>
      <c r="C561" s="406"/>
      <c r="D561" s="562"/>
      <c r="E561" s="572"/>
      <c r="F561" s="572"/>
      <c r="G561" s="572"/>
      <c r="H561" s="408"/>
      <c r="J561" s="406"/>
      <c r="K561" s="562"/>
      <c r="L561" s="408"/>
    </row>
    <row r="562" spans="1:12" ht="39" customHeight="1" x14ac:dyDescent="0.2">
      <c r="A562" s="316" t="s">
        <v>2664</v>
      </c>
      <c r="B562" s="558" t="s">
        <v>2665</v>
      </c>
      <c r="C562" s="406"/>
      <c r="D562" s="562" t="s">
        <v>401</v>
      </c>
      <c r="E562" s="572">
        <v>127.98</v>
      </c>
      <c r="F562" s="572">
        <v>127.98</v>
      </c>
      <c r="G562" s="572">
        <v>127.98</v>
      </c>
      <c r="H562" s="324" t="str">
        <f>'Series 1100 Design'!H562</f>
        <v/>
      </c>
      <c r="J562" s="406"/>
      <c r="K562" s="562" t="s">
        <v>401</v>
      </c>
      <c r="L562" s="324" t="str">
        <f>'Series 1100 Final'!H562</f>
        <v/>
      </c>
    </row>
    <row r="563" spans="1:12" ht="12.75" customHeight="1" x14ac:dyDescent="0.2">
      <c r="A563" s="316"/>
      <c r="B563" s="558"/>
      <c r="C563" s="406"/>
      <c r="D563" s="562"/>
      <c r="E563" s="572"/>
      <c r="F563" s="572"/>
      <c r="G563" s="572"/>
      <c r="H563" s="408"/>
      <c r="J563" s="406"/>
      <c r="K563" s="562"/>
      <c r="L563" s="408"/>
    </row>
    <row r="564" spans="1:12" ht="39.75" customHeight="1" x14ac:dyDescent="0.2">
      <c r="A564" s="316" t="s">
        <v>2666</v>
      </c>
      <c r="B564" s="558" t="s">
        <v>2667</v>
      </c>
      <c r="C564" s="406"/>
      <c r="D564" s="562" t="s">
        <v>401</v>
      </c>
      <c r="E564" s="572">
        <v>127.98</v>
      </c>
      <c r="F564" s="572">
        <v>127.98</v>
      </c>
      <c r="G564" s="572">
        <v>127.98</v>
      </c>
      <c r="H564" s="324" t="str">
        <f>'Series 1100 Design'!H564</f>
        <v/>
      </c>
      <c r="J564" s="406"/>
      <c r="K564" s="562" t="s">
        <v>401</v>
      </c>
      <c r="L564" s="324" t="str">
        <f>'Series 1100 Final'!H564</f>
        <v/>
      </c>
    </row>
    <row r="565" spans="1:12" ht="12.75" customHeight="1" x14ac:dyDescent="0.2">
      <c r="A565" s="316"/>
      <c r="B565" s="558"/>
      <c r="C565" s="406"/>
      <c r="D565" s="562"/>
      <c r="E565" s="572"/>
      <c r="F565" s="572"/>
      <c r="G565" s="572"/>
      <c r="H565" s="408"/>
      <c r="J565" s="406"/>
      <c r="K565" s="562"/>
      <c r="L565" s="408"/>
    </row>
    <row r="566" spans="1:12" ht="41.25" customHeight="1" x14ac:dyDescent="0.2">
      <c r="A566" s="316" t="s">
        <v>2668</v>
      </c>
      <c r="B566" s="558" t="s">
        <v>2669</v>
      </c>
      <c r="C566" s="406"/>
      <c r="D566" s="562" t="s">
        <v>401</v>
      </c>
      <c r="E566" s="572">
        <v>127.98</v>
      </c>
      <c r="F566" s="572">
        <v>127.98</v>
      </c>
      <c r="G566" s="572">
        <v>127.98</v>
      </c>
      <c r="H566" s="324" t="str">
        <f>'Series 1100 Design'!H566</f>
        <v/>
      </c>
      <c r="J566" s="406"/>
      <c r="K566" s="562" t="s">
        <v>401</v>
      </c>
      <c r="L566" s="324" t="str">
        <f>'Series 1100 Final'!H566</f>
        <v/>
      </c>
    </row>
    <row r="567" spans="1:12" ht="12.75" customHeight="1" x14ac:dyDescent="0.2">
      <c r="A567" s="316"/>
      <c r="B567" s="558"/>
      <c r="C567" s="406"/>
      <c r="D567" s="562"/>
      <c r="E567" s="572"/>
      <c r="F567" s="572"/>
      <c r="G567" s="572"/>
      <c r="H567" s="408"/>
      <c r="J567" s="406"/>
      <c r="K567" s="562"/>
      <c r="L567" s="408"/>
    </row>
    <row r="568" spans="1:12" ht="42.75" customHeight="1" x14ac:dyDescent="0.2">
      <c r="A568" s="316" t="s">
        <v>2670</v>
      </c>
      <c r="B568" s="558" t="s">
        <v>2671</v>
      </c>
      <c r="C568" s="406"/>
      <c r="D568" s="562" t="s">
        <v>401</v>
      </c>
      <c r="E568" s="572">
        <v>142.56</v>
      </c>
      <c r="F568" s="572">
        <v>142.56</v>
      </c>
      <c r="G568" s="572">
        <v>142.56</v>
      </c>
      <c r="H568" s="324" t="str">
        <f>'Series 1100 Design'!H568</f>
        <v/>
      </c>
      <c r="J568" s="406"/>
      <c r="K568" s="562" t="s">
        <v>401</v>
      </c>
      <c r="L568" s="324" t="str">
        <f>'Series 1100 Final'!H568</f>
        <v/>
      </c>
    </row>
    <row r="569" spans="1:12" ht="12.75" customHeight="1" x14ac:dyDescent="0.2">
      <c r="A569" s="316"/>
      <c r="B569" s="558"/>
      <c r="C569" s="406"/>
      <c r="D569" s="562"/>
      <c r="E569" s="572"/>
      <c r="F569" s="572"/>
      <c r="G569" s="572"/>
      <c r="H569" s="408"/>
      <c r="J569" s="406"/>
      <c r="K569" s="562"/>
      <c r="L569" s="408"/>
    </row>
    <row r="570" spans="1:12" ht="44.25" customHeight="1" x14ac:dyDescent="0.2">
      <c r="A570" s="316" t="s">
        <v>2672</v>
      </c>
      <c r="B570" s="558" t="s">
        <v>2673</v>
      </c>
      <c r="C570" s="406"/>
      <c r="D570" s="562" t="s">
        <v>401</v>
      </c>
      <c r="E570" s="572">
        <v>180.29</v>
      </c>
      <c r="F570" s="572">
        <v>180.29</v>
      </c>
      <c r="G570" s="572">
        <v>180.29</v>
      </c>
      <c r="H570" s="324" t="str">
        <f>'Series 1100 Design'!H570</f>
        <v/>
      </c>
      <c r="J570" s="406"/>
      <c r="K570" s="562" t="s">
        <v>401</v>
      </c>
      <c r="L570" s="324" t="str">
        <f>'Series 1100 Final'!H570</f>
        <v/>
      </c>
    </row>
    <row r="571" spans="1:12" ht="12.75" customHeight="1" x14ac:dyDescent="0.2">
      <c r="A571" s="316"/>
      <c r="B571" s="558"/>
      <c r="C571" s="406"/>
      <c r="D571" s="562"/>
      <c r="E571" s="572"/>
      <c r="F571" s="572"/>
      <c r="G571" s="572"/>
      <c r="H571" s="408"/>
      <c r="J571" s="406"/>
      <c r="K571" s="562"/>
      <c r="L571" s="408"/>
    </row>
    <row r="572" spans="1:12" ht="39.75" customHeight="1" x14ac:dyDescent="0.2">
      <c r="A572" s="316" t="s">
        <v>2674</v>
      </c>
      <c r="B572" s="558" t="s">
        <v>2675</v>
      </c>
      <c r="C572" s="406"/>
      <c r="D572" s="562" t="s">
        <v>401</v>
      </c>
      <c r="E572" s="572">
        <v>173.03</v>
      </c>
      <c r="F572" s="572">
        <v>173.03</v>
      </c>
      <c r="G572" s="572">
        <v>173.03</v>
      </c>
      <c r="H572" s="324" t="str">
        <f>'Series 1100 Design'!H572</f>
        <v/>
      </c>
      <c r="J572" s="406"/>
      <c r="K572" s="562" t="s">
        <v>401</v>
      </c>
      <c r="L572" s="324" t="str">
        <f>'Series 1100 Final'!H572</f>
        <v/>
      </c>
    </row>
    <row r="573" spans="1:12" ht="12.75" customHeight="1" x14ac:dyDescent="0.2">
      <c r="A573" s="316"/>
      <c r="B573" s="558"/>
      <c r="C573" s="406"/>
      <c r="D573" s="562"/>
      <c r="E573" s="572"/>
      <c r="F573" s="572"/>
      <c r="G573" s="572"/>
      <c r="H573" s="408"/>
      <c r="J573" s="406"/>
      <c r="K573" s="562"/>
      <c r="L573" s="408"/>
    </row>
    <row r="574" spans="1:12" ht="41.25" customHeight="1" x14ac:dyDescent="0.2">
      <c r="A574" s="316" t="s">
        <v>2676</v>
      </c>
      <c r="B574" s="558" t="s">
        <v>2677</v>
      </c>
      <c r="C574" s="406"/>
      <c r="D574" s="562" t="s">
        <v>401</v>
      </c>
      <c r="E574" s="572">
        <v>173.03</v>
      </c>
      <c r="F574" s="572">
        <v>173.03</v>
      </c>
      <c r="G574" s="572">
        <v>173.03</v>
      </c>
      <c r="H574" s="324" t="str">
        <f>'Series 1100 Design'!H574</f>
        <v/>
      </c>
      <c r="J574" s="406"/>
      <c r="K574" s="562" t="s">
        <v>401</v>
      </c>
      <c r="L574" s="324" t="str">
        <f>'Series 1100 Final'!H574</f>
        <v/>
      </c>
    </row>
    <row r="575" spans="1:12" ht="12.75" customHeight="1" x14ac:dyDescent="0.2">
      <c r="A575" s="316"/>
      <c r="B575" s="558"/>
      <c r="C575" s="406"/>
      <c r="D575" s="562"/>
      <c r="E575" s="572"/>
      <c r="F575" s="572"/>
      <c r="G575" s="572"/>
      <c r="H575" s="408"/>
      <c r="J575" s="406"/>
      <c r="K575" s="562"/>
      <c r="L575" s="408"/>
    </row>
    <row r="576" spans="1:12" ht="42.75" customHeight="1" x14ac:dyDescent="0.2">
      <c r="A576" s="316" t="s">
        <v>2678</v>
      </c>
      <c r="B576" s="558" t="s">
        <v>2679</v>
      </c>
      <c r="C576" s="406"/>
      <c r="D576" s="562" t="s">
        <v>401</v>
      </c>
      <c r="E576" s="572">
        <v>180.29</v>
      </c>
      <c r="F576" s="572">
        <v>180.29</v>
      </c>
      <c r="G576" s="572">
        <v>180.29</v>
      </c>
      <c r="H576" s="324" t="str">
        <f>'Series 1100 Design'!H576</f>
        <v/>
      </c>
      <c r="J576" s="406"/>
      <c r="K576" s="562" t="s">
        <v>401</v>
      </c>
      <c r="L576" s="324" t="str">
        <f>'Series 1100 Final'!H576</f>
        <v/>
      </c>
    </row>
    <row r="577" spans="1:12" ht="12.75" customHeight="1" x14ac:dyDescent="0.2">
      <c r="A577" s="316"/>
      <c r="B577" s="558"/>
      <c r="C577" s="406"/>
      <c r="D577" s="562"/>
      <c r="E577" s="572"/>
      <c r="F577" s="572"/>
      <c r="G577" s="572"/>
      <c r="H577" s="408"/>
      <c r="J577" s="406"/>
      <c r="K577" s="562"/>
      <c r="L577" s="408"/>
    </row>
    <row r="578" spans="1:12" ht="52.5" customHeight="1" x14ac:dyDescent="0.2">
      <c r="A578" s="316" t="s">
        <v>2680</v>
      </c>
      <c r="B578" s="558" t="s">
        <v>2681</v>
      </c>
      <c r="C578" s="406"/>
      <c r="D578" s="562" t="s">
        <v>401</v>
      </c>
      <c r="E578" s="572">
        <v>180.29</v>
      </c>
      <c r="F578" s="572">
        <v>180.29</v>
      </c>
      <c r="G578" s="572">
        <v>180.29</v>
      </c>
      <c r="H578" s="324" t="str">
        <f>'Series 1100 Design'!H578</f>
        <v/>
      </c>
      <c r="J578" s="406"/>
      <c r="K578" s="562" t="s">
        <v>401</v>
      </c>
      <c r="L578" s="324" t="str">
        <f>'Series 1100 Final'!H578</f>
        <v/>
      </c>
    </row>
    <row r="579" spans="1:12" x14ac:dyDescent="0.2">
      <c r="A579" s="562"/>
      <c r="B579" s="597"/>
      <c r="C579" s="659"/>
      <c r="D579" s="562"/>
      <c r="E579" s="572"/>
      <c r="F579" s="572"/>
      <c r="G579" s="572"/>
      <c r="H579" s="569"/>
      <c r="J579" s="659"/>
      <c r="K579" s="562"/>
      <c r="L579" s="569"/>
    </row>
    <row r="580" spans="1:12" x14ac:dyDescent="0.2">
      <c r="A580" s="587"/>
      <c r="B580" s="603" t="s">
        <v>2682</v>
      </c>
      <c r="C580" s="829"/>
      <c r="D580" s="587"/>
      <c r="E580" s="604"/>
      <c r="F580" s="604"/>
      <c r="G580" s="604"/>
      <c r="H580" s="587"/>
      <c r="J580" s="829"/>
      <c r="K580" s="587"/>
      <c r="L580" s="587"/>
    </row>
    <row r="581" spans="1:12" x14ac:dyDescent="0.2">
      <c r="A581" s="562"/>
      <c r="B581" s="597"/>
      <c r="C581" s="659"/>
      <c r="D581" s="562"/>
      <c r="E581" s="572"/>
      <c r="F581" s="572"/>
      <c r="G581" s="572"/>
      <c r="H581" s="569"/>
      <c r="J581" s="659"/>
      <c r="K581" s="562"/>
      <c r="L581" s="569"/>
    </row>
    <row r="582" spans="1:12" x14ac:dyDescent="0.2">
      <c r="A582" s="587"/>
      <c r="B582" s="603" t="s">
        <v>2683</v>
      </c>
      <c r="C582" s="829"/>
      <c r="D582" s="587"/>
      <c r="E582" s="804" t="s">
        <v>1747</v>
      </c>
      <c r="F582" s="804" t="s">
        <v>2554</v>
      </c>
      <c r="G582" s="804" t="s">
        <v>2555</v>
      </c>
      <c r="H582" s="587"/>
      <c r="J582" s="829"/>
      <c r="K582" s="587"/>
      <c r="L582" s="587"/>
    </row>
    <row r="583" spans="1:12" x14ac:dyDescent="0.2">
      <c r="A583" s="794"/>
      <c r="B583" s="721" t="s">
        <v>2210</v>
      </c>
      <c r="C583" s="779"/>
      <c r="D583" s="723"/>
      <c r="E583" s="723"/>
      <c r="F583" s="723"/>
      <c r="G583" s="724">
        <f>SUM(H585:H589)</f>
        <v>0</v>
      </c>
      <c r="H583" s="723"/>
      <c r="J583" s="779"/>
      <c r="K583" s="723"/>
      <c r="L583" s="723"/>
    </row>
    <row r="584" spans="1:12" x14ac:dyDescent="0.2">
      <c r="A584" s="562"/>
      <c r="B584" s="597"/>
      <c r="C584" s="659"/>
      <c r="D584" s="562"/>
      <c r="E584" s="572"/>
      <c r="F584" s="572"/>
      <c r="G584" s="572"/>
      <c r="H584" s="569"/>
      <c r="J584" s="659"/>
      <c r="K584" s="562"/>
      <c r="L584" s="569"/>
    </row>
    <row r="585" spans="1:12" ht="38.25" x14ac:dyDescent="0.2">
      <c r="A585" s="316" t="s">
        <v>2684</v>
      </c>
      <c r="B585" s="558" t="s">
        <v>2685</v>
      </c>
      <c r="C585" s="406"/>
      <c r="D585" s="562" t="s">
        <v>401</v>
      </c>
      <c r="E585" s="572" t="s">
        <v>392</v>
      </c>
      <c r="F585" s="572" t="s">
        <v>392</v>
      </c>
      <c r="G585" s="572" t="s">
        <v>392</v>
      </c>
      <c r="H585" s="324" t="str">
        <f>'Series 1100 Design'!H585</f>
        <v/>
      </c>
      <c r="J585" s="406"/>
      <c r="K585" s="562" t="s">
        <v>401</v>
      </c>
      <c r="L585" s="324" t="str">
        <f>'Series 1100 Final'!H585</f>
        <v/>
      </c>
    </row>
    <row r="586" spans="1:12" x14ac:dyDescent="0.2">
      <c r="A586" s="316"/>
      <c r="B586" s="558"/>
      <c r="C586" s="406"/>
      <c r="D586" s="562"/>
      <c r="E586" s="572"/>
      <c r="F586" s="572"/>
      <c r="G586" s="572"/>
      <c r="H586" s="408"/>
      <c r="J586" s="406"/>
      <c r="K586" s="562"/>
      <c r="L586" s="408"/>
    </row>
    <row r="587" spans="1:12" ht="38.25" x14ac:dyDescent="0.2">
      <c r="A587" s="316" t="s">
        <v>2686</v>
      </c>
      <c r="B587" s="558" t="s">
        <v>2687</v>
      </c>
      <c r="C587" s="406"/>
      <c r="D587" s="562" t="s">
        <v>401</v>
      </c>
      <c r="E587" s="572" t="s">
        <v>392</v>
      </c>
      <c r="F587" s="572" t="s">
        <v>392</v>
      </c>
      <c r="G587" s="572" t="s">
        <v>392</v>
      </c>
      <c r="H587" s="324" t="str">
        <f>'Series 1100 Design'!H587</f>
        <v/>
      </c>
      <c r="J587" s="406"/>
      <c r="K587" s="562" t="s">
        <v>401</v>
      </c>
      <c r="L587" s="324" t="str">
        <f>'Series 1100 Final'!H587</f>
        <v/>
      </c>
    </row>
    <row r="588" spans="1:12" x14ac:dyDescent="0.2">
      <c r="A588" s="316"/>
      <c r="B588" s="558"/>
      <c r="C588" s="406"/>
      <c r="D588" s="562"/>
      <c r="E588" s="572"/>
      <c r="F588" s="572"/>
      <c r="G588" s="572"/>
      <c r="H588" s="408"/>
      <c r="J588" s="406"/>
      <c r="K588" s="562"/>
      <c r="L588" s="408"/>
    </row>
    <row r="589" spans="1:12" ht="38.25" x14ac:dyDescent="0.2">
      <c r="A589" s="316" t="s">
        <v>2688</v>
      </c>
      <c r="B589" s="558" t="s">
        <v>2689</v>
      </c>
      <c r="C589" s="406"/>
      <c r="D589" s="562" t="s">
        <v>401</v>
      </c>
      <c r="E589" s="572" t="s">
        <v>392</v>
      </c>
      <c r="F589" s="572" t="s">
        <v>392</v>
      </c>
      <c r="G589" s="572" t="s">
        <v>392</v>
      </c>
      <c r="H589" s="324" t="str">
        <f>'Series 1100 Design'!H589</f>
        <v/>
      </c>
      <c r="J589" s="406"/>
      <c r="K589" s="562" t="s">
        <v>401</v>
      </c>
      <c r="L589" s="324" t="str">
        <f>'Series 1100 Final'!H589</f>
        <v/>
      </c>
    </row>
    <row r="590" spans="1:12" x14ac:dyDescent="0.2">
      <c r="A590" s="562"/>
      <c r="B590" s="597"/>
      <c r="C590" s="659"/>
      <c r="D590" s="562"/>
      <c r="E590" s="572"/>
      <c r="F590" s="572"/>
      <c r="G590" s="572"/>
      <c r="H590" s="569"/>
      <c r="J590" s="659"/>
      <c r="K590" s="562"/>
      <c r="L590" s="569"/>
    </row>
    <row r="591" spans="1:12" x14ac:dyDescent="0.2">
      <c r="A591" s="587"/>
      <c r="B591" s="603" t="s">
        <v>2690</v>
      </c>
      <c r="C591" s="829"/>
      <c r="D591" s="587"/>
      <c r="E591" s="804" t="s">
        <v>1747</v>
      </c>
      <c r="F591" s="804" t="s">
        <v>2554</v>
      </c>
      <c r="G591" s="804" t="s">
        <v>2555</v>
      </c>
      <c r="H591" s="587"/>
      <c r="J591" s="829"/>
      <c r="K591" s="587"/>
      <c r="L591" s="587"/>
    </row>
    <row r="592" spans="1:12" x14ac:dyDescent="0.2">
      <c r="A592" s="794"/>
      <c r="B592" s="721" t="s">
        <v>2210</v>
      </c>
      <c r="C592" s="779"/>
      <c r="D592" s="723"/>
      <c r="E592" s="723"/>
      <c r="F592" s="723"/>
      <c r="G592" s="724">
        <f>SUM(H594:H598)</f>
        <v>0</v>
      </c>
      <c r="H592" s="723"/>
      <c r="J592" s="779"/>
      <c r="K592" s="723"/>
      <c r="L592" s="723"/>
    </row>
    <row r="593" spans="1:12" x14ac:dyDescent="0.2">
      <c r="A593" s="562"/>
      <c r="B593" s="597"/>
      <c r="C593" s="659"/>
      <c r="D593" s="562"/>
      <c r="E593" s="572"/>
      <c r="F593" s="572"/>
      <c r="G593" s="572"/>
      <c r="H593" s="569"/>
      <c r="J593" s="659"/>
      <c r="K593" s="562"/>
      <c r="L593" s="569"/>
    </row>
    <row r="594" spans="1:12" ht="38.25" x14ac:dyDescent="0.2">
      <c r="A594" s="316" t="s">
        <v>2691</v>
      </c>
      <c r="B594" s="558" t="s">
        <v>2692</v>
      </c>
      <c r="C594" s="406"/>
      <c r="D594" s="562" t="s">
        <v>401</v>
      </c>
      <c r="E594" s="572" t="s">
        <v>392</v>
      </c>
      <c r="F594" s="572" t="s">
        <v>392</v>
      </c>
      <c r="G594" s="572" t="s">
        <v>392</v>
      </c>
      <c r="H594" s="324" t="str">
        <f>'Series 1100 Design'!H594</f>
        <v/>
      </c>
      <c r="J594" s="406"/>
      <c r="K594" s="562" t="s">
        <v>401</v>
      </c>
      <c r="L594" s="324" t="str">
        <f>'Series 1100 Final'!H594</f>
        <v/>
      </c>
    </row>
    <row r="595" spans="1:12" x14ac:dyDescent="0.2">
      <c r="A595" s="316"/>
      <c r="B595" s="558"/>
      <c r="C595" s="406"/>
      <c r="D595" s="562"/>
      <c r="E595" s="572"/>
      <c r="F595" s="572"/>
      <c r="G595" s="572"/>
      <c r="H595" s="408"/>
      <c r="J595" s="406"/>
      <c r="K595" s="562"/>
      <c r="L595" s="408"/>
    </row>
    <row r="596" spans="1:12" ht="41.25" customHeight="1" x14ac:dyDescent="0.2">
      <c r="A596" s="316" t="s">
        <v>2693</v>
      </c>
      <c r="B596" s="558" t="s">
        <v>2694</v>
      </c>
      <c r="C596" s="406"/>
      <c r="D596" s="562" t="s">
        <v>401</v>
      </c>
      <c r="E596" s="572" t="s">
        <v>392</v>
      </c>
      <c r="F596" s="572" t="s">
        <v>392</v>
      </c>
      <c r="G596" s="572" t="s">
        <v>392</v>
      </c>
      <c r="H596" s="324" t="str">
        <f>'Series 1100 Design'!H596</f>
        <v/>
      </c>
      <c r="J596" s="406"/>
      <c r="K596" s="562" t="s">
        <v>401</v>
      </c>
      <c r="L596" s="324" t="str">
        <f>'Series 1100 Final'!H596</f>
        <v/>
      </c>
    </row>
    <row r="597" spans="1:12" ht="12.75" customHeight="1" x14ac:dyDescent="0.2">
      <c r="A597" s="316"/>
      <c r="B597" s="558"/>
      <c r="C597" s="406"/>
      <c r="D597" s="562"/>
      <c r="E597" s="572"/>
      <c r="F597" s="572"/>
      <c r="G597" s="572"/>
      <c r="H597" s="408"/>
      <c r="J597" s="406"/>
      <c r="K597" s="562"/>
      <c r="L597" s="408"/>
    </row>
    <row r="598" spans="1:12" ht="41.25" customHeight="1" x14ac:dyDescent="0.2">
      <c r="A598" s="316" t="s">
        <v>2695</v>
      </c>
      <c r="B598" s="558" t="s">
        <v>2696</v>
      </c>
      <c r="C598" s="406"/>
      <c r="D598" s="562" t="s">
        <v>401</v>
      </c>
      <c r="E598" s="572" t="s">
        <v>392</v>
      </c>
      <c r="F598" s="572" t="s">
        <v>392</v>
      </c>
      <c r="G598" s="572" t="s">
        <v>392</v>
      </c>
      <c r="H598" s="324" t="str">
        <f>'Series 1100 Design'!H598</f>
        <v/>
      </c>
      <c r="J598" s="406"/>
      <c r="K598" s="562" t="s">
        <v>401</v>
      </c>
      <c r="L598" s="324" t="str">
        <f>'Series 1100 Final'!H598</f>
        <v/>
      </c>
    </row>
    <row r="599" spans="1:12" ht="12.75" customHeight="1" x14ac:dyDescent="0.2">
      <c r="A599" s="562"/>
      <c r="B599" s="597"/>
      <c r="C599" s="659"/>
      <c r="D599" s="562"/>
      <c r="E599" s="572"/>
      <c r="F599" s="572"/>
      <c r="G599" s="572"/>
      <c r="H599" s="569"/>
      <c r="J599" s="659"/>
      <c r="K599" s="562"/>
      <c r="L599" s="569"/>
    </row>
    <row r="600" spans="1:12" ht="12.75" customHeight="1" x14ac:dyDescent="0.2">
      <c r="A600" s="587"/>
      <c r="B600" s="603" t="s">
        <v>2697</v>
      </c>
      <c r="C600" s="829"/>
      <c r="D600" s="587"/>
      <c r="E600" s="804" t="s">
        <v>1747</v>
      </c>
      <c r="F600" s="804" t="s">
        <v>2554</v>
      </c>
      <c r="G600" s="804" t="s">
        <v>2555</v>
      </c>
      <c r="H600" s="587"/>
      <c r="J600" s="829"/>
      <c r="K600" s="587"/>
      <c r="L600" s="587"/>
    </row>
    <row r="601" spans="1:12" ht="12.75" customHeight="1" x14ac:dyDescent="0.2">
      <c r="A601" s="720"/>
      <c r="B601" s="721" t="s">
        <v>2210</v>
      </c>
      <c r="C601" s="779"/>
      <c r="D601" s="723"/>
      <c r="E601" s="723"/>
      <c r="F601" s="723"/>
      <c r="G601" s="724">
        <f>SUM(H603:H607)</f>
        <v>0</v>
      </c>
      <c r="H601" s="723"/>
      <c r="J601" s="779"/>
      <c r="K601" s="723"/>
      <c r="L601" s="723"/>
    </row>
    <row r="602" spans="1:12" ht="12.75" customHeight="1" x14ac:dyDescent="0.2">
      <c r="A602" s="562"/>
      <c r="B602" s="597"/>
      <c r="C602" s="659"/>
      <c r="D602" s="562"/>
      <c r="E602" s="572"/>
      <c r="F602" s="572"/>
      <c r="G602" s="572"/>
      <c r="H602" s="569"/>
      <c r="J602" s="659"/>
      <c r="K602" s="562"/>
      <c r="L602" s="569"/>
    </row>
    <row r="603" spans="1:12" ht="40.5" customHeight="1" x14ac:dyDescent="0.2">
      <c r="A603" s="316" t="s">
        <v>2698</v>
      </c>
      <c r="B603" s="558" t="s">
        <v>2699</v>
      </c>
      <c r="C603" s="406"/>
      <c r="D603" s="562" t="s">
        <v>401</v>
      </c>
      <c r="E603" s="572" t="s">
        <v>392</v>
      </c>
      <c r="F603" s="572" t="s">
        <v>392</v>
      </c>
      <c r="G603" s="572" t="s">
        <v>392</v>
      </c>
      <c r="H603" s="324" t="str">
        <f>'Series 1100 Design'!H603</f>
        <v/>
      </c>
      <c r="J603" s="406"/>
      <c r="K603" s="562" t="s">
        <v>401</v>
      </c>
      <c r="L603" s="324" t="str">
        <f>'Series 1100 Final'!H603</f>
        <v/>
      </c>
    </row>
    <row r="604" spans="1:12" ht="12.75" customHeight="1" x14ac:dyDescent="0.2">
      <c r="A604" s="316"/>
      <c r="B604" s="558"/>
      <c r="C604" s="406"/>
      <c r="D604" s="562"/>
      <c r="E604" s="572"/>
      <c r="F604" s="572"/>
      <c r="G604" s="572"/>
      <c r="H604" s="408"/>
      <c r="J604" s="406"/>
      <c r="K604" s="562"/>
      <c r="L604" s="408"/>
    </row>
    <row r="605" spans="1:12" ht="43.5" customHeight="1" x14ac:dyDescent="0.2">
      <c r="A605" s="316" t="s">
        <v>2700</v>
      </c>
      <c r="B605" s="558" t="s">
        <v>2701</v>
      </c>
      <c r="C605" s="406"/>
      <c r="D605" s="562" t="s">
        <v>401</v>
      </c>
      <c r="E605" s="572" t="s">
        <v>392</v>
      </c>
      <c r="F605" s="572" t="s">
        <v>392</v>
      </c>
      <c r="G605" s="572" t="s">
        <v>392</v>
      </c>
      <c r="H605" s="324" t="str">
        <f>'Series 1100 Design'!H605</f>
        <v/>
      </c>
      <c r="J605" s="406"/>
      <c r="K605" s="562" t="s">
        <v>401</v>
      </c>
      <c r="L605" s="324" t="str">
        <f>'Series 1100 Final'!H605</f>
        <v/>
      </c>
    </row>
    <row r="606" spans="1:12" ht="12.75" customHeight="1" x14ac:dyDescent="0.2">
      <c r="A606" s="316"/>
      <c r="B606" s="558"/>
      <c r="C606" s="406"/>
      <c r="D606" s="562"/>
      <c r="E606" s="572"/>
      <c r="F606" s="572"/>
      <c r="G606" s="572"/>
      <c r="H606" s="408"/>
      <c r="J606" s="406"/>
      <c r="K606" s="562"/>
      <c r="L606" s="408"/>
    </row>
    <row r="607" spans="1:12" ht="40.5" customHeight="1" x14ac:dyDescent="0.2">
      <c r="A607" s="316" t="s">
        <v>2702</v>
      </c>
      <c r="B607" s="558" t="s">
        <v>2703</v>
      </c>
      <c r="C607" s="406"/>
      <c r="D607" s="562" t="s">
        <v>401</v>
      </c>
      <c r="E607" s="572" t="s">
        <v>392</v>
      </c>
      <c r="F607" s="572" t="s">
        <v>392</v>
      </c>
      <c r="G607" s="572" t="s">
        <v>392</v>
      </c>
      <c r="H607" s="324" t="str">
        <f>'Series 1100 Design'!H607</f>
        <v/>
      </c>
      <c r="J607" s="406"/>
      <c r="K607" s="562" t="s">
        <v>401</v>
      </c>
      <c r="L607" s="324" t="str">
        <f>'Series 1100 Final'!H607</f>
        <v/>
      </c>
    </row>
    <row r="608" spans="1:12" ht="12.75" customHeight="1" x14ac:dyDescent="0.2">
      <c r="A608" s="562"/>
      <c r="B608" s="597"/>
      <c r="C608" s="659"/>
      <c r="D608" s="562"/>
      <c r="E608" s="572"/>
      <c r="F608" s="572"/>
      <c r="G608" s="572"/>
      <c r="H608" s="569"/>
      <c r="J608" s="659"/>
      <c r="K608" s="562"/>
      <c r="L608" s="569"/>
    </row>
    <row r="609" spans="1:12" ht="12.75" customHeight="1" x14ac:dyDescent="0.2">
      <c r="A609" s="587"/>
      <c r="B609" s="603" t="s">
        <v>2704</v>
      </c>
      <c r="C609" s="829"/>
      <c r="D609" s="587"/>
      <c r="E609" s="804" t="s">
        <v>1747</v>
      </c>
      <c r="F609" s="804" t="s">
        <v>2554</v>
      </c>
      <c r="G609" s="804" t="s">
        <v>2555</v>
      </c>
      <c r="H609" s="587"/>
      <c r="J609" s="829"/>
      <c r="K609" s="587"/>
      <c r="L609" s="587"/>
    </row>
    <row r="610" spans="1:12" ht="12.75" customHeight="1" x14ac:dyDescent="0.2">
      <c r="A610" s="720"/>
      <c r="B610" s="721" t="s">
        <v>2210</v>
      </c>
      <c r="C610" s="779"/>
      <c r="D610" s="723"/>
      <c r="E610" s="723"/>
      <c r="F610" s="723"/>
      <c r="G610" s="724">
        <f>SUM(H612:H615)</f>
        <v>0</v>
      </c>
      <c r="H610" s="723"/>
      <c r="J610" s="779"/>
      <c r="K610" s="723"/>
      <c r="L610" s="723"/>
    </row>
    <row r="611" spans="1:12" x14ac:dyDescent="0.2">
      <c r="A611" s="316"/>
      <c r="B611" s="558"/>
      <c r="C611" s="406"/>
      <c r="D611" s="562"/>
      <c r="E611" s="572"/>
      <c r="F611" s="572"/>
      <c r="G611" s="572"/>
      <c r="H611" s="569"/>
      <c r="J611" s="406"/>
      <c r="K611" s="562"/>
      <c r="L611" s="569"/>
    </row>
    <row r="612" spans="1:12" ht="41.25" customHeight="1" x14ac:dyDescent="0.2">
      <c r="A612" s="316" t="s">
        <v>2705</v>
      </c>
      <c r="B612" s="558" t="s">
        <v>2706</v>
      </c>
      <c r="C612" s="406"/>
      <c r="D612" s="562" t="s">
        <v>401</v>
      </c>
      <c r="E612" s="572">
        <v>48.47</v>
      </c>
      <c r="F612" s="572">
        <v>48.47</v>
      </c>
      <c r="G612" s="572">
        <v>48.47</v>
      </c>
      <c r="H612" s="324" t="str">
        <f>'Series 1100 Design'!H612</f>
        <v/>
      </c>
      <c r="J612" s="406"/>
      <c r="K612" s="562" t="s">
        <v>401</v>
      </c>
      <c r="L612" s="324" t="str">
        <f>'Series 1100 Final'!H612</f>
        <v/>
      </c>
    </row>
    <row r="613" spans="1:12" x14ac:dyDescent="0.2">
      <c r="A613" s="316"/>
      <c r="B613" s="558"/>
      <c r="C613" s="406"/>
      <c r="D613" s="562"/>
      <c r="E613" s="572"/>
      <c r="F613" s="572"/>
      <c r="G613" s="572"/>
      <c r="H613" s="408"/>
      <c r="J613" s="406"/>
      <c r="K613" s="562"/>
      <c r="L613" s="408"/>
    </row>
    <row r="614" spans="1:12" ht="41.25" customHeight="1" x14ac:dyDescent="0.2">
      <c r="A614" s="316" t="s">
        <v>2707</v>
      </c>
      <c r="B614" s="558" t="s">
        <v>2708</v>
      </c>
      <c r="C614" s="406"/>
      <c r="D614" s="562" t="s">
        <v>401</v>
      </c>
      <c r="E614" s="572" t="s">
        <v>392</v>
      </c>
      <c r="F614" s="572" t="s">
        <v>392</v>
      </c>
      <c r="G614" s="572" t="s">
        <v>392</v>
      </c>
      <c r="H614" s="324" t="str">
        <f>'Series 1100 Design'!H614</f>
        <v/>
      </c>
      <c r="J614" s="406"/>
      <c r="K614" s="562" t="s">
        <v>401</v>
      </c>
      <c r="L614" s="324" t="str">
        <f>'Series 1100 Final'!H614</f>
        <v/>
      </c>
    </row>
    <row r="615" spans="1:12" x14ac:dyDescent="0.2">
      <c r="A615" s="316"/>
      <c r="B615" s="558"/>
      <c r="C615" s="406"/>
      <c r="D615" s="562"/>
      <c r="E615" s="572"/>
      <c r="F615" s="572"/>
      <c r="G615" s="572"/>
      <c r="H615" s="408"/>
      <c r="J615" s="406"/>
      <c r="K615" s="562"/>
      <c r="L615" s="408"/>
    </row>
    <row r="616" spans="1:12" ht="41.25" customHeight="1" x14ac:dyDescent="0.2">
      <c r="A616" s="316" t="s">
        <v>2709</v>
      </c>
      <c r="B616" s="558" t="s">
        <v>2710</v>
      </c>
      <c r="C616" s="406"/>
      <c r="D616" s="562" t="s">
        <v>401</v>
      </c>
      <c r="E616" s="572" t="s">
        <v>392</v>
      </c>
      <c r="F616" s="572" t="s">
        <v>392</v>
      </c>
      <c r="G616" s="572" t="s">
        <v>392</v>
      </c>
      <c r="H616" s="324" t="str">
        <f>'Series 1100 Design'!H616</f>
        <v/>
      </c>
      <c r="J616" s="406"/>
      <c r="K616" s="562" t="s">
        <v>401</v>
      </c>
      <c r="L616" s="324" t="str">
        <f>'Series 1100 Final'!H616</f>
        <v/>
      </c>
    </row>
    <row r="617" spans="1:12" x14ac:dyDescent="0.2">
      <c r="A617" s="316"/>
      <c r="B617" s="558"/>
      <c r="C617" s="406"/>
      <c r="D617" s="562"/>
      <c r="E617" s="572"/>
      <c r="F617" s="572"/>
      <c r="G617" s="572"/>
      <c r="H617" s="569"/>
      <c r="J617" s="406"/>
      <c r="K617" s="562"/>
      <c r="L617" s="569"/>
    </row>
    <row r="618" spans="1:12" ht="41.25" customHeight="1" x14ac:dyDescent="0.2">
      <c r="A618" s="316" t="s">
        <v>2711</v>
      </c>
      <c r="B618" s="558" t="s">
        <v>2712</v>
      </c>
      <c r="C618" s="406"/>
      <c r="D618" s="562" t="s">
        <v>401</v>
      </c>
      <c r="E618" s="572" t="s">
        <v>392</v>
      </c>
      <c r="F618" s="572" t="s">
        <v>392</v>
      </c>
      <c r="G618" s="572" t="s">
        <v>392</v>
      </c>
      <c r="H618" s="324" t="str">
        <f>'Series 1100 Design'!H618</f>
        <v/>
      </c>
      <c r="J618" s="406"/>
      <c r="K618" s="562" t="s">
        <v>401</v>
      </c>
      <c r="L618" s="324" t="str">
        <f>'Series 1100 Final'!H618</f>
        <v/>
      </c>
    </row>
    <row r="619" spans="1:12" x14ac:dyDescent="0.2">
      <c r="A619" s="562"/>
      <c r="B619" s="597"/>
      <c r="C619" s="659"/>
      <c r="D619" s="562"/>
      <c r="E619" s="572"/>
      <c r="F619" s="572"/>
      <c r="G619" s="572"/>
      <c r="H619" s="569"/>
      <c r="J619" s="659"/>
      <c r="K619" s="562"/>
      <c r="L619" s="569"/>
    </row>
    <row r="620" spans="1:12" ht="25.5" customHeight="1" x14ac:dyDescent="0.2">
      <c r="A620" s="311"/>
      <c r="B620" s="563" t="s">
        <v>2713</v>
      </c>
      <c r="C620" s="487"/>
      <c r="D620" s="568"/>
      <c r="E620" s="806"/>
      <c r="F620" s="806"/>
      <c r="G620" s="806"/>
      <c r="H620" s="568"/>
      <c r="J620" s="487"/>
      <c r="K620" s="568"/>
      <c r="L620" s="568"/>
    </row>
    <row r="621" spans="1:12" x14ac:dyDescent="0.2">
      <c r="A621" s="316"/>
      <c r="B621" s="558"/>
      <c r="C621" s="406"/>
      <c r="D621" s="562"/>
      <c r="E621" s="572"/>
      <c r="F621" s="572"/>
      <c r="G621" s="572"/>
      <c r="H621" s="569"/>
      <c r="J621" s="406"/>
      <c r="K621" s="562"/>
      <c r="L621" s="569"/>
    </row>
    <row r="622" spans="1:12" x14ac:dyDescent="0.2">
      <c r="A622" s="331"/>
      <c r="B622" s="603" t="s">
        <v>2626</v>
      </c>
      <c r="C622" s="484"/>
      <c r="D622" s="587"/>
      <c r="E622" s="804" t="s">
        <v>1747</v>
      </c>
      <c r="F622" s="804" t="s">
        <v>2554</v>
      </c>
      <c r="G622" s="804" t="s">
        <v>2555</v>
      </c>
      <c r="H622" s="587"/>
      <c r="J622" s="484"/>
      <c r="K622" s="587"/>
      <c r="L622" s="587"/>
    </row>
    <row r="623" spans="1:12" x14ac:dyDescent="0.2">
      <c r="A623" s="720"/>
      <c r="B623" s="721" t="s">
        <v>2210</v>
      </c>
      <c r="C623" s="779"/>
      <c r="D623" s="723"/>
      <c r="E623" s="723"/>
      <c r="F623" s="723"/>
      <c r="G623" s="724">
        <f>SUM(H625:H628)</f>
        <v>0</v>
      </c>
      <c r="H623" s="723"/>
      <c r="J623" s="779"/>
      <c r="K623" s="723"/>
      <c r="L623" s="723"/>
    </row>
    <row r="624" spans="1:12" x14ac:dyDescent="0.2">
      <c r="A624" s="316"/>
      <c r="B624" s="558"/>
      <c r="C624" s="406"/>
      <c r="D624" s="562"/>
      <c r="E624" s="572"/>
      <c r="F624" s="572"/>
      <c r="G624" s="572"/>
      <c r="H624" s="569"/>
      <c r="J624" s="406"/>
      <c r="K624" s="562"/>
      <c r="L624" s="569"/>
    </row>
    <row r="625" spans="1:12" ht="41.25" customHeight="1" x14ac:dyDescent="0.2">
      <c r="A625" s="316" t="s">
        <v>2714</v>
      </c>
      <c r="B625" s="558" t="s">
        <v>2715</v>
      </c>
      <c r="C625" s="406"/>
      <c r="D625" s="562" t="s">
        <v>401</v>
      </c>
      <c r="E625" s="572">
        <v>43.84</v>
      </c>
      <c r="F625" s="572">
        <v>43.84</v>
      </c>
      <c r="G625" s="572">
        <v>43.84</v>
      </c>
      <c r="H625" s="324" t="str">
        <f>'Series 1100 Design'!H625</f>
        <v/>
      </c>
      <c r="J625" s="406"/>
      <c r="K625" s="562" t="s">
        <v>401</v>
      </c>
      <c r="L625" s="324" t="str">
        <f>'Series 1100 Final'!H625</f>
        <v/>
      </c>
    </row>
    <row r="626" spans="1:12" x14ac:dyDescent="0.2">
      <c r="A626" s="316"/>
      <c r="B626" s="558"/>
      <c r="C626" s="406"/>
      <c r="D626" s="562"/>
      <c r="E626" s="572"/>
      <c r="F626" s="572"/>
      <c r="G626" s="572"/>
      <c r="H626" s="569"/>
      <c r="J626" s="406"/>
      <c r="K626" s="562"/>
      <c r="L626" s="569"/>
    </row>
    <row r="627" spans="1:12" ht="38.25" x14ac:dyDescent="0.2">
      <c r="A627" s="316" t="s">
        <v>2716</v>
      </c>
      <c r="B627" s="558" t="s">
        <v>2717</v>
      </c>
      <c r="C627" s="406"/>
      <c r="D627" s="562" t="s">
        <v>401</v>
      </c>
      <c r="E627" s="572">
        <v>43.84</v>
      </c>
      <c r="F627" s="572">
        <v>43.84</v>
      </c>
      <c r="G627" s="572">
        <v>43.84</v>
      </c>
      <c r="H627" s="324" t="str">
        <f>'Series 1100 Design'!H627</f>
        <v/>
      </c>
      <c r="J627" s="406"/>
      <c r="K627" s="562" t="s">
        <v>401</v>
      </c>
      <c r="L627" s="324" t="str">
        <f>'Series 1100 Final'!H627</f>
        <v/>
      </c>
    </row>
    <row r="628" spans="1:12" x14ac:dyDescent="0.2">
      <c r="A628" s="316"/>
      <c r="B628" s="558"/>
      <c r="C628" s="406"/>
      <c r="D628" s="562"/>
      <c r="E628" s="572"/>
      <c r="F628" s="572"/>
      <c r="G628" s="572"/>
      <c r="H628" s="569"/>
      <c r="J628" s="406"/>
      <c r="K628" s="562"/>
      <c r="L628" s="569"/>
    </row>
    <row r="629" spans="1:12" x14ac:dyDescent="0.2">
      <c r="A629" s="331"/>
      <c r="B629" s="586" t="s">
        <v>2657</v>
      </c>
      <c r="C629" s="484"/>
      <c r="D629" s="587"/>
      <c r="E629" s="804" t="s">
        <v>396</v>
      </c>
      <c r="F629" s="804" t="s">
        <v>397</v>
      </c>
      <c r="G629" s="804" t="s">
        <v>398</v>
      </c>
      <c r="H629" s="587"/>
      <c r="J629" s="484"/>
      <c r="K629" s="587"/>
      <c r="L629" s="587"/>
    </row>
    <row r="630" spans="1:12" x14ac:dyDescent="0.2">
      <c r="A630" s="720"/>
      <c r="B630" s="721" t="s">
        <v>2210</v>
      </c>
      <c r="C630" s="779"/>
      <c r="D630" s="723"/>
      <c r="E630" s="723"/>
      <c r="F630" s="723"/>
      <c r="G630" s="724">
        <f>SUM(H632:H638)</f>
        <v>0</v>
      </c>
      <c r="H630" s="723"/>
      <c r="J630" s="779"/>
      <c r="K630" s="723"/>
      <c r="L630" s="723"/>
    </row>
    <row r="631" spans="1:12" x14ac:dyDescent="0.2">
      <c r="A631" s="316"/>
      <c r="B631" s="558"/>
      <c r="C631" s="406"/>
      <c r="D631" s="562"/>
      <c r="E631" s="572"/>
      <c r="F631" s="572"/>
      <c r="G631" s="572"/>
      <c r="H631" s="569"/>
      <c r="J631" s="406"/>
      <c r="K631" s="562"/>
      <c r="L631" s="569"/>
    </row>
    <row r="632" spans="1:12" ht="41.25" customHeight="1" x14ac:dyDescent="0.2">
      <c r="A632" s="316" t="s">
        <v>2718</v>
      </c>
      <c r="B632" s="558" t="s">
        <v>2719</v>
      </c>
      <c r="C632" s="406"/>
      <c r="D632" s="562" t="s">
        <v>401</v>
      </c>
      <c r="E632" s="572">
        <v>81.569999999999993</v>
      </c>
      <c r="F632" s="572">
        <v>81.569999999999993</v>
      </c>
      <c r="G632" s="572">
        <v>81.569999999999993</v>
      </c>
      <c r="H632" s="324" t="str">
        <f>'Series 1100 Design'!H632</f>
        <v/>
      </c>
      <c r="J632" s="406"/>
      <c r="K632" s="562" t="s">
        <v>401</v>
      </c>
      <c r="L632" s="324" t="str">
        <f>'Series 1100 Final'!H632</f>
        <v/>
      </c>
    </row>
    <row r="633" spans="1:12" x14ac:dyDescent="0.2">
      <c r="A633" s="316"/>
      <c r="B633" s="558"/>
      <c r="C633" s="406"/>
      <c r="D633" s="562"/>
      <c r="E633" s="572"/>
      <c r="F633" s="572"/>
      <c r="G633" s="572"/>
      <c r="H633" s="408"/>
      <c r="J633" s="406"/>
      <c r="K633" s="562"/>
      <c r="L633" s="408"/>
    </row>
    <row r="634" spans="1:12" ht="38.25" x14ac:dyDescent="0.2">
      <c r="A634" s="316" t="s">
        <v>2720</v>
      </c>
      <c r="B634" s="558" t="s">
        <v>2721</v>
      </c>
      <c r="C634" s="406"/>
      <c r="D634" s="562" t="s">
        <v>401</v>
      </c>
      <c r="E634" s="572">
        <v>81.569999999999993</v>
      </c>
      <c r="F634" s="572">
        <v>81.569999999999993</v>
      </c>
      <c r="G634" s="572">
        <v>81.569999999999993</v>
      </c>
      <c r="H634" s="324" t="str">
        <f>'Series 1100 Design'!H634</f>
        <v/>
      </c>
      <c r="J634" s="406"/>
      <c r="K634" s="562" t="s">
        <v>401</v>
      </c>
      <c r="L634" s="324" t="str">
        <f>'Series 1100 Final'!H634</f>
        <v/>
      </c>
    </row>
    <row r="635" spans="1:12" x14ac:dyDescent="0.2">
      <c r="A635" s="316"/>
      <c r="B635" s="558"/>
      <c r="C635" s="406"/>
      <c r="D635" s="562"/>
      <c r="E635" s="572"/>
      <c r="F635" s="572"/>
      <c r="G635" s="572"/>
      <c r="H635" s="408"/>
      <c r="J635" s="406"/>
      <c r="K635" s="562"/>
      <c r="L635" s="408"/>
    </row>
    <row r="636" spans="1:12" ht="38.25" x14ac:dyDescent="0.2">
      <c r="A636" s="316" t="s">
        <v>2722</v>
      </c>
      <c r="B636" s="558" t="s">
        <v>2723</v>
      </c>
      <c r="C636" s="406"/>
      <c r="D636" s="562" t="s">
        <v>401</v>
      </c>
      <c r="E636" s="572">
        <v>81.569999999999993</v>
      </c>
      <c r="F636" s="572">
        <v>81.569999999999993</v>
      </c>
      <c r="G636" s="572">
        <v>81.569999999999993</v>
      </c>
      <c r="H636" s="324" t="str">
        <f>'Series 1100 Design'!H636</f>
        <v/>
      </c>
      <c r="J636" s="406"/>
      <c r="K636" s="562" t="s">
        <v>401</v>
      </c>
      <c r="L636" s="324" t="str">
        <f>'Series 1100 Final'!H636</f>
        <v/>
      </c>
    </row>
    <row r="637" spans="1:12" x14ac:dyDescent="0.2">
      <c r="A637" s="316"/>
      <c r="B637" s="558"/>
      <c r="C637" s="406"/>
      <c r="D637" s="562"/>
      <c r="E637" s="572"/>
      <c r="F637" s="572"/>
      <c r="G637" s="572"/>
      <c r="H637" s="408"/>
      <c r="J637" s="406"/>
      <c r="K637" s="562"/>
      <c r="L637" s="408"/>
    </row>
    <row r="638" spans="1:12" ht="41.25" customHeight="1" x14ac:dyDescent="0.2">
      <c r="A638" s="316" t="s">
        <v>2724</v>
      </c>
      <c r="B638" s="558" t="s">
        <v>2725</v>
      </c>
      <c r="C638" s="406"/>
      <c r="D638" s="562" t="s">
        <v>401</v>
      </c>
      <c r="E638" s="572">
        <v>81.569999999999993</v>
      </c>
      <c r="F638" s="572">
        <v>81.569999999999993</v>
      </c>
      <c r="G638" s="572">
        <v>81.569999999999993</v>
      </c>
      <c r="H638" s="324" t="str">
        <f>'Series 1100 Design'!H638</f>
        <v/>
      </c>
      <c r="J638" s="406"/>
      <c r="K638" s="562" t="s">
        <v>401</v>
      </c>
      <c r="L638" s="324" t="str">
        <f>'Series 1100 Final'!H638</f>
        <v/>
      </c>
    </row>
    <row r="639" spans="1:12" x14ac:dyDescent="0.2">
      <c r="A639" s="316"/>
      <c r="B639" s="558"/>
      <c r="C639" s="406"/>
      <c r="D639" s="562"/>
      <c r="E639" s="572"/>
      <c r="F639" s="572"/>
      <c r="G639" s="572"/>
      <c r="H639" s="569"/>
      <c r="J639" s="406"/>
      <c r="K639" s="562"/>
      <c r="L639" s="569"/>
    </row>
    <row r="640" spans="1:12" x14ac:dyDescent="0.2">
      <c r="A640" s="331"/>
      <c r="B640" s="586" t="s">
        <v>2514</v>
      </c>
      <c r="C640" s="484"/>
      <c r="D640" s="587"/>
      <c r="E640" s="804" t="s">
        <v>1747</v>
      </c>
      <c r="F640" s="804" t="s">
        <v>2554</v>
      </c>
      <c r="G640" s="804" t="s">
        <v>2555</v>
      </c>
      <c r="H640" s="587"/>
      <c r="J640" s="484"/>
      <c r="K640" s="587"/>
      <c r="L640" s="587"/>
    </row>
    <row r="641" spans="1:12" x14ac:dyDescent="0.2">
      <c r="A641" s="720"/>
      <c r="B641" s="721" t="s">
        <v>2210</v>
      </c>
      <c r="C641" s="779"/>
      <c r="D641" s="723"/>
      <c r="E641" s="723"/>
      <c r="F641" s="723"/>
      <c r="G641" s="724">
        <f>SUM(H643:H649)</f>
        <v>0</v>
      </c>
      <c r="H641" s="723"/>
      <c r="J641" s="779"/>
      <c r="K641" s="723"/>
      <c r="L641" s="723"/>
    </row>
    <row r="642" spans="1:12" x14ac:dyDescent="0.2">
      <c r="A642" s="316"/>
      <c r="B642" s="558"/>
      <c r="C642" s="406"/>
      <c r="D642" s="562"/>
      <c r="E642" s="572"/>
      <c r="F642" s="572"/>
      <c r="G642" s="572"/>
      <c r="H642" s="569"/>
      <c r="J642" s="406"/>
      <c r="K642" s="562"/>
      <c r="L642" s="569"/>
    </row>
    <row r="643" spans="1:12" ht="41.25" customHeight="1" x14ac:dyDescent="0.2">
      <c r="A643" s="316" t="s">
        <v>2726</v>
      </c>
      <c r="B643" s="558" t="s">
        <v>2727</v>
      </c>
      <c r="C643" s="406"/>
      <c r="D643" s="562" t="s">
        <v>401</v>
      </c>
      <c r="E643" s="572">
        <v>65.63</v>
      </c>
      <c r="F643" s="572">
        <v>65.63</v>
      </c>
      <c r="G643" s="572">
        <v>65.63</v>
      </c>
      <c r="H643" s="324" t="str">
        <f>'Series 1100 Design'!H643</f>
        <v/>
      </c>
      <c r="J643" s="406"/>
      <c r="K643" s="562" t="s">
        <v>401</v>
      </c>
      <c r="L643" s="324" t="str">
        <f>'Series 1100 Final'!H643</f>
        <v/>
      </c>
    </row>
    <row r="644" spans="1:12" x14ac:dyDescent="0.2">
      <c r="A644" s="316"/>
      <c r="B644" s="558"/>
      <c r="C644" s="406"/>
      <c r="D644" s="562"/>
      <c r="E644" s="572"/>
      <c r="F644" s="572"/>
      <c r="G644" s="572"/>
      <c r="H644" s="408"/>
      <c r="J644" s="406"/>
      <c r="K644" s="562"/>
      <c r="L644" s="408"/>
    </row>
    <row r="645" spans="1:12" ht="38.25" x14ac:dyDescent="0.2">
      <c r="A645" s="316" t="s">
        <v>2728</v>
      </c>
      <c r="B645" s="558" t="s">
        <v>2729</v>
      </c>
      <c r="C645" s="406"/>
      <c r="D645" s="562" t="s">
        <v>401</v>
      </c>
      <c r="E645" s="572">
        <v>65.63</v>
      </c>
      <c r="F645" s="572">
        <v>65.63</v>
      </c>
      <c r="G645" s="572">
        <v>65.63</v>
      </c>
      <c r="H645" s="324" t="str">
        <f>'Series 1100 Design'!H645</f>
        <v/>
      </c>
      <c r="J645" s="406"/>
      <c r="K645" s="562" t="s">
        <v>401</v>
      </c>
      <c r="L645" s="324" t="str">
        <f>'Series 1100 Final'!H645</f>
        <v/>
      </c>
    </row>
    <row r="646" spans="1:12" x14ac:dyDescent="0.2">
      <c r="A646" s="316"/>
      <c r="B646" s="558"/>
      <c r="C646" s="406"/>
      <c r="D646" s="562"/>
      <c r="E646" s="572"/>
      <c r="F646" s="572"/>
      <c r="G646" s="572"/>
      <c r="H646" s="408"/>
      <c r="J646" s="406"/>
      <c r="K646" s="562"/>
      <c r="L646" s="408"/>
    </row>
    <row r="647" spans="1:12" ht="38.25" x14ac:dyDescent="0.2">
      <c r="A647" s="316" t="s">
        <v>2730</v>
      </c>
      <c r="B647" s="558" t="s">
        <v>2731</v>
      </c>
      <c r="C647" s="406"/>
      <c r="D647" s="562" t="s">
        <v>401</v>
      </c>
      <c r="E647" s="572">
        <v>81.81</v>
      </c>
      <c r="F647" s="572">
        <v>81.81</v>
      </c>
      <c r="G647" s="572">
        <v>81.81</v>
      </c>
      <c r="H647" s="324" t="str">
        <f>'Series 1100 Design'!H647</f>
        <v/>
      </c>
      <c r="J647" s="406"/>
      <c r="K647" s="562" t="s">
        <v>401</v>
      </c>
      <c r="L647" s="324" t="str">
        <f>'Series 1100 Final'!H647</f>
        <v/>
      </c>
    </row>
    <row r="648" spans="1:12" x14ac:dyDescent="0.2">
      <c r="A648" s="316"/>
      <c r="B648" s="558"/>
      <c r="C648" s="406"/>
      <c r="D648" s="562"/>
      <c r="E648" s="572"/>
      <c r="F648" s="572"/>
      <c r="G648" s="572"/>
      <c r="H648" s="569"/>
      <c r="J648" s="406"/>
      <c r="K648" s="562"/>
      <c r="L648" s="569"/>
    </row>
    <row r="649" spans="1:12" x14ac:dyDescent="0.2">
      <c r="A649" s="331"/>
      <c r="B649" s="586" t="s">
        <v>2732</v>
      </c>
      <c r="C649" s="484"/>
      <c r="D649" s="587"/>
      <c r="E649" s="804" t="s">
        <v>1747</v>
      </c>
      <c r="F649" s="804" t="s">
        <v>2554</v>
      </c>
      <c r="G649" s="804" t="s">
        <v>2555</v>
      </c>
      <c r="H649" s="587"/>
      <c r="J649" s="484"/>
      <c r="K649" s="587"/>
      <c r="L649" s="587"/>
    </row>
    <row r="650" spans="1:12" x14ac:dyDescent="0.2">
      <c r="A650" s="720"/>
      <c r="B650" s="721" t="s">
        <v>2210</v>
      </c>
      <c r="C650" s="779"/>
      <c r="D650" s="723"/>
      <c r="E650" s="723"/>
      <c r="F650" s="723"/>
      <c r="G650" s="724">
        <f>SUM(H652:H658)</f>
        <v>0</v>
      </c>
      <c r="H650" s="723"/>
      <c r="J650" s="779"/>
      <c r="K650" s="723"/>
      <c r="L650" s="723"/>
    </row>
    <row r="651" spans="1:12" x14ac:dyDescent="0.2">
      <c r="A651" s="316"/>
      <c r="B651" s="558"/>
      <c r="C651" s="406"/>
      <c r="D651" s="562"/>
      <c r="E651" s="572"/>
      <c r="F651" s="572"/>
      <c r="G651" s="572"/>
      <c r="H651" s="569"/>
      <c r="J651" s="406"/>
      <c r="K651" s="562"/>
      <c r="L651" s="569"/>
    </row>
    <row r="652" spans="1:12" ht="51" x14ac:dyDescent="0.2">
      <c r="A652" s="316" t="s">
        <v>2733</v>
      </c>
      <c r="B652" s="558" t="s">
        <v>2734</v>
      </c>
      <c r="C652" s="406"/>
      <c r="D652" s="562" t="s">
        <v>401</v>
      </c>
      <c r="E652" s="572">
        <v>166.42</v>
      </c>
      <c r="F652" s="572">
        <v>166.42</v>
      </c>
      <c r="G652" s="572">
        <v>166.42</v>
      </c>
      <c r="H652" s="324" t="str">
        <f>'Series 1100 Design'!H652</f>
        <v/>
      </c>
      <c r="J652" s="406"/>
      <c r="K652" s="562" t="s">
        <v>401</v>
      </c>
      <c r="L652" s="324" t="str">
        <f>'Series 1100 Final'!H652</f>
        <v/>
      </c>
    </row>
    <row r="653" spans="1:12" x14ac:dyDescent="0.2">
      <c r="A653" s="316"/>
      <c r="B653" s="558"/>
      <c r="C653" s="406"/>
      <c r="D653" s="562"/>
      <c r="E653" s="572"/>
      <c r="F653" s="572"/>
      <c r="G653" s="572"/>
      <c r="H653" s="408"/>
      <c r="J653" s="406"/>
      <c r="K653" s="562"/>
      <c r="L653" s="408"/>
    </row>
    <row r="654" spans="1:12" ht="38.25" x14ac:dyDescent="0.2">
      <c r="A654" s="316" t="s">
        <v>2735</v>
      </c>
      <c r="B654" s="558" t="s">
        <v>2736</v>
      </c>
      <c r="C654" s="406"/>
      <c r="D654" s="562" t="s">
        <v>401</v>
      </c>
      <c r="E654" s="572">
        <v>44.56</v>
      </c>
      <c r="F654" s="572">
        <v>44.56</v>
      </c>
      <c r="G654" s="572">
        <v>44.56</v>
      </c>
      <c r="H654" s="324" t="str">
        <f>'Series 1100 Design'!H654</f>
        <v/>
      </c>
      <c r="J654" s="406"/>
      <c r="K654" s="562" t="s">
        <v>401</v>
      </c>
      <c r="L654" s="324" t="str">
        <f>'Series 1100 Final'!H654</f>
        <v/>
      </c>
    </row>
    <row r="655" spans="1:12" x14ac:dyDescent="0.2">
      <c r="A655" s="316"/>
      <c r="B655" s="558"/>
      <c r="C655" s="406"/>
      <c r="D655" s="562"/>
      <c r="E655" s="572"/>
      <c r="F655" s="572"/>
      <c r="G655" s="572"/>
      <c r="H655" s="408"/>
      <c r="J655" s="406"/>
      <c r="K655" s="562"/>
      <c r="L655" s="408"/>
    </row>
    <row r="656" spans="1:12" ht="51" x14ac:dyDescent="0.2">
      <c r="A656" s="316" t="s">
        <v>2737</v>
      </c>
      <c r="B656" s="558" t="s">
        <v>2738</v>
      </c>
      <c r="C656" s="406"/>
      <c r="D656" s="562" t="s">
        <v>401</v>
      </c>
      <c r="E656" s="572">
        <v>165.7</v>
      </c>
      <c r="F656" s="572">
        <v>165.7</v>
      </c>
      <c r="G656" s="572">
        <v>165.7</v>
      </c>
      <c r="H656" s="324" t="str">
        <f>'Series 1100 Design'!H656</f>
        <v/>
      </c>
      <c r="J656" s="406"/>
      <c r="K656" s="562" t="s">
        <v>401</v>
      </c>
      <c r="L656" s="324" t="str">
        <f>'Series 1100 Final'!H656</f>
        <v/>
      </c>
    </row>
    <row r="657" spans="1:12" ht="12.75" customHeight="1" x14ac:dyDescent="0.2">
      <c r="A657" s="316"/>
      <c r="B657" s="558"/>
      <c r="C657" s="406"/>
      <c r="D657" s="562"/>
      <c r="E657" s="572"/>
      <c r="F657" s="572"/>
      <c r="G657" s="572"/>
      <c r="H657" s="569"/>
      <c r="J657" s="406"/>
      <c r="K657" s="562"/>
      <c r="L657" s="569"/>
    </row>
    <row r="658" spans="1:12" ht="59.25" customHeight="1" x14ac:dyDescent="0.2">
      <c r="A658" s="316" t="s">
        <v>2739</v>
      </c>
      <c r="B658" s="558" t="s">
        <v>2740</v>
      </c>
      <c r="C658" s="406"/>
      <c r="D658" s="562" t="s">
        <v>401</v>
      </c>
      <c r="E658" s="572">
        <v>162.38999999999999</v>
      </c>
      <c r="F658" s="572">
        <v>162.38999999999999</v>
      </c>
      <c r="G658" s="572">
        <v>162.38999999999999</v>
      </c>
      <c r="H658" s="324" t="str">
        <f>'Series 1100 Design'!H658</f>
        <v/>
      </c>
      <c r="J658" s="406"/>
      <c r="K658" s="562" t="s">
        <v>401</v>
      </c>
      <c r="L658" s="324" t="str">
        <f>'Series 1100 Final'!H658</f>
        <v/>
      </c>
    </row>
    <row r="659" spans="1:12" x14ac:dyDescent="0.2">
      <c r="A659" s="316"/>
      <c r="B659" s="558"/>
      <c r="C659" s="406"/>
      <c r="D659" s="562"/>
      <c r="E659" s="572"/>
      <c r="F659" s="572"/>
      <c r="G659" s="572"/>
      <c r="H659" s="569"/>
      <c r="J659" s="406"/>
      <c r="K659" s="562"/>
      <c r="L659" s="569"/>
    </row>
    <row r="660" spans="1:12" ht="25.5" x14ac:dyDescent="0.2">
      <c r="A660" s="311"/>
      <c r="B660" s="563" t="s">
        <v>2741</v>
      </c>
      <c r="C660" s="487"/>
      <c r="D660" s="568" t="s">
        <v>102</v>
      </c>
      <c r="E660" s="607"/>
      <c r="F660" s="607"/>
      <c r="G660" s="607"/>
      <c r="H660" s="568"/>
      <c r="J660" s="487"/>
      <c r="K660" s="568" t="s">
        <v>102</v>
      </c>
      <c r="L660" s="568"/>
    </row>
    <row r="661" spans="1:12" x14ac:dyDescent="0.2">
      <c r="A661" s="316"/>
      <c r="B661" s="558"/>
      <c r="C661" s="406"/>
      <c r="D661" s="562"/>
      <c r="E661" s="572"/>
      <c r="F661" s="572"/>
      <c r="G661" s="572"/>
      <c r="H661" s="569"/>
      <c r="J661" s="406"/>
      <c r="K661" s="562"/>
      <c r="L661" s="569"/>
    </row>
    <row r="662" spans="1:12" x14ac:dyDescent="0.2">
      <c r="A662" s="331"/>
      <c r="B662" s="603" t="s">
        <v>2626</v>
      </c>
      <c r="C662" s="484"/>
      <c r="D662" s="587"/>
      <c r="E662" s="804" t="s">
        <v>1747</v>
      </c>
      <c r="F662" s="804" t="s">
        <v>2554</v>
      </c>
      <c r="G662" s="804" t="s">
        <v>2555</v>
      </c>
      <c r="H662" s="587"/>
      <c r="J662" s="484"/>
      <c r="K662" s="587"/>
      <c r="L662" s="587"/>
    </row>
    <row r="663" spans="1:12" x14ac:dyDescent="0.2">
      <c r="A663" s="720"/>
      <c r="B663" s="721" t="s">
        <v>2210</v>
      </c>
      <c r="C663" s="779"/>
      <c r="D663" s="723"/>
      <c r="E663" s="723"/>
      <c r="F663" s="723"/>
      <c r="G663" s="724">
        <f>SUM(H665:H671)</f>
        <v>0</v>
      </c>
      <c r="H663" s="723"/>
      <c r="J663" s="779"/>
      <c r="K663" s="723"/>
      <c r="L663" s="723"/>
    </row>
    <row r="664" spans="1:12" x14ac:dyDescent="0.2">
      <c r="A664" s="316"/>
      <c r="B664" s="558"/>
      <c r="C664" s="406"/>
      <c r="D664" s="562"/>
      <c r="E664" s="572"/>
      <c r="F664" s="572"/>
      <c r="G664" s="572"/>
      <c r="H664" s="569"/>
      <c r="J664" s="406"/>
      <c r="K664" s="562"/>
      <c r="L664" s="569"/>
    </row>
    <row r="665" spans="1:12" ht="43.9" customHeight="1" x14ac:dyDescent="0.2">
      <c r="A665" s="316" t="s">
        <v>2742</v>
      </c>
      <c r="B665" s="558" t="s">
        <v>2743</v>
      </c>
      <c r="C665" s="406"/>
      <c r="D665" s="562" t="s">
        <v>401</v>
      </c>
      <c r="E665" s="572">
        <v>43.84</v>
      </c>
      <c r="F665" s="572">
        <v>43.84</v>
      </c>
      <c r="G665" s="572">
        <v>43.84</v>
      </c>
      <c r="H665" s="324" t="str">
        <f>'Series 1100 Design'!H665</f>
        <v/>
      </c>
      <c r="J665" s="406"/>
      <c r="K665" s="562" t="s">
        <v>401</v>
      </c>
      <c r="L665" s="324" t="str">
        <f>'Series 1100 Final'!H665</f>
        <v/>
      </c>
    </row>
    <row r="666" spans="1:12" x14ac:dyDescent="0.2">
      <c r="A666" s="316"/>
      <c r="B666" s="558"/>
      <c r="C666" s="406"/>
      <c r="D666" s="562"/>
      <c r="E666" s="572"/>
      <c r="F666" s="572"/>
      <c r="G666" s="572"/>
      <c r="H666" s="569"/>
      <c r="J666" s="406"/>
      <c r="K666" s="562"/>
      <c r="L666" s="569"/>
    </row>
    <row r="667" spans="1:12" ht="41.25" customHeight="1" x14ac:dyDescent="0.2">
      <c r="A667" s="316" t="s">
        <v>2744</v>
      </c>
      <c r="B667" s="558" t="s">
        <v>2745</v>
      </c>
      <c r="C667" s="406"/>
      <c r="D667" s="562" t="s">
        <v>401</v>
      </c>
      <c r="E667" s="572">
        <v>43.84</v>
      </c>
      <c r="F667" s="572">
        <v>43.84</v>
      </c>
      <c r="G667" s="572">
        <v>43.84</v>
      </c>
      <c r="H667" s="324" t="str">
        <f>'Series 1100 Design'!H667</f>
        <v/>
      </c>
      <c r="J667" s="406"/>
      <c r="K667" s="562" t="s">
        <v>401</v>
      </c>
      <c r="L667" s="324" t="str">
        <f>'Series 1100 Final'!H667</f>
        <v/>
      </c>
    </row>
    <row r="668" spans="1:12" x14ac:dyDescent="0.2">
      <c r="A668" s="316"/>
      <c r="B668" s="558"/>
      <c r="C668" s="406"/>
      <c r="D668" s="562"/>
      <c r="E668" s="572"/>
      <c r="F668" s="572"/>
      <c r="G668" s="572"/>
      <c r="H668" s="569"/>
      <c r="J668" s="406"/>
      <c r="K668" s="562"/>
      <c r="L668" s="569"/>
    </row>
    <row r="669" spans="1:12" x14ac:dyDescent="0.2">
      <c r="A669" s="331"/>
      <c r="B669" s="586" t="s">
        <v>2657</v>
      </c>
      <c r="C669" s="484"/>
      <c r="D669" s="587"/>
      <c r="E669" s="804" t="s">
        <v>396</v>
      </c>
      <c r="F669" s="804" t="s">
        <v>397</v>
      </c>
      <c r="G669" s="804" t="s">
        <v>398</v>
      </c>
      <c r="H669" s="587"/>
      <c r="J669" s="484"/>
      <c r="K669" s="587"/>
      <c r="L669" s="587"/>
    </row>
    <row r="670" spans="1:12" x14ac:dyDescent="0.2">
      <c r="A670" s="720"/>
      <c r="B670" s="721" t="s">
        <v>2210</v>
      </c>
      <c r="C670" s="779"/>
      <c r="D670" s="723"/>
      <c r="E670" s="723"/>
      <c r="F670" s="723"/>
      <c r="G670" s="724">
        <f>SUM(H672:H678)</f>
        <v>0</v>
      </c>
      <c r="H670" s="723"/>
      <c r="J670" s="779"/>
      <c r="K670" s="723"/>
      <c r="L670" s="723"/>
    </row>
    <row r="671" spans="1:12" x14ac:dyDescent="0.2">
      <c r="A671" s="316"/>
      <c r="B671" s="558"/>
      <c r="C671" s="406"/>
      <c r="D671" s="562"/>
      <c r="E671" s="572"/>
      <c r="F671" s="572"/>
      <c r="G671" s="572"/>
      <c r="H671" s="569"/>
      <c r="J671" s="406"/>
      <c r="K671" s="562"/>
      <c r="L671" s="569"/>
    </row>
    <row r="672" spans="1:12" ht="41.25" customHeight="1" x14ac:dyDescent="0.2">
      <c r="A672" s="316" t="s">
        <v>2746</v>
      </c>
      <c r="B672" s="558" t="s">
        <v>2747</v>
      </c>
      <c r="C672" s="406"/>
      <c r="D672" s="562" t="s">
        <v>401</v>
      </c>
      <c r="E672" s="572">
        <v>81.569999999999993</v>
      </c>
      <c r="F672" s="572">
        <v>81.569999999999993</v>
      </c>
      <c r="G672" s="572">
        <v>81.569999999999993</v>
      </c>
      <c r="H672" s="324" t="str">
        <f>'Series 1100 Design'!H672</f>
        <v/>
      </c>
      <c r="J672" s="406"/>
      <c r="K672" s="562" t="s">
        <v>401</v>
      </c>
      <c r="L672" s="324" t="str">
        <f>'Series 1100 Final'!H672</f>
        <v/>
      </c>
    </row>
    <row r="673" spans="1:12" x14ac:dyDescent="0.2">
      <c r="A673" s="316"/>
      <c r="B673" s="558"/>
      <c r="C673" s="406"/>
      <c r="D673" s="562"/>
      <c r="E673" s="572"/>
      <c r="F673" s="572"/>
      <c r="G673" s="572"/>
      <c r="H673" s="569"/>
      <c r="J673" s="406"/>
      <c r="K673" s="562"/>
      <c r="L673" s="569"/>
    </row>
    <row r="674" spans="1:12" ht="25.5" customHeight="1" x14ac:dyDescent="0.2">
      <c r="A674" s="316" t="s">
        <v>2748</v>
      </c>
      <c r="B674" s="558" t="s">
        <v>2749</v>
      </c>
      <c r="C674" s="406"/>
      <c r="D674" s="562" t="s">
        <v>401</v>
      </c>
      <c r="E674" s="572">
        <v>81.569999999999993</v>
      </c>
      <c r="F674" s="572">
        <v>81.569999999999993</v>
      </c>
      <c r="G674" s="572">
        <v>81.569999999999993</v>
      </c>
      <c r="H674" s="324" t="str">
        <f>'Series 1100 Design'!H674</f>
        <v/>
      </c>
      <c r="J674" s="406"/>
      <c r="K674" s="562" t="s">
        <v>401</v>
      </c>
      <c r="L674" s="324" t="str">
        <f>'Series 1100 Final'!H674</f>
        <v/>
      </c>
    </row>
    <row r="675" spans="1:12" x14ac:dyDescent="0.2">
      <c r="A675" s="316"/>
      <c r="B675" s="558"/>
      <c r="C675" s="406"/>
      <c r="D675" s="562"/>
      <c r="E675" s="572"/>
      <c r="F675" s="572"/>
      <c r="G675" s="572"/>
      <c r="H675" s="569"/>
      <c r="J675" s="406"/>
      <c r="K675" s="562"/>
      <c r="L675" s="569"/>
    </row>
    <row r="676" spans="1:12" ht="41.25" customHeight="1" x14ac:dyDescent="0.2">
      <c r="A676" s="316" t="s">
        <v>2750</v>
      </c>
      <c r="B676" s="558" t="s">
        <v>2751</v>
      </c>
      <c r="C676" s="406"/>
      <c r="D676" s="562" t="s">
        <v>401</v>
      </c>
      <c r="E676" s="572">
        <v>81.569999999999993</v>
      </c>
      <c r="F676" s="572">
        <v>81.569999999999993</v>
      </c>
      <c r="G676" s="572">
        <v>81.569999999999993</v>
      </c>
      <c r="H676" s="324" t="str">
        <f>'Series 1100 Design'!H676</f>
        <v/>
      </c>
      <c r="J676" s="406"/>
      <c r="K676" s="562" t="s">
        <v>401</v>
      </c>
      <c r="L676" s="324" t="str">
        <f>'Series 1100 Final'!H676</f>
        <v/>
      </c>
    </row>
    <row r="677" spans="1:12" ht="17.25" customHeight="1" x14ac:dyDescent="0.2">
      <c r="A677" s="316"/>
      <c r="B677" s="558"/>
      <c r="C677" s="406"/>
      <c r="D677" s="562"/>
      <c r="E677" s="572"/>
      <c r="F677" s="572"/>
      <c r="G677" s="572"/>
      <c r="H677" s="569"/>
      <c r="J677" s="406"/>
      <c r="K677" s="562"/>
      <c r="L677" s="569"/>
    </row>
    <row r="678" spans="1:12" ht="40.5" customHeight="1" x14ac:dyDescent="0.2">
      <c r="A678" s="316" t="s">
        <v>2752</v>
      </c>
      <c r="B678" s="558" t="s">
        <v>2753</v>
      </c>
      <c r="C678" s="406"/>
      <c r="D678" s="562" t="s">
        <v>401</v>
      </c>
      <c r="E678" s="572">
        <v>81.569999999999993</v>
      </c>
      <c r="F678" s="572">
        <v>81.569999999999993</v>
      </c>
      <c r="G678" s="572">
        <v>81.569999999999993</v>
      </c>
      <c r="H678" s="324" t="str">
        <f>'Series 1100 Design'!H678</f>
        <v/>
      </c>
      <c r="J678" s="406"/>
      <c r="K678" s="562" t="s">
        <v>401</v>
      </c>
      <c r="L678" s="324" t="str">
        <f>'Series 1100 Final'!H678</f>
        <v/>
      </c>
    </row>
    <row r="679" spans="1:12" ht="17.25" customHeight="1" x14ac:dyDescent="0.2">
      <c r="A679" s="316"/>
      <c r="B679" s="558"/>
      <c r="C679" s="406"/>
      <c r="D679" s="562"/>
      <c r="E679" s="572"/>
      <c r="F679" s="572"/>
      <c r="G679" s="572"/>
      <c r="H679" s="569"/>
      <c r="J679" s="406"/>
      <c r="K679" s="562"/>
      <c r="L679" s="569"/>
    </row>
    <row r="680" spans="1:12" ht="17.25" customHeight="1" x14ac:dyDescent="0.2">
      <c r="A680" s="331"/>
      <c r="B680" s="586" t="s">
        <v>2514</v>
      </c>
      <c r="C680" s="484"/>
      <c r="D680" s="587"/>
      <c r="E680" s="804" t="s">
        <v>1747</v>
      </c>
      <c r="F680" s="804" t="s">
        <v>2554</v>
      </c>
      <c r="G680" s="804" t="s">
        <v>2555</v>
      </c>
      <c r="H680" s="587"/>
      <c r="J680" s="484"/>
      <c r="K680" s="587"/>
      <c r="L680" s="587"/>
    </row>
    <row r="681" spans="1:12" ht="17.25" customHeight="1" x14ac:dyDescent="0.2">
      <c r="A681" s="720"/>
      <c r="B681" s="721" t="s">
        <v>2210</v>
      </c>
      <c r="C681" s="779"/>
      <c r="D681" s="723"/>
      <c r="E681" s="723"/>
      <c r="F681" s="723"/>
      <c r="G681" s="724">
        <f>SUM(H683:H689)</f>
        <v>0</v>
      </c>
      <c r="H681" s="723"/>
      <c r="J681" s="779"/>
      <c r="K681" s="723"/>
      <c r="L681" s="723"/>
    </row>
    <row r="682" spans="1:12" ht="17.25" customHeight="1" x14ac:dyDescent="0.2">
      <c r="A682" s="316"/>
      <c r="B682" s="558"/>
      <c r="C682" s="406"/>
      <c r="D682" s="562"/>
      <c r="E682" s="572"/>
      <c r="F682" s="572"/>
      <c r="G682" s="572"/>
      <c r="H682" s="569"/>
      <c r="J682" s="406"/>
      <c r="K682" s="562"/>
      <c r="L682" s="569"/>
    </row>
    <row r="683" spans="1:12" ht="45.75" customHeight="1" x14ac:dyDescent="0.2">
      <c r="A683" s="316" t="s">
        <v>2754</v>
      </c>
      <c r="B683" s="558" t="s">
        <v>2755</v>
      </c>
      <c r="C683" s="406"/>
      <c r="D683" s="562" t="s">
        <v>401</v>
      </c>
      <c r="E683" s="572">
        <v>166.42</v>
      </c>
      <c r="F683" s="572">
        <v>166.42</v>
      </c>
      <c r="G683" s="572">
        <v>166.42</v>
      </c>
      <c r="H683" s="324" t="str">
        <f>'Series 1100 Design'!H683</f>
        <v/>
      </c>
      <c r="J683" s="406"/>
      <c r="K683" s="562" t="s">
        <v>401</v>
      </c>
      <c r="L683" s="324" t="str">
        <f>'Series 1100 Final'!H683</f>
        <v/>
      </c>
    </row>
    <row r="684" spans="1:12" ht="17.25" customHeight="1" x14ac:dyDescent="0.2">
      <c r="A684" s="316"/>
      <c r="B684" s="558"/>
      <c r="C684" s="406"/>
      <c r="D684" s="562"/>
      <c r="E684" s="572"/>
      <c r="F684" s="572"/>
      <c r="G684" s="572"/>
      <c r="H684" s="408"/>
      <c r="J684" s="406"/>
      <c r="K684" s="562"/>
      <c r="L684" s="408"/>
    </row>
    <row r="685" spans="1:12" ht="44.25" customHeight="1" x14ac:dyDescent="0.2">
      <c r="A685" s="316" t="s">
        <v>2756</v>
      </c>
      <c r="B685" s="558" t="s">
        <v>2757</v>
      </c>
      <c r="C685" s="406"/>
      <c r="D685" s="562" t="s">
        <v>401</v>
      </c>
      <c r="E685" s="572">
        <v>44.56</v>
      </c>
      <c r="F685" s="572">
        <v>44.56</v>
      </c>
      <c r="G685" s="572">
        <v>44.56</v>
      </c>
      <c r="H685" s="324" t="str">
        <f>'Series 1100 Design'!H685</f>
        <v/>
      </c>
      <c r="J685" s="406"/>
      <c r="K685" s="562" t="s">
        <v>401</v>
      </c>
      <c r="L685" s="324" t="str">
        <f>'Series 1100 Final'!H685</f>
        <v/>
      </c>
    </row>
    <row r="686" spans="1:12" ht="17.25" customHeight="1" x14ac:dyDescent="0.2">
      <c r="A686" s="316"/>
      <c r="B686" s="558"/>
      <c r="C686" s="406"/>
      <c r="D686" s="562"/>
      <c r="E686" s="572"/>
      <c r="F686" s="572"/>
      <c r="G686" s="572"/>
      <c r="H686" s="408"/>
      <c r="J686" s="406"/>
      <c r="K686" s="562"/>
      <c r="L686" s="408"/>
    </row>
    <row r="687" spans="1:12" ht="41.25" customHeight="1" x14ac:dyDescent="0.2">
      <c r="A687" s="316" t="s">
        <v>2758</v>
      </c>
      <c r="B687" s="558" t="s">
        <v>2759</v>
      </c>
      <c r="C687" s="406"/>
      <c r="D687" s="562" t="s">
        <v>401</v>
      </c>
      <c r="E687" s="572">
        <v>165.7</v>
      </c>
      <c r="F687" s="572">
        <v>165.7</v>
      </c>
      <c r="G687" s="572">
        <v>165.7</v>
      </c>
      <c r="H687" s="324" t="str">
        <f>'Series 1100 Design'!H687</f>
        <v/>
      </c>
      <c r="J687" s="406"/>
      <c r="K687" s="562" t="s">
        <v>401</v>
      </c>
      <c r="L687" s="324" t="str">
        <f>'Series 1100 Final'!H687</f>
        <v/>
      </c>
    </row>
    <row r="688" spans="1:12" ht="17.25" customHeight="1" x14ac:dyDescent="0.2">
      <c r="A688" s="316"/>
      <c r="B688" s="558"/>
      <c r="C688" s="406"/>
      <c r="D688" s="562"/>
      <c r="E688" s="572"/>
      <c r="F688" s="572"/>
      <c r="G688" s="572"/>
      <c r="H688" s="569"/>
      <c r="J688" s="406"/>
      <c r="K688" s="562"/>
      <c r="L688" s="569"/>
    </row>
    <row r="689" spans="1:12" ht="53.25" customHeight="1" x14ac:dyDescent="0.2">
      <c r="A689" s="316" t="s">
        <v>2760</v>
      </c>
      <c r="B689" s="558" t="s">
        <v>2761</v>
      </c>
      <c r="C689" s="406"/>
      <c r="D689" s="562" t="s">
        <v>401</v>
      </c>
      <c r="E689" s="572">
        <v>162.38999999999999</v>
      </c>
      <c r="F689" s="572">
        <v>162.38999999999999</v>
      </c>
      <c r="G689" s="572">
        <v>162.38999999999999</v>
      </c>
      <c r="H689" s="324" t="str">
        <f>'Series 1100 Design'!H689</f>
        <v/>
      </c>
      <c r="J689" s="406"/>
      <c r="K689" s="562" t="s">
        <v>401</v>
      </c>
      <c r="L689" s="324" t="str">
        <f>'Series 1100 Final'!H689</f>
        <v/>
      </c>
    </row>
    <row r="690" spans="1:12" ht="17.25" customHeight="1" x14ac:dyDescent="0.2">
      <c r="A690" s="316"/>
      <c r="B690" s="558"/>
      <c r="C690" s="406"/>
      <c r="D690" s="562"/>
      <c r="E690" s="572"/>
      <c r="F690" s="572"/>
      <c r="G690" s="572"/>
      <c r="H690" s="569"/>
      <c r="J690" s="406"/>
      <c r="K690" s="562"/>
      <c r="L690" s="569"/>
    </row>
    <row r="691" spans="1:12" ht="17.25" customHeight="1" x14ac:dyDescent="0.2">
      <c r="A691" s="331"/>
      <c r="B691" s="586" t="s">
        <v>2732</v>
      </c>
      <c r="C691" s="484"/>
      <c r="D691" s="587"/>
      <c r="E691" s="804" t="s">
        <v>1747</v>
      </c>
      <c r="F691" s="804" t="s">
        <v>2554</v>
      </c>
      <c r="G691" s="804" t="s">
        <v>2555</v>
      </c>
      <c r="H691" s="587"/>
      <c r="J691" s="484"/>
      <c r="K691" s="587"/>
      <c r="L691" s="587"/>
    </row>
    <row r="692" spans="1:12" ht="17.25" customHeight="1" x14ac:dyDescent="0.2">
      <c r="A692" s="720"/>
      <c r="B692" s="721" t="s">
        <v>2210</v>
      </c>
      <c r="C692" s="779"/>
      <c r="D692" s="723"/>
      <c r="E692" s="723"/>
      <c r="F692" s="723"/>
      <c r="G692" s="724">
        <f>SUM(H694:H700)</f>
        <v>0</v>
      </c>
      <c r="H692" s="723"/>
      <c r="J692" s="779"/>
      <c r="K692" s="723"/>
      <c r="L692" s="723"/>
    </row>
    <row r="693" spans="1:12" ht="17.25" customHeight="1" x14ac:dyDescent="0.2">
      <c r="A693" s="316"/>
      <c r="B693" s="558"/>
      <c r="C693" s="406"/>
      <c r="D693" s="562"/>
      <c r="E693" s="572"/>
      <c r="F693" s="572"/>
      <c r="G693" s="572"/>
      <c r="H693" s="569"/>
      <c r="J693" s="406"/>
      <c r="K693" s="562"/>
      <c r="L693" s="569"/>
    </row>
    <row r="694" spans="1:12" ht="42.75" customHeight="1" x14ac:dyDescent="0.2">
      <c r="A694" s="316" t="s">
        <v>2762</v>
      </c>
      <c r="B694" s="558" t="s">
        <v>2763</v>
      </c>
      <c r="C694" s="406"/>
      <c r="D694" s="562" t="s">
        <v>401</v>
      </c>
      <c r="E694" s="572">
        <v>65.63</v>
      </c>
      <c r="F694" s="572">
        <v>65.63</v>
      </c>
      <c r="G694" s="572">
        <v>65.63</v>
      </c>
      <c r="H694" s="324" t="str">
        <f>'Series 1100 Design'!H694</f>
        <v/>
      </c>
      <c r="J694" s="406"/>
      <c r="K694" s="562" t="s">
        <v>401</v>
      </c>
      <c r="L694" s="324" t="str">
        <f>'Series 1100 Final'!H694</f>
        <v/>
      </c>
    </row>
    <row r="695" spans="1:12" ht="17.25" customHeight="1" x14ac:dyDescent="0.2">
      <c r="A695" s="316"/>
      <c r="B695" s="558"/>
      <c r="C695" s="406"/>
      <c r="D695" s="562"/>
      <c r="E695" s="572"/>
      <c r="F695" s="572"/>
      <c r="G695" s="572"/>
      <c r="H695" s="408"/>
      <c r="J695" s="406"/>
      <c r="K695" s="562"/>
      <c r="L695" s="408"/>
    </row>
    <row r="696" spans="1:12" ht="51" customHeight="1" x14ac:dyDescent="0.2">
      <c r="A696" s="316" t="s">
        <v>2764</v>
      </c>
      <c r="B696" s="558" t="s">
        <v>2765</v>
      </c>
      <c r="C696" s="406"/>
      <c r="D696" s="562" t="s">
        <v>401</v>
      </c>
      <c r="E696" s="572">
        <v>65.63</v>
      </c>
      <c r="F696" s="572">
        <v>65.63</v>
      </c>
      <c r="G696" s="572">
        <v>65.63</v>
      </c>
      <c r="H696" s="324" t="str">
        <f>'Series 1100 Design'!H696</f>
        <v/>
      </c>
      <c r="J696" s="406"/>
      <c r="K696" s="562" t="s">
        <v>401</v>
      </c>
      <c r="L696" s="324" t="str">
        <f>'Series 1100 Final'!H696</f>
        <v/>
      </c>
    </row>
    <row r="697" spans="1:12" ht="17.25" customHeight="1" x14ac:dyDescent="0.2">
      <c r="A697" s="316"/>
      <c r="B697" s="558"/>
      <c r="C697" s="406"/>
      <c r="D697" s="562"/>
      <c r="E697" s="572"/>
      <c r="F697" s="572"/>
      <c r="G697" s="572"/>
      <c r="H697" s="569"/>
      <c r="J697" s="406"/>
      <c r="K697" s="562"/>
      <c r="L697" s="569"/>
    </row>
    <row r="698" spans="1:12" ht="51" customHeight="1" x14ac:dyDescent="0.2">
      <c r="A698" s="316" t="s">
        <v>2766</v>
      </c>
      <c r="B698" s="558" t="s">
        <v>2767</v>
      </c>
      <c r="C698" s="406"/>
      <c r="D698" s="562" t="s">
        <v>401</v>
      </c>
      <c r="E698" s="572">
        <v>81.81</v>
      </c>
      <c r="F698" s="572">
        <v>81.81</v>
      </c>
      <c r="G698" s="572">
        <v>81.81</v>
      </c>
      <c r="H698" s="324" t="str">
        <f>'Series 1100 Design'!H698</f>
        <v/>
      </c>
      <c r="J698" s="406"/>
      <c r="K698" s="562" t="s">
        <v>401</v>
      </c>
      <c r="L698" s="324" t="str">
        <f>'Series 1100 Final'!H698</f>
        <v/>
      </c>
    </row>
    <row r="699" spans="1:12" x14ac:dyDescent="0.2">
      <c r="A699" s="316"/>
      <c r="B699" s="558"/>
      <c r="C699" s="406"/>
      <c r="D699" s="562"/>
      <c r="E699" s="572"/>
      <c r="F699" s="572"/>
      <c r="G699" s="572"/>
      <c r="H699" s="569"/>
      <c r="J699" s="406"/>
      <c r="K699" s="562"/>
      <c r="L699" s="569"/>
    </row>
    <row r="700" spans="1:12" x14ac:dyDescent="0.2">
      <c r="A700" s="311"/>
      <c r="B700" s="563" t="s">
        <v>478</v>
      </c>
      <c r="C700" s="487"/>
      <c r="D700" s="568"/>
      <c r="E700" s="607"/>
      <c r="F700" s="607"/>
      <c r="G700" s="607"/>
      <c r="H700" s="568"/>
      <c r="J700" s="487"/>
      <c r="K700" s="568"/>
      <c r="L700" s="568"/>
    </row>
    <row r="701" spans="1:12" x14ac:dyDescent="0.2">
      <c r="A701" s="311"/>
      <c r="B701" s="820"/>
      <c r="C701" s="400"/>
      <c r="D701" s="568"/>
      <c r="E701" s="806"/>
      <c r="F701" s="806"/>
      <c r="G701" s="806"/>
      <c r="H701" s="568"/>
      <c r="J701" s="400"/>
      <c r="K701" s="568"/>
      <c r="L701" s="568"/>
    </row>
    <row r="702" spans="1:12" x14ac:dyDescent="0.2">
      <c r="A702" s="311"/>
      <c r="B702" s="820"/>
      <c r="C702" s="400"/>
      <c r="D702" s="568"/>
      <c r="E702" s="607"/>
      <c r="F702" s="607"/>
      <c r="G702" s="607"/>
      <c r="H702" s="568"/>
      <c r="J702" s="400"/>
      <c r="K702" s="568"/>
      <c r="L702" s="568"/>
    </row>
    <row r="703" spans="1:12" x14ac:dyDescent="0.2">
      <c r="A703" s="311"/>
      <c r="B703" s="563" t="s">
        <v>2768</v>
      </c>
      <c r="C703" s="487"/>
      <c r="D703" s="568"/>
      <c r="E703" s="607"/>
      <c r="F703" s="607"/>
      <c r="G703" s="607"/>
      <c r="H703" s="568"/>
      <c r="J703" s="487"/>
      <c r="K703" s="568"/>
      <c r="L703" s="568"/>
    </row>
    <row r="704" spans="1:12" x14ac:dyDescent="0.2">
      <c r="A704" s="316"/>
      <c r="B704" s="558"/>
      <c r="C704" s="406"/>
      <c r="D704" s="562"/>
      <c r="E704" s="812"/>
      <c r="F704" s="812"/>
      <c r="G704" s="812"/>
      <c r="H704" s="569"/>
      <c r="J704" s="406"/>
      <c r="K704" s="562"/>
      <c r="L704" s="569"/>
    </row>
    <row r="705" spans="1:12" x14ac:dyDescent="0.2">
      <c r="A705" s="331"/>
      <c r="B705" s="332" t="s">
        <v>484</v>
      </c>
      <c r="C705" s="484"/>
      <c r="D705" s="587"/>
      <c r="E705" s="804" t="s">
        <v>1059</v>
      </c>
      <c r="F705" s="804" t="s">
        <v>1060</v>
      </c>
      <c r="G705" s="804" t="s">
        <v>486</v>
      </c>
      <c r="H705" s="587"/>
      <c r="J705" s="484"/>
      <c r="K705" s="587"/>
      <c r="L705" s="587"/>
    </row>
    <row r="706" spans="1:12" x14ac:dyDescent="0.2">
      <c r="A706" s="720"/>
      <c r="B706" s="721" t="s">
        <v>2210</v>
      </c>
      <c r="C706" s="779"/>
      <c r="D706" s="723"/>
      <c r="E706" s="723"/>
      <c r="F706" s="723"/>
      <c r="G706" s="724">
        <f>SUM(H708:H726)</f>
        <v>0</v>
      </c>
      <c r="H706" s="723"/>
      <c r="J706" s="779"/>
      <c r="K706" s="723"/>
      <c r="L706" s="723"/>
    </row>
    <row r="707" spans="1:12" x14ac:dyDescent="0.2">
      <c r="A707" s="316"/>
      <c r="B707" s="317"/>
      <c r="C707" s="406"/>
      <c r="D707" s="562"/>
      <c r="E707" s="572"/>
      <c r="F707" s="572"/>
      <c r="G707" s="572"/>
      <c r="H707" s="569"/>
      <c r="J707" s="406"/>
      <c r="K707" s="562"/>
      <c r="L707" s="569"/>
    </row>
    <row r="708" spans="1:12" x14ac:dyDescent="0.2">
      <c r="A708" s="316" t="s">
        <v>2769</v>
      </c>
      <c r="B708" s="317" t="s">
        <v>2770</v>
      </c>
      <c r="C708" s="406"/>
      <c r="D708" s="346" t="s">
        <v>30</v>
      </c>
      <c r="E708" s="572">
        <v>31.46</v>
      </c>
      <c r="F708" s="572">
        <v>31.46</v>
      </c>
      <c r="G708" s="572">
        <v>31.46</v>
      </c>
      <c r="H708" s="324" t="str">
        <f>'Series 1100 Design'!H708</f>
        <v/>
      </c>
      <c r="J708" s="406"/>
      <c r="K708" s="346" t="s">
        <v>30</v>
      </c>
      <c r="L708" s="324" t="str">
        <f>'Series 1100 Final'!H708</f>
        <v/>
      </c>
    </row>
    <row r="709" spans="1:12" x14ac:dyDescent="0.2">
      <c r="A709" s="316"/>
      <c r="B709" s="317"/>
      <c r="C709" s="406"/>
      <c r="D709" s="562"/>
      <c r="E709" s="572"/>
      <c r="F709" s="572"/>
      <c r="G709" s="572"/>
      <c r="H709" s="569"/>
      <c r="J709" s="406"/>
      <c r="K709" s="562"/>
      <c r="L709" s="569"/>
    </row>
    <row r="710" spans="1:12" ht="25.5" x14ac:dyDescent="0.2">
      <c r="A710" s="316" t="s">
        <v>2771</v>
      </c>
      <c r="B710" s="317" t="s">
        <v>2772</v>
      </c>
      <c r="C710" s="406"/>
      <c r="D710" s="346" t="s">
        <v>30</v>
      </c>
      <c r="E710" s="572">
        <v>62.92</v>
      </c>
      <c r="F710" s="572">
        <v>62.92</v>
      </c>
      <c r="G710" s="572">
        <v>62.92</v>
      </c>
      <c r="H710" s="324" t="str">
        <f>'Series 1100 Design'!H710</f>
        <v/>
      </c>
      <c r="J710" s="406"/>
      <c r="K710" s="346" t="s">
        <v>30</v>
      </c>
      <c r="L710" s="324" t="str">
        <f>'Series 1100 Final'!H710</f>
        <v/>
      </c>
    </row>
    <row r="711" spans="1:12" x14ac:dyDescent="0.2">
      <c r="A711" s="316"/>
      <c r="B711" s="317"/>
      <c r="C711" s="406"/>
      <c r="D711" s="562"/>
      <c r="E711" s="572"/>
      <c r="F711" s="572"/>
      <c r="G711" s="572"/>
      <c r="H711" s="569"/>
      <c r="J711" s="406"/>
      <c r="K711" s="562"/>
      <c r="L711" s="569"/>
    </row>
    <row r="712" spans="1:12" ht="25.5" x14ac:dyDescent="0.2">
      <c r="A712" s="316" t="s">
        <v>2773</v>
      </c>
      <c r="B712" s="317" t="s">
        <v>2774</v>
      </c>
      <c r="C712" s="406"/>
      <c r="D712" s="346" t="s">
        <v>30</v>
      </c>
      <c r="E712" s="572">
        <v>124.32</v>
      </c>
      <c r="F712" s="572">
        <v>124.32</v>
      </c>
      <c r="G712" s="572">
        <v>124.32</v>
      </c>
      <c r="H712" s="324" t="str">
        <f>'Series 1100 Design'!H712</f>
        <v/>
      </c>
      <c r="J712" s="406"/>
      <c r="K712" s="346" t="s">
        <v>30</v>
      </c>
      <c r="L712" s="324" t="str">
        <f>'Series 1100 Final'!H712</f>
        <v/>
      </c>
    </row>
    <row r="713" spans="1:12" x14ac:dyDescent="0.2">
      <c r="A713" s="316"/>
      <c r="B713" s="317"/>
      <c r="C713" s="406"/>
      <c r="D713" s="562"/>
      <c r="E713" s="572"/>
      <c r="F713" s="572"/>
      <c r="G713" s="572"/>
      <c r="H713" s="569"/>
      <c r="J713" s="406"/>
      <c r="K713" s="562"/>
      <c r="L713" s="569"/>
    </row>
    <row r="714" spans="1:12" ht="25.5" x14ac:dyDescent="0.2">
      <c r="A714" s="316" t="s">
        <v>2775</v>
      </c>
      <c r="B714" s="317" t="s">
        <v>2776</v>
      </c>
      <c r="C714" s="406"/>
      <c r="D714" s="346" t="s">
        <v>30</v>
      </c>
      <c r="E714" s="572">
        <v>70.540000000000006</v>
      </c>
      <c r="F714" s="572">
        <v>70.540000000000006</v>
      </c>
      <c r="G714" s="572">
        <v>70.540000000000006</v>
      </c>
      <c r="H714" s="324" t="str">
        <f>'Series 1100 Design'!H714</f>
        <v/>
      </c>
      <c r="J714" s="406"/>
      <c r="K714" s="346" t="s">
        <v>30</v>
      </c>
      <c r="L714" s="324" t="str">
        <f>'Series 1100 Final'!H714</f>
        <v/>
      </c>
    </row>
    <row r="715" spans="1:12" x14ac:dyDescent="0.2">
      <c r="A715" s="316"/>
      <c r="B715" s="317"/>
      <c r="C715" s="406"/>
      <c r="D715" s="562"/>
      <c r="E715" s="572"/>
      <c r="F715" s="572"/>
      <c r="G715" s="572"/>
      <c r="H715" s="569"/>
      <c r="J715" s="406"/>
      <c r="K715" s="562"/>
      <c r="L715" s="569"/>
    </row>
    <row r="716" spans="1:12" ht="25.5" x14ac:dyDescent="0.2">
      <c r="A716" s="316" t="s">
        <v>2777</v>
      </c>
      <c r="B716" s="317" t="s">
        <v>2778</v>
      </c>
      <c r="C716" s="406"/>
      <c r="D716" s="346" t="s">
        <v>30</v>
      </c>
      <c r="E716" s="572">
        <v>124.32</v>
      </c>
      <c r="F716" s="572">
        <v>124.32</v>
      </c>
      <c r="G716" s="572">
        <v>124.32</v>
      </c>
      <c r="H716" s="324" t="str">
        <f>'Series 1100 Design'!H716</f>
        <v/>
      </c>
      <c r="J716" s="406"/>
      <c r="K716" s="346" t="s">
        <v>30</v>
      </c>
      <c r="L716" s="324" t="str">
        <f>'Series 1100 Final'!H716</f>
        <v/>
      </c>
    </row>
    <row r="717" spans="1:12" x14ac:dyDescent="0.2">
      <c r="A717" s="316"/>
      <c r="B717" s="317"/>
      <c r="C717" s="406"/>
      <c r="D717" s="562"/>
      <c r="E717" s="572"/>
      <c r="F717" s="572"/>
      <c r="G717" s="572"/>
      <c r="H717" s="569"/>
      <c r="J717" s="406"/>
      <c r="K717" s="562"/>
      <c r="L717" s="569"/>
    </row>
    <row r="718" spans="1:12" ht="25.5" x14ac:dyDescent="0.2">
      <c r="A718" s="316" t="s">
        <v>2779</v>
      </c>
      <c r="B718" s="317" t="s">
        <v>2780</v>
      </c>
      <c r="C718" s="406"/>
      <c r="D718" s="346" t="s">
        <v>30</v>
      </c>
      <c r="E718" s="572">
        <v>124.32</v>
      </c>
      <c r="F718" s="572">
        <v>124.32</v>
      </c>
      <c r="G718" s="572">
        <v>124.32</v>
      </c>
      <c r="H718" s="324" t="str">
        <f>'Series 1100 Design'!H718</f>
        <v/>
      </c>
      <c r="J718" s="406"/>
      <c r="K718" s="346" t="s">
        <v>30</v>
      </c>
      <c r="L718" s="324" t="str">
        <f>'Series 1100 Final'!H718</f>
        <v/>
      </c>
    </row>
    <row r="719" spans="1:12" x14ac:dyDescent="0.2">
      <c r="A719" s="316"/>
      <c r="B719" s="317"/>
      <c r="C719" s="406"/>
      <c r="D719" s="562"/>
      <c r="E719" s="572"/>
      <c r="F719" s="572"/>
      <c r="G719" s="572"/>
      <c r="H719" s="569"/>
      <c r="J719" s="406"/>
      <c r="K719" s="562"/>
      <c r="L719" s="569"/>
    </row>
    <row r="720" spans="1:12" ht="25.5" x14ac:dyDescent="0.2">
      <c r="A720" s="316" t="s">
        <v>2781</v>
      </c>
      <c r="B720" s="317" t="s">
        <v>2782</v>
      </c>
      <c r="C720" s="406"/>
      <c r="D720" s="346" t="s">
        <v>30</v>
      </c>
      <c r="E720" s="572">
        <v>124.32</v>
      </c>
      <c r="F720" s="572">
        <v>124.32</v>
      </c>
      <c r="G720" s="572">
        <v>124.32</v>
      </c>
      <c r="H720" s="324" t="str">
        <f>'Series 1100 Design'!H720</f>
        <v/>
      </c>
      <c r="J720" s="406"/>
      <c r="K720" s="346" t="s">
        <v>30</v>
      </c>
      <c r="L720" s="324" t="str">
        <f>'Series 1100 Final'!H720</f>
        <v/>
      </c>
    </row>
    <row r="721" spans="1:12" x14ac:dyDescent="0.2">
      <c r="A721" s="316"/>
      <c r="B721" s="317"/>
      <c r="C721" s="406"/>
      <c r="D721" s="562"/>
      <c r="E721" s="572"/>
      <c r="F721" s="572"/>
      <c r="G721" s="572"/>
      <c r="H721" s="569"/>
      <c r="J721" s="406"/>
      <c r="K721" s="562"/>
      <c r="L721" s="569"/>
    </row>
    <row r="722" spans="1:12" ht="25.5" x14ac:dyDescent="0.2">
      <c r="A722" s="316" t="s">
        <v>2783</v>
      </c>
      <c r="B722" s="317" t="s">
        <v>2784</v>
      </c>
      <c r="C722" s="406"/>
      <c r="D722" s="346" t="s">
        <v>30</v>
      </c>
      <c r="E722" s="572">
        <v>70.540000000000006</v>
      </c>
      <c r="F722" s="572">
        <v>70.540000000000006</v>
      </c>
      <c r="G722" s="572">
        <v>70.540000000000006</v>
      </c>
      <c r="H722" s="324" t="str">
        <f>'Series 1100 Design'!H722</f>
        <v/>
      </c>
      <c r="J722" s="406"/>
      <c r="K722" s="346" t="s">
        <v>30</v>
      </c>
      <c r="L722" s="324" t="str">
        <f>'Series 1100 Final'!H722</f>
        <v/>
      </c>
    </row>
    <row r="723" spans="1:12" x14ac:dyDescent="0.2">
      <c r="A723" s="316"/>
      <c r="B723" s="317"/>
      <c r="C723" s="406"/>
      <c r="D723" s="562"/>
      <c r="E723" s="572"/>
      <c r="F723" s="572"/>
      <c r="G723" s="572"/>
      <c r="H723" s="569"/>
      <c r="J723" s="406"/>
      <c r="K723" s="562"/>
      <c r="L723" s="569"/>
    </row>
    <row r="724" spans="1:12" ht="25.5" x14ac:dyDescent="0.2">
      <c r="A724" s="316" t="s">
        <v>2785</v>
      </c>
      <c r="B724" s="317" t="s">
        <v>2786</v>
      </c>
      <c r="C724" s="406"/>
      <c r="D724" s="346" t="s">
        <v>30</v>
      </c>
      <c r="E724" s="572">
        <v>124.32</v>
      </c>
      <c r="F724" s="572">
        <v>124.32</v>
      </c>
      <c r="G724" s="572">
        <v>124.32</v>
      </c>
      <c r="H724" s="324" t="str">
        <f>'Series 1100 Design'!H724</f>
        <v/>
      </c>
      <c r="J724" s="406"/>
      <c r="K724" s="346" t="s">
        <v>30</v>
      </c>
      <c r="L724" s="324" t="str">
        <f>'Series 1100 Final'!H724</f>
        <v/>
      </c>
    </row>
    <row r="725" spans="1:12" x14ac:dyDescent="0.2">
      <c r="A725" s="316"/>
      <c r="B725" s="317"/>
      <c r="C725" s="406"/>
      <c r="D725" s="562"/>
      <c r="E725" s="572"/>
      <c r="F725" s="572"/>
      <c r="G725" s="572"/>
      <c r="H725" s="569"/>
      <c r="J725" s="406"/>
      <c r="K725" s="562"/>
      <c r="L725" s="569"/>
    </row>
    <row r="726" spans="1:12" ht="25.5" x14ac:dyDescent="0.2">
      <c r="A726" s="316" t="s">
        <v>2787</v>
      </c>
      <c r="B726" s="317" t="s">
        <v>2788</v>
      </c>
      <c r="C726" s="406"/>
      <c r="D726" s="346" t="s">
        <v>30</v>
      </c>
      <c r="E726" s="572">
        <v>124.32</v>
      </c>
      <c r="F726" s="572">
        <v>124.32</v>
      </c>
      <c r="G726" s="572">
        <v>124.32</v>
      </c>
      <c r="H726" s="324" t="str">
        <f>'Series 1100 Design'!H726</f>
        <v/>
      </c>
      <c r="J726" s="406"/>
      <c r="K726" s="346" t="s">
        <v>30</v>
      </c>
      <c r="L726" s="324" t="str">
        <f>'Series 1100 Final'!H726</f>
        <v/>
      </c>
    </row>
    <row r="727" spans="1:12" x14ac:dyDescent="0.2">
      <c r="A727" s="316"/>
      <c r="B727" s="317"/>
      <c r="C727" s="406"/>
      <c r="D727" s="562"/>
      <c r="E727" s="572"/>
      <c r="F727" s="572"/>
      <c r="G727" s="572"/>
      <c r="H727" s="569"/>
      <c r="J727" s="406"/>
      <c r="K727" s="562"/>
      <c r="L727" s="569"/>
    </row>
    <row r="728" spans="1:12" x14ac:dyDescent="0.2">
      <c r="A728" s="331"/>
      <c r="B728" s="343" t="s">
        <v>507</v>
      </c>
      <c r="C728" s="484"/>
      <c r="D728" s="587"/>
      <c r="E728" s="804" t="s">
        <v>1059</v>
      </c>
      <c r="F728" s="804" t="s">
        <v>2162</v>
      </c>
      <c r="G728" s="804" t="s">
        <v>1766</v>
      </c>
      <c r="H728" s="587"/>
      <c r="J728" s="484"/>
      <c r="K728" s="587"/>
      <c r="L728" s="587"/>
    </row>
    <row r="729" spans="1:12" x14ac:dyDescent="0.2">
      <c r="A729" s="720"/>
      <c r="B729" s="721" t="s">
        <v>2210</v>
      </c>
      <c r="C729" s="779"/>
      <c r="D729" s="723"/>
      <c r="E729" s="723"/>
      <c r="F729" s="723"/>
      <c r="G729" s="724">
        <f>SUM(H731:H732)</f>
        <v>0</v>
      </c>
      <c r="H729" s="723"/>
      <c r="J729" s="779"/>
      <c r="K729" s="723"/>
      <c r="L729" s="723"/>
    </row>
    <row r="730" spans="1:12" x14ac:dyDescent="0.2">
      <c r="A730" s="316"/>
      <c r="B730" s="317"/>
      <c r="C730" s="406"/>
      <c r="D730" s="562"/>
      <c r="E730" s="572"/>
      <c r="F730" s="572"/>
      <c r="G730" s="572"/>
      <c r="H730" s="569"/>
      <c r="J730" s="406"/>
      <c r="K730" s="562"/>
      <c r="L730" s="569"/>
    </row>
    <row r="731" spans="1:12" x14ac:dyDescent="0.2">
      <c r="A731" s="316" t="s">
        <v>2789</v>
      </c>
      <c r="B731" s="317" t="s">
        <v>2790</v>
      </c>
      <c r="C731" s="406"/>
      <c r="D731" s="346" t="s">
        <v>30</v>
      </c>
      <c r="E731" s="572">
        <v>390.83</v>
      </c>
      <c r="F731" s="572">
        <v>390.83</v>
      </c>
      <c r="G731" s="572">
        <v>390.83</v>
      </c>
      <c r="H731" s="324" t="str">
        <f>'Series 1100 Design'!H731</f>
        <v/>
      </c>
      <c r="J731" s="406"/>
      <c r="K731" s="346" t="s">
        <v>30</v>
      </c>
      <c r="L731" s="324" t="str">
        <f>'Series 1100 Final'!H731</f>
        <v/>
      </c>
    </row>
    <row r="732" spans="1:12" x14ac:dyDescent="0.2">
      <c r="A732" s="316"/>
      <c r="B732" s="317"/>
      <c r="C732" s="406"/>
      <c r="D732" s="562"/>
      <c r="E732" s="572"/>
      <c r="F732" s="572"/>
      <c r="G732" s="572"/>
      <c r="H732" s="569"/>
      <c r="J732" s="406"/>
      <c r="K732" s="562"/>
      <c r="L732" s="569"/>
    </row>
    <row r="733" spans="1:12" x14ac:dyDescent="0.2">
      <c r="A733" s="331"/>
      <c r="B733" s="332" t="s">
        <v>510</v>
      </c>
      <c r="C733" s="484"/>
      <c r="D733" s="587"/>
      <c r="E733" s="804" t="s">
        <v>1059</v>
      </c>
      <c r="F733" s="804" t="s">
        <v>2162</v>
      </c>
      <c r="G733" s="804" t="s">
        <v>1766</v>
      </c>
      <c r="H733" s="587"/>
      <c r="J733" s="484"/>
      <c r="K733" s="587"/>
      <c r="L733" s="587"/>
    </row>
    <row r="734" spans="1:12" x14ac:dyDescent="0.2">
      <c r="A734" s="720"/>
      <c r="B734" s="721" t="s">
        <v>2210</v>
      </c>
      <c r="C734" s="779"/>
      <c r="D734" s="723"/>
      <c r="E734" s="723"/>
      <c r="F734" s="723"/>
      <c r="G734" s="724">
        <f>SUM(H736:H738)</f>
        <v>0</v>
      </c>
      <c r="H734" s="723"/>
      <c r="J734" s="779"/>
      <c r="K734" s="723"/>
      <c r="L734" s="723"/>
    </row>
    <row r="735" spans="1:12" x14ac:dyDescent="0.2">
      <c r="A735" s="316"/>
      <c r="B735" s="317"/>
      <c r="C735" s="406"/>
      <c r="D735" s="562"/>
      <c r="E735" s="572"/>
      <c r="F735" s="572"/>
      <c r="G735" s="572"/>
      <c r="H735" s="569"/>
      <c r="J735" s="406"/>
      <c r="K735" s="562"/>
      <c r="L735" s="569"/>
    </row>
    <row r="736" spans="1:12" ht="25.5" x14ac:dyDescent="0.2">
      <c r="A736" s="316" t="s">
        <v>2791</v>
      </c>
      <c r="B736" s="317" t="s">
        <v>2792</v>
      </c>
      <c r="C736" s="406"/>
      <c r="D736" s="346" t="s">
        <v>30</v>
      </c>
      <c r="E736" s="572">
        <v>390.83</v>
      </c>
      <c r="F736" s="572">
        <v>390.83</v>
      </c>
      <c r="G736" s="572">
        <v>390.83</v>
      </c>
      <c r="H736" s="324" t="str">
        <f>'Series 1100 Design'!H736</f>
        <v/>
      </c>
      <c r="J736" s="406"/>
      <c r="K736" s="346" t="s">
        <v>30</v>
      </c>
      <c r="L736" s="324" t="str">
        <f>'Series 1100 Final'!H736</f>
        <v/>
      </c>
    </row>
    <row r="737" spans="1:12" x14ac:dyDescent="0.2">
      <c r="A737" s="316"/>
      <c r="B737" s="317"/>
      <c r="C737" s="406"/>
      <c r="D737" s="562"/>
      <c r="E737" s="572"/>
      <c r="F737" s="572"/>
      <c r="G737" s="572"/>
      <c r="H737" s="569"/>
      <c r="J737" s="406"/>
      <c r="K737" s="562"/>
      <c r="L737" s="569"/>
    </row>
    <row r="738" spans="1:12" ht="25.5" x14ac:dyDescent="0.2">
      <c r="A738" s="316" t="s">
        <v>2793</v>
      </c>
      <c r="B738" s="317" t="s">
        <v>2794</v>
      </c>
      <c r="C738" s="406"/>
      <c r="D738" s="346" t="s">
        <v>30</v>
      </c>
      <c r="E738" s="572">
        <v>390.83</v>
      </c>
      <c r="F738" s="572">
        <v>390.83</v>
      </c>
      <c r="G738" s="572">
        <v>390.83</v>
      </c>
      <c r="H738" s="324" t="str">
        <f>'Series 1100 Design'!H738</f>
        <v/>
      </c>
      <c r="J738" s="406"/>
      <c r="K738" s="346" t="s">
        <v>30</v>
      </c>
      <c r="L738" s="324" t="str">
        <f>'Series 1100 Final'!H738</f>
        <v/>
      </c>
    </row>
    <row r="739" spans="1:12" x14ac:dyDescent="0.2">
      <c r="A739" s="316"/>
      <c r="B739" s="317"/>
      <c r="C739" s="406"/>
      <c r="D739" s="562"/>
      <c r="E739" s="572"/>
      <c r="F739" s="572"/>
      <c r="G739" s="572"/>
      <c r="H739" s="569"/>
      <c r="J739" s="406"/>
      <c r="K739" s="562"/>
      <c r="L739" s="569"/>
    </row>
    <row r="740" spans="1:12" x14ac:dyDescent="0.2">
      <c r="A740" s="331"/>
      <c r="B740" s="332" t="s">
        <v>515</v>
      </c>
      <c r="C740" s="484"/>
      <c r="D740" s="587"/>
      <c r="E740" s="804" t="s">
        <v>1059</v>
      </c>
      <c r="F740" s="804" t="s">
        <v>2162</v>
      </c>
      <c r="G740" s="804" t="s">
        <v>1766</v>
      </c>
      <c r="H740" s="587"/>
      <c r="J740" s="484"/>
      <c r="K740" s="587"/>
      <c r="L740" s="587"/>
    </row>
    <row r="741" spans="1:12" x14ac:dyDescent="0.2">
      <c r="A741" s="720"/>
      <c r="B741" s="721" t="s">
        <v>2210</v>
      </c>
      <c r="C741" s="779"/>
      <c r="D741" s="723"/>
      <c r="E741" s="723"/>
      <c r="F741" s="723"/>
      <c r="G741" s="724">
        <f>SUM(H743:H744)</f>
        <v>0</v>
      </c>
      <c r="H741" s="723"/>
      <c r="J741" s="779"/>
      <c r="K741" s="723"/>
      <c r="L741" s="723"/>
    </row>
    <row r="742" spans="1:12" x14ac:dyDescent="0.2">
      <c r="A742" s="316"/>
      <c r="B742" s="317"/>
      <c r="C742" s="406"/>
      <c r="D742" s="562"/>
      <c r="E742" s="572"/>
      <c r="F742" s="572"/>
      <c r="G742" s="572"/>
      <c r="H742" s="569"/>
      <c r="J742" s="406"/>
      <c r="K742" s="562"/>
      <c r="L742" s="569"/>
    </row>
    <row r="743" spans="1:12" x14ac:dyDescent="0.2">
      <c r="A743" s="316" t="s">
        <v>2795</v>
      </c>
      <c r="B743" s="317" t="s">
        <v>2796</v>
      </c>
      <c r="C743" s="406"/>
      <c r="D743" s="346" t="s">
        <v>30</v>
      </c>
      <c r="E743" s="572">
        <v>390.83</v>
      </c>
      <c r="F743" s="572">
        <v>390.83</v>
      </c>
      <c r="G743" s="572">
        <v>390.83</v>
      </c>
      <c r="H743" s="324" t="str">
        <f>'Series 1100 Design'!H743</f>
        <v/>
      </c>
      <c r="J743" s="406"/>
      <c r="K743" s="346" t="s">
        <v>30</v>
      </c>
      <c r="L743" s="324" t="str">
        <f>'Series 1100 Final'!H743</f>
        <v/>
      </c>
    </row>
    <row r="744" spans="1:12" x14ac:dyDescent="0.2">
      <c r="A744" s="316"/>
      <c r="B744" s="317"/>
      <c r="C744" s="406"/>
      <c r="D744" s="562"/>
      <c r="E744" s="572"/>
      <c r="F744" s="572"/>
      <c r="G744" s="572"/>
      <c r="H744" s="569"/>
      <c r="J744" s="406"/>
      <c r="K744" s="562"/>
      <c r="L744" s="569"/>
    </row>
    <row r="745" spans="1:12" ht="25.5" x14ac:dyDescent="0.2">
      <c r="A745" s="316" t="s">
        <v>2797</v>
      </c>
      <c r="B745" s="317" t="s">
        <v>2798</v>
      </c>
      <c r="C745" s="406"/>
      <c r="D745" s="346" t="s">
        <v>30</v>
      </c>
      <c r="E745" s="572">
        <v>390.83</v>
      </c>
      <c r="F745" s="572">
        <v>390.83</v>
      </c>
      <c r="G745" s="572">
        <v>390.83</v>
      </c>
      <c r="H745" s="324" t="str">
        <f>'Series 1100 Design'!H745</f>
        <v/>
      </c>
      <c r="J745" s="406"/>
      <c r="K745" s="346" t="s">
        <v>30</v>
      </c>
      <c r="L745" s="324" t="str">
        <f>'Series 1100 Final'!H745</f>
        <v/>
      </c>
    </row>
    <row r="746" spans="1:12" x14ac:dyDescent="0.2">
      <c r="A746" s="316"/>
      <c r="B746" s="317"/>
      <c r="C746" s="406"/>
      <c r="D746" s="562"/>
      <c r="E746" s="572"/>
      <c r="F746" s="572"/>
      <c r="G746" s="572"/>
      <c r="H746" s="569"/>
      <c r="J746" s="406"/>
      <c r="K746" s="562"/>
      <c r="L746" s="569"/>
    </row>
    <row r="747" spans="1:12" x14ac:dyDescent="0.2">
      <c r="A747" s="331"/>
      <c r="B747" s="343" t="s">
        <v>520</v>
      </c>
      <c r="C747" s="484"/>
      <c r="D747" s="587"/>
      <c r="E747" s="804" t="s">
        <v>1059</v>
      </c>
      <c r="F747" s="804" t="s">
        <v>2162</v>
      </c>
      <c r="G747" s="804" t="s">
        <v>1766</v>
      </c>
      <c r="H747" s="587"/>
      <c r="J747" s="484"/>
      <c r="K747" s="587"/>
      <c r="L747" s="587"/>
    </row>
    <row r="748" spans="1:12" x14ac:dyDescent="0.2">
      <c r="A748" s="720"/>
      <c r="B748" s="721" t="s">
        <v>2210</v>
      </c>
      <c r="C748" s="779"/>
      <c r="D748" s="723"/>
      <c r="E748" s="723"/>
      <c r="F748" s="723"/>
      <c r="G748" s="724">
        <f>SUM(H750:H756)</f>
        <v>0</v>
      </c>
      <c r="H748" s="723"/>
      <c r="J748" s="779"/>
      <c r="K748" s="723"/>
      <c r="L748" s="723"/>
    </row>
    <row r="749" spans="1:12" x14ac:dyDescent="0.2">
      <c r="A749" s="316"/>
      <c r="B749" s="317"/>
      <c r="C749" s="406"/>
      <c r="D749" s="562"/>
      <c r="E749" s="572"/>
      <c r="F749" s="572"/>
      <c r="G749" s="572"/>
      <c r="H749" s="569"/>
      <c r="J749" s="406"/>
      <c r="K749" s="562"/>
      <c r="L749" s="569"/>
    </row>
    <row r="750" spans="1:12" ht="25.5" x14ac:dyDescent="0.2">
      <c r="A750" s="316" t="s">
        <v>2799</v>
      </c>
      <c r="B750" s="317" t="s">
        <v>2800</v>
      </c>
      <c r="C750" s="406"/>
      <c r="D750" s="346" t="s">
        <v>30</v>
      </c>
      <c r="E750" s="572">
        <v>518.46</v>
      </c>
      <c r="F750" s="572">
        <v>518.46</v>
      </c>
      <c r="G750" s="572">
        <v>518.46</v>
      </c>
      <c r="H750" s="324" t="str">
        <f>'Series 1100 Design'!H750</f>
        <v/>
      </c>
      <c r="J750" s="406"/>
      <c r="K750" s="346" t="s">
        <v>30</v>
      </c>
      <c r="L750" s="324" t="str">
        <f>'Series 1100 Final'!H750</f>
        <v/>
      </c>
    </row>
    <row r="751" spans="1:12" x14ac:dyDescent="0.2">
      <c r="A751" s="316"/>
      <c r="B751" s="317"/>
      <c r="C751" s="406"/>
      <c r="D751" s="562"/>
      <c r="E751" s="572"/>
      <c r="F751" s="572"/>
      <c r="G751" s="572"/>
      <c r="H751" s="576"/>
      <c r="J751" s="406"/>
      <c r="K751" s="562"/>
      <c r="L751" s="576"/>
    </row>
    <row r="752" spans="1:12" ht="25.5" x14ac:dyDescent="0.2">
      <c r="A752" s="316" t="s">
        <v>2801</v>
      </c>
      <c r="B752" s="317" t="s">
        <v>2802</v>
      </c>
      <c r="C752" s="406"/>
      <c r="D752" s="346" t="s">
        <v>30</v>
      </c>
      <c r="E752" s="572">
        <v>735.34</v>
      </c>
      <c r="F752" s="572">
        <v>735.34</v>
      </c>
      <c r="G752" s="572">
        <v>735.34</v>
      </c>
      <c r="H752" s="324" t="str">
        <f>'Series 1100 Design'!H752</f>
        <v/>
      </c>
      <c r="J752" s="406"/>
      <c r="K752" s="346" t="s">
        <v>30</v>
      </c>
      <c r="L752" s="324" t="str">
        <f>'Series 1100 Final'!H752</f>
        <v/>
      </c>
    </row>
    <row r="753" spans="1:12" x14ac:dyDescent="0.2">
      <c r="A753" s="316"/>
      <c r="B753" s="317"/>
      <c r="C753" s="406"/>
      <c r="D753" s="562"/>
      <c r="E753" s="572"/>
      <c r="F753" s="572"/>
      <c r="G753" s="572"/>
      <c r="H753" s="576"/>
      <c r="J753" s="406"/>
      <c r="K753" s="562"/>
      <c r="L753" s="576"/>
    </row>
    <row r="754" spans="1:12" ht="25.5" x14ac:dyDescent="0.2">
      <c r="A754" s="316" t="s">
        <v>2803</v>
      </c>
      <c r="B754" s="317" t="s">
        <v>2804</v>
      </c>
      <c r="C754" s="406"/>
      <c r="D754" s="346" t="s">
        <v>30</v>
      </c>
      <c r="E754" s="572">
        <v>976.42</v>
      </c>
      <c r="F754" s="572">
        <v>976.42</v>
      </c>
      <c r="G754" s="572">
        <v>976.42</v>
      </c>
      <c r="H754" s="324" t="str">
        <f>'Series 1100 Design'!H754</f>
        <v/>
      </c>
      <c r="J754" s="406"/>
      <c r="K754" s="346" t="s">
        <v>30</v>
      </c>
      <c r="L754" s="324" t="str">
        <f>'Series 1100 Final'!H754</f>
        <v/>
      </c>
    </row>
    <row r="755" spans="1:12" x14ac:dyDescent="0.2">
      <c r="A755" s="316"/>
      <c r="B755" s="317"/>
      <c r="C755" s="406"/>
      <c r="D755" s="562"/>
      <c r="E755" s="572"/>
      <c r="F755" s="572"/>
      <c r="G755" s="572"/>
      <c r="H755" s="576"/>
      <c r="J755" s="406"/>
      <c r="K755" s="562"/>
      <c r="L755" s="576"/>
    </row>
    <row r="756" spans="1:12" ht="25.5" x14ac:dyDescent="0.2">
      <c r="A756" s="316" t="s">
        <v>2805</v>
      </c>
      <c r="B756" s="317" t="s">
        <v>2806</v>
      </c>
      <c r="C756" s="406"/>
      <c r="D756" s="346" t="s">
        <v>30</v>
      </c>
      <c r="E756" s="572">
        <v>1012.72</v>
      </c>
      <c r="F756" s="572">
        <v>1012.72</v>
      </c>
      <c r="G756" s="572">
        <v>1012.72</v>
      </c>
      <c r="H756" s="324" t="str">
        <f>'Series 1100 Design'!H756</f>
        <v/>
      </c>
      <c r="J756" s="406"/>
      <c r="K756" s="346" t="s">
        <v>30</v>
      </c>
      <c r="L756" s="324" t="str">
        <f>'Series 1100 Final'!H756</f>
        <v/>
      </c>
    </row>
    <row r="757" spans="1:12" x14ac:dyDescent="0.2">
      <c r="A757" s="316"/>
      <c r="B757" s="317"/>
      <c r="C757" s="406"/>
      <c r="D757" s="562"/>
      <c r="E757" s="572"/>
      <c r="F757" s="572"/>
      <c r="G757" s="572"/>
      <c r="H757" s="569"/>
      <c r="J757" s="406"/>
      <c r="K757" s="562"/>
      <c r="L757" s="569"/>
    </row>
    <row r="758" spans="1:12" x14ac:dyDescent="0.2">
      <c r="A758" s="331"/>
      <c r="B758" s="343" t="s">
        <v>529</v>
      </c>
      <c r="C758" s="484"/>
      <c r="D758" s="587"/>
      <c r="E758" s="804" t="s">
        <v>1059</v>
      </c>
      <c r="F758" s="804" t="s">
        <v>2162</v>
      </c>
      <c r="G758" s="804" t="s">
        <v>1766</v>
      </c>
      <c r="H758" s="587"/>
      <c r="J758" s="484"/>
      <c r="K758" s="587"/>
      <c r="L758" s="587"/>
    </row>
    <row r="759" spans="1:12" x14ac:dyDescent="0.2">
      <c r="A759" s="720"/>
      <c r="B759" s="721" t="s">
        <v>2210</v>
      </c>
      <c r="C759" s="779"/>
      <c r="D759" s="723"/>
      <c r="E759" s="723"/>
      <c r="F759" s="723"/>
      <c r="G759" s="724">
        <f>SUM(H761:H765)</f>
        <v>0</v>
      </c>
      <c r="H759" s="723"/>
      <c r="J759" s="779"/>
      <c r="K759" s="723"/>
      <c r="L759" s="723"/>
    </row>
    <row r="760" spans="1:12" x14ac:dyDescent="0.2">
      <c r="A760" s="316"/>
      <c r="B760" s="317"/>
      <c r="C760" s="406"/>
      <c r="D760" s="562"/>
      <c r="E760" s="572"/>
      <c r="F760" s="572"/>
      <c r="G760" s="572"/>
      <c r="H760" s="569"/>
      <c r="J760" s="406"/>
      <c r="K760" s="562"/>
      <c r="L760" s="569"/>
    </row>
    <row r="761" spans="1:12" x14ac:dyDescent="0.2">
      <c r="A761" s="316" t="s">
        <v>2807</v>
      </c>
      <c r="B761" s="317" t="s">
        <v>2808</v>
      </c>
      <c r="C761" s="406"/>
      <c r="D761" s="346" t="s">
        <v>30</v>
      </c>
      <c r="E761" s="572">
        <v>31.46</v>
      </c>
      <c r="F761" s="572">
        <v>31.46</v>
      </c>
      <c r="G761" s="572">
        <v>31.46</v>
      </c>
      <c r="H761" s="324" t="str">
        <f>'Series 1100 Design'!H761</f>
        <v/>
      </c>
      <c r="J761" s="406"/>
      <c r="K761" s="346" t="s">
        <v>30</v>
      </c>
      <c r="L761" s="324" t="str">
        <f>'Series 1100 Final'!H761</f>
        <v/>
      </c>
    </row>
    <row r="762" spans="1:12" x14ac:dyDescent="0.2">
      <c r="A762" s="316"/>
      <c r="B762" s="317"/>
      <c r="C762" s="406"/>
      <c r="D762" s="562"/>
      <c r="E762" s="572"/>
      <c r="F762" s="572"/>
      <c r="G762" s="572"/>
      <c r="H762" s="576"/>
      <c r="J762" s="406"/>
      <c r="K762" s="562"/>
      <c r="L762" s="576"/>
    </row>
    <row r="763" spans="1:12" ht="25.5" x14ac:dyDescent="0.2">
      <c r="A763" s="316" t="s">
        <v>2809</v>
      </c>
      <c r="B763" s="317" t="s">
        <v>2810</v>
      </c>
      <c r="C763" s="406"/>
      <c r="D763" s="346" t="s">
        <v>30</v>
      </c>
      <c r="E763" s="572">
        <v>62.92</v>
      </c>
      <c r="F763" s="572">
        <v>62.92</v>
      </c>
      <c r="G763" s="572">
        <v>62.92</v>
      </c>
      <c r="H763" s="324" t="str">
        <f>'Series 1100 Design'!H763</f>
        <v/>
      </c>
      <c r="J763" s="406"/>
      <c r="K763" s="346" t="s">
        <v>30</v>
      </c>
      <c r="L763" s="324" t="str">
        <f>'Series 1100 Final'!H763</f>
        <v/>
      </c>
    </row>
    <row r="764" spans="1:12" x14ac:dyDescent="0.2">
      <c r="A764" s="316"/>
      <c r="B764" s="317"/>
      <c r="C764" s="406"/>
      <c r="D764" s="562"/>
      <c r="E764" s="572"/>
      <c r="F764" s="572"/>
      <c r="G764" s="572"/>
      <c r="H764" s="576"/>
      <c r="J764" s="406"/>
      <c r="K764" s="562"/>
      <c r="L764" s="576"/>
    </row>
    <row r="765" spans="1:12" ht="25.5" x14ac:dyDescent="0.2">
      <c r="A765" s="316" t="s">
        <v>2811</v>
      </c>
      <c r="B765" s="317" t="s">
        <v>2812</v>
      </c>
      <c r="C765" s="406"/>
      <c r="D765" s="346" t="s">
        <v>30</v>
      </c>
      <c r="E765" s="572">
        <v>125.84</v>
      </c>
      <c r="F765" s="572">
        <v>125.84</v>
      </c>
      <c r="G765" s="572">
        <v>125.84</v>
      </c>
      <c r="H765" s="324" t="str">
        <f>'Series 1100 Design'!H765</f>
        <v/>
      </c>
      <c r="J765" s="406"/>
      <c r="K765" s="346" t="s">
        <v>30</v>
      </c>
      <c r="L765" s="324" t="str">
        <f>'Series 1100 Final'!H765</f>
        <v/>
      </c>
    </row>
    <row r="766" spans="1:12" x14ac:dyDescent="0.2">
      <c r="A766" s="316"/>
      <c r="B766" s="558"/>
      <c r="C766" s="406"/>
      <c r="D766" s="562"/>
      <c r="E766" s="572"/>
      <c r="F766" s="572"/>
      <c r="G766" s="572"/>
      <c r="H766" s="569"/>
      <c r="J766" s="406"/>
      <c r="K766" s="562"/>
      <c r="L766" s="569"/>
    </row>
    <row r="767" spans="1:12" ht="25.5" x14ac:dyDescent="0.2">
      <c r="A767" s="311"/>
      <c r="B767" s="563" t="s">
        <v>2813</v>
      </c>
      <c r="C767" s="400"/>
      <c r="D767" s="568"/>
      <c r="E767" s="806"/>
      <c r="F767" s="806"/>
      <c r="G767" s="806"/>
      <c r="H767" s="568"/>
      <c r="J767" s="400"/>
      <c r="K767" s="568"/>
      <c r="L767" s="568"/>
    </row>
    <row r="768" spans="1:12" x14ac:dyDescent="0.2">
      <c r="A768" s="316"/>
      <c r="B768" s="596"/>
      <c r="C768" s="406"/>
      <c r="D768" s="562"/>
      <c r="E768" s="808"/>
      <c r="F768" s="808"/>
      <c r="G768" s="808"/>
      <c r="H768" s="569"/>
      <c r="J768" s="406"/>
      <c r="K768" s="562"/>
      <c r="L768" s="569"/>
    </row>
    <row r="769" spans="1:12" x14ac:dyDescent="0.2">
      <c r="A769" s="331"/>
      <c r="B769" s="332" t="s">
        <v>484</v>
      </c>
      <c r="C769" s="484"/>
      <c r="D769" s="587"/>
      <c r="E769" s="804" t="s">
        <v>1059</v>
      </c>
      <c r="F769" s="804" t="s">
        <v>1060</v>
      </c>
      <c r="G769" s="804" t="s">
        <v>486</v>
      </c>
      <c r="H769" s="587"/>
      <c r="J769" s="484"/>
      <c r="K769" s="587"/>
      <c r="L769" s="587"/>
    </row>
    <row r="770" spans="1:12" x14ac:dyDescent="0.2">
      <c r="A770" s="720"/>
      <c r="B770" s="721" t="s">
        <v>2210</v>
      </c>
      <c r="C770" s="779"/>
      <c r="D770" s="723"/>
      <c r="E770" s="723"/>
      <c r="F770" s="723"/>
      <c r="G770" s="724">
        <f>SUM(H772:H790)</f>
        <v>0</v>
      </c>
      <c r="H770" s="723"/>
      <c r="J770" s="779"/>
      <c r="K770" s="723"/>
      <c r="L770" s="723"/>
    </row>
    <row r="771" spans="1:12" x14ac:dyDescent="0.2">
      <c r="A771" s="316"/>
      <c r="B771" s="317"/>
      <c r="C771" s="406"/>
      <c r="D771" s="562"/>
      <c r="E771" s="572"/>
      <c r="F771" s="572"/>
      <c r="G771" s="572"/>
      <c r="H771" s="569"/>
      <c r="J771" s="406"/>
      <c r="K771" s="562"/>
      <c r="L771" s="569"/>
    </row>
    <row r="772" spans="1:12" ht="25.5" x14ac:dyDescent="0.2">
      <c r="A772" s="316" t="s">
        <v>2814</v>
      </c>
      <c r="B772" s="317" t="s">
        <v>2815</v>
      </c>
      <c r="C772" s="406"/>
      <c r="D772" s="346" t="s">
        <v>30</v>
      </c>
      <c r="E772" s="572">
        <v>70.540000000000006</v>
      </c>
      <c r="F772" s="572">
        <v>70.540000000000006</v>
      </c>
      <c r="G772" s="572">
        <v>70.540000000000006</v>
      </c>
      <c r="H772" s="324" t="str">
        <f>'Series 1100 Design'!H772</f>
        <v/>
      </c>
      <c r="J772" s="406"/>
      <c r="K772" s="346" t="s">
        <v>30</v>
      </c>
      <c r="L772" s="324" t="str">
        <f>'Series 1100 Final'!H772</f>
        <v/>
      </c>
    </row>
    <row r="773" spans="1:12" x14ac:dyDescent="0.2">
      <c r="A773" s="316"/>
      <c r="B773" s="317"/>
      <c r="C773" s="406"/>
      <c r="D773" s="562"/>
      <c r="E773" s="572"/>
      <c r="F773" s="572"/>
      <c r="G773" s="572"/>
      <c r="H773" s="569"/>
      <c r="J773" s="406"/>
      <c r="K773" s="562"/>
      <c r="L773" s="569"/>
    </row>
    <row r="774" spans="1:12" ht="25.5" x14ac:dyDescent="0.2">
      <c r="A774" s="316" t="s">
        <v>2816</v>
      </c>
      <c r="B774" s="317" t="s">
        <v>2817</v>
      </c>
      <c r="C774" s="406"/>
      <c r="D774" s="346" t="s">
        <v>30</v>
      </c>
      <c r="E774" s="572">
        <v>124.32</v>
      </c>
      <c r="F774" s="572">
        <v>124.32</v>
      </c>
      <c r="G774" s="572">
        <v>124.32</v>
      </c>
      <c r="H774" s="324" t="str">
        <f>'Series 1100 Design'!H774</f>
        <v/>
      </c>
      <c r="J774" s="406"/>
      <c r="K774" s="346" t="s">
        <v>30</v>
      </c>
      <c r="L774" s="324" t="str">
        <f>'Series 1100 Final'!H774</f>
        <v/>
      </c>
    </row>
    <row r="775" spans="1:12" x14ac:dyDescent="0.2">
      <c r="A775" s="316"/>
      <c r="B775" s="317"/>
      <c r="C775" s="406"/>
      <c r="D775" s="562"/>
      <c r="E775" s="572"/>
      <c r="F775" s="572"/>
      <c r="G775" s="572"/>
      <c r="H775" s="569"/>
      <c r="J775" s="406"/>
      <c r="K775" s="562"/>
      <c r="L775" s="569"/>
    </row>
    <row r="776" spans="1:12" ht="25.5" x14ac:dyDescent="0.2">
      <c r="A776" s="316" t="s">
        <v>2818</v>
      </c>
      <c r="B776" s="317" t="s">
        <v>2819</v>
      </c>
      <c r="C776" s="406"/>
      <c r="D776" s="346" t="s">
        <v>30</v>
      </c>
      <c r="E776" s="572">
        <v>124.32</v>
      </c>
      <c r="F776" s="572">
        <v>124.32</v>
      </c>
      <c r="G776" s="572">
        <v>124.32</v>
      </c>
      <c r="H776" s="324" t="str">
        <f>'Series 1100 Design'!H776</f>
        <v/>
      </c>
      <c r="J776" s="406"/>
      <c r="K776" s="346" t="s">
        <v>30</v>
      </c>
      <c r="L776" s="324" t="str">
        <f>'Series 1100 Final'!H776</f>
        <v/>
      </c>
    </row>
    <row r="777" spans="1:12" x14ac:dyDescent="0.2">
      <c r="A777" s="316"/>
      <c r="B777" s="317"/>
      <c r="C777" s="406"/>
      <c r="D777" s="562"/>
      <c r="E777" s="572"/>
      <c r="F777" s="572"/>
      <c r="G777" s="572"/>
      <c r="H777" s="569"/>
      <c r="J777" s="406"/>
      <c r="K777" s="562"/>
      <c r="L777" s="569"/>
    </row>
    <row r="778" spans="1:12" ht="25.5" x14ac:dyDescent="0.2">
      <c r="A778" s="316" t="s">
        <v>2820</v>
      </c>
      <c r="B778" s="317" t="s">
        <v>2821</v>
      </c>
      <c r="C778" s="406"/>
      <c r="D778" s="346" t="s">
        <v>30</v>
      </c>
      <c r="E778" s="572">
        <v>124.32</v>
      </c>
      <c r="F778" s="572">
        <v>124.32</v>
      </c>
      <c r="G778" s="572">
        <v>124.32</v>
      </c>
      <c r="H778" s="324" t="str">
        <f>'Series 1100 Design'!H778</f>
        <v/>
      </c>
      <c r="J778" s="406"/>
      <c r="K778" s="346" t="s">
        <v>30</v>
      </c>
      <c r="L778" s="324" t="str">
        <f>'Series 1100 Final'!H778</f>
        <v/>
      </c>
    </row>
    <row r="779" spans="1:12" x14ac:dyDescent="0.2">
      <c r="A779" s="316"/>
      <c r="B779" s="317"/>
      <c r="C779" s="406"/>
      <c r="D779" s="562"/>
      <c r="E779" s="572"/>
      <c r="F779" s="572"/>
      <c r="G779" s="572"/>
      <c r="H779" s="569"/>
      <c r="J779" s="406"/>
      <c r="K779" s="562"/>
      <c r="L779" s="569"/>
    </row>
    <row r="780" spans="1:12" ht="25.5" x14ac:dyDescent="0.2">
      <c r="A780" s="316" t="s">
        <v>2822</v>
      </c>
      <c r="B780" s="317" t="s">
        <v>2823</v>
      </c>
      <c r="C780" s="406"/>
      <c r="D780" s="346" t="s">
        <v>30</v>
      </c>
      <c r="E780" s="572">
        <v>70.540000000000006</v>
      </c>
      <c r="F780" s="572">
        <v>70.540000000000006</v>
      </c>
      <c r="G780" s="572">
        <v>70.540000000000006</v>
      </c>
      <c r="H780" s="324" t="str">
        <f>'Series 1100 Design'!H780</f>
        <v/>
      </c>
      <c r="J780" s="406"/>
      <c r="K780" s="346" t="s">
        <v>30</v>
      </c>
      <c r="L780" s="324" t="str">
        <f>'Series 1100 Final'!H780</f>
        <v/>
      </c>
    </row>
    <row r="781" spans="1:12" x14ac:dyDescent="0.2">
      <c r="A781" s="316"/>
      <c r="B781" s="317"/>
      <c r="C781" s="406"/>
      <c r="D781" s="562"/>
      <c r="E781" s="572"/>
      <c r="F781" s="572"/>
      <c r="G781" s="572"/>
      <c r="H781" s="569"/>
      <c r="J781" s="406"/>
      <c r="K781" s="562"/>
      <c r="L781" s="569"/>
    </row>
    <row r="782" spans="1:12" ht="25.5" x14ac:dyDescent="0.2">
      <c r="A782" s="316" t="s">
        <v>2824</v>
      </c>
      <c r="B782" s="317" t="s">
        <v>2825</v>
      </c>
      <c r="C782" s="406"/>
      <c r="D782" s="346" t="s">
        <v>30</v>
      </c>
      <c r="E782" s="572">
        <v>124.32</v>
      </c>
      <c r="F782" s="572">
        <v>124.32</v>
      </c>
      <c r="G782" s="572">
        <v>124.32</v>
      </c>
      <c r="H782" s="324" t="str">
        <f>'Series 1100 Design'!H782</f>
        <v/>
      </c>
      <c r="J782" s="406"/>
      <c r="K782" s="346" t="s">
        <v>30</v>
      </c>
      <c r="L782" s="324" t="str">
        <f>'Series 1100 Final'!H782</f>
        <v/>
      </c>
    </row>
    <row r="783" spans="1:12" x14ac:dyDescent="0.2">
      <c r="A783" s="316"/>
      <c r="B783" s="317"/>
      <c r="C783" s="406"/>
      <c r="D783" s="562"/>
      <c r="E783" s="572"/>
      <c r="F783" s="572"/>
      <c r="G783" s="572"/>
      <c r="H783" s="569"/>
      <c r="J783" s="406"/>
      <c r="K783" s="562"/>
      <c r="L783" s="569"/>
    </row>
    <row r="784" spans="1:12" ht="25.5" x14ac:dyDescent="0.2">
      <c r="A784" s="316" t="s">
        <v>2826</v>
      </c>
      <c r="B784" s="317" t="s">
        <v>2827</v>
      </c>
      <c r="C784" s="406"/>
      <c r="D784" s="346" t="s">
        <v>30</v>
      </c>
      <c r="E784" s="572">
        <v>124.32</v>
      </c>
      <c r="F784" s="572">
        <v>124.32</v>
      </c>
      <c r="G784" s="572">
        <v>124.32</v>
      </c>
      <c r="H784" s="324" t="str">
        <f>'Series 1100 Design'!H784</f>
        <v/>
      </c>
      <c r="J784" s="406"/>
      <c r="K784" s="346" t="s">
        <v>30</v>
      </c>
      <c r="L784" s="324" t="str">
        <f>'Series 1100 Final'!H784</f>
        <v/>
      </c>
    </row>
    <row r="785" spans="1:12" x14ac:dyDescent="0.2">
      <c r="A785" s="316"/>
      <c r="B785" s="317"/>
      <c r="C785" s="406"/>
      <c r="D785" s="562"/>
      <c r="E785" s="572"/>
      <c r="F785" s="572"/>
      <c r="G785" s="572"/>
      <c r="H785" s="569"/>
      <c r="J785" s="406"/>
      <c r="K785" s="562"/>
      <c r="L785" s="569"/>
    </row>
    <row r="786" spans="1:12" ht="25.5" x14ac:dyDescent="0.2">
      <c r="A786" s="316" t="s">
        <v>2828</v>
      </c>
      <c r="B786" s="317" t="s">
        <v>2829</v>
      </c>
      <c r="C786" s="406"/>
      <c r="D786" s="346" t="s">
        <v>30</v>
      </c>
      <c r="E786" s="572">
        <v>124.32</v>
      </c>
      <c r="F786" s="572">
        <v>124.32</v>
      </c>
      <c r="G786" s="572">
        <v>124.32</v>
      </c>
      <c r="H786" s="324" t="str">
        <f>'Series 1100 Design'!H786</f>
        <v/>
      </c>
      <c r="J786" s="406"/>
      <c r="K786" s="346" t="s">
        <v>30</v>
      </c>
      <c r="L786" s="324" t="str">
        <f>'Series 1100 Final'!H786</f>
        <v/>
      </c>
    </row>
    <row r="787" spans="1:12" x14ac:dyDescent="0.2">
      <c r="A787" s="316"/>
      <c r="B787" s="317"/>
      <c r="C787" s="406"/>
      <c r="D787" s="562"/>
      <c r="E787" s="572"/>
      <c r="F787" s="572"/>
      <c r="G787" s="572"/>
      <c r="H787" s="569"/>
      <c r="J787" s="406"/>
      <c r="K787" s="562"/>
      <c r="L787" s="569"/>
    </row>
    <row r="788" spans="1:12" ht="25.5" x14ac:dyDescent="0.2">
      <c r="A788" s="316" t="s">
        <v>2830</v>
      </c>
      <c r="B788" s="317" t="s">
        <v>2831</v>
      </c>
      <c r="C788" s="406"/>
      <c r="D788" s="346" t="s">
        <v>30</v>
      </c>
      <c r="E788" s="572">
        <v>124.32</v>
      </c>
      <c r="F788" s="572">
        <v>124.32</v>
      </c>
      <c r="G788" s="572">
        <v>124.32</v>
      </c>
      <c r="H788" s="324" t="str">
        <f>'Series 1100 Design'!H788</f>
        <v/>
      </c>
      <c r="J788" s="406"/>
      <c r="K788" s="346" t="s">
        <v>30</v>
      </c>
      <c r="L788" s="324" t="str">
        <f>'Series 1100 Final'!H788</f>
        <v/>
      </c>
    </row>
    <row r="789" spans="1:12" x14ac:dyDescent="0.2">
      <c r="A789" s="316"/>
      <c r="B789" s="317"/>
      <c r="C789" s="406"/>
      <c r="D789" s="562"/>
      <c r="E789" s="572"/>
      <c r="F789" s="572"/>
      <c r="G789" s="572"/>
      <c r="H789" s="569"/>
      <c r="J789" s="406"/>
      <c r="K789" s="562"/>
      <c r="L789" s="569"/>
    </row>
    <row r="790" spans="1:12" ht="25.5" x14ac:dyDescent="0.2">
      <c r="A790" s="316" t="s">
        <v>2832</v>
      </c>
      <c r="B790" s="317" t="s">
        <v>2833</v>
      </c>
      <c r="C790" s="406"/>
      <c r="D790" s="346" t="s">
        <v>30</v>
      </c>
      <c r="E790" s="572">
        <v>124.32</v>
      </c>
      <c r="F790" s="572">
        <v>124.32</v>
      </c>
      <c r="G790" s="572">
        <v>124.32</v>
      </c>
      <c r="H790" s="324" t="str">
        <f>'Series 1100 Design'!H790</f>
        <v/>
      </c>
      <c r="J790" s="406"/>
      <c r="K790" s="346" t="s">
        <v>30</v>
      </c>
      <c r="L790" s="324" t="str">
        <f>'Series 1100 Final'!H790</f>
        <v/>
      </c>
    </row>
    <row r="791" spans="1:12" x14ac:dyDescent="0.2">
      <c r="A791" s="316"/>
      <c r="B791" s="317"/>
      <c r="C791" s="406"/>
      <c r="D791" s="562"/>
      <c r="E791" s="572"/>
      <c r="F791" s="572"/>
      <c r="G791" s="572"/>
      <c r="H791" s="569"/>
      <c r="J791" s="406"/>
      <c r="K791" s="562"/>
      <c r="L791" s="569"/>
    </row>
    <row r="792" spans="1:12" x14ac:dyDescent="0.2">
      <c r="A792" s="331"/>
      <c r="B792" s="343" t="s">
        <v>507</v>
      </c>
      <c r="C792" s="484"/>
      <c r="D792" s="587"/>
      <c r="E792" s="804" t="s">
        <v>1059</v>
      </c>
      <c r="F792" s="804" t="s">
        <v>2162</v>
      </c>
      <c r="G792" s="804" t="s">
        <v>1766</v>
      </c>
      <c r="H792" s="587"/>
      <c r="J792" s="484"/>
      <c r="K792" s="587"/>
      <c r="L792" s="587"/>
    </row>
    <row r="793" spans="1:12" x14ac:dyDescent="0.2">
      <c r="A793" s="720"/>
      <c r="B793" s="721" t="s">
        <v>2210</v>
      </c>
      <c r="C793" s="779"/>
      <c r="D793" s="723"/>
      <c r="E793" s="723"/>
      <c r="F793" s="723"/>
      <c r="G793" s="724">
        <f>SUM(H795:H796)</f>
        <v>0</v>
      </c>
      <c r="H793" s="723"/>
      <c r="J793" s="779"/>
      <c r="K793" s="723"/>
      <c r="L793" s="723"/>
    </row>
    <row r="794" spans="1:12" x14ac:dyDescent="0.2">
      <c r="A794" s="316"/>
      <c r="B794" s="317"/>
      <c r="C794" s="406"/>
      <c r="D794" s="562"/>
      <c r="E794" s="572"/>
      <c r="F794" s="572"/>
      <c r="G794" s="572"/>
      <c r="H794" s="569"/>
      <c r="J794" s="406"/>
      <c r="K794" s="562"/>
      <c r="L794" s="569"/>
    </row>
    <row r="795" spans="1:12" ht="25.5" x14ac:dyDescent="0.2">
      <c r="A795" s="316" t="s">
        <v>2834</v>
      </c>
      <c r="B795" s="317" t="s">
        <v>2835</v>
      </c>
      <c r="C795" s="406"/>
      <c r="D795" s="346" t="s">
        <v>30</v>
      </c>
      <c r="E795" s="572">
        <v>390.83</v>
      </c>
      <c r="F795" s="572">
        <v>390.83</v>
      </c>
      <c r="G795" s="572">
        <v>390.83</v>
      </c>
      <c r="H795" s="324" t="str">
        <f>'Series 1100 Design'!H795</f>
        <v/>
      </c>
      <c r="J795" s="406"/>
      <c r="K795" s="346" t="s">
        <v>30</v>
      </c>
      <c r="L795" s="324" t="str">
        <f>'Series 1100 Final'!H795</f>
        <v/>
      </c>
    </row>
    <row r="796" spans="1:12" x14ac:dyDescent="0.2">
      <c r="A796" s="316"/>
      <c r="B796" s="317"/>
      <c r="C796" s="406"/>
      <c r="D796" s="562"/>
      <c r="E796" s="572"/>
      <c r="F796" s="572"/>
      <c r="G796" s="572"/>
      <c r="H796" s="569"/>
      <c r="J796" s="406"/>
      <c r="K796" s="562"/>
      <c r="L796" s="569"/>
    </row>
    <row r="797" spans="1:12" x14ac:dyDescent="0.2">
      <c r="A797" s="331"/>
      <c r="B797" s="332" t="s">
        <v>510</v>
      </c>
      <c r="C797" s="484"/>
      <c r="D797" s="587"/>
      <c r="E797" s="804" t="s">
        <v>1059</v>
      </c>
      <c r="F797" s="804" t="s">
        <v>2162</v>
      </c>
      <c r="G797" s="804" t="s">
        <v>1766</v>
      </c>
      <c r="H797" s="587"/>
      <c r="J797" s="484"/>
      <c r="K797" s="587"/>
      <c r="L797" s="587"/>
    </row>
    <row r="798" spans="1:12" x14ac:dyDescent="0.2">
      <c r="A798" s="720"/>
      <c r="B798" s="721" t="s">
        <v>2210</v>
      </c>
      <c r="C798" s="779"/>
      <c r="D798" s="723"/>
      <c r="E798" s="723"/>
      <c r="F798" s="723"/>
      <c r="G798" s="724">
        <f>SUM(H800:H802)</f>
        <v>0</v>
      </c>
      <c r="H798" s="723"/>
      <c r="J798" s="779"/>
      <c r="K798" s="723"/>
      <c r="L798" s="723"/>
    </row>
    <row r="799" spans="1:12" x14ac:dyDescent="0.2">
      <c r="A799" s="316"/>
      <c r="B799" s="317"/>
      <c r="C799" s="406"/>
      <c r="D799" s="562"/>
      <c r="E799" s="572"/>
      <c r="F799" s="572"/>
      <c r="G799" s="572"/>
      <c r="H799" s="569"/>
      <c r="J799" s="406"/>
      <c r="K799" s="562"/>
      <c r="L799" s="569"/>
    </row>
    <row r="800" spans="1:12" ht="25.5" x14ac:dyDescent="0.2">
      <c r="A800" s="316" t="s">
        <v>2836</v>
      </c>
      <c r="B800" s="317" t="s">
        <v>2837</v>
      </c>
      <c r="C800" s="406"/>
      <c r="D800" s="346" t="s">
        <v>30</v>
      </c>
      <c r="E800" s="572">
        <v>390.83</v>
      </c>
      <c r="F800" s="572">
        <v>390.83</v>
      </c>
      <c r="G800" s="572">
        <v>390.83</v>
      </c>
      <c r="H800" s="324" t="str">
        <f>'Series 1100 Design'!H800</f>
        <v/>
      </c>
      <c r="J800" s="406"/>
      <c r="K800" s="346" t="s">
        <v>30</v>
      </c>
      <c r="L800" s="324" t="str">
        <f>'Series 1100 Final'!H800</f>
        <v/>
      </c>
    </row>
    <row r="801" spans="1:12" x14ac:dyDescent="0.2">
      <c r="A801" s="316"/>
      <c r="B801" s="317"/>
      <c r="C801" s="406"/>
      <c r="D801" s="562"/>
      <c r="E801" s="572"/>
      <c r="F801" s="572"/>
      <c r="G801" s="572"/>
      <c r="H801" s="569"/>
      <c r="J801" s="406"/>
      <c r="K801" s="562"/>
      <c r="L801" s="569"/>
    </row>
    <row r="802" spans="1:12" ht="25.5" x14ac:dyDescent="0.2">
      <c r="A802" s="316" t="s">
        <v>2838</v>
      </c>
      <c r="B802" s="317" t="s">
        <v>2839</v>
      </c>
      <c r="C802" s="406"/>
      <c r="D802" s="346" t="s">
        <v>30</v>
      </c>
      <c r="E802" s="572">
        <v>390.83</v>
      </c>
      <c r="F802" s="572">
        <v>390.83</v>
      </c>
      <c r="G802" s="572">
        <v>390.83</v>
      </c>
      <c r="H802" s="324" t="str">
        <f>'Series 1100 Design'!H802</f>
        <v/>
      </c>
      <c r="J802" s="406"/>
      <c r="K802" s="346" t="s">
        <v>30</v>
      </c>
      <c r="L802" s="324" t="str">
        <f>'Series 1100 Final'!H802</f>
        <v/>
      </c>
    </row>
    <row r="803" spans="1:12" x14ac:dyDescent="0.2">
      <c r="A803" s="316"/>
      <c r="B803" s="317"/>
      <c r="C803" s="406"/>
      <c r="D803" s="562"/>
      <c r="E803" s="572"/>
      <c r="F803" s="572"/>
      <c r="G803" s="572"/>
      <c r="H803" s="569"/>
      <c r="J803" s="406"/>
      <c r="K803" s="562"/>
      <c r="L803" s="569"/>
    </row>
    <row r="804" spans="1:12" x14ac:dyDescent="0.2">
      <c r="A804" s="331"/>
      <c r="B804" s="332" t="s">
        <v>515</v>
      </c>
      <c r="C804" s="484"/>
      <c r="D804" s="587"/>
      <c r="E804" s="804" t="s">
        <v>1059</v>
      </c>
      <c r="F804" s="804" t="s">
        <v>2162</v>
      </c>
      <c r="G804" s="804" t="s">
        <v>1766</v>
      </c>
      <c r="H804" s="587"/>
      <c r="J804" s="484"/>
      <c r="K804" s="587"/>
      <c r="L804" s="587"/>
    </row>
    <row r="805" spans="1:12" x14ac:dyDescent="0.2">
      <c r="A805" s="720"/>
      <c r="B805" s="721" t="s">
        <v>2210</v>
      </c>
      <c r="C805" s="779"/>
      <c r="D805" s="723"/>
      <c r="E805" s="723"/>
      <c r="F805" s="723"/>
      <c r="G805" s="724">
        <f>SUM(H807:H809)</f>
        <v>0</v>
      </c>
      <c r="H805" s="723"/>
      <c r="J805" s="779"/>
      <c r="K805" s="723"/>
      <c r="L805" s="723"/>
    </row>
    <row r="806" spans="1:12" x14ac:dyDescent="0.2">
      <c r="A806" s="316"/>
      <c r="B806" s="317"/>
      <c r="C806" s="406"/>
      <c r="D806" s="562"/>
      <c r="E806" s="572"/>
      <c r="F806" s="572"/>
      <c r="G806" s="572"/>
      <c r="H806" s="569"/>
      <c r="J806" s="406"/>
      <c r="K806" s="562"/>
      <c r="L806" s="569"/>
    </row>
    <row r="807" spans="1:12" ht="25.5" x14ac:dyDescent="0.2">
      <c r="A807" s="316" t="s">
        <v>2840</v>
      </c>
      <c r="B807" s="317" t="s">
        <v>2841</v>
      </c>
      <c r="C807" s="406"/>
      <c r="D807" s="346" t="s">
        <v>30</v>
      </c>
      <c r="E807" s="572">
        <v>390.83</v>
      </c>
      <c r="F807" s="572">
        <v>390.83</v>
      </c>
      <c r="G807" s="572">
        <v>390.83</v>
      </c>
      <c r="H807" s="324" t="str">
        <f>'Series 1100 Design'!H807</f>
        <v/>
      </c>
      <c r="J807" s="406"/>
      <c r="K807" s="346" t="s">
        <v>30</v>
      </c>
      <c r="L807" s="324" t="str">
        <f>'Series 1100 Final'!H807</f>
        <v/>
      </c>
    </row>
    <row r="808" spans="1:12" x14ac:dyDescent="0.2">
      <c r="A808" s="316"/>
      <c r="B808" s="317"/>
      <c r="C808" s="406"/>
      <c r="D808" s="562"/>
      <c r="E808" s="572"/>
      <c r="F808" s="572"/>
      <c r="G808" s="572"/>
      <c r="H808" s="569"/>
      <c r="J808" s="406"/>
      <c r="K808" s="562"/>
      <c r="L808" s="569"/>
    </row>
    <row r="809" spans="1:12" ht="25.5" x14ac:dyDescent="0.2">
      <c r="A809" s="316" t="s">
        <v>2842</v>
      </c>
      <c r="B809" s="317" t="s">
        <v>2843</v>
      </c>
      <c r="C809" s="406"/>
      <c r="D809" s="346" t="s">
        <v>30</v>
      </c>
      <c r="E809" s="572">
        <v>390.83</v>
      </c>
      <c r="F809" s="572">
        <v>390.83</v>
      </c>
      <c r="G809" s="572">
        <v>390.83</v>
      </c>
      <c r="H809" s="324" t="str">
        <f>'Series 1100 Design'!H809</f>
        <v/>
      </c>
      <c r="J809" s="406"/>
      <c r="K809" s="346" t="s">
        <v>30</v>
      </c>
      <c r="L809" s="324" t="str">
        <f>'Series 1100 Final'!H809</f>
        <v/>
      </c>
    </row>
    <row r="810" spans="1:12" x14ac:dyDescent="0.2">
      <c r="A810" s="316"/>
      <c r="B810" s="317"/>
      <c r="C810" s="406"/>
      <c r="D810" s="562"/>
      <c r="E810" s="572"/>
      <c r="F810" s="572"/>
      <c r="G810" s="572"/>
      <c r="H810" s="569"/>
      <c r="J810" s="406"/>
      <c r="K810" s="562"/>
      <c r="L810" s="569"/>
    </row>
    <row r="811" spans="1:12" x14ac:dyDescent="0.2">
      <c r="A811" s="331"/>
      <c r="B811" s="343" t="s">
        <v>520</v>
      </c>
      <c r="C811" s="484"/>
      <c r="D811" s="587"/>
      <c r="E811" s="804" t="s">
        <v>1059</v>
      </c>
      <c r="F811" s="804" t="s">
        <v>2162</v>
      </c>
      <c r="G811" s="804" t="s">
        <v>1766</v>
      </c>
      <c r="H811" s="587"/>
      <c r="J811" s="484"/>
      <c r="K811" s="587"/>
      <c r="L811" s="587"/>
    </row>
    <row r="812" spans="1:12" x14ac:dyDescent="0.2">
      <c r="A812" s="720"/>
      <c r="B812" s="721" t="s">
        <v>2210</v>
      </c>
      <c r="C812" s="779"/>
      <c r="D812" s="723"/>
      <c r="E812" s="723"/>
      <c r="F812" s="723"/>
      <c r="G812" s="724">
        <f>SUM(H814:H820)</f>
        <v>0</v>
      </c>
      <c r="H812" s="723"/>
      <c r="J812" s="779"/>
      <c r="K812" s="723"/>
      <c r="L812" s="723"/>
    </row>
    <row r="813" spans="1:12" x14ac:dyDescent="0.2">
      <c r="A813" s="316"/>
      <c r="B813" s="317"/>
      <c r="C813" s="406"/>
      <c r="D813" s="562"/>
      <c r="E813" s="572"/>
      <c r="F813" s="572"/>
      <c r="G813" s="572"/>
      <c r="H813" s="569"/>
      <c r="J813" s="406"/>
      <c r="K813" s="562"/>
      <c r="L813" s="569"/>
    </row>
    <row r="814" spans="1:12" ht="25.5" x14ac:dyDescent="0.2">
      <c r="A814" s="316" t="s">
        <v>2844</v>
      </c>
      <c r="B814" s="317" t="s">
        <v>2845</v>
      </c>
      <c r="C814" s="406"/>
      <c r="D814" s="346" t="s">
        <v>30</v>
      </c>
      <c r="E814" s="572">
        <v>518.46</v>
      </c>
      <c r="F814" s="572">
        <v>518.46</v>
      </c>
      <c r="G814" s="572">
        <v>518.46</v>
      </c>
      <c r="H814" s="324" t="str">
        <f>'Series 1100 Design'!H814</f>
        <v/>
      </c>
      <c r="J814" s="406"/>
      <c r="K814" s="346" t="s">
        <v>30</v>
      </c>
      <c r="L814" s="324" t="str">
        <f>'Series 1100 Final'!H814</f>
        <v/>
      </c>
    </row>
    <row r="815" spans="1:12" x14ac:dyDescent="0.2">
      <c r="A815" s="316"/>
      <c r="B815" s="317"/>
      <c r="C815" s="406"/>
      <c r="D815" s="562"/>
      <c r="E815" s="572"/>
      <c r="F815" s="572"/>
      <c r="G815" s="572"/>
      <c r="H815" s="572"/>
      <c r="J815" s="406"/>
      <c r="K815" s="562"/>
      <c r="L815" s="572"/>
    </row>
    <row r="816" spans="1:12" ht="25.5" x14ac:dyDescent="0.2">
      <c r="A816" s="316" t="s">
        <v>2846</v>
      </c>
      <c r="B816" s="317" t="s">
        <v>2847</v>
      </c>
      <c r="C816" s="406"/>
      <c r="D816" s="346" t="s">
        <v>30</v>
      </c>
      <c r="E816" s="572">
        <v>735.34</v>
      </c>
      <c r="F816" s="572">
        <v>735.34</v>
      </c>
      <c r="G816" s="572">
        <v>735.34</v>
      </c>
      <c r="H816" s="324" t="str">
        <f>'Series 1100 Design'!H816</f>
        <v/>
      </c>
      <c r="J816" s="406"/>
      <c r="K816" s="346" t="s">
        <v>30</v>
      </c>
      <c r="L816" s="324" t="str">
        <f>'Series 1100 Final'!H816</f>
        <v/>
      </c>
    </row>
    <row r="817" spans="1:12" x14ac:dyDescent="0.2">
      <c r="A817" s="316"/>
      <c r="B817" s="317"/>
      <c r="C817" s="406"/>
      <c r="D817" s="562"/>
      <c r="E817" s="572"/>
      <c r="F817" s="572"/>
      <c r="G817" s="572"/>
      <c r="H817" s="408"/>
      <c r="J817" s="406"/>
      <c r="K817" s="562"/>
      <c r="L817" s="408"/>
    </row>
    <row r="818" spans="1:12" ht="25.5" x14ac:dyDescent="0.2">
      <c r="A818" s="316" t="s">
        <v>2848</v>
      </c>
      <c r="B818" s="317" t="s">
        <v>2849</v>
      </c>
      <c r="C818" s="406"/>
      <c r="D818" s="346" t="s">
        <v>30</v>
      </c>
      <c r="E818" s="572">
        <v>976.42</v>
      </c>
      <c r="F818" s="572">
        <v>976.42</v>
      </c>
      <c r="G818" s="572">
        <v>976.42</v>
      </c>
      <c r="H818" s="324" t="str">
        <f>'Series 1100 Design'!H818</f>
        <v/>
      </c>
      <c r="J818" s="406"/>
      <c r="K818" s="346" t="s">
        <v>30</v>
      </c>
      <c r="L818" s="324" t="str">
        <f>'Series 1100 Final'!H818</f>
        <v/>
      </c>
    </row>
    <row r="819" spans="1:12" x14ac:dyDescent="0.2">
      <c r="A819" s="316"/>
      <c r="B819" s="317"/>
      <c r="C819" s="406"/>
      <c r="D819" s="562"/>
      <c r="E819" s="572"/>
      <c r="F819" s="572"/>
      <c r="G819" s="572"/>
      <c r="H819" s="572"/>
      <c r="J819" s="406"/>
      <c r="K819" s="562"/>
      <c r="L819" s="572"/>
    </row>
    <row r="820" spans="1:12" ht="25.5" x14ac:dyDescent="0.2">
      <c r="A820" s="316" t="s">
        <v>2850</v>
      </c>
      <c r="B820" s="317" t="s">
        <v>2851</v>
      </c>
      <c r="C820" s="406"/>
      <c r="D820" s="346" t="s">
        <v>30</v>
      </c>
      <c r="E820" s="572">
        <v>1012.72</v>
      </c>
      <c r="F820" s="572">
        <v>1012.72</v>
      </c>
      <c r="G820" s="572">
        <v>1012.72</v>
      </c>
      <c r="H820" s="324" t="str">
        <f>'Series 1100 Design'!H820</f>
        <v/>
      </c>
      <c r="J820" s="406"/>
      <c r="K820" s="346" t="s">
        <v>30</v>
      </c>
      <c r="L820" s="324" t="str">
        <f>'Series 1100 Final'!H820</f>
        <v/>
      </c>
    </row>
    <row r="821" spans="1:12" x14ac:dyDescent="0.2">
      <c r="A821" s="316"/>
      <c r="B821" s="317"/>
      <c r="C821" s="406"/>
      <c r="D821" s="562"/>
      <c r="E821" s="572"/>
      <c r="F821" s="572"/>
      <c r="G821" s="572"/>
      <c r="H821" s="569"/>
      <c r="J821" s="406"/>
      <c r="K821" s="562"/>
      <c r="L821" s="569"/>
    </row>
    <row r="822" spans="1:12" x14ac:dyDescent="0.2">
      <c r="A822" s="331"/>
      <c r="B822" s="343" t="s">
        <v>529</v>
      </c>
      <c r="C822" s="484"/>
      <c r="D822" s="587"/>
      <c r="E822" s="804" t="s">
        <v>1059</v>
      </c>
      <c r="F822" s="804" t="s">
        <v>2162</v>
      </c>
      <c r="G822" s="804" t="s">
        <v>1766</v>
      </c>
      <c r="H822" s="587"/>
      <c r="J822" s="484"/>
      <c r="K822" s="587"/>
      <c r="L822" s="587"/>
    </row>
    <row r="823" spans="1:12" x14ac:dyDescent="0.2">
      <c r="A823" s="720"/>
      <c r="B823" s="721" t="s">
        <v>2210</v>
      </c>
      <c r="C823" s="779"/>
      <c r="D823" s="723"/>
      <c r="E823" s="723"/>
      <c r="F823" s="723"/>
      <c r="G823" s="724">
        <f>SUM(H825:H829)</f>
        <v>0</v>
      </c>
      <c r="H823" s="723"/>
      <c r="J823" s="779"/>
      <c r="K823" s="723"/>
      <c r="L823" s="723"/>
    </row>
    <row r="824" spans="1:12" x14ac:dyDescent="0.2">
      <c r="A824" s="316"/>
      <c r="B824" s="317"/>
      <c r="C824" s="406"/>
      <c r="D824" s="562"/>
      <c r="E824" s="572"/>
      <c r="F824" s="572"/>
      <c r="G824" s="572"/>
      <c r="H824" s="569"/>
      <c r="J824" s="406"/>
      <c r="K824" s="562"/>
      <c r="L824" s="569"/>
    </row>
    <row r="825" spans="1:12" x14ac:dyDescent="0.2">
      <c r="A825" s="316" t="s">
        <v>2852</v>
      </c>
      <c r="B825" s="317" t="s">
        <v>2853</v>
      </c>
      <c r="C825" s="406"/>
      <c r="D825" s="346" t="s">
        <v>30</v>
      </c>
      <c r="E825" s="572">
        <v>31.46</v>
      </c>
      <c r="F825" s="572">
        <v>31.46</v>
      </c>
      <c r="G825" s="572">
        <v>31.46</v>
      </c>
      <c r="H825" s="324" t="str">
        <f>'Series 1100 Design'!H825</f>
        <v/>
      </c>
      <c r="J825" s="406"/>
      <c r="K825" s="346" t="s">
        <v>30</v>
      </c>
      <c r="L825" s="324" t="str">
        <f>'Series 1100 Final'!H825</f>
        <v/>
      </c>
    </row>
    <row r="826" spans="1:12" x14ac:dyDescent="0.2">
      <c r="A826" s="316"/>
      <c r="B826" s="317"/>
      <c r="C826" s="406"/>
      <c r="D826" s="562"/>
      <c r="E826" s="572"/>
      <c r="F826" s="572"/>
      <c r="G826" s="572"/>
      <c r="H826" s="572"/>
      <c r="J826" s="406"/>
      <c r="K826" s="562"/>
      <c r="L826" s="572"/>
    </row>
    <row r="827" spans="1:12" ht="25.5" x14ac:dyDescent="0.2">
      <c r="A827" s="316" t="s">
        <v>2854</v>
      </c>
      <c r="B827" s="317" t="s">
        <v>2855</v>
      </c>
      <c r="C827" s="406"/>
      <c r="D827" s="346" t="s">
        <v>30</v>
      </c>
      <c r="E827" s="572">
        <v>125.84</v>
      </c>
      <c r="F827" s="572">
        <v>125.84</v>
      </c>
      <c r="G827" s="572">
        <v>125.84</v>
      </c>
      <c r="H827" s="324" t="str">
        <f>'Series 1100 Design'!H827</f>
        <v/>
      </c>
      <c r="J827" s="406"/>
      <c r="K827" s="346" t="s">
        <v>30</v>
      </c>
      <c r="L827" s="324" t="str">
        <f>'Series 1100 Final'!H827</f>
        <v/>
      </c>
    </row>
    <row r="828" spans="1:12" x14ac:dyDescent="0.2">
      <c r="A828" s="316"/>
      <c r="B828" s="317"/>
      <c r="C828" s="406"/>
      <c r="D828" s="562"/>
      <c r="E828" s="572"/>
      <c r="F828" s="572"/>
      <c r="G828" s="572"/>
      <c r="H828" s="408"/>
      <c r="J828" s="406"/>
      <c r="K828" s="562"/>
      <c r="L828" s="408"/>
    </row>
    <row r="829" spans="1:12" ht="25.5" x14ac:dyDescent="0.2">
      <c r="A829" s="316" t="s">
        <v>2856</v>
      </c>
      <c r="B829" s="317" t="s">
        <v>2857</v>
      </c>
      <c r="C829" s="406"/>
      <c r="D829" s="346" t="s">
        <v>30</v>
      </c>
      <c r="E829" s="572">
        <v>125.84</v>
      </c>
      <c r="F829" s="572">
        <v>125.84</v>
      </c>
      <c r="G829" s="572">
        <v>125.84</v>
      </c>
      <c r="H829" s="324" t="str">
        <f>'Series 1100 Design'!H829</f>
        <v/>
      </c>
      <c r="J829" s="406"/>
      <c r="K829" s="346" t="s">
        <v>30</v>
      </c>
      <c r="L829" s="324" t="str">
        <f>'Series 1100 Final'!H829</f>
        <v/>
      </c>
    </row>
    <row r="830" spans="1:12" x14ac:dyDescent="0.2">
      <c r="A830" s="316"/>
      <c r="B830" s="317"/>
      <c r="C830" s="406"/>
      <c r="D830" s="562"/>
      <c r="E830" s="572"/>
      <c r="F830" s="572"/>
      <c r="G830" s="572"/>
      <c r="H830" s="569"/>
      <c r="J830" s="406"/>
      <c r="K830" s="562"/>
      <c r="L830" s="569"/>
    </row>
    <row r="831" spans="1:12" x14ac:dyDescent="0.2">
      <c r="A831" s="331"/>
      <c r="B831" s="586" t="s">
        <v>1090</v>
      </c>
      <c r="C831" s="484"/>
      <c r="D831" s="587"/>
      <c r="E831" s="634" t="s">
        <v>644</v>
      </c>
      <c r="F831" s="588" t="s">
        <v>397</v>
      </c>
      <c r="G831" s="634" t="s">
        <v>398</v>
      </c>
      <c r="H831" s="587"/>
      <c r="J831" s="484"/>
      <c r="K831" s="587"/>
      <c r="L831" s="587"/>
    </row>
    <row r="832" spans="1:12" x14ac:dyDescent="0.2">
      <c r="A832" s="720"/>
      <c r="B832" s="721" t="s">
        <v>2210</v>
      </c>
      <c r="C832" s="779"/>
      <c r="D832" s="723"/>
      <c r="E832" s="723"/>
      <c r="F832" s="723"/>
      <c r="G832" s="724">
        <f>SUM(H834:H836)</f>
        <v>0</v>
      </c>
      <c r="H832" s="723"/>
      <c r="J832" s="779"/>
      <c r="K832" s="723"/>
      <c r="L832" s="723"/>
    </row>
    <row r="833" spans="1:12" x14ac:dyDescent="0.2">
      <c r="A833" s="316"/>
      <c r="B833" s="596"/>
      <c r="C833" s="486"/>
      <c r="D833" s="562"/>
      <c r="E833" s="572"/>
      <c r="F833" s="572"/>
      <c r="G833" s="572"/>
      <c r="H833" s="569"/>
      <c r="J833" s="486"/>
      <c r="K833" s="562"/>
      <c r="L833" s="569"/>
    </row>
    <row r="834" spans="1:12" x14ac:dyDescent="0.2">
      <c r="A834" s="316"/>
      <c r="B834" s="558"/>
      <c r="C834" s="406"/>
      <c r="D834" s="562"/>
      <c r="E834" s="622"/>
      <c r="F834" s="623"/>
      <c r="G834" s="622"/>
      <c r="H834" s="569"/>
      <c r="J834" s="406"/>
      <c r="K834" s="562"/>
      <c r="L834" s="569"/>
    </row>
    <row r="835" spans="1:12" ht="25.5" customHeight="1" x14ac:dyDescent="0.2">
      <c r="A835" s="316" t="s">
        <v>2858</v>
      </c>
      <c r="B835" s="558" t="s">
        <v>2859</v>
      </c>
      <c r="C835" s="406"/>
      <c r="D835" s="562" t="s">
        <v>1236</v>
      </c>
      <c r="E835" s="572">
        <v>72.599999999999994</v>
      </c>
      <c r="F835" s="572">
        <v>72.599999999999994</v>
      </c>
      <c r="G835" s="572">
        <v>72.599999999999994</v>
      </c>
      <c r="H835" s="324" t="str">
        <f>'Series 1100 Design'!H835</f>
        <v/>
      </c>
      <c r="J835" s="406"/>
      <c r="K835" s="562" t="s">
        <v>1236</v>
      </c>
      <c r="L835" s="324" t="str">
        <f>'Series 1100 Final'!H835</f>
        <v/>
      </c>
    </row>
    <row r="836" spans="1:12" x14ac:dyDescent="0.2">
      <c r="A836" s="316"/>
      <c r="B836" s="558"/>
      <c r="C836" s="406"/>
      <c r="D836" s="562"/>
      <c r="E836" s="572"/>
      <c r="F836" s="572"/>
      <c r="G836" s="572"/>
      <c r="H836" s="569"/>
      <c r="J836" s="406"/>
      <c r="K836" s="562"/>
      <c r="L836" s="569"/>
    </row>
    <row r="837" spans="1:12" x14ac:dyDescent="0.2">
      <c r="A837" s="331"/>
      <c r="B837" s="586" t="s">
        <v>2860</v>
      </c>
      <c r="C837" s="485"/>
      <c r="D837" s="587"/>
      <c r="E837" s="634" t="s">
        <v>396</v>
      </c>
      <c r="F837" s="588" t="s">
        <v>397</v>
      </c>
      <c r="G837" s="634" t="s">
        <v>398</v>
      </c>
      <c r="H837" s="587"/>
      <c r="J837" s="485"/>
      <c r="K837" s="587"/>
      <c r="L837" s="587"/>
    </row>
    <row r="838" spans="1:12" x14ac:dyDescent="0.2">
      <c r="A838" s="720"/>
      <c r="B838" s="721" t="s">
        <v>2210</v>
      </c>
      <c r="C838" s="779"/>
      <c r="D838" s="723"/>
      <c r="E838" s="723"/>
      <c r="F838" s="723"/>
      <c r="G838" s="724">
        <f>SUM(H840:H842)</f>
        <v>0</v>
      </c>
      <c r="H838" s="723"/>
      <c r="J838" s="779"/>
      <c r="K838" s="723"/>
      <c r="L838" s="723"/>
    </row>
    <row r="839" spans="1:12" x14ac:dyDescent="0.2">
      <c r="A839" s="316"/>
      <c r="B839" s="558"/>
      <c r="C839" s="406"/>
      <c r="D839" s="562"/>
      <c r="E839" s="808"/>
      <c r="F839" s="808"/>
      <c r="G839" s="808"/>
      <c r="H839" s="569"/>
      <c r="J839" s="406"/>
      <c r="K839" s="562"/>
      <c r="L839" s="569"/>
    </row>
    <row r="840" spans="1:12" ht="25.5" customHeight="1" x14ac:dyDescent="0.2">
      <c r="A840" s="316" t="s">
        <v>2861</v>
      </c>
      <c r="B840" s="558" t="s">
        <v>2862</v>
      </c>
      <c r="C840" s="406"/>
      <c r="D840" s="346" t="s">
        <v>1236</v>
      </c>
      <c r="E840" s="572" t="s">
        <v>392</v>
      </c>
      <c r="F840" s="572" t="s">
        <v>392</v>
      </c>
      <c r="G840" s="572" t="s">
        <v>392</v>
      </c>
      <c r="H840" s="324" t="str">
        <f>'Series 1100 Design'!H840</f>
        <v/>
      </c>
      <c r="J840" s="406"/>
      <c r="K840" s="346" t="s">
        <v>1236</v>
      </c>
      <c r="L840" s="324" t="str">
        <f>'Series 1100 Final'!H840</f>
        <v/>
      </c>
    </row>
    <row r="841" spans="1:12" x14ac:dyDescent="0.2">
      <c r="A841" s="316"/>
      <c r="B841" s="558"/>
      <c r="C841" s="406"/>
      <c r="D841" s="346"/>
      <c r="E841" s="572"/>
      <c r="F841" s="572"/>
      <c r="G841" s="572"/>
      <c r="H841" s="730"/>
      <c r="J841" s="406"/>
      <c r="K841" s="346"/>
      <c r="L841" s="730"/>
    </row>
    <row r="842" spans="1:12" s="713" customFormat="1" x14ac:dyDescent="0.2">
      <c r="A842" s="316" t="s">
        <v>2863</v>
      </c>
      <c r="B842" s="558" t="s">
        <v>2864</v>
      </c>
      <c r="C842" s="406"/>
      <c r="D842" s="346" t="s">
        <v>1236</v>
      </c>
      <c r="E842" s="572" t="s">
        <v>1959</v>
      </c>
      <c r="F842" s="572" t="s">
        <v>1959</v>
      </c>
      <c r="G842" s="572" t="s">
        <v>1959</v>
      </c>
      <c r="H842" s="324" t="str">
        <f>'Series 1100 Design'!H842</f>
        <v/>
      </c>
      <c r="I842" s="557"/>
      <c r="J842" s="406"/>
      <c r="K842" s="346" t="s">
        <v>1236</v>
      </c>
      <c r="L842" s="324" t="str">
        <f>'Series 1100 Final'!H842</f>
        <v/>
      </c>
    </row>
    <row r="843" spans="1:12" s="713" customFormat="1" x14ac:dyDescent="0.2">
      <c r="A843" s="614"/>
      <c r="B843" s="614"/>
      <c r="C843" s="614"/>
      <c r="D843" s="614"/>
      <c r="E843" s="614"/>
      <c r="F843" s="614"/>
      <c r="G843" s="614"/>
      <c r="H843" s="614"/>
      <c r="I843" s="557"/>
      <c r="J843" s="614"/>
      <c r="K843" s="614"/>
      <c r="L843" s="614"/>
    </row>
    <row r="844" spans="1:12" x14ac:dyDescent="0.2">
      <c r="A844" s="316"/>
      <c r="B844" s="558"/>
      <c r="C844" s="318"/>
      <c r="D844" s="562"/>
      <c r="E844" s="562"/>
      <c r="F844" s="562"/>
      <c r="G844" s="562"/>
      <c r="H844" s="562"/>
      <c r="J844" s="318"/>
      <c r="K844" s="562"/>
      <c r="L844" s="562"/>
    </row>
    <row r="845" spans="1:12" x14ac:dyDescent="0.2">
      <c r="A845" s="578"/>
      <c r="B845" s="702" t="s">
        <v>2865</v>
      </c>
      <c r="C845" s="703"/>
      <c r="D845" s="704"/>
      <c r="E845" s="704"/>
      <c r="F845" s="704"/>
      <c r="G845" s="704"/>
      <c r="H845" s="704"/>
      <c r="J845" s="703"/>
      <c r="K845" s="704"/>
      <c r="L845" s="704"/>
    </row>
    <row r="846" spans="1:12" x14ac:dyDescent="0.2">
      <c r="A846" s="474"/>
      <c r="B846" s="475" t="s">
        <v>2577</v>
      </c>
      <c r="C846" s="476"/>
      <c r="D846" s="476"/>
      <c r="E846" s="476"/>
      <c r="F846" s="476"/>
      <c r="G846" s="476"/>
      <c r="H846" s="737">
        <f>'Series 1100 Design'!H846</f>
        <v>0</v>
      </c>
      <c r="J846" s="476"/>
      <c r="K846" s="476"/>
      <c r="L846" s="737">
        <f>'Series 1100 Final'!H846</f>
        <v>0</v>
      </c>
    </row>
    <row r="847" spans="1:12" x14ac:dyDescent="0.2">
      <c r="A847" s="771"/>
      <c r="B847" s="721" t="s">
        <v>2210</v>
      </c>
      <c r="C847" s="772"/>
      <c r="D847" s="772"/>
      <c r="E847" s="772"/>
      <c r="F847" s="772"/>
      <c r="G847" s="772"/>
      <c r="H847" s="773">
        <f>'Series 1100 Design'!H847</f>
        <v>0</v>
      </c>
      <c r="J847" s="772"/>
      <c r="K847" s="772"/>
      <c r="L847" s="773">
        <f>'Series 1100 Final'!H847</f>
        <v>0</v>
      </c>
    </row>
    <row r="848" spans="1:12" x14ac:dyDescent="0.2">
      <c r="A848" s="363"/>
      <c r="B848" s="364" t="s">
        <v>2866</v>
      </c>
      <c r="C848" s="365"/>
      <c r="D848" s="366"/>
      <c r="E848" s="366"/>
      <c r="F848" s="366"/>
      <c r="G848" s="583"/>
      <c r="H848" s="775">
        <f>'Series 1100 Design'!H848</f>
        <v>0</v>
      </c>
      <c r="J848" s="365"/>
      <c r="K848" s="366"/>
      <c r="L848" s="775">
        <f>'Series 1100 Final'!H848</f>
        <v>0</v>
      </c>
    </row>
    <row r="849" spans="1:12" x14ac:dyDescent="0.2">
      <c r="A849" s="474"/>
      <c r="B849" s="475" t="s">
        <v>4057</v>
      </c>
      <c r="C849" s="707"/>
      <c r="D849" s="708"/>
      <c r="E849" s="708"/>
      <c r="F849" s="708"/>
      <c r="G849" s="709"/>
      <c r="H849" s="661">
        <f>'Series 1100 Design'!H849</f>
        <v>0</v>
      </c>
      <c r="J849" s="707"/>
      <c r="K849" s="708"/>
      <c r="L849" s="661">
        <f>'Series 1100 Final'!H849</f>
        <v>0</v>
      </c>
    </row>
    <row r="850" spans="1:12" x14ac:dyDescent="0.2">
      <c r="A850" s="474"/>
      <c r="B850" s="475" t="s">
        <v>4049</v>
      </c>
      <c r="C850" s="707"/>
      <c r="D850" s="708"/>
      <c r="E850" s="708"/>
      <c r="F850" s="708"/>
      <c r="G850" s="709"/>
      <c r="H850" s="478">
        <f>'Series 1100 Design'!H850</f>
        <v>6</v>
      </c>
      <c r="J850" s="707"/>
      <c r="K850" s="708"/>
      <c r="L850" s="478">
        <f>'Series 1100 Final'!H850</f>
        <v>6</v>
      </c>
    </row>
    <row r="851" spans="1:12" x14ac:dyDescent="0.2">
      <c r="A851" s="557"/>
      <c r="B851" s="557"/>
      <c r="C851" s="557"/>
      <c r="D851" s="557"/>
      <c r="E851" s="557"/>
      <c r="F851" s="557"/>
      <c r="G851" s="557"/>
      <c r="H851" s="557"/>
      <c r="J851" s="557"/>
      <c r="K851" s="557"/>
      <c r="L851" s="557"/>
    </row>
    <row r="852" spans="1:12" x14ac:dyDescent="0.2">
      <c r="A852" s="557"/>
      <c r="B852" s="557"/>
      <c r="C852" s="557"/>
      <c r="D852" s="557"/>
      <c r="E852" s="557"/>
      <c r="F852" s="557"/>
      <c r="G852" s="557"/>
      <c r="H852" s="557"/>
      <c r="J852" s="557"/>
      <c r="K852" s="557"/>
      <c r="L852" s="557"/>
    </row>
  </sheetData>
  <sheetProtection algorithmName="SHA-512" hashValue="zzVhPT84YNy8oaGRuj4dYl9JN5zkMDZO1iux1/abqiOVa6yuORQNsrYCFoqRqjZgOt9jgkqTqlNr5kpPOeVl1Q==" saltValue="lPMt4l0zhZZIA1+3J68IbA==" spinCount="100000" sheet="1" objects="1" scenarios="1"/>
  <mergeCells count="3">
    <mergeCell ref="E3:H3"/>
    <mergeCell ref="C3:D3"/>
    <mergeCell ref="J3:K3"/>
  </mergeCells>
  <pageMargins left="0.70866141732283472" right="0.70866141732283472" top="0.74803149606299213" bottom="0.74803149606299213" header="0.31496062992125984" footer="0.31496062992125984"/>
  <pageSetup paperSize="9" scale="54" fitToHeight="0" orientation="portrait" r:id="rId1"/>
  <rowBreaks count="1" manualBreakCount="1">
    <brk id="777" max="20" man="1"/>
  </rowBreaks>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003-489F-44A2-BD4D-EF5F7F9F2762}">
  <sheetPr codeName="Sheet9">
    <tabColor rgb="FF7030A0"/>
  </sheetPr>
  <dimension ref="A1:AD776"/>
  <sheetViews>
    <sheetView zoomScale="55" zoomScaleNormal="55" workbookViewId="0">
      <pane ySplit="3" topLeftCell="A4" activePane="bottomLeft" state="frozen"/>
      <selection activeCell="A5" sqref="A1:XFD1048576"/>
      <selection pane="bottomLeft"/>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1"/>
      <c r="F2" s="1081"/>
      <c r="G2" s="1081"/>
      <c r="H2" s="834"/>
    </row>
    <row r="3" spans="1:30" ht="26.25" customHeight="1" x14ac:dyDescent="0.2">
      <c r="A3" s="835" t="s">
        <v>1</v>
      </c>
      <c r="B3" s="836" t="s">
        <v>2</v>
      </c>
      <c r="C3" s="835" t="s">
        <v>3</v>
      </c>
      <c r="D3" s="835" t="s">
        <v>4</v>
      </c>
      <c r="E3" s="1082" t="s">
        <v>5</v>
      </c>
      <c r="F3" s="1082"/>
      <c r="G3" s="1082"/>
      <c r="H3" s="1082"/>
      <c r="I3" s="1083" t="s">
        <v>2868</v>
      </c>
      <c r="J3" s="1083"/>
      <c r="K3" s="1083"/>
      <c r="L3" s="1083"/>
      <c r="M3" s="1082" t="s">
        <v>2869</v>
      </c>
      <c r="N3" s="1082"/>
      <c r="O3" s="1082"/>
      <c r="P3" s="1082"/>
      <c r="Q3" s="1083" t="s">
        <v>2870</v>
      </c>
      <c r="R3" s="1083"/>
      <c r="S3" s="1083"/>
      <c r="T3" s="1083"/>
      <c r="U3" s="1082" t="s">
        <v>2871</v>
      </c>
      <c r="V3" s="1082"/>
      <c r="W3" s="1082"/>
      <c r="X3" s="1082"/>
      <c r="Y3" s="1083" t="s">
        <v>2872</v>
      </c>
      <c r="Z3" s="1083"/>
      <c r="AA3" s="1083"/>
      <c r="AB3" s="1083"/>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Input'!C13</f>
        <v>0</v>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Input'!C18</f>
        <v>0</v>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Input'!C20</f>
        <v>0</v>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Input'!C22</f>
        <v>0</v>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Input'!C24</f>
        <v>0</v>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Input'!C26</f>
        <v>0</v>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Input'!C28</f>
        <v>0</v>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Input'!C30</f>
        <v>0</v>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Input'!C34</f>
        <v>0</v>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Input'!C36</f>
        <v>0</v>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Input'!C38</f>
        <v>0</v>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Input'!C40</f>
        <v>0</v>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Input'!C42</f>
        <v>0</v>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Input'!C44</f>
        <v>0</v>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Input'!C46</f>
        <v>0</v>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Input'!C50</f>
        <v>0</v>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Input'!C52</f>
        <v>0</v>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Input'!C54</f>
        <v>0</v>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Input'!C56</f>
        <v>0</v>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Input'!C58</f>
        <v>0</v>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Input'!C60</f>
        <v>0</v>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Input'!C62</f>
        <v>0</v>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Input'!C64</f>
        <v>0</v>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Input'!C66</f>
        <v>0</v>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Input'!C70</f>
        <v>0</v>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Input'!C72</f>
        <v>0</v>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Input'!C74</f>
        <v>0</v>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Input'!C76</f>
        <v>0</v>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Input'!C78</f>
        <v>0</v>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Input'!C80</f>
        <v>0</v>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Input'!C82</f>
        <v>0</v>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Input'!C84</f>
        <v>0</v>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Input'!C86</f>
        <v>0</v>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Input'!C90</f>
        <v>0</v>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Input'!C92</f>
        <v>0</v>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Input'!C94</f>
        <v>0</v>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Input'!C96</f>
        <v>0</v>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Input'!C98</f>
        <v>0</v>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Input'!C100</f>
        <v>0</v>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Input'!C102</f>
        <v>0</v>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Input'!C104</f>
        <v>0</v>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Input'!C106</f>
        <v>0</v>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Input'!C110</f>
        <v>0</v>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Input'!C112</f>
        <v>0</v>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Input'!C114</f>
        <v>0</v>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Input'!C116</f>
        <v>0</v>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Input'!C118</f>
        <v>0</v>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Input'!C120</f>
        <v>0</v>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Input'!C122</f>
        <v>0</v>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Input'!C124</f>
        <v>0</v>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Input'!C126</f>
        <v>0</v>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Input'!C128</f>
        <v>0</v>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Input'!C130</f>
        <v>0</v>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Input'!C132</f>
        <v>0</v>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Input'!C136</f>
        <v>0</v>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Input'!C138</f>
        <v>0</v>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Input'!C140</f>
        <v>0</v>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Input'!C142</f>
        <v>0</v>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Input'!C144</f>
        <v>0</v>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Input'!C146</f>
        <v>0</v>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Input'!C148</f>
        <v>0</v>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Input'!C150</f>
        <v>0</v>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Input'!C152</f>
        <v>0</v>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Input'!C154</f>
        <v>0</v>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Input'!C156</f>
        <v>0</v>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Input'!C158</f>
        <v>0</v>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Input'!C162</f>
        <v>0</v>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Input'!C164</f>
        <v>0</v>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Input'!C166</f>
        <v>0</v>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Input'!C168</f>
        <v>0</v>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Input'!C170</f>
        <v>0</v>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Input'!C172</f>
        <v>0</v>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Input'!C174</f>
        <v>0</v>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Input'!C176</f>
        <v>0</v>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Input'!C178</f>
        <v>0</v>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Input'!C180</f>
        <v>0</v>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Input'!C182</f>
        <v>0</v>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Input'!C184</f>
        <v>0</v>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Input'!C190</f>
        <v>0</v>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Input'!C192</f>
        <v>0</v>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Input'!C194</f>
        <v>0</v>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Input'!C196</f>
        <v>0</v>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Input'!C198</f>
        <v>0</v>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Input'!C200</f>
        <v>0</v>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Input'!C204</f>
        <v>0</v>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Input'!C206</f>
        <v>0</v>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Input'!C208</f>
        <v>0</v>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Input'!C210</f>
        <v>0</v>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Input'!C212</f>
        <v>0</v>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Input'!C214</f>
        <v>0</v>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Input'!C218</f>
        <v>0</v>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Input'!C220</f>
        <v>0</v>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Input'!C222</f>
        <v>0</v>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Input'!C224</f>
        <v>0</v>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Input'!C226</f>
        <v>0</v>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Input'!C228</f>
        <v>0</v>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Input'!C232</f>
        <v>0</v>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Input'!C234</f>
        <v>0</v>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Input'!C236</f>
        <v>0</v>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Input'!C238</f>
        <v>0</v>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Input'!C240</f>
        <v>0</v>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Input'!C242</f>
        <v>0</v>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Input'!C246</f>
        <v>0</v>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Input'!C248</f>
        <v>0</v>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Input'!C250</f>
        <v>0</v>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Input'!C252</f>
        <v>0</v>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Input'!C254</f>
        <v>0</v>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Input'!C256</f>
        <v>0</v>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Input'!C260</f>
        <v>0</v>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Input'!C262</f>
        <v>0</v>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Input'!C264</f>
        <v>0</v>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Input'!C266</f>
        <v>0</v>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Input'!C268</f>
        <v>0</v>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Input'!C270</f>
        <v>0</v>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Input'!C274</f>
        <v>0</v>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Input'!C276</f>
        <v>0</v>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Input'!C278</f>
        <v>0</v>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Input'!C280</f>
        <v>0</v>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Input'!C282</f>
        <v>0</v>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Input'!C284</f>
        <v>0</v>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Input'!C286</f>
        <v>0</v>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Input'!C288</f>
        <v>0</v>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Input'!C290</f>
        <v>0</v>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Input'!C292</f>
        <v>0</v>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Input'!C294</f>
        <v>0</v>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Input'!C296</f>
        <v>0</v>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Input'!C304</f>
        <v>0</v>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Input'!C306</f>
        <v>0</v>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Input'!C308</f>
        <v>0</v>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Input'!C310</f>
        <v>0</v>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Input'!C312</f>
        <v>0</v>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Input'!C314</f>
        <v>0</v>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Input'!C316</f>
        <v>0</v>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Input'!C318</f>
        <v>0</v>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Input'!C320</f>
        <v>0</v>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Input'!C322</f>
        <v>0</v>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Input'!C324</f>
        <v>0</v>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Input'!C328</f>
        <v>0</v>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Input'!C330</f>
        <v>0</v>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Input'!C332</f>
        <v>0</v>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Input'!C334</f>
        <v>0</v>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Input'!C336</f>
        <v>0</v>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Input'!C338</f>
        <v>0</v>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Input'!C340</f>
        <v>0</v>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Input'!C342</f>
        <v>0</v>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Input'!C344</f>
        <v>0</v>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Input'!C346</f>
        <v>0</v>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Input'!C348</f>
        <v>0</v>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Input'!C350</f>
        <v>0</v>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Input'!C352</f>
        <v>0</v>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Input'!C354</f>
        <v>0</v>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Input'!C360</f>
        <v>0</v>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Input'!C362</f>
        <v>0</v>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Input'!C364</f>
        <v>0</v>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Input'!C366</f>
        <v>0</v>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Input'!C368</f>
        <v>0</v>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Input'!C370</f>
        <v>0</v>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Input'!C372</f>
        <v>0</v>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Input'!C374</f>
        <v>0</v>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Input'!C376</f>
        <v>0</v>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Input'!C378</f>
        <v>0</v>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Input'!C380</f>
        <v>0</v>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Input'!C382</f>
        <v>200</v>
      </c>
      <c r="D382" s="851" t="s">
        <v>451</v>
      </c>
      <c r="E382" s="852">
        <v>9.5500000000000007</v>
      </c>
      <c r="F382" s="852">
        <v>3.42</v>
      </c>
      <c r="G382" s="852">
        <v>2.2000000000000002</v>
      </c>
      <c r="H382" s="853">
        <f>IF((0=$C382),"",IFERROR(IF($C382&lt;50,$C382*E382,IF(AND(50&lt;=$C382,$C382&lt;=200),$C382*F382,IF($C382&gt;200,$C382*G382,"No Offer"))),"No Offer"))</f>
        <v>684</v>
      </c>
      <c r="I382" s="854">
        <v>2</v>
      </c>
      <c r="J382" s="854">
        <v>2</v>
      </c>
      <c r="K382" s="854">
        <v>2</v>
      </c>
      <c r="L382" s="855">
        <f>IF((0=$C382),"",IFERROR(IF($C382&lt;50,$C382*I382,IF(AND(50&lt;=$C382,$C382&lt;=200),$C382*J382,IF($C382&gt;200,$C382*K382,"No Offer"))),"No Offer"))</f>
        <v>400</v>
      </c>
      <c r="M382" s="852" t="s">
        <v>392</v>
      </c>
      <c r="N382" s="852" t="s">
        <v>392</v>
      </c>
      <c r="O382" s="852" t="s">
        <v>392</v>
      </c>
      <c r="P382" s="853" t="str">
        <f>IF((0=$C382),"",IFERROR(IF($C382&lt;50,$C382*M382,IF(AND(50&lt;=$C382,$C382&lt;=200),$C382*N382,IF($C382&gt;200,$C382*O382,"No Offer"))),"No Offer"))</f>
        <v>No Offer</v>
      </c>
      <c r="Q382" s="854">
        <v>1.6</v>
      </c>
      <c r="R382" s="854">
        <v>1.27</v>
      </c>
      <c r="S382" s="854">
        <v>1.27</v>
      </c>
      <c r="T382" s="855">
        <f>IF((0=$C382),"",IFERROR(IF($C382&lt;50,$C382*Q382,IF(AND(50&lt;=$C382,$C382&lt;=200),$C382*R382,IF($C382&gt;200,$C382*S382,"No Offer"))),"No Offer"))</f>
        <v>254</v>
      </c>
      <c r="U382" s="852">
        <v>0.92</v>
      </c>
      <c r="V382" s="852">
        <v>0.88</v>
      </c>
      <c r="W382" s="852">
        <v>0.88</v>
      </c>
      <c r="X382" s="853">
        <f>IF((0=$C382),"",IFERROR(IF($C382&lt;50,$C382*U382,IF(AND(50&lt;=$C382,$C382&lt;=200),$C382*V382,IF($C382&gt;200,$C382*W382,"No Offer"))),"No Offer"))</f>
        <v>176</v>
      </c>
      <c r="Y382" s="854" t="s">
        <v>392</v>
      </c>
      <c r="Z382" s="854" t="s">
        <v>392</v>
      </c>
      <c r="AA382" s="854" t="s">
        <v>392</v>
      </c>
      <c r="AB382" s="855" t="str">
        <f>IF((0=$C382),"",IFERROR(IF($C382&lt;50,$C382*Y382,IF(AND(50&lt;=$C382,$C382&lt;=200),$C382*Z382,IF($C382&gt;200,$C382*AA382,"No Offer"))),"No Offer"))</f>
        <v>No Offer</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Input'!C384</f>
        <v>0</v>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Input'!C386</f>
        <v>0</v>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Input'!C388</f>
        <v>0</v>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Input'!C390</f>
        <v>0</v>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Input'!C392</f>
        <v>0</v>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Input'!C394</f>
        <v>0</v>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Input'!C396</f>
        <v>0</v>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Input'!C398</f>
        <v>0</v>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Input'!C400</f>
        <v>0</v>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Input'!C402</f>
        <v>0</v>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Input'!C404</f>
        <v>0</v>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Input'!C406</f>
        <v>0</v>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Input'!C408</f>
        <v>0</v>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Input'!C410</f>
        <v>0</v>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Input'!C412</f>
        <v>0</v>
      </c>
      <c r="D412" s="843" t="s">
        <v>451</v>
      </c>
      <c r="E412" s="852">
        <v>9.7200000000000006</v>
      </c>
      <c r="F412" s="852">
        <v>3.59</v>
      </c>
      <c r="G412" s="852">
        <v>2.66</v>
      </c>
      <c r="H412" s="853" t="str">
        <f>IF((0=$C412),"",IFERROR(IF($C412&lt;50,$C412*E412,IF(AND(50&lt;=$C412,$C412&lt;=200),$C412*F412,IF($C412&gt;200,$C412*G412,"No Offer"))),"No Offer"))</f>
        <v/>
      </c>
      <c r="I412" s="854">
        <v>2</v>
      </c>
      <c r="J412" s="854">
        <v>2</v>
      </c>
      <c r="K412" s="854">
        <v>2</v>
      </c>
      <c r="L412" s="855" t="str">
        <f>IF((0=$C412),"",IFERROR(IF($C412&lt;50,$C412*I412,IF(AND(50&lt;=$C412,$C412&lt;=200),$C412*J412,IF($C412&gt;200,$C412*K412,"No Offer"))),"No Offer"))</f>
        <v/>
      </c>
      <c r="M412" s="852" t="s">
        <v>392</v>
      </c>
      <c r="N412" s="852" t="s">
        <v>392</v>
      </c>
      <c r="O412" s="852" t="s">
        <v>392</v>
      </c>
      <c r="P412" s="853" t="str">
        <f>IF((0=$C412),"",IFERROR(IF($C412&lt;50,$C412*M412,IF(AND(50&lt;=$C412,$C412&lt;=200),$C412*N412,IF($C412&gt;200,$C412*O412,"No Offer"))),"No Offer"))</f>
        <v/>
      </c>
      <c r="Q412" s="854">
        <v>2.2999999999999998</v>
      </c>
      <c r="R412" s="854">
        <v>1.84</v>
      </c>
      <c r="S412" s="854">
        <v>1.84</v>
      </c>
      <c r="T412" s="855" t="str">
        <f>IF((0=$C412),"",IFERROR(IF($C412&lt;50,$C412*Q412,IF(AND(50&lt;=$C412,$C412&lt;=200),$C412*R412,IF($C412&gt;200,$C412*S412,"No Offer"))),"No Offer"))</f>
        <v/>
      </c>
      <c r="U412" s="852">
        <v>1.52</v>
      </c>
      <c r="V412" s="852">
        <v>1.45</v>
      </c>
      <c r="W412" s="852">
        <v>1.45</v>
      </c>
      <c r="X412" s="853" t="str">
        <f>IF((0=$C412),"",IFERROR(IF($C412&lt;50,$C412*U412,IF(AND(50&lt;=$C412,$C412&lt;=200),$C412*V412,IF($C412&gt;200,$C412*W412,"No Offer"))),"No Offer"))</f>
        <v/>
      </c>
      <c r="Y412" s="854" t="s">
        <v>392</v>
      </c>
      <c r="Z412" s="854" t="s">
        <v>392</v>
      </c>
      <c r="AA412" s="854" t="s">
        <v>392</v>
      </c>
      <c r="AB412" s="855" t="str">
        <f>IF((0=$C412),"",IFERROR(IF($C412&lt;50,$C412*Y412,IF(AND(50&lt;=$C412,$C412&lt;=200),$C412*Z412,IF($C412&gt;200,$C412*AA412,"No Offer"))),"No Offer"))</f>
        <v/>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Input'!C414</f>
        <v>0</v>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Input'!C416</f>
        <v>0</v>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Input'!C418</f>
        <v>0</v>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Input'!C420</f>
        <v>0</v>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Input'!C422</f>
        <v>0</v>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Input'!C424</f>
        <v>0</v>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Input'!C426</f>
        <v>0</v>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Input'!C428</f>
        <v>0</v>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Input'!C430</f>
        <v>0</v>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Input'!C432</f>
        <v>0</v>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Input'!C434</f>
        <v>0</v>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Input'!C436</f>
        <v>0</v>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Input'!C438</f>
        <v>0</v>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Input'!C440</f>
        <v>0</v>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Input'!C442</f>
        <v>0</v>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Input'!C444</f>
        <v>0</v>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Input'!C446</f>
        <v>0</v>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Input'!C448</f>
        <v>0</v>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Input'!C450</f>
        <v>0</v>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Input'!C452</f>
        <v>0</v>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Input'!C454</f>
        <v>0</v>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Input'!C458</f>
        <v>0</v>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Input'!C460</f>
        <v>0</v>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Input'!C462</f>
        <v>0</v>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Input'!C464</f>
        <v>0</v>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Input'!C466</f>
        <v>0</v>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Input'!C468</f>
        <v>0</v>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Input'!C470</f>
        <v>0</v>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38.25" x14ac:dyDescent="0.2">
      <c r="A472" s="851" t="s">
        <v>3233</v>
      </c>
      <c r="B472" s="558" t="s">
        <v>3234</v>
      </c>
      <c r="C472" s="851">
        <f>'Series 1200 Input'!C472</f>
        <v>0</v>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38.25" x14ac:dyDescent="0.2">
      <c r="A474" s="851" t="s">
        <v>3236</v>
      </c>
      <c r="B474" s="558" t="s">
        <v>3237</v>
      </c>
      <c r="C474" s="851">
        <f>'Series 1200 Input'!C474</f>
        <v>0</v>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38.25" x14ac:dyDescent="0.2">
      <c r="A476" s="851" t="s">
        <v>3238</v>
      </c>
      <c r="B476" s="558" t="s">
        <v>3239</v>
      </c>
      <c r="C476" s="851">
        <f>'Series 1200 Input'!C476</f>
        <v>0</v>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Input'!C478</f>
        <v>0</v>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Input'!C480</f>
        <v>0</v>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Input'!C482</f>
        <v>0</v>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Input'!C484</f>
        <v>0</v>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Input'!C486</f>
        <v>0</v>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Input'!C488</f>
        <v>0</v>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Input'!C490</f>
        <v>0</v>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Input'!C492</f>
        <v>0</v>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Input'!C494</f>
        <v>0</v>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Input'!C496</f>
        <v>0</v>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Input'!C498</f>
        <v>0</v>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Input'!C500</f>
        <v>0</v>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Input'!C502</f>
        <v>0</v>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Input'!C504</f>
        <v>0</v>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Input'!C506</f>
        <v>0</v>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Input'!C508</f>
        <v>0</v>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Input'!C510</f>
        <v>0</v>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Input'!C512</f>
        <v>0</v>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Input'!C516</f>
        <v>0</v>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Input'!C518</f>
        <v>0</v>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Input'!C520</f>
        <v>0</v>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Input'!C522</f>
        <v>0</v>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Input'!C524</f>
        <v>0</v>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Input'!C526</f>
        <v>0</v>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Input'!C528</f>
        <v>0</v>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Input'!C530</f>
        <v>0</v>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Input'!C534</f>
        <v>0</v>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Input'!C536</f>
        <v>0</v>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Input'!C538</f>
        <v>0</v>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Input'!C540</f>
        <v>0</v>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Input'!C542</f>
        <v>0</v>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Input'!C544</f>
        <v>0</v>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Input'!C546</f>
        <v>0</v>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Input'!C548</f>
        <v>0</v>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Input'!C550</f>
        <v>0</v>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Input'!C554</f>
        <v>0</v>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Input'!C556</f>
        <v>0</v>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Input'!C558</f>
        <v>0</v>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Input'!C560</f>
        <v>0</v>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Input'!C564</f>
        <v>0</v>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Input'!C566</f>
        <v>0</v>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Input'!C568</f>
        <v>0</v>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Input'!C570</f>
        <v>0</v>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Input'!C574</f>
        <v>0</v>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Input'!C576</f>
        <v>0</v>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Input'!C578</f>
        <v>0</v>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Input'!C580</f>
        <v>0</v>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Input'!C582</f>
        <v>0</v>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Input'!C584</f>
        <v>0</v>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Input'!C586</f>
        <v>0</v>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Input'!C588</f>
        <v>0</v>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Input'!C590</f>
        <v>0</v>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Input'!C592</f>
        <v>0</v>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Input'!C594</f>
        <v>0</v>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Input'!C596</f>
        <v>0</v>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Input'!C598</f>
        <v>0</v>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Input'!C600</f>
        <v>0</v>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Input'!C602</f>
        <v>0</v>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Input'!C604</f>
        <v>0</v>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Input'!C606</f>
        <v>0</v>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Input'!C608</f>
        <v>0</v>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Input'!C610</f>
        <v>0</v>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Input'!C612</f>
        <v>0</v>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Input'!C614</f>
        <v>0</v>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Input'!C616</f>
        <v>0</v>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Input'!C618</f>
        <v>0</v>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Input'!C620</f>
        <v>0</v>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Input'!C622</f>
        <v>0</v>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Input'!C624</f>
        <v>0</v>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Input'!C626</f>
        <v>0</v>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Input'!C628</f>
        <v>0</v>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Input'!C630</f>
        <v>0</v>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Input'!C632</f>
        <v>0</v>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Input'!C634</f>
        <v>0</v>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Input'!C636</f>
        <v>0</v>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Input'!C638</f>
        <v>0</v>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Input'!C640</f>
        <v>0</v>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Input'!C642</f>
        <v>0</v>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Input'!C644</f>
        <v>0</v>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Input'!C646</f>
        <v>0</v>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Input'!C648</f>
        <v>0</v>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Input'!C650</f>
        <v>0</v>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Input'!C652</f>
        <v>0</v>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Input'!C654</f>
        <v>0</v>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Input'!C656</f>
        <v>0</v>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Input'!C658</f>
        <v>0</v>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Input'!C660</f>
        <v>0</v>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Input'!C662</f>
        <v>0</v>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Input'!C664</f>
        <v>0</v>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Input'!C666</f>
        <v>0</v>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Input'!C668</f>
        <v>0</v>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Input'!C672</f>
        <v>0</v>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Input'!C674</f>
        <v>0</v>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Input'!C676</f>
        <v>0</v>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Input'!C678</f>
        <v>0</v>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Input'!C680</f>
        <v>0</v>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Input'!C682</f>
        <v>0</v>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Input'!C684</f>
        <v>0</v>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Input'!C686</f>
        <v>0</v>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Input'!C688</f>
        <v>0</v>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Input'!C692</f>
        <v>0</v>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Input'!C694</f>
        <v>0</v>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Input'!C696</f>
        <v>0</v>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Input'!C698</f>
        <v>0</v>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Input'!C700</f>
        <v>0</v>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Input'!C702</f>
        <v>0</v>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Input'!C704</f>
        <v>0</v>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Input'!C706</f>
        <v>0</v>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Input'!C708</f>
        <v>0</v>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Input'!C710</f>
        <v>0</v>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Input'!C712</f>
        <v>0</v>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Input'!C714</f>
        <v>0</v>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Input'!C718</f>
        <v>0</v>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Input'!C720</f>
        <v>0</v>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Input'!C722</f>
        <v>0</v>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Input'!C724</f>
        <v>0</v>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Input'!C726</f>
        <v>0</v>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Input'!C728</f>
        <v>0</v>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Input'!C730</f>
        <v>0</v>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Input'!C732</f>
        <v>0</v>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Input'!C734</f>
        <v>0</v>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Input'!C740</f>
        <v>0</v>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Input'!C742</f>
        <v>0</v>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Input'!C744</f>
        <v>0</v>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Input'!C746</f>
        <v>0</v>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Input'!C748</f>
        <v>0</v>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Input'!C750</f>
        <v>0</v>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Input'!C754</f>
        <v>0</v>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Input'!C756</f>
        <v>0</v>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Input'!C760</f>
        <v>0</v>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Input'!C764</f>
        <v>0</v>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Input'!C766</f>
        <v>0</v>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Input'!C768</f>
        <v>0</v>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Input'!C770</f>
        <v>0</v>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Design'!$E27)</f>
        <v>85.349519999999998</v>
      </c>
      <c r="I773" s="361"/>
      <c r="J773" s="361"/>
      <c r="K773" s="361"/>
      <c r="L773" s="896">
        <f>SUM(L12:L770)*'Summary Design'!$E27</f>
        <v>49.911999999999999</v>
      </c>
      <c r="M773" s="361"/>
      <c r="N773" s="361"/>
      <c r="O773" s="361"/>
      <c r="P773" s="896">
        <f>SUM(P12:P770)*'Summary Design'!$E27</f>
        <v>0</v>
      </c>
      <c r="Q773" s="361"/>
      <c r="R773" s="361"/>
      <c r="S773" s="361"/>
      <c r="T773" s="896">
        <f>SUM(T12:T770)*'Summary Design'!$E27</f>
        <v>31.694120000000002</v>
      </c>
      <c r="U773" s="361"/>
      <c r="V773" s="361"/>
      <c r="W773" s="361"/>
      <c r="X773" s="896">
        <f>SUM(X12:X770)*'Summary Design'!$E27</f>
        <v>21.961280000000002</v>
      </c>
      <c r="Y773" s="361"/>
      <c r="Z773" s="361"/>
      <c r="AA773" s="361"/>
      <c r="AB773" s="896">
        <f>SUM(AB12:AB770)*'Summary Design'!$E27</f>
        <v>0</v>
      </c>
    </row>
    <row r="774" spans="1:28" x14ac:dyDescent="0.2">
      <c r="A774" s="363"/>
      <c r="B774" s="364" t="s">
        <v>3463</v>
      </c>
      <c r="C774" s="367"/>
      <c r="D774" s="367"/>
      <c r="E774" s="367"/>
      <c r="F774" s="367"/>
      <c r="G774" s="367"/>
      <c r="H774" s="368">
        <f>IF(COUNTIF(H13:H770,"No offer")&gt;0,"No Offer",SUM(H13:H770))</f>
        <v>684</v>
      </c>
      <c r="I774" s="367"/>
      <c r="J774" s="367"/>
      <c r="K774" s="367"/>
      <c r="L774" s="368">
        <f>IF(COUNTIF(L13:L770,"No offer")&gt;0,"No Offer",SUM(L13:L770))</f>
        <v>400</v>
      </c>
      <c r="M774" s="367"/>
      <c r="N774" s="367"/>
      <c r="O774" s="367"/>
      <c r="P774" s="368" t="str">
        <f>IF(COUNTIF(P13:P770,"No offer")&gt;0,"No Offer",SUM(P13:P770))</f>
        <v>No Offer</v>
      </c>
      <c r="Q774" s="367"/>
      <c r="R774" s="367"/>
      <c r="S774" s="367"/>
      <c r="T774" s="368">
        <f>IF(COUNTIF(T13:T770,"No offer")&gt;0,"No Offer",SUM(T13:T770))</f>
        <v>254</v>
      </c>
      <c r="U774" s="367"/>
      <c r="V774" s="367"/>
      <c r="W774" s="367"/>
      <c r="X774" s="368">
        <f>IF(COUNTIF(X13:X770,"No offer")&gt;0,"No Offer",SUM(X13:X770))</f>
        <v>176</v>
      </c>
      <c r="Y774" s="367"/>
      <c r="Z774" s="367"/>
      <c r="AA774" s="367"/>
      <c r="AB774" s="368" t="str">
        <f>IF(COUNTIF(AB13:AB770,"No offer")&gt;0,"No Offer",SUM(AB13:AB770))</f>
        <v>No Offer</v>
      </c>
    </row>
    <row r="775" spans="1:28" x14ac:dyDescent="0.2">
      <c r="A775" s="474"/>
      <c r="B775" s="475" t="s">
        <v>4048</v>
      </c>
      <c r="C775" s="476"/>
      <c r="D775" s="476"/>
      <c r="E775" s="476"/>
      <c r="F775" s="476"/>
      <c r="G775" s="370"/>
      <c r="H775" s="370">
        <f>SUM(H774:AB774)/H776</f>
        <v>378.5</v>
      </c>
    </row>
    <row r="776" spans="1:28" x14ac:dyDescent="0.2">
      <c r="A776" s="474"/>
      <c r="B776" s="475" t="s">
        <v>4049</v>
      </c>
      <c r="C776" s="476"/>
      <c r="D776" s="476"/>
      <c r="E776" s="476"/>
      <c r="F776" s="476"/>
      <c r="G776" s="370"/>
      <c r="H776" s="370">
        <f>6-COUNTIF(H774:AB774,"No offer")</f>
        <v>4</v>
      </c>
    </row>
  </sheetData>
  <sheetProtection algorithmName="SHA-512" hashValue="Er4gantacEYCXYr1zKwIvWqEN/CDo6qAIXSvHP1bZUw22v6fN+mub9HxXwFsfYqOtrq2wqHLV9V89Di7Vu+m2g==" saltValue="bc9BXG4jXlUxo7nAf73vEQ==" spinCount="100000" sheet="1" objects="1" scenarios="1" selectLockedCells="1" selectUnlockedCells="1"/>
  <sortState xmlns:xlrd2="http://schemas.microsoft.com/office/spreadsheetml/2017/richdata2" ref="A5:AD774">
    <sortCondition ref="AC5:AC774"/>
  </sortState>
  <mergeCells count="7">
    <mergeCell ref="E2:G2"/>
    <mergeCell ref="E3:H3"/>
    <mergeCell ref="Y3:AB3"/>
    <mergeCell ref="Q3:T3"/>
    <mergeCell ref="U3:X3"/>
    <mergeCell ref="I3:L3"/>
    <mergeCell ref="M3:P3"/>
  </mergeCells>
  <phoneticPr fontId="7"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EA626-040D-444E-AB1E-D51243F553E1}">
  <sheetPr codeName="Sheet34">
    <tabColor rgb="FF7030A0"/>
  </sheetPr>
  <dimension ref="A1:AD776"/>
  <sheetViews>
    <sheetView zoomScale="55" zoomScaleNormal="55" workbookViewId="0">
      <pane ySplit="3" topLeftCell="A4" activePane="bottomLeft" state="frozen"/>
      <selection activeCell="A5" sqref="A1:XFD1048576"/>
      <selection pane="bottomLeft" activeCell="B777" sqref="B777"/>
    </sheetView>
  </sheetViews>
  <sheetFormatPr defaultColWidth="8.85546875" defaultRowHeight="12.75" x14ac:dyDescent="0.2"/>
  <cols>
    <col min="1" max="1" width="8.85546875" style="557"/>
    <col min="2" max="2" width="71.5703125" style="557" customWidth="1"/>
    <col min="3" max="7" width="8.85546875" style="557"/>
    <col min="8" max="8" width="10.5703125" style="557" customWidth="1"/>
    <col min="9" max="11" width="8.85546875" style="557"/>
    <col min="12" max="12" width="11" style="557" customWidth="1"/>
    <col min="13" max="19" width="8.85546875" style="557"/>
    <col min="20" max="20" width="12" style="557" customWidth="1"/>
    <col min="21" max="23" width="8.85546875" style="557"/>
    <col min="24" max="24" width="11.28515625" style="557" customWidth="1"/>
    <col min="25" max="27" width="8.85546875" style="557"/>
    <col min="28" max="28" width="10.5703125" style="557" customWidth="1"/>
    <col min="29" max="16384" width="8.85546875" style="557"/>
  </cols>
  <sheetData>
    <row r="1" spans="1:30" ht="15.75" x14ac:dyDescent="0.2">
      <c r="A1" s="830" t="s">
        <v>2867</v>
      </c>
      <c r="B1" s="295"/>
      <c r="C1" s="831"/>
      <c r="D1" s="832"/>
      <c r="E1" s="832"/>
      <c r="F1" s="832"/>
      <c r="G1" s="832"/>
      <c r="H1" s="832"/>
    </row>
    <row r="2" spans="1:30" ht="15.75" x14ac:dyDescent="0.2">
      <c r="A2" s="833"/>
      <c r="B2" s="295"/>
      <c r="C2" s="831"/>
      <c r="D2" s="831"/>
      <c r="E2" s="1081"/>
      <c r="F2" s="1081"/>
      <c r="G2" s="1081"/>
      <c r="H2" s="834"/>
    </row>
    <row r="3" spans="1:30" ht="26.25" customHeight="1" x14ac:dyDescent="0.2">
      <c r="A3" s="835" t="s">
        <v>1</v>
      </c>
      <c r="B3" s="836" t="s">
        <v>2</v>
      </c>
      <c r="C3" s="835" t="s">
        <v>3</v>
      </c>
      <c r="D3" s="835" t="s">
        <v>4</v>
      </c>
      <c r="E3" s="1082" t="s">
        <v>5</v>
      </c>
      <c r="F3" s="1082"/>
      <c r="G3" s="1082"/>
      <c r="H3" s="1082"/>
      <c r="I3" s="1083" t="s">
        <v>2868</v>
      </c>
      <c r="J3" s="1083"/>
      <c r="K3" s="1083"/>
      <c r="L3" s="1083"/>
      <c r="M3" s="1082" t="s">
        <v>2869</v>
      </c>
      <c r="N3" s="1082"/>
      <c r="O3" s="1082"/>
      <c r="P3" s="1082"/>
      <c r="Q3" s="1083" t="s">
        <v>2870</v>
      </c>
      <c r="R3" s="1083"/>
      <c r="S3" s="1083"/>
      <c r="T3" s="1083"/>
      <c r="U3" s="1082" t="s">
        <v>2871</v>
      </c>
      <c r="V3" s="1082"/>
      <c r="W3" s="1082"/>
      <c r="X3" s="1082"/>
      <c r="Y3" s="1083" t="s">
        <v>2872</v>
      </c>
      <c r="Z3" s="1083"/>
      <c r="AA3" s="1083"/>
      <c r="AB3" s="1083"/>
    </row>
    <row r="4" spans="1:30" x14ac:dyDescent="0.2">
      <c r="A4" s="835"/>
      <c r="B4" s="836"/>
      <c r="C4" s="835"/>
      <c r="D4" s="835"/>
      <c r="E4" s="837" t="s">
        <v>382</v>
      </c>
      <c r="F4" s="837" t="s">
        <v>383</v>
      </c>
      <c r="G4" s="837" t="s">
        <v>384</v>
      </c>
      <c r="H4" s="837" t="s">
        <v>13</v>
      </c>
      <c r="I4" s="835" t="s">
        <v>382</v>
      </c>
      <c r="J4" s="835" t="s">
        <v>383</v>
      </c>
      <c r="K4" s="835" t="s">
        <v>384</v>
      </c>
      <c r="L4" s="835" t="s">
        <v>13</v>
      </c>
      <c r="M4" s="837" t="s">
        <v>382</v>
      </c>
      <c r="N4" s="837" t="s">
        <v>383</v>
      </c>
      <c r="O4" s="837" t="s">
        <v>384</v>
      </c>
      <c r="P4" s="837" t="s">
        <v>13</v>
      </c>
      <c r="Q4" s="835" t="s">
        <v>382</v>
      </c>
      <c r="R4" s="835" t="s">
        <v>383</v>
      </c>
      <c r="S4" s="835" t="s">
        <v>384</v>
      </c>
      <c r="T4" s="835" t="s">
        <v>13</v>
      </c>
      <c r="U4" s="837" t="s">
        <v>382</v>
      </c>
      <c r="V4" s="837" t="s">
        <v>383</v>
      </c>
      <c r="W4" s="837" t="s">
        <v>384</v>
      </c>
      <c r="X4" s="837" t="s">
        <v>13</v>
      </c>
      <c r="Y4" s="835" t="s">
        <v>382</v>
      </c>
      <c r="Z4" s="835" t="s">
        <v>383</v>
      </c>
      <c r="AA4" s="835" t="s">
        <v>384</v>
      </c>
      <c r="AB4" s="835" t="s">
        <v>13</v>
      </c>
      <c r="AC4" s="835"/>
      <c r="AD4" s="835"/>
    </row>
    <row r="5" spans="1:30" x14ac:dyDescent="0.2">
      <c r="A5" s="838"/>
      <c r="B5" s="839" t="s">
        <v>2867</v>
      </c>
      <c r="C5" s="838"/>
      <c r="D5" s="838"/>
      <c r="E5" s="840"/>
      <c r="F5" s="840"/>
      <c r="G5" s="840"/>
      <c r="H5" s="840"/>
      <c r="I5" s="838"/>
      <c r="J5" s="838"/>
      <c r="K5" s="838"/>
      <c r="L5" s="838"/>
      <c r="M5" s="840"/>
      <c r="N5" s="840"/>
      <c r="O5" s="840"/>
      <c r="P5" s="840"/>
      <c r="Q5" s="838"/>
      <c r="R5" s="838"/>
      <c r="S5" s="838"/>
      <c r="T5" s="838"/>
      <c r="U5" s="840"/>
      <c r="V5" s="840"/>
      <c r="W5" s="840"/>
      <c r="X5" s="840"/>
      <c r="Y5" s="838"/>
      <c r="Z5" s="838"/>
      <c r="AA5" s="838"/>
      <c r="AB5" s="838"/>
    </row>
    <row r="6" spans="1:30" x14ac:dyDescent="0.2">
      <c r="A6" s="838"/>
      <c r="B6" s="839"/>
      <c r="C6" s="838"/>
      <c r="D6" s="838"/>
      <c r="E6" s="840"/>
      <c r="F6" s="840"/>
      <c r="G6" s="840"/>
      <c r="H6" s="840"/>
      <c r="I6" s="838"/>
      <c r="J6" s="838"/>
      <c r="K6" s="838"/>
      <c r="L6" s="838"/>
      <c r="M6" s="840"/>
      <c r="N6" s="840"/>
      <c r="O6" s="840"/>
      <c r="P6" s="840"/>
      <c r="Q6" s="838"/>
      <c r="R6" s="838"/>
      <c r="S6" s="838"/>
      <c r="T6" s="838"/>
      <c r="U6" s="840"/>
      <c r="V6" s="840"/>
      <c r="W6" s="840"/>
      <c r="X6" s="840"/>
      <c r="Y6" s="838"/>
      <c r="Z6" s="838"/>
      <c r="AA6" s="838"/>
      <c r="AB6" s="838"/>
    </row>
    <row r="7" spans="1:30" x14ac:dyDescent="0.2">
      <c r="A7" s="841"/>
      <c r="B7" s="842" t="s">
        <v>537</v>
      </c>
      <c r="C7" s="841"/>
      <c r="D7" s="841"/>
      <c r="E7" s="841"/>
      <c r="F7" s="841"/>
      <c r="G7" s="841"/>
      <c r="H7" s="841"/>
      <c r="I7" s="841"/>
      <c r="J7" s="841"/>
      <c r="K7" s="841"/>
      <c r="L7" s="841"/>
      <c r="M7" s="841"/>
      <c r="N7" s="841"/>
      <c r="O7" s="841"/>
      <c r="P7" s="841"/>
      <c r="Q7" s="841"/>
      <c r="R7" s="841"/>
      <c r="S7" s="841"/>
      <c r="T7" s="841"/>
      <c r="U7" s="841"/>
      <c r="V7" s="841"/>
      <c r="W7" s="841"/>
      <c r="X7" s="841"/>
      <c r="Y7" s="841"/>
      <c r="Z7" s="841"/>
      <c r="AA7" s="841"/>
      <c r="AB7" s="841"/>
    </row>
    <row r="8" spans="1:30" x14ac:dyDescent="0.2">
      <c r="A8" s="838"/>
      <c r="B8" s="839"/>
      <c r="C8" s="838"/>
      <c r="D8" s="838"/>
      <c r="E8" s="840"/>
      <c r="F8" s="840"/>
      <c r="G8" s="840"/>
      <c r="H8" s="840"/>
      <c r="I8" s="838"/>
      <c r="J8" s="838"/>
      <c r="K8" s="838"/>
      <c r="L8" s="838"/>
      <c r="M8" s="840"/>
      <c r="N8" s="840"/>
      <c r="O8" s="840"/>
      <c r="P8" s="840"/>
      <c r="Q8" s="838"/>
      <c r="R8" s="838"/>
      <c r="S8" s="838"/>
      <c r="T8" s="838"/>
      <c r="U8" s="840"/>
      <c r="V8" s="840"/>
      <c r="W8" s="840"/>
      <c r="X8" s="840"/>
      <c r="Y8" s="838"/>
      <c r="Z8" s="838"/>
      <c r="AA8" s="838"/>
      <c r="AB8" s="838"/>
    </row>
    <row r="9" spans="1:30" x14ac:dyDescent="0.2">
      <c r="A9" s="841"/>
      <c r="B9" s="842" t="s">
        <v>2873</v>
      </c>
      <c r="C9" s="841"/>
      <c r="D9" s="841"/>
      <c r="E9" s="841"/>
      <c r="F9" s="841"/>
      <c r="G9" s="841"/>
      <c r="H9" s="841"/>
      <c r="I9" s="841"/>
      <c r="J9" s="841"/>
      <c r="K9" s="841"/>
      <c r="L9" s="841"/>
      <c r="M9" s="841"/>
      <c r="N9" s="841"/>
      <c r="O9" s="841"/>
      <c r="P9" s="841"/>
      <c r="Q9" s="841"/>
      <c r="R9" s="841"/>
      <c r="S9" s="841"/>
      <c r="T9" s="841"/>
      <c r="U9" s="841"/>
      <c r="V9" s="841"/>
      <c r="W9" s="841"/>
      <c r="X9" s="841"/>
      <c r="Y9" s="841"/>
      <c r="Z9" s="841"/>
      <c r="AA9" s="841"/>
      <c r="AB9" s="841"/>
    </row>
    <row r="10" spans="1:30" x14ac:dyDescent="0.2">
      <c r="A10" s="843"/>
      <c r="B10" s="614"/>
      <c r="C10" s="843"/>
      <c r="D10" s="843"/>
      <c r="E10" s="844"/>
      <c r="F10" s="844"/>
      <c r="G10" s="844"/>
      <c r="H10" s="844"/>
      <c r="I10" s="845"/>
      <c r="J10" s="845"/>
      <c r="K10" s="845"/>
      <c r="L10" s="845"/>
      <c r="M10" s="844"/>
      <c r="N10" s="844"/>
      <c r="O10" s="844"/>
      <c r="P10" s="844"/>
      <c r="Q10" s="845"/>
      <c r="R10" s="845"/>
      <c r="S10" s="845"/>
      <c r="T10" s="845"/>
      <c r="U10" s="844"/>
      <c r="V10" s="844"/>
      <c r="W10" s="844"/>
      <c r="X10" s="844"/>
      <c r="Y10" s="845"/>
      <c r="Z10" s="845"/>
      <c r="AA10" s="845"/>
      <c r="AB10" s="845"/>
    </row>
    <row r="11" spans="1:30" x14ac:dyDescent="0.2">
      <c r="A11" s="846"/>
      <c r="B11" s="847" t="s">
        <v>2874</v>
      </c>
      <c r="C11" s="846"/>
      <c r="D11" s="846"/>
      <c r="E11" s="848" t="s">
        <v>2875</v>
      </c>
      <c r="F11" s="849" t="s">
        <v>2876</v>
      </c>
      <c r="G11" s="848" t="s">
        <v>2129</v>
      </c>
      <c r="H11" s="846"/>
      <c r="I11" s="848" t="s">
        <v>2875</v>
      </c>
      <c r="J11" s="849" t="s">
        <v>2876</v>
      </c>
      <c r="K11" s="848" t="s">
        <v>2129</v>
      </c>
      <c r="L11" s="846"/>
      <c r="M11" s="848" t="s">
        <v>2875</v>
      </c>
      <c r="N11" s="849" t="s">
        <v>2876</v>
      </c>
      <c r="O11" s="848" t="s">
        <v>2129</v>
      </c>
      <c r="P11" s="846"/>
      <c r="Q11" s="848" t="s">
        <v>2875</v>
      </c>
      <c r="R11" s="849" t="s">
        <v>2876</v>
      </c>
      <c r="S11" s="848" t="s">
        <v>2129</v>
      </c>
      <c r="T11" s="846"/>
      <c r="U11" s="848" t="s">
        <v>2875</v>
      </c>
      <c r="V11" s="849" t="s">
        <v>2876</v>
      </c>
      <c r="W11" s="848" t="s">
        <v>2129</v>
      </c>
      <c r="X11" s="846"/>
      <c r="Y11" s="848" t="s">
        <v>2875</v>
      </c>
      <c r="Z11" s="849" t="s">
        <v>2876</v>
      </c>
      <c r="AA11" s="848" t="s">
        <v>2129</v>
      </c>
      <c r="AB11" s="846"/>
    </row>
    <row r="12" spans="1:30" x14ac:dyDescent="0.2">
      <c r="A12" s="843"/>
      <c r="B12" s="614"/>
      <c r="C12" s="843"/>
      <c r="D12" s="843"/>
      <c r="E12" s="850"/>
      <c r="F12" s="850"/>
      <c r="G12" s="850"/>
      <c r="H12" s="850"/>
      <c r="I12" s="843"/>
      <c r="J12" s="843"/>
      <c r="K12" s="843"/>
      <c r="L12" s="843"/>
      <c r="M12" s="850"/>
      <c r="N12" s="850"/>
      <c r="O12" s="850"/>
      <c r="P12" s="850"/>
      <c r="Q12" s="843"/>
      <c r="R12" s="843"/>
      <c r="S12" s="843"/>
      <c r="T12" s="843"/>
      <c r="U12" s="850"/>
      <c r="V12" s="850"/>
      <c r="W12" s="850"/>
      <c r="X12" s="850"/>
      <c r="Y12" s="843"/>
      <c r="Z12" s="843"/>
      <c r="AA12" s="843"/>
      <c r="AB12" s="843"/>
    </row>
    <row r="13" spans="1:30" ht="25.5" x14ac:dyDescent="0.2">
      <c r="A13" s="851" t="s">
        <v>2877</v>
      </c>
      <c r="B13" s="558" t="s">
        <v>2878</v>
      </c>
      <c r="C13" s="851">
        <f>'Series 1200 Input'!J13</f>
        <v>0</v>
      </c>
      <c r="D13" s="851" t="s">
        <v>30</v>
      </c>
      <c r="E13" s="852">
        <v>127.09</v>
      </c>
      <c r="F13" s="852">
        <v>105.33</v>
      </c>
      <c r="G13" s="852">
        <v>99.82</v>
      </c>
      <c r="H13" s="853" t="str">
        <f>IF((0=$C13),"",IFERROR(IF($C13&lt;3,$C13*E13,IF(AND(3&lt;=$C13,$C13&lt;=5),$C13*F13,IF($C13&gt;5,$C13*G13,"No Offer"))),"No Offer"))</f>
        <v/>
      </c>
      <c r="I13" s="854">
        <v>200</v>
      </c>
      <c r="J13" s="854">
        <v>200</v>
      </c>
      <c r="K13" s="854">
        <v>200</v>
      </c>
      <c r="L13" s="855" t="str">
        <f>IF((0=$C13),"",IFERROR(IF($C13&lt;3,$C13*I13,IF(AND(3&lt;=$C13,$C13&lt;=5),$C13*J13,IF($C13&gt;5,$C13*K13,"No Offer"))),"No Offer"))</f>
        <v/>
      </c>
      <c r="M13" s="852" t="s">
        <v>392</v>
      </c>
      <c r="N13" s="852" t="s">
        <v>392</v>
      </c>
      <c r="O13" s="852" t="s">
        <v>392</v>
      </c>
      <c r="P13" s="853" t="str">
        <f>IF((0=$C13),"",IFERROR(IF($C13&lt;3,$C13*M13,IF(AND(3&lt;=$C13,$C13&lt;=5),$C13*N13,IF($C13&gt;5,$C13*O13,"No Offer"))),"No Offer"))</f>
        <v/>
      </c>
      <c r="Q13" s="854">
        <v>80</v>
      </c>
      <c r="R13" s="854">
        <v>80</v>
      </c>
      <c r="S13" s="854">
        <v>80</v>
      </c>
      <c r="T13" s="855" t="str">
        <f>IF((0=$C13),"",IFERROR(IF($C13&lt;3,$C13*Q13,IF(AND(3&lt;=$C13,$C13&lt;=5),$C13*R13,IF($C13&gt;5,$C13*S13,"No Offer"))),"No Offer"))</f>
        <v/>
      </c>
      <c r="U13" s="852">
        <v>105</v>
      </c>
      <c r="V13" s="852">
        <v>95</v>
      </c>
      <c r="W13" s="852">
        <v>85</v>
      </c>
      <c r="X13" s="853" t="str">
        <f>IF((0=$C13),"",IFERROR(IF($C13&lt;3,$C13*U13,IF(AND(3&lt;=$C13,$C13&lt;=5),$C13*V13,IF($C13&gt;5,$C13*W13,"No Offer"))),"No Offer"))</f>
        <v/>
      </c>
      <c r="Y13" s="854" t="s">
        <v>392</v>
      </c>
      <c r="Z13" s="854" t="s">
        <v>392</v>
      </c>
      <c r="AA13" s="854" t="s">
        <v>392</v>
      </c>
      <c r="AB13" s="855" t="str">
        <f>IF((0=$C13),"",IFERROR(IF($C13&lt;3,$C13*Y13,IF(AND(3&lt;=$C13,$C13&lt;=5),$C13*Z13,IF($C13&gt;5,$C13*AA13,"No Offer"))),"No Offer"))</f>
        <v/>
      </c>
    </row>
    <row r="14" spans="1:30" x14ac:dyDescent="0.2">
      <c r="A14" s="843"/>
      <c r="B14" s="614"/>
      <c r="C14" s="856"/>
      <c r="D14" s="843"/>
      <c r="E14" s="844"/>
      <c r="F14" s="844"/>
      <c r="G14" s="844"/>
      <c r="H14" s="844"/>
      <c r="I14" s="845"/>
      <c r="J14" s="845"/>
      <c r="K14" s="845"/>
      <c r="L14" s="845"/>
      <c r="M14" s="844"/>
      <c r="N14" s="844"/>
      <c r="O14" s="844"/>
      <c r="P14" s="844"/>
      <c r="Q14" s="845"/>
      <c r="R14" s="845"/>
      <c r="S14" s="845"/>
      <c r="T14" s="845"/>
      <c r="U14" s="844"/>
      <c r="V14" s="844"/>
      <c r="W14" s="844"/>
      <c r="X14" s="844"/>
      <c r="Y14" s="845"/>
      <c r="Z14" s="845"/>
      <c r="AA14" s="845"/>
      <c r="AB14" s="845"/>
    </row>
    <row r="15" spans="1:30" x14ac:dyDescent="0.2">
      <c r="A15" s="843"/>
      <c r="B15" s="614"/>
      <c r="C15" s="856"/>
      <c r="D15" s="843"/>
      <c r="E15" s="844"/>
      <c r="F15" s="844"/>
      <c r="G15" s="844"/>
      <c r="H15" s="844"/>
      <c r="I15" s="845"/>
      <c r="J15" s="845"/>
      <c r="K15" s="845"/>
      <c r="L15" s="845"/>
      <c r="M15" s="844"/>
      <c r="N15" s="844"/>
      <c r="O15" s="844"/>
      <c r="P15" s="844"/>
      <c r="Q15" s="845"/>
      <c r="R15" s="845"/>
      <c r="S15" s="845"/>
      <c r="T15" s="845"/>
      <c r="U15" s="844"/>
      <c r="V15" s="844"/>
      <c r="W15" s="844"/>
      <c r="X15" s="844"/>
      <c r="Y15" s="845"/>
      <c r="Z15" s="845"/>
      <c r="AA15" s="845"/>
      <c r="AB15" s="845"/>
    </row>
    <row r="16" spans="1:30" x14ac:dyDescent="0.2">
      <c r="A16" s="846"/>
      <c r="B16" s="847" t="s">
        <v>2879</v>
      </c>
      <c r="C16" s="857"/>
      <c r="D16" s="846"/>
      <c r="E16" s="858" t="s">
        <v>1059</v>
      </c>
      <c r="F16" s="859" t="s">
        <v>2162</v>
      </c>
      <c r="G16" s="858" t="s">
        <v>2129</v>
      </c>
      <c r="H16" s="860" t="str">
        <f>IF((0=$C16),"",IFERROR(IF($C16&lt;2,$C16*E16,IF(AND(2&lt;=$C16,$C16&lt;=5),$C16*F16,IF($C16&gt;5,$C16*G16,"No Offer"))),"No Offer"))</f>
        <v/>
      </c>
      <c r="I16" s="858" t="s">
        <v>1059</v>
      </c>
      <c r="J16" s="859" t="s">
        <v>2162</v>
      </c>
      <c r="K16" s="858" t="s">
        <v>2129</v>
      </c>
      <c r="L16" s="860" t="str">
        <f>IF((0=$C16),"",IFERROR(IF($C16&lt;2,$C16*I16,IF(AND(2&lt;=$C16,$C16&lt;=5),$C16*J16,IF($C16&gt;5,$C16*K16,"No Offer"))),"No Offer"))</f>
        <v/>
      </c>
      <c r="M16" s="858" t="s">
        <v>1059</v>
      </c>
      <c r="N16" s="859" t="s">
        <v>2162</v>
      </c>
      <c r="O16" s="858" t="s">
        <v>2129</v>
      </c>
      <c r="P16" s="860" t="str">
        <f>IF((0=$C16),"",IFERROR(IF($C16&lt;2,$C16*M16,IF(AND(2&lt;=$C16,$C16&lt;=5),$C16*N16,IF($C16&gt;5,$C16*O16,"No Offer"))),"No Offer"))</f>
        <v/>
      </c>
      <c r="Q16" s="858" t="s">
        <v>1059</v>
      </c>
      <c r="R16" s="859" t="s">
        <v>2162</v>
      </c>
      <c r="S16" s="858" t="s">
        <v>2129</v>
      </c>
      <c r="T16" s="860" t="str">
        <f>IF((0=$C16),"",IFERROR(IF($C16&lt;2,$C16*Q16,IF(AND(2&lt;=$C16,$C16&lt;=5),$C16*R16,IF($C16&gt;5,$C16*S16,"No Offer"))),"No Offer"))</f>
        <v/>
      </c>
      <c r="U16" s="858" t="s">
        <v>1059</v>
      </c>
      <c r="V16" s="859" t="s">
        <v>2162</v>
      </c>
      <c r="W16" s="858" t="s">
        <v>2129</v>
      </c>
      <c r="X16" s="860" t="str">
        <f>IF((0=$C16),"",IFERROR(IF($C16&lt;2,$C16*U16,IF(AND(2&lt;=$C16,$C16&lt;=5),$C16*V16,IF($C16&gt;5,$C16*W16,"No Offer"))),"No Offer"))</f>
        <v/>
      </c>
      <c r="Y16" s="858" t="s">
        <v>1059</v>
      </c>
      <c r="Z16" s="859" t="s">
        <v>2162</v>
      </c>
      <c r="AA16" s="858" t="s">
        <v>2129</v>
      </c>
      <c r="AB16" s="860" t="str">
        <f>IF((0=$C16),"",IFERROR(IF($C16&lt;2,$C16*Y16,IF(AND(2&lt;=$C16,$C16&lt;=5),$C16*Z16,IF($C16&gt;5,$C16*AA16,"No Offer"))),"No Offer"))</f>
        <v/>
      </c>
    </row>
    <row r="17" spans="1:28" x14ac:dyDescent="0.2">
      <c r="A17" s="843"/>
      <c r="B17" s="614"/>
      <c r="C17" s="856"/>
      <c r="D17" s="843"/>
      <c r="E17" s="850"/>
      <c r="F17" s="850"/>
      <c r="G17" s="850"/>
      <c r="H17" s="850"/>
      <c r="I17" s="843"/>
      <c r="J17" s="843"/>
      <c r="K17" s="843"/>
      <c r="L17" s="843"/>
      <c r="M17" s="850"/>
      <c r="N17" s="850"/>
      <c r="O17" s="850"/>
      <c r="P17" s="850"/>
      <c r="Q17" s="843"/>
      <c r="R17" s="843"/>
      <c r="S17" s="843"/>
      <c r="T17" s="843"/>
      <c r="U17" s="850"/>
      <c r="V17" s="850"/>
      <c r="W17" s="850"/>
      <c r="X17" s="850"/>
      <c r="Y17" s="843"/>
      <c r="Z17" s="843"/>
      <c r="AA17" s="843"/>
      <c r="AB17" s="843"/>
    </row>
    <row r="18" spans="1:28" ht="25.5" x14ac:dyDescent="0.2">
      <c r="A18" s="851" t="s">
        <v>2880</v>
      </c>
      <c r="B18" s="558" t="s">
        <v>2881</v>
      </c>
      <c r="C18" s="851">
        <f>'Series 1200 Input'!J18</f>
        <v>0</v>
      </c>
      <c r="D18" s="851" t="s">
        <v>30</v>
      </c>
      <c r="E18" s="852">
        <v>192.57</v>
      </c>
      <c r="F18" s="852">
        <v>149.05000000000001</v>
      </c>
      <c r="G18" s="852">
        <v>143.54</v>
      </c>
      <c r="H18" s="853" t="str">
        <f>IF((0=$C18),"",IFERROR(IF($C18&lt;2,$C18*E18,IF(AND(2&lt;=$C18,$C18&lt;=5),$C18*F18,IF($C18&gt;5,$C18*G18,"No Offer"))),"No Offer"))</f>
        <v/>
      </c>
      <c r="I18" s="854">
        <v>200</v>
      </c>
      <c r="J18" s="854">
        <v>200</v>
      </c>
      <c r="K18" s="854">
        <v>200</v>
      </c>
      <c r="L18" s="855" t="str">
        <f>IF((0=$C18),"",IFERROR(IF($C18&lt;2,$C18*I18,IF(AND(2&lt;=$C18,$C18&lt;=5),$C18*J18,IF($C18&gt;5,$C18*K18,"No Offer"))),"No Offer"))</f>
        <v/>
      </c>
      <c r="M18" s="852" t="s">
        <v>392</v>
      </c>
      <c r="N18" s="852" t="s">
        <v>392</v>
      </c>
      <c r="O18" s="852" t="s">
        <v>392</v>
      </c>
      <c r="P18" s="853" t="str">
        <f>IF((0=$C18),"",IFERROR(IF($C18&lt;2,$C18*M18,IF(AND(2&lt;=$C18,$C18&lt;=5),$C18*N18,IF($C18&gt;5,$C18*O18,"No Offer"))),"No Offer"))</f>
        <v/>
      </c>
      <c r="Q18" s="854">
        <v>107</v>
      </c>
      <c r="R18" s="854">
        <v>107</v>
      </c>
      <c r="S18" s="854">
        <v>107</v>
      </c>
      <c r="T18" s="855" t="str">
        <f>IF((0=$C18),"",IFERROR(IF($C18&lt;2,$C18*Q18,IF(AND(2&lt;=$C18,$C18&lt;=5),$C18*R18,IF($C18&gt;5,$C18*S18,"No Offer"))),"No Offer"))</f>
        <v/>
      </c>
      <c r="U18" s="852">
        <v>138</v>
      </c>
      <c r="V18" s="852">
        <v>132.5</v>
      </c>
      <c r="W18" s="852">
        <v>118.5</v>
      </c>
      <c r="X18" s="853" t="str">
        <f>IF((0=$C18),"",IFERROR(IF($C18&lt;2,$C18*U18,IF(AND(2&lt;=$C18,$C18&lt;=5),$C18*V18,IF($C18&gt;5,$C18*W18,"No Offer"))),"No Offer"))</f>
        <v/>
      </c>
      <c r="Y18" s="854" t="s">
        <v>392</v>
      </c>
      <c r="Z18" s="854" t="s">
        <v>392</v>
      </c>
      <c r="AA18" s="854" t="s">
        <v>392</v>
      </c>
      <c r="AB18" s="855" t="str">
        <f>IF((0=$C18),"",IFERROR(IF($C18&lt;2,$C18*Y18,IF(AND(2&lt;=$C18,$C18&lt;=5),$C18*Z18,IF($C18&gt;5,$C18*AA18,"No Offer"))),"No Offer"))</f>
        <v/>
      </c>
    </row>
    <row r="19" spans="1:28" x14ac:dyDescent="0.2">
      <c r="A19" s="861"/>
      <c r="B19" s="596"/>
      <c r="C19" s="851"/>
      <c r="D19" s="861"/>
      <c r="E19" s="852"/>
      <c r="F19" s="852"/>
      <c r="G19" s="852"/>
      <c r="H19" s="862"/>
      <c r="I19" s="854"/>
      <c r="J19" s="854"/>
      <c r="K19" s="854"/>
      <c r="L19" s="863"/>
      <c r="M19" s="852"/>
      <c r="N19" s="852"/>
      <c r="O19" s="852"/>
      <c r="P19" s="862"/>
      <c r="Q19" s="854"/>
      <c r="R19" s="854"/>
      <c r="S19" s="854"/>
      <c r="T19" s="863"/>
      <c r="U19" s="852"/>
      <c r="V19" s="852"/>
      <c r="W19" s="852"/>
      <c r="X19" s="862"/>
      <c r="Y19" s="854"/>
      <c r="Z19" s="854"/>
      <c r="AA19" s="854"/>
      <c r="AB19" s="863"/>
    </row>
    <row r="20" spans="1:28" ht="25.5" x14ac:dyDescent="0.2">
      <c r="A20" s="851" t="s">
        <v>2882</v>
      </c>
      <c r="B20" s="558" t="s">
        <v>2883</v>
      </c>
      <c r="C20" s="851">
        <f>'Series 1200 Input'!J20</f>
        <v>0</v>
      </c>
      <c r="D20" s="851" t="s">
        <v>30</v>
      </c>
      <c r="E20" s="852">
        <v>196.56</v>
      </c>
      <c r="F20" s="852">
        <v>153.04</v>
      </c>
      <c r="G20" s="852">
        <v>147.54</v>
      </c>
      <c r="H20" s="853" t="str">
        <f>IF((0=$C20),"",IFERROR(IF($C20&lt;2,$C20*E20,IF(AND(2&lt;=$C20,$C20&lt;=5),$C20*F20,IF($C20&gt;5,$C20*G20,"No Offer"))),"No Offer"))</f>
        <v/>
      </c>
      <c r="I20" s="854">
        <v>200</v>
      </c>
      <c r="J20" s="854">
        <v>200</v>
      </c>
      <c r="K20" s="854">
        <v>200</v>
      </c>
      <c r="L20" s="855" t="str">
        <f>IF((0=$C20),"",IFERROR(IF($C20&lt;2,$C20*I20,IF(AND(2&lt;=$C20,$C20&lt;=5),$C20*J20,IF($C20&gt;5,$C20*K20,"No Offer"))),"No Offer"))</f>
        <v/>
      </c>
      <c r="M20" s="852" t="s">
        <v>392</v>
      </c>
      <c r="N20" s="852" t="s">
        <v>392</v>
      </c>
      <c r="O20" s="852" t="s">
        <v>392</v>
      </c>
      <c r="P20" s="853" t="str">
        <f>IF((0=$C20),"",IFERROR(IF($C20&lt;2,$C20*M20,IF(AND(2&lt;=$C20,$C20&lt;=5),$C20*N20,IF($C20&gt;5,$C20*O20,"No Offer"))),"No Offer"))</f>
        <v/>
      </c>
      <c r="Q20" s="854">
        <v>107</v>
      </c>
      <c r="R20" s="854">
        <v>107</v>
      </c>
      <c r="S20" s="854">
        <v>107</v>
      </c>
      <c r="T20" s="855" t="str">
        <f>IF((0=$C20),"",IFERROR(IF($C20&lt;2,$C20*Q20,IF(AND(2&lt;=$C20,$C20&lt;=5),$C20*R20,IF($C20&gt;5,$C20*S20,"No Offer"))),"No Offer"))</f>
        <v/>
      </c>
      <c r="U20" s="852">
        <v>182</v>
      </c>
      <c r="V20" s="852">
        <v>176.5</v>
      </c>
      <c r="W20" s="852">
        <v>162.5</v>
      </c>
      <c r="X20" s="853" t="str">
        <f>IF((0=$C20),"",IFERROR(IF($C20&lt;2,$C20*U20,IF(AND(2&lt;=$C20,$C20&lt;=5),$C20*V20,IF($C20&gt;5,$C20*W20,"No Offer"))),"No Offer"))</f>
        <v/>
      </c>
      <c r="Y20" s="854" t="s">
        <v>392</v>
      </c>
      <c r="Z20" s="854" t="s">
        <v>392</v>
      </c>
      <c r="AA20" s="854" t="s">
        <v>392</v>
      </c>
      <c r="AB20" s="855" t="str">
        <f>IF((0=$C20),"",IFERROR(IF($C20&lt;2,$C20*Y20,IF(AND(2&lt;=$C20,$C20&lt;=5),$C20*Z20,IF($C20&gt;5,$C20*AA20,"No Offer"))),"No Offer"))</f>
        <v/>
      </c>
    </row>
    <row r="21" spans="1:28" x14ac:dyDescent="0.2">
      <c r="A21" s="861"/>
      <c r="B21" s="596"/>
      <c r="C21" s="851"/>
      <c r="D21" s="861"/>
      <c r="E21" s="852"/>
      <c r="F21" s="852"/>
      <c r="G21" s="852"/>
      <c r="H21" s="862"/>
      <c r="I21" s="854"/>
      <c r="J21" s="854"/>
      <c r="K21" s="854"/>
      <c r="L21" s="863"/>
      <c r="M21" s="852"/>
      <c r="N21" s="852"/>
      <c r="O21" s="852"/>
      <c r="P21" s="862"/>
      <c r="Q21" s="854"/>
      <c r="R21" s="854"/>
      <c r="S21" s="854"/>
      <c r="T21" s="863"/>
      <c r="U21" s="852"/>
      <c r="V21" s="852"/>
      <c r="W21" s="852"/>
      <c r="X21" s="862"/>
      <c r="Y21" s="854"/>
      <c r="Z21" s="854"/>
      <c r="AA21" s="854"/>
      <c r="AB21" s="863"/>
    </row>
    <row r="22" spans="1:28" ht="25.5" x14ac:dyDescent="0.2">
      <c r="A22" s="851" t="s">
        <v>2884</v>
      </c>
      <c r="B22" s="558" t="s">
        <v>2885</v>
      </c>
      <c r="C22" s="851">
        <f>'Series 1200 Input'!J22</f>
        <v>0</v>
      </c>
      <c r="D22" s="851" t="s">
        <v>30</v>
      </c>
      <c r="E22" s="852">
        <v>308.37</v>
      </c>
      <c r="F22" s="852">
        <v>264.83999999999997</v>
      </c>
      <c r="G22" s="852">
        <v>259.33999999999997</v>
      </c>
      <c r="H22" s="853" t="str">
        <f>IF((0=$C22),"",IFERROR(IF($C22&lt;2,$C22*E22,IF(AND(2&lt;=$C22,$C22&lt;=5),$C22*F22,IF($C22&gt;5,$C22*G22,"No Offer"))),"No Offer"))</f>
        <v/>
      </c>
      <c r="I22" s="854">
        <v>200</v>
      </c>
      <c r="J22" s="854">
        <v>200</v>
      </c>
      <c r="K22" s="854">
        <v>200</v>
      </c>
      <c r="L22" s="855" t="str">
        <f>IF((0=$C22),"",IFERROR(IF($C22&lt;2,$C22*I22,IF(AND(2&lt;=$C22,$C22&lt;=5),$C22*J22,IF($C22&gt;5,$C22*K22,"No Offer"))),"No Offer"))</f>
        <v/>
      </c>
      <c r="M22" s="852" t="s">
        <v>392</v>
      </c>
      <c r="N22" s="852" t="s">
        <v>392</v>
      </c>
      <c r="O22" s="852" t="s">
        <v>392</v>
      </c>
      <c r="P22" s="853" t="str">
        <f>IF((0=$C22),"",IFERROR(IF($C22&lt;2,$C22*M22,IF(AND(2&lt;=$C22,$C22&lt;=5),$C22*N22,IF($C22&gt;5,$C22*O22,"No Offer"))),"No Offer"))</f>
        <v/>
      </c>
      <c r="Q22" s="854">
        <v>225</v>
      </c>
      <c r="R22" s="854">
        <v>225</v>
      </c>
      <c r="S22" s="854">
        <v>225</v>
      </c>
      <c r="T22" s="855" t="str">
        <f>IF((0=$C22),"",IFERROR(IF($C22&lt;2,$C22*Q22,IF(AND(2&lt;=$C22,$C22&lt;=5),$C22*R22,IF($C22&gt;5,$C22*S22,"No Offer"))),"No Offer"))</f>
        <v/>
      </c>
      <c r="U22" s="852">
        <v>350</v>
      </c>
      <c r="V22" s="852">
        <v>335</v>
      </c>
      <c r="W22" s="852">
        <v>318.5</v>
      </c>
      <c r="X22" s="853" t="str">
        <f>IF((0=$C22),"",IFERROR(IF($C22&lt;2,$C22*U22,IF(AND(2&lt;=$C22,$C22&lt;=5),$C22*V22,IF($C22&gt;5,$C22*W22,"No Offer"))),"No Offer"))</f>
        <v/>
      </c>
      <c r="Y22" s="854" t="s">
        <v>392</v>
      </c>
      <c r="Z22" s="854" t="s">
        <v>392</v>
      </c>
      <c r="AA22" s="854" t="s">
        <v>392</v>
      </c>
      <c r="AB22" s="855" t="str">
        <f>IF((0=$C22),"",IFERROR(IF($C22&lt;2,$C22*Y22,IF(AND(2&lt;=$C22,$C22&lt;=5),$C22*Z22,IF($C22&gt;5,$C22*AA22,"No Offer"))),"No Offer"))</f>
        <v/>
      </c>
    </row>
    <row r="23" spans="1:28" x14ac:dyDescent="0.2">
      <c r="A23" s="861"/>
      <c r="B23" s="596"/>
      <c r="C23" s="851"/>
      <c r="D23" s="861"/>
      <c r="E23" s="852"/>
      <c r="F23" s="852"/>
      <c r="G23" s="852"/>
      <c r="H23" s="862"/>
      <c r="I23" s="854"/>
      <c r="J23" s="854"/>
      <c r="K23" s="854"/>
      <c r="L23" s="863"/>
      <c r="M23" s="852"/>
      <c r="N23" s="852"/>
      <c r="O23" s="852"/>
      <c r="P23" s="862"/>
      <c r="Q23" s="854"/>
      <c r="R23" s="854"/>
      <c r="S23" s="854"/>
      <c r="T23" s="863"/>
      <c r="U23" s="852"/>
      <c r="V23" s="852"/>
      <c r="W23" s="852"/>
      <c r="X23" s="862"/>
      <c r="Y23" s="854"/>
      <c r="Z23" s="854"/>
      <c r="AA23" s="854"/>
      <c r="AB23" s="863"/>
    </row>
    <row r="24" spans="1:28" ht="25.5" x14ac:dyDescent="0.2">
      <c r="A24" s="851" t="s">
        <v>2886</v>
      </c>
      <c r="B24" s="558" t="s">
        <v>2887</v>
      </c>
      <c r="C24" s="851">
        <f>'Series 1200 Input'!J24</f>
        <v>0</v>
      </c>
      <c r="D24" s="851" t="s">
        <v>30</v>
      </c>
      <c r="E24" s="852">
        <v>200.56</v>
      </c>
      <c r="F24" s="852">
        <v>157.03</v>
      </c>
      <c r="G24" s="852">
        <v>151.53</v>
      </c>
      <c r="H24" s="853" t="str">
        <f>IF((0=$C24),"",IFERROR(IF($C24&lt;2,$C24*E24,IF(AND(2&lt;=$C24,$C24&lt;=5),$C24*F24,IF($C24&gt;5,$C24*G24,"No Offer"))),"No Offer"))</f>
        <v/>
      </c>
      <c r="I24" s="854">
        <v>200</v>
      </c>
      <c r="J24" s="854">
        <v>200</v>
      </c>
      <c r="K24" s="854">
        <v>200</v>
      </c>
      <c r="L24" s="855" t="str">
        <f>IF((0=$C24),"",IFERROR(IF($C24&lt;2,$C24*I24,IF(AND(2&lt;=$C24,$C24&lt;=5),$C24*J24,IF($C24&gt;5,$C24*K24,"No Offer"))),"No Offer"))</f>
        <v/>
      </c>
      <c r="M24" s="852" t="s">
        <v>392</v>
      </c>
      <c r="N24" s="852" t="s">
        <v>392</v>
      </c>
      <c r="O24" s="852" t="s">
        <v>392</v>
      </c>
      <c r="P24" s="853" t="str">
        <f>IF((0=$C24),"",IFERROR(IF($C24&lt;2,$C24*M24,IF(AND(2&lt;=$C24,$C24&lt;=5),$C24*N24,IF($C24&gt;5,$C24*O24,"No Offer"))),"No Offer"))</f>
        <v/>
      </c>
      <c r="Q24" s="854">
        <v>125</v>
      </c>
      <c r="R24" s="854">
        <v>125</v>
      </c>
      <c r="S24" s="854">
        <v>125</v>
      </c>
      <c r="T24" s="855" t="str">
        <f>IF((0=$C24),"",IFERROR(IF($C24&lt;2,$C24*Q24,IF(AND(2&lt;=$C24,$C24&lt;=5),$C24*R24,IF($C24&gt;5,$C24*S24,"No Offer"))),"No Offer"))</f>
        <v/>
      </c>
      <c r="U24" s="852">
        <v>173.5</v>
      </c>
      <c r="V24" s="852">
        <v>167.7</v>
      </c>
      <c r="W24" s="852">
        <v>153.69999999999999</v>
      </c>
      <c r="X24" s="853" t="str">
        <f>IF((0=$C24),"",IFERROR(IF($C24&lt;2,$C24*U24,IF(AND(2&lt;=$C24,$C24&lt;=5),$C24*V24,IF($C24&gt;5,$C24*W24,"No Offer"))),"No Offer"))</f>
        <v/>
      </c>
      <c r="Y24" s="854" t="s">
        <v>392</v>
      </c>
      <c r="Z24" s="854" t="s">
        <v>392</v>
      </c>
      <c r="AA24" s="854" t="s">
        <v>392</v>
      </c>
      <c r="AB24" s="855" t="str">
        <f>IF((0=$C24),"",IFERROR(IF($C24&lt;2,$C24*Y24,IF(AND(2&lt;=$C24,$C24&lt;=5),$C24*Z24,IF($C24&gt;5,$C24*AA24,"No Offer"))),"No Offer"))</f>
        <v/>
      </c>
    </row>
    <row r="25" spans="1:28" x14ac:dyDescent="0.2">
      <c r="A25" s="861"/>
      <c r="B25" s="596"/>
      <c r="C25" s="851"/>
      <c r="D25" s="861"/>
      <c r="E25" s="852"/>
      <c r="F25" s="852"/>
      <c r="G25" s="852"/>
      <c r="H25" s="862"/>
      <c r="I25" s="854"/>
      <c r="J25" s="854"/>
      <c r="K25" s="854"/>
      <c r="L25" s="863"/>
      <c r="M25" s="852"/>
      <c r="N25" s="852"/>
      <c r="O25" s="852"/>
      <c r="P25" s="862"/>
      <c r="Q25" s="854"/>
      <c r="R25" s="854"/>
      <c r="S25" s="854"/>
      <c r="T25" s="863"/>
      <c r="U25" s="852"/>
      <c r="V25" s="852"/>
      <c r="W25" s="852"/>
      <c r="X25" s="862"/>
      <c r="Y25" s="854"/>
      <c r="Z25" s="854"/>
      <c r="AA25" s="854"/>
      <c r="AB25" s="863"/>
    </row>
    <row r="26" spans="1:28" ht="25.5" x14ac:dyDescent="0.2">
      <c r="A26" s="851" t="s">
        <v>2888</v>
      </c>
      <c r="B26" s="558" t="s">
        <v>2889</v>
      </c>
      <c r="C26" s="851">
        <f>'Series 1200 Input'!J26</f>
        <v>0</v>
      </c>
      <c r="D26" s="851" t="s">
        <v>30</v>
      </c>
      <c r="E26" s="852">
        <v>204.55</v>
      </c>
      <c r="F26" s="852">
        <v>161.03</v>
      </c>
      <c r="G26" s="852">
        <v>155.52000000000001</v>
      </c>
      <c r="H26" s="853" t="str">
        <f>IF((0=$C26),"",IFERROR(IF($C26&lt;2,$C26*E26,IF(AND(2&lt;=$C26,$C26&lt;=5),$C26*F26,IF($C26&gt;5,$C26*G26,"No Offer"))),"No Offer"))</f>
        <v/>
      </c>
      <c r="I26" s="854">
        <v>200</v>
      </c>
      <c r="J26" s="854">
        <v>200</v>
      </c>
      <c r="K26" s="854">
        <v>200</v>
      </c>
      <c r="L26" s="855" t="str">
        <f>IF((0=$C26),"",IFERROR(IF($C26&lt;2,$C26*I26,IF(AND(2&lt;=$C26,$C26&lt;=5),$C26*J26,IF($C26&gt;5,$C26*K26,"No Offer"))),"No Offer"))</f>
        <v/>
      </c>
      <c r="M26" s="852" t="s">
        <v>392</v>
      </c>
      <c r="N26" s="852" t="s">
        <v>392</v>
      </c>
      <c r="O26" s="852" t="s">
        <v>392</v>
      </c>
      <c r="P26" s="853" t="str">
        <f>IF((0=$C26),"",IFERROR(IF($C26&lt;2,$C26*M26,IF(AND(2&lt;=$C26,$C26&lt;=5),$C26*N26,IF($C26&gt;5,$C26*O26,"No Offer"))),"No Offer"))</f>
        <v/>
      </c>
      <c r="Q26" s="854">
        <v>125</v>
      </c>
      <c r="R26" s="854">
        <v>125</v>
      </c>
      <c r="S26" s="854">
        <v>125</v>
      </c>
      <c r="T26" s="855" t="str">
        <f>IF((0=$C26),"",IFERROR(IF($C26&lt;2,$C26*Q26,IF(AND(2&lt;=$C26,$C26&lt;=5),$C26*R26,IF($C26&gt;5,$C26*S26,"No Offer"))),"No Offer"))</f>
        <v/>
      </c>
      <c r="U26" s="852">
        <v>195.2</v>
      </c>
      <c r="V26" s="852">
        <v>189.7</v>
      </c>
      <c r="W26" s="852">
        <v>175.7</v>
      </c>
      <c r="X26" s="853" t="str">
        <f>IF((0=$C26),"",IFERROR(IF($C26&lt;2,$C26*U26,IF(AND(2&lt;=$C26,$C26&lt;=5),$C26*V26,IF($C26&gt;5,$C26*W26,"No Offer"))),"No Offer"))</f>
        <v/>
      </c>
      <c r="Y26" s="854" t="s">
        <v>392</v>
      </c>
      <c r="Z26" s="854" t="s">
        <v>392</v>
      </c>
      <c r="AA26" s="854" t="s">
        <v>392</v>
      </c>
      <c r="AB26" s="855" t="str">
        <f>IF((0=$C26),"",IFERROR(IF($C26&lt;2,$C26*Y26,IF(AND(2&lt;=$C26,$C26&lt;=5),$C26*Z26,IF($C26&gt;5,$C26*AA26,"No Offer"))),"No Offer"))</f>
        <v/>
      </c>
    </row>
    <row r="27" spans="1:28" x14ac:dyDescent="0.2">
      <c r="A27" s="861"/>
      <c r="B27" s="596"/>
      <c r="C27" s="851"/>
      <c r="D27" s="861"/>
      <c r="E27" s="852"/>
      <c r="F27" s="852"/>
      <c r="G27" s="852"/>
      <c r="H27" s="862"/>
      <c r="I27" s="854"/>
      <c r="J27" s="854"/>
      <c r="K27" s="854"/>
      <c r="L27" s="863"/>
      <c r="M27" s="852"/>
      <c r="N27" s="852"/>
      <c r="O27" s="852"/>
      <c r="P27" s="862"/>
      <c r="Q27" s="854"/>
      <c r="R27" s="854"/>
      <c r="S27" s="854"/>
      <c r="T27" s="863"/>
      <c r="U27" s="852"/>
      <c r="V27" s="852"/>
      <c r="W27" s="852"/>
      <c r="X27" s="862"/>
      <c r="Y27" s="854"/>
      <c r="Z27" s="854"/>
      <c r="AA27" s="854"/>
      <c r="AB27" s="863"/>
    </row>
    <row r="28" spans="1:28" ht="25.5" x14ac:dyDescent="0.2">
      <c r="A28" s="851" t="s">
        <v>2890</v>
      </c>
      <c r="B28" s="558" t="s">
        <v>2891</v>
      </c>
      <c r="C28" s="851">
        <f>'Series 1200 Input'!J28</f>
        <v>0</v>
      </c>
      <c r="D28" s="851" t="s">
        <v>30</v>
      </c>
      <c r="E28" s="852">
        <v>508.02</v>
      </c>
      <c r="F28" s="852">
        <v>464.49</v>
      </c>
      <c r="G28" s="852">
        <v>458.99</v>
      </c>
      <c r="H28" s="853" t="str">
        <f>IF((0=$C28),"",IFERROR(IF($C28&lt;2,$C28*E28,IF(AND(2&lt;=$C28,$C28&lt;=5),$C28*F28,IF($C28&gt;5,$C28*G28,"No Offer"))),"No Offer"))</f>
        <v/>
      </c>
      <c r="I28" s="854">
        <v>200</v>
      </c>
      <c r="J28" s="854">
        <v>200</v>
      </c>
      <c r="K28" s="854">
        <v>200</v>
      </c>
      <c r="L28" s="855" t="str">
        <f>IF((0=$C28),"",IFERROR(IF($C28&lt;2,$C28*I28,IF(AND(2&lt;=$C28,$C28&lt;=5),$C28*J28,IF($C28&gt;5,$C28*K28,"No Offer"))),"No Offer"))</f>
        <v/>
      </c>
      <c r="M28" s="852" t="s">
        <v>392</v>
      </c>
      <c r="N28" s="852" t="s">
        <v>392</v>
      </c>
      <c r="O28" s="852" t="s">
        <v>392</v>
      </c>
      <c r="P28" s="853" t="str">
        <f>IF((0=$C28),"",IFERROR(IF($C28&lt;2,$C28*M28,IF(AND(2&lt;=$C28,$C28&lt;=5),$C28*N28,IF($C28&gt;5,$C28*O28,"No Offer"))),"No Offer"))</f>
        <v/>
      </c>
      <c r="Q28" s="854">
        <v>250</v>
      </c>
      <c r="R28" s="854">
        <v>250</v>
      </c>
      <c r="S28" s="854">
        <v>250</v>
      </c>
      <c r="T28" s="855" t="str">
        <f>IF((0=$C28),"",IFERROR(IF($C28&lt;2,$C28*Q28,IF(AND(2&lt;=$C28,$C28&lt;=5),$C28*R28,IF($C28&gt;5,$C28*S28,"No Offer"))),"No Offer"))</f>
        <v/>
      </c>
      <c r="U28" s="852">
        <v>430</v>
      </c>
      <c r="V28" s="852">
        <v>415</v>
      </c>
      <c r="W28" s="852">
        <v>395.38</v>
      </c>
      <c r="X28" s="853" t="str">
        <f>IF((0=$C28),"",IFERROR(IF($C28&lt;2,$C28*U28,IF(AND(2&lt;=$C28,$C28&lt;=5),$C28*V28,IF($C28&gt;5,$C28*W28,"No Offer"))),"No Offer"))</f>
        <v/>
      </c>
      <c r="Y28" s="854" t="s">
        <v>392</v>
      </c>
      <c r="Z28" s="854" t="s">
        <v>392</v>
      </c>
      <c r="AA28" s="854" t="s">
        <v>392</v>
      </c>
      <c r="AB28" s="855" t="str">
        <f>IF((0=$C28),"",IFERROR(IF($C28&lt;2,$C28*Y28,IF(AND(2&lt;=$C28,$C28&lt;=5),$C28*Z28,IF($C28&gt;5,$C28*AA28,"No Offer"))),"No Offer"))</f>
        <v/>
      </c>
    </row>
    <row r="29" spans="1:28" x14ac:dyDescent="0.2">
      <c r="A29" s="861"/>
      <c r="B29" s="558"/>
      <c r="C29" s="851"/>
      <c r="D29" s="851"/>
      <c r="E29" s="852"/>
      <c r="F29" s="852"/>
      <c r="G29" s="852"/>
      <c r="H29" s="862"/>
      <c r="I29" s="854"/>
      <c r="J29" s="854"/>
      <c r="K29" s="854"/>
      <c r="L29" s="863"/>
      <c r="M29" s="852"/>
      <c r="N29" s="852"/>
      <c r="O29" s="852"/>
      <c r="P29" s="862"/>
      <c r="Q29" s="854"/>
      <c r="R29" s="854"/>
      <c r="S29" s="854"/>
      <c r="T29" s="863"/>
      <c r="U29" s="852"/>
      <c r="V29" s="852"/>
      <c r="W29" s="852"/>
      <c r="X29" s="862"/>
      <c r="Y29" s="854"/>
      <c r="Z29" s="854"/>
      <c r="AA29" s="854"/>
      <c r="AB29" s="863"/>
    </row>
    <row r="30" spans="1:28" x14ac:dyDescent="0.2">
      <c r="A30" s="851" t="s">
        <v>2892</v>
      </c>
      <c r="B30" s="558" t="s">
        <v>2893</v>
      </c>
      <c r="C30" s="851">
        <f>'Series 1200 Input'!J30</f>
        <v>0</v>
      </c>
      <c r="D30" s="851" t="s">
        <v>30</v>
      </c>
      <c r="E30" s="852">
        <v>61.47</v>
      </c>
      <c r="F30" s="852">
        <v>61.47</v>
      </c>
      <c r="G30" s="852">
        <v>61.47</v>
      </c>
      <c r="H30" s="853" t="str">
        <f>IF((0=$C30),"",IFERROR(IF($C30&lt;2,$C30*E30,IF(AND(2&lt;=$C30,$C30&lt;=5),$C30*F30,IF($C30&gt;5,$C30*G30,"No Offer"))),"No Offer"))</f>
        <v/>
      </c>
      <c r="I30" s="854">
        <v>200</v>
      </c>
      <c r="J30" s="854">
        <v>200</v>
      </c>
      <c r="K30" s="854">
        <v>200</v>
      </c>
      <c r="L30" s="855" t="str">
        <f>IF((0=$C30),"",IFERROR(IF($C30&lt;2,$C30*I30,IF(AND(2&lt;=$C30,$C30&lt;=5),$C30*J30,IF($C30&gt;5,$C30*K30,"No Offer"))),"No Offer"))</f>
        <v/>
      </c>
      <c r="M30" s="852" t="s">
        <v>392</v>
      </c>
      <c r="N30" s="852" t="s">
        <v>392</v>
      </c>
      <c r="O30" s="852" t="s">
        <v>392</v>
      </c>
      <c r="P30" s="853" t="str">
        <f>IF((0=$C30),"",IFERROR(IF($C30&lt;2,$C30*M30,IF(AND(2&lt;=$C30,$C30&lt;=5),$C30*N30,IF($C30&gt;5,$C30*O30,"No Offer"))),"No Offer"))</f>
        <v/>
      </c>
      <c r="Q30" s="854">
        <v>10</v>
      </c>
      <c r="R30" s="854">
        <v>10</v>
      </c>
      <c r="S30" s="854">
        <v>10</v>
      </c>
      <c r="T30" s="855" t="str">
        <f>IF((0=$C30),"",IFERROR(IF($C30&lt;2,$C30*Q30,IF(AND(2&lt;=$C30,$C30&lt;=5),$C30*R30,IF($C30&gt;5,$C30*S30,"No Offer"))),"No Offer"))</f>
        <v/>
      </c>
      <c r="U30" s="852">
        <v>7.5</v>
      </c>
      <c r="V30" s="852">
        <v>5</v>
      </c>
      <c r="W30" s="852">
        <v>4.5</v>
      </c>
      <c r="X30" s="853" t="str">
        <f>IF((0=$C30),"",IFERROR(IF($C30&lt;2,$C30*U30,IF(AND(2&lt;=$C30,$C30&lt;=5),$C30*V30,IF($C30&gt;5,$C30*W30,"No Offer"))),"No Offer"))</f>
        <v/>
      </c>
      <c r="Y30" s="854" t="s">
        <v>392</v>
      </c>
      <c r="Z30" s="854" t="s">
        <v>392</v>
      </c>
      <c r="AA30" s="854" t="s">
        <v>392</v>
      </c>
      <c r="AB30" s="855" t="str">
        <f>IF((0=$C30),"",IFERROR(IF($C30&lt;2,$C30*Y30,IF(AND(2&lt;=$C30,$C30&lt;=5),$C30*Z30,IF($C30&gt;5,$C30*AA30,"No Offer"))),"No Offer"))</f>
        <v/>
      </c>
    </row>
    <row r="31" spans="1:28" x14ac:dyDescent="0.2">
      <c r="A31" s="851"/>
      <c r="B31" s="558"/>
      <c r="C31" s="851"/>
      <c r="D31" s="851"/>
      <c r="E31" s="864"/>
      <c r="F31" s="864"/>
      <c r="G31" s="864"/>
      <c r="H31" s="862"/>
      <c r="I31" s="865"/>
      <c r="J31" s="865"/>
      <c r="K31" s="865"/>
      <c r="L31" s="863"/>
      <c r="M31" s="864"/>
      <c r="N31" s="864"/>
      <c r="O31" s="864"/>
      <c r="P31" s="862"/>
      <c r="Q31" s="865"/>
      <c r="R31" s="865"/>
      <c r="S31" s="865"/>
      <c r="T31" s="863"/>
      <c r="U31" s="864"/>
      <c r="V31" s="864"/>
      <c r="W31" s="864"/>
      <c r="X31" s="862"/>
      <c r="Y31" s="865"/>
      <c r="Z31" s="865"/>
      <c r="AA31" s="865"/>
      <c r="AB31" s="863"/>
    </row>
    <row r="32" spans="1:28" x14ac:dyDescent="0.2">
      <c r="A32" s="846"/>
      <c r="B32" s="847" t="s">
        <v>2894</v>
      </c>
      <c r="C32" s="857"/>
      <c r="D32" s="846"/>
      <c r="E32" s="858" t="s">
        <v>1059</v>
      </c>
      <c r="F32" s="859" t="s">
        <v>2162</v>
      </c>
      <c r="G32" s="858" t="s">
        <v>2129</v>
      </c>
      <c r="H32" s="860" t="str">
        <f>IF((0=$C32),"",IFERROR(IF($C32&lt;2,$C32*E32,IF(AND(2&lt;=$C32,$C32&lt;=5),$C32*F32,IF($C32&gt;5,$C32*G32,"No Offer"))),"No Offer"))</f>
        <v/>
      </c>
      <c r="I32" s="858" t="s">
        <v>1059</v>
      </c>
      <c r="J32" s="859" t="s">
        <v>2162</v>
      </c>
      <c r="K32" s="858" t="s">
        <v>2129</v>
      </c>
      <c r="L32" s="860" t="str">
        <f>IF((0=$C32),"",IFERROR(IF($C32&lt;2,$C32*I32,IF(AND(2&lt;=$C32,$C32&lt;=5),$C32*J32,IF($C32&gt;5,$C32*K32,"No Offer"))),"No Offer"))</f>
        <v/>
      </c>
      <c r="M32" s="858" t="s">
        <v>1059</v>
      </c>
      <c r="N32" s="859" t="s">
        <v>2162</v>
      </c>
      <c r="O32" s="858" t="s">
        <v>2129</v>
      </c>
      <c r="P32" s="860" t="str">
        <f>IF((0=$C32),"",IFERROR(IF($C32&lt;2,$C32*M32,IF(AND(2&lt;=$C32,$C32&lt;=5),$C32*N32,IF($C32&gt;5,$C32*O32,"No Offer"))),"No Offer"))</f>
        <v/>
      </c>
      <c r="Q32" s="858" t="s">
        <v>1059</v>
      </c>
      <c r="R32" s="859" t="s">
        <v>2162</v>
      </c>
      <c r="S32" s="858" t="s">
        <v>2129</v>
      </c>
      <c r="T32" s="860" t="str">
        <f>IF((0=$C32),"",IFERROR(IF($C32&lt;2,$C32*Q32,IF(AND(2&lt;=$C32,$C32&lt;=5),$C32*R32,IF($C32&gt;5,$C32*S32,"No Offer"))),"No Offer"))</f>
        <v/>
      </c>
      <c r="U32" s="858" t="s">
        <v>1059</v>
      </c>
      <c r="V32" s="859" t="s">
        <v>2162</v>
      </c>
      <c r="W32" s="858" t="s">
        <v>2129</v>
      </c>
      <c r="X32" s="860" t="str">
        <f>IF((0=$C32),"",IFERROR(IF($C32&lt;2,$C32*U32,IF(AND(2&lt;=$C32,$C32&lt;=5),$C32*V32,IF($C32&gt;5,$C32*W32,"No Offer"))),"No Offer"))</f>
        <v/>
      </c>
      <c r="Y32" s="858" t="s">
        <v>1059</v>
      </c>
      <c r="Z32" s="859" t="s">
        <v>2162</v>
      </c>
      <c r="AA32" s="858" t="s">
        <v>2129</v>
      </c>
      <c r="AB32" s="860" t="str">
        <f>IF((0=$C32),"",IFERROR(IF($C32&lt;2,$C32*Y32,IF(AND(2&lt;=$C32,$C32&lt;=5),$C32*Z32,IF($C32&gt;5,$C32*AA32,"No Offer"))),"No Offer"))</f>
        <v/>
      </c>
    </row>
    <row r="33" spans="1:28" x14ac:dyDescent="0.2">
      <c r="A33" s="843"/>
      <c r="B33" s="614"/>
      <c r="C33" s="856"/>
      <c r="D33" s="843"/>
      <c r="E33" s="850"/>
      <c r="F33" s="850"/>
      <c r="G33" s="850"/>
      <c r="H33" s="850"/>
      <c r="I33" s="843"/>
      <c r="J33" s="843"/>
      <c r="K33" s="843"/>
      <c r="L33" s="843"/>
      <c r="M33" s="850"/>
      <c r="N33" s="850"/>
      <c r="O33" s="850"/>
      <c r="P33" s="850"/>
      <c r="Q33" s="843"/>
      <c r="R33" s="843"/>
      <c r="S33" s="843"/>
      <c r="T33" s="843"/>
      <c r="U33" s="850"/>
      <c r="V33" s="850"/>
      <c r="W33" s="850"/>
      <c r="X33" s="850"/>
      <c r="Y33" s="843"/>
      <c r="Z33" s="843"/>
      <c r="AA33" s="843"/>
      <c r="AB33" s="843"/>
    </row>
    <row r="34" spans="1:28" ht="25.5" x14ac:dyDescent="0.2">
      <c r="A34" s="851" t="s">
        <v>2895</v>
      </c>
      <c r="B34" s="558" t="s">
        <v>2881</v>
      </c>
      <c r="C34" s="851">
        <f>'Series 1200 Input'!J34</f>
        <v>0</v>
      </c>
      <c r="D34" s="851" t="s">
        <v>30</v>
      </c>
      <c r="E34" s="852">
        <v>207.21</v>
      </c>
      <c r="F34" s="852">
        <v>163.69</v>
      </c>
      <c r="G34" s="852">
        <v>158.18</v>
      </c>
      <c r="H34" s="853" t="str">
        <f>IF((0=$C34),"",IFERROR(IF($C34&lt;2,$C34*E34,IF(AND(2&lt;=$C34,$C34&lt;=5),$C34*F34,IF($C34&gt;5,$C34*G34,"No Offer"))),"No Offer"))</f>
        <v/>
      </c>
      <c r="I34" s="854">
        <v>200</v>
      </c>
      <c r="J34" s="854">
        <v>200</v>
      </c>
      <c r="K34" s="854">
        <v>200</v>
      </c>
      <c r="L34" s="855" t="str">
        <f>IF((0=$C34),"",IFERROR(IF($C34&lt;2,$C34*I34,IF(AND(2&lt;=$C34,$C34&lt;=5),$C34*J34,IF($C34&gt;5,$C34*K34,"No Offer"))),"No Offer"))</f>
        <v/>
      </c>
      <c r="M34" s="852" t="s">
        <v>392</v>
      </c>
      <c r="N34" s="852" t="s">
        <v>392</v>
      </c>
      <c r="O34" s="852" t="s">
        <v>392</v>
      </c>
      <c r="P34" s="853" t="str">
        <f>IF((0=$C34),"",IFERROR(IF($C34&lt;2,$C34*M34,IF(AND(2&lt;=$C34,$C34&lt;=5),$C34*N34,IF($C34&gt;5,$C34*O34,"No Offer"))),"No Offer"))</f>
        <v/>
      </c>
      <c r="Q34" s="854">
        <v>112</v>
      </c>
      <c r="R34" s="854">
        <v>112</v>
      </c>
      <c r="S34" s="854">
        <v>112</v>
      </c>
      <c r="T34" s="855" t="str">
        <f>IF((0=$C34),"",IFERROR(IF($C34&lt;2,$C34*Q34,IF(AND(2&lt;=$C34,$C34&lt;=5),$C34*R34,IF($C34&gt;5,$C34*S34,"No Offer"))),"No Offer"))</f>
        <v/>
      </c>
      <c r="U34" s="852">
        <v>151.19999999999999</v>
      </c>
      <c r="V34" s="852">
        <v>145.69999999999999</v>
      </c>
      <c r="W34" s="852">
        <v>131.69999999999999</v>
      </c>
      <c r="X34" s="853" t="str">
        <f>IF((0=$C34),"",IFERROR(IF($C34&lt;2,$C34*U34,IF(AND(2&lt;=$C34,$C34&lt;=5),$C34*V34,IF($C34&gt;5,$C34*W34,"No Offer"))),"No Offer"))</f>
        <v/>
      </c>
      <c r="Y34" s="854" t="s">
        <v>392</v>
      </c>
      <c r="Z34" s="854" t="s">
        <v>392</v>
      </c>
      <c r="AA34" s="854" t="s">
        <v>392</v>
      </c>
      <c r="AB34" s="855" t="str">
        <f>IF((0=$C34),"",IFERROR(IF($C34&lt;2,$C34*Y34,IF(AND(2&lt;=$C34,$C34&lt;=5),$C34*Z34,IF($C34&gt;5,$C34*AA34,"No Offer"))),"No Offer"))</f>
        <v/>
      </c>
    </row>
    <row r="35" spans="1:28" x14ac:dyDescent="0.2">
      <c r="A35" s="861"/>
      <c r="B35" s="596"/>
      <c r="C35" s="851"/>
      <c r="D35" s="861"/>
      <c r="E35" s="852"/>
      <c r="F35" s="852"/>
      <c r="G35" s="852"/>
      <c r="H35" s="862"/>
      <c r="I35" s="854"/>
      <c r="J35" s="854"/>
      <c r="K35" s="854"/>
      <c r="L35" s="863"/>
      <c r="M35" s="852"/>
      <c r="N35" s="852"/>
      <c r="O35" s="852"/>
      <c r="P35" s="862"/>
      <c r="Q35" s="854"/>
      <c r="R35" s="854"/>
      <c r="S35" s="854"/>
      <c r="T35" s="863"/>
      <c r="U35" s="852"/>
      <c r="V35" s="852"/>
      <c r="W35" s="852"/>
      <c r="X35" s="862"/>
      <c r="Y35" s="854"/>
      <c r="Z35" s="854"/>
      <c r="AA35" s="854"/>
      <c r="AB35" s="863"/>
    </row>
    <row r="36" spans="1:28" ht="25.5" x14ac:dyDescent="0.2">
      <c r="A36" s="851" t="s">
        <v>2896</v>
      </c>
      <c r="B36" s="558" t="s">
        <v>2883</v>
      </c>
      <c r="C36" s="851">
        <f>'Series 1200 Input'!J36</f>
        <v>0</v>
      </c>
      <c r="D36" s="851" t="s">
        <v>30</v>
      </c>
      <c r="E36" s="852">
        <v>212.54</v>
      </c>
      <c r="F36" s="852">
        <v>169.01</v>
      </c>
      <c r="G36" s="852">
        <v>163.51</v>
      </c>
      <c r="H36" s="853" t="str">
        <f>IF((0=$C36),"",IFERROR(IF($C36&lt;2,$C36*E36,IF(AND(2&lt;=$C36,$C36&lt;=5),$C36*F36,IF($C36&gt;5,$C36*G36,"No Offer"))),"No Offer"))</f>
        <v/>
      </c>
      <c r="I36" s="854">
        <v>200</v>
      </c>
      <c r="J36" s="854">
        <v>200</v>
      </c>
      <c r="K36" s="854">
        <v>200</v>
      </c>
      <c r="L36" s="855" t="str">
        <f>IF((0=$C36),"",IFERROR(IF($C36&lt;2,$C36*I36,IF(AND(2&lt;=$C36,$C36&lt;=5),$C36*J36,IF($C36&gt;5,$C36*K36,"No Offer"))),"No Offer"))</f>
        <v/>
      </c>
      <c r="M36" s="852" t="s">
        <v>392</v>
      </c>
      <c r="N36" s="852" t="s">
        <v>392</v>
      </c>
      <c r="O36" s="852" t="s">
        <v>392</v>
      </c>
      <c r="P36" s="853" t="str">
        <f>IF((0=$C36),"",IFERROR(IF($C36&lt;2,$C36*M36,IF(AND(2&lt;=$C36,$C36&lt;=5),$C36*N36,IF($C36&gt;5,$C36*O36,"No Offer"))),"No Offer"))</f>
        <v/>
      </c>
      <c r="Q36" s="854">
        <v>112</v>
      </c>
      <c r="R36" s="854">
        <v>112</v>
      </c>
      <c r="S36" s="854">
        <v>112</v>
      </c>
      <c r="T36" s="855" t="str">
        <f>IF((0=$C36),"",IFERROR(IF($C36&lt;2,$C36*Q36,IF(AND(2&lt;=$C36,$C36&lt;=5),$C36*R36,IF($C36&gt;5,$C36*S36,"No Offer"))),"No Offer"))</f>
        <v/>
      </c>
      <c r="U36" s="852">
        <v>206.2</v>
      </c>
      <c r="V36" s="852">
        <v>200.7</v>
      </c>
      <c r="W36" s="852">
        <v>186.7</v>
      </c>
      <c r="X36" s="853" t="str">
        <f>IF((0=$C36),"",IFERROR(IF($C36&lt;2,$C36*U36,IF(AND(2&lt;=$C36,$C36&lt;=5),$C36*V36,IF($C36&gt;5,$C36*W36,"No Offer"))),"No Offer"))</f>
        <v/>
      </c>
      <c r="Y36" s="854" t="s">
        <v>392</v>
      </c>
      <c r="Z36" s="854" t="s">
        <v>392</v>
      </c>
      <c r="AA36" s="854" t="s">
        <v>392</v>
      </c>
      <c r="AB36" s="855" t="str">
        <f>IF((0=$C36),"",IFERROR(IF($C36&lt;2,$C36*Y36,IF(AND(2&lt;=$C36,$C36&lt;=5),$C36*Z36,IF($C36&gt;5,$C36*AA36,"No Offer"))),"No Offer"))</f>
        <v/>
      </c>
    </row>
    <row r="37" spans="1:28" x14ac:dyDescent="0.2">
      <c r="A37" s="861"/>
      <c r="B37" s="596"/>
      <c r="C37" s="851"/>
      <c r="D37" s="861"/>
      <c r="E37" s="852"/>
      <c r="F37" s="852"/>
      <c r="G37" s="852"/>
      <c r="H37" s="862"/>
      <c r="I37" s="854"/>
      <c r="J37" s="854"/>
      <c r="K37" s="854"/>
      <c r="L37" s="863"/>
      <c r="M37" s="852"/>
      <c r="N37" s="852"/>
      <c r="O37" s="852"/>
      <c r="P37" s="862"/>
      <c r="Q37" s="854"/>
      <c r="R37" s="854"/>
      <c r="S37" s="854"/>
      <c r="T37" s="863"/>
      <c r="U37" s="852"/>
      <c r="V37" s="852"/>
      <c r="W37" s="852"/>
      <c r="X37" s="862"/>
      <c r="Y37" s="854"/>
      <c r="Z37" s="854"/>
      <c r="AA37" s="854"/>
      <c r="AB37" s="863"/>
    </row>
    <row r="38" spans="1:28" ht="25.5" x14ac:dyDescent="0.2">
      <c r="A38" s="851" t="s">
        <v>2897</v>
      </c>
      <c r="B38" s="558" t="s">
        <v>2885</v>
      </c>
      <c r="C38" s="851">
        <f>'Series 1200 Input'!J38</f>
        <v>0</v>
      </c>
      <c r="D38" s="851" t="s">
        <v>30</v>
      </c>
      <c r="E38" s="852">
        <v>308.37</v>
      </c>
      <c r="F38" s="852">
        <v>264.83999999999997</v>
      </c>
      <c r="G38" s="852">
        <v>259.33999999999997</v>
      </c>
      <c r="H38" s="853" t="str">
        <f>IF((0=$C38),"",IFERROR(IF($C38&lt;2,$C38*E38,IF(AND(2&lt;=$C38,$C38&lt;=5),$C38*F38,IF($C38&gt;5,$C38*G38,"No Offer"))),"No Offer"))</f>
        <v/>
      </c>
      <c r="I38" s="854">
        <v>200</v>
      </c>
      <c r="J38" s="854">
        <v>200</v>
      </c>
      <c r="K38" s="854">
        <v>200</v>
      </c>
      <c r="L38" s="855" t="str">
        <f>IF((0=$C38),"",IFERROR(IF($C38&lt;2,$C38*I38,IF(AND(2&lt;=$C38,$C38&lt;=5),$C38*J38,IF($C38&gt;5,$C38*K38,"No Offer"))),"No Offer"))</f>
        <v/>
      </c>
      <c r="M38" s="852" t="s">
        <v>392</v>
      </c>
      <c r="N38" s="852" t="s">
        <v>392</v>
      </c>
      <c r="O38" s="852" t="s">
        <v>392</v>
      </c>
      <c r="P38" s="853" t="str">
        <f>IF((0=$C38),"",IFERROR(IF($C38&lt;2,$C38*M38,IF(AND(2&lt;=$C38,$C38&lt;=5),$C38*N38,IF($C38&gt;5,$C38*O38,"No Offer"))),"No Offer"))</f>
        <v/>
      </c>
      <c r="Q38" s="854">
        <v>235</v>
      </c>
      <c r="R38" s="854">
        <v>235</v>
      </c>
      <c r="S38" s="854">
        <v>235</v>
      </c>
      <c r="T38" s="855" t="str">
        <f>IF((0=$C38),"",IFERROR(IF($C38&lt;2,$C38*Q38,IF(AND(2&lt;=$C38,$C38&lt;=5),$C38*R38,IF($C38&gt;5,$C38*S38,"No Offer"))),"No Offer"))</f>
        <v/>
      </c>
      <c r="U38" s="852">
        <v>395</v>
      </c>
      <c r="V38" s="852">
        <v>380</v>
      </c>
      <c r="W38" s="852">
        <v>363.5</v>
      </c>
      <c r="X38" s="853" t="str">
        <f>IF((0=$C38),"",IFERROR(IF($C38&lt;2,$C38*U38,IF(AND(2&lt;=$C38,$C38&lt;=5),$C38*V38,IF($C38&gt;5,$C38*W38,"No Offer"))),"No Offer"))</f>
        <v/>
      </c>
      <c r="Y38" s="854" t="s">
        <v>392</v>
      </c>
      <c r="Z38" s="854" t="s">
        <v>392</v>
      </c>
      <c r="AA38" s="854" t="s">
        <v>392</v>
      </c>
      <c r="AB38" s="855" t="str">
        <f>IF((0=$C38),"",IFERROR(IF($C38&lt;2,$C38*Y38,IF(AND(2&lt;=$C38,$C38&lt;=5),$C38*Z38,IF($C38&gt;5,$C38*AA38,"No Offer"))),"No Offer"))</f>
        <v/>
      </c>
    </row>
    <row r="39" spans="1:28" x14ac:dyDescent="0.2">
      <c r="A39" s="861"/>
      <c r="B39" s="596"/>
      <c r="C39" s="851"/>
      <c r="D39" s="861"/>
      <c r="E39" s="852"/>
      <c r="F39" s="852"/>
      <c r="G39" s="852"/>
      <c r="H39" s="862"/>
      <c r="I39" s="854"/>
      <c r="J39" s="854"/>
      <c r="K39" s="854"/>
      <c r="L39" s="863"/>
      <c r="M39" s="852"/>
      <c r="N39" s="852"/>
      <c r="O39" s="852"/>
      <c r="P39" s="862"/>
      <c r="Q39" s="854"/>
      <c r="R39" s="854"/>
      <c r="S39" s="854"/>
      <c r="T39" s="863"/>
      <c r="U39" s="852"/>
      <c r="V39" s="852"/>
      <c r="W39" s="852"/>
      <c r="X39" s="862"/>
      <c r="Y39" s="854"/>
      <c r="Z39" s="854"/>
      <c r="AA39" s="854"/>
      <c r="AB39" s="863"/>
    </row>
    <row r="40" spans="1:28" ht="25.5" x14ac:dyDescent="0.2">
      <c r="A40" s="851" t="s">
        <v>2898</v>
      </c>
      <c r="B40" s="558" t="s">
        <v>2887</v>
      </c>
      <c r="C40" s="851">
        <f>'Series 1200 Input'!J40</f>
        <v>0</v>
      </c>
      <c r="D40" s="851" t="s">
        <v>30</v>
      </c>
      <c r="E40" s="852">
        <v>217.86</v>
      </c>
      <c r="F40" s="852">
        <v>174.34</v>
      </c>
      <c r="G40" s="852">
        <v>168.83</v>
      </c>
      <c r="H40" s="853" t="str">
        <f>IF((0=$C40),"",IFERROR(IF($C40&lt;2,$C40*E40,IF(AND(2&lt;=$C40,$C40&lt;=5),$C40*F40,IF($C40&gt;5,$C40*G40,"No Offer"))),"No Offer"))</f>
        <v/>
      </c>
      <c r="I40" s="854">
        <v>200</v>
      </c>
      <c r="J40" s="854">
        <v>200</v>
      </c>
      <c r="K40" s="854">
        <v>200</v>
      </c>
      <c r="L40" s="855" t="str">
        <f>IF((0=$C40),"",IFERROR(IF($C40&lt;2,$C40*I40,IF(AND(2&lt;=$C40,$C40&lt;=5),$C40*J40,IF($C40&gt;5,$C40*K40,"No Offer"))),"No Offer"))</f>
        <v/>
      </c>
      <c r="M40" s="852" t="s">
        <v>392</v>
      </c>
      <c r="N40" s="852" t="s">
        <v>392</v>
      </c>
      <c r="O40" s="852" t="s">
        <v>392</v>
      </c>
      <c r="P40" s="853" t="str">
        <f>IF((0=$C40),"",IFERROR(IF($C40&lt;2,$C40*M40,IF(AND(2&lt;=$C40,$C40&lt;=5),$C40*N40,IF($C40&gt;5,$C40*O40,"No Offer"))),"No Offer"))</f>
        <v/>
      </c>
      <c r="Q40" s="854">
        <v>130</v>
      </c>
      <c r="R40" s="854">
        <v>130</v>
      </c>
      <c r="S40" s="854">
        <v>130</v>
      </c>
      <c r="T40" s="855" t="str">
        <f>IF((0=$C40),"",IFERROR(IF($C40&lt;2,$C40*Q40,IF(AND(2&lt;=$C40,$C40&lt;=5),$C40*R40,IF($C40&gt;5,$C40*S40,"No Offer"))),"No Offer"))</f>
        <v/>
      </c>
      <c r="U40" s="852">
        <v>195.2</v>
      </c>
      <c r="V40" s="852">
        <v>189.7</v>
      </c>
      <c r="W40" s="852">
        <v>175.7</v>
      </c>
      <c r="X40" s="853" t="str">
        <f>IF((0=$C40),"",IFERROR(IF($C40&lt;2,$C40*U40,IF(AND(2&lt;=$C40,$C40&lt;=5),$C40*V40,IF($C40&gt;5,$C40*W40,"No Offer"))),"No Offer"))</f>
        <v/>
      </c>
      <c r="Y40" s="854" t="s">
        <v>392</v>
      </c>
      <c r="Z40" s="854" t="s">
        <v>392</v>
      </c>
      <c r="AA40" s="854" t="s">
        <v>392</v>
      </c>
      <c r="AB40" s="855" t="str">
        <f>IF((0=$C40),"",IFERROR(IF($C40&lt;2,$C40*Y40,IF(AND(2&lt;=$C40,$C40&lt;=5),$C40*Z40,IF($C40&gt;5,$C40*AA40,"No Offer"))),"No Offer"))</f>
        <v/>
      </c>
    </row>
    <row r="41" spans="1:28" x14ac:dyDescent="0.2">
      <c r="A41" s="861"/>
      <c r="B41" s="596"/>
      <c r="C41" s="851"/>
      <c r="D41" s="861"/>
      <c r="E41" s="852"/>
      <c r="F41" s="852"/>
      <c r="G41" s="852"/>
      <c r="H41" s="862"/>
      <c r="I41" s="854"/>
      <c r="J41" s="854"/>
      <c r="K41" s="854"/>
      <c r="L41" s="863"/>
      <c r="M41" s="852"/>
      <c r="N41" s="852"/>
      <c r="O41" s="852"/>
      <c r="P41" s="862"/>
      <c r="Q41" s="854"/>
      <c r="R41" s="854"/>
      <c r="S41" s="854"/>
      <c r="T41" s="863"/>
      <c r="U41" s="852"/>
      <c r="V41" s="852"/>
      <c r="W41" s="852"/>
      <c r="X41" s="862"/>
      <c r="Y41" s="854"/>
      <c r="Z41" s="854"/>
      <c r="AA41" s="854"/>
      <c r="AB41" s="863"/>
    </row>
    <row r="42" spans="1:28" ht="25.5" x14ac:dyDescent="0.2">
      <c r="A42" s="851" t="s">
        <v>2899</v>
      </c>
      <c r="B42" s="558" t="s">
        <v>2889</v>
      </c>
      <c r="C42" s="851">
        <f>'Series 1200 Input'!J42</f>
        <v>0</v>
      </c>
      <c r="D42" s="851" t="s">
        <v>30</v>
      </c>
      <c r="E42" s="852">
        <v>223.18</v>
      </c>
      <c r="F42" s="852">
        <v>179.66</v>
      </c>
      <c r="G42" s="852">
        <v>174.16</v>
      </c>
      <c r="H42" s="853" t="str">
        <f>IF((0=$C42),"",IFERROR(IF($C42&lt;2,$C42*E42,IF(AND(2&lt;=$C42,$C42&lt;=5),$C42*F42,IF($C42&gt;5,$C42*G42,"No Offer"))),"No Offer"))</f>
        <v/>
      </c>
      <c r="I42" s="854">
        <v>200</v>
      </c>
      <c r="J42" s="854">
        <v>200</v>
      </c>
      <c r="K42" s="854">
        <v>200</v>
      </c>
      <c r="L42" s="855" t="str">
        <f>IF((0=$C42),"",IFERROR(IF($C42&lt;2,$C42*I42,IF(AND(2&lt;=$C42,$C42&lt;=5),$C42*J42,IF($C42&gt;5,$C42*K42,"No Offer"))),"No Offer"))</f>
        <v/>
      </c>
      <c r="M42" s="852" t="s">
        <v>392</v>
      </c>
      <c r="N42" s="852" t="s">
        <v>392</v>
      </c>
      <c r="O42" s="852" t="s">
        <v>392</v>
      </c>
      <c r="P42" s="853" t="str">
        <f>IF((0=$C42),"",IFERROR(IF($C42&lt;2,$C42*M42,IF(AND(2&lt;=$C42,$C42&lt;=5),$C42*N42,IF($C42&gt;5,$C42*O42,"No Offer"))),"No Offer"))</f>
        <v/>
      </c>
      <c r="Q42" s="854">
        <v>130</v>
      </c>
      <c r="R42" s="854">
        <v>130</v>
      </c>
      <c r="S42" s="854">
        <v>130</v>
      </c>
      <c r="T42" s="855" t="str">
        <f>IF((0=$C42),"",IFERROR(IF($C42&lt;2,$C42*Q42,IF(AND(2&lt;=$C42,$C42&lt;=5),$C42*R42,IF($C42&gt;5,$C42*S42,"No Offer"))),"No Offer"))</f>
        <v/>
      </c>
      <c r="U42" s="852">
        <v>217.2</v>
      </c>
      <c r="V42" s="852">
        <v>211.7</v>
      </c>
      <c r="W42" s="852">
        <v>197.7</v>
      </c>
      <c r="X42" s="853" t="str">
        <f>IF((0=$C42),"",IFERROR(IF($C42&lt;2,$C42*U42,IF(AND(2&lt;=$C42,$C42&lt;=5),$C42*V42,IF($C42&gt;5,$C42*W42,"No Offer"))),"No Offer"))</f>
        <v/>
      </c>
      <c r="Y42" s="854" t="s">
        <v>392</v>
      </c>
      <c r="Z42" s="854" t="s">
        <v>392</v>
      </c>
      <c r="AA42" s="854" t="s">
        <v>392</v>
      </c>
      <c r="AB42" s="855" t="str">
        <f>IF((0=$C42),"",IFERROR(IF($C42&lt;2,$C42*Y42,IF(AND(2&lt;=$C42,$C42&lt;=5),$C42*Z42,IF($C42&gt;5,$C42*AA42,"No Offer"))),"No Offer"))</f>
        <v/>
      </c>
    </row>
    <row r="43" spans="1:28" x14ac:dyDescent="0.2">
      <c r="A43" s="861"/>
      <c r="B43" s="596"/>
      <c r="C43" s="851"/>
      <c r="D43" s="861"/>
      <c r="E43" s="852"/>
      <c r="F43" s="852"/>
      <c r="G43" s="852"/>
      <c r="H43" s="862"/>
      <c r="I43" s="854"/>
      <c r="J43" s="854"/>
      <c r="K43" s="854"/>
      <c r="L43" s="863"/>
      <c r="M43" s="852"/>
      <c r="N43" s="852"/>
      <c r="O43" s="852"/>
      <c r="P43" s="862"/>
      <c r="Q43" s="854"/>
      <c r="R43" s="854"/>
      <c r="S43" s="854"/>
      <c r="T43" s="863"/>
      <c r="U43" s="852"/>
      <c r="V43" s="852"/>
      <c r="W43" s="852"/>
      <c r="X43" s="862"/>
      <c r="Y43" s="854"/>
      <c r="Z43" s="854"/>
      <c r="AA43" s="854"/>
      <c r="AB43" s="863"/>
    </row>
    <row r="44" spans="1:28" ht="25.5" x14ac:dyDescent="0.2">
      <c r="A44" s="851" t="s">
        <v>2900</v>
      </c>
      <c r="B44" s="558" t="s">
        <v>2891</v>
      </c>
      <c r="C44" s="851">
        <f>'Series 1200 Input'!J44</f>
        <v>0</v>
      </c>
      <c r="D44" s="851" t="s">
        <v>30</v>
      </c>
      <c r="E44" s="852">
        <v>551.94000000000005</v>
      </c>
      <c r="F44" s="852">
        <v>508.42</v>
      </c>
      <c r="G44" s="852">
        <v>458.99</v>
      </c>
      <c r="H44" s="853" t="str">
        <f>IF((0=$C44),"",IFERROR(IF($C44&lt;2,$C44*E44,IF(AND(2&lt;=$C44,$C44&lt;=5),$C44*F44,IF($C44&gt;5,$C44*G44,"No Offer"))),"No Offer"))</f>
        <v/>
      </c>
      <c r="I44" s="854">
        <v>200</v>
      </c>
      <c r="J44" s="854">
        <v>200</v>
      </c>
      <c r="K44" s="854">
        <v>200</v>
      </c>
      <c r="L44" s="855" t="str">
        <f>IF((0=$C44),"",IFERROR(IF($C44&lt;2,$C44*I44,IF(AND(2&lt;=$C44,$C44&lt;=5),$C44*J44,IF($C44&gt;5,$C44*K44,"No Offer"))),"No Offer"))</f>
        <v/>
      </c>
      <c r="M44" s="852" t="s">
        <v>392</v>
      </c>
      <c r="N44" s="852" t="s">
        <v>392</v>
      </c>
      <c r="O44" s="852" t="s">
        <v>392</v>
      </c>
      <c r="P44" s="853" t="str">
        <f>IF((0=$C44),"",IFERROR(IF($C44&lt;2,$C44*M44,IF(AND(2&lt;=$C44,$C44&lt;=5),$C44*N44,IF($C44&gt;5,$C44*O44,"No Offer"))),"No Offer"))</f>
        <v/>
      </c>
      <c r="Q44" s="854">
        <v>260</v>
      </c>
      <c r="R44" s="854">
        <v>260</v>
      </c>
      <c r="S44" s="854">
        <v>260</v>
      </c>
      <c r="T44" s="855" t="str">
        <f>IF((0=$C44),"",IFERROR(IF($C44&lt;2,$C44*Q44,IF(AND(2&lt;=$C44,$C44&lt;=5),$C44*R44,IF($C44&gt;5,$C44*S44,"No Offer"))),"No Offer"))</f>
        <v/>
      </c>
      <c r="U44" s="852">
        <v>440</v>
      </c>
      <c r="V44" s="852">
        <v>425</v>
      </c>
      <c r="W44" s="852">
        <v>405.38</v>
      </c>
      <c r="X44" s="853" t="str">
        <f>IF((0=$C44),"",IFERROR(IF($C44&lt;2,$C44*U44,IF(AND(2&lt;=$C44,$C44&lt;=5),$C44*V44,IF($C44&gt;5,$C44*W44,"No Offer"))),"No Offer"))</f>
        <v/>
      </c>
      <c r="Y44" s="854" t="s">
        <v>392</v>
      </c>
      <c r="Z44" s="854" t="s">
        <v>392</v>
      </c>
      <c r="AA44" s="854" t="s">
        <v>392</v>
      </c>
      <c r="AB44" s="855" t="str">
        <f>IF((0=$C44),"",IFERROR(IF($C44&lt;2,$C44*Y44,IF(AND(2&lt;=$C44,$C44&lt;=5),$C44*Z44,IF($C44&gt;5,$C44*AA44,"No Offer"))),"No Offer"))</f>
        <v/>
      </c>
    </row>
    <row r="45" spans="1:28" x14ac:dyDescent="0.2">
      <c r="A45" s="861"/>
      <c r="B45" s="558"/>
      <c r="C45" s="851"/>
      <c r="D45" s="851"/>
      <c r="E45" s="852"/>
      <c r="F45" s="852"/>
      <c r="G45" s="852"/>
      <c r="H45" s="862"/>
      <c r="I45" s="854"/>
      <c r="J45" s="854"/>
      <c r="K45" s="854"/>
      <c r="L45" s="863"/>
      <c r="M45" s="852"/>
      <c r="N45" s="852"/>
      <c r="O45" s="852"/>
      <c r="P45" s="862"/>
      <c r="Q45" s="854"/>
      <c r="R45" s="854"/>
      <c r="S45" s="854"/>
      <c r="T45" s="863"/>
      <c r="U45" s="852"/>
      <c r="V45" s="852"/>
      <c r="W45" s="852"/>
      <c r="X45" s="862"/>
      <c r="Y45" s="854"/>
      <c r="Z45" s="854"/>
      <c r="AA45" s="854"/>
      <c r="AB45" s="863"/>
    </row>
    <row r="46" spans="1:28" x14ac:dyDescent="0.2">
      <c r="A46" s="851" t="s">
        <v>2901</v>
      </c>
      <c r="B46" s="558" t="s">
        <v>2893</v>
      </c>
      <c r="C46" s="851">
        <f>'Series 1200 Input'!J46</f>
        <v>0</v>
      </c>
      <c r="D46" s="851" t="s">
        <v>30</v>
      </c>
      <c r="E46" s="852">
        <v>61.47</v>
      </c>
      <c r="F46" s="852">
        <v>61.47</v>
      </c>
      <c r="G46" s="852">
        <v>61.47</v>
      </c>
      <c r="H46" s="853" t="str">
        <f>IF((0=$C46),"",IFERROR(IF($C46&lt;2,$C46*E46,IF(AND(2&lt;=$C46,$C46&lt;=5),$C46*F46,IF($C46&gt;5,$C46*G46,"No Offer"))),"No Offer"))</f>
        <v/>
      </c>
      <c r="I46" s="854">
        <v>200</v>
      </c>
      <c r="J46" s="854">
        <v>200</v>
      </c>
      <c r="K46" s="854">
        <v>200</v>
      </c>
      <c r="L46" s="855" t="str">
        <f>IF((0=$C46),"",IFERROR(IF($C46&lt;2,$C46*I46,IF(AND(2&lt;=$C46,$C46&lt;=5),$C46*J46,IF($C46&gt;5,$C46*K46,"No Offer"))),"No Offer"))</f>
        <v/>
      </c>
      <c r="M46" s="852" t="s">
        <v>392</v>
      </c>
      <c r="N46" s="852" t="s">
        <v>392</v>
      </c>
      <c r="O46" s="852" t="s">
        <v>392</v>
      </c>
      <c r="P46" s="853" t="str">
        <f>IF((0=$C46),"",IFERROR(IF($C46&lt;2,$C46*M46,IF(AND(2&lt;=$C46,$C46&lt;=5),$C46*N46,IF($C46&gt;5,$C46*O46,"No Offer"))),"No Offer"))</f>
        <v/>
      </c>
      <c r="Q46" s="854">
        <v>10</v>
      </c>
      <c r="R46" s="854">
        <v>10</v>
      </c>
      <c r="S46" s="854">
        <v>10</v>
      </c>
      <c r="T46" s="855" t="str">
        <f>IF((0=$C46),"",IFERROR(IF($C46&lt;2,$C46*Q46,IF(AND(2&lt;=$C46,$C46&lt;=5),$C46*R46,IF($C46&gt;5,$C46*S46,"No Offer"))),"No Offer"))</f>
        <v/>
      </c>
      <c r="U46" s="852">
        <v>7.5</v>
      </c>
      <c r="V46" s="852">
        <v>5</v>
      </c>
      <c r="W46" s="852">
        <v>4.5</v>
      </c>
      <c r="X46" s="853" t="str">
        <f>IF((0=$C46),"",IFERROR(IF($C46&lt;2,$C46*U46,IF(AND(2&lt;=$C46,$C46&lt;=5),$C46*V46,IF($C46&gt;5,$C46*W46,"No Offer"))),"No Offer"))</f>
        <v/>
      </c>
      <c r="Y46" s="854" t="s">
        <v>392</v>
      </c>
      <c r="Z46" s="854" t="s">
        <v>392</v>
      </c>
      <c r="AA46" s="854" t="s">
        <v>392</v>
      </c>
      <c r="AB46" s="855" t="str">
        <f>IF((0=$C46),"",IFERROR(IF($C46&lt;2,$C46*Y46,IF(AND(2&lt;=$C46,$C46&lt;=5),$C46*Z46,IF($C46&gt;5,$C46*AA46,"No Offer"))),"No Offer"))</f>
        <v/>
      </c>
    </row>
    <row r="47" spans="1:28" x14ac:dyDescent="0.2">
      <c r="A47" s="851"/>
      <c r="B47" s="558"/>
      <c r="C47" s="851"/>
      <c r="D47" s="851"/>
      <c r="E47" s="864"/>
      <c r="F47" s="864"/>
      <c r="G47" s="864"/>
      <c r="H47" s="862"/>
      <c r="I47" s="865"/>
      <c r="J47" s="865"/>
      <c r="K47" s="865"/>
      <c r="L47" s="863"/>
      <c r="M47" s="864"/>
      <c r="N47" s="864"/>
      <c r="O47" s="864"/>
      <c r="P47" s="862"/>
      <c r="Q47" s="865"/>
      <c r="R47" s="865"/>
      <c r="S47" s="865"/>
      <c r="T47" s="863"/>
      <c r="U47" s="864"/>
      <c r="V47" s="864"/>
      <c r="W47" s="864"/>
      <c r="X47" s="862"/>
      <c r="Y47" s="865"/>
      <c r="Z47" s="865"/>
      <c r="AA47" s="865"/>
      <c r="AB47" s="863"/>
    </row>
    <row r="48" spans="1:28" ht="25.5" x14ac:dyDescent="0.2">
      <c r="A48" s="866"/>
      <c r="B48" s="847" t="s">
        <v>2902</v>
      </c>
      <c r="C48" s="857"/>
      <c r="D48" s="846"/>
      <c r="E48" s="858" t="s">
        <v>1059</v>
      </c>
      <c r="F48" s="859" t="s">
        <v>2162</v>
      </c>
      <c r="G48" s="858" t="s">
        <v>2129</v>
      </c>
      <c r="H48" s="860" t="str">
        <f>IF((0=$C48),"",IFERROR(IF($C48&lt;2,$C48*E48,IF(AND(2&lt;=$C48,$C48&lt;=5),$C48*F48,IF($C48&gt;5,$C48*G48,"No Offer"))),"No Offer"))</f>
        <v/>
      </c>
      <c r="I48" s="858" t="s">
        <v>1059</v>
      </c>
      <c r="J48" s="859" t="s">
        <v>2162</v>
      </c>
      <c r="K48" s="858" t="s">
        <v>2129</v>
      </c>
      <c r="L48" s="860" t="str">
        <f>IF((0=$C48),"",IFERROR(IF($C48&lt;2,$C48*I48,IF(AND(2&lt;=$C48,$C48&lt;=5),$C48*J48,IF($C48&gt;5,$C48*K48,"No Offer"))),"No Offer"))</f>
        <v/>
      </c>
      <c r="M48" s="858" t="s">
        <v>1059</v>
      </c>
      <c r="N48" s="859" t="s">
        <v>2162</v>
      </c>
      <c r="O48" s="858" t="s">
        <v>2129</v>
      </c>
      <c r="P48" s="860" t="str">
        <f>IF((0=$C48),"",IFERROR(IF($C48&lt;2,$C48*M48,IF(AND(2&lt;=$C48,$C48&lt;=5),$C48*N48,IF($C48&gt;5,$C48*O48,"No Offer"))),"No Offer"))</f>
        <v/>
      </c>
      <c r="Q48" s="858" t="s">
        <v>1059</v>
      </c>
      <c r="R48" s="859" t="s">
        <v>2162</v>
      </c>
      <c r="S48" s="858" t="s">
        <v>2129</v>
      </c>
      <c r="T48" s="860" t="str">
        <f>IF((0=$C48),"",IFERROR(IF($C48&lt;2,$C48*Q48,IF(AND(2&lt;=$C48,$C48&lt;=5),$C48*R48,IF($C48&gt;5,$C48*S48,"No Offer"))),"No Offer"))</f>
        <v/>
      </c>
      <c r="U48" s="858" t="s">
        <v>1059</v>
      </c>
      <c r="V48" s="859" t="s">
        <v>2162</v>
      </c>
      <c r="W48" s="858" t="s">
        <v>2129</v>
      </c>
      <c r="X48" s="860" t="str">
        <f>IF((0=$C48),"",IFERROR(IF($C48&lt;2,$C48*U48,IF(AND(2&lt;=$C48,$C48&lt;=5),$C48*V48,IF($C48&gt;5,$C48*W48,"No Offer"))),"No Offer"))</f>
        <v/>
      </c>
      <c r="Y48" s="858" t="s">
        <v>1059</v>
      </c>
      <c r="Z48" s="859" t="s">
        <v>2162</v>
      </c>
      <c r="AA48" s="858" t="s">
        <v>2129</v>
      </c>
      <c r="AB48" s="860" t="str">
        <f>IF((0=$C48),"",IFERROR(IF($C48&lt;2,$C48*Y48,IF(AND(2&lt;=$C48,$C48&lt;=5),$C48*Z48,IF($C48&gt;5,$C48*AA48,"No Offer"))),"No Offer"))</f>
        <v/>
      </c>
    </row>
    <row r="49" spans="1:28" x14ac:dyDescent="0.2">
      <c r="A49" s="851"/>
      <c r="B49" s="614"/>
      <c r="C49" s="856"/>
      <c r="D49" s="843"/>
      <c r="E49" s="850"/>
      <c r="F49" s="850"/>
      <c r="G49" s="850"/>
      <c r="H49" s="862"/>
      <c r="I49" s="843"/>
      <c r="J49" s="843"/>
      <c r="K49" s="843"/>
      <c r="L49" s="863"/>
      <c r="M49" s="850"/>
      <c r="N49" s="850"/>
      <c r="O49" s="850"/>
      <c r="P49" s="862"/>
      <c r="Q49" s="843"/>
      <c r="R49" s="843"/>
      <c r="S49" s="843"/>
      <c r="T49" s="863"/>
      <c r="U49" s="850"/>
      <c r="V49" s="850"/>
      <c r="W49" s="850"/>
      <c r="X49" s="862"/>
      <c r="Y49" s="843"/>
      <c r="Z49" s="843"/>
      <c r="AA49" s="843"/>
      <c r="AB49" s="863"/>
    </row>
    <row r="50" spans="1:28" ht="25.5" x14ac:dyDescent="0.2">
      <c r="A50" s="851" t="s">
        <v>2903</v>
      </c>
      <c r="B50" s="558" t="s">
        <v>2904</v>
      </c>
      <c r="C50" s="851">
        <f>'Series 1200 Input'!J50</f>
        <v>0</v>
      </c>
      <c r="D50" s="851" t="s">
        <v>30</v>
      </c>
      <c r="E50" s="852">
        <v>205.09</v>
      </c>
      <c r="F50" s="852">
        <v>161.57</v>
      </c>
      <c r="G50" s="852">
        <v>156.07</v>
      </c>
      <c r="H50" s="853" t="str">
        <f>IF((0=$C50),"",IFERROR(IF($C50&lt;2,$C50*E50,IF(AND(2&lt;=$C50,$C50&lt;=5),$C50*F50,IF($C50&gt;5,$C50*G50,"No Offer"))),"No Offer"))</f>
        <v/>
      </c>
      <c r="I50" s="854">
        <v>200</v>
      </c>
      <c r="J50" s="854">
        <v>200</v>
      </c>
      <c r="K50" s="854">
        <v>200</v>
      </c>
      <c r="L50" s="855" t="str">
        <f>IF((0=$C50),"",IFERROR(IF($C50&lt;2,$C50*I50,IF(AND(2&lt;=$C50,$C50&lt;=5),$C50*J50,IF($C50&gt;5,$C50*K50,"No Offer"))),"No Offer"))</f>
        <v/>
      </c>
      <c r="M50" s="852" t="s">
        <v>392</v>
      </c>
      <c r="N50" s="852" t="s">
        <v>392</v>
      </c>
      <c r="O50" s="852" t="s">
        <v>392</v>
      </c>
      <c r="P50" s="853" t="str">
        <f>IF((0=$C50),"",IFERROR(IF($C50&lt;2,$C50*M50,IF(AND(2&lt;=$C50,$C50&lt;=5),$C50*N50,IF($C50&gt;5,$C50*O50,"No Offer"))),"No Offer"))</f>
        <v/>
      </c>
      <c r="Q50" s="854">
        <v>165</v>
      </c>
      <c r="R50" s="854">
        <v>165</v>
      </c>
      <c r="S50" s="854">
        <v>165</v>
      </c>
      <c r="T50" s="855" t="str">
        <f>IF((0=$C50),"",IFERROR(IF($C50&lt;2,$C50*Q50,IF(AND(2&lt;=$C50,$C50&lt;=5),$C50*R50,IF($C50&gt;5,$C50*S50,"No Offer"))),"No Offer"))</f>
        <v/>
      </c>
      <c r="U50" s="852">
        <v>173</v>
      </c>
      <c r="V50" s="852">
        <v>166.5</v>
      </c>
      <c r="W50" s="852">
        <v>152.5</v>
      </c>
      <c r="X50" s="853" t="str">
        <f>IF((0=$C50),"",IFERROR(IF($C50&lt;2,$C50*U50,IF(AND(2&lt;=$C50,$C50&lt;=5),$C50*V50,IF($C50&gt;5,$C50*W50,"No Offer"))),"No Offer"))</f>
        <v/>
      </c>
      <c r="Y50" s="854" t="s">
        <v>392</v>
      </c>
      <c r="Z50" s="854" t="s">
        <v>392</v>
      </c>
      <c r="AA50" s="854" t="s">
        <v>392</v>
      </c>
      <c r="AB50" s="855" t="str">
        <f>IF((0=$C50),"",IFERROR(IF($C50&lt;2,$C50*Y50,IF(AND(2&lt;=$C50,$C50&lt;=5),$C50*Z50,IF($C50&gt;5,$C50*AA50,"No Offer"))),"No Offer"))</f>
        <v/>
      </c>
    </row>
    <row r="51" spans="1:28" x14ac:dyDescent="0.2">
      <c r="A51" s="851"/>
      <c r="B51" s="596"/>
      <c r="C51" s="851"/>
      <c r="D51" s="861"/>
      <c r="E51" s="852"/>
      <c r="F51" s="852"/>
      <c r="G51" s="852"/>
      <c r="H51" s="862"/>
      <c r="I51" s="854"/>
      <c r="J51" s="854"/>
      <c r="K51" s="854"/>
      <c r="L51" s="863"/>
      <c r="M51" s="852"/>
      <c r="N51" s="852"/>
      <c r="O51" s="852"/>
      <c r="P51" s="862"/>
      <c r="Q51" s="854"/>
      <c r="R51" s="854"/>
      <c r="S51" s="854"/>
      <c r="T51" s="863"/>
      <c r="U51" s="852"/>
      <c r="V51" s="852"/>
      <c r="W51" s="852"/>
      <c r="X51" s="862"/>
      <c r="Y51" s="854"/>
      <c r="Z51" s="854"/>
      <c r="AA51" s="854"/>
      <c r="AB51" s="863"/>
    </row>
    <row r="52" spans="1:28" ht="25.5" x14ac:dyDescent="0.2">
      <c r="A52" s="851" t="s">
        <v>2905</v>
      </c>
      <c r="B52" s="558" t="s">
        <v>2906</v>
      </c>
      <c r="C52" s="851">
        <f>'Series 1200 Input'!J52</f>
        <v>0</v>
      </c>
      <c r="D52" s="851" t="s">
        <v>30</v>
      </c>
      <c r="E52" s="852">
        <v>209.09</v>
      </c>
      <c r="F52" s="852">
        <v>165.56</v>
      </c>
      <c r="G52" s="852">
        <v>160.06</v>
      </c>
      <c r="H52" s="853" t="str">
        <f>IF((0=$C52),"",IFERROR(IF($C52&lt;2,$C52*E52,IF(AND(2&lt;=$C52,$C52&lt;=5),$C52*F52,IF($C52&gt;5,$C52*G52,"No Offer"))),"No Offer"))</f>
        <v/>
      </c>
      <c r="I52" s="854">
        <v>200</v>
      </c>
      <c r="J52" s="854">
        <v>200</v>
      </c>
      <c r="K52" s="854">
        <v>200</v>
      </c>
      <c r="L52" s="855" t="str">
        <f>IF((0=$C52),"",IFERROR(IF($C52&lt;2,$C52*I52,IF(AND(2&lt;=$C52,$C52&lt;=5),$C52*J52,IF($C52&gt;5,$C52*K52,"No Offer"))),"No Offer"))</f>
        <v/>
      </c>
      <c r="M52" s="852" t="s">
        <v>392</v>
      </c>
      <c r="N52" s="852" t="s">
        <v>392</v>
      </c>
      <c r="O52" s="852" t="s">
        <v>392</v>
      </c>
      <c r="P52" s="853" t="str">
        <f>IF((0=$C52),"",IFERROR(IF($C52&lt;2,$C52*M52,IF(AND(2&lt;=$C52,$C52&lt;=5),$C52*N52,IF($C52&gt;5,$C52*O52,"No Offer"))),"No Offer"))</f>
        <v/>
      </c>
      <c r="Q52" s="854">
        <v>165</v>
      </c>
      <c r="R52" s="854">
        <v>165</v>
      </c>
      <c r="S52" s="854">
        <v>165</v>
      </c>
      <c r="T52" s="855" t="str">
        <f>IF((0=$C52),"",IFERROR(IF($C52&lt;2,$C52*Q52,IF(AND(2&lt;=$C52,$C52&lt;=5),$C52*R52,IF($C52&gt;5,$C52*S52,"No Offer"))),"No Offer"))</f>
        <v/>
      </c>
      <c r="U52" s="852">
        <v>217</v>
      </c>
      <c r="V52" s="852">
        <v>210.5</v>
      </c>
      <c r="W52" s="852">
        <v>196.5</v>
      </c>
      <c r="X52" s="853" t="str">
        <f>IF((0=$C52),"",IFERROR(IF($C52&lt;2,$C52*U52,IF(AND(2&lt;=$C52,$C52&lt;=5),$C52*V52,IF($C52&gt;5,$C52*W52,"No Offer"))),"No Offer"))</f>
        <v/>
      </c>
      <c r="Y52" s="854" t="s">
        <v>392</v>
      </c>
      <c r="Z52" s="854" t="s">
        <v>392</v>
      </c>
      <c r="AA52" s="854" t="s">
        <v>392</v>
      </c>
      <c r="AB52" s="855" t="str">
        <f>IF((0=$C52),"",IFERROR(IF($C52&lt;2,$C52*Y52,IF(AND(2&lt;=$C52,$C52&lt;=5),$C52*Z52,IF($C52&gt;5,$C52*AA52,"No Offer"))),"No Offer"))</f>
        <v/>
      </c>
    </row>
    <row r="53" spans="1:28" x14ac:dyDescent="0.2">
      <c r="A53" s="851"/>
      <c r="B53" s="596"/>
      <c r="C53" s="851"/>
      <c r="D53" s="861"/>
      <c r="E53" s="852"/>
      <c r="F53" s="852"/>
      <c r="G53" s="852"/>
      <c r="H53" s="862"/>
      <c r="I53" s="854"/>
      <c r="J53" s="854"/>
      <c r="K53" s="854"/>
      <c r="L53" s="863"/>
      <c r="M53" s="852"/>
      <c r="N53" s="852"/>
      <c r="O53" s="852"/>
      <c r="P53" s="862"/>
      <c r="Q53" s="854"/>
      <c r="R53" s="854"/>
      <c r="S53" s="854"/>
      <c r="T53" s="863"/>
      <c r="U53" s="852"/>
      <c r="V53" s="852"/>
      <c r="W53" s="852"/>
      <c r="X53" s="862"/>
      <c r="Y53" s="854"/>
      <c r="Z53" s="854"/>
      <c r="AA53" s="854"/>
      <c r="AB53" s="863"/>
    </row>
    <row r="54" spans="1:28" ht="38.25" x14ac:dyDescent="0.2">
      <c r="A54" s="851" t="s">
        <v>2907</v>
      </c>
      <c r="B54" s="558" t="s">
        <v>2908</v>
      </c>
      <c r="C54" s="851">
        <f>'Series 1200 Input'!J54</f>
        <v>0</v>
      </c>
      <c r="D54" s="851" t="s">
        <v>30</v>
      </c>
      <c r="E54" s="852">
        <v>320.89</v>
      </c>
      <c r="F54" s="852">
        <v>277.37</v>
      </c>
      <c r="G54" s="852">
        <v>271.86</v>
      </c>
      <c r="H54" s="853" t="str">
        <f>IF((0=$C54),"",IFERROR(IF($C54&lt;2,$C54*E54,IF(AND(2&lt;=$C54,$C54&lt;=5),$C54*F54,IF($C54&gt;5,$C54*G54,"No Offer"))),"No Offer"))</f>
        <v/>
      </c>
      <c r="I54" s="854">
        <v>200</v>
      </c>
      <c r="J54" s="854">
        <v>200</v>
      </c>
      <c r="K54" s="854">
        <v>200</v>
      </c>
      <c r="L54" s="855" t="str">
        <f>IF((0=$C54),"",IFERROR(IF($C54&lt;2,$C54*I54,IF(AND(2&lt;=$C54,$C54&lt;=5),$C54*J54,IF($C54&gt;5,$C54*K54,"No Offer"))),"No Offer"))</f>
        <v/>
      </c>
      <c r="M54" s="852" t="s">
        <v>392</v>
      </c>
      <c r="N54" s="852" t="s">
        <v>392</v>
      </c>
      <c r="O54" s="852" t="s">
        <v>392</v>
      </c>
      <c r="P54" s="853" t="str">
        <f>IF((0=$C54),"",IFERROR(IF($C54&lt;2,$C54*M54,IF(AND(2&lt;=$C54,$C54&lt;=5),$C54*N54,IF($C54&gt;5,$C54*O54,"No Offer"))),"No Offer"))</f>
        <v/>
      </c>
      <c r="Q54" s="854">
        <v>265</v>
      </c>
      <c r="R54" s="854">
        <v>265</v>
      </c>
      <c r="S54" s="854">
        <v>265</v>
      </c>
      <c r="T54" s="855" t="str">
        <f>IF((0=$C54),"",IFERROR(IF($C54&lt;2,$C54*Q54,IF(AND(2&lt;=$C54,$C54&lt;=5),$C54*R54,IF($C54&gt;5,$C54*S54,"No Offer"))),"No Offer"))</f>
        <v/>
      </c>
      <c r="U54" s="852">
        <v>385</v>
      </c>
      <c r="V54" s="852">
        <v>369</v>
      </c>
      <c r="W54" s="852">
        <v>352.5</v>
      </c>
      <c r="X54" s="853" t="str">
        <f>IF((0=$C54),"",IFERROR(IF($C54&lt;2,$C54*U54,IF(AND(2&lt;=$C54,$C54&lt;=5),$C54*V54,IF($C54&gt;5,$C54*W54,"No Offer"))),"No Offer"))</f>
        <v/>
      </c>
      <c r="Y54" s="854" t="s">
        <v>392</v>
      </c>
      <c r="Z54" s="854" t="s">
        <v>392</v>
      </c>
      <c r="AA54" s="854" t="s">
        <v>392</v>
      </c>
      <c r="AB54" s="855" t="str">
        <f>IF((0=$C54),"",IFERROR(IF($C54&lt;2,$C54*Y54,IF(AND(2&lt;=$C54,$C54&lt;=5),$C54*Z54,IF($C54&gt;5,$C54*AA54,"No Offer"))),"No Offer"))</f>
        <v/>
      </c>
    </row>
    <row r="55" spans="1:28" x14ac:dyDescent="0.2">
      <c r="A55" s="851"/>
      <c r="B55" s="596"/>
      <c r="C55" s="851"/>
      <c r="D55" s="861"/>
      <c r="E55" s="852"/>
      <c r="F55" s="852"/>
      <c r="G55" s="852"/>
      <c r="H55" s="862"/>
      <c r="I55" s="854"/>
      <c r="J55" s="854"/>
      <c r="K55" s="854"/>
      <c r="L55" s="863"/>
      <c r="M55" s="852"/>
      <c r="N55" s="852"/>
      <c r="O55" s="852"/>
      <c r="P55" s="862"/>
      <c r="Q55" s="854"/>
      <c r="R55" s="854"/>
      <c r="S55" s="854"/>
      <c r="T55" s="863"/>
      <c r="U55" s="852"/>
      <c r="V55" s="852"/>
      <c r="W55" s="852"/>
      <c r="X55" s="862"/>
      <c r="Y55" s="854"/>
      <c r="Z55" s="854"/>
      <c r="AA55" s="854"/>
      <c r="AB55" s="863"/>
    </row>
    <row r="56" spans="1:28" ht="25.5" x14ac:dyDescent="0.2">
      <c r="A56" s="851" t="s">
        <v>2909</v>
      </c>
      <c r="B56" s="558" t="s">
        <v>2910</v>
      </c>
      <c r="C56" s="851">
        <f>'Series 1200 Input'!J56</f>
        <v>0</v>
      </c>
      <c r="D56" s="851" t="s">
        <v>30</v>
      </c>
      <c r="E56" s="852">
        <v>213.08</v>
      </c>
      <c r="F56" s="852">
        <v>169.56</v>
      </c>
      <c r="G56" s="852">
        <v>164.05</v>
      </c>
      <c r="H56" s="853" t="str">
        <f>IF((0=$C56),"",IFERROR(IF($C56&lt;2,$C56*E56,IF(AND(2&lt;=$C56,$C56&lt;=5),$C56*F56,IF($C56&gt;5,$C56*G56,"No Offer"))),"No Offer"))</f>
        <v/>
      </c>
      <c r="I56" s="854">
        <v>200</v>
      </c>
      <c r="J56" s="854">
        <v>200</v>
      </c>
      <c r="K56" s="854">
        <v>200</v>
      </c>
      <c r="L56" s="855" t="str">
        <f>IF((0=$C56),"",IFERROR(IF($C56&lt;2,$C56*I56,IF(AND(2&lt;=$C56,$C56&lt;=5),$C56*J56,IF($C56&gt;5,$C56*K56,"No Offer"))),"No Offer"))</f>
        <v/>
      </c>
      <c r="M56" s="852" t="s">
        <v>392</v>
      </c>
      <c r="N56" s="852" t="s">
        <v>392</v>
      </c>
      <c r="O56" s="852" t="s">
        <v>392</v>
      </c>
      <c r="P56" s="853" t="str">
        <f>IF((0=$C56),"",IFERROR(IF($C56&lt;2,$C56*M56,IF(AND(2&lt;=$C56,$C56&lt;=5),$C56*N56,IF($C56&gt;5,$C56*O56,"No Offer"))),"No Offer"))</f>
        <v/>
      </c>
      <c r="Q56" s="854">
        <v>185</v>
      </c>
      <c r="R56" s="854">
        <v>185</v>
      </c>
      <c r="S56" s="854">
        <v>185</v>
      </c>
      <c r="T56" s="855" t="str">
        <f>IF((0=$C56),"",IFERROR(IF($C56&lt;2,$C56*Q56,IF(AND(2&lt;=$C56,$C56&lt;=5),$C56*R56,IF($C56&gt;5,$C56*S56,"No Offer"))),"No Offer"))</f>
        <v/>
      </c>
      <c r="U56" s="852">
        <v>208.2</v>
      </c>
      <c r="V56" s="852">
        <v>201.7</v>
      </c>
      <c r="W56" s="852">
        <v>187.7</v>
      </c>
      <c r="X56" s="853" t="str">
        <f>IF((0=$C56),"",IFERROR(IF($C56&lt;2,$C56*U56,IF(AND(2&lt;=$C56,$C56&lt;=5),$C56*V56,IF($C56&gt;5,$C56*W56,"No Offer"))),"No Offer"))</f>
        <v/>
      </c>
      <c r="Y56" s="854" t="s">
        <v>392</v>
      </c>
      <c r="Z56" s="854" t="s">
        <v>392</v>
      </c>
      <c r="AA56" s="854" t="s">
        <v>392</v>
      </c>
      <c r="AB56" s="855" t="str">
        <f>IF((0=$C56),"",IFERROR(IF($C56&lt;2,$C56*Y56,IF(AND(2&lt;=$C56,$C56&lt;=5),$C56*Z56,IF($C56&gt;5,$C56*AA56,"No Offer"))),"No Offer"))</f>
        <v/>
      </c>
    </row>
    <row r="57" spans="1:28" x14ac:dyDescent="0.2">
      <c r="A57" s="851"/>
      <c r="B57" s="596"/>
      <c r="C57" s="851"/>
      <c r="D57" s="861"/>
      <c r="E57" s="852"/>
      <c r="F57" s="852"/>
      <c r="G57" s="852"/>
      <c r="H57" s="862"/>
      <c r="I57" s="854"/>
      <c r="J57" s="854"/>
      <c r="K57" s="854"/>
      <c r="L57" s="863"/>
      <c r="M57" s="852"/>
      <c r="N57" s="852"/>
      <c r="O57" s="852"/>
      <c r="P57" s="862"/>
      <c r="Q57" s="854"/>
      <c r="R57" s="854"/>
      <c r="S57" s="854"/>
      <c r="T57" s="863"/>
      <c r="U57" s="852"/>
      <c r="V57" s="852"/>
      <c r="W57" s="852"/>
      <c r="X57" s="862"/>
      <c r="Y57" s="854"/>
      <c r="Z57" s="854"/>
      <c r="AA57" s="854"/>
      <c r="AB57" s="863"/>
    </row>
    <row r="58" spans="1:28" ht="25.5" x14ac:dyDescent="0.2">
      <c r="A58" s="851" t="s">
        <v>2911</v>
      </c>
      <c r="B58" s="558" t="s">
        <v>2912</v>
      </c>
      <c r="C58" s="851">
        <f>'Series 1200 Input'!J58</f>
        <v>0</v>
      </c>
      <c r="D58" s="851" t="s">
        <v>30</v>
      </c>
      <c r="E58" s="852">
        <v>217.07</v>
      </c>
      <c r="F58" s="852">
        <v>173.55</v>
      </c>
      <c r="G58" s="852">
        <v>168.04</v>
      </c>
      <c r="H58" s="853" t="str">
        <f>IF((0=$C58),"",IFERROR(IF($C58&lt;2,$C58*E58,IF(AND(2&lt;=$C58,$C58&lt;=5),$C58*F58,IF($C58&gt;5,$C58*G58,"No Offer"))),"No Offer"))</f>
        <v/>
      </c>
      <c r="I58" s="854">
        <v>200</v>
      </c>
      <c r="J58" s="854">
        <v>200</v>
      </c>
      <c r="K58" s="854">
        <v>200</v>
      </c>
      <c r="L58" s="855" t="str">
        <f>IF((0=$C58),"",IFERROR(IF($C58&lt;2,$C58*I58,IF(AND(2&lt;=$C58,$C58&lt;=5),$C58*J58,IF($C58&gt;5,$C58*K58,"No Offer"))),"No Offer"))</f>
        <v/>
      </c>
      <c r="M58" s="852" t="s">
        <v>392</v>
      </c>
      <c r="N58" s="852" t="s">
        <v>392</v>
      </c>
      <c r="O58" s="852" t="s">
        <v>392</v>
      </c>
      <c r="P58" s="853" t="str">
        <f>IF((0=$C58),"",IFERROR(IF($C58&lt;2,$C58*M58,IF(AND(2&lt;=$C58,$C58&lt;=5),$C58*N58,IF($C58&gt;5,$C58*O58,"No Offer"))),"No Offer"))</f>
        <v/>
      </c>
      <c r="Q58" s="854">
        <v>185</v>
      </c>
      <c r="R58" s="854">
        <v>185</v>
      </c>
      <c r="S58" s="854">
        <v>185</v>
      </c>
      <c r="T58" s="855" t="str">
        <f>IF((0=$C58),"",IFERROR(IF($C58&lt;2,$C58*Q58,IF(AND(2&lt;=$C58,$C58&lt;=5),$C58*R58,IF($C58&gt;5,$C58*S58,"No Offer"))),"No Offer"))</f>
        <v/>
      </c>
      <c r="U58" s="852">
        <v>230.2</v>
      </c>
      <c r="V58" s="852">
        <v>223.7</v>
      </c>
      <c r="W58" s="852">
        <v>209.7</v>
      </c>
      <c r="X58" s="853" t="str">
        <f>IF((0=$C58),"",IFERROR(IF($C58&lt;2,$C58*U58,IF(AND(2&lt;=$C58,$C58&lt;=5),$C58*V58,IF($C58&gt;5,$C58*W58,"No Offer"))),"No Offer"))</f>
        <v/>
      </c>
      <c r="Y58" s="854" t="s">
        <v>392</v>
      </c>
      <c r="Z58" s="854" t="s">
        <v>392</v>
      </c>
      <c r="AA58" s="854" t="s">
        <v>392</v>
      </c>
      <c r="AB58" s="855" t="str">
        <f>IF((0=$C58),"",IFERROR(IF($C58&lt;2,$C58*Y58,IF(AND(2&lt;=$C58,$C58&lt;=5),$C58*Z58,IF($C58&gt;5,$C58*AA58,"No Offer"))),"No Offer"))</f>
        <v/>
      </c>
    </row>
    <row r="59" spans="1:28" x14ac:dyDescent="0.2">
      <c r="A59" s="851"/>
      <c r="B59" s="596"/>
      <c r="C59" s="851"/>
      <c r="D59" s="861"/>
      <c r="E59" s="852"/>
      <c r="F59" s="852"/>
      <c r="G59" s="852"/>
      <c r="H59" s="862"/>
      <c r="I59" s="854"/>
      <c r="J59" s="854"/>
      <c r="K59" s="854"/>
      <c r="L59" s="863"/>
      <c r="M59" s="852"/>
      <c r="N59" s="852"/>
      <c r="O59" s="852"/>
      <c r="P59" s="862"/>
      <c r="Q59" s="854"/>
      <c r="R59" s="854"/>
      <c r="S59" s="854"/>
      <c r="T59" s="863"/>
      <c r="U59" s="852"/>
      <c r="V59" s="852"/>
      <c r="W59" s="852"/>
      <c r="X59" s="862"/>
      <c r="Y59" s="854"/>
      <c r="Z59" s="854"/>
      <c r="AA59" s="854"/>
      <c r="AB59" s="863"/>
    </row>
    <row r="60" spans="1:28" ht="38.25" x14ac:dyDescent="0.2">
      <c r="A60" s="851" t="s">
        <v>2913</v>
      </c>
      <c r="B60" s="558" t="s">
        <v>2914</v>
      </c>
      <c r="C60" s="851">
        <f>'Series 1200 Input'!J60</f>
        <v>0</v>
      </c>
      <c r="D60" s="851" t="s">
        <v>30</v>
      </c>
      <c r="E60" s="852">
        <v>520.54</v>
      </c>
      <c r="F60" s="852">
        <v>477.02</v>
      </c>
      <c r="G60" s="852">
        <v>471.51</v>
      </c>
      <c r="H60" s="853" t="str">
        <f>IF((0=$C60),"",IFERROR(IF($C60&lt;2,$C60*E60,IF(AND(2&lt;=$C60,$C60&lt;=5),$C60*F60,IF($C60&gt;5,$C60*G60,"No Offer"))),"No Offer"))</f>
        <v/>
      </c>
      <c r="I60" s="854">
        <v>200</v>
      </c>
      <c r="J60" s="854">
        <v>200</v>
      </c>
      <c r="K60" s="854">
        <v>200</v>
      </c>
      <c r="L60" s="855" t="str">
        <f>IF((0=$C60),"",IFERROR(IF($C60&lt;2,$C60*I60,IF(AND(2&lt;=$C60,$C60&lt;=5),$C60*J60,IF($C60&gt;5,$C60*K60,"No Offer"))),"No Offer"))</f>
        <v/>
      </c>
      <c r="M60" s="852" t="s">
        <v>392</v>
      </c>
      <c r="N60" s="852" t="s">
        <v>392</v>
      </c>
      <c r="O60" s="852" t="s">
        <v>392</v>
      </c>
      <c r="P60" s="853" t="str">
        <f>IF((0=$C60),"",IFERROR(IF($C60&lt;2,$C60*M60,IF(AND(2&lt;=$C60,$C60&lt;=5),$C60*N60,IF($C60&gt;5,$C60*O60,"No Offer"))),"No Offer"))</f>
        <v/>
      </c>
      <c r="Q60" s="854">
        <v>285</v>
      </c>
      <c r="R60" s="854">
        <v>285</v>
      </c>
      <c r="S60" s="854">
        <v>285</v>
      </c>
      <c r="T60" s="855" t="str">
        <f>IF((0=$C60),"",IFERROR(IF($C60&lt;2,$C60*Q60,IF(AND(2&lt;=$C60,$C60&lt;=5),$C60*R60,IF($C60&gt;5,$C60*S60,"No Offer"))),"No Offer"))</f>
        <v/>
      </c>
      <c r="U60" s="852">
        <v>465</v>
      </c>
      <c r="V60" s="852">
        <v>449</v>
      </c>
      <c r="W60" s="852">
        <v>429.38</v>
      </c>
      <c r="X60" s="853" t="str">
        <f>IF((0=$C60),"",IFERROR(IF($C60&lt;2,$C60*U60,IF(AND(2&lt;=$C60,$C60&lt;=5),$C60*V60,IF($C60&gt;5,$C60*W60,"No Offer"))),"No Offer"))</f>
        <v/>
      </c>
      <c r="Y60" s="854" t="s">
        <v>392</v>
      </c>
      <c r="Z60" s="854" t="s">
        <v>392</v>
      </c>
      <c r="AA60" s="854" t="s">
        <v>392</v>
      </c>
      <c r="AB60" s="855" t="str">
        <f>IF((0=$C60),"",IFERROR(IF($C60&lt;2,$C60*Y60,IF(AND(2&lt;=$C60,$C60&lt;=5),$C60*Z60,IF($C60&gt;5,$C60*AA60,"No Offer"))),"No Offer"))</f>
        <v/>
      </c>
    </row>
    <row r="61" spans="1:28" x14ac:dyDescent="0.2">
      <c r="A61" s="851"/>
      <c r="B61" s="558"/>
      <c r="C61" s="851"/>
      <c r="D61" s="851"/>
      <c r="E61" s="852"/>
      <c r="F61" s="852"/>
      <c r="G61" s="852"/>
      <c r="H61" s="862"/>
      <c r="I61" s="854"/>
      <c r="J61" s="854"/>
      <c r="K61" s="854"/>
      <c r="L61" s="863"/>
      <c r="M61" s="852"/>
      <c r="N61" s="852"/>
      <c r="O61" s="852"/>
      <c r="P61" s="862"/>
      <c r="Q61" s="854"/>
      <c r="R61" s="854"/>
      <c r="S61" s="854"/>
      <c r="T61" s="863"/>
      <c r="U61" s="852"/>
      <c r="V61" s="852"/>
      <c r="W61" s="852"/>
      <c r="X61" s="862"/>
      <c r="Y61" s="854"/>
      <c r="Z61" s="854"/>
      <c r="AA61" s="854"/>
      <c r="AB61" s="863"/>
    </row>
    <row r="62" spans="1:28" ht="25.5" x14ac:dyDescent="0.2">
      <c r="A62" s="851" t="s">
        <v>2915</v>
      </c>
      <c r="B62" s="558" t="s">
        <v>2916</v>
      </c>
      <c r="C62" s="851">
        <f>'Series 1200 Input'!J62</f>
        <v>0</v>
      </c>
      <c r="D62" s="851" t="s">
        <v>30</v>
      </c>
      <c r="E62" s="852">
        <v>237.23</v>
      </c>
      <c r="F62" s="852">
        <v>193.71</v>
      </c>
      <c r="G62" s="852">
        <v>193.71</v>
      </c>
      <c r="H62" s="853" t="str">
        <f>IF((0=$C62),"",IFERROR(IF($C62&lt;2,$C62*E62,IF(AND(2&lt;=$C62,$C62&lt;=5),$C62*F62,IF($C62&gt;5,$C62*G62,"No Offer"))),"No Offer"))</f>
        <v/>
      </c>
      <c r="I62" s="854">
        <v>200</v>
      </c>
      <c r="J62" s="854">
        <v>200</v>
      </c>
      <c r="K62" s="854">
        <v>200</v>
      </c>
      <c r="L62" s="855" t="str">
        <f>IF((0=$C62),"",IFERROR(IF($C62&lt;2,$C62*I62,IF(AND(2&lt;=$C62,$C62&lt;=5),$C62*J62,IF($C62&gt;5,$C62*K62,"No Offer"))),"No Offer"))</f>
        <v/>
      </c>
      <c r="M62" s="852" t="s">
        <v>392</v>
      </c>
      <c r="N62" s="852" t="s">
        <v>392</v>
      </c>
      <c r="O62" s="852" t="s">
        <v>392</v>
      </c>
      <c r="P62" s="853" t="str">
        <f>IF((0=$C62),"",IFERROR(IF($C62&lt;2,$C62*M62,IF(AND(2&lt;=$C62,$C62&lt;=5),$C62*N62,IF($C62&gt;5,$C62*O62,"No Offer"))),"No Offer"))</f>
        <v/>
      </c>
      <c r="Q62" s="854">
        <v>205</v>
      </c>
      <c r="R62" s="854">
        <v>205</v>
      </c>
      <c r="S62" s="854">
        <v>205</v>
      </c>
      <c r="T62" s="855" t="str">
        <f>IF((0=$C62),"",IFERROR(IF($C62&lt;2,$C62*Q62,IF(AND(2&lt;=$C62,$C62&lt;=5),$C62*R62,IF($C62&gt;5,$C62*S62,"No Offer"))),"No Offer"))</f>
        <v/>
      </c>
      <c r="U62" s="852">
        <v>265.7</v>
      </c>
      <c r="V62" s="852">
        <v>259.2</v>
      </c>
      <c r="W62" s="852">
        <v>245.2</v>
      </c>
      <c r="X62" s="853" t="str">
        <f>IF((0=$C62),"",IFERROR(IF($C62&lt;2,$C62*U62,IF(AND(2&lt;=$C62,$C62&lt;=5),$C62*V62,IF($C62&gt;5,$C62*W62,"No Offer"))),"No Offer"))</f>
        <v/>
      </c>
      <c r="Y62" s="854" t="s">
        <v>392</v>
      </c>
      <c r="Z62" s="854" t="s">
        <v>392</v>
      </c>
      <c r="AA62" s="854" t="s">
        <v>392</v>
      </c>
      <c r="AB62" s="855" t="str">
        <f>IF((0=$C62),"",IFERROR(IF($C62&lt;2,$C62*Y62,IF(AND(2&lt;=$C62,$C62&lt;=5),$C62*Z62,IF($C62&gt;5,$C62*AA62,"No Offer"))),"No Offer"))</f>
        <v/>
      </c>
    </row>
    <row r="63" spans="1:28" x14ac:dyDescent="0.2">
      <c r="A63" s="851"/>
      <c r="B63" s="596"/>
      <c r="C63" s="851"/>
      <c r="D63" s="861"/>
      <c r="E63" s="852"/>
      <c r="F63" s="852"/>
      <c r="G63" s="852"/>
      <c r="H63" s="862"/>
      <c r="I63" s="854"/>
      <c r="J63" s="854"/>
      <c r="K63" s="854"/>
      <c r="L63" s="863"/>
      <c r="M63" s="852"/>
      <c r="N63" s="852"/>
      <c r="O63" s="852"/>
      <c r="P63" s="862"/>
      <c r="Q63" s="854"/>
      <c r="R63" s="854"/>
      <c r="S63" s="854"/>
      <c r="T63" s="863"/>
      <c r="U63" s="852"/>
      <c r="V63" s="852"/>
      <c r="W63" s="852"/>
      <c r="X63" s="862"/>
      <c r="Y63" s="854"/>
      <c r="Z63" s="854"/>
      <c r="AA63" s="854"/>
      <c r="AB63" s="863"/>
    </row>
    <row r="64" spans="1:28" ht="25.5" x14ac:dyDescent="0.2">
      <c r="A64" s="851" t="s">
        <v>2917</v>
      </c>
      <c r="B64" s="558" t="s">
        <v>2918</v>
      </c>
      <c r="C64" s="851">
        <f>'Series 1200 Input'!J64</f>
        <v>0</v>
      </c>
      <c r="D64" s="851" t="s">
        <v>30</v>
      </c>
      <c r="E64" s="852">
        <v>248.29</v>
      </c>
      <c r="F64" s="852">
        <v>204.77</v>
      </c>
      <c r="G64" s="852">
        <v>199.26</v>
      </c>
      <c r="H64" s="853" t="str">
        <f>IF((0=$C64),"",IFERROR(IF($C64&lt;2,$C64*E64,IF(AND(2&lt;=$C64,$C64&lt;=5),$C64*F64,IF($C64&gt;5,$C64*G64,"No Offer"))),"No Offer"))</f>
        <v/>
      </c>
      <c r="I64" s="854">
        <v>200</v>
      </c>
      <c r="J64" s="854">
        <v>200</v>
      </c>
      <c r="K64" s="854">
        <v>200</v>
      </c>
      <c r="L64" s="855" t="str">
        <f>IF((0=$C64),"",IFERROR(IF($C64&lt;2,$C64*I64,IF(AND(2&lt;=$C64,$C64&lt;=5),$C64*J64,IF($C64&gt;5,$C64*K64,"No Offer"))),"No Offer"))</f>
        <v/>
      </c>
      <c r="M64" s="852" t="s">
        <v>392</v>
      </c>
      <c r="N64" s="852" t="s">
        <v>392</v>
      </c>
      <c r="O64" s="852" t="s">
        <v>392</v>
      </c>
      <c r="P64" s="853" t="str">
        <f>IF((0=$C64),"",IFERROR(IF($C64&lt;2,$C64*M64,IF(AND(2&lt;=$C64,$C64&lt;=5),$C64*N64,IF($C64&gt;5,$C64*O64,"No Offer"))),"No Offer"))</f>
        <v/>
      </c>
      <c r="Q64" s="854">
        <v>205</v>
      </c>
      <c r="R64" s="854">
        <v>205</v>
      </c>
      <c r="S64" s="854">
        <v>205</v>
      </c>
      <c r="T64" s="855" t="str">
        <f>IF((0=$C64),"",IFERROR(IF($C64&lt;2,$C64*Q64,IF(AND(2&lt;=$C64,$C64&lt;=5),$C64*R64,IF($C64&gt;5,$C64*S64,"No Offer"))),"No Offer"))</f>
        <v/>
      </c>
      <c r="U64" s="852">
        <v>298.2</v>
      </c>
      <c r="V64" s="852">
        <v>291.7</v>
      </c>
      <c r="W64" s="852">
        <v>277.7</v>
      </c>
      <c r="X64" s="853" t="str">
        <f>IF((0=$C64),"",IFERROR(IF($C64&lt;2,$C64*U64,IF(AND(2&lt;=$C64,$C64&lt;=5),$C64*V64,IF($C64&gt;5,$C64*W64,"No Offer"))),"No Offer"))</f>
        <v/>
      </c>
      <c r="Y64" s="854" t="s">
        <v>392</v>
      </c>
      <c r="Z64" s="854" t="s">
        <v>392</v>
      </c>
      <c r="AA64" s="854" t="s">
        <v>392</v>
      </c>
      <c r="AB64" s="855" t="str">
        <f>IF((0=$C64),"",IFERROR(IF($C64&lt;2,$C64*Y64,IF(AND(2&lt;=$C64,$C64&lt;=5),$C64*Z64,IF($C64&gt;5,$C64*AA64,"No Offer"))),"No Offer"))</f>
        <v/>
      </c>
    </row>
    <row r="65" spans="1:28" x14ac:dyDescent="0.2">
      <c r="A65" s="851"/>
      <c r="B65" s="558"/>
      <c r="C65" s="851"/>
      <c r="D65" s="851"/>
      <c r="E65" s="852"/>
      <c r="F65" s="852"/>
      <c r="G65" s="852"/>
      <c r="H65" s="862"/>
      <c r="I65" s="854"/>
      <c r="J65" s="854"/>
      <c r="K65" s="854"/>
      <c r="L65" s="863"/>
      <c r="M65" s="852"/>
      <c r="N65" s="852"/>
      <c r="O65" s="852"/>
      <c r="P65" s="862"/>
      <c r="Q65" s="854"/>
      <c r="R65" s="854"/>
      <c r="S65" s="854"/>
      <c r="T65" s="863"/>
      <c r="U65" s="852"/>
      <c r="V65" s="852"/>
      <c r="W65" s="852"/>
      <c r="X65" s="862"/>
      <c r="Y65" s="854"/>
      <c r="Z65" s="854"/>
      <c r="AA65" s="854"/>
      <c r="AB65" s="863"/>
    </row>
    <row r="66" spans="1:28" x14ac:dyDescent="0.2">
      <c r="A66" s="851" t="s">
        <v>2919</v>
      </c>
      <c r="B66" s="558" t="s">
        <v>2893</v>
      </c>
      <c r="C66" s="851">
        <f>'Series 1200 Input'!J66</f>
        <v>0</v>
      </c>
      <c r="D66" s="851" t="s">
        <v>30</v>
      </c>
      <c r="E66" s="852">
        <v>61.47</v>
      </c>
      <c r="F66" s="852">
        <v>61.47</v>
      </c>
      <c r="G66" s="852">
        <v>61.47</v>
      </c>
      <c r="H66" s="853" t="str">
        <f>IF((0=$C66),"",IFERROR(IF($C66&lt;2,$C66*E66,IF(AND(2&lt;=$C66,$C66&lt;=5),$C66*F66,IF($C66&gt;5,$C66*G66,"No Offer"))),"No Offer"))</f>
        <v/>
      </c>
      <c r="I66" s="854">
        <v>200</v>
      </c>
      <c r="J66" s="854">
        <v>200</v>
      </c>
      <c r="K66" s="854">
        <v>200</v>
      </c>
      <c r="L66" s="855" t="str">
        <f>IF((0=$C66),"",IFERROR(IF($C66&lt;2,$C66*I66,IF(AND(2&lt;=$C66,$C66&lt;=5),$C66*J66,IF($C66&gt;5,$C66*K66,"No Offer"))),"No Offer"))</f>
        <v/>
      </c>
      <c r="M66" s="852" t="s">
        <v>392</v>
      </c>
      <c r="N66" s="852" t="s">
        <v>392</v>
      </c>
      <c r="O66" s="852" t="s">
        <v>392</v>
      </c>
      <c r="P66" s="853" t="str">
        <f>IF((0=$C66),"",IFERROR(IF($C66&lt;2,$C66*M66,IF(AND(2&lt;=$C66,$C66&lt;=5),$C66*N66,IF($C66&gt;5,$C66*O66,"No Offer"))),"No Offer"))</f>
        <v/>
      </c>
      <c r="Q66" s="854">
        <v>10</v>
      </c>
      <c r="R66" s="854">
        <v>10</v>
      </c>
      <c r="S66" s="854">
        <v>10</v>
      </c>
      <c r="T66" s="855" t="str">
        <f>IF((0=$C66),"",IFERROR(IF($C66&lt;2,$C66*Q66,IF(AND(2&lt;=$C66,$C66&lt;=5),$C66*R66,IF($C66&gt;5,$C66*S66,"No Offer"))),"No Offer"))</f>
        <v/>
      </c>
      <c r="U66" s="852">
        <v>7.5</v>
      </c>
      <c r="V66" s="852">
        <v>5</v>
      </c>
      <c r="W66" s="852">
        <v>4.5</v>
      </c>
      <c r="X66" s="853" t="str">
        <f>IF((0=$C66),"",IFERROR(IF($C66&lt;2,$C66*U66,IF(AND(2&lt;=$C66,$C66&lt;=5),$C66*V66,IF($C66&gt;5,$C66*W66,"No Offer"))),"No Offer"))</f>
        <v/>
      </c>
      <c r="Y66" s="854" t="s">
        <v>392</v>
      </c>
      <c r="Z66" s="854" t="s">
        <v>392</v>
      </c>
      <c r="AA66" s="854" t="s">
        <v>392</v>
      </c>
      <c r="AB66" s="855" t="str">
        <f>IF((0=$C66),"",IFERROR(IF($C66&lt;2,$C66*Y66,IF(AND(2&lt;=$C66,$C66&lt;=5),$C66*Z66,IF($C66&gt;5,$C66*AA66,"No Offer"))),"No Offer"))</f>
        <v/>
      </c>
    </row>
    <row r="67" spans="1:28" x14ac:dyDescent="0.2">
      <c r="A67" s="851"/>
      <c r="B67" s="558"/>
      <c r="C67" s="851"/>
      <c r="D67" s="851"/>
      <c r="E67" s="864"/>
      <c r="F67" s="864"/>
      <c r="G67" s="864"/>
      <c r="H67" s="862"/>
      <c r="I67" s="865"/>
      <c r="J67" s="865"/>
      <c r="K67" s="865"/>
      <c r="L67" s="863"/>
      <c r="M67" s="864"/>
      <c r="N67" s="864"/>
      <c r="O67" s="864"/>
      <c r="P67" s="862"/>
      <c r="Q67" s="865"/>
      <c r="R67" s="865"/>
      <c r="S67" s="865"/>
      <c r="T67" s="863"/>
      <c r="U67" s="864"/>
      <c r="V67" s="864"/>
      <c r="W67" s="864"/>
      <c r="X67" s="862"/>
      <c r="Y67" s="865"/>
      <c r="Z67" s="865"/>
      <c r="AA67" s="865"/>
      <c r="AB67" s="863"/>
    </row>
    <row r="68" spans="1:28" ht="25.5" x14ac:dyDescent="0.2">
      <c r="A68" s="866"/>
      <c r="B68" s="847" t="s">
        <v>2920</v>
      </c>
      <c r="C68" s="857"/>
      <c r="D68" s="846"/>
      <c r="E68" s="858" t="s">
        <v>1059</v>
      </c>
      <c r="F68" s="859" t="s">
        <v>2162</v>
      </c>
      <c r="G68" s="858" t="s">
        <v>2129</v>
      </c>
      <c r="H68" s="860" t="str">
        <f>IF((0=$C68),"",IFERROR(IF($C68&lt;2,$C68*E68,IF(AND(2&lt;=$C68,$C68&lt;=5),$C68*F68,IF($C68&gt;5,$C68*G68,"No Offer"))),"No Offer"))</f>
        <v/>
      </c>
      <c r="I68" s="858" t="s">
        <v>1059</v>
      </c>
      <c r="J68" s="859" t="s">
        <v>2162</v>
      </c>
      <c r="K68" s="858" t="s">
        <v>2129</v>
      </c>
      <c r="L68" s="860" t="str">
        <f>IF((0=$C68),"",IFERROR(IF($C68&lt;2,$C68*I68,IF(AND(2&lt;=$C68,$C68&lt;=5),$C68*J68,IF($C68&gt;5,$C68*K68,"No Offer"))),"No Offer"))</f>
        <v/>
      </c>
      <c r="M68" s="858" t="s">
        <v>1059</v>
      </c>
      <c r="N68" s="859" t="s">
        <v>2162</v>
      </c>
      <c r="O68" s="858" t="s">
        <v>2129</v>
      </c>
      <c r="P68" s="860" t="str">
        <f>IF((0=$C68),"",IFERROR(IF($C68&lt;2,$C68*M68,IF(AND(2&lt;=$C68,$C68&lt;=5),$C68*N68,IF($C68&gt;5,$C68*O68,"No Offer"))),"No Offer"))</f>
        <v/>
      </c>
      <c r="Q68" s="858" t="s">
        <v>1059</v>
      </c>
      <c r="R68" s="859" t="s">
        <v>2162</v>
      </c>
      <c r="S68" s="858" t="s">
        <v>2129</v>
      </c>
      <c r="T68" s="860" t="str">
        <f>IF((0=$C68),"",IFERROR(IF($C68&lt;2,$C68*Q68,IF(AND(2&lt;=$C68,$C68&lt;=5),$C68*R68,IF($C68&gt;5,$C68*S68,"No Offer"))),"No Offer"))</f>
        <v/>
      </c>
      <c r="U68" s="858" t="s">
        <v>1059</v>
      </c>
      <c r="V68" s="859" t="s">
        <v>2162</v>
      </c>
      <c r="W68" s="858" t="s">
        <v>2129</v>
      </c>
      <c r="X68" s="860" t="str">
        <f>IF((0=$C68),"",IFERROR(IF($C68&lt;2,$C68*U68,IF(AND(2&lt;=$C68,$C68&lt;=5),$C68*V68,IF($C68&gt;5,$C68*W68,"No Offer"))),"No Offer"))</f>
        <v/>
      </c>
      <c r="Y68" s="858" t="s">
        <v>1059</v>
      </c>
      <c r="Z68" s="859" t="s">
        <v>2162</v>
      </c>
      <c r="AA68" s="858" t="s">
        <v>2129</v>
      </c>
      <c r="AB68" s="860" t="str">
        <f>IF((0=$C68),"",IFERROR(IF($C68&lt;2,$C68*Y68,IF(AND(2&lt;=$C68,$C68&lt;=5),$C68*Z68,IF($C68&gt;5,$C68*AA68,"No Offer"))),"No Offer"))</f>
        <v/>
      </c>
    </row>
    <row r="69" spans="1:28" x14ac:dyDescent="0.2">
      <c r="A69" s="851"/>
      <c r="B69" s="614"/>
      <c r="C69" s="856"/>
      <c r="D69" s="843"/>
      <c r="E69" s="850"/>
      <c r="F69" s="850"/>
      <c r="G69" s="850"/>
      <c r="H69" s="862"/>
      <c r="I69" s="843"/>
      <c r="J69" s="843"/>
      <c r="K69" s="843"/>
      <c r="L69" s="863"/>
      <c r="M69" s="850"/>
      <c r="N69" s="850"/>
      <c r="O69" s="850"/>
      <c r="P69" s="862"/>
      <c r="Q69" s="843"/>
      <c r="R69" s="843"/>
      <c r="S69" s="843"/>
      <c r="T69" s="863"/>
      <c r="U69" s="850"/>
      <c r="V69" s="850"/>
      <c r="W69" s="850"/>
      <c r="X69" s="862"/>
      <c r="Y69" s="843"/>
      <c r="Z69" s="843"/>
      <c r="AA69" s="843"/>
      <c r="AB69" s="863"/>
    </row>
    <row r="70" spans="1:28" ht="25.5" x14ac:dyDescent="0.2">
      <c r="A70" s="851" t="s">
        <v>2921</v>
      </c>
      <c r="B70" s="558" t="s">
        <v>2904</v>
      </c>
      <c r="C70" s="851">
        <f>'Series 1200 Input'!J70</f>
        <v>0</v>
      </c>
      <c r="D70" s="851" t="s">
        <v>30</v>
      </c>
      <c r="E70" s="852">
        <v>219.74</v>
      </c>
      <c r="F70" s="852">
        <v>176.21</v>
      </c>
      <c r="G70" s="852">
        <v>170.71</v>
      </c>
      <c r="H70" s="853" t="str">
        <f>IF((0=$C70),"",IFERROR(IF($C70&lt;2,$C70*E70,IF(AND(2&lt;=$C70,$C70&lt;=5),$C70*F70,IF($C70&gt;5,$C70*G70,"No Offer"))),"No Offer"))</f>
        <v/>
      </c>
      <c r="I70" s="854">
        <v>200</v>
      </c>
      <c r="J70" s="854">
        <v>200</v>
      </c>
      <c r="K70" s="854">
        <v>200</v>
      </c>
      <c r="L70" s="855" t="str">
        <f>IF((0=$C70),"",IFERROR(IF($C70&lt;2,$C70*I70,IF(AND(2&lt;=$C70,$C70&lt;=5),$C70*J70,IF($C70&gt;5,$C70*K70,"No Offer"))),"No Offer"))</f>
        <v/>
      </c>
      <c r="M70" s="852" t="s">
        <v>392</v>
      </c>
      <c r="N70" s="852" t="s">
        <v>392</v>
      </c>
      <c r="O70" s="852" t="s">
        <v>392</v>
      </c>
      <c r="P70" s="853" t="str">
        <f>IF((0=$C70),"",IFERROR(IF($C70&lt;2,$C70*M70,IF(AND(2&lt;=$C70,$C70&lt;=5),$C70*N70,IF($C70&gt;5,$C70*O70,"No Offer"))),"No Offer"))</f>
        <v/>
      </c>
      <c r="Q70" s="854">
        <v>175</v>
      </c>
      <c r="R70" s="854">
        <v>175</v>
      </c>
      <c r="S70" s="854">
        <v>175</v>
      </c>
      <c r="T70" s="855" t="str">
        <f>IF((0=$C70),"",IFERROR(IF($C70&lt;2,$C70*Q70,IF(AND(2&lt;=$C70,$C70&lt;=5),$C70*R70,IF($C70&gt;5,$C70*S70,"No Offer"))),"No Offer"))</f>
        <v/>
      </c>
      <c r="U70" s="852">
        <v>186.2</v>
      </c>
      <c r="V70" s="852">
        <v>179.7</v>
      </c>
      <c r="W70" s="852">
        <v>165.7</v>
      </c>
      <c r="X70" s="853" t="str">
        <f>IF((0=$C70),"",IFERROR(IF($C70&lt;2,$C70*U70,IF(AND(2&lt;=$C70,$C70&lt;=5),$C70*V70,IF($C70&gt;5,$C70*W70,"No Offer"))),"No Offer"))</f>
        <v/>
      </c>
      <c r="Y70" s="854" t="s">
        <v>392</v>
      </c>
      <c r="Z70" s="854" t="s">
        <v>392</v>
      </c>
      <c r="AA70" s="854" t="s">
        <v>392</v>
      </c>
      <c r="AB70" s="855" t="str">
        <f>IF((0=$C70),"",IFERROR(IF($C70&lt;2,$C70*Y70,IF(AND(2&lt;=$C70,$C70&lt;=5),$C70*Z70,IF($C70&gt;5,$C70*AA70,"No Offer"))),"No Offer"))</f>
        <v/>
      </c>
    </row>
    <row r="71" spans="1:28" x14ac:dyDescent="0.2">
      <c r="A71" s="851"/>
      <c r="B71" s="596"/>
      <c r="C71" s="851"/>
      <c r="D71" s="861"/>
      <c r="E71" s="852"/>
      <c r="F71" s="852"/>
      <c r="G71" s="852"/>
      <c r="H71" s="862"/>
      <c r="I71" s="854"/>
      <c r="J71" s="854"/>
      <c r="K71" s="854"/>
      <c r="L71" s="863"/>
      <c r="M71" s="852"/>
      <c r="N71" s="852"/>
      <c r="O71" s="852"/>
      <c r="P71" s="862"/>
      <c r="Q71" s="854"/>
      <c r="R71" s="854"/>
      <c r="S71" s="854"/>
      <c r="T71" s="863"/>
      <c r="U71" s="852"/>
      <c r="V71" s="852"/>
      <c r="W71" s="852"/>
      <c r="X71" s="862"/>
      <c r="Y71" s="854"/>
      <c r="Z71" s="854"/>
      <c r="AA71" s="854"/>
      <c r="AB71" s="863"/>
    </row>
    <row r="72" spans="1:28" ht="25.5" x14ac:dyDescent="0.2">
      <c r="A72" s="851" t="s">
        <v>2922</v>
      </c>
      <c r="B72" s="558" t="s">
        <v>2906</v>
      </c>
      <c r="C72" s="851">
        <f>'Series 1200 Input'!J72</f>
        <v>0</v>
      </c>
      <c r="D72" s="851" t="s">
        <v>30</v>
      </c>
      <c r="E72" s="852">
        <v>225.06</v>
      </c>
      <c r="F72" s="852">
        <v>181.54</v>
      </c>
      <c r="G72" s="852">
        <v>176.03</v>
      </c>
      <c r="H72" s="853" t="str">
        <f>IF((0=$C72),"",IFERROR(IF($C72&lt;2,$C72*E72,IF(AND(2&lt;=$C72,$C72&lt;=5),$C72*F72,IF($C72&gt;5,$C72*G72,"No Offer"))),"No Offer"))</f>
        <v/>
      </c>
      <c r="I72" s="854">
        <v>200</v>
      </c>
      <c r="J72" s="854">
        <v>200</v>
      </c>
      <c r="K72" s="854">
        <v>200</v>
      </c>
      <c r="L72" s="855" t="str">
        <f>IF((0=$C72),"",IFERROR(IF($C72&lt;2,$C72*I72,IF(AND(2&lt;=$C72,$C72&lt;=5),$C72*J72,IF($C72&gt;5,$C72*K72,"No Offer"))),"No Offer"))</f>
        <v/>
      </c>
      <c r="M72" s="852" t="s">
        <v>392</v>
      </c>
      <c r="N72" s="852" t="s">
        <v>392</v>
      </c>
      <c r="O72" s="852" t="s">
        <v>392</v>
      </c>
      <c r="P72" s="853" t="str">
        <f>IF((0=$C72),"",IFERROR(IF($C72&lt;2,$C72*M72,IF(AND(2&lt;=$C72,$C72&lt;=5),$C72*N72,IF($C72&gt;5,$C72*O72,"No Offer"))),"No Offer"))</f>
        <v/>
      </c>
      <c r="Q72" s="854">
        <v>175</v>
      </c>
      <c r="R72" s="854">
        <v>175</v>
      </c>
      <c r="S72" s="854">
        <v>175</v>
      </c>
      <c r="T72" s="855" t="str">
        <f>IF((0=$C72),"",IFERROR(IF($C72&lt;2,$C72*Q72,IF(AND(2&lt;=$C72,$C72&lt;=5),$C72*R72,IF($C72&gt;5,$C72*S72,"No Offer"))),"No Offer"))</f>
        <v/>
      </c>
      <c r="U72" s="852">
        <v>241.2</v>
      </c>
      <c r="V72" s="852">
        <v>234.7</v>
      </c>
      <c r="W72" s="852">
        <v>220.7</v>
      </c>
      <c r="X72" s="853" t="str">
        <f>IF((0=$C72),"",IFERROR(IF($C72&lt;2,$C72*U72,IF(AND(2&lt;=$C72,$C72&lt;=5),$C72*V72,IF($C72&gt;5,$C72*W72,"No Offer"))),"No Offer"))</f>
        <v/>
      </c>
      <c r="Y72" s="854" t="s">
        <v>392</v>
      </c>
      <c r="Z72" s="854" t="s">
        <v>392</v>
      </c>
      <c r="AA72" s="854" t="s">
        <v>392</v>
      </c>
      <c r="AB72" s="855" t="str">
        <f>IF((0=$C72),"",IFERROR(IF($C72&lt;2,$C72*Y72,IF(AND(2&lt;=$C72,$C72&lt;=5),$C72*Z72,IF($C72&gt;5,$C72*AA72,"No Offer"))),"No Offer"))</f>
        <v/>
      </c>
    </row>
    <row r="73" spans="1:28" x14ac:dyDescent="0.2">
      <c r="A73" s="851"/>
      <c r="B73" s="596"/>
      <c r="C73" s="851"/>
      <c r="D73" s="861"/>
      <c r="E73" s="852"/>
      <c r="F73" s="852"/>
      <c r="G73" s="852"/>
      <c r="H73" s="862"/>
      <c r="I73" s="854"/>
      <c r="J73" s="854"/>
      <c r="K73" s="854"/>
      <c r="L73" s="863"/>
      <c r="M73" s="852"/>
      <c r="N73" s="852"/>
      <c r="O73" s="852"/>
      <c r="P73" s="862"/>
      <c r="Q73" s="854"/>
      <c r="R73" s="854"/>
      <c r="S73" s="854"/>
      <c r="T73" s="863"/>
      <c r="U73" s="852"/>
      <c r="V73" s="852"/>
      <c r="W73" s="852"/>
      <c r="X73" s="862"/>
      <c r="Y73" s="854"/>
      <c r="Z73" s="854"/>
      <c r="AA73" s="854"/>
      <c r="AB73" s="863"/>
    </row>
    <row r="74" spans="1:28" ht="38.25" x14ac:dyDescent="0.2">
      <c r="A74" s="851" t="s">
        <v>2923</v>
      </c>
      <c r="B74" s="558" t="s">
        <v>2908</v>
      </c>
      <c r="C74" s="851">
        <f>'Series 1200 Input'!J74</f>
        <v>0</v>
      </c>
      <c r="D74" s="851" t="s">
        <v>30</v>
      </c>
      <c r="E74" s="852">
        <v>320.89</v>
      </c>
      <c r="F74" s="852">
        <v>277.37</v>
      </c>
      <c r="G74" s="852">
        <v>271.86</v>
      </c>
      <c r="H74" s="853" t="str">
        <f>IF((0=$C74),"",IFERROR(IF($C74&lt;2,$C74*E74,IF(AND(2&lt;=$C74,$C74&lt;=5),$C74*F74,IF($C74&gt;5,$C74*G74,"No Offer"))),"No Offer"))</f>
        <v/>
      </c>
      <c r="I74" s="854">
        <v>200</v>
      </c>
      <c r="J74" s="854">
        <v>200</v>
      </c>
      <c r="K74" s="854">
        <v>200</v>
      </c>
      <c r="L74" s="855" t="str">
        <f>IF((0=$C74),"",IFERROR(IF($C74&lt;2,$C74*I74,IF(AND(2&lt;=$C74,$C74&lt;=5),$C74*J74,IF($C74&gt;5,$C74*K74,"No Offer"))),"No Offer"))</f>
        <v/>
      </c>
      <c r="M74" s="852" t="s">
        <v>392</v>
      </c>
      <c r="N74" s="852" t="s">
        <v>392</v>
      </c>
      <c r="O74" s="852" t="s">
        <v>392</v>
      </c>
      <c r="P74" s="853" t="str">
        <f>IF((0=$C74),"",IFERROR(IF($C74&lt;2,$C74*M74,IF(AND(2&lt;=$C74,$C74&lt;=5),$C74*N74,IF($C74&gt;5,$C74*O74,"No Offer"))),"No Offer"))</f>
        <v/>
      </c>
      <c r="Q74" s="854">
        <v>275</v>
      </c>
      <c r="R74" s="854">
        <v>275</v>
      </c>
      <c r="S74" s="854">
        <v>275</v>
      </c>
      <c r="T74" s="855" t="str">
        <f>IF((0=$C74),"",IFERROR(IF($C74&lt;2,$C74*Q74,IF(AND(2&lt;=$C74,$C74&lt;=5),$C74*R74,IF($C74&gt;5,$C74*S74,"No Offer"))),"No Offer"))</f>
        <v/>
      </c>
      <c r="U74" s="852">
        <v>430</v>
      </c>
      <c r="V74" s="852">
        <v>414</v>
      </c>
      <c r="W74" s="852">
        <v>397.5</v>
      </c>
      <c r="X74" s="853" t="str">
        <f>IF((0=$C74),"",IFERROR(IF($C74&lt;2,$C74*U74,IF(AND(2&lt;=$C74,$C74&lt;=5),$C74*V74,IF($C74&gt;5,$C74*W74,"No Offer"))),"No Offer"))</f>
        <v/>
      </c>
      <c r="Y74" s="854" t="s">
        <v>392</v>
      </c>
      <c r="Z74" s="854" t="s">
        <v>392</v>
      </c>
      <c r="AA74" s="854" t="s">
        <v>392</v>
      </c>
      <c r="AB74" s="855" t="str">
        <f>IF((0=$C74),"",IFERROR(IF($C74&lt;2,$C74*Y74,IF(AND(2&lt;=$C74,$C74&lt;=5),$C74*Z74,IF($C74&gt;5,$C74*AA74,"No Offer"))),"No Offer"))</f>
        <v/>
      </c>
    </row>
    <row r="75" spans="1:28" x14ac:dyDescent="0.2">
      <c r="A75" s="851"/>
      <c r="B75" s="596"/>
      <c r="C75" s="851"/>
      <c r="D75" s="861"/>
      <c r="E75" s="852"/>
      <c r="F75" s="852"/>
      <c r="G75" s="852"/>
      <c r="H75" s="862"/>
      <c r="I75" s="854"/>
      <c r="J75" s="854"/>
      <c r="K75" s="854"/>
      <c r="L75" s="863"/>
      <c r="M75" s="852"/>
      <c r="N75" s="852"/>
      <c r="O75" s="852"/>
      <c r="P75" s="862"/>
      <c r="Q75" s="854"/>
      <c r="R75" s="854"/>
      <c r="S75" s="854"/>
      <c r="T75" s="863"/>
      <c r="U75" s="852"/>
      <c r="V75" s="852"/>
      <c r="W75" s="852"/>
      <c r="X75" s="862"/>
      <c r="Y75" s="854"/>
      <c r="Z75" s="854"/>
      <c r="AA75" s="854"/>
      <c r="AB75" s="863"/>
    </row>
    <row r="76" spans="1:28" ht="25.5" x14ac:dyDescent="0.2">
      <c r="A76" s="851" t="s">
        <v>2924</v>
      </c>
      <c r="B76" s="558" t="s">
        <v>2910</v>
      </c>
      <c r="C76" s="851">
        <f>'Series 1200 Input'!J76</f>
        <v>0</v>
      </c>
      <c r="D76" s="851" t="s">
        <v>30</v>
      </c>
      <c r="E76" s="852">
        <v>230.38</v>
      </c>
      <c r="F76" s="852">
        <v>186.86</v>
      </c>
      <c r="G76" s="852">
        <v>181.35</v>
      </c>
      <c r="H76" s="853" t="str">
        <f>IF((0=$C76),"",IFERROR(IF($C76&lt;2,$C76*E76,IF(AND(2&lt;=$C76,$C76&lt;=5),$C76*F76,IF($C76&gt;5,$C76*G76,"No Offer"))),"No Offer"))</f>
        <v/>
      </c>
      <c r="I76" s="854">
        <v>200</v>
      </c>
      <c r="J76" s="854">
        <v>200</v>
      </c>
      <c r="K76" s="854">
        <v>200</v>
      </c>
      <c r="L76" s="855" t="str">
        <f>IF((0=$C76),"",IFERROR(IF($C76&lt;2,$C76*I76,IF(AND(2&lt;=$C76,$C76&lt;=5),$C76*J76,IF($C76&gt;5,$C76*K76,"No Offer"))),"No Offer"))</f>
        <v/>
      </c>
      <c r="M76" s="852" t="s">
        <v>392</v>
      </c>
      <c r="N76" s="852" t="s">
        <v>392</v>
      </c>
      <c r="O76" s="852" t="s">
        <v>392</v>
      </c>
      <c r="P76" s="853" t="str">
        <f>IF((0=$C76),"",IFERROR(IF($C76&lt;2,$C76*M76,IF(AND(2&lt;=$C76,$C76&lt;=5),$C76*N76,IF($C76&gt;5,$C76*O76,"No Offer"))),"No Offer"))</f>
        <v/>
      </c>
      <c r="Q76" s="854">
        <v>195</v>
      </c>
      <c r="R76" s="854">
        <v>195</v>
      </c>
      <c r="S76" s="854">
        <v>195</v>
      </c>
      <c r="T76" s="855" t="str">
        <f>IF((0=$C76),"",IFERROR(IF($C76&lt;2,$C76*Q76,IF(AND(2&lt;=$C76,$C76&lt;=5),$C76*R76,IF($C76&gt;5,$C76*S76,"No Offer"))),"No Offer"))</f>
        <v/>
      </c>
      <c r="U76" s="852">
        <v>230.2</v>
      </c>
      <c r="V76" s="852">
        <v>223.7</v>
      </c>
      <c r="W76" s="852">
        <v>209.7</v>
      </c>
      <c r="X76" s="853" t="str">
        <f>IF((0=$C76),"",IFERROR(IF($C76&lt;2,$C76*U76,IF(AND(2&lt;=$C76,$C76&lt;=5),$C76*V76,IF($C76&gt;5,$C76*W76,"No Offer"))),"No Offer"))</f>
        <v/>
      </c>
      <c r="Y76" s="854" t="s">
        <v>392</v>
      </c>
      <c r="Z76" s="854" t="s">
        <v>392</v>
      </c>
      <c r="AA76" s="854" t="s">
        <v>392</v>
      </c>
      <c r="AB76" s="855" t="str">
        <f>IF((0=$C76),"",IFERROR(IF($C76&lt;2,$C76*Y76,IF(AND(2&lt;=$C76,$C76&lt;=5),$C76*Z76,IF($C76&gt;5,$C76*AA76,"No Offer"))),"No Offer"))</f>
        <v/>
      </c>
    </row>
    <row r="77" spans="1:28" x14ac:dyDescent="0.2">
      <c r="A77" s="851"/>
      <c r="B77" s="596"/>
      <c r="C77" s="851"/>
      <c r="D77" s="861"/>
      <c r="E77" s="852"/>
      <c r="F77" s="852"/>
      <c r="G77" s="852"/>
      <c r="H77" s="862"/>
      <c r="I77" s="854"/>
      <c r="J77" s="854"/>
      <c r="K77" s="854"/>
      <c r="L77" s="863"/>
      <c r="M77" s="852"/>
      <c r="N77" s="852"/>
      <c r="O77" s="852"/>
      <c r="P77" s="862"/>
      <c r="Q77" s="854"/>
      <c r="R77" s="854"/>
      <c r="S77" s="854"/>
      <c r="T77" s="863"/>
      <c r="U77" s="852"/>
      <c r="V77" s="852"/>
      <c r="W77" s="852"/>
      <c r="X77" s="862"/>
      <c r="Y77" s="854"/>
      <c r="Z77" s="854"/>
      <c r="AA77" s="854"/>
      <c r="AB77" s="863"/>
    </row>
    <row r="78" spans="1:28" ht="25.5" x14ac:dyDescent="0.2">
      <c r="A78" s="851" t="s">
        <v>2925</v>
      </c>
      <c r="B78" s="558" t="s">
        <v>2912</v>
      </c>
      <c r="C78" s="851">
        <f>'Series 1200 Input'!J78</f>
        <v>0</v>
      </c>
      <c r="D78" s="851" t="s">
        <v>30</v>
      </c>
      <c r="E78" s="852">
        <v>235.71</v>
      </c>
      <c r="F78" s="852">
        <v>192.18</v>
      </c>
      <c r="G78" s="852">
        <v>186.68</v>
      </c>
      <c r="H78" s="853" t="str">
        <f>IF((0=$C78),"",IFERROR(IF($C78&lt;2,$C78*E78,IF(AND(2&lt;=$C78,$C78&lt;=5),$C78*F78,IF($C78&gt;5,$C78*G78,"No Offer"))),"No Offer"))</f>
        <v/>
      </c>
      <c r="I78" s="854">
        <v>200</v>
      </c>
      <c r="J78" s="854">
        <v>200</v>
      </c>
      <c r="K78" s="854">
        <v>200</v>
      </c>
      <c r="L78" s="855" t="str">
        <f>IF((0=$C78),"",IFERROR(IF($C78&lt;2,$C78*I78,IF(AND(2&lt;=$C78,$C78&lt;=5),$C78*J78,IF($C78&gt;5,$C78*K78,"No Offer"))),"No Offer"))</f>
        <v/>
      </c>
      <c r="M78" s="852" t="s">
        <v>392</v>
      </c>
      <c r="N78" s="852" t="s">
        <v>392</v>
      </c>
      <c r="O78" s="852" t="s">
        <v>392</v>
      </c>
      <c r="P78" s="853" t="str">
        <f>IF((0=$C78),"",IFERROR(IF($C78&lt;2,$C78*M78,IF(AND(2&lt;=$C78,$C78&lt;=5),$C78*N78,IF($C78&gt;5,$C78*O78,"No Offer"))),"No Offer"))</f>
        <v/>
      </c>
      <c r="Q78" s="854">
        <v>195</v>
      </c>
      <c r="R78" s="854">
        <v>195</v>
      </c>
      <c r="S78" s="854">
        <v>195</v>
      </c>
      <c r="T78" s="855" t="str">
        <f>IF((0=$C78),"",IFERROR(IF($C78&lt;2,$C78*Q78,IF(AND(2&lt;=$C78,$C78&lt;=5),$C78*R78,IF($C78&gt;5,$C78*S78,"No Offer"))),"No Offer"))</f>
        <v/>
      </c>
      <c r="U78" s="852">
        <v>252.2</v>
      </c>
      <c r="V78" s="852">
        <v>245.7</v>
      </c>
      <c r="W78" s="852">
        <v>231.7</v>
      </c>
      <c r="X78" s="853" t="str">
        <f>IF((0=$C78),"",IFERROR(IF($C78&lt;2,$C78*U78,IF(AND(2&lt;=$C78,$C78&lt;=5),$C78*V78,IF($C78&gt;5,$C78*W78,"No Offer"))),"No Offer"))</f>
        <v/>
      </c>
      <c r="Y78" s="854" t="s">
        <v>392</v>
      </c>
      <c r="Z78" s="854" t="s">
        <v>392</v>
      </c>
      <c r="AA78" s="854" t="s">
        <v>392</v>
      </c>
      <c r="AB78" s="855" t="str">
        <f>IF((0=$C78),"",IFERROR(IF($C78&lt;2,$C78*Y78,IF(AND(2&lt;=$C78,$C78&lt;=5),$C78*Z78,IF($C78&gt;5,$C78*AA78,"No Offer"))),"No Offer"))</f>
        <v/>
      </c>
    </row>
    <row r="79" spans="1:28" x14ac:dyDescent="0.2">
      <c r="A79" s="851"/>
      <c r="B79" s="596"/>
      <c r="C79" s="851"/>
      <c r="D79" s="861"/>
      <c r="E79" s="852"/>
      <c r="F79" s="852"/>
      <c r="G79" s="852"/>
      <c r="H79" s="862"/>
      <c r="I79" s="854"/>
      <c r="J79" s="854"/>
      <c r="K79" s="854"/>
      <c r="L79" s="863"/>
      <c r="M79" s="852"/>
      <c r="N79" s="852"/>
      <c r="O79" s="852"/>
      <c r="P79" s="862"/>
      <c r="Q79" s="854"/>
      <c r="R79" s="854"/>
      <c r="S79" s="854"/>
      <c r="T79" s="863"/>
      <c r="U79" s="852"/>
      <c r="V79" s="852"/>
      <c r="W79" s="852"/>
      <c r="X79" s="862"/>
      <c r="Y79" s="854"/>
      <c r="Z79" s="854"/>
      <c r="AA79" s="854"/>
      <c r="AB79" s="863"/>
    </row>
    <row r="80" spans="1:28" ht="38.25" x14ac:dyDescent="0.2">
      <c r="A80" s="851" t="s">
        <v>2926</v>
      </c>
      <c r="B80" s="558" t="s">
        <v>2914</v>
      </c>
      <c r="C80" s="851">
        <f>'Series 1200 Input'!J80</f>
        <v>0</v>
      </c>
      <c r="D80" s="851" t="s">
        <v>30</v>
      </c>
      <c r="E80" s="852">
        <v>564.47</v>
      </c>
      <c r="F80" s="852">
        <v>520.94000000000005</v>
      </c>
      <c r="G80" s="852">
        <v>471.51</v>
      </c>
      <c r="H80" s="853" t="str">
        <f>IF((0=$C80),"",IFERROR(IF($C80&lt;2,$C80*E80,IF(AND(2&lt;=$C80,$C80&lt;=5),$C80*F80,IF($C80&gt;5,$C80*G80,"No Offer"))),"No Offer"))</f>
        <v/>
      </c>
      <c r="I80" s="854">
        <v>200</v>
      </c>
      <c r="J80" s="854">
        <v>200</v>
      </c>
      <c r="K80" s="854">
        <v>200</v>
      </c>
      <c r="L80" s="855" t="str">
        <f>IF((0=$C80),"",IFERROR(IF($C80&lt;2,$C80*I80,IF(AND(2&lt;=$C80,$C80&lt;=5),$C80*J80,IF($C80&gt;5,$C80*K80,"No Offer"))),"No Offer"))</f>
        <v/>
      </c>
      <c r="M80" s="852" t="s">
        <v>392</v>
      </c>
      <c r="N80" s="852" t="s">
        <v>392</v>
      </c>
      <c r="O80" s="852" t="s">
        <v>392</v>
      </c>
      <c r="P80" s="853" t="str">
        <f>IF((0=$C80),"",IFERROR(IF($C80&lt;2,$C80*M80,IF(AND(2&lt;=$C80,$C80&lt;=5),$C80*N80,IF($C80&gt;5,$C80*O80,"No Offer"))),"No Offer"))</f>
        <v/>
      </c>
      <c r="Q80" s="854">
        <v>295</v>
      </c>
      <c r="R80" s="854">
        <v>295</v>
      </c>
      <c r="S80" s="854">
        <v>295</v>
      </c>
      <c r="T80" s="855" t="str">
        <f>IF((0=$C80),"",IFERROR(IF($C80&lt;2,$C80*Q80,IF(AND(2&lt;=$C80,$C80&lt;=5),$C80*R80,IF($C80&gt;5,$C80*S80,"No Offer"))),"No Offer"))</f>
        <v/>
      </c>
      <c r="U80" s="852">
        <v>475</v>
      </c>
      <c r="V80" s="852">
        <v>459</v>
      </c>
      <c r="W80" s="852">
        <v>439.38</v>
      </c>
      <c r="X80" s="853" t="str">
        <f>IF((0=$C80),"",IFERROR(IF($C80&lt;2,$C80*U80,IF(AND(2&lt;=$C80,$C80&lt;=5),$C80*V80,IF($C80&gt;5,$C80*W80,"No Offer"))),"No Offer"))</f>
        <v/>
      </c>
      <c r="Y80" s="854" t="s">
        <v>392</v>
      </c>
      <c r="Z80" s="854" t="s">
        <v>392</v>
      </c>
      <c r="AA80" s="854" t="s">
        <v>392</v>
      </c>
      <c r="AB80" s="855" t="str">
        <f>IF((0=$C80),"",IFERROR(IF($C80&lt;2,$C80*Y80,IF(AND(2&lt;=$C80,$C80&lt;=5),$C80*Z80,IF($C80&gt;5,$C80*AA80,"No Offer"))),"No Offer"))</f>
        <v/>
      </c>
    </row>
    <row r="81" spans="1:28" x14ac:dyDescent="0.2">
      <c r="A81" s="851"/>
      <c r="B81" s="558"/>
      <c r="C81" s="851"/>
      <c r="D81" s="851"/>
      <c r="E81" s="852"/>
      <c r="F81" s="852"/>
      <c r="G81" s="852"/>
      <c r="H81" s="862"/>
      <c r="I81" s="854"/>
      <c r="J81" s="854"/>
      <c r="K81" s="854"/>
      <c r="L81" s="863"/>
      <c r="M81" s="852"/>
      <c r="N81" s="852"/>
      <c r="O81" s="852"/>
      <c r="P81" s="862"/>
      <c r="Q81" s="854"/>
      <c r="R81" s="854"/>
      <c r="S81" s="854"/>
      <c r="T81" s="863"/>
      <c r="U81" s="852"/>
      <c r="V81" s="852"/>
      <c r="W81" s="852"/>
      <c r="X81" s="862"/>
      <c r="Y81" s="854"/>
      <c r="Z81" s="854"/>
      <c r="AA81" s="854"/>
      <c r="AB81" s="863"/>
    </row>
    <row r="82" spans="1:28" ht="25.5" x14ac:dyDescent="0.2">
      <c r="A82" s="851" t="s">
        <v>2927</v>
      </c>
      <c r="B82" s="558" t="s">
        <v>2916</v>
      </c>
      <c r="C82" s="851">
        <f>'Series 1200 Input'!J82</f>
        <v>0</v>
      </c>
      <c r="D82" s="851" t="s">
        <v>30</v>
      </c>
      <c r="E82" s="852">
        <v>249.8</v>
      </c>
      <c r="F82" s="852">
        <v>206.28</v>
      </c>
      <c r="G82" s="852">
        <v>200.78</v>
      </c>
      <c r="H82" s="853" t="str">
        <f>IF((0=$C82),"",IFERROR(IF($C82&lt;2,$C82*E82,IF(AND(2&lt;=$C82,$C82&lt;=5),$C82*F82,IF($C82&gt;5,$C82*G82,"No Offer"))),"No Offer"))</f>
        <v/>
      </c>
      <c r="I82" s="854">
        <v>200</v>
      </c>
      <c r="J82" s="854">
        <v>200</v>
      </c>
      <c r="K82" s="854">
        <v>200</v>
      </c>
      <c r="L82" s="855" t="str">
        <f>IF((0=$C82),"",IFERROR(IF($C82&lt;2,$C82*I82,IF(AND(2&lt;=$C82,$C82&lt;=5),$C82*J82,IF($C82&gt;5,$C82*K82,"No Offer"))),"No Offer"))</f>
        <v/>
      </c>
      <c r="M82" s="852" t="s">
        <v>392</v>
      </c>
      <c r="N82" s="852" t="s">
        <v>392</v>
      </c>
      <c r="O82" s="852" t="s">
        <v>392</v>
      </c>
      <c r="P82" s="853" t="str">
        <f>IF((0=$C82),"",IFERROR(IF($C82&lt;2,$C82*M82,IF(AND(2&lt;=$C82,$C82&lt;=5),$C82*N82,IF($C82&gt;5,$C82*O82,"No Offer"))),"No Offer"))</f>
        <v/>
      </c>
      <c r="Q82" s="854">
        <v>215</v>
      </c>
      <c r="R82" s="854">
        <v>215</v>
      </c>
      <c r="S82" s="854">
        <v>215</v>
      </c>
      <c r="T82" s="855" t="str">
        <f>IF((0=$C82),"",IFERROR(IF($C82&lt;2,$C82*Q82,IF(AND(2&lt;=$C82,$C82&lt;=5),$C82*R82,IF($C82&gt;5,$C82*S82,"No Offer"))),"No Offer"))</f>
        <v/>
      </c>
      <c r="U82" s="852">
        <v>292.7</v>
      </c>
      <c r="V82" s="852">
        <v>286.2</v>
      </c>
      <c r="W82" s="852">
        <v>272.2</v>
      </c>
      <c r="X82" s="853" t="str">
        <f>IF((0=$C82),"",IFERROR(IF($C82&lt;2,$C82*U82,IF(AND(2&lt;=$C82,$C82&lt;=5),$C82*V82,IF($C82&gt;5,$C82*W82,"No Offer"))),"No Offer"))</f>
        <v/>
      </c>
      <c r="Y82" s="854" t="s">
        <v>392</v>
      </c>
      <c r="Z82" s="854" t="s">
        <v>392</v>
      </c>
      <c r="AA82" s="854" t="s">
        <v>392</v>
      </c>
      <c r="AB82" s="855" t="str">
        <f>IF((0=$C82),"",IFERROR(IF($C82&lt;2,$C82*Y82,IF(AND(2&lt;=$C82,$C82&lt;=5),$C82*Z82,IF($C82&gt;5,$C82*AA82,"No Offer"))),"No Offer"))</f>
        <v/>
      </c>
    </row>
    <row r="83" spans="1:28" x14ac:dyDescent="0.2">
      <c r="A83" s="851"/>
      <c r="B83" s="596"/>
      <c r="C83" s="851"/>
      <c r="D83" s="861"/>
      <c r="E83" s="852"/>
      <c r="F83" s="852"/>
      <c r="G83" s="852"/>
      <c r="H83" s="862"/>
      <c r="I83" s="854"/>
      <c r="J83" s="854"/>
      <c r="K83" s="854"/>
      <c r="L83" s="863"/>
      <c r="M83" s="852"/>
      <c r="N83" s="852"/>
      <c r="O83" s="852"/>
      <c r="P83" s="862"/>
      <c r="Q83" s="854"/>
      <c r="R83" s="854"/>
      <c r="S83" s="854"/>
      <c r="T83" s="863"/>
      <c r="U83" s="852"/>
      <c r="V83" s="852"/>
      <c r="W83" s="852"/>
      <c r="X83" s="862"/>
      <c r="Y83" s="854"/>
      <c r="Z83" s="854"/>
      <c r="AA83" s="854"/>
      <c r="AB83" s="863"/>
    </row>
    <row r="84" spans="1:28" ht="25.5" x14ac:dyDescent="0.2">
      <c r="A84" s="851" t="s">
        <v>2928</v>
      </c>
      <c r="B84" s="558" t="s">
        <v>2918</v>
      </c>
      <c r="C84" s="851">
        <f>'Series 1200 Input'!J84</f>
        <v>0</v>
      </c>
      <c r="D84" s="851" t="s">
        <v>30</v>
      </c>
      <c r="E84" s="852">
        <v>297.72000000000003</v>
      </c>
      <c r="F84" s="852">
        <v>254.2</v>
      </c>
      <c r="G84" s="852">
        <v>248.69</v>
      </c>
      <c r="H84" s="853" t="str">
        <f>IF((0=$C84),"",IFERROR(IF($C84&lt;2,$C84*E84,IF(AND(2&lt;=$C84,$C84&lt;=5),$C84*F84,IF($C84&gt;5,$C84*G84,"No Offer"))),"No Offer"))</f>
        <v/>
      </c>
      <c r="I84" s="854">
        <v>200</v>
      </c>
      <c r="J84" s="854">
        <v>200</v>
      </c>
      <c r="K84" s="854">
        <v>200</v>
      </c>
      <c r="L84" s="855" t="str">
        <f>IF((0=$C84),"",IFERROR(IF($C84&lt;2,$C84*I84,IF(AND(2&lt;=$C84,$C84&lt;=5),$C84*J84,IF($C84&gt;5,$C84*K84,"No Offer"))),"No Offer"))</f>
        <v/>
      </c>
      <c r="M84" s="852" t="s">
        <v>392</v>
      </c>
      <c r="N84" s="852" t="s">
        <v>392</v>
      </c>
      <c r="O84" s="852" t="s">
        <v>392</v>
      </c>
      <c r="P84" s="853" t="str">
        <f>IF((0=$C84),"",IFERROR(IF($C84&lt;2,$C84*M84,IF(AND(2&lt;=$C84,$C84&lt;=5),$C84*N84,IF($C84&gt;5,$C84*O84,"No Offer"))),"No Offer"))</f>
        <v/>
      </c>
      <c r="Q84" s="854">
        <v>215</v>
      </c>
      <c r="R84" s="854">
        <v>215</v>
      </c>
      <c r="S84" s="854">
        <v>215</v>
      </c>
      <c r="T84" s="855" t="str">
        <f>IF((0=$C84),"",IFERROR(IF($C84&lt;2,$C84*Q84,IF(AND(2&lt;=$C84,$C84&lt;=5),$C84*R84,IF($C84&gt;5,$C84*S84,"No Offer"))),"No Offer"))</f>
        <v/>
      </c>
      <c r="U84" s="852">
        <v>332.2</v>
      </c>
      <c r="V84" s="852">
        <v>325.7</v>
      </c>
      <c r="W84" s="852">
        <v>311.7</v>
      </c>
      <c r="X84" s="853" t="str">
        <f>IF((0=$C84),"",IFERROR(IF($C84&lt;2,$C84*U84,IF(AND(2&lt;=$C84,$C84&lt;=5),$C84*V84,IF($C84&gt;5,$C84*W84,"No Offer"))),"No Offer"))</f>
        <v/>
      </c>
      <c r="Y84" s="854" t="s">
        <v>392</v>
      </c>
      <c r="Z84" s="854" t="s">
        <v>392</v>
      </c>
      <c r="AA84" s="854" t="s">
        <v>392</v>
      </c>
      <c r="AB84" s="855" t="str">
        <f>IF((0=$C84),"",IFERROR(IF($C84&lt;2,$C84*Y84,IF(AND(2&lt;=$C84,$C84&lt;=5),$C84*Z84,IF($C84&gt;5,$C84*AA84,"No Offer"))),"No Offer"))</f>
        <v/>
      </c>
    </row>
    <row r="85" spans="1:28" x14ac:dyDescent="0.2">
      <c r="A85" s="851"/>
      <c r="B85" s="558"/>
      <c r="C85" s="851"/>
      <c r="D85" s="851"/>
      <c r="E85" s="852"/>
      <c r="F85" s="852"/>
      <c r="G85" s="852"/>
      <c r="H85" s="862"/>
      <c r="I85" s="854"/>
      <c r="J85" s="854"/>
      <c r="K85" s="854"/>
      <c r="L85" s="863"/>
      <c r="M85" s="852"/>
      <c r="N85" s="852"/>
      <c r="O85" s="852"/>
      <c r="P85" s="862"/>
      <c r="Q85" s="854"/>
      <c r="R85" s="854"/>
      <c r="S85" s="854"/>
      <c r="T85" s="863"/>
      <c r="U85" s="852"/>
      <c r="V85" s="852"/>
      <c r="W85" s="852"/>
      <c r="X85" s="862"/>
      <c r="Y85" s="854"/>
      <c r="Z85" s="854"/>
      <c r="AA85" s="854"/>
      <c r="AB85" s="863"/>
    </row>
    <row r="86" spans="1:28" x14ac:dyDescent="0.2">
      <c r="A86" s="851" t="s">
        <v>2929</v>
      </c>
      <c r="B86" s="558" t="s">
        <v>2893</v>
      </c>
      <c r="C86" s="851">
        <f>'Series 1200 Input'!J86</f>
        <v>0</v>
      </c>
      <c r="D86" s="851" t="s">
        <v>30</v>
      </c>
      <c r="E86" s="852">
        <v>61.47</v>
      </c>
      <c r="F86" s="852">
        <v>61.47</v>
      </c>
      <c r="G86" s="852">
        <v>61.47</v>
      </c>
      <c r="H86" s="853" t="str">
        <f>IF((0=$C86),"",IFERROR(IF($C86&lt;2,$C86*E86,IF(AND(2&lt;=$C86,$C86&lt;=5),$C86*F86,IF($C86&gt;5,$C86*G86,"No Offer"))),"No Offer"))</f>
        <v/>
      </c>
      <c r="I86" s="854">
        <v>200</v>
      </c>
      <c r="J86" s="854">
        <v>200</v>
      </c>
      <c r="K86" s="854">
        <v>200</v>
      </c>
      <c r="L86" s="855" t="str">
        <f>IF((0=$C86),"",IFERROR(IF($C86&lt;2,$C86*I86,IF(AND(2&lt;=$C86,$C86&lt;=5),$C86*J86,IF($C86&gt;5,$C86*K86,"No Offer"))),"No Offer"))</f>
        <v/>
      </c>
      <c r="M86" s="852" t="s">
        <v>392</v>
      </c>
      <c r="N86" s="852" t="s">
        <v>392</v>
      </c>
      <c r="O86" s="852" t="s">
        <v>392</v>
      </c>
      <c r="P86" s="853" t="str">
        <f>IF((0=$C86),"",IFERROR(IF($C86&lt;2,$C86*M86,IF(AND(2&lt;=$C86,$C86&lt;=5),$C86*N86,IF($C86&gt;5,$C86*O86,"No Offer"))),"No Offer"))</f>
        <v/>
      </c>
      <c r="Q86" s="854">
        <v>10</v>
      </c>
      <c r="R86" s="854">
        <v>10</v>
      </c>
      <c r="S86" s="854">
        <v>10</v>
      </c>
      <c r="T86" s="855" t="str">
        <f>IF((0=$C86),"",IFERROR(IF($C86&lt;2,$C86*Q86,IF(AND(2&lt;=$C86,$C86&lt;=5),$C86*R86,IF($C86&gt;5,$C86*S86,"No Offer"))),"No Offer"))</f>
        <v/>
      </c>
      <c r="U86" s="852">
        <v>7.5</v>
      </c>
      <c r="V86" s="852">
        <v>5</v>
      </c>
      <c r="W86" s="852">
        <v>4.5</v>
      </c>
      <c r="X86" s="853" t="str">
        <f>IF((0=$C86),"",IFERROR(IF($C86&lt;2,$C86*U86,IF(AND(2&lt;=$C86,$C86&lt;=5),$C86*V86,IF($C86&gt;5,$C86*W86,"No Offer"))),"No Offer"))</f>
        <v/>
      </c>
      <c r="Y86" s="854" t="s">
        <v>392</v>
      </c>
      <c r="Z86" s="854" t="s">
        <v>392</v>
      </c>
      <c r="AA86" s="854" t="s">
        <v>392</v>
      </c>
      <c r="AB86" s="855" t="str">
        <f>IF((0=$C86),"",IFERROR(IF($C86&lt;2,$C86*Y86,IF(AND(2&lt;=$C86,$C86&lt;=5),$C86*Z86,IF($C86&gt;5,$C86*AA86,"No Offer"))),"No Offer"))</f>
        <v/>
      </c>
    </row>
    <row r="87" spans="1:28" x14ac:dyDescent="0.2">
      <c r="A87" s="851"/>
      <c r="B87" s="558"/>
      <c r="C87" s="851"/>
      <c r="D87" s="851"/>
      <c r="E87" s="852"/>
      <c r="F87" s="852"/>
      <c r="G87" s="852"/>
      <c r="H87" s="862"/>
      <c r="I87" s="854"/>
      <c r="J87" s="854"/>
      <c r="K87" s="854"/>
      <c r="L87" s="863"/>
      <c r="M87" s="852"/>
      <c r="N87" s="852"/>
      <c r="O87" s="852"/>
      <c r="P87" s="862"/>
      <c r="Q87" s="854"/>
      <c r="R87" s="854"/>
      <c r="S87" s="854"/>
      <c r="T87" s="863"/>
      <c r="U87" s="852"/>
      <c r="V87" s="852"/>
      <c r="W87" s="852"/>
      <c r="X87" s="862"/>
      <c r="Y87" s="854"/>
      <c r="Z87" s="854"/>
      <c r="AA87" s="854"/>
      <c r="AB87" s="863"/>
    </row>
    <row r="88" spans="1:28" ht="25.5" x14ac:dyDescent="0.2">
      <c r="A88" s="866"/>
      <c r="B88" s="847" t="s">
        <v>2930</v>
      </c>
      <c r="C88" s="857"/>
      <c r="D88" s="846"/>
      <c r="E88" s="858" t="s">
        <v>1059</v>
      </c>
      <c r="F88" s="859" t="s">
        <v>2162</v>
      </c>
      <c r="G88" s="858" t="s">
        <v>2129</v>
      </c>
      <c r="H88" s="860" t="str">
        <f>IF((0=$C88),"",IFERROR(IF($C88&lt;2,$C88*E88,IF(AND(2&lt;=$C88,$C88&lt;=5),$C88*F88,IF($C88&gt;5,$C88*G88,"No Offer"))),"No Offer"))</f>
        <v/>
      </c>
      <c r="I88" s="858" t="s">
        <v>1059</v>
      </c>
      <c r="J88" s="859" t="s">
        <v>2162</v>
      </c>
      <c r="K88" s="858" t="s">
        <v>2129</v>
      </c>
      <c r="L88" s="860" t="str">
        <f>IF((0=$C88),"",IFERROR(IF($C88&lt;2,$C88*I88,IF(AND(2&lt;=$C88,$C88&lt;=5),$C88*J88,IF($C88&gt;5,$C88*K88,"No Offer"))),"No Offer"))</f>
        <v/>
      </c>
      <c r="M88" s="858" t="s">
        <v>1059</v>
      </c>
      <c r="N88" s="859" t="s">
        <v>2162</v>
      </c>
      <c r="O88" s="858" t="s">
        <v>2129</v>
      </c>
      <c r="P88" s="860" t="str">
        <f>IF((0=$C88),"",IFERROR(IF($C88&lt;2,$C88*M88,IF(AND(2&lt;=$C88,$C88&lt;=5),$C88*N88,IF($C88&gt;5,$C88*O88,"No Offer"))),"No Offer"))</f>
        <v/>
      </c>
      <c r="Q88" s="858" t="s">
        <v>1059</v>
      </c>
      <c r="R88" s="859" t="s">
        <v>2162</v>
      </c>
      <c r="S88" s="858" t="s">
        <v>2129</v>
      </c>
      <c r="T88" s="860" t="str">
        <f>IF((0=$C88),"",IFERROR(IF($C88&lt;2,$C88*Q88,IF(AND(2&lt;=$C88,$C88&lt;=5),$C88*R88,IF($C88&gt;5,$C88*S88,"No Offer"))),"No Offer"))</f>
        <v/>
      </c>
      <c r="U88" s="858" t="s">
        <v>1059</v>
      </c>
      <c r="V88" s="859" t="s">
        <v>2162</v>
      </c>
      <c r="W88" s="858" t="s">
        <v>2129</v>
      </c>
      <c r="X88" s="860" t="str">
        <f>IF((0=$C88),"",IFERROR(IF($C88&lt;2,$C88*U88,IF(AND(2&lt;=$C88,$C88&lt;=5),$C88*V88,IF($C88&gt;5,$C88*W88,"No Offer"))),"No Offer"))</f>
        <v/>
      </c>
      <c r="Y88" s="858" t="s">
        <v>1059</v>
      </c>
      <c r="Z88" s="859" t="s">
        <v>2162</v>
      </c>
      <c r="AA88" s="858" t="s">
        <v>2129</v>
      </c>
      <c r="AB88" s="860" t="str">
        <f>IF((0=$C88),"",IFERROR(IF($C88&lt;2,$C88*Y88,IF(AND(2&lt;=$C88,$C88&lt;=5),$C88*Z88,IF($C88&gt;5,$C88*AA88,"No Offer"))),"No Offer"))</f>
        <v/>
      </c>
    </row>
    <row r="89" spans="1:28" x14ac:dyDescent="0.2">
      <c r="A89" s="851"/>
      <c r="B89" s="614"/>
      <c r="C89" s="856"/>
      <c r="D89" s="843"/>
      <c r="E89" s="852"/>
      <c r="F89" s="852"/>
      <c r="G89" s="852"/>
      <c r="H89" s="862"/>
      <c r="I89" s="854"/>
      <c r="J89" s="854"/>
      <c r="K89" s="854"/>
      <c r="L89" s="863"/>
      <c r="M89" s="852"/>
      <c r="N89" s="852"/>
      <c r="O89" s="852"/>
      <c r="P89" s="862"/>
      <c r="Q89" s="854"/>
      <c r="R89" s="854"/>
      <c r="S89" s="854"/>
      <c r="T89" s="863"/>
      <c r="U89" s="852"/>
      <c r="V89" s="852"/>
      <c r="W89" s="852"/>
      <c r="X89" s="862"/>
      <c r="Y89" s="854"/>
      <c r="Z89" s="854"/>
      <c r="AA89" s="854"/>
      <c r="AB89" s="863"/>
    </row>
    <row r="90" spans="1:28" ht="25.5" x14ac:dyDescent="0.2">
      <c r="A90" s="851" t="s">
        <v>2931</v>
      </c>
      <c r="B90" s="558" t="s">
        <v>2904</v>
      </c>
      <c r="C90" s="851">
        <f>'Series 1200 Input'!J90</f>
        <v>0</v>
      </c>
      <c r="D90" s="851" t="s">
        <v>30</v>
      </c>
      <c r="E90" s="852">
        <v>233.95</v>
      </c>
      <c r="F90" s="852">
        <v>190.43</v>
      </c>
      <c r="G90" s="852">
        <v>184.92</v>
      </c>
      <c r="H90" s="853" t="str">
        <f>IF((0=$C90),"",IFERROR(IF($C90&lt;2,$C90*E90,IF(AND(2&lt;=$C90,$C90&lt;=5),$C90*F90,IF($C90&gt;5,$C90*G90,"No Offer"))),"No Offer"))</f>
        <v/>
      </c>
      <c r="I90" s="854">
        <v>250</v>
      </c>
      <c r="J90" s="854">
        <v>250</v>
      </c>
      <c r="K90" s="854">
        <v>250</v>
      </c>
      <c r="L90" s="855" t="str">
        <f>IF((0=$C90),"",IFERROR(IF($C90&lt;2,$C90*I90,IF(AND(2&lt;=$C90,$C90&lt;=5),$C90*J90,IF($C90&gt;5,$C90*K90,"No Offer"))),"No Offer"))</f>
        <v/>
      </c>
      <c r="M90" s="852" t="s">
        <v>392</v>
      </c>
      <c r="N90" s="852" t="s">
        <v>392</v>
      </c>
      <c r="O90" s="852" t="s">
        <v>392</v>
      </c>
      <c r="P90" s="853" t="str">
        <f>IF((0=$C90),"",IFERROR(IF($C90&lt;2,$C90*M90,IF(AND(2&lt;=$C90,$C90&lt;=5),$C90*N90,IF($C90&gt;5,$C90*O90,"No Offer"))),"No Offer"))</f>
        <v/>
      </c>
      <c r="Q90" s="854">
        <v>185</v>
      </c>
      <c r="R90" s="854">
        <v>185</v>
      </c>
      <c r="S90" s="854">
        <v>185</v>
      </c>
      <c r="T90" s="855" t="str">
        <f>IF((0=$C90),"",IFERROR(IF($C90&lt;2,$C90*Q90,IF(AND(2&lt;=$C90,$C90&lt;=5),$C90*R90,IF($C90&gt;5,$C90*S90,"No Offer"))),"No Offer"))</f>
        <v/>
      </c>
      <c r="U90" s="852">
        <v>219.2</v>
      </c>
      <c r="V90" s="852">
        <v>212.7</v>
      </c>
      <c r="W90" s="852">
        <v>198.7</v>
      </c>
      <c r="X90" s="853" t="str">
        <f>IF((0=$C90),"",IFERROR(IF($C90&lt;2,$C90*U90,IF(AND(2&lt;=$C90,$C90&lt;=5),$C90*V90,IF($C90&gt;5,$C90*W90,"No Offer"))),"No Offer"))</f>
        <v/>
      </c>
      <c r="Y90" s="854" t="s">
        <v>392</v>
      </c>
      <c r="Z90" s="854" t="s">
        <v>392</v>
      </c>
      <c r="AA90" s="854" t="s">
        <v>392</v>
      </c>
      <c r="AB90" s="855" t="str">
        <f>IF((0=$C90),"",IFERROR(IF($C90&lt;2,$C90*Y90,IF(AND(2&lt;=$C90,$C90&lt;=5),$C90*Z90,IF($C90&gt;5,$C90*AA90,"No Offer"))),"No Offer"))</f>
        <v/>
      </c>
    </row>
    <row r="91" spans="1:28" x14ac:dyDescent="0.2">
      <c r="A91" s="851"/>
      <c r="B91" s="596"/>
      <c r="C91" s="851"/>
      <c r="D91" s="861"/>
      <c r="E91" s="852"/>
      <c r="F91" s="852"/>
      <c r="G91" s="852"/>
      <c r="H91" s="862"/>
      <c r="I91" s="854"/>
      <c r="J91" s="854"/>
      <c r="K91" s="854"/>
      <c r="L91" s="863"/>
      <c r="M91" s="852"/>
      <c r="N91" s="852"/>
      <c r="O91" s="852"/>
      <c r="P91" s="862"/>
      <c r="Q91" s="854"/>
      <c r="R91" s="854"/>
      <c r="S91" s="854"/>
      <c r="T91" s="863"/>
      <c r="U91" s="852"/>
      <c r="V91" s="852"/>
      <c r="W91" s="852"/>
      <c r="X91" s="862"/>
      <c r="Y91" s="854"/>
      <c r="Z91" s="854"/>
      <c r="AA91" s="854"/>
      <c r="AB91" s="863"/>
    </row>
    <row r="92" spans="1:28" ht="25.5" x14ac:dyDescent="0.2">
      <c r="A92" s="851" t="s">
        <v>2932</v>
      </c>
      <c r="B92" s="558" t="s">
        <v>2906</v>
      </c>
      <c r="C92" s="851">
        <f>'Series 1200 Input'!J92</f>
        <v>0</v>
      </c>
      <c r="D92" s="851" t="s">
        <v>30</v>
      </c>
      <c r="E92" s="852">
        <v>241.03</v>
      </c>
      <c r="F92" s="852">
        <v>197.51</v>
      </c>
      <c r="G92" s="852">
        <v>192</v>
      </c>
      <c r="H92" s="853" t="str">
        <f>IF((0=$C92),"",IFERROR(IF($C92&lt;2,$C92*E92,IF(AND(2&lt;=$C92,$C92&lt;=5),$C92*F92,IF($C92&gt;5,$C92*G92,"No Offer"))),"No Offer"))</f>
        <v/>
      </c>
      <c r="I92" s="854">
        <v>250</v>
      </c>
      <c r="J92" s="854">
        <v>250</v>
      </c>
      <c r="K92" s="854">
        <v>250</v>
      </c>
      <c r="L92" s="855" t="str">
        <f>IF((0=$C92),"",IFERROR(IF($C92&lt;2,$C92*I92,IF(AND(2&lt;=$C92,$C92&lt;=5),$C92*J92,IF($C92&gt;5,$C92*K92,"No Offer"))),"No Offer"))</f>
        <v/>
      </c>
      <c r="M92" s="852" t="s">
        <v>392</v>
      </c>
      <c r="N92" s="852" t="s">
        <v>392</v>
      </c>
      <c r="O92" s="852" t="s">
        <v>392</v>
      </c>
      <c r="P92" s="853" t="str">
        <f>IF((0=$C92),"",IFERROR(IF($C92&lt;2,$C92*M92,IF(AND(2&lt;=$C92,$C92&lt;=5),$C92*N92,IF($C92&gt;5,$C92*O92,"No Offer"))),"No Offer"))</f>
        <v/>
      </c>
      <c r="Q92" s="854">
        <v>185</v>
      </c>
      <c r="R92" s="854">
        <v>185</v>
      </c>
      <c r="S92" s="854">
        <v>185</v>
      </c>
      <c r="T92" s="855" t="str">
        <f>IF((0=$C92),"",IFERROR(IF($C92&lt;2,$C92*Q92,IF(AND(2&lt;=$C92,$C92&lt;=5),$C92*R92,IF($C92&gt;5,$C92*S92,"No Offer"))),"No Offer"))</f>
        <v/>
      </c>
      <c r="U92" s="852">
        <v>301.7</v>
      </c>
      <c r="V92" s="852">
        <v>295.2</v>
      </c>
      <c r="W92" s="852">
        <v>281.2</v>
      </c>
      <c r="X92" s="853" t="str">
        <f>IF((0=$C92),"",IFERROR(IF($C92&lt;2,$C92*U92,IF(AND(2&lt;=$C92,$C92&lt;=5),$C92*V92,IF($C92&gt;5,$C92*W92,"No Offer"))),"No Offer"))</f>
        <v/>
      </c>
      <c r="Y92" s="854" t="s">
        <v>392</v>
      </c>
      <c r="Z92" s="854" t="s">
        <v>392</v>
      </c>
      <c r="AA92" s="854" t="s">
        <v>392</v>
      </c>
      <c r="AB92" s="855" t="str">
        <f>IF((0=$C92),"",IFERROR(IF($C92&lt;2,$C92*Y92,IF(AND(2&lt;=$C92,$C92&lt;=5),$C92*Z92,IF($C92&gt;5,$C92*AA92,"No Offer"))),"No Offer"))</f>
        <v/>
      </c>
    </row>
    <row r="93" spans="1:28" x14ac:dyDescent="0.2">
      <c r="A93" s="851"/>
      <c r="B93" s="596"/>
      <c r="C93" s="851"/>
      <c r="D93" s="861"/>
      <c r="E93" s="852"/>
      <c r="F93" s="852"/>
      <c r="G93" s="852"/>
      <c r="H93" s="862"/>
      <c r="I93" s="854"/>
      <c r="J93" s="854"/>
      <c r="K93" s="854"/>
      <c r="L93" s="863"/>
      <c r="M93" s="852"/>
      <c r="N93" s="852"/>
      <c r="O93" s="852"/>
      <c r="P93" s="862"/>
      <c r="Q93" s="854"/>
      <c r="R93" s="854"/>
      <c r="S93" s="854"/>
      <c r="T93" s="863"/>
      <c r="U93" s="852"/>
      <c r="V93" s="852"/>
      <c r="W93" s="852"/>
      <c r="X93" s="862"/>
      <c r="Y93" s="854"/>
      <c r="Z93" s="854"/>
      <c r="AA93" s="854"/>
      <c r="AB93" s="863"/>
    </row>
    <row r="94" spans="1:28" ht="38.25" x14ac:dyDescent="0.2">
      <c r="A94" s="851" t="s">
        <v>2933</v>
      </c>
      <c r="B94" s="558" t="s">
        <v>2908</v>
      </c>
      <c r="C94" s="851">
        <f>'Series 1200 Input'!J94</f>
        <v>0</v>
      </c>
      <c r="D94" s="851" t="s">
        <v>30</v>
      </c>
      <c r="E94" s="852">
        <v>360.82</v>
      </c>
      <c r="F94" s="852">
        <v>317.3</v>
      </c>
      <c r="G94" s="852">
        <v>311.79000000000002</v>
      </c>
      <c r="H94" s="853" t="str">
        <f>IF((0=$C94),"",IFERROR(IF($C94&lt;2,$C94*E94,IF(AND(2&lt;=$C94,$C94&lt;=5),$C94*F94,IF($C94&gt;5,$C94*G94,"No Offer"))),"No Offer"))</f>
        <v/>
      </c>
      <c r="I94" s="854">
        <v>250</v>
      </c>
      <c r="J94" s="854">
        <v>250</v>
      </c>
      <c r="K94" s="854">
        <v>250</v>
      </c>
      <c r="L94" s="855" t="str">
        <f>IF((0=$C94),"",IFERROR(IF($C94&lt;2,$C94*I94,IF(AND(2&lt;=$C94,$C94&lt;=5),$C94*J94,IF($C94&gt;5,$C94*K94,"No Offer"))),"No Offer"))</f>
        <v/>
      </c>
      <c r="M94" s="852" t="s">
        <v>392</v>
      </c>
      <c r="N94" s="852" t="s">
        <v>392</v>
      </c>
      <c r="O94" s="852" t="s">
        <v>392</v>
      </c>
      <c r="P94" s="853" t="str">
        <f>IF((0=$C94),"",IFERROR(IF($C94&lt;2,$C94*M94,IF(AND(2&lt;=$C94,$C94&lt;=5),$C94*N94,IF($C94&gt;5,$C94*O94,"No Offer"))),"No Offer"))</f>
        <v/>
      </c>
      <c r="Q94" s="854">
        <v>285</v>
      </c>
      <c r="R94" s="854">
        <v>285</v>
      </c>
      <c r="S94" s="854">
        <v>285</v>
      </c>
      <c r="T94" s="855" t="str">
        <f>IF((0=$C94),"",IFERROR(IF($C94&lt;2,$C94*Q94,IF(AND(2&lt;=$C94,$C94&lt;=5),$C94*R94,IF($C94&gt;5,$C94*S94,"No Offer"))),"No Offer"))</f>
        <v/>
      </c>
      <c r="U94" s="852">
        <v>530</v>
      </c>
      <c r="V94" s="852">
        <v>514</v>
      </c>
      <c r="W94" s="852">
        <v>497.5</v>
      </c>
      <c r="X94" s="853" t="str">
        <f>IF((0=$C94),"",IFERROR(IF($C94&lt;2,$C94*U94,IF(AND(2&lt;=$C94,$C94&lt;=5),$C94*V94,IF($C94&gt;5,$C94*W94,"No Offer"))),"No Offer"))</f>
        <v/>
      </c>
      <c r="Y94" s="854" t="s">
        <v>392</v>
      </c>
      <c r="Z94" s="854" t="s">
        <v>392</v>
      </c>
      <c r="AA94" s="854" t="s">
        <v>392</v>
      </c>
      <c r="AB94" s="855" t="str">
        <f>IF((0=$C94),"",IFERROR(IF($C94&lt;2,$C94*Y94,IF(AND(2&lt;=$C94,$C94&lt;=5),$C94*Z94,IF($C94&gt;5,$C94*AA94,"No Offer"))),"No Offer"))</f>
        <v/>
      </c>
    </row>
    <row r="95" spans="1:28" x14ac:dyDescent="0.2">
      <c r="A95" s="851"/>
      <c r="B95" s="596"/>
      <c r="C95" s="851"/>
      <c r="D95" s="861"/>
      <c r="E95" s="852"/>
      <c r="F95" s="852"/>
      <c r="G95" s="852"/>
      <c r="H95" s="862"/>
      <c r="I95" s="854"/>
      <c r="J95" s="854"/>
      <c r="K95" s="854"/>
      <c r="L95" s="863"/>
      <c r="M95" s="852"/>
      <c r="N95" s="852"/>
      <c r="O95" s="852"/>
      <c r="P95" s="862"/>
      <c r="Q95" s="854"/>
      <c r="R95" s="854"/>
      <c r="S95" s="854"/>
      <c r="T95" s="863"/>
      <c r="U95" s="852"/>
      <c r="V95" s="852"/>
      <c r="W95" s="852"/>
      <c r="X95" s="862"/>
      <c r="Y95" s="854"/>
      <c r="Z95" s="854"/>
      <c r="AA95" s="854"/>
      <c r="AB95" s="863"/>
    </row>
    <row r="96" spans="1:28" ht="25.5" x14ac:dyDescent="0.2">
      <c r="A96" s="851" t="s">
        <v>2934</v>
      </c>
      <c r="B96" s="558" t="s">
        <v>2910</v>
      </c>
      <c r="C96" s="851">
        <f>'Series 1200 Input'!J96</f>
        <v>0</v>
      </c>
      <c r="D96" s="851" t="s">
        <v>30</v>
      </c>
      <c r="E96" s="852">
        <v>247.69</v>
      </c>
      <c r="F96" s="852">
        <v>204.16</v>
      </c>
      <c r="G96" s="852">
        <v>198.66</v>
      </c>
      <c r="H96" s="853" t="str">
        <f>IF((0=$C96),"",IFERROR(IF($C96&lt;2,$C96*E96,IF(AND(2&lt;=$C96,$C96&lt;=5),$C96*F96,IF($C96&gt;5,$C96*G96,"No Offer"))),"No Offer"))</f>
        <v/>
      </c>
      <c r="I96" s="854">
        <v>250</v>
      </c>
      <c r="J96" s="854">
        <v>250</v>
      </c>
      <c r="K96" s="854">
        <v>250</v>
      </c>
      <c r="L96" s="855" t="str">
        <f>IF((0=$C96),"",IFERROR(IF($C96&lt;2,$C96*I96,IF(AND(2&lt;=$C96,$C96&lt;=5),$C96*J96,IF($C96&gt;5,$C96*K96,"No Offer"))),"No Offer"))</f>
        <v/>
      </c>
      <c r="M96" s="852" t="s">
        <v>392</v>
      </c>
      <c r="N96" s="852" t="s">
        <v>392</v>
      </c>
      <c r="O96" s="852" t="s">
        <v>392</v>
      </c>
      <c r="P96" s="853" t="str">
        <f>IF((0=$C96),"",IFERROR(IF($C96&lt;2,$C96*M96,IF(AND(2&lt;=$C96,$C96&lt;=5),$C96*N96,IF($C96&gt;5,$C96*O96,"No Offer"))),"No Offer"))</f>
        <v/>
      </c>
      <c r="Q96" s="854">
        <v>205</v>
      </c>
      <c r="R96" s="854">
        <v>205</v>
      </c>
      <c r="S96" s="854">
        <v>205</v>
      </c>
      <c r="T96" s="855" t="str">
        <f>IF((0=$C96),"",IFERROR(IF($C96&lt;2,$C96*Q96,IF(AND(2&lt;=$C96,$C96&lt;=5),$C96*R96,IF($C96&gt;5,$C96*S96,"No Offer"))),"No Offer"))</f>
        <v/>
      </c>
      <c r="U96" s="852">
        <v>285.2</v>
      </c>
      <c r="V96" s="852">
        <v>278.7</v>
      </c>
      <c r="W96" s="852">
        <v>264.7</v>
      </c>
      <c r="X96" s="853" t="str">
        <f>IF((0=$C96),"",IFERROR(IF($C96&lt;2,$C96*U96,IF(AND(2&lt;=$C96,$C96&lt;=5),$C96*V96,IF($C96&gt;5,$C96*W96,"No Offer"))),"No Offer"))</f>
        <v/>
      </c>
      <c r="Y96" s="854" t="s">
        <v>392</v>
      </c>
      <c r="Z96" s="854" t="s">
        <v>392</v>
      </c>
      <c r="AA96" s="854" t="s">
        <v>392</v>
      </c>
      <c r="AB96" s="855" t="str">
        <f>IF((0=$C96),"",IFERROR(IF($C96&lt;2,$C96*Y96,IF(AND(2&lt;=$C96,$C96&lt;=5),$C96*Z96,IF($C96&gt;5,$C96*AA96,"No Offer"))),"No Offer"))</f>
        <v/>
      </c>
    </row>
    <row r="97" spans="1:28" x14ac:dyDescent="0.2">
      <c r="A97" s="851"/>
      <c r="B97" s="596"/>
      <c r="C97" s="851"/>
      <c r="D97" s="861"/>
      <c r="E97" s="852"/>
      <c r="F97" s="852"/>
      <c r="G97" s="852"/>
      <c r="H97" s="862"/>
      <c r="I97" s="854"/>
      <c r="J97" s="854"/>
      <c r="K97" s="854"/>
      <c r="L97" s="863"/>
      <c r="M97" s="852"/>
      <c r="N97" s="852"/>
      <c r="O97" s="852"/>
      <c r="P97" s="862"/>
      <c r="Q97" s="854"/>
      <c r="R97" s="854"/>
      <c r="S97" s="854"/>
      <c r="T97" s="863"/>
      <c r="U97" s="852"/>
      <c r="V97" s="852"/>
      <c r="W97" s="852"/>
      <c r="X97" s="862"/>
      <c r="Y97" s="854"/>
      <c r="Z97" s="854"/>
      <c r="AA97" s="854"/>
      <c r="AB97" s="863"/>
    </row>
    <row r="98" spans="1:28" ht="25.5" x14ac:dyDescent="0.2">
      <c r="A98" s="851" t="s">
        <v>2935</v>
      </c>
      <c r="B98" s="558" t="s">
        <v>2912</v>
      </c>
      <c r="C98" s="851">
        <f>'Series 1200 Input'!J98</f>
        <v>0</v>
      </c>
      <c r="D98" s="851" t="s">
        <v>30</v>
      </c>
      <c r="E98" s="852">
        <v>254.34</v>
      </c>
      <c r="F98" s="852">
        <v>210.82</v>
      </c>
      <c r="G98" s="852">
        <v>205.31</v>
      </c>
      <c r="H98" s="853" t="str">
        <f>IF((0=$C98),"",IFERROR(IF($C98&lt;2,$C98*E98,IF(AND(2&lt;=$C98,$C98&lt;=5),$C98*F98,IF($C98&gt;5,$C98*G98,"No Offer"))),"No Offer"))</f>
        <v/>
      </c>
      <c r="I98" s="854">
        <v>250</v>
      </c>
      <c r="J98" s="854">
        <v>250</v>
      </c>
      <c r="K98" s="854">
        <v>250</v>
      </c>
      <c r="L98" s="855" t="str">
        <f>IF((0=$C98),"",IFERROR(IF($C98&lt;2,$C98*I98,IF(AND(2&lt;=$C98,$C98&lt;=5),$C98*J98,IF($C98&gt;5,$C98*K98,"No Offer"))),"No Offer"))</f>
        <v/>
      </c>
      <c r="M98" s="852" t="s">
        <v>392</v>
      </c>
      <c r="N98" s="852" t="s">
        <v>392</v>
      </c>
      <c r="O98" s="852" t="s">
        <v>392</v>
      </c>
      <c r="P98" s="853" t="str">
        <f>IF((0=$C98),"",IFERROR(IF($C98&lt;2,$C98*M98,IF(AND(2&lt;=$C98,$C98&lt;=5),$C98*N98,IF($C98&gt;5,$C98*O98,"No Offer"))),"No Offer"))</f>
        <v/>
      </c>
      <c r="Q98" s="854">
        <v>205</v>
      </c>
      <c r="R98" s="854">
        <v>205</v>
      </c>
      <c r="S98" s="854">
        <v>205</v>
      </c>
      <c r="T98" s="855" t="str">
        <f>IF((0=$C98),"",IFERROR(IF($C98&lt;2,$C98*Q98,IF(AND(2&lt;=$C98,$C98&lt;=5),$C98*R98,IF($C98&gt;5,$C98*S98,"No Offer"))),"No Offer"))</f>
        <v/>
      </c>
      <c r="U98" s="852">
        <v>307.2</v>
      </c>
      <c r="V98" s="852">
        <v>300.7</v>
      </c>
      <c r="W98" s="852">
        <v>286.7</v>
      </c>
      <c r="X98" s="853" t="str">
        <f>IF((0=$C98),"",IFERROR(IF($C98&lt;2,$C98*U98,IF(AND(2&lt;=$C98,$C98&lt;=5),$C98*V98,IF($C98&gt;5,$C98*W98,"No Offer"))),"No Offer"))</f>
        <v/>
      </c>
      <c r="Y98" s="854" t="s">
        <v>392</v>
      </c>
      <c r="Z98" s="854" t="s">
        <v>392</v>
      </c>
      <c r="AA98" s="854" t="s">
        <v>392</v>
      </c>
      <c r="AB98" s="855" t="str">
        <f>IF((0=$C98),"",IFERROR(IF($C98&lt;2,$C98*Y98,IF(AND(2&lt;=$C98,$C98&lt;=5),$C98*Z98,IF($C98&gt;5,$C98*AA98,"No Offer"))),"No Offer"))</f>
        <v/>
      </c>
    </row>
    <row r="99" spans="1:28" x14ac:dyDescent="0.2">
      <c r="A99" s="851"/>
      <c r="B99" s="596"/>
      <c r="C99" s="851"/>
      <c r="D99" s="861"/>
      <c r="E99" s="852"/>
      <c r="F99" s="852"/>
      <c r="G99" s="852"/>
      <c r="H99" s="862"/>
      <c r="I99" s="854"/>
      <c r="J99" s="854"/>
      <c r="K99" s="854"/>
      <c r="L99" s="863"/>
      <c r="M99" s="852"/>
      <c r="N99" s="852"/>
      <c r="O99" s="852"/>
      <c r="P99" s="862"/>
      <c r="Q99" s="854"/>
      <c r="R99" s="854"/>
      <c r="S99" s="854"/>
      <c r="T99" s="863"/>
      <c r="U99" s="852"/>
      <c r="V99" s="852"/>
      <c r="W99" s="852"/>
      <c r="X99" s="862"/>
      <c r="Y99" s="854"/>
      <c r="Z99" s="854"/>
      <c r="AA99" s="854"/>
      <c r="AB99" s="863"/>
    </row>
    <row r="100" spans="1:28" ht="38.25" x14ac:dyDescent="0.2">
      <c r="A100" s="851" t="s">
        <v>2936</v>
      </c>
      <c r="B100" s="558" t="s">
        <v>2914</v>
      </c>
      <c r="C100" s="851">
        <f>'Series 1200 Input'!J100</f>
        <v>0</v>
      </c>
      <c r="D100" s="851" t="s">
        <v>30</v>
      </c>
      <c r="E100" s="852">
        <v>568.09</v>
      </c>
      <c r="F100" s="852">
        <v>480.65</v>
      </c>
      <c r="G100" s="852">
        <v>475.14</v>
      </c>
      <c r="H100" s="853" t="str">
        <f>IF((0=$C100),"",IFERROR(IF($C100&lt;2,$C100*E100,IF(AND(2&lt;=$C100,$C100&lt;=5),$C100*F100,IF($C100&gt;5,$C100*G100,"No Offer"))),"No Offer"))</f>
        <v/>
      </c>
      <c r="I100" s="854">
        <v>250</v>
      </c>
      <c r="J100" s="854">
        <v>250</v>
      </c>
      <c r="K100" s="854">
        <v>250</v>
      </c>
      <c r="L100" s="855" t="str">
        <f>IF((0=$C100),"",IFERROR(IF($C100&lt;2,$C100*I100,IF(AND(2&lt;=$C100,$C100&lt;=5),$C100*J100,IF($C100&gt;5,$C100*K100,"No Offer"))),"No Offer"))</f>
        <v/>
      </c>
      <c r="M100" s="852" t="s">
        <v>392</v>
      </c>
      <c r="N100" s="852" t="s">
        <v>392</v>
      </c>
      <c r="O100" s="852" t="s">
        <v>392</v>
      </c>
      <c r="P100" s="853" t="str">
        <f>IF((0=$C100),"",IFERROR(IF($C100&lt;2,$C100*M100,IF(AND(2&lt;=$C100,$C100&lt;=5),$C100*N100,IF($C100&gt;5,$C100*O100,"No Offer"))),"No Offer"))</f>
        <v/>
      </c>
      <c r="Q100" s="854">
        <v>305</v>
      </c>
      <c r="R100" s="854">
        <v>305</v>
      </c>
      <c r="S100" s="854">
        <v>305</v>
      </c>
      <c r="T100" s="855" t="str">
        <f>IF((0=$C100),"",IFERROR(IF($C100&lt;2,$C100*Q100,IF(AND(2&lt;=$C100,$C100&lt;=5),$C100*R100,IF($C100&gt;5,$C100*S100,"No Offer"))),"No Offer"))</f>
        <v/>
      </c>
      <c r="U100" s="852">
        <v>530</v>
      </c>
      <c r="V100" s="852">
        <v>514</v>
      </c>
      <c r="W100" s="852">
        <v>497.5</v>
      </c>
      <c r="X100" s="853" t="str">
        <f>IF((0=$C100),"",IFERROR(IF($C100&lt;2,$C100*U100,IF(AND(2&lt;=$C100,$C100&lt;=5),$C100*V100,IF($C100&gt;5,$C100*W100,"No Offer"))),"No Offer"))</f>
        <v/>
      </c>
      <c r="Y100" s="854" t="s">
        <v>392</v>
      </c>
      <c r="Z100" s="854" t="s">
        <v>392</v>
      </c>
      <c r="AA100" s="854" t="s">
        <v>392</v>
      </c>
      <c r="AB100" s="855" t="str">
        <f>IF((0=$C100),"",IFERROR(IF($C100&lt;2,$C100*Y100,IF(AND(2&lt;=$C100,$C100&lt;=5),$C100*Z100,IF($C100&gt;5,$C100*AA100,"No Offer"))),"No Offer"))</f>
        <v/>
      </c>
    </row>
    <row r="101" spans="1:28" x14ac:dyDescent="0.2">
      <c r="A101" s="851"/>
      <c r="B101" s="558"/>
      <c r="C101" s="851"/>
      <c r="D101" s="851"/>
      <c r="E101" s="852"/>
      <c r="F101" s="852"/>
      <c r="G101" s="852"/>
      <c r="H101" s="862"/>
      <c r="I101" s="854"/>
      <c r="J101" s="854"/>
      <c r="K101" s="854"/>
      <c r="L101" s="863"/>
      <c r="M101" s="852"/>
      <c r="N101" s="852"/>
      <c r="O101" s="852"/>
      <c r="P101" s="862"/>
      <c r="Q101" s="854"/>
      <c r="R101" s="854"/>
      <c r="S101" s="854"/>
      <c r="T101" s="863"/>
      <c r="U101" s="852"/>
      <c r="V101" s="852"/>
      <c r="W101" s="852"/>
      <c r="X101" s="862"/>
      <c r="Y101" s="854"/>
      <c r="Z101" s="854"/>
      <c r="AA101" s="854"/>
      <c r="AB101" s="863"/>
    </row>
    <row r="102" spans="1:28" ht="25.5" x14ac:dyDescent="0.2">
      <c r="A102" s="851" t="s">
        <v>2937</v>
      </c>
      <c r="B102" s="558" t="s">
        <v>2916</v>
      </c>
      <c r="C102" s="851">
        <f>'Series 1200 Input'!J102</f>
        <v>0</v>
      </c>
      <c r="D102" s="851" t="s">
        <v>30</v>
      </c>
      <c r="E102" s="852">
        <v>275.08999999999997</v>
      </c>
      <c r="F102" s="852">
        <v>231.57</v>
      </c>
      <c r="G102" s="852">
        <v>226.06</v>
      </c>
      <c r="H102" s="853" t="str">
        <f>IF((0=$C102),"",IFERROR(IF($C102&lt;2,$C102*E102,IF(AND(2&lt;=$C102,$C102&lt;=5),$C102*F102,IF($C102&gt;5,$C102*G102,"No Offer"))),"No Offer"))</f>
        <v/>
      </c>
      <c r="I102" s="854">
        <v>250</v>
      </c>
      <c r="J102" s="854">
        <v>250</v>
      </c>
      <c r="K102" s="854">
        <v>250</v>
      </c>
      <c r="L102" s="855" t="str">
        <f>IF((0=$C102),"",IFERROR(IF($C102&lt;2,$C102*I102,IF(AND(2&lt;=$C102,$C102&lt;=5),$C102*J102,IF($C102&gt;5,$C102*K102,"No Offer"))),"No Offer"))</f>
        <v/>
      </c>
      <c r="M102" s="852" t="s">
        <v>392</v>
      </c>
      <c r="N102" s="852" t="s">
        <v>392</v>
      </c>
      <c r="O102" s="852" t="s">
        <v>392</v>
      </c>
      <c r="P102" s="853" t="str">
        <f>IF((0=$C102),"",IFERROR(IF($C102&lt;2,$C102*M102,IF(AND(2&lt;=$C102,$C102&lt;=5),$C102*N102,IF($C102&gt;5,$C102*O102,"No Offer"))),"No Offer"))</f>
        <v/>
      </c>
      <c r="Q102" s="854">
        <v>225</v>
      </c>
      <c r="R102" s="854">
        <v>225</v>
      </c>
      <c r="S102" s="854">
        <v>225</v>
      </c>
      <c r="T102" s="855" t="str">
        <f>IF((0=$C102),"",IFERROR(IF($C102&lt;2,$C102*Q102,IF(AND(2&lt;=$C102,$C102&lt;=5),$C102*R102,IF($C102&gt;5,$C102*S102,"No Offer"))),"No Offer"))</f>
        <v/>
      </c>
      <c r="U102" s="852">
        <v>375.2</v>
      </c>
      <c r="V102" s="852">
        <v>368.7</v>
      </c>
      <c r="W102" s="852">
        <v>354.7</v>
      </c>
      <c r="X102" s="853" t="str">
        <f>IF((0=$C102),"",IFERROR(IF($C102&lt;2,$C102*U102,IF(AND(2&lt;=$C102,$C102&lt;=5),$C102*V102,IF($C102&gt;5,$C102*W102,"No Offer"))),"No Offer"))</f>
        <v/>
      </c>
      <c r="Y102" s="854" t="s">
        <v>392</v>
      </c>
      <c r="Z102" s="854" t="s">
        <v>392</v>
      </c>
      <c r="AA102" s="854" t="s">
        <v>392</v>
      </c>
      <c r="AB102" s="855" t="str">
        <f>IF((0=$C102),"",IFERROR(IF($C102&lt;2,$C102*Y102,IF(AND(2&lt;=$C102,$C102&lt;=5),$C102*Z102,IF($C102&gt;5,$C102*AA102,"No Offer"))),"No Offer"))</f>
        <v/>
      </c>
    </row>
    <row r="103" spans="1:28" x14ac:dyDescent="0.2">
      <c r="A103" s="851"/>
      <c r="B103" s="596"/>
      <c r="C103" s="851"/>
      <c r="D103" s="861"/>
      <c r="E103" s="852"/>
      <c r="F103" s="852"/>
      <c r="G103" s="852"/>
      <c r="H103" s="862"/>
      <c r="I103" s="854"/>
      <c r="J103" s="854"/>
      <c r="K103" s="854"/>
      <c r="L103" s="863"/>
      <c r="M103" s="852"/>
      <c r="N103" s="852"/>
      <c r="O103" s="852"/>
      <c r="P103" s="862"/>
      <c r="Q103" s="854"/>
      <c r="R103" s="854"/>
      <c r="S103" s="854"/>
      <c r="T103" s="863"/>
      <c r="U103" s="852"/>
      <c r="V103" s="852"/>
      <c r="W103" s="852"/>
      <c r="X103" s="862"/>
      <c r="Y103" s="854"/>
      <c r="Z103" s="854"/>
      <c r="AA103" s="854"/>
      <c r="AB103" s="863"/>
    </row>
    <row r="104" spans="1:28" ht="25.5" x14ac:dyDescent="0.2">
      <c r="A104" s="851" t="s">
        <v>2938</v>
      </c>
      <c r="B104" s="558" t="s">
        <v>2918</v>
      </c>
      <c r="C104" s="851">
        <f>'Series 1200 Input'!J104</f>
        <v>0</v>
      </c>
      <c r="D104" s="851" t="s">
        <v>30</v>
      </c>
      <c r="E104" s="852">
        <v>314.29000000000002</v>
      </c>
      <c r="F104" s="852">
        <v>270.76</v>
      </c>
      <c r="G104" s="852">
        <v>265.26</v>
      </c>
      <c r="H104" s="853" t="str">
        <f>IF((0=$C104),"",IFERROR(IF($C104&lt;2,$C104*E104,IF(AND(2&lt;=$C104,$C104&lt;=5),$C104*F104,IF($C104&gt;5,$C104*G104,"No Offer"))),"No Offer"))</f>
        <v/>
      </c>
      <c r="I104" s="854">
        <v>250</v>
      </c>
      <c r="J104" s="854">
        <v>250</v>
      </c>
      <c r="K104" s="854">
        <v>250</v>
      </c>
      <c r="L104" s="855" t="str">
        <f>IF((0=$C104),"",IFERROR(IF($C104&lt;2,$C104*I104,IF(AND(2&lt;=$C104,$C104&lt;=5),$C104*J104,IF($C104&gt;5,$C104*K104,"No Offer"))),"No Offer"))</f>
        <v/>
      </c>
      <c r="M104" s="852" t="s">
        <v>392</v>
      </c>
      <c r="N104" s="852" t="s">
        <v>392</v>
      </c>
      <c r="O104" s="852" t="s">
        <v>392</v>
      </c>
      <c r="P104" s="853" t="str">
        <f>IF((0=$C104),"",IFERROR(IF($C104&lt;2,$C104*M104,IF(AND(2&lt;=$C104,$C104&lt;=5),$C104*N104,IF($C104&gt;5,$C104*O104,"No Offer"))),"No Offer"))</f>
        <v/>
      </c>
      <c r="Q104" s="854">
        <v>225</v>
      </c>
      <c r="R104" s="854">
        <v>225</v>
      </c>
      <c r="S104" s="854">
        <v>225</v>
      </c>
      <c r="T104" s="855" t="str">
        <f>IF((0=$C104),"",IFERROR(IF($C104&lt;2,$C104*Q104,IF(AND(2&lt;=$C104,$C104&lt;=5),$C104*R104,IF($C104&gt;5,$C104*S104,"No Offer"))),"No Offer"))</f>
        <v/>
      </c>
      <c r="U104" s="852">
        <v>425.7</v>
      </c>
      <c r="V104" s="852">
        <v>419.2</v>
      </c>
      <c r="W104" s="852">
        <v>405.2</v>
      </c>
      <c r="X104" s="853" t="str">
        <f>IF((0=$C104),"",IFERROR(IF($C104&lt;2,$C104*U104,IF(AND(2&lt;=$C104,$C104&lt;=5),$C104*V104,IF($C104&gt;5,$C104*W104,"No Offer"))),"No Offer"))</f>
        <v/>
      </c>
      <c r="Y104" s="854" t="s">
        <v>392</v>
      </c>
      <c r="Z104" s="854" t="s">
        <v>392</v>
      </c>
      <c r="AA104" s="854" t="s">
        <v>392</v>
      </c>
      <c r="AB104" s="855" t="str">
        <f>IF((0=$C104),"",IFERROR(IF($C104&lt;2,$C104*Y104,IF(AND(2&lt;=$C104,$C104&lt;=5),$C104*Z104,IF($C104&gt;5,$C104*AA104,"No Offer"))),"No Offer"))</f>
        <v/>
      </c>
    </row>
    <row r="105" spans="1:28" x14ac:dyDescent="0.2">
      <c r="A105" s="851"/>
      <c r="B105" s="558"/>
      <c r="C105" s="851"/>
      <c r="D105" s="851"/>
      <c r="E105" s="852"/>
      <c r="F105" s="852"/>
      <c r="G105" s="852"/>
      <c r="H105" s="862"/>
      <c r="I105" s="854"/>
      <c r="J105" s="854"/>
      <c r="K105" s="854"/>
      <c r="L105" s="863"/>
      <c r="M105" s="852"/>
      <c r="N105" s="852"/>
      <c r="O105" s="852"/>
      <c r="P105" s="862"/>
      <c r="Q105" s="854"/>
      <c r="R105" s="854"/>
      <c r="S105" s="854"/>
      <c r="T105" s="863"/>
      <c r="U105" s="852"/>
      <c r="V105" s="852"/>
      <c r="W105" s="852"/>
      <c r="X105" s="862"/>
      <c r="Y105" s="854"/>
      <c r="Z105" s="854"/>
      <c r="AA105" s="854"/>
      <c r="AB105" s="863"/>
    </row>
    <row r="106" spans="1:28" x14ac:dyDescent="0.2">
      <c r="A106" s="851" t="s">
        <v>2939</v>
      </c>
      <c r="B106" s="558" t="s">
        <v>2893</v>
      </c>
      <c r="C106" s="851">
        <f>'Series 1200 Input'!J106</f>
        <v>0</v>
      </c>
      <c r="D106" s="851" t="s">
        <v>30</v>
      </c>
      <c r="E106" s="852">
        <v>61.47</v>
      </c>
      <c r="F106" s="852">
        <v>61.47</v>
      </c>
      <c r="G106" s="852">
        <v>61.47</v>
      </c>
      <c r="H106" s="853" t="str">
        <f>IF((0=$C106),"",IFERROR(IF($C106&lt;2,$C106*E106,IF(AND(2&lt;=$C106,$C106&lt;=5),$C106*F106,IF($C106&gt;5,$C106*G106,"No Offer"))),"No Offer"))</f>
        <v/>
      </c>
      <c r="I106" s="854">
        <v>250</v>
      </c>
      <c r="J106" s="854">
        <v>250</v>
      </c>
      <c r="K106" s="854">
        <v>250</v>
      </c>
      <c r="L106" s="855" t="str">
        <f>IF((0=$C106),"",IFERROR(IF($C106&lt;2,$C106*I106,IF(AND(2&lt;=$C106,$C106&lt;=5),$C106*J106,IF($C106&gt;5,$C106*K106,"No Offer"))),"No Offer"))</f>
        <v/>
      </c>
      <c r="M106" s="852" t="s">
        <v>392</v>
      </c>
      <c r="N106" s="852" t="s">
        <v>392</v>
      </c>
      <c r="O106" s="852" t="s">
        <v>392</v>
      </c>
      <c r="P106" s="853" t="str">
        <f>IF((0=$C106),"",IFERROR(IF($C106&lt;2,$C106*M106,IF(AND(2&lt;=$C106,$C106&lt;=5),$C106*N106,IF($C106&gt;5,$C106*O106,"No Offer"))),"No Offer"))</f>
        <v/>
      </c>
      <c r="Q106" s="854">
        <v>10</v>
      </c>
      <c r="R106" s="854">
        <v>10</v>
      </c>
      <c r="S106" s="854">
        <v>10</v>
      </c>
      <c r="T106" s="855" t="str">
        <f>IF((0=$C106),"",IFERROR(IF($C106&lt;2,$C106*Q106,IF(AND(2&lt;=$C106,$C106&lt;=5),$C106*R106,IF($C106&gt;5,$C106*S106,"No Offer"))),"No Offer"))</f>
        <v/>
      </c>
      <c r="U106" s="852">
        <v>7.5</v>
      </c>
      <c r="V106" s="852">
        <v>5</v>
      </c>
      <c r="W106" s="852">
        <v>4.5</v>
      </c>
      <c r="X106" s="853" t="str">
        <f>IF((0=$C106),"",IFERROR(IF($C106&lt;2,$C106*U106,IF(AND(2&lt;=$C106,$C106&lt;=5),$C106*V106,IF($C106&gt;5,$C106*W106,"No Offer"))),"No Offer"))</f>
        <v/>
      </c>
      <c r="Y106" s="854" t="s">
        <v>392</v>
      </c>
      <c r="Z106" s="854" t="s">
        <v>392</v>
      </c>
      <c r="AA106" s="854" t="s">
        <v>392</v>
      </c>
      <c r="AB106" s="855" t="str">
        <f>IF((0=$C106),"",IFERROR(IF($C106&lt;2,$C106*Y106,IF(AND(2&lt;=$C106,$C106&lt;=5),$C106*Z106,IF($C106&gt;5,$C106*AA106,"No Offer"))),"No Offer"))</f>
        <v/>
      </c>
    </row>
    <row r="107" spans="1:28" x14ac:dyDescent="0.2">
      <c r="A107" s="851"/>
      <c r="B107" s="558"/>
      <c r="C107" s="851"/>
      <c r="D107" s="851"/>
      <c r="E107" s="852"/>
      <c r="F107" s="852"/>
      <c r="G107" s="852"/>
      <c r="H107" s="862"/>
      <c r="I107" s="854"/>
      <c r="J107" s="854"/>
      <c r="K107" s="854"/>
      <c r="L107" s="863"/>
      <c r="M107" s="852"/>
      <c r="N107" s="852"/>
      <c r="O107" s="852"/>
      <c r="P107" s="862"/>
      <c r="Q107" s="854"/>
      <c r="R107" s="854"/>
      <c r="S107" s="854"/>
      <c r="T107" s="863"/>
      <c r="U107" s="852"/>
      <c r="V107" s="852"/>
      <c r="W107" s="852"/>
      <c r="X107" s="862"/>
      <c r="Y107" s="854"/>
      <c r="Z107" s="854"/>
      <c r="AA107" s="854"/>
      <c r="AB107" s="863"/>
    </row>
    <row r="108" spans="1:28" ht="25.5" x14ac:dyDescent="0.2">
      <c r="A108" s="866"/>
      <c r="B108" s="847" t="s">
        <v>2940</v>
      </c>
      <c r="C108" s="857"/>
      <c r="D108" s="846"/>
      <c r="E108" s="858" t="s">
        <v>1059</v>
      </c>
      <c r="F108" s="859" t="s">
        <v>2162</v>
      </c>
      <c r="G108" s="858" t="s">
        <v>2129</v>
      </c>
      <c r="H108" s="860" t="str">
        <f>IF((0=$C108),"",IFERROR(IF($C108&lt;2,$C108*E108,IF(AND(2&lt;=$C108,$C108&lt;=5),$C108*F108,IF($C108&gt;5,$C108*G108,"No Offer"))),"No Offer"))</f>
        <v/>
      </c>
      <c r="I108" s="858" t="s">
        <v>1059</v>
      </c>
      <c r="J108" s="859" t="s">
        <v>2162</v>
      </c>
      <c r="K108" s="858" t="s">
        <v>2129</v>
      </c>
      <c r="L108" s="860" t="str">
        <f>IF((0=$C108),"",IFERROR(IF($C108&lt;2,$C108*I108,IF(AND(2&lt;=$C108,$C108&lt;=5),$C108*J108,IF($C108&gt;5,$C108*K108,"No Offer"))),"No Offer"))</f>
        <v/>
      </c>
      <c r="M108" s="858" t="s">
        <v>1059</v>
      </c>
      <c r="N108" s="859" t="s">
        <v>2162</v>
      </c>
      <c r="O108" s="858" t="s">
        <v>2129</v>
      </c>
      <c r="P108" s="860" t="str">
        <f>IF((0=$C108),"",IFERROR(IF($C108&lt;2,$C108*M108,IF(AND(2&lt;=$C108,$C108&lt;=5),$C108*N108,IF($C108&gt;5,$C108*O108,"No Offer"))),"No Offer"))</f>
        <v/>
      </c>
      <c r="Q108" s="858" t="s">
        <v>1059</v>
      </c>
      <c r="R108" s="859" t="s">
        <v>2162</v>
      </c>
      <c r="S108" s="858" t="s">
        <v>2129</v>
      </c>
      <c r="T108" s="860" t="str">
        <f>IF((0=$C108),"",IFERROR(IF($C108&lt;2,$C108*Q108,IF(AND(2&lt;=$C108,$C108&lt;=5),$C108*R108,IF($C108&gt;5,$C108*S108,"No Offer"))),"No Offer"))</f>
        <v/>
      </c>
      <c r="U108" s="858" t="s">
        <v>1059</v>
      </c>
      <c r="V108" s="859" t="s">
        <v>2162</v>
      </c>
      <c r="W108" s="858" t="s">
        <v>2129</v>
      </c>
      <c r="X108" s="860" t="str">
        <f>IF((0=$C108),"",IFERROR(IF($C108&lt;2,$C108*U108,IF(AND(2&lt;=$C108,$C108&lt;=5),$C108*V108,IF($C108&gt;5,$C108*W108,"No Offer"))),"No Offer"))</f>
        <v/>
      </c>
      <c r="Y108" s="858" t="s">
        <v>1059</v>
      </c>
      <c r="Z108" s="859" t="s">
        <v>2162</v>
      </c>
      <c r="AA108" s="858" t="s">
        <v>2129</v>
      </c>
      <c r="AB108" s="860" t="str">
        <f>IF((0=$C108),"",IFERROR(IF($C108&lt;2,$C108*Y108,IF(AND(2&lt;=$C108,$C108&lt;=5),$C108*Z108,IF($C108&gt;5,$C108*AA108,"No Offer"))),"No Offer"))</f>
        <v/>
      </c>
    </row>
    <row r="109" spans="1:28" x14ac:dyDescent="0.2">
      <c r="A109" s="851"/>
      <c r="B109" s="614"/>
      <c r="C109" s="856"/>
      <c r="D109" s="843"/>
      <c r="E109" s="852"/>
      <c r="F109" s="852"/>
      <c r="G109" s="852"/>
      <c r="H109" s="862"/>
      <c r="I109" s="854"/>
      <c r="J109" s="854"/>
      <c r="K109" s="854"/>
      <c r="L109" s="863"/>
      <c r="M109" s="852"/>
      <c r="N109" s="852"/>
      <c r="O109" s="852"/>
      <c r="P109" s="862"/>
      <c r="Q109" s="854"/>
      <c r="R109" s="854"/>
      <c r="S109" s="854"/>
      <c r="T109" s="863"/>
      <c r="U109" s="852"/>
      <c r="V109" s="852"/>
      <c r="W109" s="852"/>
      <c r="X109" s="862"/>
      <c r="Y109" s="854"/>
      <c r="Z109" s="854"/>
      <c r="AA109" s="854"/>
      <c r="AB109" s="863"/>
    </row>
    <row r="110" spans="1:28" ht="25.5" x14ac:dyDescent="0.2">
      <c r="A110" s="851" t="s">
        <v>2941</v>
      </c>
      <c r="B110" s="558" t="s">
        <v>2942</v>
      </c>
      <c r="C110" s="851">
        <f>'Series 1200 Input'!J110</f>
        <v>0</v>
      </c>
      <c r="D110" s="851" t="s">
        <v>30</v>
      </c>
      <c r="E110" s="852">
        <v>382.94</v>
      </c>
      <c r="F110" s="852">
        <v>293.12</v>
      </c>
      <c r="G110" s="852">
        <v>248.22</v>
      </c>
      <c r="H110" s="853" t="str">
        <f>IF((0=$C110),"",IFERROR(IF($C110&lt;2,$C110*E110,IF(AND(2&lt;=$C110,$C110&lt;=5),$C110*F110,IF($C110&gt;5,$C110*G110,"No Offer"))),"No Offer"))</f>
        <v/>
      </c>
      <c r="I110" s="854">
        <v>250</v>
      </c>
      <c r="J110" s="854">
        <v>250</v>
      </c>
      <c r="K110" s="854">
        <v>250</v>
      </c>
      <c r="L110" s="855" t="str">
        <f>IF((0=$C110),"",IFERROR(IF($C110&lt;2,$C110*I110,IF(AND(2&lt;=$C110,$C110&lt;=5),$C110*J110,IF($C110&gt;5,$C110*K110,"No Offer"))),"No Offer"))</f>
        <v/>
      </c>
      <c r="M110" s="852" t="s">
        <v>392</v>
      </c>
      <c r="N110" s="852" t="s">
        <v>392</v>
      </c>
      <c r="O110" s="852" t="s">
        <v>392</v>
      </c>
      <c r="P110" s="853" t="str">
        <f>IF((0=$C110),"",IFERROR(IF($C110&lt;2,$C110*M110,IF(AND(2&lt;=$C110,$C110&lt;=5),$C110*N110,IF($C110&gt;5,$C110*O110,"No Offer"))),"No Offer"))</f>
        <v/>
      </c>
      <c r="Q110" s="854">
        <v>192.5</v>
      </c>
      <c r="R110" s="854">
        <v>192.5</v>
      </c>
      <c r="S110" s="854">
        <v>192.5</v>
      </c>
      <c r="T110" s="855" t="str">
        <f>IF((0=$C110),"",IFERROR(IF($C110&lt;2,$C110*Q110,IF(AND(2&lt;=$C110,$C110&lt;=5),$C110*R110,IF($C110&gt;5,$C110*S110,"No Offer"))),"No Offer"))</f>
        <v/>
      </c>
      <c r="U110" s="852">
        <v>238</v>
      </c>
      <c r="V110" s="852">
        <v>226.5</v>
      </c>
      <c r="W110" s="852">
        <v>204.25</v>
      </c>
      <c r="X110" s="853" t="str">
        <f>IF((0=$C110),"",IFERROR(IF($C110&lt;2,$C110*U110,IF(AND(2&lt;=$C110,$C110&lt;=5),$C110*V110,IF($C110&gt;5,$C110*W110,"No Offer"))),"No Offer"))</f>
        <v/>
      </c>
      <c r="Y110" s="854" t="s">
        <v>392</v>
      </c>
      <c r="Z110" s="854" t="s">
        <v>392</v>
      </c>
      <c r="AA110" s="854" t="s">
        <v>392</v>
      </c>
      <c r="AB110" s="855" t="str">
        <f>IF((0=$C110),"",IFERROR(IF($C110&lt;2,$C110*Y110,IF(AND(2&lt;=$C110,$C110&lt;=5),$C110*Z110,IF($C110&gt;5,$C110*AA110,"No Offer"))),"No Offer"))</f>
        <v/>
      </c>
    </row>
    <row r="111" spans="1:28" x14ac:dyDescent="0.2">
      <c r="A111" s="851"/>
      <c r="B111" s="596"/>
      <c r="C111" s="851"/>
      <c r="D111" s="861"/>
      <c r="E111" s="852"/>
      <c r="F111" s="852"/>
      <c r="G111" s="852"/>
      <c r="H111" s="862"/>
      <c r="I111" s="854"/>
      <c r="J111" s="854"/>
      <c r="K111" s="854"/>
      <c r="L111" s="863"/>
      <c r="M111" s="852"/>
      <c r="N111" s="852"/>
      <c r="O111" s="852"/>
      <c r="P111" s="862"/>
      <c r="Q111" s="854"/>
      <c r="R111" s="854"/>
      <c r="S111" s="854"/>
      <c r="T111" s="863"/>
      <c r="U111" s="852"/>
      <c r="V111" s="852"/>
      <c r="W111" s="852"/>
      <c r="X111" s="862"/>
      <c r="Y111" s="854"/>
      <c r="Z111" s="854"/>
      <c r="AA111" s="854"/>
      <c r="AB111" s="863"/>
    </row>
    <row r="112" spans="1:28" ht="25.5" x14ac:dyDescent="0.2">
      <c r="A112" s="851" t="s">
        <v>2943</v>
      </c>
      <c r="B112" s="558" t="s">
        <v>2944</v>
      </c>
      <c r="C112" s="851">
        <f>'Series 1200 Input'!J112</f>
        <v>0</v>
      </c>
      <c r="D112" s="851" t="s">
        <v>30</v>
      </c>
      <c r="E112" s="852">
        <v>386.93</v>
      </c>
      <c r="F112" s="852">
        <v>297.12</v>
      </c>
      <c r="G112" s="852">
        <v>252.21</v>
      </c>
      <c r="H112" s="853" t="str">
        <f>IF((0=$C112),"",IFERROR(IF($C112&lt;2,$C112*E112,IF(AND(2&lt;=$C112,$C112&lt;=5),$C112*F112,IF($C112&gt;5,$C112*G112,"No Offer"))),"No Offer"))</f>
        <v/>
      </c>
      <c r="I112" s="854">
        <v>250</v>
      </c>
      <c r="J112" s="854">
        <v>250</v>
      </c>
      <c r="K112" s="854">
        <v>250</v>
      </c>
      <c r="L112" s="855" t="str">
        <f>IF((0=$C112),"",IFERROR(IF($C112&lt;2,$C112*I112,IF(AND(2&lt;=$C112,$C112&lt;=5),$C112*J112,IF($C112&gt;5,$C112*K112,"No Offer"))),"No Offer"))</f>
        <v/>
      </c>
      <c r="M112" s="852" t="s">
        <v>392</v>
      </c>
      <c r="N112" s="852" t="s">
        <v>392</v>
      </c>
      <c r="O112" s="852" t="s">
        <v>392</v>
      </c>
      <c r="P112" s="853" t="str">
        <f>IF((0=$C112),"",IFERROR(IF($C112&lt;2,$C112*M112,IF(AND(2&lt;=$C112,$C112&lt;=5),$C112*N112,IF($C112&gt;5,$C112*O112,"No Offer"))),"No Offer"))</f>
        <v/>
      </c>
      <c r="Q112" s="854">
        <v>192.5</v>
      </c>
      <c r="R112" s="854">
        <v>192.5</v>
      </c>
      <c r="S112" s="854">
        <v>192.5</v>
      </c>
      <c r="T112" s="855" t="str">
        <f>IF((0=$C112),"",IFERROR(IF($C112&lt;2,$C112*Q112,IF(AND(2&lt;=$C112,$C112&lt;=5),$C112*R112,IF($C112&gt;5,$C112*S112,"No Offer"))),"No Offer"))</f>
        <v/>
      </c>
      <c r="U112" s="852">
        <v>282</v>
      </c>
      <c r="V112" s="852">
        <v>270.5</v>
      </c>
      <c r="W112" s="852">
        <v>248.25</v>
      </c>
      <c r="X112" s="853" t="str">
        <f>IF((0=$C112),"",IFERROR(IF($C112&lt;2,$C112*U112,IF(AND(2&lt;=$C112,$C112&lt;=5),$C112*V112,IF($C112&gt;5,$C112*W112,"No Offer"))),"No Offer"))</f>
        <v/>
      </c>
      <c r="Y112" s="854" t="s">
        <v>392</v>
      </c>
      <c r="Z112" s="854" t="s">
        <v>392</v>
      </c>
      <c r="AA112" s="854" t="s">
        <v>392</v>
      </c>
      <c r="AB112" s="855" t="str">
        <f>IF((0=$C112),"",IFERROR(IF($C112&lt;2,$C112*Y112,IF(AND(2&lt;=$C112,$C112&lt;=5),$C112*Z112,IF($C112&gt;5,$C112*AA112,"No Offer"))),"No Offer"))</f>
        <v/>
      </c>
    </row>
    <row r="113" spans="1:28" x14ac:dyDescent="0.2">
      <c r="A113" s="851"/>
      <c r="B113" s="596"/>
      <c r="C113" s="851"/>
      <c r="D113" s="861"/>
      <c r="E113" s="852"/>
      <c r="F113" s="852"/>
      <c r="G113" s="852"/>
      <c r="H113" s="862"/>
      <c r="I113" s="854"/>
      <c r="J113" s="854"/>
      <c r="K113" s="854"/>
      <c r="L113" s="863"/>
      <c r="M113" s="852"/>
      <c r="N113" s="852"/>
      <c r="O113" s="852"/>
      <c r="P113" s="862"/>
      <c r="Q113" s="854"/>
      <c r="R113" s="854"/>
      <c r="S113" s="854"/>
      <c r="T113" s="863"/>
      <c r="U113" s="852"/>
      <c r="V113" s="852"/>
      <c r="W113" s="852"/>
      <c r="X113" s="862"/>
      <c r="Y113" s="854"/>
      <c r="Z113" s="854"/>
      <c r="AA113" s="854"/>
      <c r="AB113" s="863"/>
    </row>
    <row r="114" spans="1:28" ht="38.25" x14ac:dyDescent="0.2">
      <c r="A114" s="851" t="s">
        <v>2945</v>
      </c>
      <c r="B114" s="558" t="s">
        <v>2946</v>
      </c>
      <c r="C114" s="851">
        <f>'Series 1200 Input'!J114</f>
        <v>0</v>
      </c>
      <c r="D114" s="851" t="s">
        <v>30</v>
      </c>
      <c r="E114" s="852">
        <v>498.74</v>
      </c>
      <c r="F114" s="852">
        <v>408.92</v>
      </c>
      <c r="G114" s="852">
        <v>364.02</v>
      </c>
      <c r="H114" s="853" t="str">
        <f>IF((0=$C114),"",IFERROR(IF($C114&lt;2,$C114*E114,IF(AND(2&lt;=$C114,$C114&lt;=5),$C114*F114,IF($C114&gt;5,$C114*G114,"No Offer"))),"No Offer"))</f>
        <v/>
      </c>
      <c r="I114" s="854">
        <v>250</v>
      </c>
      <c r="J114" s="854">
        <v>250</v>
      </c>
      <c r="K114" s="854">
        <v>250</v>
      </c>
      <c r="L114" s="855" t="str">
        <f>IF((0=$C114),"",IFERROR(IF($C114&lt;2,$C114*I114,IF(AND(2&lt;=$C114,$C114&lt;=5),$C114*J114,IF($C114&gt;5,$C114*K114,"No Offer"))),"No Offer"))</f>
        <v/>
      </c>
      <c r="M114" s="852" t="s">
        <v>392</v>
      </c>
      <c r="N114" s="852" t="s">
        <v>392</v>
      </c>
      <c r="O114" s="852" t="s">
        <v>392</v>
      </c>
      <c r="P114" s="853" t="str">
        <f>IF((0=$C114),"",IFERROR(IF($C114&lt;2,$C114*M114,IF(AND(2&lt;=$C114,$C114&lt;=5),$C114*N114,IF($C114&gt;5,$C114*O114,"No Offer"))),"No Offer"))</f>
        <v/>
      </c>
      <c r="Q114" s="854">
        <v>295</v>
      </c>
      <c r="R114" s="854">
        <v>295</v>
      </c>
      <c r="S114" s="854">
        <v>295</v>
      </c>
      <c r="T114" s="855" t="str">
        <f>IF((0=$C114),"",IFERROR(IF($C114&lt;2,$C114*Q114,IF(AND(2&lt;=$C114,$C114&lt;=5),$C114*R114,IF($C114&gt;5,$C114*S114,"No Offer"))),"No Offer"))</f>
        <v/>
      </c>
      <c r="U114" s="852">
        <v>450</v>
      </c>
      <c r="V114" s="852">
        <v>429</v>
      </c>
      <c r="W114" s="852">
        <v>404.25</v>
      </c>
      <c r="X114" s="853" t="str">
        <f>IF((0=$C114),"",IFERROR(IF($C114&lt;2,$C114*U114,IF(AND(2&lt;=$C114,$C114&lt;=5),$C114*V114,IF($C114&gt;5,$C114*W114,"No Offer"))),"No Offer"))</f>
        <v/>
      </c>
      <c r="Y114" s="854" t="s">
        <v>392</v>
      </c>
      <c r="Z114" s="854" t="s">
        <v>392</v>
      </c>
      <c r="AA114" s="854" t="s">
        <v>392</v>
      </c>
      <c r="AB114" s="855" t="str">
        <f>IF((0=$C114),"",IFERROR(IF($C114&lt;2,$C114*Y114,IF(AND(2&lt;=$C114,$C114&lt;=5),$C114*Z114,IF($C114&gt;5,$C114*AA114,"No Offer"))),"No Offer"))</f>
        <v/>
      </c>
    </row>
    <row r="115" spans="1:28" x14ac:dyDescent="0.2">
      <c r="A115" s="851"/>
      <c r="B115" s="596"/>
      <c r="C115" s="851"/>
      <c r="D115" s="861"/>
      <c r="E115" s="852"/>
      <c r="F115" s="852"/>
      <c r="G115" s="852"/>
      <c r="H115" s="862"/>
      <c r="I115" s="854"/>
      <c r="J115" s="854"/>
      <c r="K115" s="854"/>
      <c r="L115" s="863"/>
      <c r="M115" s="852"/>
      <c r="N115" s="852"/>
      <c r="O115" s="852"/>
      <c r="P115" s="862"/>
      <c r="Q115" s="854"/>
      <c r="R115" s="854"/>
      <c r="S115" s="854"/>
      <c r="T115" s="863"/>
      <c r="U115" s="852"/>
      <c r="V115" s="852"/>
      <c r="W115" s="852"/>
      <c r="X115" s="862"/>
      <c r="Y115" s="854"/>
      <c r="Z115" s="854"/>
      <c r="AA115" s="854"/>
      <c r="AB115" s="863"/>
    </row>
    <row r="116" spans="1:28" ht="25.5" x14ac:dyDescent="0.2">
      <c r="A116" s="851" t="s">
        <v>2947</v>
      </c>
      <c r="B116" s="558" t="s">
        <v>2948</v>
      </c>
      <c r="C116" s="851">
        <f>'Series 1200 Input'!J116</f>
        <v>0</v>
      </c>
      <c r="D116" s="851" t="s">
        <v>30</v>
      </c>
      <c r="E116" s="852">
        <v>390.93</v>
      </c>
      <c r="F116" s="852">
        <v>301.11</v>
      </c>
      <c r="G116" s="852">
        <v>256.20999999999998</v>
      </c>
      <c r="H116" s="853" t="str">
        <f>IF((0=$C116),"",IFERROR(IF($C116&lt;2,$C116*E116,IF(AND(2&lt;=$C116,$C116&lt;=5),$C116*F116,IF($C116&gt;5,$C116*G116,"No Offer"))),"No Offer"))</f>
        <v/>
      </c>
      <c r="I116" s="854">
        <v>250</v>
      </c>
      <c r="J116" s="854">
        <v>250</v>
      </c>
      <c r="K116" s="854">
        <v>250</v>
      </c>
      <c r="L116" s="855" t="str">
        <f>IF((0=$C116),"",IFERROR(IF($C116&lt;2,$C116*I116,IF(AND(2&lt;=$C116,$C116&lt;=5),$C116*J116,IF($C116&gt;5,$C116*K116,"No Offer"))),"No Offer"))</f>
        <v/>
      </c>
      <c r="M116" s="852" t="s">
        <v>392</v>
      </c>
      <c r="N116" s="852" t="s">
        <v>392</v>
      </c>
      <c r="O116" s="852" t="s">
        <v>392</v>
      </c>
      <c r="P116" s="853" t="str">
        <f>IF((0=$C116),"",IFERROR(IF($C116&lt;2,$C116*M116,IF(AND(2&lt;=$C116,$C116&lt;=5),$C116*N116,IF($C116&gt;5,$C116*O116,"No Offer"))),"No Offer"))</f>
        <v/>
      </c>
      <c r="Q116" s="854">
        <v>212.5</v>
      </c>
      <c r="R116" s="854">
        <v>212.5</v>
      </c>
      <c r="S116" s="854">
        <v>212.5</v>
      </c>
      <c r="T116" s="855" t="str">
        <f>IF((0=$C116),"",IFERROR(IF($C116&lt;2,$C116*Q116,IF(AND(2&lt;=$C116,$C116&lt;=5),$C116*R116,IF($C116&gt;5,$C116*S116,"No Offer"))),"No Offer"))</f>
        <v/>
      </c>
      <c r="U116" s="852">
        <v>273.2</v>
      </c>
      <c r="V116" s="852">
        <v>261.7</v>
      </c>
      <c r="W116" s="852">
        <v>239.45</v>
      </c>
      <c r="X116" s="853" t="str">
        <f>IF((0=$C116),"",IFERROR(IF($C116&lt;2,$C116*U116,IF(AND(2&lt;=$C116,$C116&lt;=5),$C116*V116,IF($C116&gt;5,$C116*W116,"No Offer"))),"No Offer"))</f>
        <v/>
      </c>
      <c r="Y116" s="854" t="s">
        <v>392</v>
      </c>
      <c r="Z116" s="854" t="s">
        <v>392</v>
      </c>
      <c r="AA116" s="854" t="s">
        <v>392</v>
      </c>
      <c r="AB116" s="855" t="str">
        <f>IF((0=$C116),"",IFERROR(IF($C116&lt;2,$C116*Y116,IF(AND(2&lt;=$C116,$C116&lt;=5),$C116*Z116,IF($C116&gt;5,$C116*AA116,"No Offer"))),"No Offer"))</f>
        <v/>
      </c>
    </row>
    <row r="117" spans="1:28" x14ac:dyDescent="0.2">
      <c r="A117" s="851"/>
      <c r="B117" s="596"/>
      <c r="C117" s="851"/>
      <c r="D117" s="861"/>
      <c r="E117" s="852"/>
      <c r="F117" s="852"/>
      <c r="G117" s="852"/>
      <c r="H117" s="862"/>
      <c r="I117" s="854"/>
      <c r="J117" s="854"/>
      <c r="K117" s="854"/>
      <c r="L117" s="863"/>
      <c r="M117" s="852"/>
      <c r="N117" s="852"/>
      <c r="O117" s="852"/>
      <c r="P117" s="862"/>
      <c r="Q117" s="854"/>
      <c r="R117" s="854"/>
      <c r="S117" s="854"/>
      <c r="T117" s="863"/>
      <c r="U117" s="852"/>
      <c r="V117" s="852"/>
      <c r="W117" s="852"/>
      <c r="X117" s="862"/>
      <c r="Y117" s="854"/>
      <c r="Z117" s="854"/>
      <c r="AA117" s="854"/>
      <c r="AB117" s="863"/>
    </row>
    <row r="118" spans="1:28" ht="25.5" x14ac:dyDescent="0.2">
      <c r="A118" s="851" t="s">
        <v>2949</v>
      </c>
      <c r="B118" s="558" t="s">
        <v>2950</v>
      </c>
      <c r="C118" s="851">
        <f>'Series 1200 Input'!J118</f>
        <v>0</v>
      </c>
      <c r="D118" s="851" t="s">
        <v>30</v>
      </c>
      <c r="E118" s="852">
        <v>394.92</v>
      </c>
      <c r="F118" s="852">
        <v>305.10000000000002</v>
      </c>
      <c r="G118" s="852">
        <v>260.2</v>
      </c>
      <c r="H118" s="853" t="str">
        <f>IF((0=$C118),"",IFERROR(IF($C118&lt;2,$C118*E118,IF(AND(2&lt;=$C118,$C118&lt;=5),$C118*F118,IF($C118&gt;5,$C118*G118,"No Offer"))),"No Offer"))</f>
        <v/>
      </c>
      <c r="I118" s="854">
        <v>250</v>
      </c>
      <c r="J118" s="854">
        <v>250</v>
      </c>
      <c r="K118" s="854">
        <v>250</v>
      </c>
      <c r="L118" s="855" t="str">
        <f>IF((0=$C118),"",IFERROR(IF($C118&lt;2,$C118*I118,IF(AND(2&lt;=$C118,$C118&lt;=5),$C118*J118,IF($C118&gt;5,$C118*K118,"No Offer"))),"No Offer"))</f>
        <v/>
      </c>
      <c r="M118" s="852" t="s">
        <v>392</v>
      </c>
      <c r="N118" s="852" t="s">
        <v>392</v>
      </c>
      <c r="O118" s="852" t="s">
        <v>392</v>
      </c>
      <c r="P118" s="853" t="str">
        <f>IF((0=$C118),"",IFERROR(IF($C118&lt;2,$C118*M118,IF(AND(2&lt;=$C118,$C118&lt;=5),$C118*N118,IF($C118&gt;5,$C118*O118,"No Offer"))),"No Offer"))</f>
        <v/>
      </c>
      <c r="Q118" s="854">
        <v>212.5</v>
      </c>
      <c r="R118" s="854">
        <v>212.5</v>
      </c>
      <c r="S118" s="854">
        <v>212.5</v>
      </c>
      <c r="T118" s="855" t="str">
        <f>IF((0=$C118),"",IFERROR(IF($C118&lt;2,$C118*Q118,IF(AND(2&lt;=$C118,$C118&lt;=5),$C118*R118,IF($C118&gt;5,$C118*S118,"No Offer"))),"No Offer"))</f>
        <v/>
      </c>
      <c r="U118" s="852">
        <v>295.2</v>
      </c>
      <c r="V118" s="852">
        <v>283.7</v>
      </c>
      <c r="W118" s="852">
        <v>261.45</v>
      </c>
      <c r="X118" s="853" t="str">
        <f>IF((0=$C118),"",IFERROR(IF($C118&lt;2,$C118*U118,IF(AND(2&lt;=$C118,$C118&lt;=5),$C118*V118,IF($C118&gt;5,$C118*W118,"No Offer"))),"No Offer"))</f>
        <v/>
      </c>
      <c r="Y118" s="854" t="s">
        <v>392</v>
      </c>
      <c r="Z118" s="854" t="s">
        <v>392</v>
      </c>
      <c r="AA118" s="854" t="s">
        <v>392</v>
      </c>
      <c r="AB118" s="855" t="str">
        <f>IF((0=$C118),"",IFERROR(IF($C118&lt;2,$C118*Y118,IF(AND(2&lt;=$C118,$C118&lt;=5),$C118*Z118,IF($C118&gt;5,$C118*AA118,"No Offer"))),"No Offer"))</f>
        <v/>
      </c>
    </row>
    <row r="119" spans="1:28" x14ac:dyDescent="0.2">
      <c r="A119" s="851"/>
      <c r="B119" s="596"/>
      <c r="C119" s="851"/>
      <c r="D119" s="861"/>
      <c r="E119" s="852"/>
      <c r="F119" s="852"/>
      <c r="G119" s="852"/>
      <c r="H119" s="862"/>
      <c r="I119" s="854"/>
      <c r="J119" s="854"/>
      <c r="K119" s="854"/>
      <c r="L119" s="863"/>
      <c r="M119" s="852"/>
      <c r="N119" s="852"/>
      <c r="O119" s="852"/>
      <c r="P119" s="862"/>
      <c r="Q119" s="854"/>
      <c r="R119" s="854"/>
      <c r="S119" s="854"/>
      <c r="T119" s="863"/>
      <c r="U119" s="852"/>
      <c r="V119" s="852"/>
      <c r="W119" s="852"/>
      <c r="X119" s="862"/>
      <c r="Y119" s="854"/>
      <c r="Z119" s="854"/>
      <c r="AA119" s="854"/>
      <c r="AB119" s="863"/>
    </row>
    <row r="120" spans="1:28" ht="38.25" x14ac:dyDescent="0.2">
      <c r="A120" s="851" t="s">
        <v>2951</v>
      </c>
      <c r="B120" s="558" t="s">
        <v>2952</v>
      </c>
      <c r="C120" s="851">
        <f>'Series 1200 Input'!J120</f>
        <v>0</v>
      </c>
      <c r="D120" s="851" t="s">
        <v>30</v>
      </c>
      <c r="E120" s="852">
        <v>698.39</v>
      </c>
      <c r="F120" s="852">
        <v>608.57000000000005</v>
      </c>
      <c r="G120" s="852">
        <v>563.66999999999996</v>
      </c>
      <c r="H120" s="853" t="str">
        <f>IF((0=$C120),"",IFERROR(IF($C120&lt;2,$C120*E120,IF(AND(2&lt;=$C120,$C120&lt;=5),$C120*F120,IF($C120&gt;5,$C120*G120,"No Offer"))),"No Offer"))</f>
        <v/>
      </c>
      <c r="I120" s="854">
        <v>250</v>
      </c>
      <c r="J120" s="854">
        <v>250</v>
      </c>
      <c r="K120" s="854">
        <v>250</v>
      </c>
      <c r="L120" s="855" t="str">
        <f>IF((0=$C120),"",IFERROR(IF($C120&lt;2,$C120*I120,IF(AND(2&lt;=$C120,$C120&lt;=5),$C120*J120,IF($C120&gt;5,$C120*K120,"No Offer"))),"No Offer"))</f>
        <v/>
      </c>
      <c r="M120" s="852" t="s">
        <v>392</v>
      </c>
      <c r="N120" s="852" t="s">
        <v>392</v>
      </c>
      <c r="O120" s="852" t="s">
        <v>392</v>
      </c>
      <c r="P120" s="853" t="str">
        <f>IF((0=$C120),"",IFERROR(IF($C120&lt;2,$C120*M120,IF(AND(2&lt;=$C120,$C120&lt;=5),$C120*N120,IF($C120&gt;5,$C120*O120,"No Offer"))),"No Offer"))</f>
        <v/>
      </c>
      <c r="Q120" s="854">
        <v>325</v>
      </c>
      <c r="R120" s="854">
        <v>325</v>
      </c>
      <c r="S120" s="854">
        <v>325</v>
      </c>
      <c r="T120" s="855" t="str">
        <f>IF((0=$C120),"",IFERROR(IF($C120&lt;2,$C120*Q120,IF(AND(2&lt;=$C120,$C120&lt;=5),$C120*R120,IF($C120&gt;5,$C120*S120,"No Offer"))),"No Offer"))</f>
        <v/>
      </c>
      <c r="U120" s="852">
        <v>530</v>
      </c>
      <c r="V120" s="852">
        <v>509</v>
      </c>
      <c r="W120" s="852">
        <v>481.13</v>
      </c>
      <c r="X120" s="853" t="str">
        <f>IF((0=$C120),"",IFERROR(IF($C120&lt;2,$C120*U120,IF(AND(2&lt;=$C120,$C120&lt;=5),$C120*V120,IF($C120&gt;5,$C120*W120,"No Offer"))),"No Offer"))</f>
        <v/>
      </c>
      <c r="Y120" s="854" t="s">
        <v>392</v>
      </c>
      <c r="Z120" s="854" t="s">
        <v>392</v>
      </c>
      <c r="AA120" s="854" t="s">
        <v>392</v>
      </c>
      <c r="AB120" s="855" t="str">
        <f>IF((0=$C120),"",IFERROR(IF($C120&lt;2,$C120*Y120,IF(AND(2&lt;=$C120,$C120&lt;=5),$C120*Z120,IF($C120&gt;5,$C120*AA120,"No Offer"))),"No Offer"))</f>
        <v/>
      </c>
    </row>
    <row r="121" spans="1:28" x14ac:dyDescent="0.2">
      <c r="A121" s="851"/>
      <c r="B121" s="558"/>
      <c r="C121" s="851"/>
      <c r="D121" s="851"/>
      <c r="E121" s="852"/>
      <c r="F121" s="852"/>
      <c r="G121" s="852"/>
      <c r="H121" s="862"/>
      <c r="I121" s="854"/>
      <c r="J121" s="854"/>
      <c r="K121" s="854"/>
      <c r="L121" s="863"/>
      <c r="M121" s="852"/>
      <c r="N121" s="852"/>
      <c r="O121" s="852"/>
      <c r="P121" s="862"/>
      <c r="Q121" s="854"/>
      <c r="R121" s="854"/>
      <c r="S121" s="854"/>
      <c r="T121" s="863"/>
      <c r="U121" s="852"/>
      <c r="V121" s="852"/>
      <c r="W121" s="852"/>
      <c r="X121" s="862"/>
      <c r="Y121" s="854"/>
      <c r="Z121" s="854"/>
      <c r="AA121" s="854"/>
      <c r="AB121" s="863"/>
    </row>
    <row r="122" spans="1:28" ht="25.5" x14ac:dyDescent="0.2">
      <c r="A122" s="851" t="s">
        <v>2953</v>
      </c>
      <c r="B122" s="558" t="s">
        <v>2954</v>
      </c>
      <c r="C122" s="851">
        <f>'Series 1200 Input'!J122</f>
        <v>0</v>
      </c>
      <c r="D122" s="851" t="s">
        <v>30</v>
      </c>
      <c r="E122" s="852">
        <v>415.08</v>
      </c>
      <c r="F122" s="852">
        <v>325.26</v>
      </c>
      <c r="G122" s="852">
        <v>280.36</v>
      </c>
      <c r="H122" s="853" t="str">
        <f>IF((0=$C122),"",IFERROR(IF($C122&lt;2,$C122*E122,IF(AND(2&lt;=$C122,$C122&lt;=5),$C122*F122,IF($C122&gt;5,$C122*G122,"No Offer"))),"No Offer"))</f>
        <v/>
      </c>
      <c r="I122" s="854">
        <v>250</v>
      </c>
      <c r="J122" s="854">
        <v>250</v>
      </c>
      <c r="K122" s="854">
        <v>250</v>
      </c>
      <c r="L122" s="855" t="str">
        <f>IF((0=$C122),"",IFERROR(IF($C122&lt;2,$C122*I122,IF(AND(2&lt;=$C122,$C122&lt;=5),$C122*J122,IF($C122&gt;5,$C122*K122,"No Offer"))),"No Offer"))</f>
        <v/>
      </c>
      <c r="M122" s="852" t="s">
        <v>392</v>
      </c>
      <c r="N122" s="852" t="s">
        <v>392</v>
      </c>
      <c r="O122" s="852" t="s">
        <v>392</v>
      </c>
      <c r="P122" s="853" t="str">
        <f>IF((0=$C122),"",IFERROR(IF($C122&lt;2,$C122*M122,IF(AND(2&lt;=$C122,$C122&lt;=5),$C122*N122,IF($C122&gt;5,$C122*O122,"No Offer"))),"No Offer"))</f>
        <v/>
      </c>
      <c r="Q122" s="854">
        <v>232.5</v>
      </c>
      <c r="R122" s="854">
        <v>232.5</v>
      </c>
      <c r="S122" s="854">
        <v>232.5</v>
      </c>
      <c r="T122" s="855" t="str">
        <f>IF((0=$C122),"",IFERROR(IF($C122&lt;2,$C122*Q122,IF(AND(2&lt;=$C122,$C122&lt;=5),$C122*R122,IF($C122&gt;5,$C122*S122,"No Offer"))),"No Offer"))</f>
        <v/>
      </c>
      <c r="U122" s="852">
        <v>330.7</v>
      </c>
      <c r="V122" s="852">
        <v>319.2</v>
      </c>
      <c r="W122" s="852">
        <v>296.5</v>
      </c>
      <c r="X122" s="853" t="str">
        <f>IF((0=$C122),"",IFERROR(IF($C122&lt;2,$C122*U122,IF(AND(2&lt;=$C122,$C122&lt;=5),$C122*V122,IF($C122&gt;5,$C122*W122,"No Offer"))),"No Offer"))</f>
        <v/>
      </c>
      <c r="Y122" s="854" t="s">
        <v>392</v>
      </c>
      <c r="Z122" s="854" t="s">
        <v>392</v>
      </c>
      <c r="AA122" s="854" t="s">
        <v>392</v>
      </c>
      <c r="AB122" s="855" t="str">
        <f>IF((0=$C122),"",IFERROR(IF($C122&lt;2,$C122*Y122,IF(AND(2&lt;=$C122,$C122&lt;=5),$C122*Z122,IF($C122&gt;5,$C122*AA122,"No Offer"))),"No Offer"))</f>
        <v/>
      </c>
    </row>
    <row r="123" spans="1:28" x14ac:dyDescent="0.2">
      <c r="A123" s="851"/>
      <c r="B123" s="596"/>
      <c r="C123" s="851"/>
      <c r="D123" s="861"/>
      <c r="E123" s="852"/>
      <c r="F123" s="852"/>
      <c r="G123" s="852"/>
      <c r="H123" s="862"/>
      <c r="I123" s="854"/>
      <c r="J123" s="854"/>
      <c r="K123" s="854"/>
      <c r="L123" s="863"/>
      <c r="M123" s="852"/>
      <c r="N123" s="852"/>
      <c r="O123" s="852"/>
      <c r="P123" s="862"/>
      <c r="Q123" s="854"/>
      <c r="R123" s="854"/>
      <c r="S123" s="854"/>
      <c r="T123" s="863"/>
      <c r="U123" s="852"/>
      <c r="V123" s="852"/>
      <c r="W123" s="852"/>
      <c r="X123" s="862"/>
      <c r="Y123" s="854"/>
      <c r="Z123" s="854"/>
      <c r="AA123" s="854"/>
      <c r="AB123" s="863"/>
    </row>
    <row r="124" spans="1:28" ht="25.5" x14ac:dyDescent="0.2">
      <c r="A124" s="851" t="s">
        <v>2955</v>
      </c>
      <c r="B124" s="558" t="s">
        <v>2956</v>
      </c>
      <c r="C124" s="851">
        <f>'Series 1200 Input'!J124</f>
        <v>0</v>
      </c>
      <c r="D124" s="851" t="s">
        <v>30</v>
      </c>
      <c r="E124" s="852">
        <v>426.14</v>
      </c>
      <c r="F124" s="852">
        <v>336.32</v>
      </c>
      <c r="G124" s="852">
        <v>291.42</v>
      </c>
      <c r="H124" s="853" t="str">
        <f>IF((0=$C124),"",IFERROR(IF($C124&lt;2,$C124*E124,IF(AND(2&lt;=$C124,$C124&lt;=5),$C124*F124,IF($C124&gt;5,$C124*G124,"No Offer"))),"No Offer"))</f>
        <v/>
      </c>
      <c r="I124" s="854">
        <v>250</v>
      </c>
      <c r="J124" s="854">
        <v>250</v>
      </c>
      <c r="K124" s="854">
        <v>250</v>
      </c>
      <c r="L124" s="855" t="str">
        <f>IF((0=$C124),"",IFERROR(IF($C124&lt;2,$C124*I124,IF(AND(2&lt;=$C124,$C124&lt;=5),$C124*J124,IF($C124&gt;5,$C124*K124,"No Offer"))),"No Offer"))</f>
        <v/>
      </c>
      <c r="M124" s="852" t="s">
        <v>392</v>
      </c>
      <c r="N124" s="852" t="s">
        <v>392</v>
      </c>
      <c r="O124" s="852" t="s">
        <v>392</v>
      </c>
      <c r="P124" s="853" t="str">
        <f>IF((0=$C124),"",IFERROR(IF($C124&lt;2,$C124*M124,IF(AND(2&lt;=$C124,$C124&lt;=5),$C124*N124,IF($C124&gt;5,$C124*O124,"No Offer"))),"No Offer"))</f>
        <v/>
      </c>
      <c r="Q124" s="854">
        <v>232.5</v>
      </c>
      <c r="R124" s="854">
        <v>232.5</v>
      </c>
      <c r="S124" s="854">
        <v>232.5</v>
      </c>
      <c r="T124" s="855" t="str">
        <f>IF((0=$C124),"",IFERROR(IF($C124&lt;2,$C124*Q124,IF(AND(2&lt;=$C124,$C124&lt;=5),$C124*R124,IF($C124&gt;5,$C124*S124,"No Offer"))),"No Offer"))</f>
        <v/>
      </c>
      <c r="U124" s="852">
        <v>363.2</v>
      </c>
      <c r="V124" s="852">
        <v>351.7</v>
      </c>
      <c r="W124" s="852">
        <v>329.45</v>
      </c>
      <c r="X124" s="853" t="str">
        <f>IF((0=$C124),"",IFERROR(IF($C124&lt;2,$C124*U124,IF(AND(2&lt;=$C124,$C124&lt;=5),$C124*V124,IF($C124&gt;5,$C124*W124,"No Offer"))),"No Offer"))</f>
        <v/>
      </c>
      <c r="Y124" s="854" t="s">
        <v>392</v>
      </c>
      <c r="Z124" s="854" t="s">
        <v>392</v>
      </c>
      <c r="AA124" s="854" t="s">
        <v>392</v>
      </c>
      <c r="AB124" s="855" t="str">
        <f>IF((0=$C124),"",IFERROR(IF($C124&lt;2,$C124*Y124,IF(AND(2&lt;=$C124,$C124&lt;=5),$C124*Z124,IF($C124&gt;5,$C124*AA124,"No Offer"))),"No Offer"))</f>
        <v/>
      </c>
    </row>
    <row r="125" spans="1:28" x14ac:dyDescent="0.2">
      <c r="A125" s="851"/>
      <c r="B125" s="558"/>
      <c r="C125" s="851"/>
      <c r="D125" s="851"/>
      <c r="E125" s="852"/>
      <c r="F125" s="852"/>
      <c r="G125" s="852"/>
      <c r="H125" s="862"/>
      <c r="I125" s="854"/>
      <c r="J125" s="854"/>
      <c r="K125" s="854"/>
      <c r="L125" s="863"/>
      <c r="M125" s="852"/>
      <c r="N125" s="852"/>
      <c r="O125" s="852"/>
      <c r="P125" s="862"/>
      <c r="Q125" s="854"/>
      <c r="R125" s="854"/>
      <c r="S125" s="854"/>
      <c r="T125" s="863"/>
      <c r="U125" s="852"/>
      <c r="V125" s="852"/>
      <c r="W125" s="852"/>
      <c r="X125" s="862"/>
      <c r="Y125" s="854"/>
      <c r="Z125" s="854"/>
      <c r="AA125" s="854"/>
      <c r="AB125" s="863"/>
    </row>
    <row r="126" spans="1:28" ht="25.5" x14ac:dyDescent="0.2">
      <c r="A126" s="851" t="s">
        <v>2957</v>
      </c>
      <c r="B126" s="558" t="s">
        <v>2958</v>
      </c>
      <c r="C126" s="851">
        <f>'Series 1200 Input'!J126</f>
        <v>0</v>
      </c>
      <c r="D126" s="851" t="s">
        <v>30</v>
      </c>
      <c r="E126" s="852">
        <v>432.85</v>
      </c>
      <c r="F126" s="852">
        <v>343.03</v>
      </c>
      <c r="G126" s="852">
        <v>298.13</v>
      </c>
      <c r="H126" s="853" t="str">
        <f>IF((0=$C126),"",IFERROR(IF($C126&lt;2,$C126*E126,IF(AND(2&lt;=$C126,$C126&lt;=5),$C126*F126,IF($C126&gt;5,$C126*G126,"No Offer"))),"No Offer"))</f>
        <v/>
      </c>
      <c r="I126" s="854">
        <v>250</v>
      </c>
      <c r="J126" s="854">
        <v>250</v>
      </c>
      <c r="K126" s="854">
        <v>250</v>
      </c>
      <c r="L126" s="855" t="str">
        <f>IF((0=$C126),"",IFERROR(IF($C126&lt;2,$C126*I126,IF(AND(2&lt;=$C126,$C126&lt;=5),$C126*J126,IF($C126&gt;5,$C126*K126,"No Offer"))),"No Offer"))</f>
        <v/>
      </c>
      <c r="M126" s="852" t="s">
        <v>392</v>
      </c>
      <c r="N126" s="852" t="s">
        <v>392</v>
      </c>
      <c r="O126" s="852" t="s">
        <v>392</v>
      </c>
      <c r="P126" s="853" t="str">
        <f>IF((0=$C126),"",IFERROR(IF($C126&lt;2,$C126*M126,IF(AND(2&lt;=$C126,$C126&lt;=5),$C126*N126,IF($C126&gt;5,$C126*O126,"No Offer"))),"No Offer"))</f>
        <v/>
      </c>
      <c r="Q126" s="854">
        <v>265</v>
      </c>
      <c r="R126" s="854">
        <v>265</v>
      </c>
      <c r="S126" s="854">
        <v>265</v>
      </c>
      <c r="T126" s="855" t="str">
        <f>IF((0=$C126),"",IFERROR(IF($C126&lt;2,$C126*Q126,IF(AND(2&lt;=$C126,$C126&lt;=5),$C126*R126,IF($C126&gt;5,$C126*S126,"No Offer"))),"No Offer"))</f>
        <v/>
      </c>
      <c r="U126" s="852">
        <v>410</v>
      </c>
      <c r="V126" s="852">
        <v>400</v>
      </c>
      <c r="W126" s="852">
        <v>385</v>
      </c>
      <c r="X126" s="853" t="str">
        <f>IF((0=$C126),"",IFERROR(IF($C126&lt;2,$C126*U126,IF(AND(2&lt;=$C126,$C126&lt;=5),$C126*V126,IF($C126&gt;5,$C126*W126,"No Offer"))),"No Offer"))</f>
        <v/>
      </c>
      <c r="Y126" s="854" t="s">
        <v>392</v>
      </c>
      <c r="Z126" s="854" t="s">
        <v>392</v>
      </c>
      <c r="AA126" s="854" t="s">
        <v>392</v>
      </c>
      <c r="AB126" s="855" t="str">
        <f>IF((0=$C126),"",IFERROR(IF($C126&lt;2,$C126*Y126,IF(AND(2&lt;=$C126,$C126&lt;=5),$C126*Z126,IF($C126&gt;5,$C126*AA126,"No Offer"))),"No Offer"))</f>
        <v/>
      </c>
    </row>
    <row r="127" spans="1:28" x14ac:dyDescent="0.2">
      <c r="A127" s="851"/>
      <c r="B127" s="596"/>
      <c r="C127" s="851"/>
      <c r="D127" s="861"/>
      <c r="E127" s="852"/>
      <c r="F127" s="852"/>
      <c r="G127" s="852"/>
      <c r="H127" s="862"/>
      <c r="I127" s="854"/>
      <c r="J127" s="854"/>
      <c r="K127" s="854"/>
      <c r="L127" s="863"/>
      <c r="M127" s="852"/>
      <c r="N127" s="852"/>
      <c r="O127" s="852"/>
      <c r="P127" s="862"/>
      <c r="Q127" s="854"/>
      <c r="R127" s="854"/>
      <c r="S127" s="854"/>
      <c r="T127" s="863"/>
      <c r="U127" s="852"/>
      <c r="V127" s="852"/>
      <c r="W127" s="852"/>
      <c r="X127" s="862"/>
      <c r="Y127" s="854"/>
      <c r="Z127" s="854"/>
      <c r="AA127" s="854"/>
      <c r="AB127" s="863"/>
    </row>
    <row r="128" spans="1:28" ht="25.5" x14ac:dyDescent="0.2">
      <c r="A128" s="851" t="s">
        <v>2959</v>
      </c>
      <c r="B128" s="558" t="s">
        <v>2960</v>
      </c>
      <c r="C128" s="851">
        <f>'Series 1200 Input'!J128</f>
        <v>0</v>
      </c>
      <c r="D128" s="851" t="s">
        <v>30</v>
      </c>
      <c r="E128" s="852">
        <v>474.11</v>
      </c>
      <c r="F128" s="852">
        <v>384.3</v>
      </c>
      <c r="G128" s="852">
        <v>339.39</v>
      </c>
      <c r="H128" s="853" t="str">
        <f>IF((0=$C128),"",IFERROR(IF($C128&lt;2,$C128*E128,IF(AND(2&lt;=$C128,$C128&lt;=5),$C128*F128,IF($C128&gt;5,$C128*G128,"No Offer"))),"No Offer"))</f>
        <v/>
      </c>
      <c r="I128" s="854">
        <v>250</v>
      </c>
      <c r="J128" s="854">
        <v>250</v>
      </c>
      <c r="K128" s="854">
        <v>250</v>
      </c>
      <c r="L128" s="855" t="str">
        <f>IF((0=$C128),"",IFERROR(IF($C128&lt;2,$C128*I128,IF(AND(2&lt;=$C128,$C128&lt;=5),$C128*J128,IF($C128&gt;5,$C128*K128,"No Offer"))),"No Offer"))</f>
        <v/>
      </c>
      <c r="M128" s="852" t="s">
        <v>392</v>
      </c>
      <c r="N128" s="852" t="s">
        <v>392</v>
      </c>
      <c r="O128" s="852" t="s">
        <v>392</v>
      </c>
      <c r="P128" s="853" t="str">
        <f>IF((0=$C128),"",IFERROR(IF($C128&lt;2,$C128*M128,IF(AND(2&lt;=$C128,$C128&lt;=5),$C128*N128,IF($C128&gt;5,$C128*O128,"No Offer"))),"No Offer"))</f>
        <v/>
      </c>
      <c r="Q128" s="854">
        <v>300</v>
      </c>
      <c r="R128" s="854">
        <v>300</v>
      </c>
      <c r="S128" s="854">
        <v>300</v>
      </c>
      <c r="T128" s="855" t="str">
        <f>IF((0=$C128),"",IFERROR(IF($C128&lt;2,$C128*Q128,IF(AND(2&lt;=$C128,$C128&lt;=5),$C128*R128,IF($C128&gt;5,$C128*S128,"No Offer"))),"No Offer"))</f>
        <v/>
      </c>
      <c r="U128" s="852">
        <v>510</v>
      </c>
      <c r="V128" s="852">
        <v>495</v>
      </c>
      <c r="W128" s="852">
        <v>482.5</v>
      </c>
      <c r="X128" s="853" t="str">
        <f>IF((0=$C128),"",IFERROR(IF($C128&lt;2,$C128*U128,IF(AND(2&lt;=$C128,$C128&lt;=5),$C128*V128,IF($C128&gt;5,$C128*W128,"No Offer"))),"No Offer"))</f>
        <v/>
      </c>
      <c r="Y128" s="854" t="s">
        <v>392</v>
      </c>
      <c r="Z128" s="854" t="s">
        <v>392</v>
      </c>
      <c r="AA128" s="854" t="s">
        <v>392</v>
      </c>
      <c r="AB128" s="855" t="str">
        <f>IF((0=$C128),"",IFERROR(IF($C128&lt;2,$C128*Y128,IF(AND(2&lt;=$C128,$C128&lt;=5),$C128*Z128,IF($C128&gt;5,$C128*AA128,"No Offer"))),"No Offer"))</f>
        <v/>
      </c>
    </row>
    <row r="129" spans="1:28" x14ac:dyDescent="0.2">
      <c r="A129" s="851"/>
      <c r="B129" s="558"/>
      <c r="C129" s="851"/>
      <c r="D129" s="851"/>
      <c r="E129" s="852"/>
      <c r="F129" s="852"/>
      <c r="G129" s="852"/>
      <c r="H129" s="862"/>
      <c r="I129" s="854"/>
      <c r="J129" s="854"/>
      <c r="K129" s="854"/>
      <c r="L129" s="863"/>
      <c r="M129" s="852"/>
      <c r="N129" s="852"/>
      <c r="O129" s="852"/>
      <c r="P129" s="862"/>
      <c r="Q129" s="854"/>
      <c r="R129" s="854"/>
      <c r="S129" s="854"/>
      <c r="T129" s="863"/>
      <c r="U129" s="852"/>
      <c r="V129" s="852"/>
      <c r="W129" s="852"/>
      <c r="X129" s="862"/>
      <c r="Y129" s="854"/>
      <c r="Z129" s="854"/>
      <c r="AA129" s="854"/>
      <c r="AB129" s="863"/>
    </row>
    <row r="130" spans="1:28" ht="25.5" x14ac:dyDescent="0.2">
      <c r="A130" s="851" t="s">
        <v>2961</v>
      </c>
      <c r="B130" s="558" t="s">
        <v>2962</v>
      </c>
      <c r="C130" s="851">
        <f>'Series 1200 Input'!J130</f>
        <v>0</v>
      </c>
      <c r="D130" s="851" t="s">
        <v>30</v>
      </c>
      <c r="E130" s="852">
        <v>550.77</v>
      </c>
      <c r="F130" s="852">
        <v>460.95</v>
      </c>
      <c r="G130" s="852">
        <v>416.05</v>
      </c>
      <c r="H130" s="853" t="str">
        <f>IF((0=$C130),"",IFERROR(IF($C130&lt;2,$C130*E130,IF(AND(2&lt;=$C130,$C130&lt;=5),$C130*F130,IF($C130&gt;5,$C130*G130,"No Offer"))),"No Offer"))</f>
        <v/>
      </c>
      <c r="I130" s="854">
        <v>250</v>
      </c>
      <c r="J130" s="854">
        <v>250</v>
      </c>
      <c r="K130" s="854">
        <v>250</v>
      </c>
      <c r="L130" s="855" t="str">
        <f>IF((0=$C130),"",IFERROR(IF($C130&lt;2,$C130*I130,IF(AND(2&lt;=$C130,$C130&lt;=5),$C130*J130,IF($C130&gt;5,$C130*K130,"No Offer"))),"No Offer"))</f>
        <v/>
      </c>
      <c r="M130" s="852" t="s">
        <v>392</v>
      </c>
      <c r="N130" s="852" t="s">
        <v>392</v>
      </c>
      <c r="O130" s="852" t="s">
        <v>392</v>
      </c>
      <c r="P130" s="853" t="str">
        <f>IF((0=$C130),"",IFERROR(IF($C130&lt;2,$C130*M130,IF(AND(2&lt;=$C130,$C130&lt;=5),$C130*N130,IF($C130&gt;5,$C130*O130,"No Offer"))),"No Offer"))</f>
        <v/>
      </c>
      <c r="Q130" s="854">
        <v>345</v>
      </c>
      <c r="R130" s="854">
        <v>345</v>
      </c>
      <c r="S130" s="854">
        <v>345</v>
      </c>
      <c r="T130" s="855" t="str">
        <f>IF((0=$C130),"",IFERROR(IF($C130&lt;2,$C130*Q130,IF(AND(2&lt;=$C130,$C130&lt;=5),$C130*R130,IF($C130&gt;5,$C130*S130,"No Offer"))),"No Offer"))</f>
        <v/>
      </c>
      <c r="U130" s="852">
        <v>615</v>
      </c>
      <c r="V130" s="852">
        <v>600</v>
      </c>
      <c r="W130" s="852">
        <v>582.5</v>
      </c>
      <c r="X130" s="853" t="str">
        <f>IF((0=$C130),"",IFERROR(IF($C130&lt;2,$C130*U130,IF(AND(2&lt;=$C130,$C130&lt;=5),$C130*V130,IF($C130&gt;5,$C130*W130,"No Offer"))),"No Offer"))</f>
        <v/>
      </c>
      <c r="Y130" s="854" t="s">
        <v>392</v>
      </c>
      <c r="Z130" s="854" t="s">
        <v>392</v>
      </c>
      <c r="AA130" s="854" t="s">
        <v>392</v>
      </c>
      <c r="AB130" s="855" t="str">
        <f>IF((0=$C130),"",IFERROR(IF($C130&lt;2,$C130*Y130,IF(AND(2&lt;=$C130,$C130&lt;=5),$C130*Z130,IF($C130&gt;5,$C130*AA130,"No Offer"))),"No Offer"))</f>
        <v/>
      </c>
    </row>
    <row r="131" spans="1:28" x14ac:dyDescent="0.2">
      <c r="A131" s="851"/>
      <c r="B131" s="558"/>
      <c r="C131" s="851"/>
      <c r="D131" s="851"/>
      <c r="E131" s="852"/>
      <c r="F131" s="852"/>
      <c r="G131" s="852"/>
      <c r="H131" s="862"/>
      <c r="I131" s="854"/>
      <c r="J131" s="854"/>
      <c r="K131" s="854"/>
      <c r="L131" s="863"/>
      <c r="M131" s="852"/>
      <c r="N131" s="852"/>
      <c r="O131" s="852"/>
      <c r="P131" s="862"/>
      <c r="Q131" s="854"/>
      <c r="R131" s="854"/>
      <c r="S131" s="854"/>
      <c r="T131" s="863"/>
      <c r="U131" s="852"/>
      <c r="V131" s="852"/>
      <c r="W131" s="852"/>
      <c r="X131" s="862"/>
      <c r="Y131" s="854"/>
      <c r="Z131" s="854"/>
      <c r="AA131" s="854"/>
      <c r="AB131" s="863"/>
    </row>
    <row r="132" spans="1:28" x14ac:dyDescent="0.2">
      <c r="A132" s="851" t="s">
        <v>2963</v>
      </c>
      <c r="B132" s="558" t="s">
        <v>2893</v>
      </c>
      <c r="C132" s="851">
        <f>'Series 1200 Input'!J132</f>
        <v>0</v>
      </c>
      <c r="D132" s="851" t="s">
        <v>30</v>
      </c>
      <c r="E132" s="852">
        <v>61.47</v>
      </c>
      <c r="F132" s="852">
        <v>61.47</v>
      </c>
      <c r="G132" s="852">
        <v>61.47</v>
      </c>
      <c r="H132" s="853" t="str">
        <f>IF((0=$C132),"",IFERROR(IF($C132&lt;2,$C132*E132,IF(AND(2&lt;=$C132,$C132&lt;=5),$C132*F132,IF($C132&gt;5,$C132*G132,"No Offer"))),"No Offer"))</f>
        <v/>
      </c>
      <c r="I132" s="854">
        <v>250</v>
      </c>
      <c r="J132" s="854">
        <v>250</v>
      </c>
      <c r="K132" s="854">
        <v>250</v>
      </c>
      <c r="L132" s="855" t="str">
        <f>IF((0=$C132),"",IFERROR(IF($C132&lt;2,$C132*I132,IF(AND(2&lt;=$C132,$C132&lt;=5),$C132*J132,IF($C132&gt;5,$C132*K132,"No Offer"))),"No Offer"))</f>
        <v/>
      </c>
      <c r="M132" s="852" t="s">
        <v>392</v>
      </c>
      <c r="N132" s="852" t="s">
        <v>392</v>
      </c>
      <c r="O132" s="852" t="s">
        <v>392</v>
      </c>
      <c r="P132" s="853" t="str">
        <f>IF((0=$C132),"",IFERROR(IF($C132&lt;2,$C132*M132,IF(AND(2&lt;=$C132,$C132&lt;=5),$C132*N132,IF($C132&gt;5,$C132*O132,"No Offer"))),"No Offer"))</f>
        <v/>
      </c>
      <c r="Q132" s="854">
        <v>10</v>
      </c>
      <c r="R132" s="854">
        <v>10</v>
      </c>
      <c r="S132" s="854">
        <v>10</v>
      </c>
      <c r="T132" s="855" t="str">
        <f>IF((0=$C132),"",IFERROR(IF($C132&lt;2,$C132*Q132,IF(AND(2&lt;=$C132,$C132&lt;=5),$C132*R132,IF($C132&gt;5,$C132*S132,"No Offer"))),"No Offer"))</f>
        <v/>
      </c>
      <c r="U132" s="852">
        <v>7.5</v>
      </c>
      <c r="V132" s="852">
        <v>5</v>
      </c>
      <c r="W132" s="852">
        <v>4.5</v>
      </c>
      <c r="X132" s="853" t="str">
        <f>IF((0=$C132),"",IFERROR(IF($C132&lt;2,$C132*U132,IF(AND(2&lt;=$C132,$C132&lt;=5),$C132*V132,IF($C132&gt;5,$C132*W132,"No Offer"))),"No Offer"))</f>
        <v/>
      </c>
      <c r="Y132" s="854" t="s">
        <v>392</v>
      </c>
      <c r="Z132" s="854" t="s">
        <v>392</v>
      </c>
      <c r="AA132" s="854" t="s">
        <v>392</v>
      </c>
      <c r="AB132" s="855" t="str">
        <f>IF((0=$C132),"",IFERROR(IF($C132&lt;2,$C132*Y132,IF(AND(2&lt;=$C132,$C132&lt;=5),$C132*Z132,IF($C132&gt;5,$C132*AA132,"No Offer"))),"No Offer"))</f>
        <v/>
      </c>
    </row>
    <row r="133" spans="1:28" x14ac:dyDescent="0.2">
      <c r="A133" s="851"/>
      <c r="B133" s="558"/>
      <c r="C133" s="851"/>
      <c r="D133" s="851"/>
      <c r="E133" s="852"/>
      <c r="F133" s="852"/>
      <c r="G133" s="852"/>
      <c r="H133" s="862"/>
      <c r="I133" s="854"/>
      <c r="J133" s="854"/>
      <c r="K133" s="854"/>
      <c r="L133" s="863"/>
      <c r="M133" s="852"/>
      <c r="N133" s="852"/>
      <c r="O133" s="852"/>
      <c r="P133" s="862"/>
      <c r="Q133" s="854"/>
      <c r="R133" s="854"/>
      <c r="S133" s="854"/>
      <c r="T133" s="863"/>
      <c r="U133" s="852"/>
      <c r="V133" s="852"/>
      <c r="W133" s="852"/>
      <c r="X133" s="862"/>
      <c r="Y133" s="854"/>
      <c r="Z133" s="854"/>
      <c r="AA133" s="854"/>
      <c r="AB133" s="863"/>
    </row>
    <row r="134" spans="1:28" ht="25.5" x14ac:dyDescent="0.2">
      <c r="A134" s="866"/>
      <c r="B134" s="847" t="s">
        <v>2964</v>
      </c>
      <c r="C134" s="857"/>
      <c r="D134" s="846"/>
      <c r="E134" s="858" t="s">
        <v>1059</v>
      </c>
      <c r="F134" s="859" t="s">
        <v>2162</v>
      </c>
      <c r="G134" s="858" t="s">
        <v>2129</v>
      </c>
      <c r="H134" s="860" t="str">
        <f>IF((0=$C134),"",IFERROR(IF($C134&lt;2,$C134*E134,IF(AND(2&lt;=$C134,$C134&lt;=5),$C134*F134,IF($C134&gt;5,$C134*G134,"No Offer"))),"No Offer"))</f>
        <v/>
      </c>
      <c r="I134" s="858" t="s">
        <v>1059</v>
      </c>
      <c r="J134" s="859" t="s">
        <v>2162</v>
      </c>
      <c r="K134" s="858" t="s">
        <v>2129</v>
      </c>
      <c r="L134" s="860" t="str">
        <f>IF((0=$C134),"",IFERROR(IF($C134&lt;2,$C134*I134,IF(AND(2&lt;=$C134,$C134&lt;=5),$C134*J134,IF($C134&gt;5,$C134*K134,"No Offer"))),"No Offer"))</f>
        <v/>
      </c>
      <c r="M134" s="858" t="s">
        <v>1059</v>
      </c>
      <c r="N134" s="859" t="s">
        <v>2162</v>
      </c>
      <c r="O134" s="858" t="s">
        <v>2129</v>
      </c>
      <c r="P134" s="860" t="str">
        <f>IF((0=$C134),"",IFERROR(IF($C134&lt;2,$C134*M134,IF(AND(2&lt;=$C134,$C134&lt;=5),$C134*N134,IF($C134&gt;5,$C134*O134,"No Offer"))),"No Offer"))</f>
        <v/>
      </c>
      <c r="Q134" s="858" t="s">
        <v>1059</v>
      </c>
      <c r="R134" s="859" t="s">
        <v>2162</v>
      </c>
      <c r="S134" s="858" t="s">
        <v>2129</v>
      </c>
      <c r="T134" s="860" t="str">
        <f>IF((0=$C134),"",IFERROR(IF($C134&lt;2,$C134*Q134,IF(AND(2&lt;=$C134,$C134&lt;=5),$C134*R134,IF($C134&gt;5,$C134*S134,"No Offer"))),"No Offer"))</f>
        <v/>
      </c>
      <c r="U134" s="858" t="s">
        <v>1059</v>
      </c>
      <c r="V134" s="859" t="s">
        <v>2162</v>
      </c>
      <c r="W134" s="858" t="s">
        <v>2129</v>
      </c>
      <c r="X134" s="860" t="str">
        <f>IF((0=$C134),"",IFERROR(IF($C134&lt;2,$C134*U134,IF(AND(2&lt;=$C134,$C134&lt;=5),$C134*V134,IF($C134&gt;5,$C134*W134,"No Offer"))),"No Offer"))</f>
        <v/>
      </c>
      <c r="Y134" s="858" t="s">
        <v>1059</v>
      </c>
      <c r="Z134" s="859" t="s">
        <v>2162</v>
      </c>
      <c r="AA134" s="858" t="s">
        <v>2129</v>
      </c>
      <c r="AB134" s="860" t="str">
        <f>IF((0=$C134),"",IFERROR(IF($C134&lt;2,$C134*Y134,IF(AND(2&lt;=$C134,$C134&lt;=5),$C134*Z134,IF($C134&gt;5,$C134*AA134,"No Offer"))),"No Offer"))</f>
        <v/>
      </c>
    </row>
    <row r="135" spans="1:28" x14ac:dyDescent="0.2">
      <c r="A135" s="851"/>
      <c r="B135" s="867"/>
      <c r="C135" s="856"/>
      <c r="D135" s="843"/>
      <c r="E135" s="868"/>
      <c r="F135" s="869"/>
      <c r="G135" s="868"/>
      <c r="H135" s="862"/>
      <c r="I135" s="870"/>
      <c r="J135" s="871"/>
      <c r="K135" s="870"/>
      <c r="L135" s="863"/>
      <c r="M135" s="868"/>
      <c r="N135" s="869"/>
      <c r="O135" s="868"/>
      <c r="P135" s="862"/>
      <c r="Q135" s="870"/>
      <c r="R135" s="871"/>
      <c r="S135" s="870"/>
      <c r="T135" s="863"/>
      <c r="U135" s="868"/>
      <c r="V135" s="869"/>
      <c r="W135" s="868"/>
      <c r="X135" s="862"/>
      <c r="Y135" s="870"/>
      <c r="Z135" s="871"/>
      <c r="AA135" s="870"/>
      <c r="AB135" s="863"/>
    </row>
    <row r="136" spans="1:28" ht="25.5" x14ac:dyDescent="0.2">
      <c r="A136" s="851" t="s">
        <v>2965</v>
      </c>
      <c r="B136" s="558" t="s">
        <v>2942</v>
      </c>
      <c r="C136" s="851">
        <f>'Series 1200 Input'!J136</f>
        <v>0</v>
      </c>
      <c r="D136" s="851" t="s">
        <v>30</v>
      </c>
      <c r="E136" s="852">
        <v>397.58</v>
      </c>
      <c r="F136" s="852">
        <v>307.76</v>
      </c>
      <c r="G136" s="852">
        <v>262.86</v>
      </c>
      <c r="H136" s="853" t="str">
        <f>IF((0=$C136),"",IFERROR(IF($C136&lt;2,$C136*E136,IF(AND(2&lt;=$C136,$C136&lt;=5),$C136*F136,IF($C136&gt;5,$C136*G136,"No Offer"))),"No Offer"))</f>
        <v/>
      </c>
      <c r="I136" s="854">
        <v>250</v>
      </c>
      <c r="J136" s="854">
        <v>250</v>
      </c>
      <c r="K136" s="854">
        <v>250</v>
      </c>
      <c r="L136" s="855" t="str">
        <f>IF((0=$C136),"",IFERROR(IF($C136&lt;2,$C136*I136,IF(AND(2&lt;=$C136,$C136&lt;=5),$C136*J136,IF($C136&gt;5,$C136*K136,"No Offer"))),"No Offer"))</f>
        <v/>
      </c>
      <c r="M136" s="852" t="s">
        <v>392</v>
      </c>
      <c r="N136" s="852" t="s">
        <v>392</v>
      </c>
      <c r="O136" s="852" t="s">
        <v>392</v>
      </c>
      <c r="P136" s="853" t="str">
        <f>IF((0=$C136),"",IFERROR(IF($C136&lt;2,$C136*M136,IF(AND(2&lt;=$C136,$C136&lt;=5),$C136*N136,IF($C136&gt;5,$C136*O136,"No Offer"))),"No Offer"))</f>
        <v/>
      </c>
      <c r="Q136" s="854">
        <v>202.5</v>
      </c>
      <c r="R136" s="854">
        <v>202.5</v>
      </c>
      <c r="S136" s="854">
        <v>202.5</v>
      </c>
      <c r="T136" s="855" t="str">
        <f>IF((0=$C136),"",IFERROR(IF($C136&lt;2,$C136*Q136,IF(AND(2&lt;=$C136,$C136&lt;=5),$C136*R136,IF($C136&gt;5,$C136*S136,"No Offer"))),"No Offer"))</f>
        <v/>
      </c>
      <c r="U136" s="852">
        <v>251.2</v>
      </c>
      <c r="V136" s="852">
        <v>239.7</v>
      </c>
      <c r="W136" s="852">
        <v>217.45</v>
      </c>
      <c r="X136" s="853" t="str">
        <f>IF((0=$C136),"",IFERROR(IF($C136&lt;2,$C136*U136,IF(AND(2&lt;=$C136,$C136&lt;=5),$C136*V136,IF($C136&gt;5,$C136*W136,"No Offer"))),"No Offer"))</f>
        <v/>
      </c>
      <c r="Y136" s="854" t="s">
        <v>392</v>
      </c>
      <c r="Z136" s="854" t="s">
        <v>392</v>
      </c>
      <c r="AA136" s="854" t="s">
        <v>392</v>
      </c>
      <c r="AB136" s="855" t="str">
        <f>IF((0=$C136),"",IFERROR(IF($C136&lt;2,$C136*Y136,IF(AND(2&lt;=$C136,$C136&lt;=5),$C136*Z136,IF($C136&gt;5,$C136*AA136,"No Offer"))),"No Offer"))</f>
        <v/>
      </c>
    </row>
    <row r="137" spans="1:28" x14ac:dyDescent="0.2">
      <c r="A137" s="851"/>
      <c r="B137" s="596"/>
      <c r="C137" s="851"/>
      <c r="D137" s="861"/>
      <c r="E137" s="852"/>
      <c r="F137" s="852"/>
      <c r="G137" s="852"/>
      <c r="H137" s="862"/>
      <c r="I137" s="854"/>
      <c r="J137" s="854"/>
      <c r="K137" s="854"/>
      <c r="L137" s="863"/>
      <c r="M137" s="852"/>
      <c r="N137" s="852"/>
      <c r="O137" s="852"/>
      <c r="P137" s="862"/>
      <c r="Q137" s="854"/>
      <c r="R137" s="854"/>
      <c r="S137" s="854"/>
      <c r="T137" s="863"/>
      <c r="U137" s="852"/>
      <c r="V137" s="852"/>
      <c r="W137" s="852"/>
      <c r="X137" s="862"/>
      <c r="Y137" s="854"/>
      <c r="Z137" s="854"/>
      <c r="AA137" s="854"/>
      <c r="AB137" s="863"/>
    </row>
    <row r="138" spans="1:28" ht="25.5" x14ac:dyDescent="0.2">
      <c r="A138" s="851" t="s">
        <v>2966</v>
      </c>
      <c r="B138" s="558" t="s">
        <v>2944</v>
      </c>
      <c r="C138" s="851">
        <f>'Series 1200 Input'!J138</f>
        <v>0</v>
      </c>
      <c r="D138" s="851" t="s">
        <v>30</v>
      </c>
      <c r="E138" s="852">
        <v>402.91</v>
      </c>
      <c r="F138" s="852">
        <v>313.08999999999997</v>
      </c>
      <c r="G138" s="852">
        <v>268.18</v>
      </c>
      <c r="H138" s="853" t="str">
        <f>IF((0=$C138),"",IFERROR(IF($C138&lt;2,$C138*E138,IF(AND(2&lt;=$C138,$C138&lt;=5),$C138*F138,IF($C138&gt;5,$C138*G138,"No Offer"))),"No Offer"))</f>
        <v/>
      </c>
      <c r="I138" s="854">
        <v>250</v>
      </c>
      <c r="J138" s="854">
        <v>250</v>
      </c>
      <c r="K138" s="854">
        <v>250</v>
      </c>
      <c r="L138" s="855" t="str">
        <f>IF((0=$C138),"",IFERROR(IF($C138&lt;2,$C138*I138,IF(AND(2&lt;=$C138,$C138&lt;=5),$C138*J138,IF($C138&gt;5,$C138*K138,"No Offer"))),"No Offer"))</f>
        <v/>
      </c>
      <c r="M138" s="852" t="s">
        <v>392</v>
      </c>
      <c r="N138" s="852" t="s">
        <v>392</v>
      </c>
      <c r="O138" s="852" t="s">
        <v>392</v>
      </c>
      <c r="P138" s="853" t="str">
        <f>IF((0=$C138),"",IFERROR(IF($C138&lt;2,$C138*M138,IF(AND(2&lt;=$C138,$C138&lt;=5),$C138*N138,IF($C138&gt;5,$C138*O138,"No Offer"))),"No Offer"))</f>
        <v/>
      </c>
      <c r="Q138" s="854">
        <v>202.5</v>
      </c>
      <c r="R138" s="854">
        <v>202.5</v>
      </c>
      <c r="S138" s="854">
        <v>202.5</v>
      </c>
      <c r="T138" s="855" t="str">
        <f>IF((0=$C138),"",IFERROR(IF($C138&lt;2,$C138*Q138,IF(AND(2&lt;=$C138,$C138&lt;=5),$C138*R138,IF($C138&gt;5,$C138*S138,"No Offer"))),"No Offer"))</f>
        <v/>
      </c>
      <c r="U138" s="852">
        <v>306.2</v>
      </c>
      <c r="V138" s="852">
        <v>294.7</v>
      </c>
      <c r="W138" s="852">
        <v>272.45</v>
      </c>
      <c r="X138" s="853" t="str">
        <f>IF((0=$C138),"",IFERROR(IF($C138&lt;2,$C138*U138,IF(AND(2&lt;=$C138,$C138&lt;=5),$C138*V138,IF($C138&gt;5,$C138*W138,"No Offer"))),"No Offer"))</f>
        <v/>
      </c>
      <c r="Y138" s="854" t="s">
        <v>392</v>
      </c>
      <c r="Z138" s="854" t="s">
        <v>392</v>
      </c>
      <c r="AA138" s="854" t="s">
        <v>392</v>
      </c>
      <c r="AB138" s="855" t="str">
        <f>IF((0=$C138),"",IFERROR(IF($C138&lt;2,$C138*Y138,IF(AND(2&lt;=$C138,$C138&lt;=5),$C138*Z138,IF($C138&gt;5,$C138*AA138,"No Offer"))),"No Offer"))</f>
        <v/>
      </c>
    </row>
    <row r="139" spans="1:28" x14ac:dyDescent="0.2">
      <c r="A139" s="851"/>
      <c r="B139" s="596"/>
      <c r="C139" s="851"/>
      <c r="D139" s="861"/>
      <c r="E139" s="852"/>
      <c r="F139" s="852"/>
      <c r="G139" s="852"/>
      <c r="H139" s="862"/>
      <c r="I139" s="854"/>
      <c r="J139" s="854"/>
      <c r="K139" s="854"/>
      <c r="L139" s="863"/>
      <c r="M139" s="852"/>
      <c r="N139" s="852"/>
      <c r="O139" s="852"/>
      <c r="P139" s="862"/>
      <c r="Q139" s="854"/>
      <c r="R139" s="854"/>
      <c r="S139" s="854"/>
      <c r="T139" s="863"/>
      <c r="U139" s="852"/>
      <c r="V139" s="852"/>
      <c r="W139" s="852"/>
      <c r="X139" s="862"/>
      <c r="Y139" s="854"/>
      <c r="Z139" s="854"/>
      <c r="AA139" s="854"/>
      <c r="AB139" s="863"/>
    </row>
    <row r="140" spans="1:28" ht="38.25" x14ac:dyDescent="0.2">
      <c r="A140" s="851" t="s">
        <v>2967</v>
      </c>
      <c r="B140" s="558" t="s">
        <v>2946</v>
      </c>
      <c r="C140" s="851">
        <f>'Series 1200 Input'!J140</f>
        <v>0</v>
      </c>
      <c r="D140" s="851" t="s">
        <v>30</v>
      </c>
      <c r="E140" s="852">
        <v>498.74</v>
      </c>
      <c r="F140" s="852">
        <v>408.92</v>
      </c>
      <c r="G140" s="852">
        <v>364.02</v>
      </c>
      <c r="H140" s="853" t="str">
        <f>IF((0=$C140),"",IFERROR(IF($C140&lt;2,$C140*E140,IF(AND(2&lt;=$C140,$C140&lt;=5),$C140*F140,IF($C140&gt;5,$C140*G140,"No Offer"))),"No Offer"))</f>
        <v/>
      </c>
      <c r="I140" s="854">
        <v>250</v>
      </c>
      <c r="J140" s="854">
        <v>250</v>
      </c>
      <c r="K140" s="854">
        <v>250</v>
      </c>
      <c r="L140" s="855" t="str">
        <f>IF((0=$C140),"",IFERROR(IF($C140&lt;2,$C140*I140,IF(AND(2&lt;=$C140,$C140&lt;=5),$C140*J140,IF($C140&gt;5,$C140*K140,"No Offer"))),"No Offer"))</f>
        <v/>
      </c>
      <c r="M140" s="852" t="s">
        <v>392</v>
      </c>
      <c r="N140" s="852" t="s">
        <v>392</v>
      </c>
      <c r="O140" s="852" t="s">
        <v>392</v>
      </c>
      <c r="P140" s="853" t="str">
        <f>IF((0=$C140),"",IFERROR(IF($C140&lt;2,$C140*M140,IF(AND(2&lt;=$C140,$C140&lt;=5),$C140*N140,IF($C140&gt;5,$C140*O140,"No Offer"))),"No Offer"))</f>
        <v/>
      </c>
      <c r="Q140" s="854">
        <v>305</v>
      </c>
      <c r="R140" s="854">
        <v>305</v>
      </c>
      <c r="S140" s="854">
        <v>305</v>
      </c>
      <c r="T140" s="855" t="str">
        <f>IF((0=$C140),"",IFERROR(IF($C140&lt;2,$C140*Q140,IF(AND(2&lt;=$C140,$C140&lt;=5),$C140*R140,IF($C140&gt;5,$C140*S140,"No Offer"))),"No Offer"))</f>
        <v/>
      </c>
      <c r="U140" s="852">
        <v>495</v>
      </c>
      <c r="V140" s="852">
        <v>474</v>
      </c>
      <c r="W140" s="852">
        <v>449.25</v>
      </c>
      <c r="X140" s="853" t="str">
        <f>IF((0=$C140),"",IFERROR(IF($C140&lt;2,$C140*U140,IF(AND(2&lt;=$C140,$C140&lt;=5),$C140*V140,IF($C140&gt;5,$C140*W140,"No Offer"))),"No Offer"))</f>
        <v/>
      </c>
      <c r="Y140" s="854" t="s">
        <v>392</v>
      </c>
      <c r="Z140" s="854" t="s">
        <v>392</v>
      </c>
      <c r="AA140" s="854" t="s">
        <v>392</v>
      </c>
      <c r="AB140" s="855" t="str">
        <f>IF((0=$C140),"",IFERROR(IF($C140&lt;2,$C140*Y140,IF(AND(2&lt;=$C140,$C140&lt;=5),$C140*Z140,IF($C140&gt;5,$C140*AA140,"No Offer"))),"No Offer"))</f>
        <v/>
      </c>
    </row>
    <row r="141" spans="1:28" x14ac:dyDescent="0.2">
      <c r="A141" s="851"/>
      <c r="B141" s="596"/>
      <c r="C141" s="851"/>
      <c r="D141" s="861"/>
      <c r="E141" s="852"/>
      <c r="F141" s="852"/>
      <c r="G141" s="852"/>
      <c r="H141" s="862"/>
      <c r="I141" s="854"/>
      <c r="J141" s="854"/>
      <c r="K141" s="854"/>
      <c r="L141" s="863"/>
      <c r="M141" s="852"/>
      <c r="N141" s="852"/>
      <c r="O141" s="852"/>
      <c r="P141" s="862"/>
      <c r="Q141" s="854"/>
      <c r="R141" s="854"/>
      <c r="S141" s="854"/>
      <c r="T141" s="863"/>
      <c r="U141" s="852"/>
      <c r="V141" s="852"/>
      <c r="W141" s="852"/>
      <c r="X141" s="862"/>
      <c r="Y141" s="854"/>
      <c r="Z141" s="854"/>
      <c r="AA141" s="854"/>
      <c r="AB141" s="863"/>
    </row>
    <row r="142" spans="1:28" ht="25.5" x14ac:dyDescent="0.2">
      <c r="A142" s="851" t="s">
        <v>2968</v>
      </c>
      <c r="B142" s="558" t="s">
        <v>2948</v>
      </c>
      <c r="C142" s="851">
        <f>'Series 1200 Input'!J142</f>
        <v>0</v>
      </c>
      <c r="D142" s="851" t="s">
        <v>30</v>
      </c>
      <c r="E142" s="852">
        <v>408.23</v>
      </c>
      <c r="F142" s="852">
        <v>318.41000000000003</v>
      </c>
      <c r="G142" s="852">
        <v>273.51</v>
      </c>
      <c r="H142" s="853" t="str">
        <f>IF((0=$C142),"",IFERROR(IF($C142&lt;2,$C142*E142,IF(AND(2&lt;=$C142,$C142&lt;=5),$C142*F142,IF($C142&gt;5,$C142*G142,"No Offer"))),"No Offer"))</f>
        <v/>
      </c>
      <c r="I142" s="854">
        <v>250</v>
      </c>
      <c r="J142" s="854">
        <v>250</v>
      </c>
      <c r="K142" s="854">
        <v>250</v>
      </c>
      <c r="L142" s="855" t="str">
        <f>IF((0=$C142),"",IFERROR(IF($C142&lt;2,$C142*I142,IF(AND(2&lt;=$C142,$C142&lt;=5),$C142*J142,IF($C142&gt;5,$C142*K142,"No Offer"))),"No Offer"))</f>
        <v/>
      </c>
      <c r="M142" s="852" t="s">
        <v>392</v>
      </c>
      <c r="N142" s="852" t="s">
        <v>392</v>
      </c>
      <c r="O142" s="852" t="s">
        <v>392</v>
      </c>
      <c r="P142" s="853" t="str">
        <f>IF((0=$C142),"",IFERROR(IF($C142&lt;2,$C142*M142,IF(AND(2&lt;=$C142,$C142&lt;=5),$C142*N142,IF($C142&gt;5,$C142*O142,"No Offer"))),"No Offer"))</f>
        <v/>
      </c>
      <c r="Q142" s="854">
        <v>232.5</v>
      </c>
      <c r="R142" s="854">
        <v>232.5</v>
      </c>
      <c r="S142" s="854">
        <v>232.5</v>
      </c>
      <c r="T142" s="855" t="str">
        <f>IF((0=$C142),"",IFERROR(IF($C142&lt;2,$C142*Q142,IF(AND(2&lt;=$C142,$C142&lt;=5),$C142*R142,IF($C142&gt;5,$C142*S142,"No Offer"))),"No Offer"))</f>
        <v/>
      </c>
      <c r="U142" s="852">
        <v>295.2</v>
      </c>
      <c r="V142" s="852">
        <v>283.7</v>
      </c>
      <c r="W142" s="852">
        <v>261.45</v>
      </c>
      <c r="X142" s="853" t="str">
        <f>IF((0=$C142),"",IFERROR(IF($C142&lt;2,$C142*U142,IF(AND(2&lt;=$C142,$C142&lt;=5),$C142*V142,IF($C142&gt;5,$C142*W142,"No Offer"))),"No Offer"))</f>
        <v/>
      </c>
      <c r="Y142" s="854" t="s">
        <v>392</v>
      </c>
      <c r="Z142" s="854" t="s">
        <v>392</v>
      </c>
      <c r="AA142" s="854" t="s">
        <v>392</v>
      </c>
      <c r="AB142" s="855" t="str">
        <f>IF((0=$C142),"",IFERROR(IF($C142&lt;2,$C142*Y142,IF(AND(2&lt;=$C142,$C142&lt;=5),$C142*Z142,IF($C142&gt;5,$C142*AA142,"No Offer"))),"No Offer"))</f>
        <v/>
      </c>
    </row>
    <row r="143" spans="1:28" x14ac:dyDescent="0.2">
      <c r="A143" s="851"/>
      <c r="B143" s="596"/>
      <c r="C143" s="851"/>
      <c r="D143" s="861"/>
      <c r="E143" s="852"/>
      <c r="F143" s="852"/>
      <c r="G143" s="852"/>
      <c r="H143" s="862"/>
      <c r="I143" s="854"/>
      <c r="J143" s="854"/>
      <c r="K143" s="854"/>
      <c r="L143" s="863"/>
      <c r="M143" s="852"/>
      <c r="N143" s="852"/>
      <c r="O143" s="852"/>
      <c r="P143" s="862"/>
      <c r="Q143" s="854"/>
      <c r="R143" s="854"/>
      <c r="S143" s="854"/>
      <c r="T143" s="863"/>
      <c r="U143" s="852"/>
      <c r="V143" s="852"/>
      <c r="W143" s="852"/>
      <c r="X143" s="862"/>
      <c r="Y143" s="854"/>
      <c r="Z143" s="854"/>
      <c r="AA143" s="854"/>
      <c r="AB143" s="863"/>
    </row>
    <row r="144" spans="1:28" ht="25.5" x14ac:dyDescent="0.2">
      <c r="A144" s="851" t="s">
        <v>2969</v>
      </c>
      <c r="B144" s="558" t="s">
        <v>2950</v>
      </c>
      <c r="C144" s="851">
        <f>'Series 1200 Input'!J144</f>
        <v>0</v>
      </c>
      <c r="D144" s="851" t="s">
        <v>30</v>
      </c>
      <c r="E144" s="852">
        <v>413.55</v>
      </c>
      <c r="F144" s="852">
        <v>323.74</v>
      </c>
      <c r="G144" s="852">
        <v>278.83</v>
      </c>
      <c r="H144" s="853" t="str">
        <f>IF((0=$C144),"",IFERROR(IF($C144&lt;2,$C144*E144,IF(AND(2&lt;=$C144,$C144&lt;=5),$C144*F144,IF($C144&gt;5,$C144*G144,"No Offer"))),"No Offer"))</f>
        <v/>
      </c>
      <c r="I144" s="854">
        <v>250</v>
      </c>
      <c r="J144" s="854">
        <v>250</v>
      </c>
      <c r="K144" s="854">
        <v>250</v>
      </c>
      <c r="L144" s="855" t="str">
        <f>IF((0=$C144),"",IFERROR(IF($C144&lt;2,$C144*I144,IF(AND(2&lt;=$C144,$C144&lt;=5),$C144*J144,IF($C144&gt;5,$C144*K144,"No Offer"))),"No Offer"))</f>
        <v/>
      </c>
      <c r="M144" s="852" t="s">
        <v>392</v>
      </c>
      <c r="N144" s="852" t="s">
        <v>392</v>
      </c>
      <c r="O144" s="852" t="s">
        <v>392</v>
      </c>
      <c r="P144" s="853" t="str">
        <f>IF((0=$C144),"",IFERROR(IF($C144&lt;2,$C144*M144,IF(AND(2&lt;=$C144,$C144&lt;=5),$C144*N144,IF($C144&gt;5,$C144*O144,"No Offer"))),"No Offer"))</f>
        <v/>
      </c>
      <c r="Q144" s="854">
        <v>232.5</v>
      </c>
      <c r="R144" s="854">
        <v>232.5</v>
      </c>
      <c r="S144" s="854">
        <v>232.5</v>
      </c>
      <c r="T144" s="855" t="str">
        <f>IF((0=$C144),"",IFERROR(IF($C144&lt;2,$C144*Q144,IF(AND(2&lt;=$C144,$C144&lt;=5),$C144*R144,IF($C144&gt;5,$C144*S144,"No Offer"))),"No Offer"))</f>
        <v/>
      </c>
      <c r="U144" s="852">
        <v>317.2</v>
      </c>
      <c r="V144" s="852">
        <v>305.7</v>
      </c>
      <c r="W144" s="852">
        <v>283.45</v>
      </c>
      <c r="X144" s="853" t="str">
        <f>IF((0=$C144),"",IFERROR(IF($C144&lt;2,$C144*U144,IF(AND(2&lt;=$C144,$C144&lt;=5),$C144*V144,IF($C144&gt;5,$C144*W144,"No Offer"))),"No Offer"))</f>
        <v/>
      </c>
      <c r="Y144" s="854" t="s">
        <v>392</v>
      </c>
      <c r="Z144" s="854" t="s">
        <v>392</v>
      </c>
      <c r="AA144" s="854" t="s">
        <v>392</v>
      </c>
      <c r="AB144" s="855" t="str">
        <f>IF((0=$C144),"",IFERROR(IF($C144&lt;2,$C144*Y144,IF(AND(2&lt;=$C144,$C144&lt;=5),$C144*Z144,IF($C144&gt;5,$C144*AA144,"No Offer"))),"No Offer"))</f>
        <v/>
      </c>
    </row>
    <row r="145" spans="1:28" x14ac:dyDescent="0.2">
      <c r="A145" s="851"/>
      <c r="B145" s="596"/>
      <c r="C145" s="851"/>
      <c r="D145" s="861"/>
      <c r="E145" s="852"/>
      <c r="F145" s="852"/>
      <c r="G145" s="852"/>
      <c r="H145" s="862"/>
      <c r="I145" s="854"/>
      <c r="J145" s="854"/>
      <c r="K145" s="854"/>
      <c r="L145" s="863"/>
      <c r="M145" s="852"/>
      <c r="N145" s="852"/>
      <c r="O145" s="852"/>
      <c r="P145" s="862"/>
      <c r="Q145" s="854"/>
      <c r="R145" s="854"/>
      <c r="S145" s="854"/>
      <c r="T145" s="863"/>
      <c r="U145" s="852"/>
      <c r="V145" s="852"/>
      <c r="W145" s="852"/>
      <c r="X145" s="862"/>
      <c r="Y145" s="854"/>
      <c r="Z145" s="854"/>
      <c r="AA145" s="854"/>
      <c r="AB145" s="863"/>
    </row>
    <row r="146" spans="1:28" ht="38.25" x14ac:dyDescent="0.2">
      <c r="A146" s="851" t="s">
        <v>2970</v>
      </c>
      <c r="B146" s="558" t="s">
        <v>2952</v>
      </c>
      <c r="C146" s="851">
        <f>'Series 1200 Input'!J146</f>
        <v>0</v>
      </c>
      <c r="D146" s="851" t="s">
        <v>30</v>
      </c>
      <c r="E146" s="852">
        <v>698.39</v>
      </c>
      <c r="F146" s="852">
        <v>608.57000000000005</v>
      </c>
      <c r="G146" s="852">
        <v>563.66999999999996</v>
      </c>
      <c r="H146" s="853" t="str">
        <f>IF((0=$C146),"",IFERROR(IF($C146&lt;2,$C146*E146,IF(AND(2&lt;=$C146,$C146&lt;=5),$C146*F146,IF($C146&gt;5,$C146*G146,"No Offer"))),"No Offer"))</f>
        <v/>
      </c>
      <c r="I146" s="854">
        <v>250</v>
      </c>
      <c r="J146" s="854">
        <v>250</v>
      </c>
      <c r="K146" s="854">
        <v>250</v>
      </c>
      <c r="L146" s="855" t="str">
        <f>IF((0=$C146),"",IFERROR(IF($C146&lt;2,$C146*I146,IF(AND(2&lt;=$C146,$C146&lt;=5),$C146*J146,IF($C146&gt;5,$C146*K146,"No Offer"))),"No Offer"))</f>
        <v/>
      </c>
      <c r="M146" s="852" t="s">
        <v>392</v>
      </c>
      <c r="N146" s="852" t="s">
        <v>392</v>
      </c>
      <c r="O146" s="852" t="s">
        <v>392</v>
      </c>
      <c r="P146" s="853" t="str">
        <f>IF((0=$C146),"",IFERROR(IF($C146&lt;2,$C146*M146,IF(AND(2&lt;=$C146,$C146&lt;=5),$C146*N146,IF($C146&gt;5,$C146*O146,"No Offer"))),"No Offer"))</f>
        <v/>
      </c>
      <c r="Q146" s="854">
        <v>345</v>
      </c>
      <c r="R146" s="854">
        <v>345</v>
      </c>
      <c r="S146" s="854">
        <v>345</v>
      </c>
      <c r="T146" s="855" t="str">
        <f>IF((0=$C146),"",IFERROR(IF($C146&lt;2,$C146*Q146,IF(AND(2&lt;=$C146,$C146&lt;=5),$C146*R146,IF($C146&gt;5,$C146*S146,"No Offer"))),"No Offer"))</f>
        <v/>
      </c>
      <c r="U146" s="852">
        <v>540</v>
      </c>
      <c r="V146" s="852">
        <v>519</v>
      </c>
      <c r="W146" s="852">
        <v>491.13</v>
      </c>
      <c r="X146" s="853" t="str">
        <f>IF((0=$C146),"",IFERROR(IF($C146&lt;2,$C146*U146,IF(AND(2&lt;=$C146,$C146&lt;=5),$C146*V146,IF($C146&gt;5,$C146*W146,"No Offer"))),"No Offer"))</f>
        <v/>
      </c>
      <c r="Y146" s="854" t="s">
        <v>392</v>
      </c>
      <c r="Z146" s="854" t="s">
        <v>392</v>
      </c>
      <c r="AA146" s="854" t="s">
        <v>392</v>
      </c>
      <c r="AB146" s="855" t="str">
        <f>IF((0=$C146),"",IFERROR(IF($C146&lt;2,$C146*Y146,IF(AND(2&lt;=$C146,$C146&lt;=5),$C146*Z146,IF($C146&gt;5,$C146*AA146,"No Offer"))),"No Offer"))</f>
        <v/>
      </c>
    </row>
    <row r="147" spans="1:28" x14ac:dyDescent="0.2">
      <c r="A147" s="851"/>
      <c r="B147" s="558"/>
      <c r="C147" s="851"/>
      <c r="D147" s="851"/>
      <c r="E147" s="852"/>
      <c r="F147" s="852"/>
      <c r="G147" s="852"/>
      <c r="H147" s="862"/>
      <c r="I147" s="854"/>
      <c r="J147" s="854"/>
      <c r="K147" s="854"/>
      <c r="L147" s="863"/>
      <c r="M147" s="852"/>
      <c r="N147" s="852"/>
      <c r="O147" s="852"/>
      <c r="P147" s="862"/>
      <c r="Q147" s="854"/>
      <c r="R147" s="854"/>
      <c r="S147" s="854"/>
      <c r="T147" s="863"/>
      <c r="U147" s="852"/>
      <c r="V147" s="852"/>
      <c r="W147" s="852"/>
      <c r="X147" s="862"/>
      <c r="Y147" s="854"/>
      <c r="Z147" s="854"/>
      <c r="AA147" s="854"/>
      <c r="AB147" s="863"/>
    </row>
    <row r="148" spans="1:28" ht="25.5" x14ac:dyDescent="0.2">
      <c r="A148" s="851" t="s">
        <v>2971</v>
      </c>
      <c r="B148" s="558" t="s">
        <v>2954</v>
      </c>
      <c r="C148" s="851">
        <f>'Series 1200 Input'!J148</f>
        <v>0</v>
      </c>
      <c r="D148" s="851" t="s">
        <v>30</v>
      </c>
      <c r="E148" s="852">
        <v>440.17</v>
      </c>
      <c r="F148" s="852">
        <v>350.36</v>
      </c>
      <c r="G148" s="852">
        <v>305.45</v>
      </c>
      <c r="H148" s="853" t="str">
        <f>IF((0=$C148),"",IFERROR(IF($C148&lt;2,$C148*E148,IF(AND(2&lt;=$C148,$C148&lt;=5),$C148*F148,IF($C148&gt;5,$C148*G148,"No Offer"))),"No Offer"))</f>
        <v/>
      </c>
      <c r="I148" s="854">
        <v>250</v>
      </c>
      <c r="J148" s="854">
        <v>250</v>
      </c>
      <c r="K148" s="854">
        <v>250</v>
      </c>
      <c r="L148" s="855" t="str">
        <f>IF((0=$C148),"",IFERROR(IF($C148&lt;2,$C148*I148,IF(AND(2&lt;=$C148,$C148&lt;=5),$C148*J148,IF($C148&gt;5,$C148*K148,"No Offer"))),"No Offer"))</f>
        <v/>
      </c>
      <c r="M148" s="852" t="s">
        <v>392</v>
      </c>
      <c r="N148" s="852" t="s">
        <v>392</v>
      </c>
      <c r="O148" s="852" t="s">
        <v>392</v>
      </c>
      <c r="P148" s="853" t="str">
        <f>IF((0=$C148),"",IFERROR(IF($C148&lt;2,$C148*M148,IF(AND(2&lt;=$C148,$C148&lt;=5),$C148*N148,IF($C148&gt;5,$C148*O148,"No Offer"))),"No Offer"))</f>
        <v/>
      </c>
      <c r="Q148" s="854">
        <v>252.5</v>
      </c>
      <c r="R148" s="854">
        <v>252.5</v>
      </c>
      <c r="S148" s="854">
        <v>252.5</v>
      </c>
      <c r="T148" s="855" t="str">
        <f>IF((0=$C148),"",IFERROR(IF($C148&lt;2,$C148*Q148,IF(AND(2&lt;=$C148,$C148&lt;=5),$C148*R148,IF($C148&gt;5,$C148*S148,"No Offer"))),"No Offer"))</f>
        <v/>
      </c>
      <c r="U148" s="852">
        <v>357.7</v>
      </c>
      <c r="V148" s="852">
        <v>346.2</v>
      </c>
      <c r="W148" s="852">
        <v>323.95</v>
      </c>
      <c r="X148" s="853" t="str">
        <f>IF((0=$C148),"",IFERROR(IF($C148&lt;2,$C148*U148,IF(AND(2&lt;=$C148,$C148&lt;=5),$C148*V148,IF($C148&gt;5,$C148*W148,"No Offer"))),"No Offer"))</f>
        <v/>
      </c>
      <c r="Y148" s="854" t="s">
        <v>392</v>
      </c>
      <c r="Z148" s="854" t="s">
        <v>392</v>
      </c>
      <c r="AA148" s="854" t="s">
        <v>392</v>
      </c>
      <c r="AB148" s="855" t="str">
        <f>IF((0=$C148),"",IFERROR(IF($C148&lt;2,$C148*Y148,IF(AND(2&lt;=$C148,$C148&lt;=5),$C148*Z148,IF($C148&gt;5,$C148*AA148,"No Offer"))),"No Offer"))</f>
        <v/>
      </c>
    </row>
    <row r="149" spans="1:28" x14ac:dyDescent="0.2">
      <c r="A149" s="851"/>
      <c r="B149" s="596"/>
      <c r="C149" s="851"/>
      <c r="D149" s="861"/>
      <c r="E149" s="852"/>
      <c r="F149" s="852"/>
      <c r="G149" s="852"/>
      <c r="H149" s="862"/>
      <c r="I149" s="854"/>
      <c r="J149" s="854"/>
      <c r="K149" s="854"/>
      <c r="L149" s="863"/>
      <c r="M149" s="852"/>
      <c r="N149" s="852"/>
      <c r="O149" s="852"/>
      <c r="P149" s="862"/>
      <c r="Q149" s="854"/>
      <c r="R149" s="854"/>
      <c r="S149" s="854"/>
      <c r="T149" s="863"/>
      <c r="U149" s="852"/>
      <c r="V149" s="852"/>
      <c r="W149" s="852"/>
      <c r="X149" s="862"/>
      <c r="Y149" s="854"/>
      <c r="Z149" s="854"/>
      <c r="AA149" s="854"/>
      <c r="AB149" s="863"/>
    </row>
    <row r="150" spans="1:28" ht="25.5" x14ac:dyDescent="0.2">
      <c r="A150" s="851" t="s">
        <v>2972</v>
      </c>
      <c r="B150" s="558" t="s">
        <v>2956</v>
      </c>
      <c r="C150" s="851">
        <f>'Series 1200 Input'!J150</f>
        <v>0</v>
      </c>
      <c r="D150" s="851" t="s">
        <v>30</v>
      </c>
      <c r="E150" s="852">
        <v>463.48</v>
      </c>
      <c r="F150" s="852">
        <v>373.66</v>
      </c>
      <c r="G150" s="852">
        <v>328.76</v>
      </c>
      <c r="H150" s="853" t="str">
        <f>IF((0=$C150),"",IFERROR(IF($C150&lt;2,$C150*E150,IF(AND(2&lt;=$C150,$C150&lt;=5),$C150*F150,IF($C150&gt;5,$C150*G150,"No Offer"))),"No Offer"))</f>
        <v/>
      </c>
      <c r="I150" s="854">
        <v>250</v>
      </c>
      <c r="J150" s="854">
        <v>250</v>
      </c>
      <c r="K150" s="854">
        <v>250</v>
      </c>
      <c r="L150" s="855" t="str">
        <f>IF((0=$C150),"",IFERROR(IF($C150&lt;2,$C150*I150,IF(AND(2&lt;=$C150,$C150&lt;=5),$C150*J150,IF($C150&gt;5,$C150*K150,"No Offer"))),"No Offer"))</f>
        <v/>
      </c>
      <c r="M150" s="852" t="s">
        <v>392</v>
      </c>
      <c r="N150" s="852" t="s">
        <v>392</v>
      </c>
      <c r="O150" s="852" t="s">
        <v>392</v>
      </c>
      <c r="P150" s="853" t="str">
        <f>IF((0=$C150),"",IFERROR(IF($C150&lt;2,$C150*M150,IF(AND(2&lt;=$C150,$C150&lt;=5),$C150*N150,IF($C150&gt;5,$C150*O150,"No Offer"))),"No Offer"))</f>
        <v/>
      </c>
      <c r="Q150" s="854">
        <v>252.5</v>
      </c>
      <c r="R150" s="854">
        <v>252.5</v>
      </c>
      <c r="S150" s="854">
        <v>252.5</v>
      </c>
      <c r="T150" s="855" t="str">
        <f>IF((0=$C150),"",IFERROR(IF($C150&lt;2,$C150*Q150,IF(AND(2&lt;=$C150,$C150&lt;=5),$C150*R150,IF($C150&gt;5,$C150*S150,"No Offer"))),"No Offer"))</f>
        <v/>
      </c>
      <c r="U150" s="852">
        <v>397.2</v>
      </c>
      <c r="V150" s="852">
        <v>385.7</v>
      </c>
      <c r="W150" s="852">
        <v>363.45</v>
      </c>
      <c r="X150" s="853" t="str">
        <f>IF((0=$C150),"",IFERROR(IF($C150&lt;2,$C150*U150,IF(AND(2&lt;=$C150,$C150&lt;=5),$C150*V150,IF($C150&gt;5,$C150*W150,"No Offer"))),"No Offer"))</f>
        <v/>
      </c>
      <c r="Y150" s="854" t="s">
        <v>392</v>
      </c>
      <c r="Z150" s="854" t="s">
        <v>392</v>
      </c>
      <c r="AA150" s="854" t="s">
        <v>392</v>
      </c>
      <c r="AB150" s="855" t="str">
        <f>IF((0=$C150),"",IFERROR(IF($C150&lt;2,$C150*Y150,IF(AND(2&lt;=$C150,$C150&lt;=5),$C150*Z150,IF($C150&gt;5,$C150*AA150,"No Offer"))),"No Offer"))</f>
        <v/>
      </c>
    </row>
    <row r="151" spans="1:28" x14ac:dyDescent="0.2">
      <c r="A151" s="851"/>
      <c r="B151" s="558"/>
      <c r="C151" s="851"/>
      <c r="D151" s="851"/>
      <c r="E151" s="852"/>
      <c r="F151" s="852"/>
      <c r="G151" s="852"/>
      <c r="H151" s="862"/>
      <c r="I151" s="854"/>
      <c r="J151" s="854"/>
      <c r="K151" s="854"/>
      <c r="L151" s="863"/>
      <c r="M151" s="852"/>
      <c r="N151" s="852"/>
      <c r="O151" s="852"/>
      <c r="P151" s="862"/>
      <c r="Q151" s="854"/>
      <c r="R151" s="854"/>
      <c r="S151" s="854"/>
      <c r="T151" s="863"/>
      <c r="U151" s="852"/>
      <c r="V151" s="852"/>
      <c r="W151" s="852"/>
      <c r="X151" s="862"/>
      <c r="Y151" s="854"/>
      <c r="Z151" s="854"/>
      <c r="AA151" s="854"/>
      <c r="AB151" s="863"/>
    </row>
    <row r="152" spans="1:28" ht="25.5" x14ac:dyDescent="0.2">
      <c r="A152" s="851" t="s">
        <v>2973</v>
      </c>
      <c r="B152" s="558" t="s">
        <v>2958</v>
      </c>
      <c r="C152" s="851">
        <f>'Series 1200 Input'!J152</f>
        <v>0</v>
      </c>
      <c r="D152" s="851" t="s">
        <v>30</v>
      </c>
      <c r="E152" s="852">
        <v>464.13</v>
      </c>
      <c r="F152" s="852">
        <v>374.31</v>
      </c>
      <c r="G152" s="852">
        <v>329.41</v>
      </c>
      <c r="H152" s="853" t="str">
        <f>IF((0=$C152),"",IFERROR(IF($C152&lt;2,$C152*E152,IF(AND(2&lt;=$C152,$C152&lt;=5),$C152*F152,IF($C152&gt;5,$C152*G152,"No Offer"))),"No Offer"))</f>
        <v/>
      </c>
      <c r="I152" s="854">
        <v>300</v>
      </c>
      <c r="J152" s="854">
        <v>300</v>
      </c>
      <c r="K152" s="854">
        <v>300</v>
      </c>
      <c r="L152" s="855" t="str">
        <f>IF((0=$C152),"",IFERROR(IF($C152&lt;2,$C152*I152,IF(AND(2&lt;=$C152,$C152&lt;=5),$C152*J152,IF($C152&gt;5,$C152*K152,"No Offer"))),"No Offer"))</f>
        <v/>
      </c>
      <c r="M152" s="852" t="s">
        <v>392</v>
      </c>
      <c r="N152" s="852" t="s">
        <v>392</v>
      </c>
      <c r="O152" s="852" t="s">
        <v>392</v>
      </c>
      <c r="P152" s="853" t="str">
        <f>IF((0=$C152),"",IFERROR(IF($C152&lt;2,$C152*M152,IF(AND(2&lt;=$C152,$C152&lt;=5),$C152*N152,IF($C152&gt;5,$C152*O152,"No Offer"))),"No Offer"))</f>
        <v/>
      </c>
      <c r="Q152" s="854">
        <v>305</v>
      </c>
      <c r="R152" s="854">
        <v>305</v>
      </c>
      <c r="S152" s="854">
        <v>305</v>
      </c>
      <c r="T152" s="855" t="str">
        <f>IF((0=$C152),"",IFERROR(IF($C152&lt;2,$C152*Q152,IF(AND(2&lt;=$C152,$C152&lt;=5),$C152*R152,IF($C152&gt;5,$C152*S152,"No Offer"))),"No Offer"))</f>
        <v/>
      </c>
      <c r="U152" s="852">
        <v>520</v>
      </c>
      <c r="V152" s="852">
        <v>510</v>
      </c>
      <c r="W152" s="852">
        <v>495</v>
      </c>
      <c r="X152" s="853" t="str">
        <f>IF((0=$C152),"",IFERROR(IF($C152&lt;2,$C152*U152,IF(AND(2&lt;=$C152,$C152&lt;=5),$C152*V152,IF($C152&gt;5,$C152*W152,"No Offer"))),"No Offer"))</f>
        <v/>
      </c>
      <c r="Y152" s="854" t="s">
        <v>392</v>
      </c>
      <c r="Z152" s="854" t="s">
        <v>392</v>
      </c>
      <c r="AA152" s="854" t="s">
        <v>392</v>
      </c>
      <c r="AB152" s="855" t="str">
        <f>IF((0=$C152),"",IFERROR(IF($C152&lt;2,$C152*Y152,IF(AND(2&lt;=$C152,$C152&lt;=5),$C152*Z152,IF($C152&gt;5,$C152*AA152,"No Offer"))),"No Offer"))</f>
        <v/>
      </c>
    </row>
    <row r="153" spans="1:28" x14ac:dyDescent="0.2">
      <c r="A153" s="851"/>
      <c r="B153" s="596"/>
      <c r="C153" s="851"/>
      <c r="D153" s="861"/>
      <c r="E153" s="852"/>
      <c r="F153" s="852"/>
      <c r="G153" s="852"/>
      <c r="H153" s="862"/>
      <c r="I153" s="854"/>
      <c r="J153" s="854"/>
      <c r="K153" s="854"/>
      <c r="L153" s="863"/>
      <c r="M153" s="852"/>
      <c r="N153" s="852"/>
      <c r="O153" s="852"/>
      <c r="P153" s="862"/>
      <c r="Q153" s="854"/>
      <c r="R153" s="854"/>
      <c r="S153" s="854"/>
      <c r="T153" s="863"/>
      <c r="U153" s="852"/>
      <c r="V153" s="852"/>
      <c r="W153" s="852"/>
      <c r="X153" s="862"/>
      <c r="Y153" s="854"/>
      <c r="Z153" s="854"/>
      <c r="AA153" s="854"/>
      <c r="AB153" s="863"/>
    </row>
    <row r="154" spans="1:28" ht="25.5" x14ac:dyDescent="0.2">
      <c r="A154" s="851" t="s">
        <v>2974</v>
      </c>
      <c r="B154" s="558" t="s">
        <v>2960</v>
      </c>
      <c r="C154" s="851">
        <f>'Series 1200 Input'!J154</f>
        <v>0</v>
      </c>
      <c r="D154" s="851" t="s">
        <v>30</v>
      </c>
      <c r="E154" s="852">
        <v>609.21</v>
      </c>
      <c r="F154" s="852">
        <v>519.39</v>
      </c>
      <c r="G154" s="852">
        <v>474.49</v>
      </c>
      <c r="H154" s="853" t="str">
        <f>IF((0=$C154),"",IFERROR(IF($C154&lt;2,$C154*E154,IF(AND(2&lt;=$C154,$C154&lt;=5),$C154*F154,IF($C154&gt;5,$C154*G154,"No Offer"))),"No Offer"))</f>
        <v/>
      </c>
      <c r="I154" s="854">
        <v>300</v>
      </c>
      <c r="J154" s="854">
        <v>300</v>
      </c>
      <c r="K154" s="854">
        <v>300</v>
      </c>
      <c r="L154" s="855" t="str">
        <f>IF((0=$C154),"",IFERROR(IF($C154&lt;2,$C154*I154,IF(AND(2&lt;=$C154,$C154&lt;=5),$C154*J154,IF($C154&gt;5,$C154*K154,"No Offer"))),"No Offer"))</f>
        <v/>
      </c>
      <c r="M154" s="852" t="s">
        <v>392</v>
      </c>
      <c r="N154" s="852" t="s">
        <v>392</v>
      </c>
      <c r="O154" s="852" t="s">
        <v>392</v>
      </c>
      <c r="P154" s="853" t="str">
        <f>IF((0=$C154),"",IFERROR(IF($C154&lt;2,$C154*M154,IF(AND(2&lt;=$C154,$C154&lt;=5),$C154*N154,IF($C154&gt;5,$C154*O154,"No Offer"))),"No Offer"))</f>
        <v/>
      </c>
      <c r="Q154" s="854">
        <v>340</v>
      </c>
      <c r="R154" s="854">
        <v>340</v>
      </c>
      <c r="S154" s="854">
        <v>340</v>
      </c>
      <c r="T154" s="855" t="str">
        <f>IF((0=$C154),"",IFERROR(IF($C154&lt;2,$C154*Q154,IF(AND(2&lt;=$C154,$C154&lt;=5),$C154*R154,IF($C154&gt;5,$C154*S154,"No Offer"))),"No Offer"))</f>
        <v/>
      </c>
      <c r="U154" s="852">
        <v>620</v>
      </c>
      <c r="V154" s="852">
        <v>605</v>
      </c>
      <c r="W154" s="852">
        <v>595</v>
      </c>
      <c r="X154" s="853" t="str">
        <f>IF((0=$C154),"",IFERROR(IF($C154&lt;2,$C154*U154,IF(AND(2&lt;=$C154,$C154&lt;=5),$C154*V154,IF($C154&gt;5,$C154*W154,"No Offer"))),"No Offer"))</f>
        <v/>
      </c>
      <c r="Y154" s="854" t="s">
        <v>392</v>
      </c>
      <c r="Z154" s="854" t="s">
        <v>392</v>
      </c>
      <c r="AA154" s="854" t="s">
        <v>392</v>
      </c>
      <c r="AB154" s="855" t="str">
        <f>IF((0=$C154),"",IFERROR(IF($C154&lt;2,$C154*Y154,IF(AND(2&lt;=$C154,$C154&lt;=5),$C154*Z154,IF($C154&gt;5,$C154*AA154,"No Offer"))),"No Offer"))</f>
        <v/>
      </c>
    </row>
    <row r="155" spans="1:28" x14ac:dyDescent="0.2">
      <c r="A155" s="851"/>
      <c r="B155" s="558"/>
      <c r="C155" s="851"/>
      <c r="D155" s="851"/>
      <c r="E155" s="852"/>
      <c r="F155" s="852"/>
      <c r="G155" s="852"/>
      <c r="H155" s="862"/>
      <c r="I155" s="854"/>
      <c r="J155" s="854"/>
      <c r="K155" s="854"/>
      <c r="L155" s="863"/>
      <c r="M155" s="852"/>
      <c r="N155" s="852"/>
      <c r="O155" s="852"/>
      <c r="P155" s="862"/>
      <c r="Q155" s="854"/>
      <c r="R155" s="854"/>
      <c r="S155" s="854"/>
      <c r="T155" s="863"/>
      <c r="U155" s="852"/>
      <c r="V155" s="852"/>
      <c r="W155" s="852"/>
      <c r="X155" s="862"/>
      <c r="Y155" s="854"/>
      <c r="Z155" s="854"/>
      <c r="AA155" s="854"/>
      <c r="AB155" s="863"/>
    </row>
    <row r="156" spans="1:28" ht="25.5" x14ac:dyDescent="0.2">
      <c r="A156" s="851" t="s">
        <v>2975</v>
      </c>
      <c r="B156" s="558" t="s">
        <v>2962</v>
      </c>
      <c r="C156" s="851">
        <f>'Series 1200 Input'!J156</f>
        <v>0</v>
      </c>
      <c r="D156" s="851" t="s">
        <v>30</v>
      </c>
      <c r="E156" s="852">
        <v>762.52</v>
      </c>
      <c r="F156" s="852">
        <v>672.7</v>
      </c>
      <c r="G156" s="852">
        <v>627.79999999999995</v>
      </c>
      <c r="H156" s="853" t="str">
        <f>IF((0=$C156),"",IFERROR(IF($C156&lt;2,$C156*E156,IF(AND(2&lt;=$C156,$C156&lt;=5),$C156*F156,IF($C156&gt;5,$C156*G156,"No Offer"))),"No Offer"))</f>
        <v/>
      </c>
      <c r="I156" s="854">
        <v>300</v>
      </c>
      <c r="J156" s="854">
        <v>300</v>
      </c>
      <c r="K156" s="854">
        <v>300</v>
      </c>
      <c r="L156" s="855" t="str">
        <f>IF((0=$C156),"",IFERROR(IF($C156&lt;2,$C156*I156,IF(AND(2&lt;=$C156,$C156&lt;=5),$C156*J156,IF($C156&gt;5,$C156*K156,"No Offer"))),"No Offer"))</f>
        <v/>
      </c>
      <c r="M156" s="852" t="s">
        <v>392</v>
      </c>
      <c r="N156" s="852" t="s">
        <v>392</v>
      </c>
      <c r="O156" s="852" t="s">
        <v>392</v>
      </c>
      <c r="P156" s="853" t="str">
        <f>IF((0=$C156),"",IFERROR(IF($C156&lt;2,$C156*M156,IF(AND(2&lt;=$C156,$C156&lt;=5),$C156*N156,IF($C156&gt;5,$C156*O156,"No Offer"))),"No Offer"))</f>
        <v/>
      </c>
      <c r="Q156" s="854">
        <v>385</v>
      </c>
      <c r="R156" s="854">
        <v>385</v>
      </c>
      <c r="S156" s="854">
        <v>385</v>
      </c>
      <c r="T156" s="855" t="str">
        <f>IF((0=$C156),"",IFERROR(IF($C156&lt;2,$C156*Q156,IF(AND(2&lt;=$C156,$C156&lt;=5),$C156*R156,IF($C156&gt;5,$C156*S156,"No Offer"))),"No Offer"))</f>
        <v/>
      </c>
      <c r="U156" s="852">
        <v>725</v>
      </c>
      <c r="V156" s="852">
        <v>710</v>
      </c>
      <c r="W156" s="852">
        <v>700</v>
      </c>
      <c r="X156" s="853" t="str">
        <f>IF((0=$C156),"",IFERROR(IF($C156&lt;2,$C156*U156,IF(AND(2&lt;=$C156,$C156&lt;=5),$C156*V156,IF($C156&gt;5,$C156*W156,"No Offer"))),"No Offer"))</f>
        <v/>
      </c>
      <c r="Y156" s="854" t="s">
        <v>392</v>
      </c>
      <c r="Z156" s="854" t="s">
        <v>392</v>
      </c>
      <c r="AA156" s="854" t="s">
        <v>392</v>
      </c>
      <c r="AB156" s="855" t="str">
        <f>IF((0=$C156),"",IFERROR(IF($C156&lt;2,$C156*Y156,IF(AND(2&lt;=$C156,$C156&lt;=5),$C156*Z156,IF($C156&gt;5,$C156*AA156,"No Offer"))),"No Offer"))</f>
        <v/>
      </c>
    </row>
    <row r="157" spans="1:28" x14ac:dyDescent="0.2">
      <c r="A157" s="851"/>
      <c r="B157" s="558"/>
      <c r="C157" s="851"/>
      <c r="D157" s="851"/>
      <c r="E157" s="852"/>
      <c r="F157" s="852"/>
      <c r="G157" s="852"/>
      <c r="H157" s="862"/>
      <c r="I157" s="854"/>
      <c r="J157" s="854"/>
      <c r="K157" s="854"/>
      <c r="L157" s="863"/>
      <c r="M157" s="852"/>
      <c r="N157" s="852"/>
      <c r="O157" s="852"/>
      <c r="P157" s="862"/>
      <c r="Q157" s="854"/>
      <c r="R157" s="854"/>
      <c r="S157" s="854"/>
      <c r="T157" s="863"/>
      <c r="U157" s="852"/>
      <c r="V157" s="852"/>
      <c r="W157" s="852"/>
      <c r="X157" s="862"/>
      <c r="Y157" s="854"/>
      <c r="Z157" s="854"/>
      <c r="AA157" s="854"/>
      <c r="AB157" s="863"/>
    </row>
    <row r="158" spans="1:28" x14ac:dyDescent="0.2">
      <c r="A158" s="851" t="s">
        <v>2976</v>
      </c>
      <c r="B158" s="558" t="s">
        <v>2893</v>
      </c>
      <c r="C158" s="851">
        <f>'Series 1200 Input'!J158</f>
        <v>0</v>
      </c>
      <c r="D158" s="851" t="s">
        <v>30</v>
      </c>
      <c r="E158" s="852">
        <v>61.47</v>
      </c>
      <c r="F158" s="852">
        <v>61.47</v>
      </c>
      <c r="G158" s="852">
        <v>61.47</v>
      </c>
      <c r="H158" s="853" t="str">
        <f>IF((0=$C158),"",IFERROR(IF($C158&lt;2,$C158*E158,IF(AND(2&lt;=$C158,$C158&lt;=5),$C158*F158,IF($C158&gt;5,$C158*G158,"No Offer"))),"No Offer"))</f>
        <v/>
      </c>
      <c r="I158" s="854">
        <v>300</v>
      </c>
      <c r="J158" s="854">
        <v>300</v>
      </c>
      <c r="K158" s="854">
        <v>300</v>
      </c>
      <c r="L158" s="855" t="str">
        <f>IF((0=$C158),"",IFERROR(IF($C158&lt;2,$C158*I158,IF(AND(2&lt;=$C158,$C158&lt;=5),$C158*J158,IF($C158&gt;5,$C158*K158,"No Offer"))),"No Offer"))</f>
        <v/>
      </c>
      <c r="M158" s="852" t="s">
        <v>392</v>
      </c>
      <c r="N158" s="852" t="s">
        <v>392</v>
      </c>
      <c r="O158" s="852" t="s">
        <v>392</v>
      </c>
      <c r="P158" s="853" t="str">
        <f>IF((0=$C158),"",IFERROR(IF($C158&lt;2,$C158*M158,IF(AND(2&lt;=$C158,$C158&lt;=5),$C158*N158,IF($C158&gt;5,$C158*O158,"No Offer"))),"No Offer"))</f>
        <v/>
      </c>
      <c r="Q158" s="854">
        <v>10</v>
      </c>
      <c r="R158" s="854">
        <v>10</v>
      </c>
      <c r="S158" s="854">
        <v>10</v>
      </c>
      <c r="T158" s="855" t="str">
        <f>IF((0=$C158),"",IFERROR(IF($C158&lt;2,$C158*Q158,IF(AND(2&lt;=$C158,$C158&lt;=5),$C158*R158,IF($C158&gt;5,$C158*S158,"No Offer"))),"No Offer"))</f>
        <v/>
      </c>
      <c r="U158" s="852">
        <v>7.5</v>
      </c>
      <c r="V158" s="852">
        <v>5</v>
      </c>
      <c r="W158" s="852">
        <v>4.5</v>
      </c>
      <c r="X158" s="853" t="str">
        <f>IF((0=$C158),"",IFERROR(IF($C158&lt;2,$C158*U158,IF(AND(2&lt;=$C158,$C158&lt;=5),$C158*V158,IF($C158&gt;5,$C158*W158,"No Offer"))),"No Offer"))</f>
        <v/>
      </c>
      <c r="Y158" s="854" t="s">
        <v>392</v>
      </c>
      <c r="Z158" s="854" t="s">
        <v>392</v>
      </c>
      <c r="AA158" s="854" t="s">
        <v>392</v>
      </c>
      <c r="AB158" s="855" t="str">
        <f>IF((0=$C158),"",IFERROR(IF($C158&lt;2,$C158*Y158,IF(AND(2&lt;=$C158,$C158&lt;=5),$C158*Z158,IF($C158&gt;5,$C158*AA158,"No Offer"))),"No Offer"))</f>
        <v/>
      </c>
    </row>
    <row r="159" spans="1:28" x14ac:dyDescent="0.2">
      <c r="A159" s="851"/>
      <c r="B159" s="558"/>
      <c r="C159" s="851"/>
      <c r="D159" s="851"/>
      <c r="E159" s="852"/>
      <c r="F159" s="852"/>
      <c r="G159" s="852"/>
      <c r="H159" s="862"/>
      <c r="I159" s="854"/>
      <c r="J159" s="854"/>
      <c r="K159" s="854"/>
      <c r="L159" s="863"/>
      <c r="M159" s="852"/>
      <c r="N159" s="852"/>
      <c r="O159" s="852"/>
      <c r="P159" s="862"/>
      <c r="Q159" s="854"/>
      <c r="R159" s="854"/>
      <c r="S159" s="854"/>
      <c r="T159" s="863"/>
      <c r="U159" s="852"/>
      <c r="V159" s="852"/>
      <c r="W159" s="852"/>
      <c r="X159" s="862"/>
      <c r="Y159" s="854"/>
      <c r="Z159" s="854"/>
      <c r="AA159" s="854"/>
      <c r="AB159" s="863"/>
    </row>
    <row r="160" spans="1:28" ht="25.5" x14ac:dyDescent="0.2">
      <c r="A160" s="866"/>
      <c r="B160" s="847" t="s">
        <v>2977</v>
      </c>
      <c r="C160" s="857"/>
      <c r="D160" s="846"/>
      <c r="E160" s="858" t="s">
        <v>1059</v>
      </c>
      <c r="F160" s="859" t="s">
        <v>2162</v>
      </c>
      <c r="G160" s="858" t="s">
        <v>2129</v>
      </c>
      <c r="H160" s="860" t="str">
        <f>IF((0=$C160),"",IFERROR(IF($C160&lt;2,$C160*E160,IF(AND(2&lt;=$C160,$C160&lt;=5),$C160*F160,IF($C160&gt;5,$C160*G160,"No Offer"))),"No Offer"))</f>
        <v/>
      </c>
      <c r="I160" s="858" t="s">
        <v>1059</v>
      </c>
      <c r="J160" s="859" t="s">
        <v>2162</v>
      </c>
      <c r="K160" s="858" t="s">
        <v>2129</v>
      </c>
      <c r="L160" s="860" t="str">
        <f>IF((0=$C160),"",IFERROR(IF($C160&lt;2,$C160*I160,IF(AND(2&lt;=$C160,$C160&lt;=5),$C160*J160,IF($C160&gt;5,$C160*K160,"No Offer"))),"No Offer"))</f>
        <v/>
      </c>
      <c r="M160" s="858" t="s">
        <v>1059</v>
      </c>
      <c r="N160" s="859" t="s">
        <v>2162</v>
      </c>
      <c r="O160" s="858" t="s">
        <v>2129</v>
      </c>
      <c r="P160" s="860" t="str">
        <f>IF((0=$C160),"",IFERROR(IF($C160&lt;2,$C160*M160,IF(AND(2&lt;=$C160,$C160&lt;=5),$C160*N160,IF($C160&gt;5,$C160*O160,"No Offer"))),"No Offer"))</f>
        <v/>
      </c>
      <c r="Q160" s="858" t="s">
        <v>1059</v>
      </c>
      <c r="R160" s="859" t="s">
        <v>2162</v>
      </c>
      <c r="S160" s="858" t="s">
        <v>2129</v>
      </c>
      <c r="T160" s="860" t="str">
        <f>IF((0=$C160),"",IFERROR(IF($C160&lt;2,$C160*Q160,IF(AND(2&lt;=$C160,$C160&lt;=5),$C160*R160,IF($C160&gt;5,$C160*S160,"No Offer"))),"No Offer"))</f>
        <v/>
      </c>
      <c r="U160" s="858" t="s">
        <v>1059</v>
      </c>
      <c r="V160" s="859" t="s">
        <v>2162</v>
      </c>
      <c r="W160" s="858" t="s">
        <v>2129</v>
      </c>
      <c r="X160" s="860" t="str">
        <f>IF((0=$C160),"",IFERROR(IF($C160&lt;2,$C160*U160,IF(AND(2&lt;=$C160,$C160&lt;=5),$C160*V160,IF($C160&gt;5,$C160*W160,"No Offer"))),"No Offer"))</f>
        <v/>
      </c>
      <c r="Y160" s="858" t="s">
        <v>1059</v>
      </c>
      <c r="Z160" s="859" t="s">
        <v>2162</v>
      </c>
      <c r="AA160" s="858" t="s">
        <v>2129</v>
      </c>
      <c r="AB160" s="860" t="str">
        <f>IF((0=$C160),"",IFERROR(IF($C160&lt;2,$C160*Y160,IF(AND(2&lt;=$C160,$C160&lt;=5),$C160*Z160,IF($C160&gt;5,$C160*AA160,"No Offer"))),"No Offer"))</f>
        <v/>
      </c>
    </row>
    <row r="161" spans="1:28" x14ac:dyDescent="0.2">
      <c r="A161" s="851"/>
      <c r="B161" s="614"/>
      <c r="C161" s="856"/>
      <c r="D161" s="843"/>
      <c r="E161" s="852"/>
      <c r="F161" s="852"/>
      <c r="G161" s="852"/>
      <c r="H161" s="862"/>
      <c r="I161" s="854"/>
      <c r="J161" s="854"/>
      <c r="K161" s="854"/>
      <c r="L161" s="863"/>
      <c r="M161" s="852"/>
      <c r="N161" s="852"/>
      <c r="O161" s="852"/>
      <c r="P161" s="862"/>
      <c r="Q161" s="854"/>
      <c r="R161" s="854"/>
      <c r="S161" s="854"/>
      <c r="T161" s="863"/>
      <c r="U161" s="852"/>
      <c r="V161" s="852"/>
      <c r="W161" s="852"/>
      <c r="X161" s="862"/>
      <c r="Y161" s="854"/>
      <c r="Z161" s="854"/>
      <c r="AA161" s="854"/>
      <c r="AB161" s="863"/>
    </row>
    <row r="162" spans="1:28" ht="25.5" x14ac:dyDescent="0.2">
      <c r="A162" s="851" t="s">
        <v>2976</v>
      </c>
      <c r="B162" s="558" t="s">
        <v>2942</v>
      </c>
      <c r="C162" s="851">
        <f>'Series 1200 Input'!J162</f>
        <v>0</v>
      </c>
      <c r="D162" s="851" t="s">
        <v>30</v>
      </c>
      <c r="E162" s="852">
        <v>411.8</v>
      </c>
      <c r="F162" s="852">
        <v>321.98</v>
      </c>
      <c r="G162" s="852">
        <v>277.08</v>
      </c>
      <c r="H162" s="853" t="str">
        <f>IF((0=$C162),"",IFERROR(IF($C162&lt;2,$C162*E162,IF(AND(2&lt;=$C162,$C162&lt;=5),$C162*F162,IF($C162&gt;5,$C162*G162,"No Offer"))),"No Offer"))</f>
        <v/>
      </c>
      <c r="I162" s="854">
        <v>300</v>
      </c>
      <c r="J162" s="854">
        <v>300</v>
      </c>
      <c r="K162" s="854">
        <v>300</v>
      </c>
      <c r="L162" s="855" t="str">
        <f>IF((0=$C162),"",IFERROR(IF($C162&lt;2,$C162*I162,IF(AND(2&lt;=$C162,$C162&lt;=5),$C162*J162,IF($C162&gt;5,$C162*K162,"No Offer"))),"No Offer"))</f>
        <v/>
      </c>
      <c r="M162" s="852" t="s">
        <v>392</v>
      </c>
      <c r="N162" s="852" t="s">
        <v>392</v>
      </c>
      <c r="O162" s="852" t="s">
        <v>392</v>
      </c>
      <c r="P162" s="853" t="str">
        <f>IF((0=$C162),"",IFERROR(IF($C162&lt;2,$C162*M162,IF(AND(2&lt;=$C162,$C162&lt;=5),$C162*N162,IF($C162&gt;5,$C162*O162,"No Offer"))),"No Offer"))</f>
        <v/>
      </c>
      <c r="Q162" s="854">
        <v>212.5</v>
      </c>
      <c r="R162" s="854">
        <v>212.5</v>
      </c>
      <c r="S162" s="854">
        <v>212.5</v>
      </c>
      <c r="T162" s="855" t="str">
        <f>IF((0=$C162),"",IFERROR(IF($C162&lt;2,$C162*Q162,IF(AND(2&lt;=$C162,$C162&lt;=5),$C162*R162,IF($C162&gt;5,$C162*S162,"No Offer"))),"No Offer"))</f>
        <v/>
      </c>
      <c r="U162" s="852">
        <v>284.2</v>
      </c>
      <c r="V162" s="852">
        <v>272.7</v>
      </c>
      <c r="W162" s="852">
        <v>250.45</v>
      </c>
      <c r="X162" s="853" t="str">
        <f>IF((0=$C162),"",IFERROR(IF($C162&lt;2,$C162*U162,IF(AND(2&lt;=$C162,$C162&lt;=5),$C162*V162,IF($C162&gt;5,$C162*W162,"No Offer"))),"No Offer"))</f>
        <v/>
      </c>
      <c r="Y162" s="854" t="s">
        <v>392</v>
      </c>
      <c r="Z162" s="854" t="s">
        <v>392</v>
      </c>
      <c r="AA162" s="854" t="s">
        <v>392</v>
      </c>
      <c r="AB162" s="855" t="str">
        <f>IF((0=$C162),"",IFERROR(IF($C162&lt;2,$C162*Y162,IF(AND(2&lt;=$C162,$C162&lt;=5),$C162*Z162,IF($C162&gt;5,$C162*AA162,"No Offer"))),"No Offer"))</f>
        <v/>
      </c>
    </row>
    <row r="163" spans="1:28" x14ac:dyDescent="0.2">
      <c r="A163" s="851"/>
      <c r="B163" s="596"/>
      <c r="C163" s="851"/>
      <c r="D163" s="861"/>
      <c r="E163" s="852"/>
      <c r="F163" s="852"/>
      <c r="G163" s="852"/>
      <c r="H163" s="862"/>
      <c r="I163" s="854"/>
      <c r="J163" s="854"/>
      <c r="K163" s="854"/>
      <c r="L163" s="863"/>
      <c r="M163" s="852"/>
      <c r="N163" s="852"/>
      <c r="O163" s="852"/>
      <c r="P163" s="862"/>
      <c r="Q163" s="854"/>
      <c r="R163" s="854"/>
      <c r="S163" s="854"/>
      <c r="T163" s="863"/>
      <c r="U163" s="852"/>
      <c r="V163" s="852"/>
      <c r="W163" s="852"/>
      <c r="X163" s="862"/>
      <c r="Y163" s="854"/>
      <c r="Z163" s="854"/>
      <c r="AA163" s="854"/>
      <c r="AB163" s="863"/>
    </row>
    <row r="164" spans="1:28" ht="25.5" x14ac:dyDescent="0.2">
      <c r="A164" s="851" t="s">
        <v>2978</v>
      </c>
      <c r="B164" s="558" t="s">
        <v>2944</v>
      </c>
      <c r="C164" s="851">
        <f>'Series 1200 Input'!J164</f>
        <v>0</v>
      </c>
      <c r="D164" s="851" t="s">
        <v>30</v>
      </c>
      <c r="E164" s="852">
        <v>418.88</v>
      </c>
      <c r="F164" s="852">
        <v>329.06</v>
      </c>
      <c r="G164" s="852">
        <v>284.16000000000003</v>
      </c>
      <c r="H164" s="853" t="str">
        <f>IF((0=$C164),"",IFERROR(IF($C164&lt;2,$C164*E164,IF(AND(2&lt;=$C164,$C164&lt;=5),$C164*F164,IF($C164&gt;5,$C164*G164,"No Offer"))),"No Offer"))</f>
        <v/>
      </c>
      <c r="I164" s="854">
        <v>300</v>
      </c>
      <c r="J164" s="854">
        <v>300</v>
      </c>
      <c r="K164" s="854">
        <v>300</v>
      </c>
      <c r="L164" s="855" t="str">
        <f>IF((0=$C164),"",IFERROR(IF($C164&lt;2,$C164*I164,IF(AND(2&lt;=$C164,$C164&lt;=5),$C164*J164,IF($C164&gt;5,$C164*K164,"No Offer"))),"No Offer"))</f>
        <v/>
      </c>
      <c r="M164" s="852" t="s">
        <v>392</v>
      </c>
      <c r="N164" s="852" t="s">
        <v>392</v>
      </c>
      <c r="O164" s="852" t="s">
        <v>392</v>
      </c>
      <c r="P164" s="853" t="str">
        <f>IF((0=$C164),"",IFERROR(IF($C164&lt;2,$C164*M164,IF(AND(2&lt;=$C164,$C164&lt;=5),$C164*N164,IF($C164&gt;5,$C164*O164,"No Offer"))),"No Offer"))</f>
        <v/>
      </c>
      <c r="Q164" s="854">
        <v>212.5</v>
      </c>
      <c r="R164" s="854">
        <v>212.5</v>
      </c>
      <c r="S164" s="854">
        <v>212.5</v>
      </c>
      <c r="T164" s="855" t="str">
        <f>IF((0=$C164),"",IFERROR(IF($C164&lt;2,$C164*Q164,IF(AND(2&lt;=$C164,$C164&lt;=5),$C164*R164,IF($C164&gt;5,$C164*S164,"No Offer"))),"No Offer"))</f>
        <v/>
      </c>
      <c r="U164" s="852">
        <v>366.7</v>
      </c>
      <c r="V164" s="852">
        <v>355.2</v>
      </c>
      <c r="W164" s="852">
        <v>332.95</v>
      </c>
      <c r="X164" s="853" t="str">
        <f>IF((0=$C164),"",IFERROR(IF($C164&lt;2,$C164*U164,IF(AND(2&lt;=$C164,$C164&lt;=5),$C164*V164,IF($C164&gt;5,$C164*W164,"No Offer"))),"No Offer"))</f>
        <v/>
      </c>
      <c r="Y164" s="854" t="s">
        <v>392</v>
      </c>
      <c r="Z164" s="854" t="s">
        <v>392</v>
      </c>
      <c r="AA164" s="854" t="s">
        <v>392</v>
      </c>
      <c r="AB164" s="855" t="str">
        <f>IF((0=$C164),"",IFERROR(IF($C164&lt;2,$C164*Y164,IF(AND(2&lt;=$C164,$C164&lt;=5),$C164*Z164,IF($C164&gt;5,$C164*AA164,"No Offer"))),"No Offer"))</f>
        <v/>
      </c>
    </row>
    <row r="165" spans="1:28" x14ac:dyDescent="0.2">
      <c r="A165" s="851"/>
      <c r="B165" s="596"/>
      <c r="C165" s="851"/>
      <c r="D165" s="861"/>
      <c r="E165" s="852"/>
      <c r="F165" s="852"/>
      <c r="G165" s="852"/>
      <c r="H165" s="862"/>
      <c r="I165" s="854"/>
      <c r="J165" s="854"/>
      <c r="K165" s="854"/>
      <c r="L165" s="863"/>
      <c r="M165" s="852"/>
      <c r="N165" s="852"/>
      <c r="O165" s="852"/>
      <c r="P165" s="862"/>
      <c r="Q165" s="854"/>
      <c r="R165" s="854"/>
      <c r="S165" s="854"/>
      <c r="T165" s="863"/>
      <c r="U165" s="852"/>
      <c r="V165" s="852"/>
      <c r="W165" s="852"/>
      <c r="X165" s="862"/>
      <c r="Y165" s="854"/>
      <c r="Z165" s="854"/>
      <c r="AA165" s="854"/>
      <c r="AB165" s="863"/>
    </row>
    <row r="166" spans="1:28" ht="38.25" x14ac:dyDescent="0.2">
      <c r="A166" s="851" t="s">
        <v>2979</v>
      </c>
      <c r="B166" s="558" t="s">
        <v>2946</v>
      </c>
      <c r="C166" s="851">
        <f>'Series 1200 Input'!J166</f>
        <v>0</v>
      </c>
      <c r="D166" s="851" t="s">
        <v>30</v>
      </c>
      <c r="E166" s="852">
        <v>538.66999999999996</v>
      </c>
      <c r="F166" s="852">
        <v>448.85</v>
      </c>
      <c r="G166" s="852">
        <v>403.95</v>
      </c>
      <c r="H166" s="853" t="str">
        <f>IF((0=$C166),"",IFERROR(IF($C166&lt;2,$C166*E166,IF(AND(2&lt;=$C166,$C166&lt;=5),$C166*F166,IF($C166&gt;5,$C166*G166,"No Offer"))),"No Offer"))</f>
        <v/>
      </c>
      <c r="I166" s="854">
        <v>300</v>
      </c>
      <c r="J166" s="854">
        <v>300</v>
      </c>
      <c r="K166" s="854">
        <v>300</v>
      </c>
      <c r="L166" s="855" t="str">
        <f>IF((0=$C166),"",IFERROR(IF($C166&lt;2,$C166*I166,IF(AND(2&lt;=$C166,$C166&lt;=5),$C166*J166,IF($C166&gt;5,$C166*K166,"No Offer"))),"No Offer"))</f>
        <v/>
      </c>
      <c r="M166" s="852" t="s">
        <v>392</v>
      </c>
      <c r="N166" s="852" t="s">
        <v>392</v>
      </c>
      <c r="O166" s="852" t="s">
        <v>392</v>
      </c>
      <c r="P166" s="853" t="str">
        <f>IF((0=$C166),"",IFERROR(IF($C166&lt;2,$C166*M166,IF(AND(2&lt;=$C166,$C166&lt;=5),$C166*N166,IF($C166&gt;5,$C166*O166,"No Offer"))),"No Offer"))</f>
        <v/>
      </c>
      <c r="Q166" s="854">
        <v>315</v>
      </c>
      <c r="R166" s="854">
        <v>315</v>
      </c>
      <c r="S166" s="854">
        <v>315</v>
      </c>
      <c r="T166" s="855" t="str">
        <f>IF((0=$C166),"",IFERROR(IF($C166&lt;2,$C166*Q166,IF(AND(2&lt;=$C166,$C166&lt;=5),$C166*R166,IF($C166&gt;5,$C166*S166,"No Offer"))),"No Offer"))</f>
        <v/>
      </c>
      <c r="U166" s="852">
        <v>595</v>
      </c>
      <c r="V166" s="852">
        <v>574</v>
      </c>
      <c r="W166" s="852">
        <v>549.25</v>
      </c>
      <c r="X166" s="853" t="str">
        <f>IF((0=$C166),"",IFERROR(IF($C166&lt;2,$C166*U166,IF(AND(2&lt;=$C166,$C166&lt;=5),$C166*V166,IF($C166&gt;5,$C166*W166,"No Offer"))),"No Offer"))</f>
        <v/>
      </c>
      <c r="Y166" s="854" t="s">
        <v>392</v>
      </c>
      <c r="Z166" s="854" t="s">
        <v>392</v>
      </c>
      <c r="AA166" s="854" t="s">
        <v>392</v>
      </c>
      <c r="AB166" s="855" t="str">
        <f>IF((0=$C166),"",IFERROR(IF($C166&lt;2,$C166*Y166,IF(AND(2&lt;=$C166,$C166&lt;=5),$C166*Z166,IF($C166&gt;5,$C166*AA166,"No Offer"))),"No Offer"))</f>
        <v/>
      </c>
    </row>
    <row r="167" spans="1:28" x14ac:dyDescent="0.2">
      <c r="A167" s="851"/>
      <c r="B167" s="596"/>
      <c r="C167" s="851"/>
      <c r="D167" s="861"/>
      <c r="E167" s="852"/>
      <c r="F167" s="852"/>
      <c r="G167" s="852"/>
      <c r="H167" s="862"/>
      <c r="I167" s="854"/>
      <c r="J167" s="854"/>
      <c r="K167" s="854"/>
      <c r="L167" s="863"/>
      <c r="M167" s="852"/>
      <c r="N167" s="852"/>
      <c r="O167" s="852"/>
      <c r="P167" s="862"/>
      <c r="Q167" s="854"/>
      <c r="R167" s="854"/>
      <c r="S167" s="854"/>
      <c r="T167" s="863"/>
      <c r="U167" s="852"/>
      <c r="V167" s="852"/>
      <c r="W167" s="852"/>
      <c r="X167" s="862"/>
      <c r="Y167" s="854"/>
      <c r="Z167" s="854"/>
      <c r="AA167" s="854"/>
      <c r="AB167" s="863"/>
    </row>
    <row r="168" spans="1:28" ht="25.5" x14ac:dyDescent="0.2">
      <c r="A168" s="851" t="s">
        <v>2980</v>
      </c>
      <c r="B168" s="558" t="s">
        <v>2948</v>
      </c>
      <c r="C168" s="851">
        <f>'Series 1200 Input'!J168</f>
        <v>0</v>
      </c>
      <c r="D168" s="851" t="s">
        <v>30</v>
      </c>
      <c r="E168" s="852">
        <v>425.53</v>
      </c>
      <c r="F168" s="852">
        <v>335.71</v>
      </c>
      <c r="G168" s="852">
        <v>290.81</v>
      </c>
      <c r="H168" s="853" t="str">
        <f>IF((0=$C168),"",IFERROR(IF($C168&lt;2,$C168*E168,IF(AND(2&lt;=$C168,$C168&lt;=5),$C168*F168,IF($C168&gt;5,$C168*G168,"No Offer"))),"No Offer"))</f>
        <v/>
      </c>
      <c r="I168" s="854">
        <v>300</v>
      </c>
      <c r="J168" s="854">
        <v>300</v>
      </c>
      <c r="K168" s="854">
        <v>300</v>
      </c>
      <c r="L168" s="855" t="str">
        <f>IF((0=$C168),"",IFERROR(IF($C168&lt;2,$C168*I168,IF(AND(2&lt;=$C168,$C168&lt;=5),$C168*J168,IF($C168&gt;5,$C168*K168,"No Offer"))),"No Offer"))</f>
        <v/>
      </c>
      <c r="M168" s="852" t="s">
        <v>392</v>
      </c>
      <c r="N168" s="852" t="s">
        <v>392</v>
      </c>
      <c r="O168" s="852" t="s">
        <v>392</v>
      </c>
      <c r="P168" s="853" t="str">
        <f>IF((0=$C168),"",IFERROR(IF($C168&lt;2,$C168*M168,IF(AND(2&lt;=$C168,$C168&lt;=5),$C168*N168,IF($C168&gt;5,$C168*O168,"No Offer"))),"No Offer"))</f>
        <v/>
      </c>
      <c r="Q168" s="854">
        <v>227.5</v>
      </c>
      <c r="R168" s="854">
        <v>227.5</v>
      </c>
      <c r="S168" s="854">
        <v>227.5</v>
      </c>
      <c r="T168" s="855" t="str">
        <f>IF((0=$C168),"",IFERROR(IF($C168&lt;2,$C168*Q168,IF(AND(2&lt;=$C168,$C168&lt;=5),$C168*R168,IF($C168&gt;5,$C168*S168,"No Offer"))),"No Offer"))</f>
        <v/>
      </c>
      <c r="U168" s="852">
        <v>350.2</v>
      </c>
      <c r="V168" s="852">
        <v>338.7</v>
      </c>
      <c r="W168" s="852">
        <v>316.45</v>
      </c>
      <c r="X168" s="853" t="str">
        <f>IF((0=$C168),"",IFERROR(IF($C168&lt;2,$C168*U168,IF(AND(2&lt;=$C168,$C168&lt;=5),$C168*V168,IF($C168&gt;5,$C168*W168,"No Offer"))),"No Offer"))</f>
        <v/>
      </c>
      <c r="Y168" s="854" t="s">
        <v>392</v>
      </c>
      <c r="Z168" s="854" t="s">
        <v>392</v>
      </c>
      <c r="AA168" s="854" t="s">
        <v>392</v>
      </c>
      <c r="AB168" s="855" t="str">
        <f>IF((0=$C168),"",IFERROR(IF($C168&lt;2,$C168*Y168,IF(AND(2&lt;=$C168,$C168&lt;=5),$C168*Z168,IF($C168&gt;5,$C168*AA168,"No Offer"))),"No Offer"))</f>
        <v/>
      </c>
    </row>
    <row r="169" spans="1:28" x14ac:dyDescent="0.2">
      <c r="A169" s="851"/>
      <c r="B169" s="596"/>
      <c r="C169" s="851"/>
      <c r="D169" s="861"/>
      <c r="E169" s="852"/>
      <c r="F169" s="852"/>
      <c r="G169" s="852"/>
      <c r="H169" s="862"/>
      <c r="I169" s="854"/>
      <c r="J169" s="854"/>
      <c r="K169" s="854"/>
      <c r="L169" s="863"/>
      <c r="M169" s="852"/>
      <c r="N169" s="852"/>
      <c r="O169" s="852"/>
      <c r="P169" s="862"/>
      <c r="Q169" s="854"/>
      <c r="R169" s="854"/>
      <c r="S169" s="854"/>
      <c r="T169" s="863"/>
      <c r="U169" s="852"/>
      <c r="V169" s="852"/>
      <c r="W169" s="852"/>
      <c r="X169" s="862"/>
      <c r="Y169" s="854"/>
      <c r="Z169" s="854"/>
      <c r="AA169" s="854"/>
      <c r="AB169" s="863"/>
    </row>
    <row r="170" spans="1:28" ht="25.5" x14ac:dyDescent="0.2">
      <c r="A170" s="851" t="s">
        <v>2981</v>
      </c>
      <c r="B170" s="558" t="s">
        <v>2950</v>
      </c>
      <c r="C170" s="851">
        <f>'Series 1200 Input'!J170</f>
        <v>0</v>
      </c>
      <c r="D170" s="851" t="s">
        <v>30</v>
      </c>
      <c r="E170" s="852">
        <v>432.19</v>
      </c>
      <c r="F170" s="852">
        <v>342.37</v>
      </c>
      <c r="G170" s="852">
        <v>297.47000000000003</v>
      </c>
      <c r="H170" s="853" t="str">
        <f>IF((0=$C170),"",IFERROR(IF($C170&lt;2,$C170*E170,IF(AND(2&lt;=$C170,$C170&lt;=5),$C170*F170,IF($C170&gt;5,$C170*G170,"No Offer"))),"No Offer"))</f>
        <v/>
      </c>
      <c r="I170" s="854">
        <v>300</v>
      </c>
      <c r="J170" s="854">
        <v>300</v>
      </c>
      <c r="K170" s="854">
        <v>300</v>
      </c>
      <c r="L170" s="855" t="str">
        <f>IF((0=$C170),"",IFERROR(IF($C170&lt;2,$C170*I170,IF(AND(2&lt;=$C170,$C170&lt;=5),$C170*J170,IF($C170&gt;5,$C170*K170,"No Offer"))),"No Offer"))</f>
        <v/>
      </c>
      <c r="M170" s="852" t="s">
        <v>392</v>
      </c>
      <c r="N170" s="852" t="s">
        <v>392</v>
      </c>
      <c r="O170" s="852" t="s">
        <v>392</v>
      </c>
      <c r="P170" s="853" t="str">
        <f>IF((0=$C170),"",IFERROR(IF($C170&lt;2,$C170*M170,IF(AND(2&lt;=$C170,$C170&lt;=5),$C170*N170,IF($C170&gt;5,$C170*O170,"No Offer"))),"No Offer"))</f>
        <v/>
      </c>
      <c r="Q170" s="854">
        <v>227.5</v>
      </c>
      <c r="R170" s="854">
        <v>227.5</v>
      </c>
      <c r="S170" s="854">
        <v>227.5</v>
      </c>
      <c r="T170" s="855" t="str">
        <f>IF((0=$C170),"",IFERROR(IF($C170&lt;2,$C170*Q170,IF(AND(2&lt;=$C170,$C170&lt;=5),$C170*R170,IF($C170&gt;5,$C170*S170,"No Offer"))),"No Offer"))</f>
        <v/>
      </c>
      <c r="U170" s="852">
        <v>372.2</v>
      </c>
      <c r="V170" s="852">
        <v>360.7</v>
      </c>
      <c r="W170" s="852">
        <v>338.45</v>
      </c>
      <c r="X170" s="853" t="str">
        <f>IF((0=$C170),"",IFERROR(IF($C170&lt;2,$C170*U170,IF(AND(2&lt;=$C170,$C170&lt;=5),$C170*V170,IF($C170&gt;5,$C170*W170,"No Offer"))),"No Offer"))</f>
        <v/>
      </c>
      <c r="Y170" s="854" t="s">
        <v>392</v>
      </c>
      <c r="Z170" s="854" t="s">
        <v>392</v>
      </c>
      <c r="AA170" s="854" t="s">
        <v>392</v>
      </c>
      <c r="AB170" s="855" t="str">
        <f>IF((0=$C170),"",IFERROR(IF($C170&lt;2,$C170*Y170,IF(AND(2&lt;=$C170,$C170&lt;=5),$C170*Z170,IF($C170&gt;5,$C170*AA170,"No Offer"))),"No Offer"))</f>
        <v/>
      </c>
    </row>
    <row r="171" spans="1:28" x14ac:dyDescent="0.2">
      <c r="A171" s="851"/>
      <c r="B171" s="596"/>
      <c r="C171" s="851"/>
      <c r="D171" s="861"/>
      <c r="E171" s="852"/>
      <c r="F171" s="852"/>
      <c r="G171" s="852"/>
      <c r="H171" s="862"/>
      <c r="I171" s="854"/>
      <c r="J171" s="854"/>
      <c r="K171" s="854"/>
      <c r="L171" s="863"/>
      <c r="M171" s="852"/>
      <c r="N171" s="852"/>
      <c r="O171" s="852"/>
      <c r="P171" s="862"/>
      <c r="Q171" s="854"/>
      <c r="R171" s="854"/>
      <c r="S171" s="854"/>
      <c r="T171" s="863"/>
      <c r="U171" s="852"/>
      <c r="V171" s="852"/>
      <c r="W171" s="852"/>
      <c r="X171" s="862"/>
      <c r="Y171" s="854"/>
      <c r="Z171" s="854"/>
      <c r="AA171" s="854"/>
      <c r="AB171" s="863"/>
    </row>
    <row r="172" spans="1:28" ht="38.25" x14ac:dyDescent="0.2">
      <c r="A172" s="851" t="s">
        <v>2982</v>
      </c>
      <c r="B172" s="558" t="s">
        <v>2952</v>
      </c>
      <c r="C172" s="851">
        <f>'Series 1200 Input'!J172</f>
        <v>0</v>
      </c>
      <c r="D172" s="851" t="s">
        <v>30</v>
      </c>
      <c r="E172" s="852">
        <v>698.39</v>
      </c>
      <c r="F172" s="852">
        <v>608.57000000000005</v>
      </c>
      <c r="G172" s="852">
        <v>563.66999999999996</v>
      </c>
      <c r="H172" s="853" t="str">
        <f>IF((0=$C172),"",IFERROR(IF($C172&lt;2,$C172*E172,IF(AND(2&lt;=$C172,$C172&lt;=5),$C172*F172,IF($C172&gt;5,$C172*G172,"No Offer"))),"No Offer"))</f>
        <v/>
      </c>
      <c r="I172" s="854">
        <v>300</v>
      </c>
      <c r="J172" s="854">
        <v>300</v>
      </c>
      <c r="K172" s="854">
        <v>300</v>
      </c>
      <c r="L172" s="855" t="str">
        <f>IF((0=$C172),"",IFERROR(IF($C172&lt;2,$C172*I172,IF(AND(2&lt;=$C172,$C172&lt;=5),$C172*J172,IF($C172&gt;5,$C172*K172,"No Offer"))),"No Offer"))</f>
        <v/>
      </c>
      <c r="M172" s="852" t="s">
        <v>392</v>
      </c>
      <c r="N172" s="852" t="s">
        <v>392</v>
      </c>
      <c r="O172" s="852" t="s">
        <v>392</v>
      </c>
      <c r="P172" s="853" t="str">
        <f>IF((0=$C172),"",IFERROR(IF($C172&lt;2,$C172*M172,IF(AND(2&lt;=$C172,$C172&lt;=5),$C172*N172,IF($C172&gt;5,$C172*O172,"No Offer"))),"No Offer"))</f>
        <v/>
      </c>
      <c r="Q172" s="854">
        <v>355</v>
      </c>
      <c r="R172" s="854">
        <v>355</v>
      </c>
      <c r="S172" s="854">
        <v>355</v>
      </c>
      <c r="T172" s="855" t="str">
        <f>IF((0=$C172),"",IFERROR(IF($C172&lt;2,$C172*Q172,IF(AND(2&lt;=$C172,$C172&lt;=5),$C172*R172,IF($C172&gt;5,$C172*S172,"No Offer"))),"No Offer"))</f>
        <v/>
      </c>
      <c r="U172" s="852">
        <v>595</v>
      </c>
      <c r="V172" s="852">
        <v>574</v>
      </c>
      <c r="W172" s="852">
        <v>549.25</v>
      </c>
      <c r="X172" s="853" t="str">
        <f>IF((0=$C172),"",IFERROR(IF($C172&lt;2,$C172*U172,IF(AND(2&lt;=$C172,$C172&lt;=5),$C172*V172,IF($C172&gt;5,$C172*W172,"No Offer"))),"No Offer"))</f>
        <v/>
      </c>
      <c r="Y172" s="854" t="s">
        <v>392</v>
      </c>
      <c r="Z172" s="854" t="s">
        <v>392</v>
      </c>
      <c r="AA172" s="854" t="s">
        <v>392</v>
      </c>
      <c r="AB172" s="855" t="str">
        <f>IF((0=$C172),"",IFERROR(IF($C172&lt;2,$C172*Y172,IF(AND(2&lt;=$C172,$C172&lt;=5),$C172*Z172,IF($C172&gt;5,$C172*AA172,"No Offer"))),"No Offer"))</f>
        <v/>
      </c>
    </row>
    <row r="173" spans="1:28" x14ac:dyDescent="0.2">
      <c r="A173" s="851"/>
      <c r="B173" s="558"/>
      <c r="C173" s="851"/>
      <c r="D173" s="851"/>
      <c r="E173" s="852"/>
      <c r="F173" s="852"/>
      <c r="G173" s="852"/>
      <c r="H173" s="862"/>
      <c r="I173" s="854"/>
      <c r="J173" s="854"/>
      <c r="K173" s="854"/>
      <c r="L173" s="863"/>
      <c r="M173" s="852"/>
      <c r="N173" s="852"/>
      <c r="O173" s="852"/>
      <c r="P173" s="862"/>
      <c r="Q173" s="854"/>
      <c r="R173" s="854"/>
      <c r="S173" s="854"/>
      <c r="T173" s="863"/>
      <c r="U173" s="852"/>
      <c r="V173" s="852"/>
      <c r="W173" s="852"/>
      <c r="X173" s="862"/>
      <c r="Y173" s="854"/>
      <c r="Z173" s="854"/>
      <c r="AA173" s="854"/>
      <c r="AB173" s="863"/>
    </row>
    <row r="174" spans="1:28" ht="25.5" x14ac:dyDescent="0.2">
      <c r="A174" s="851" t="s">
        <v>2983</v>
      </c>
      <c r="B174" s="558" t="s">
        <v>2954</v>
      </c>
      <c r="C174" s="851">
        <f>'Series 1200 Input'!J174</f>
        <v>0</v>
      </c>
      <c r="D174" s="851" t="s">
        <v>30</v>
      </c>
      <c r="E174" s="852">
        <v>465.46</v>
      </c>
      <c r="F174" s="852">
        <v>375.64</v>
      </c>
      <c r="G174" s="852">
        <v>330.74</v>
      </c>
      <c r="H174" s="853" t="str">
        <f>IF((0=$C174),"",IFERROR(IF($C174&lt;2,$C174*E174,IF(AND(2&lt;=$C174,$C174&lt;=5),$C174*F174,IF($C174&gt;5,$C174*G174,"No Offer"))),"No Offer"))</f>
        <v/>
      </c>
      <c r="I174" s="854">
        <v>300</v>
      </c>
      <c r="J174" s="854">
        <v>300</v>
      </c>
      <c r="K174" s="854">
        <v>300</v>
      </c>
      <c r="L174" s="855" t="str">
        <f>IF((0=$C174),"",IFERROR(IF($C174&lt;2,$C174*I174,IF(AND(2&lt;=$C174,$C174&lt;=5),$C174*J174,IF($C174&gt;5,$C174*K174,"No Offer"))),"No Offer"))</f>
        <v/>
      </c>
      <c r="M174" s="852" t="s">
        <v>392</v>
      </c>
      <c r="N174" s="852" t="s">
        <v>392</v>
      </c>
      <c r="O174" s="852" t="s">
        <v>392</v>
      </c>
      <c r="P174" s="853" t="str">
        <f>IF((0=$C174),"",IFERROR(IF($C174&lt;2,$C174*M174,IF(AND(2&lt;=$C174,$C174&lt;=5),$C174*N174,IF($C174&gt;5,$C174*O174,"No Offer"))),"No Offer"))</f>
        <v/>
      </c>
      <c r="Q174" s="854">
        <v>272.5</v>
      </c>
      <c r="R174" s="854">
        <v>272.5</v>
      </c>
      <c r="S174" s="854">
        <v>272.5</v>
      </c>
      <c r="T174" s="855" t="str">
        <f>IF((0=$C174),"",IFERROR(IF($C174&lt;2,$C174*Q174,IF(AND(2&lt;=$C174,$C174&lt;=5),$C174*R174,IF($C174&gt;5,$C174*S174,"No Offer"))),"No Offer"))</f>
        <v/>
      </c>
      <c r="U174" s="852">
        <v>440.2</v>
      </c>
      <c r="V174" s="852">
        <v>428.7</v>
      </c>
      <c r="W174" s="852">
        <v>406.45</v>
      </c>
      <c r="X174" s="853" t="str">
        <f>IF((0=$C174),"",IFERROR(IF($C174&lt;2,$C174*U174,IF(AND(2&lt;=$C174,$C174&lt;=5),$C174*V174,IF($C174&gt;5,$C174*W174,"No Offer"))),"No Offer"))</f>
        <v/>
      </c>
      <c r="Y174" s="854" t="s">
        <v>392</v>
      </c>
      <c r="Z174" s="854" t="s">
        <v>392</v>
      </c>
      <c r="AA174" s="854" t="s">
        <v>392</v>
      </c>
      <c r="AB174" s="855" t="str">
        <f>IF((0=$C174),"",IFERROR(IF($C174&lt;2,$C174*Y174,IF(AND(2&lt;=$C174,$C174&lt;=5),$C174*Z174,IF($C174&gt;5,$C174*AA174,"No Offer"))),"No Offer"))</f>
        <v/>
      </c>
    </row>
    <row r="175" spans="1:28" x14ac:dyDescent="0.2">
      <c r="A175" s="851"/>
      <c r="B175" s="596"/>
      <c r="C175" s="851"/>
      <c r="D175" s="861"/>
      <c r="E175" s="852"/>
      <c r="F175" s="852"/>
      <c r="G175" s="852"/>
      <c r="H175" s="862"/>
      <c r="I175" s="854"/>
      <c r="J175" s="854"/>
      <c r="K175" s="854"/>
      <c r="L175" s="863"/>
      <c r="M175" s="852"/>
      <c r="N175" s="852"/>
      <c r="O175" s="852"/>
      <c r="P175" s="862"/>
      <c r="Q175" s="854"/>
      <c r="R175" s="854"/>
      <c r="S175" s="854"/>
      <c r="T175" s="863"/>
      <c r="U175" s="852"/>
      <c r="V175" s="852"/>
      <c r="W175" s="852"/>
      <c r="X175" s="862"/>
      <c r="Y175" s="854"/>
      <c r="Z175" s="854"/>
      <c r="AA175" s="854"/>
      <c r="AB175" s="863"/>
    </row>
    <row r="176" spans="1:28" ht="25.5" x14ac:dyDescent="0.2">
      <c r="A176" s="851" t="s">
        <v>2984</v>
      </c>
      <c r="B176" s="558" t="s">
        <v>2956</v>
      </c>
      <c r="C176" s="851">
        <f>'Series 1200 Input'!J176</f>
        <v>0</v>
      </c>
      <c r="D176" s="851" t="s">
        <v>30</v>
      </c>
      <c r="E176" s="852">
        <v>497.42</v>
      </c>
      <c r="F176" s="852">
        <v>407.6</v>
      </c>
      <c r="G176" s="852">
        <v>362.7</v>
      </c>
      <c r="H176" s="853" t="str">
        <f>IF((0=$C176),"",IFERROR(IF($C176&lt;2,$C176*E176,IF(AND(2&lt;=$C176,$C176&lt;=5),$C176*F176,IF($C176&gt;5,$C176*G176,"No Offer"))),"No Offer"))</f>
        <v/>
      </c>
      <c r="I176" s="854">
        <v>300</v>
      </c>
      <c r="J176" s="854">
        <v>300</v>
      </c>
      <c r="K176" s="854">
        <v>300</v>
      </c>
      <c r="L176" s="855" t="str">
        <f>IF((0=$C176),"",IFERROR(IF($C176&lt;2,$C176*I176,IF(AND(2&lt;=$C176,$C176&lt;=5),$C176*J176,IF($C176&gt;5,$C176*K176,"No Offer"))),"No Offer"))</f>
        <v/>
      </c>
      <c r="M176" s="852" t="s">
        <v>392</v>
      </c>
      <c r="N176" s="852" t="s">
        <v>392</v>
      </c>
      <c r="O176" s="852" t="s">
        <v>392</v>
      </c>
      <c r="P176" s="853" t="str">
        <f>IF((0=$C176),"",IFERROR(IF($C176&lt;2,$C176*M176,IF(AND(2&lt;=$C176,$C176&lt;=5),$C176*N176,IF($C176&gt;5,$C176*O176,"No Offer"))),"No Offer"))</f>
        <v/>
      </c>
      <c r="Q176" s="854">
        <v>272.5</v>
      </c>
      <c r="R176" s="854">
        <v>272.5</v>
      </c>
      <c r="S176" s="854">
        <v>272.5</v>
      </c>
      <c r="T176" s="855" t="str">
        <f>IF((0=$C176),"",IFERROR(IF($C176&lt;2,$C176*Q176,IF(AND(2&lt;=$C176,$C176&lt;=5),$C176*R176,IF($C176&gt;5,$C176*S176,"No Offer"))),"No Offer"))</f>
        <v/>
      </c>
      <c r="U176" s="852">
        <v>490.7</v>
      </c>
      <c r="V176" s="852">
        <v>479.2</v>
      </c>
      <c r="W176" s="852">
        <v>456.95</v>
      </c>
      <c r="X176" s="853" t="str">
        <f>IF((0=$C176),"",IFERROR(IF($C176&lt;2,$C176*U176,IF(AND(2&lt;=$C176,$C176&lt;=5),$C176*V176,IF($C176&gt;5,$C176*W176,"No Offer"))),"No Offer"))</f>
        <v/>
      </c>
      <c r="Y176" s="854" t="s">
        <v>392</v>
      </c>
      <c r="Z176" s="854" t="s">
        <v>392</v>
      </c>
      <c r="AA176" s="854" t="s">
        <v>392</v>
      </c>
      <c r="AB176" s="855" t="str">
        <f>IF((0=$C176),"",IFERROR(IF($C176&lt;2,$C176*Y176,IF(AND(2&lt;=$C176,$C176&lt;=5),$C176*Z176,IF($C176&gt;5,$C176*AA176,"No Offer"))),"No Offer"))</f>
        <v/>
      </c>
    </row>
    <row r="177" spans="1:28" x14ac:dyDescent="0.2">
      <c r="A177" s="851"/>
      <c r="B177" s="558"/>
      <c r="C177" s="851"/>
      <c r="D177" s="851"/>
      <c r="E177" s="852"/>
      <c r="F177" s="852"/>
      <c r="G177" s="852"/>
      <c r="H177" s="862"/>
      <c r="I177" s="854"/>
      <c r="J177" s="854"/>
      <c r="K177" s="854"/>
      <c r="L177" s="863"/>
      <c r="M177" s="852"/>
      <c r="N177" s="852"/>
      <c r="O177" s="852"/>
      <c r="P177" s="862"/>
      <c r="Q177" s="854"/>
      <c r="R177" s="854"/>
      <c r="S177" s="854"/>
      <c r="T177" s="863"/>
      <c r="U177" s="852"/>
      <c r="V177" s="852"/>
      <c r="W177" s="852"/>
      <c r="X177" s="862"/>
      <c r="Y177" s="854"/>
      <c r="Z177" s="854"/>
      <c r="AA177" s="854"/>
      <c r="AB177" s="863"/>
    </row>
    <row r="178" spans="1:28" ht="25.5" x14ac:dyDescent="0.2">
      <c r="A178" s="851" t="s">
        <v>2985</v>
      </c>
      <c r="B178" s="558" t="s">
        <v>2958</v>
      </c>
      <c r="C178" s="851">
        <f>'Series 1200 Input'!J178</f>
        <v>0</v>
      </c>
      <c r="D178" s="851" t="s">
        <v>30</v>
      </c>
      <c r="E178" s="852">
        <v>495.41</v>
      </c>
      <c r="F178" s="852">
        <v>405.59</v>
      </c>
      <c r="G178" s="852">
        <v>360.69</v>
      </c>
      <c r="H178" s="853" t="str">
        <f>IF((0=$C178),"",IFERROR(IF($C178&lt;2,$C178*E178,IF(AND(2&lt;=$C178,$C178&lt;=5),$C178*F178,IF($C178&gt;5,$C178*G178,"No Offer"))),"No Offer"))</f>
        <v/>
      </c>
      <c r="I178" s="854">
        <v>350</v>
      </c>
      <c r="J178" s="854">
        <v>350</v>
      </c>
      <c r="K178" s="854">
        <v>350</v>
      </c>
      <c r="L178" s="855" t="str">
        <f>IF((0=$C178),"",IFERROR(IF($C178&lt;2,$C178*I178,IF(AND(2&lt;=$C178,$C178&lt;=5),$C178*J178,IF($C178&gt;5,$C178*K178,"No Offer"))),"No Offer"))</f>
        <v/>
      </c>
      <c r="M178" s="852" t="s">
        <v>392</v>
      </c>
      <c r="N178" s="852" t="s">
        <v>392</v>
      </c>
      <c r="O178" s="852" t="s">
        <v>392</v>
      </c>
      <c r="P178" s="853" t="str">
        <f>IF((0=$C178),"",IFERROR(IF($C178&lt;2,$C178*M178,IF(AND(2&lt;=$C178,$C178&lt;=5),$C178*N178,IF($C178&gt;5,$C178*O178,"No Offer"))),"No Offer"))</f>
        <v/>
      </c>
      <c r="Q178" s="854">
        <v>345</v>
      </c>
      <c r="R178" s="854">
        <v>345</v>
      </c>
      <c r="S178" s="854">
        <v>345</v>
      </c>
      <c r="T178" s="855" t="str">
        <f>IF((0=$C178),"",IFERROR(IF($C178&lt;2,$C178*Q178,IF(AND(2&lt;=$C178,$C178&lt;=5),$C178*R178,IF($C178&gt;5,$C178*S178,"No Offer"))),"No Offer"))</f>
        <v/>
      </c>
      <c r="U178" s="852">
        <v>567.70000000000005</v>
      </c>
      <c r="V178" s="852">
        <v>556.20000000000005</v>
      </c>
      <c r="W178" s="852">
        <v>533.95000000000005</v>
      </c>
      <c r="X178" s="853" t="str">
        <f>IF((0=$C178),"",IFERROR(IF($C178&lt;2,$C178*U178,IF(AND(2&lt;=$C178,$C178&lt;=5),$C178*V178,IF($C178&gt;5,$C178*W178,"No Offer"))),"No Offer"))</f>
        <v/>
      </c>
      <c r="Y178" s="854" t="s">
        <v>392</v>
      </c>
      <c r="Z178" s="854" t="s">
        <v>392</v>
      </c>
      <c r="AA178" s="854" t="s">
        <v>392</v>
      </c>
      <c r="AB178" s="855" t="str">
        <f>IF((0=$C178),"",IFERROR(IF($C178&lt;2,$C178*Y178,IF(AND(2&lt;=$C178,$C178&lt;=5),$C178*Z178,IF($C178&gt;5,$C178*AA178,"No Offer"))),"No Offer"))</f>
        <v/>
      </c>
    </row>
    <row r="179" spans="1:28" x14ac:dyDescent="0.2">
      <c r="A179" s="851"/>
      <c r="B179" s="596"/>
      <c r="C179" s="851"/>
      <c r="D179" s="861"/>
      <c r="E179" s="852"/>
      <c r="F179" s="852"/>
      <c r="G179" s="852"/>
      <c r="H179" s="862"/>
      <c r="I179" s="854"/>
      <c r="J179" s="854"/>
      <c r="K179" s="854"/>
      <c r="L179" s="863"/>
      <c r="M179" s="852"/>
      <c r="N179" s="852"/>
      <c r="O179" s="852"/>
      <c r="P179" s="862"/>
      <c r="Q179" s="854"/>
      <c r="R179" s="854"/>
      <c r="S179" s="854"/>
      <c r="T179" s="863"/>
      <c r="U179" s="852"/>
      <c r="V179" s="852"/>
      <c r="W179" s="852"/>
      <c r="X179" s="862"/>
      <c r="Y179" s="854"/>
      <c r="Z179" s="854"/>
      <c r="AA179" s="854"/>
      <c r="AB179" s="863"/>
    </row>
    <row r="180" spans="1:28" ht="25.5" x14ac:dyDescent="0.2">
      <c r="A180" s="851" t="s">
        <v>2986</v>
      </c>
      <c r="B180" s="558" t="s">
        <v>2960</v>
      </c>
      <c r="C180" s="851">
        <f>'Series 1200 Input'!J180</f>
        <v>0</v>
      </c>
      <c r="D180" s="851" t="s">
        <v>30</v>
      </c>
      <c r="E180" s="852">
        <v>609.21</v>
      </c>
      <c r="F180" s="852">
        <v>519.39</v>
      </c>
      <c r="G180" s="852">
        <v>474.49</v>
      </c>
      <c r="H180" s="853" t="str">
        <f>IF((0=$C180),"",IFERROR(IF($C180&lt;2,$C180*E180,IF(AND(2&lt;=$C180,$C180&lt;=5),$C180*F180,IF($C180&gt;5,$C180*G180,"No Offer"))),"No Offer"))</f>
        <v/>
      </c>
      <c r="I180" s="854">
        <v>350</v>
      </c>
      <c r="J180" s="854">
        <v>350</v>
      </c>
      <c r="K180" s="854">
        <v>350</v>
      </c>
      <c r="L180" s="855" t="str">
        <f>IF((0=$C180),"",IFERROR(IF($C180&lt;2,$C180*I180,IF(AND(2&lt;=$C180,$C180&lt;=5),$C180*J180,IF($C180&gt;5,$C180*K180,"No Offer"))),"No Offer"))</f>
        <v/>
      </c>
      <c r="M180" s="852" t="s">
        <v>392</v>
      </c>
      <c r="N180" s="852" t="s">
        <v>392</v>
      </c>
      <c r="O180" s="852" t="s">
        <v>392</v>
      </c>
      <c r="P180" s="853" t="str">
        <f>IF((0=$C180),"",IFERROR(IF($C180&lt;2,$C180*M180,IF(AND(2&lt;=$C180,$C180&lt;=5),$C180*N180,IF($C180&gt;5,$C180*O180,"No Offer"))),"No Offer"))</f>
        <v/>
      </c>
      <c r="Q180" s="854">
        <v>390</v>
      </c>
      <c r="R180" s="854">
        <v>390</v>
      </c>
      <c r="S180" s="854">
        <v>390</v>
      </c>
      <c r="T180" s="855" t="str">
        <f>IF((0=$C180),"",IFERROR(IF($C180&lt;2,$C180*Q180,IF(AND(2&lt;=$C180,$C180&lt;=5),$C180*R180,IF($C180&gt;5,$C180*S180,"No Offer"))),"No Offer"))</f>
        <v/>
      </c>
      <c r="U180" s="852">
        <v>687.5</v>
      </c>
      <c r="V180" s="852">
        <v>676.2</v>
      </c>
      <c r="W180" s="852">
        <v>653.95000000000005</v>
      </c>
      <c r="X180" s="853" t="str">
        <f>IF((0=$C180),"",IFERROR(IF($C180&lt;2,$C180*U180,IF(AND(2&lt;=$C180,$C180&lt;=5),$C180*V180,IF($C180&gt;5,$C180*W180,"No Offer"))),"No Offer"))</f>
        <v/>
      </c>
      <c r="Y180" s="854" t="s">
        <v>392</v>
      </c>
      <c r="Z180" s="854" t="s">
        <v>392</v>
      </c>
      <c r="AA180" s="854" t="s">
        <v>392</v>
      </c>
      <c r="AB180" s="855" t="str">
        <f>IF((0=$C180),"",IFERROR(IF($C180&lt;2,$C180*Y180,IF(AND(2&lt;=$C180,$C180&lt;=5),$C180*Z180,IF($C180&gt;5,$C180*AA180,"No Offer"))),"No Offer"))</f>
        <v/>
      </c>
    </row>
    <row r="181" spans="1:28" x14ac:dyDescent="0.2">
      <c r="A181" s="851"/>
      <c r="B181" s="558"/>
      <c r="C181" s="851"/>
      <c r="D181" s="851"/>
      <c r="E181" s="852"/>
      <c r="F181" s="852"/>
      <c r="G181" s="852"/>
      <c r="H181" s="862"/>
      <c r="I181" s="854"/>
      <c r="J181" s="854"/>
      <c r="K181" s="854"/>
      <c r="L181" s="863"/>
      <c r="M181" s="852"/>
      <c r="N181" s="852"/>
      <c r="O181" s="852"/>
      <c r="P181" s="862"/>
      <c r="Q181" s="854"/>
      <c r="R181" s="854"/>
      <c r="S181" s="854"/>
      <c r="T181" s="863"/>
      <c r="U181" s="852"/>
      <c r="V181" s="852"/>
      <c r="W181" s="852"/>
      <c r="X181" s="862"/>
      <c r="Y181" s="854"/>
      <c r="Z181" s="854"/>
      <c r="AA181" s="854"/>
      <c r="AB181" s="863"/>
    </row>
    <row r="182" spans="1:28" ht="25.5" x14ac:dyDescent="0.2">
      <c r="A182" s="851" t="s">
        <v>2987</v>
      </c>
      <c r="B182" s="558" t="s">
        <v>2962</v>
      </c>
      <c r="C182" s="851">
        <f>'Series 1200 Input'!J182</f>
        <v>0</v>
      </c>
      <c r="D182" s="851" t="s">
        <v>30</v>
      </c>
      <c r="E182" s="852">
        <v>762.52</v>
      </c>
      <c r="F182" s="852">
        <v>672.7</v>
      </c>
      <c r="G182" s="852">
        <v>627.79999999999995</v>
      </c>
      <c r="H182" s="853" t="str">
        <f>IF((0=$C182),"",IFERROR(IF($C182&lt;2,$C182*E182,IF(AND(2&lt;=$C182,$C182&lt;=5),$C182*F182,IF($C182&gt;5,$C182*G182,"No Offer"))),"No Offer"))</f>
        <v/>
      </c>
      <c r="I182" s="854">
        <v>350</v>
      </c>
      <c r="J182" s="854">
        <v>350</v>
      </c>
      <c r="K182" s="854">
        <v>350</v>
      </c>
      <c r="L182" s="855" t="str">
        <f>IF((0=$C182),"",IFERROR(IF($C182&lt;2,$C182*I182,IF(AND(2&lt;=$C182,$C182&lt;=5),$C182*J182,IF($C182&gt;5,$C182*K182,"No Offer"))),"No Offer"))</f>
        <v/>
      </c>
      <c r="M182" s="852" t="s">
        <v>392</v>
      </c>
      <c r="N182" s="852" t="s">
        <v>392</v>
      </c>
      <c r="O182" s="852" t="s">
        <v>392</v>
      </c>
      <c r="P182" s="853" t="str">
        <f>IF((0=$C182),"",IFERROR(IF($C182&lt;2,$C182*M182,IF(AND(2&lt;=$C182,$C182&lt;=5),$C182*N182,IF($C182&gt;5,$C182*O182,"No Offer"))),"No Offer"))</f>
        <v/>
      </c>
      <c r="Q182" s="854">
        <v>405</v>
      </c>
      <c r="R182" s="854">
        <v>405</v>
      </c>
      <c r="S182" s="854">
        <v>405</v>
      </c>
      <c r="T182" s="855" t="str">
        <f>IF((0=$C182),"",IFERROR(IF($C182&lt;2,$C182*Q182,IF(AND(2&lt;=$C182,$C182&lt;=5),$C182*R182,IF($C182&gt;5,$C182*S182,"No Offer"))),"No Offer"))</f>
        <v/>
      </c>
      <c r="U182" s="852">
        <v>808.5</v>
      </c>
      <c r="V182" s="852">
        <v>796.2</v>
      </c>
      <c r="W182" s="852">
        <v>773.95</v>
      </c>
      <c r="X182" s="853" t="str">
        <f>IF((0=$C182),"",IFERROR(IF($C182&lt;2,$C182*U182,IF(AND(2&lt;=$C182,$C182&lt;=5),$C182*V182,IF($C182&gt;5,$C182*W182,"No Offer"))),"No Offer"))</f>
        <v/>
      </c>
      <c r="Y182" s="854" t="s">
        <v>392</v>
      </c>
      <c r="Z182" s="854" t="s">
        <v>392</v>
      </c>
      <c r="AA182" s="854" t="s">
        <v>392</v>
      </c>
      <c r="AB182" s="855" t="str">
        <f>IF((0=$C182),"",IFERROR(IF($C182&lt;2,$C182*Y182,IF(AND(2&lt;=$C182,$C182&lt;=5),$C182*Z182,IF($C182&gt;5,$C182*AA182,"No Offer"))),"No Offer"))</f>
        <v/>
      </c>
    </row>
    <row r="183" spans="1:28" x14ac:dyDescent="0.2">
      <c r="A183" s="851"/>
      <c r="B183" s="558"/>
      <c r="C183" s="851"/>
      <c r="D183" s="851"/>
      <c r="E183" s="852"/>
      <c r="F183" s="852"/>
      <c r="G183" s="852"/>
      <c r="H183" s="862"/>
      <c r="I183" s="854"/>
      <c r="J183" s="854"/>
      <c r="K183" s="854"/>
      <c r="L183" s="863"/>
      <c r="M183" s="852"/>
      <c r="N183" s="852"/>
      <c r="O183" s="852"/>
      <c r="P183" s="862"/>
      <c r="Q183" s="854"/>
      <c r="R183" s="854"/>
      <c r="S183" s="854"/>
      <c r="T183" s="863"/>
      <c r="U183" s="852"/>
      <c r="V183" s="852"/>
      <c r="W183" s="852"/>
      <c r="X183" s="862"/>
      <c r="Y183" s="854"/>
      <c r="Z183" s="854"/>
      <c r="AA183" s="854"/>
      <c r="AB183" s="863"/>
    </row>
    <row r="184" spans="1:28" x14ac:dyDescent="0.2">
      <c r="A184" s="851" t="s">
        <v>2988</v>
      </c>
      <c r="B184" s="558" t="s">
        <v>2893</v>
      </c>
      <c r="C184" s="851">
        <f>'Series 1200 Input'!J184</f>
        <v>0</v>
      </c>
      <c r="D184" s="851" t="s">
        <v>30</v>
      </c>
      <c r="E184" s="852">
        <v>61.47</v>
      </c>
      <c r="F184" s="852">
        <v>61.47</v>
      </c>
      <c r="G184" s="852">
        <v>61.47</v>
      </c>
      <c r="H184" s="853" t="str">
        <f>IF((0=$C184),"",IFERROR(IF($C184&lt;2,$C184*E184,IF(AND(2&lt;=$C184,$C184&lt;=5),$C184*F184,IF($C184&gt;5,$C184*G184,"No Offer"))),"No Offer"))</f>
        <v/>
      </c>
      <c r="I184" s="854">
        <v>350</v>
      </c>
      <c r="J184" s="854">
        <v>350</v>
      </c>
      <c r="K184" s="854">
        <v>350</v>
      </c>
      <c r="L184" s="855" t="str">
        <f>IF((0=$C184),"",IFERROR(IF($C184&lt;2,$C184*I184,IF(AND(2&lt;=$C184,$C184&lt;=5),$C184*J184,IF($C184&gt;5,$C184*K184,"No Offer"))),"No Offer"))</f>
        <v/>
      </c>
      <c r="M184" s="852" t="s">
        <v>392</v>
      </c>
      <c r="N184" s="852" t="s">
        <v>392</v>
      </c>
      <c r="O184" s="852" t="s">
        <v>392</v>
      </c>
      <c r="P184" s="853" t="str">
        <f>IF((0=$C184),"",IFERROR(IF($C184&lt;2,$C184*M184,IF(AND(2&lt;=$C184,$C184&lt;=5),$C184*N184,IF($C184&gt;5,$C184*O184,"No Offer"))),"No Offer"))</f>
        <v/>
      </c>
      <c r="Q184" s="854">
        <v>10</v>
      </c>
      <c r="R184" s="854">
        <v>11</v>
      </c>
      <c r="S184" s="854">
        <v>12</v>
      </c>
      <c r="T184" s="855" t="str">
        <f>IF((0=$C184),"",IFERROR(IF($C184&lt;2,$C184*Q184,IF(AND(2&lt;=$C184,$C184&lt;=5),$C184*R184,IF($C184&gt;5,$C184*S184,"No Offer"))),"No Offer"))</f>
        <v/>
      </c>
      <c r="U184" s="852">
        <v>7.5</v>
      </c>
      <c r="V184" s="852">
        <v>5</v>
      </c>
      <c r="W184" s="852">
        <v>4.5</v>
      </c>
      <c r="X184" s="853" t="str">
        <f>IF((0=$C184),"",IFERROR(IF($C184&lt;2,$C184*U184,IF(AND(2&lt;=$C184,$C184&lt;=5),$C184*V184,IF($C184&gt;5,$C184*W184,"No Offer"))),"No Offer"))</f>
        <v/>
      </c>
      <c r="Y184" s="854" t="s">
        <v>392</v>
      </c>
      <c r="Z184" s="854" t="s">
        <v>392</v>
      </c>
      <c r="AA184" s="854" t="s">
        <v>392</v>
      </c>
      <c r="AB184" s="855" t="str">
        <f>IF((0=$C184),"",IFERROR(IF($C184&lt;2,$C184*Y184,IF(AND(2&lt;=$C184,$C184&lt;=5),$C184*Z184,IF($C184&gt;5,$C184*AA184,"No Offer"))),"No Offer"))</f>
        <v/>
      </c>
    </row>
    <row r="185" spans="1:28" x14ac:dyDescent="0.2">
      <c r="A185" s="851"/>
      <c r="B185" s="558"/>
      <c r="C185" s="851"/>
      <c r="D185" s="851"/>
      <c r="E185" s="852"/>
      <c r="F185" s="852"/>
      <c r="G185" s="852"/>
      <c r="H185" s="862"/>
      <c r="I185" s="854"/>
      <c r="J185" s="854"/>
      <c r="K185" s="854"/>
      <c r="L185" s="863"/>
      <c r="M185" s="852"/>
      <c r="N185" s="852"/>
      <c r="O185" s="852"/>
      <c r="P185" s="862"/>
      <c r="Q185" s="854"/>
      <c r="R185" s="854"/>
      <c r="S185" s="854"/>
      <c r="T185" s="863"/>
      <c r="U185" s="852"/>
      <c r="V185" s="852"/>
      <c r="W185" s="852"/>
      <c r="X185" s="862"/>
      <c r="Y185" s="854"/>
      <c r="Z185" s="854"/>
      <c r="AA185" s="854"/>
      <c r="AB185" s="863"/>
    </row>
    <row r="186" spans="1:28" x14ac:dyDescent="0.2">
      <c r="A186" s="638"/>
      <c r="B186" s="563" t="s">
        <v>2989</v>
      </c>
      <c r="C186" s="638"/>
      <c r="D186" s="638"/>
      <c r="E186" s="872"/>
      <c r="F186" s="872"/>
      <c r="G186" s="872"/>
      <c r="H186" s="873" t="str">
        <f>IF((0=$C186),"",IFERROR(IF($C186&lt;2,$C186*E186,IF(AND(2&lt;=$C186,$C186&lt;=5),$C186*F186,IF($C186&gt;5,$C186*G186,"No Offer"))),"No Offer"))</f>
        <v/>
      </c>
      <c r="I186" s="872"/>
      <c r="J186" s="872"/>
      <c r="K186" s="872"/>
      <c r="L186" s="873" t="str">
        <f>IF((0=$C186),"",IFERROR(IF($C186&lt;2,$C186*I186,IF(AND(2&lt;=$C186,$C186&lt;=5),$C186*J186,IF($C186&gt;5,$C186*K186,"No Offer"))),"No Offer"))</f>
        <v/>
      </c>
      <c r="M186" s="872"/>
      <c r="N186" s="872"/>
      <c r="O186" s="872"/>
      <c r="P186" s="873" t="str">
        <f>IF((0=$C186),"",IFERROR(IF($C186&lt;2,$C186*M186,IF(AND(2&lt;=$C186,$C186&lt;=5),$C186*N186,IF($C186&gt;5,$C186*O186,"No Offer"))),"No Offer"))</f>
        <v/>
      </c>
      <c r="Q186" s="872"/>
      <c r="R186" s="872"/>
      <c r="S186" s="872"/>
      <c r="T186" s="873" t="str">
        <f>IF((0=$C186),"",IFERROR(IF($C186&lt;2,$C186*Q186,IF(AND(2&lt;=$C186,$C186&lt;=5),$C186*R186,IF($C186&gt;5,$C186*S186,"No Offer"))),"No Offer"))</f>
        <v/>
      </c>
      <c r="U186" s="872"/>
      <c r="V186" s="872"/>
      <c r="W186" s="872"/>
      <c r="X186" s="873" t="str">
        <f>IF((0=$C186),"",IFERROR(IF($C186&lt;2,$C186*U186,IF(AND(2&lt;=$C186,$C186&lt;=5),$C186*V186,IF($C186&gt;5,$C186*W186,"No Offer"))),"No Offer"))</f>
        <v/>
      </c>
      <c r="Y186" s="872"/>
      <c r="Z186" s="872"/>
      <c r="AA186" s="872"/>
      <c r="AB186" s="873" t="str">
        <f>IF((0=$C186),"",IFERROR(IF($C186&lt;2,$C186*Y186,IF(AND(2&lt;=$C186,$C186&lt;=5),$C186*Z186,IF($C186&gt;5,$C186*AA186,"No Offer"))),"No Offer"))</f>
        <v/>
      </c>
    </row>
    <row r="187" spans="1:28" x14ac:dyDescent="0.2">
      <c r="A187" s="851"/>
      <c r="B187" s="558"/>
      <c r="C187" s="851"/>
      <c r="D187" s="851"/>
      <c r="E187" s="852"/>
      <c r="F187" s="852"/>
      <c r="G187" s="852"/>
      <c r="H187" s="862"/>
      <c r="I187" s="854"/>
      <c r="J187" s="854"/>
      <c r="K187" s="854"/>
      <c r="L187" s="863"/>
      <c r="M187" s="852"/>
      <c r="N187" s="852"/>
      <c r="O187" s="852"/>
      <c r="P187" s="862"/>
      <c r="Q187" s="854"/>
      <c r="R187" s="854"/>
      <c r="S187" s="854"/>
      <c r="T187" s="863"/>
      <c r="U187" s="852"/>
      <c r="V187" s="852"/>
      <c r="W187" s="852"/>
      <c r="X187" s="862"/>
      <c r="Y187" s="854"/>
      <c r="Z187" s="854"/>
      <c r="AA187" s="854"/>
      <c r="AB187" s="863"/>
    </row>
    <row r="188" spans="1:28" ht="25.5" x14ac:dyDescent="0.2">
      <c r="A188" s="866"/>
      <c r="B188" s="847" t="s">
        <v>2990</v>
      </c>
      <c r="C188" s="857"/>
      <c r="D188" s="846"/>
      <c r="E188" s="858" t="s">
        <v>1059</v>
      </c>
      <c r="F188" s="859" t="s">
        <v>2162</v>
      </c>
      <c r="G188" s="858" t="s">
        <v>2129</v>
      </c>
      <c r="H188" s="860" t="str">
        <f>IF((0=$C188),"",IFERROR(IF($C188&lt;2,$C188*E188,IF(AND(2&lt;=$C188,$C188&lt;=5),$C188*F188,IF($C188&gt;5,$C188*G188,"No Offer"))),"No Offer"))</f>
        <v/>
      </c>
      <c r="I188" s="858" t="s">
        <v>1059</v>
      </c>
      <c r="J188" s="859" t="s">
        <v>2162</v>
      </c>
      <c r="K188" s="858" t="s">
        <v>2129</v>
      </c>
      <c r="L188" s="860" t="str">
        <f>IF((0=$C188),"",IFERROR(IF($C188&lt;2,$C188*I188,IF(AND(2&lt;=$C188,$C188&lt;=5),$C188*J188,IF($C188&gt;5,$C188*K188,"No Offer"))),"No Offer"))</f>
        <v/>
      </c>
      <c r="M188" s="858" t="s">
        <v>1059</v>
      </c>
      <c r="N188" s="859" t="s">
        <v>2162</v>
      </c>
      <c r="O188" s="858" t="s">
        <v>2129</v>
      </c>
      <c r="P188" s="860" t="str">
        <f>IF((0=$C188),"",IFERROR(IF($C188&lt;2,$C188*M188,IF(AND(2&lt;=$C188,$C188&lt;=5),$C188*N188,IF($C188&gt;5,$C188*O188,"No Offer"))),"No Offer"))</f>
        <v/>
      </c>
      <c r="Q188" s="858" t="s">
        <v>1059</v>
      </c>
      <c r="R188" s="859" t="s">
        <v>2162</v>
      </c>
      <c r="S188" s="858" t="s">
        <v>2129</v>
      </c>
      <c r="T188" s="860" t="str">
        <f>IF((0=$C188),"",IFERROR(IF($C188&lt;2,$C188*Q188,IF(AND(2&lt;=$C188,$C188&lt;=5),$C188*R188,IF($C188&gt;5,$C188*S188,"No Offer"))),"No Offer"))</f>
        <v/>
      </c>
      <c r="U188" s="858" t="s">
        <v>1059</v>
      </c>
      <c r="V188" s="859" t="s">
        <v>2162</v>
      </c>
      <c r="W188" s="858" t="s">
        <v>2129</v>
      </c>
      <c r="X188" s="860" t="str">
        <f>IF((0=$C188),"",IFERROR(IF($C188&lt;2,$C188*U188,IF(AND(2&lt;=$C188,$C188&lt;=5),$C188*V188,IF($C188&gt;5,$C188*W188,"No Offer"))),"No Offer"))</f>
        <v/>
      </c>
      <c r="Y188" s="858" t="s">
        <v>1059</v>
      </c>
      <c r="Z188" s="859" t="s">
        <v>2162</v>
      </c>
      <c r="AA188" s="858" t="s">
        <v>2129</v>
      </c>
      <c r="AB188" s="860" t="str">
        <f>IF((0=$C188),"",IFERROR(IF($C188&lt;2,$C188*Y188,IF(AND(2&lt;=$C188,$C188&lt;=5),$C188*Z188,IF($C188&gt;5,$C188*AA188,"No Offer"))),"No Offer"))</f>
        <v/>
      </c>
    </row>
    <row r="189" spans="1:28" x14ac:dyDescent="0.2">
      <c r="A189" s="851"/>
      <c r="B189" s="614"/>
      <c r="C189" s="856"/>
      <c r="D189" s="843"/>
      <c r="E189" s="852"/>
      <c r="F189" s="852"/>
      <c r="G189" s="852"/>
      <c r="H189" s="862"/>
      <c r="I189" s="854"/>
      <c r="J189" s="854"/>
      <c r="K189" s="854"/>
      <c r="L189" s="863"/>
      <c r="M189" s="852"/>
      <c r="N189" s="852"/>
      <c r="O189" s="852"/>
      <c r="P189" s="862"/>
      <c r="Q189" s="854"/>
      <c r="R189" s="854"/>
      <c r="S189" s="854"/>
      <c r="T189" s="863"/>
      <c r="U189" s="852"/>
      <c r="V189" s="852"/>
      <c r="W189" s="852"/>
      <c r="X189" s="862"/>
      <c r="Y189" s="854"/>
      <c r="Z189" s="854"/>
      <c r="AA189" s="854"/>
      <c r="AB189" s="863"/>
    </row>
    <row r="190" spans="1:28" ht="25.5" x14ac:dyDescent="0.2">
      <c r="A190" s="851" t="s">
        <v>2988</v>
      </c>
      <c r="B190" s="558" t="s">
        <v>2991</v>
      </c>
      <c r="C190" s="851">
        <f>'Series 1200 Input'!J190</f>
        <v>0</v>
      </c>
      <c r="D190" s="851" t="s">
        <v>30</v>
      </c>
      <c r="E190" s="852">
        <v>600.4</v>
      </c>
      <c r="F190" s="852">
        <v>556.88</v>
      </c>
      <c r="G190" s="852">
        <v>551.37</v>
      </c>
      <c r="H190" s="853" t="str">
        <f>IF((0=$C190),"",IFERROR(IF($C190&lt;2,$C190*E190,IF(AND(2&lt;=$C190,$C190&lt;=5),$C190*F190,IF($C190&gt;5,$C190*G190,"No Offer"))),"No Offer"))</f>
        <v/>
      </c>
      <c r="I190" s="854">
        <v>300</v>
      </c>
      <c r="J190" s="854">
        <v>300</v>
      </c>
      <c r="K190" s="854">
        <v>300</v>
      </c>
      <c r="L190" s="855" t="str">
        <f>IF((0=$C190),"",IFERROR(IF($C190&lt;2,$C190*I190,IF(AND(2&lt;=$C190,$C190&lt;=5),$C190*J190,IF($C190&gt;5,$C190*K190,"No Offer"))),"No Offer"))</f>
        <v/>
      </c>
      <c r="M190" s="852" t="s">
        <v>392</v>
      </c>
      <c r="N190" s="852" t="s">
        <v>392</v>
      </c>
      <c r="O190" s="852" t="s">
        <v>392</v>
      </c>
      <c r="P190" s="853" t="str">
        <f>IF((0=$C190),"",IFERROR(IF($C190&lt;2,$C190*M190,IF(AND(2&lt;=$C190,$C190&lt;=5),$C190*N190,IF($C190&gt;5,$C190*O190,"No Offer"))),"No Offer"))</f>
        <v/>
      </c>
      <c r="Q190" s="854" t="s">
        <v>1959</v>
      </c>
      <c r="R190" s="854" t="s">
        <v>1959</v>
      </c>
      <c r="S190" s="854" t="s">
        <v>1959</v>
      </c>
      <c r="T190" s="855" t="str">
        <f>IF((0=$C190),"",IFERROR(IF($C190&lt;2,$C190*Q190,IF(AND(2&lt;=$C190,$C190&lt;=5),$C190*R190,IF($C190&gt;5,$C190*S190,"No Offer"))),"No Offer"))</f>
        <v/>
      </c>
      <c r="U190" s="852" t="s">
        <v>402</v>
      </c>
      <c r="V190" s="852" t="s">
        <v>402</v>
      </c>
      <c r="W190" s="852" t="s">
        <v>402</v>
      </c>
      <c r="X190" s="853" t="str">
        <f>IF((0=$C190),"",IFERROR(IF($C190&lt;2,$C190*U190,IF(AND(2&lt;=$C190,$C190&lt;=5),$C190*V190,IF($C190&gt;5,$C190*W190,"No Offer"))),"No Offer"))</f>
        <v/>
      </c>
      <c r="Y190" s="854" t="s">
        <v>392</v>
      </c>
      <c r="Z190" s="854" t="s">
        <v>392</v>
      </c>
      <c r="AA190" s="854" t="s">
        <v>392</v>
      </c>
      <c r="AB190" s="855" t="str">
        <f>IF((0=$C190),"",IFERROR(IF($C190&lt;2,$C190*Y190,IF(AND(2&lt;=$C190,$C190&lt;=5),$C190*Z190,IF($C190&gt;5,$C190*AA190,"No Offer"))),"No Offer"))</f>
        <v/>
      </c>
    </row>
    <row r="191" spans="1:28" x14ac:dyDescent="0.2">
      <c r="A191" s="851"/>
      <c r="B191" s="596"/>
      <c r="C191" s="851"/>
      <c r="D191" s="861"/>
      <c r="E191" s="852"/>
      <c r="F191" s="852"/>
      <c r="G191" s="852"/>
      <c r="H191" s="862"/>
      <c r="I191" s="854"/>
      <c r="J191" s="854"/>
      <c r="K191" s="854"/>
      <c r="L191" s="863"/>
      <c r="M191" s="852"/>
      <c r="N191" s="852"/>
      <c r="O191" s="852"/>
      <c r="P191" s="862"/>
      <c r="Q191" s="854"/>
      <c r="R191" s="854"/>
      <c r="S191" s="854"/>
      <c r="T191" s="863"/>
      <c r="U191" s="852"/>
      <c r="V191" s="852"/>
      <c r="W191" s="852"/>
      <c r="X191" s="862"/>
      <c r="Y191" s="854"/>
      <c r="Z191" s="854"/>
      <c r="AA191" s="854"/>
      <c r="AB191" s="863"/>
    </row>
    <row r="192" spans="1:28" ht="25.5" x14ac:dyDescent="0.2">
      <c r="A192" s="851" t="s">
        <v>2992</v>
      </c>
      <c r="B192" s="558" t="s">
        <v>2993</v>
      </c>
      <c r="C192" s="851">
        <f>'Series 1200 Input'!J192</f>
        <v>0</v>
      </c>
      <c r="D192" s="851" t="s">
        <v>30</v>
      </c>
      <c r="E192" s="852">
        <v>640.33000000000004</v>
      </c>
      <c r="F192" s="852">
        <v>596.80999999999995</v>
      </c>
      <c r="G192" s="852">
        <v>591.29999999999995</v>
      </c>
      <c r="H192" s="853" t="str">
        <f>IF((0=$C192),"",IFERROR(IF($C192&lt;2,$C192*E192,IF(AND(2&lt;=$C192,$C192&lt;=5),$C192*F192,IF($C192&gt;5,$C192*G192,"No Offer"))),"No Offer"))</f>
        <v/>
      </c>
      <c r="I192" s="854">
        <v>300</v>
      </c>
      <c r="J192" s="854">
        <v>300</v>
      </c>
      <c r="K192" s="854">
        <v>300</v>
      </c>
      <c r="L192" s="855" t="str">
        <f>IF((0=$C192),"",IFERROR(IF($C192&lt;2,$C192*I192,IF(AND(2&lt;=$C192,$C192&lt;=5),$C192*J192,IF($C192&gt;5,$C192*K192,"No Offer"))),"No Offer"))</f>
        <v/>
      </c>
      <c r="M192" s="852" t="s">
        <v>392</v>
      </c>
      <c r="N192" s="852" t="s">
        <v>392</v>
      </c>
      <c r="O192" s="852" t="s">
        <v>392</v>
      </c>
      <c r="P192" s="853" t="str">
        <f>IF((0=$C192),"",IFERROR(IF($C192&lt;2,$C192*M192,IF(AND(2&lt;=$C192,$C192&lt;=5),$C192*N192,IF($C192&gt;5,$C192*O192,"No Offer"))),"No Offer"))</f>
        <v/>
      </c>
      <c r="Q192" s="854" t="s">
        <v>1959</v>
      </c>
      <c r="R192" s="854" t="s">
        <v>1959</v>
      </c>
      <c r="S192" s="854" t="s">
        <v>1959</v>
      </c>
      <c r="T192" s="855" t="str">
        <f>IF((0=$C192),"",IFERROR(IF($C192&lt;2,$C192*Q192,IF(AND(2&lt;=$C192,$C192&lt;=5),$C192*R192,IF($C192&gt;5,$C192*S192,"No Offer"))),"No Offer"))</f>
        <v/>
      </c>
      <c r="U192" s="852" t="s">
        <v>402</v>
      </c>
      <c r="V192" s="852" t="s">
        <v>402</v>
      </c>
      <c r="W192" s="852" t="s">
        <v>402</v>
      </c>
      <c r="X192" s="853" t="str">
        <f>IF((0=$C192),"",IFERROR(IF($C192&lt;2,$C192*U192,IF(AND(2&lt;=$C192,$C192&lt;=5),$C192*V192,IF($C192&gt;5,$C192*W192,"No Offer"))),"No Offer"))</f>
        <v/>
      </c>
      <c r="Y192" s="854" t="s">
        <v>392</v>
      </c>
      <c r="Z192" s="854" t="s">
        <v>392</v>
      </c>
      <c r="AA192" s="854" t="s">
        <v>392</v>
      </c>
      <c r="AB192" s="855" t="str">
        <f>IF((0=$C192),"",IFERROR(IF($C192&lt;2,$C192*Y192,IF(AND(2&lt;=$C192,$C192&lt;=5),$C192*Z192,IF($C192&gt;5,$C192*AA192,"No Offer"))),"No Offer"))</f>
        <v/>
      </c>
    </row>
    <row r="193" spans="1:28" x14ac:dyDescent="0.2">
      <c r="A193" s="851"/>
      <c r="B193" s="596"/>
      <c r="C193" s="851"/>
      <c r="D193" s="861"/>
      <c r="E193" s="852"/>
      <c r="F193" s="852"/>
      <c r="G193" s="852"/>
      <c r="H193" s="862"/>
      <c r="I193" s="854"/>
      <c r="J193" s="854"/>
      <c r="K193" s="854"/>
      <c r="L193" s="863"/>
      <c r="M193" s="852"/>
      <c r="N193" s="852"/>
      <c r="O193" s="852"/>
      <c r="P193" s="862"/>
      <c r="Q193" s="854"/>
      <c r="R193" s="854"/>
      <c r="S193" s="854"/>
      <c r="T193" s="863"/>
      <c r="U193" s="852"/>
      <c r="V193" s="852"/>
      <c r="W193" s="852"/>
      <c r="X193" s="862"/>
      <c r="Y193" s="854"/>
      <c r="Z193" s="854"/>
      <c r="AA193" s="854"/>
      <c r="AB193" s="863"/>
    </row>
    <row r="194" spans="1:28" ht="25.5" x14ac:dyDescent="0.2">
      <c r="A194" s="851" t="s">
        <v>2994</v>
      </c>
      <c r="B194" s="558" t="s">
        <v>2995</v>
      </c>
      <c r="C194" s="851">
        <f>'Series 1200 Input'!J194</f>
        <v>0</v>
      </c>
      <c r="D194" s="851" t="s">
        <v>30</v>
      </c>
      <c r="E194" s="852">
        <v>680.26</v>
      </c>
      <c r="F194" s="852">
        <v>636.74</v>
      </c>
      <c r="G194" s="852">
        <v>631.23</v>
      </c>
      <c r="H194" s="853" t="str">
        <f>IF((0=$C194),"",IFERROR(IF($C194&lt;2,$C194*E194,IF(AND(2&lt;=$C194,$C194&lt;=5),$C194*F194,IF($C194&gt;5,$C194*G194,"No Offer"))),"No Offer"))</f>
        <v/>
      </c>
      <c r="I194" s="854">
        <v>300</v>
      </c>
      <c r="J194" s="854">
        <v>300</v>
      </c>
      <c r="K194" s="854">
        <v>300</v>
      </c>
      <c r="L194" s="855" t="str">
        <f>IF((0=$C194),"",IFERROR(IF($C194&lt;2,$C194*I194,IF(AND(2&lt;=$C194,$C194&lt;=5),$C194*J194,IF($C194&gt;5,$C194*K194,"No Offer"))),"No Offer"))</f>
        <v/>
      </c>
      <c r="M194" s="852" t="s">
        <v>392</v>
      </c>
      <c r="N194" s="852" t="s">
        <v>392</v>
      </c>
      <c r="O194" s="852" t="s">
        <v>392</v>
      </c>
      <c r="P194" s="853" t="str">
        <f>IF((0=$C194),"",IFERROR(IF($C194&lt;2,$C194*M194,IF(AND(2&lt;=$C194,$C194&lt;=5),$C194*N194,IF($C194&gt;5,$C194*O194,"No Offer"))),"No Offer"))</f>
        <v/>
      </c>
      <c r="Q194" s="854" t="s">
        <v>1959</v>
      </c>
      <c r="R194" s="854" t="s">
        <v>1959</v>
      </c>
      <c r="S194" s="854" t="s">
        <v>1959</v>
      </c>
      <c r="T194" s="855" t="str">
        <f>IF((0=$C194),"",IFERROR(IF($C194&lt;2,$C194*Q194,IF(AND(2&lt;=$C194,$C194&lt;=5),$C194*R194,IF($C194&gt;5,$C194*S194,"No Offer"))),"No Offer"))</f>
        <v/>
      </c>
      <c r="U194" s="852" t="s">
        <v>402</v>
      </c>
      <c r="V194" s="852" t="s">
        <v>402</v>
      </c>
      <c r="W194" s="852" t="s">
        <v>402</v>
      </c>
      <c r="X194" s="853" t="str">
        <f>IF((0=$C194),"",IFERROR(IF($C194&lt;2,$C194*U194,IF(AND(2&lt;=$C194,$C194&lt;=5),$C194*V194,IF($C194&gt;5,$C194*W194,"No Offer"))),"No Offer"))</f>
        <v/>
      </c>
      <c r="Y194" s="854" t="s">
        <v>392</v>
      </c>
      <c r="Z194" s="854" t="s">
        <v>392</v>
      </c>
      <c r="AA194" s="854" t="s">
        <v>392</v>
      </c>
      <c r="AB194" s="855" t="str">
        <f>IF((0=$C194),"",IFERROR(IF($C194&lt;2,$C194*Y194,IF(AND(2&lt;=$C194,$C194&lt;=5),$C194*Z194,IF($C194&gt;5,$C194*AA194,"No Offer"))),"No Offer"))</f>
        <v/>
      </c>
    </row>
    <row r="195" spans="1:28" x14ac:dyDescent="0.2">
      <c r="A195" s="851"/>
      <c r="B195" s="596"/>
      <c r="C195" s="851"/>
      <c r="D195" s="861"/>
      <c r="E195" s="852"/>
      <c r="F195" s="852"/>
      <c r="G195" s="852"/>
      <c r="H195" s="862"/>
      <c r="I195" s="854"/>
      <c r="J195" s="854"/>
      <c r="K195" s="854"/>
      <c r="L195" s="863"/>
      <c r="M195" s="852"/>
      <c r="N195" s="852"/>
      <c r="O195" s="852"/>
      <c r="P195" s="862"/>
      <c r="Q195" s="854"/>
      <c r="R195" s="854"/>
      <c r="S195" s="854"/>
      <c r="T195" s="863"/>
      <c r="U195" s="852"/>
      <c r="V195" s="852"/>
      <c r="W195" s="852"/>
      <c r="X195" s="862"/>
      <c r="Y195" s="854"/>
      <c r="Z195" s="854"/>
      <c r="AA195" s="854"/>
      <c r="AB195" s="863"/>
    </row>
    <row r="196" spans="1:28" ht="25.5" x14ac:dyDescent="0.2">
      <c r="A196" s="851" t="s">
        <v>2996</v>
      </c>
      <c r="B196" s="558" t="s">
        <v>2997</v>
      </c>
      <c r="C196" s="851">
        <f>'Series 1200 Input'!J196</f>
        <v>0</v>
      </c>
      <c r="D196" s="851" t="s">
        <v>30</v>
      </c>
      <c r="E196" s="852">
        <v>800.05</v>
      </c>
      <c r="F196" s="852">
        <v>756.53</v>
      </c>
      <c r="G196" s="852">
        <v>751.02</v>
      </c>
      <c r="H196" s="853" t="str">
        <f>IF((0=$C196),"",IFERROR(IF($C196&lt;2,$C196*E196,IF(AND(2&lt;=$C196,$C196&lt;=5),$C196*F196,IF($C196&gt;5,$C196*G196,"No Offer"))),"No Offer"))</f>
        <v/>
      </c>
      <c r="I196" s="854">
        <v>300</v>
      </c>
      <c r="J196" s="854">
        <v>300</v>
      </c>
      <c r="K196" s="854">
        <v>300</v>
      </c>
      <c r="L196" s="855" t="str">
        <f>IF((0=$C196),"",IFERROR(IF($C196&lt;2,$C196*I196,IF(AND(2&lt;=$C196,$C196&lt;=5),$C196*J196,IF($C196&gt;5,$C196*K196,"No Offer"))),"No Offer"))</f>
        <v/>
      </c>
      <c r="M196" s="852" t="s">
        <v>392</v>
      </c>
      <c r="N196" s="852" t="s">
        <v>392</v>
      </c>
      <c r="O196" s="852" t="s">
        <v>392</v>
      </c>
      <c r="P196" s="853" t="str">
        <f>IF((0=$C196),"",IFERROR(IF($C196&lt;2,$C196*M196,IF(AND(2&lt;=$C196,$C196&lt;=5),$C196*N196,IF($C196&gt;5,$C196*O196,"No Offer"))),"No Offer"))</f>
        <v/>
      </c>
      <c r="Q196" s="854" t="s">
        <v>1959</v>
      </c>
      <c r="R196" s="854" t="s">
        <v>1959</v>
      </c>
      <c r="S196" s="854" t="s">
        <v>1959</v>
      </c>
      <c r="T196" s="855" t="str">
        <f>IF((0=$C196),"",IFERROR(IF($C196&lt;2,$C196*Q196,IF(AND(2&lt;=$C196,$C196&lt;=5),$C196*R196,IF($C196&gt;5,$C196*S196,"No Offer"))),"No Offer"))</f>
        <v/>
      </c>
      <c r="U196" s="852" t="s">
        <v>402</v>
      </c>
      <c r="V196" s="852" t="s">
        <v>402</v>
      </c>
      <c r="W196" s="852" t="s">
        <v>402</v>
      </c>
      <c r="X196" s="853" t="str">
        <f>IF((0=$C196),"",IFERROR(IF($C196&lt;2,$C196*U196,IF(AND(2&lt;=$C196,$C196&lt;=5),$C196*V196,IF($C196&gt;5,$C196*W196,"No Offer"))),"No Offer"))</f>
        <v/>
      </c>
      <c r="Y196" s="854" t="s">
        <v>392</v>
      </c>
      <c r="Z196" s="854" t="s">
        <v>392</v>
      </c>
      <c r="AA196" s="854" t="s">
        <v>392</v>
      </c>
      <c r="AB196" s="855" t="str">
        <f>IF((0=$C196),"",IFERROR(IF($C196&lt;2,$C196*Y196,IF(AND(2&lt;=$C196,$C196&lt;=5),$C196*Z196,IF($C196&gt;5,$C196*AA196,"No Offer"))),"No Offer"))</f>
        <v/>
      </c>
    </row>
    <row r="197" spans="1:28" x14ac:dyDescent="0.2">
      <c r="A197" s="851"/>
      <c r="B197" s="596"/>
      <c r="C197" s="851"/>
      <c r="D197" s="861"/>
      <c r="E197" s="852"/>
      <c r="F197" s="852"/>
      <c r="G197" s="852"/>
      <c r="H197" s="862"/>
      <c r="I197" s="854"/>
      <c r="J197" s="854"/>
      <c r="K197" s="854"/>
      <c r="L197" s="863"/>
      <c r="M197" s="852"/>
      <c r="N197" s="852"/>
      <c r="O197" s="852"/>
      <c r="P197" s="862"/>
      <c r="Q197" s="854"/>
      <c r="R197" s="854"/>
      <c r="S197" s="854"/>
      <c r="T197" s="863"/>
      <c r="U197" s="852"/>
      <c r="V197" s="852"/>
      <c r="W197" s="852"/>
      <c r="X197" s="862"/>
      <c r="Y197" s="854"/>
      <c r="Z197" s="854"/>
      <c r="AA197" s="854"/>
      <c r="AB197" s="863"/>
    </row>
    <row r="198" spans="1:28" ht="25.5" x14ac:dyDescent="0.2">
      <c r="A198" s="851" t="s">
        <v>2998</v>
      </c>
      <c r="B198" s="558" t="s">
        <v>2999</v>
      </c>
      <c r="C198" s="851">
        <f>'Series 1200 Input'!J198</f>
        <v>0</v>
      </c>
      <c r="D198" s="851" t="s">
        <v>30</v>
      </c>
      <c r="E198" s="852" t="s">
        <v>402</v>
      </c>
      <c r="F198" s="852" t="s">
        <v>402</v>
      </c>
      <c r="G198" s="852" t="s">
        <v>403</v>
      </c>
      <c r="H198" s="853" t="str">
        <f>IF((0=$C198),"",IFERROR(IF($C198&lt;2,$C198*E198,IF(AND(2&lt;=$C198,$C198&lt;=5),$C198*F198,IF($C198&gt;5,$C198*G198,"No Offer"))),"No Offer"))</f>
        <v/>
      </c>
      <c r="I198" s="854">
        <v>300</v>
      </c>
      <c r="J198" s="854">
        <v>300</v>
      </c>
      <c r="K198" s="854">
        <v>300</v>
      </c>
      <c r="L198" s="855" t="str">
        <f>IF((0=$C198),"",IFERROR(IF($C198&lt;2,$C198*I198,IF(AND(2&lt;=$C198,$C198&lt;=5),$C198*J198,IF($C198&gt;5,$C198*K198,"No Offer"))),"No Offer"))</f>
        <v/>
      </c>
      <c r="M198" s="852" t="s">
        <v>392</v>
      </c>
      <c r="N198" s="852" t="s">
        <v>392</v>
      </c>
      <c r="O198" s="852" t="s">
        <v>392</v>
      </c>
      <c r="P198" s="853" t="str">
        <f>IF((0=$C198),"",IFERROR(IF($C198&lt;2,$C198*M198,IF(AND(2&lt;=$C198,$C198&lt;=5),$C198*N198,IF($C198&gt;5,$C198*O198,"No Offer"))),"No Offer"))</f>
        <v/>
      </c>
      <c r="Q198" s="854" t="s">
        <v>1959</v>
      </c>
      <c r="R198" s="854" t="s">
        <v>1959</v>
      </c>
      <c r="S198" s="854" t="s">
        <v>1959</v>
      </c>
      <c r="T198" s="855" t="str">
        <f>IF((0=$C198),"",IFERROR(IF($C198&lt;2,$C198*Q198,IF(AND(2&lt;=$C198,$C198&lt;=5),$C198*R198,IF($C198&gt;5,$C198*S198,"No Offer"))),"No Offer"))</f>
        <v/>
      </c>
      <c r="U198" s="852" t="s">
        <v>402</v>
      </c>
      <c r="V198" s="852" t="s">
        <v>402</v>
      </c>
      <c r="W198" s="852" t="s">
        <v>402</v>
      </c>
      <c r="X198" s="853" t="str">
        <f>IF((0=$C198),"",IFERROR(IF($C198&lt;2,$C198*U198,IF(AND(2&lt;=$C198,$C198&lt;=5),$C198*V198,IF($C198&gt;5,$C198*W198,"No Offer"))),"No Offer"))</f>
        <v/>
      </c>
      <c r="Y198" s="854" t="s">
        <v>392</v>
      </c>
      <c r="Z198" s="854" t="s">
        <v>392</v>
      </c>
      <c r="AA198" s="854" t="s">
        <v>392</v>
      </c>
      <c r="AB198" s="855" t="str">
        <f>IF((0=$C198),"",IFERROR(IF($C198&lt;2,$C198*Y198,IF(AND(2&lt;=$C198,$C198&lt;=5),$C198*Z198,IF($C198&gt;5,$C198*AA198,"No Offer"))),"No Offer"))</f>
        <v/>
      </c>
    </row>
    <row r="199" spans="1:28" x14ac:dyDescent="0.2">
      <c r="A199" s="851"/>
      <c r="B199" s="558"/>
      <c r="C199" s="851"/>
      <c r="D199" s="851"/>
      <c r="E199" s="852"/>
      <c r="F199" s="852"/>
      <c r="G199" s="852"/>
      <c r="H199" s="862"/>
      <c r="I199" s="854"/>
      <c r="J199" s="854"/>
      <c r="K199" s="854"/>
      <c r="L199" s="863"/>
      <c r="M199" s="852"/>
      <c r="N199" s="852"/>
      <c r="O199" s="852"/>
      <c r="P199" s="862"/>
      <c r="Q199" s="854"/>
      <c r="R199" s="854"/>
      <c r="S199" s="854"/>
      <c r="T199" s="863"/>
      <c r="U199" s="852"/>
      <c r="V199" s="852"/>
      <c r="W199" s="852"/>
      <c r="X199" s="862"/>
      <c r="Y199" s="854"/>
      <c r="Z199" s="854"/>
      <c r="AA199" s="854"/>
      <c r="AB199" s="863"/>
    </row>
    <row r="200" spans="1:28" x14ac:dyDescent="0.2">
      <c r="A200" s="851" t="s">
        <v>3000</v>
      </c>
      <c r="B200" s="558" t="s">
        <v>2893</v>
      </c>
      <c r="C200" s="851">
        <f>'Series 1200 Input'!J200</f>
        <v>0</v>
      </c>
      <c r="D200" s="851" t="s">
        <v>30</v>
      </c>
      <c r="E200" s="852">
        <v>61.47</v>
      </c>
      <c r="F200" s="852">
        <v>61.47</v>
      </c>
      <c r="G200" s="852" t="s">
        <v>3001</v>
      </c>
      <c r="H200" s="853" t="str">
        <f>IF((0=$C200),"",IFERROR(IF($C200&lt;2,$C200*E200,IF(AND(2&lt;=$C200,$C200&lt;=5),$C200*F200,IF($C200&gt;5,$C200*G200,"No Offer"))),"No Offer"))</f>
        <v/>
      </c>
      <c r="I200" s="854">
        <v>300</v>
      </c>
      <c r="J200" s="854">
        <v>300</v>
      </c>
      <c r="K200" s="854">
        <v>300</v>
      </c>
      <c r="L200" s="855" t="str">
        <f>IF((0=$C200),"",IFERROR(IF($C200&lt;2,$C200*I200,IF(AND(2&lt;=$C200,$C200&lt;=5),$C200*J200,IF($C200&gt;5,$C200*K200,"No Offer"))),"No Offer"))</f>
        <v/>
      </c>
      <c r="M200" s="852" t="s">
        <v>392</v>
      </c>
      <c r="N200" s="852" t="s">
        <v>392</v>
      </c>
      <c r="O200" s="852" t="s">
        <v>392</v>
      </c>
      <c r="P200" s="853" t="str">
        <f>IF((0=$C200),"",IFERROR(IF($C200&lt;2,$C200*M200,IF(AND(2&lt;=$C200,$C200&lt;=5),$C200*N200,IF($C200&gt;5,$C200*O200,"No Offer"))),"No Offer"))</f>
        <v/>
      </c>
      <c r="Q200" s="854" t="s">
        <v>1959</v>
      </c>
      <c r="R200" s="854" t="s">
        <v>1959</v>
      </c>
      <c r="S200" s="854" t="s">
        <v>1959</v>
      </c>
      <c r="T200" s="855" t="str">
        <f>IF((0=$C200),"",IFERROR(IF($C200&lt;2,$C200*Q200,IF(AND(2&lt;=$C200,$C200&lt;=5),$C200*R200,IF($C200&gt;5,$C200*S200,"No Offer"))),"No Offer"))</f>
        <v/>
      </c>
      <c r="U200" s="852" t="s">
        <v>402</v>
      </c>
      <c r="V200" s="852" t="s">
        <v>402</v>
      </c>
      <c r="W200" s="852" t="s">
        <v>402</v>
      </c>
      <c r="X200" s="853" t="str">
        <f>IF((0=$C200),"",IFERROR(IF($C200&lt;2,$C200*U200,IF(AND(2&lt;=$C200,$C200&lt;=5),$C200*V200,IF($C200&gt;5,$C200*W200,"No Offer"))),"No Offer"))</f>
        <v/>
      </c>
      <c r="Y200" s="854" t="s">
        <v>392</v>
      </c>
      <c r="Z200" s="854" t="s">
        <v>392</v>
      </c>
      <c r="AA200" s="854" t="s">
        <v>392</v>
      </c>
      <c r="AB200" s="855" t="str">
        <f>IF((0=$C200),"",IFERROR(IF($C200&lt;2,$C200*Y200,IF(AND(2&lt;=$C200,$C200&lt;=5),$C200*Z200,IF($C200&gt;5,$C200*AA200,"No Offer"))),"No Offer"))</f>
        <v/>
      </c>
    </row>
    <row r="201" spans="1:28" x14ac:dyDescent="0.2">
      <c r="A201" s="851"/>
      <c r="B201" s="558"/>
      <c r="C201" s="851"/>
      <c r="D201" s="851"/>
      <c r="E201" s="852"/>
      <c r="F201" s="852"/>
      <c r="G201" s="852"/>
      <c r="H201" s="862"/>
      <c r="I201" s="854"/>
      <c r="J201" s="854"/>
      <c r="K201" s="854"/>
      <c r="L201" s="863"/>
      <c r="M201" s="852"/>
      <c r="N201" s="852"/>
      <c r="O201" s="852"/>
      <c r="P201" s="862"/>
      <c r="Q201" s="854"/>
      <c r="R201" s="854"/>
      <c r="S201" s="854"/>
      <c r="T201" s="863"/>
      <c r="U201" s="852"/>
      <c r="V201" s="852"/>
      <c r="W201" s="852"/>
      <c r="X201" s="862"/>
      <c r="Y201" s="854"/>
      <c r="Z201" s="854"/>
      <c r="AA201" s="854"/>
      <c r="AB201" s="863"/>
    </row>
    <row r="202" spans="1:28" ht="25.5" x14ac:dyDescent="0.2">
      <c r="A202" s="866"/>
      <c r="B202" s="847" t="s">
        <v>3002</v>
      </c>
      <c r="C202" s="857"/>
      <c r="D202" s="846"/>
      <c r="E202" s="858" t="s">
        <v>1059</v>
      </c>
      <c r="F202" s="859" t="s">
        <v>2162</v>
      </c>
      <c r="G202" s="858" t="s">
        <v>2129</v>
      </c>
      <c r="H202" s="860" t="str">
        <f>IF((0=$C202),"",IFERROR(IF($C202&lt;2,$C202*E202,IF(AND(2&lt;=$C202,$C202&lt;=5),$C202*F202,IF($C202&gt;5,$C202*G202,"No Offer"))),"No Offer"))</f>
        <v/>
      </c>
      <c r="I202" s="858" t="s">
        <v>1059</v>
      </c>
      <c r="J202" s="859" t="s">
        <v>2162</v>
      </c>
      <c r="K202" s="858" t="s">
        <v>2129</v>
      </c>
      <c r="L202" s="860" t="str">
        <f>IF((0=$C202),"",IFERROR(IF($C202&lt;2,$C202*I202,IF(AND(2&lt;=$C202,$C202&lt;=5),$C202*J202,IF($C202&gt;5,$C202*K202,"No Offer"))),"No Offer"))</f>
        <v/>
      </c>
      <c r="M202" s="858" t="s">
        <v>1059</v>
      </c>
      <c r="N202" s="859" t="s">
        <v>2162</v>
      </c>
      <c r="O202" s="858" t="s">
        <v>2129</v>
      </c>
      <c r="P202" s="860" t="str">
        <f>IF((0=$C202),"",IFERROR(IF($C202&lt;2,$C202*M202,IF(AND(2&lt;=$C202,$C202&lt;=5),$C202*N202,IF($C202&gt;5,$C202*O202,"No Offer"))),"No Offer"))</f>
        <v/>
      </c>
      <c r="Q202" s="858" t="s">
        <v>1059</v>
      </c>
      <c r="R202" s="859" t="s">
        <v>2162</v>
      </c>
      <c r="S202" s="858" t="s">
        <v>2129</v>
      </c>
      <c r="T202" s="860" t="str">
        <f>IF((0=$C202),"",IFERROR(IF($C202&lt;2,$C202*Q202,IF(AND(2&lt;=$C202,$C202&lt;=5),$C202*R202,IF($C202&gt;5,$C202*S202,"No Offer"))),"No Offer"))</f>
        <v/>
      </c>
      <c r="U202" s="858" t="s">
        <v>1059</v>
      </c>
      <c r="V202" s="859" t="s">
        <v>2162</v>
      </c>
      <c r="W202" s="858" t="s">
        <v>2129</v>
      </c>
      <c r="X202" s="860" t="str">
        <f>IF((0=$C202),"",IFERROR(IF($C202&lt;2,$C202*U202,IF(AND(2&lt;=$C202,$C202&lt;=5),$C202*V202,IF($C202&gt;5,$C202*W202,"No Offer"))),"No Offer"))</f>
        <v/>
      </c>
      <c r="Y202" s="858" t="s">
        <v>1059</v>
      </c>
      <c r="Z202" s="859" t="s">
        <v>2162</v>
      </c>
      <c r="AA202" s="858" t="s">
        <v>2129</v>
      </c>
      <c r="AB202" s="860" t="str">
        <f>IF((0=$C202),"",IFERROR(IF($C202&lt;2,$C202*Y202,IF(AND(2&lt;=$C202,$C202&lt;=5),$C202*Z202,IF($C202&gt;5,$C202*AA202,"No Offer"))),"No Offer"))</f>
        <v/>
      </c>
    </row>
    <row r="203" spans="1:28" x14ac:dyDescent="0.2">
      <c r="A203" s="851"/>
      <c r="B203" s="867"/>
      <c r="C203" s="856"/>
      <c r="D203" s="843"/>
      <c r="E203" s="868"/>
      <c r="F203" s="869"/>
      <c r="G203" s="868"/>
      <c r="H203" s="862"/>
      <c r="I203" s="870"/>
      <c r="J203" s="871"/>
      <c r="K203" s="870"/>
      <c r="L203" s="863"/>
      <c r="M203" s="868"/>
      <c r="N203" s="869"/>
      <c r="O203" s="868"/>
      <c r="P203" s="862"/>
      <c r="Q203" s="870"/>
      <c r="R203" s="871"/>
      <c r="S203" s="870"/>
      <c r="T203" s="863"/>
      <c r="U203" s="868"/>
      <c r="V203" s="869"/>
      <c r="W203" s="868"/>
      <c r="X203" s="862"/>
      <c r="Y203" s="870"/>
      <c r="Z203" s="871"/>
      <c r="AA203" s="870"/>
      <c r="AB203" s="863"/>
    </row>
    <row r="204" spans="1:28" ht="25.5" x14ac:dyDescent="0.2">
      <c r="A204" s="851" t="s">
        <v>3000</v>
      </c>
      <c r="B204" s="558" t="s">
        <v>2991</v>
      </c>
      <c r="C204" s="851">
        <f>'Series 1200 Input'!J204</f>
        <v>0</v>
      </c>
      <c r="D204" s="851" t="s">
        <v>30</v>
      </c>
      <c r="E204" s="852">
        <v>746.81</v>
      </c>
      <c r="F204" s="852">
        <v>703.29</v>
      </c>
      <c r="G204" s="852">
        <v>697.78</v>
      </c>
      <c r="H204" s="853" t="str">
        <f>IF((0=$C204),"",IFERROR(IF($C204&lt;2,$C204*E204,IF(AND(2&lt;=$C204,$C204&lt;=5),$C204*F204,IF($C204&gt;5,$C204*G204,"No Offer"))),"No Offer"))</f>
        <v/>
      </c>
      <c r="I204" s="854">
        <v>300</v>
      </c>
      <c r="J204" s="854">
        <v>300</v>
      </c>
      <c r="K204" s="854">
        <v>300</v>
      </c>
      <c r="L204" s="855" t="str">
        <f>IF((0=$C204),"",IFERROR(IF($C204&lt;2,$C204*I204,IF(AND(2&lt;=$C204,$C204&lt;=5),$C204*J204,IF($C204&gt;5,$C204*K204,"No Offer"))),"No Offer"))</f>
        <v/>
      </c>
      <c r="M204" s="852" t="s">
        <v>392</v>
      </c>
      <c r="N204" s="852" t="s">
        <v>392</v>
      </c>
      <c r="O204" s="852" t="s">
        <v>392</v>
      </c>
      <c r="P204" s="853" t="str">
        <f>IF((0=$C204),"",IFERROR(IF($C204&lt;2,$C204*M204,IF(AND(2&lt;=$C204,$C204&lt;=5),$C204*N204,IF($C204&gt;5,$C204*O204,"No Offer"))),"No Offer"))</f>
        <v/>
      </c>
      <c r="Q204" s="854" t="s">
        <v>1959</v>
      </c>
      <c r="R204" s="854" t="s">
        <v>1959</v>
      </c>
      <c r="S204" s="854" t="s">
        <v>1959</v>
      </c>
      <c r="T204" s="855" t="str">
        <f>IF((0=$C204),"",IFERROR(IF($C204&lt;2,$C204*Q204,IF(AND(2&lt;=$C204,$C204&lt;=5),$C204*R204,IF($C204&gt;5,$C204*S204,"No Offer"))),"No Offer"))</f>
        <v/>
      </c>
      <c r="U204" s="852" t="s">
        <v>402</v>
      </c>
      <c r="V204" s="852" t="s">
        <v>402</v>
      </c>
      <c r="W204" s="852" t="s">
        <v>402</v>
      </c>
      <c r="X204" s="853" t="str">
        <f>IF((0=$C204),"",IFERROR(IF($C204&lt;2,$C204*U204,IF(AND(2&lt;=$C204,$C204&lt;=5),$C204*V204,IF($C204&gt;5,$C204*W204,"No Offer"))),"No Offer"))</f>
        <v/>
      </c>
      <c r="Y204" s="854" t="s">
        <v>392</v>
      </c>
      <c r="Z204" s="854" t="s">
        <v>392</v>
      </c>
      <c r="AA204" s="854" t="s">
        <v>392</v>
      </c>
      <c r="AB204" s="855" t="str">
        <f>IF((0=$C204),"",IFERROR(IF($C204&lt;2,$C204*Y204,IF(AND(2&lt;=$C204,$C204&lt;=5),$C204*Z204,IF($C204&gt;5,$C204*AA204,"No Offer"))),"No Offer"))</f>
        <v/>
      </c>
    </row>
    <row r="205" spans="1:28" x14ac:dyDescent="0.2">
      <c r="A205" s="851"/>
      <c r="B205" s="596"/>
      <c r="C205" s="851"/>
      <c r="D205" s="861"/>
      <c r="E205" s="852"/>
      <c r="F205" s="852"/>
      <c r="G205" s="852"/>
      <c r="H205" s="862"/>
      <c r="I205" s="854"/>
      <c r="J205" s="854"/>
      <c r="K205" s="854"/>
      <c r="L205" s="863"/>
      <c r="M205" s="852"/>
      <c r="N205" s="852"/>
      <c r="O205" s="852"/>
      <c r="P205" s="862"/>
      <c r="Q205" s="854"/>
      <c r="R205" s="854"/>
      <c r="S205" s="854"/>
      <c r="T205" s="863"/>
      <c r="U205" s="852"/>
      <c r="V205" s="852"/>
      <c r="W205" s="852"/>
      <c r="X205" s="862"/>
      <c r="Y205" s="854"/>
      <c r="Z205" s="854"/>
      <c r="AA205" s="854"/>
      <c r="AB205" s="863"/>
    </row>
    <row r="206" spans="1:28" ht="25.5" x14ac:dyDescent="0.2">
      <c r="A206" s="851" t="s">
        <v>3003</v>
      </c>
      <c r="B206" s="558" t="s">
        <v>3004</v>
      </c>
      <c r="C206" s="851">
        <f>'Series 1200 Input'!J206</f>
        <v>0</v>
      </c>
      <c r="D206" s="851" t="s">
        <v>30</v>
      </c>
      <c r="E206" s="852">
        <v>800.05</v>
      </c>
      <c r="F206" s="852">
        <v>756.53</v>
      </c>
      <c r="G206" s="852">
        <v>751.02</v>
      </c>
      <c r="H206" s="853" t="str">
        <f>IF((0=$C206),"",IFERROR(IF($C206&lt;2,$C206*E206,IF(AND(2&lt;=$C206,$C206&lt;=5),$C206*F206,IF($C206&gt;5,$C206*G206,"No Offer"))),"No Offer"))</f>
        <v/>
      </c>
      <c r="I206" s="854">
        <v>300</v>
      </c>
      <c r="J206" s="854">
        <v>300</v>
      </c>
      <c r="K206" s="854">
        <v>300</v>
      </c>
      <c r="L206" s="855" t="str">
        <f>IF((0=$C206),"",IFERROR(IF($C206&lt;2,$C206*I206,IF(AND(2&lt;=$C206,$C206&lt;=5),$C206*J206,IF($C206&gt;5,$C206*K206,"No Offer"))),"No Offer"))</f>
        <v/>
      </c>
      <c r="M206" s="852" t="s">
        <v>392</v>
      </c>
      <c r="N206" s="852" t="s">
        <v>392</v>
      </c>
      <c r="O206" s="852" t="s">
        <v>392</v>
      </c>
      <c r="P206" s="853" t="str">
        <f>IF((0=$C206),"",IFERROR(IF($C206&lt;2,$C206*M206,IF(AND(2&lt;=$C206,$C206&lt;=5),$C206*N206,IF($C206&gt;5,$C206*O206,"No Offer"))),"No Offer"))</f>
        <v/>
      </c>
      <c r="Q206" s="854" t="s">
        <v>1959</v>
      </c>
      <c r="R206" s="854" t="s">
        <v>1959</v>
      </c>
      <c r="S206" s="854" t="s">
        <v>1959</v>
      </c>
      <c r="T206" s="855" t="str">
        <f>IF((0=$C206),"",IFERROR(IF($C206&lt;2,$C206*Q206,IF(AND(2&lt;=$C206,$C206&lt;=5),$C206*R206,IF($C206&gt;5,$C206*S206,"No Offer"))),"No Offer"))</f>
        <v/>
      </c>
      <c r="U206" s="852" t="s">
        <v>402</v>
      </c>
      <c r="V206" s="852" t="s">
        <v>402</v>
      </c>
      <c r="W206" s="852" t="s">
        <v>402</v>
      </c>
      <c r="X206" s="853" t="str">
        <f>IF((0=$C206),"",IFERROR(IF($C206&lt;2,$C206*U206,IF(AND(2&lt;=$C206,$C206&lt;=5),$C206*V206,IF($C206&gt;5,$C206*W206,"No Offer"))),"No Offer"))</f>
        <v/>
      </c>
      <c r="Y206" s="854" t="s">
        <v>392</v>
      </c>
      <c r="Z206" s="854" t="s">
        <v>392</v>
      </c>
      <c r="AA206" s="854" t="s">
        <v>392</v>
      </c>
      <c r="AB206" s="855" t="str">
        <f>IF((0=$C206),"",IFERROR(IF($C206&lt;2,$C206*Y206,IF(AND(2&lt;=$C206,$C206&lt;=5),$C206*Z206,IF($C206&gt;5,$C206*AA206,"No Offer"))),"No Offer"))</f>
        <v/>
      </c>
    </row>
    <row r="207" spans="1:28" x14ac:dyDescent="0.2">
      <c r="A207" s="851"/>
      <c r="B207" s="596"/>
      <c r="C207" s="851"/>
      <c r="D207" s="861"/>
      <c r="E207" s="852"/>
      <c r="F207" s="852"/>
      <c r="G207" s="852"/>
      <c r="H207" s="862"/>
      <c r="I207" s="854"/>
      <c r="J207" s="854"/>
      <c r="K207" s="854"/>
      <c r="L207" s="863"/>
      <c r="M207" s="852"/>
      <c r="N207" s="852"/>
      <c r="O207" s="852"/>
      <c r="P207" s="862"/>
      <c r="Q207" s="854"/>
      <c r="R207" s="854"/>
      <c r="S207" s="854"/>
      <c r="T207" s="863"/>
      <c r="U207" s="852"/>
      <c r="V207" s="852"/>
      <c r="W207" s="852"/>
      <c r="X207" s="862"/>
      <c r="Y207" s="854"/>
      <c r="Z207" s="854"/>
      <c r="AA207" s="854"/>
      <c r="AB207" s="863"/>
    </row>
    <row r="208" spans="1:28" ht="25.5" x14ac:dyDescent="0.2">
      <c r="A208" s="851" t="s">
        <v>3005</v>
      </c>
      <c r="B208" s="558" t="s">
        <v>2995</v>
      </c>
      <c r="C208" s="851">
        <f>'Series 1200 Input'!J208</f>
        <v>0</v>
      </c>
      <c r="D208" s="851" t="s">
        <v>30</v>
      </c>
      <c r="E208" s="852">
        <v>853.29</v>
      </c>
      <c r="F208" s="852">
        <v>809.77</v>
      </c>
      <c r="G208" s="852">
        <v>804.26</v>
      </c>
      <c r="H208" s="853" t="str">
        <f>IF((0=$C208),"",IFERROR(IF($C208&lt;2,$C208*E208,IF(AND(2&lt;=$C208,$C208&lt;=5),$C208*F208,IF($C208&gt;5,$C208*G208,"No Offer"))),"No Offer"))</f>
        <v/>
      </c>
      <c r="I208" s="854">
        <v>300</v>
      </c>
      <c r="J208" s="854">
        <v>300</v>
      </c>
      <c r="K208" s="854">
        <v>300</v>
      </c>
      <c r="L208" s="855" t="str">
        <f>IF((0=$C208),"",IFERROR(IF($C208&lt;2,$C208*I208,IF(AND(2&lt;=$C208,$C208&lt;=5),$C208*J208,IF($C208&gt;5,$C208*K208,"No Offer"))),"No Offer"))</f>
        <v/>
      </c>
      <c r="M208" s="852" t="s">
        <v>392</v>
      </c>
      <c r="N208" s="852" t="s">
        <v>392</v>
      </c>
      <c r="O208" s="852" t="s">
        <v>392</v>
      </c>
      <c r="P208" s="853" t="str">
        <f>IF((0=$C208),"",IFERROR(IF($C208&lt;2,$C208*M208,IF(AND(2&lt;=$C208,$C208&lt;=5),$C208*N208,IF($C208&gt;5,$C208*O208,"No Offer"))),"No Offer"))</f>
        <v/>
      </c>
      <c r="Q208" s="854" t="s">
        <v>1959</v>
      </c>
      <c r="R208" s="854" t="s">
        <v>1959</v>
      </c>
      <c r="S208" s="854" t="s">
        <v>1959</v>
      </c>
      <c r="T208" s="855" t="str">
        <f>IF((0=$C208),"",IFERROR(IF($C208&lt;2,$C208*Q208,IF(AND(2&lt;=$C208,$C208&lt;=5),$C208*R208,IF($C208&gt;5,$C208*S208,"No Offer"))),"No Offer"))</f>
        <v/>
      </c>
      <c r="U208" s="852" t="s">
        <v>402</v>
      </c>
      <c r="V208" s="852" t="s">
        <v>402</v>
      </c>
      <c r="W208" s="852" t="s">
        <v>402</v>
      </c>
      <c r="X208" s="853" t="str">
        <f>IF((0=$C208),"",IFERROR(IF($C208&lt;2,$C208*U208,IF(AND(2&lt;=$C208,$C208&lt;=5),$C208*V208,IF($C208&gt;5,$C208*W208,"No Offer"))),"No Offer"))</f>
        <v/>
      </c>
      <c r="Y208" s="854" t="s">
        <v>392</v>
      </c>
      <c r="Z208" s="854" t="s">
        <v>392</v>
      </c>
      <c r="AA208" s="854" t="s">
        <v>392</v>
      </c>
      <c r="AB208" s="855" t="str">
        <f>IF((0=$C208),"",IFERROR(IF($C208&lt;2,$C208*Y208,IF(AND(2&lt;=$C208,$C208&lt;=5),$C208*Z208,IF($C208&gt;5,$C208*AA208,"No Offer"))),"No Offer"))</f>
        <v/>
      </c>
    </row>
    <row r="209" spans="1:28" x14ac:dyDescent="0.2">
      <c r="A209" s="851"/>
      <c r="B209" s="596"/>
      <c r="C209" s="851"/>
      <c r="D209" s="861"/>
      <c r="E209" s="852"/>
      <c r="F209" s="852"/>
      <c r="G209" s="852"/>
      <c r="H209" s="862"/>
      <c r="I209" s="854"/>
      <c r="J209" s="854"/>
      <c r="K209" s="854"/>
      <c r="L209" s="863"/>
      <c r="M209" s="852"/>
      <c r="N209" s="852"/>
      <c r="O209" s="852"/>
      <c r="P209" s="862"/>
      <c r="Q209" s="854"/>
      <c r="R209" s="854"/>
      <c r="S209" s="854"/>
      <c r="T209" s="863"/>
      <c r="U209" s="852"/>
      <c r="V209" s="852"/>
      <c r="W209" s="852"/>
      <c r="X209" s="862"/>
      <c r="Y209" s="854"/>
      <c r="Z209" s="854"/>
      <c r="AA209" s="854"/>
      <c r="AB209" s="863"/>
    </row>
    <row r="210" spans="1:28" ht="25.5" x14ac:dyDescent="0.2">
      <c r="A210" s="851" t="s">
        <v>3006</v>
      </c>
      <c r="B210" s="558" t="s">
        <v>2997</v>
      </c>
      <c r="C210" s="851">
        <f>'Series 1200 Input'!J210</f>
        <v>0</v>
      </c>
      <c r="D210" s="851" t="s">
        <v>30</v>
      </c>
      <c r="E210" s="852">
        <v>1013.01</v>
      </c>
      <c r="F210" s="852">
        <v>969.49</v>
      </c>
      <c r="G210" s="852">
        <v>963.98</v>
      </c>
      <c r="H210" s="853" t="str">
        <f>IF((0=$C210),"",IFERROR(IF($C210&lt;2,$C210*E210,IF(AND(2&lt;=$C210,$C210&lt;=5),$C210*F210,IF($C210&gt;5,$C210*G210,"No Offer"))),"No Offer"))</f>
        <v/>
      </c>
      <c r="I210" s="854">
        <v>300</v>
      </c>
      <c r="J210" s="854">
        <v>300</v>
      </c>
      <c r="K210" s="854">
        <v>300</v>
      </c>
      <c r="L210" s="855" t="str">
        <f>IF((0=$C210),"",IFERROR(IF($C210&lt;2,$C210*I210,IF(AND(2&lt;=$C210,$C210&lt;=5),$C210*J210,IF($C210&gt;5,$C210*K210,"No Offer"))),"No Offer"))</f>
        <v/>
      </c>
      <c r="M210" s="852" t="s">
        <v>392</v>
      </c>
      <c r="N210" s="852" t="s">
        <v>392</v>
      </c>
      <c r="O210" s="852" t="s">
        <v>392</v>
      </c>
      <c r="P210" s="853" t="str">
        <f>IF((0=$C210),"",IFERROR(IF($C210&lt;2,$C210*M210,IF(AND(2&lt;=$C210,$C210&lt;=5),$C210*N210,IF($C210&gt;5,$C210*O210,"No Offer"))),"No Offer"))</f>
        <v/>
      </c>
      <c r="Q210" s="854" t="s">
        <v>1959</v>
      </c>
      <c r="R210" s="854" t="s">
        <v>1959</v>
      </c>
      <c r="S210" s="854" t="s">
        <v>1959</v>
      </c>
      <c r="T210" s="855" t="str">
        <f>IF((0=$C210),"",IFERROR(IF($C210&lt;2,$C210*Q210,IF(AND(2&lt;=$C210,$C210&lt;=5),$C210*R210,IF($C210&gt;5,$C210*S210,"No Offer"))),"No Offer"))</f>
        <v/>
      </c>
      <c r="U210" s="852" t="s">
        <v>402</v>
      </c>
      <c r="V210" s="852" t="s">
        <v>402</v>
      </c>
      <c r="W210" s="852" t="s">
        <v>402</v>
      </c>
      <c r="X210" s="853" t="str">
        <f>IF((0=$C210),"",IFERROR(IF($C210&lt;2,$C210*U210,IF(AND(2&lt;=$C210,$C210&lt;=5),$C210*V210,IF($C210&gt;5,$C210*W210,"No Offer"))),"No Offer"))</f>
        <v/>
      </c>
      <c r="Y210" s="854" t="s">
        <v>392</v>
      </c>
      <c r="Z210" s="854" t="s">
        <v>392</v>
      </c>
      <c r="AA210" s="854" t="s">
        <v>392</v>
      </c>
      <c r="AB210" s="855" t="str">
        <f>IF((0=$C210),"",IFERROR(IF($C210&lt;2,$C210*Y210,IF(AND(2&lt;=$C210,$C210&lt;=5),$C210*Z210,IF($C210&gt;5,$C210*AA210,"No Offer"))),"No Offer"))</f>
        <v/>
      </c>
    </row>
    <row r="211" spans="1:28" x14ac:dyDescent="0.2">
      <c r="A211" s="851"/>
      <c r="B211" s="596"/>
      <c r="C211" s="851"/>
      <c r="D211" s="861"/>
      <c r="E211" s="852"/>
      <c r="F211" s="852"/>
      <c r="G211" s="852"/>
      <c r="H211" s="862"/>
      <c r="I211" s="854"/>
      <c r="J211" s="854"/>
      <c r="K211" s="854"/>
      <c r="L211" s="863"/>
      <c r="M211" s="852"/>
      <c r="N211" s="852"/>
      <c r="O211" s="852"/>
      <c r="P211" s="862"/>
      <c r="Q211" s="854"/>
      <c r="R211" s="854"/>
      <c r="S211" s="854"/>
      <c r="T211" s="863"/>
      <c r="U211" s="852"/>
      <c r="V211" s="852"/>
      <c r="W211" s="852"/>
      <c r="X211" s="862"/>
      <c r="Y211" s="854"/>
      <c r="Z211" s="854"/>
      <c r="AA211" s="854"/>
      <c r="AB211" s="863"/>
    </row>
    <row r="212" spans="1:28" ht="25.5" x14ac:dyDescent="0.2">
      <c r="A212" s="851" t="s">
        <v>3007</v>
      </c>
      <c r="B212" s="558" t="s">
        <v>2999</v>
      </c>
      <c r="C212" s="851">
        <f>'Series 1200 Input'!J212</f>
        <v>0</v>
      </c>
      <c r="D212" s="851" t="s">
        <v>30</v>
      </c>
      <c r="E212" s="852"/>
      <c r="F212" s="852">
        <v>0</v>
      </c>
      <c r="G212" s="852">
        <v>0</v>
      </c>
      <c r="H212" s="853" t="str">
        <f>IF((0=$C212),"",IFERROR(IF($C212&lt;2,$C212*E212,IF(AND(2&lt;=$C212,$C212&lt;=5),$C212*F212,IF($C212&gt;5,$C212*G212,"No Offer"))),"No Offer"))</f>
        <v/>
      </c>
      <c r="I212" s="854">
        <v>300</v>
      </c>
      <c r="J212" s="854">
        <v>300</v>
      </c>
      <c r="K212" s="854">
        <v>300</v>
      </c>
      <c r="L212" s="855" t="str">
        <f>IF((0=$C212),"",IFERROR(IF($C212&lt;2,$C212*I212,IF(AND(2&lt;=$C212,$C212&lt;=5),$C212*J212,IF($C212&gt;5,$C212*K212,"No Offer"))),"No Offer"))</f>
        <v/>
      </c>
      <c r="M212" s="852" t="s">
        <v>392</v>
      </c>
      <c r="N212" s="852" t="s">
        <v>392</v>
      </c>
      <c r="O212" s="852" t="s">
        <v>392</v>
      </c>
      <c r="P212" s="853" t="str">
        <f>IF((0=$C212),"",IFERROR(IF($C212&lt;2,$C212*M212,IF(AND(2&lt;=$C212,$C212&lt;=5),$C212*N212,IF($C212&gt;5,$C212*O212,"No Offer"))),"No Offer"))</f>
        <v/>
      </c>
      <c r="Q212" s="854" t="s">
        <v>1959</v>
      </c>
      <c r="R212" s="854" t="s">
        <v>1959</v>
      </c>
      <c r="S212" s="854" t="s">
        <v>1959</v>
      </c>
      <c r="T212" s="855" t="str">
        <f>IF((0=$C212),"",IFERROR(IF($C212&lt;2,$C212*Q212,IF(AND(2&lt;=$C212,$C212&lt;=5),$C212*R212,IF($C212&gt;5,$C212*S212,"No Offer"))),"No Offer"))</f>
        <v/>
      </c>
      <c r="U212" s="852" t="s">
        <v>402</v>
      </c>
      <c r="V212" s="852" t="s">
        <v>402</v>
      </c>
      <c r="W212" s="852" t="s">
        <v>402</v>
      </c>
      <c r="X212" s="853" t="str">
        <f>IF((0=$C212),"",IFERROR(IF($C212&lt;2,$C212*U212,IF(AND(2&lt;=$C212,$C212&lt;=5),$C212*V212,IF($C212&gt;5,$C212*W212,"No Offer"))),"No Offer"))</f>
        <v/>
      </c>
      <c r="Y212" s="854" t="s">
        <v>392</v>
      </c>
      <c r="Z212" s="854" t="s">
        <v>392</v>
      </c>
      <c r="AA212" s="854" t="s">
        <v>392</v>
      </c>
      <c r="AB212" s="855" t="str">
        <f>IF((0=$C212),"",IFERROR(IF($C212&lt;2,$C212*Y212,IF(AND(2&lt;=$C212,$C212&lt;=5),$C212*Z212,IF($C212&gt;5,$C212*AA212,"No Offer"))),"No Offer"))</f>
        <v/>
      </c>
    </row>
    <row r="213" spans="1:28" x14ac:dyDescent="0.2">
      <c r="A213" s="851"/>
      <c r="B213" s="558"/>
      <c r="C213" s="851"/>
      <c r="D213" s="851"/>
      <c r="E213" s="852"/>
      <c r="F213" s="852"/>
      <c r="G213" s="852"/>
      <c r="H213" s="862"/>
      <c r="I213" s="854"/>
      <c r="J213" s="854"/>
      <c r="K213" s="854"/>
      <c r="L213" s="863"/>
      <c r="M213" s="852"/>
      <c r="N213" s="852"/>
      <c r="O213" s="852"/>
      <c r="P213" s="862"/>
      <c r="Q213" s="854"/>
      <c r="R213" s="854"/>
      <c r="S213" s="854"/>
      <c r="T213" s="863"/>
      <c r="U213" s="852"/>
      <c r="V213" s="852"/>
      <c r="W213" s="852"/>
      <c r="X213" s="862"/>
      <c r="Y213" s="854"/>
      <c r="Z213" s="854"/>
      <c r="AA213" s="854"/>
      <c r="AB213" s="863"/>
    </row>
    <row r="214" spans="1:28" x14ac:dyDescent="0.2">
      <c r="A214" s="851" t="s">
        <v>3008</v>
      </c>
      <c r="B214" s="558" t="s">
        <v>2893</v>
      </c>
      <c r="C214" s="851">
        <f>'Series 1200 Input'!J214</f>
        <v>0</v>
      </c>
      <c r="D214" s="851" t="s">
        <v>30</v>
      </c>
      <c r="E214" s="852">
        <v>61.47</v>
      </c>
      <c r="F214" s="852">
        <v>61.47</v>
      </c>
      <c r="G214" s="852">
        <v>61.47</v>
      </c>
      <c r="H214" s="853" t="str">
        <f>IF((0=$C214),"",IFERROR(IF($C214&lt;2,$C214*E214,IF(AND(2&lt;=$C214,$C214&lt;=5),$C214*F214,IF($C214&gt;5,$C214*G214,"No Offer"))),"No Offer"))</f>
        <v/>
      </c>
      <c r="I214" s="854">
        <v>300</v>
      </c>
      <c r="J214" s="854">
        <v>300</v>
      </c>
      <c r="K214" s="854">
        <v>300</v>
      </c>
      <c r="L214" s="855" t="str">
        <f>IF((0=$C214),"",IFERROR(IF($C214&lt;2,$C214*I214,IF(AND(2&lt;=$C214,$C214&lt;=5),$C214*J214,IF($C214&gt;5,$C214*K214,"No Offer"))),"No Offer"))</f>
        <v/>
      </c>
      <c r="M214" s="852" t="s">
        <v>392</v>
      </c>
      <c r="N214" s="852" t="s">
        <v>392</v>
      </c>
      <c r="O214" s="852" t="s">
        <v>392</v>
      </c>
      <c r="P214" s="853" t="str">
        <f>IF((0=$C214),"",IFERROR(IF($C214&lt;2,$C214*M214,IF(AND(2&lt;=$C214,$C214&lt;=5),$C214*N214,IF($C214&gt;5,$C214*O214,"No Offer"))),"No Offer"))</f>
        <v/>
      </c>
      <c r="Q214" s="854" t="s">
        <v>1959</v>
      </c>
      <c r="R214" s="854" t="s">
        <v>1959</v>
      </c>
      <c r="S214" s="854" t="s">
        <v>1959</v>
      </c>
      <c r="T214" s="855" t="str">
        <f>IF((0=$C214),"",IFERROR(IF($C214&lt;2,$C214*Q214,IF(AND(2&lt;=$C214,$C214&lt;=5),$C214*R214,IF($C214&gt;5,$C214*S214,"No Offer"))),"No Offer"))</f>
        <v/>
      </c>
      <c r="U214" s="852" t="s">
        <v>402</v>
      </c>
      <c r="V214" s="852" t="s">
        <v>402</v>
      </c>
      <c r="W214" s="852" t="s">
        <v>402</v>
      </c>
      <c r="X214" s="853" t="str">
        <f>IF((0=$C214),"",IFERROR(IF($C214&lt;2,$C214*U214,IF(AND(2&lt;=$C214,$C214&lt;=5),$C214*V214,IF($C214&gt;5,$C214*W214,"No Offer"))),"No Offer"))</f>
        <v/>
      </c>
      <c r="Y214" s="854" t="s">
        <v>392</v>
      </c>
      <c r="Z214" s="854" t="s">
        <v>392</v>
      </c>
      <c r="AA214" s="854" t="s">
        <v>392</v>
      </c>
      <c r="AB214" s="855" t="str">
        <f>IF((0=$C214),"",IFERROR(IF($C214&lt;2,$C214*Y214,IF(AND(2&lt;=$C214,$C214&lt;=5),$C214*Z214,IF($C214&gt;5,$C214*AA214,"No Offer"))),"No Offer"))</f>
        <v/>
      </c>
    </row>
    <row r="215" spans="1:28" x14ac:dyDescent="0.2">
      <c r="A215" s="851"/>
      <c r="B215" s="558"/>
      <c r="C215" s="851"/>
      <c r="D215" s="851"/>
      <c r="E215" s="852"/>
      <c r="F215" s="852"/>
      <c r="G215" s="852"/>
      <c r="H215" s="862"/>
      <c r="I215" s="854"/>
      <c r="J215" s="854"/>
      <c r="K215" s="854"/>
      <c r="L215" s="863"/>
      <c r="M215" s="852"/>
      <c r="N215" s="852"/>
      <c r="O215" s="852"/>
      <c r="P215" s="862"/>
      <c r="Q215" s="854"/>
      <c r="R215" s="854"/>
      <c r="S215" s="854"/>
      <c r="T215" s="863"/>
      <c r="U215" s="852"/>
      <c r="V215" s="852"/>
      <c r="W215" s="852"/>
      <c r="X215" s="862"/>
      <c r="Y215" s="854"/>
      <c r="Z215" s="854"/>
      <c r="AA215" s="854"/>
      <c r="AB215" s="863"/>
    </row>
    <row r="216" spans="1:28" ht="25.5" x14ac:dyDescent="0.2">
      <c r="A216" s="866"/>
      <c r="B216" s="847" t="s">
        <v>3009</v>
      </c>
      <c r="C216" s="857"/>
      <c r="D216" s="846"/>
      <c r="E216" s="858" t="s">
        <v>1059</v>
      </c>
      <c r="F216" s="859" t="s">
        <v>2162</v>
      </c>
      <c r="G216" s="858" t="s">
        <v>2129</v>
      </c>
      <c r="H216" s="860" t="str">
        <f>IF((0=$C216),"",IFERROR(IF($C216&lt;2,$C216*E216,IF(AND(2&lt;=$C216,$C216&lt;=5),$C216*F216,IF($C216&gt;5,$C216*G216,"No Offer"))),"No Offer"))</f>
        <v/>
      </c>
      <c r="I216" s="858" t="s">
        <v>1059</v>
      </c>
      <c r="J216" s="859" t="s">
        <v>2162</v>
      </c>
      <c r="K216" s="858" t="s">
        <v>2129</v>
      </c>
      <c r="L216" s="860" t="str">
        <f>IF((0=$C216),"",IFERROR(IF($C216&lt;2,$C216*I216,IF(AND(2&lt;=$C216,$C216&lt;=5),$C216*J216,IF($C216&gt;5,$C216*K216,"No Offer"))),"No Offer"))</f>
        <v/>
      </c>
      <c r="M216" s="858" t="s">
        <v>1059</v>
      </c>
      <c r="N216" s="859" t="s">
        <v>2162</v>
      </c>
      <c r="O216" s="858" t="s">
        <v>2129</v>
      </c>
      <c r="P216" s="860" t="str">
        <f>IF((0=$C216),"",IFERROR(IF($C216&lt;2,$C216*M216,IF(AND(2&lt;=$C216,$C216&lt;=5),$C216*N216,IF($C216&gt;5,$C216*O216,"No Offer"))),"No Offer"))</f>
        <v/>
      </c>
      <c r="Q216" s="858" t="s">
        <v>1059</v>
      </c>
      <c r="R216" s="859" t="s">
        <v>2162</v>
      </c>
      <c r="S216" s="858" t="s">
        <v>2129</v>
      </c>
      <c r="T216" s="860" t="str">
        <f>IF((0=$C216),"",IFERROR(IF($C216&lt;2,$C216*Q216,IF(AND(2&lt;=$C216,$C216&lt;=5),$C216*R216,IF($C216&gt;5,$C216*S216,"No Offer"))),"No Offer"))</f>
        <v/>
      </c>
      <c r="U216" s="858" t="s">
        <v>1059</v>
      </c>
      <c r="V216" s="859" t="s">
        <v>2162</v>
      </c>
      <c r="W216" s="858" t="s">
        <v>2129</v>
      </c>
      <c r="X216" s="860" t="str">
        <f>IF((0=$C216),"",IFERROR(IF($C216&lt;2,$C216*U216,IF(AND(2&lt;=$C216,$C216&lt;=5),$C216*V216,IF($C216&gt;5,$C216*W216,"No Offer"))),"No Offer"))</f>
        <v/>
      </c>
      <c r="Y216" s="858" t="s">
        <v>1059</v>
      </c>
      <c r="Z216" s="859" t="s">
        <v>2162</v>
      </c>
      <c r="AA216" s="858" t="s">
        <v>2129</v>
      </c>
      <c r="AB216" s="860" t="str">
        <f>IF((0=$C216),"",IFERROR(IF($C216&lt;2,$C216*Y216,IF(AND(2&lt;=$C216,$C216&lt;=5),$C216*Z216,IF($C216&gt;5,$C216*AA216,"No Offer"))),"No Offer"))</f>
        <v/>
      </c>
    </row>
    <row r="217" spans="1:28" x14ac:dyDescent="0.2">
      <c r="A217" s="851"/>
      <c r="B217" s="614"/>
      <c r="C217" s="856"/>
      <c r="D217" s="843"/>
      <c r="E217" s="852"/>
      <c r="F217" s="852"/>
      <c r="G217" s="852"/>
      <c r="H217" s="862"/>
      <c r="I217" s="854"/>
      <c r="J217" s="854"/>
      <c r="K217" s="854"/>
      <c r="L217" s="863"/>
      <c r="M217" s="852"/>
      <c r="N217" s="852"/>
      <c r="O217" s="852"/>
      <c r="P217" s="862"/>
      <c r="Q217" s="854"/>
      <c r="R217" s="854"/>
      <c r="S217" s="854"/>
      <c r="T217" s="863"/>
      <c r="U217" s="852"/>
      <c r="V217" s="852"/>
      <c r="W217" s="852"/>
      <c r="X217" s="862"/>
      <c r="Y217" s="854"/>
      <c r="Z217" s="854"/>
      <c r="AA217" s="854"/>
      <c r="AB217" s="863"/>
    </row>
    <row r="218" spans="1:28" ht="25.5" x14ac:dyDescent="0.2">
      <c r="A218" s="851" t="s">
        <v>3008</v>
      </c>
      <c r="B218" s="558" t="s">
        <v>2991</v>
      </c>
      <c r="C218" s="851">
        <f>'Series 1200 Input'!J218</f>
        <v>0</v>
      </c>
      <c r="D218" s="851" t="s">
        <v>30</v>
      </c>
      <c r="E218" s="852">
        <v>893.22</v>
      </c>
      <c r="F218" s="852">
        <v>849.7</v>
      </c>
      <c r="G218" s="852">
        <v>844.19</v>
      </c>
      <c r="H218" s="853" t="str">
        <f>IF((0=$C218),"",IFERROR(IF($C218&lt;2,$C218*E218,IF(AND(2&lt;=$C218,$C218&lt;=5),$C218*F218,IF($C218&gt;5,$C218*G218,"No Offer"))),"No Offer"))</f>
        <v/>
      </c>
      <c r="I218" s="854">
        <v>300</v>
      </c>
      <c r="J218" s="854">
        <v>300</v>
      </c>
      <c r="K218" s="854">
        <v>300</v>
      </c>
      <c r="L218" s="855" t="str">
        <f>IF((0=$C218),"",IFERROR(IF($C218&lt;2,$C218*I218,IF(AND(2&lt;=$C218,$C218&lt;=5),$C218*J218,IF($C218&gt;5,$C218*K218,"No Offer"))),"No Offer"))</f>
        <v/>
      </c>
      <c r="M218" s="852" t="s">
        <v>392</v>
      </c>
      <c r="N218" s="852" t="s">
        <v>392</v>
      </c>
      <c r="O218" s="852" t="s">
        <v>392</v>
      </c>
      <c r="P218" s="853" t="str">
        <f>IF((0=$C218),"",IFERROR(IF($C218&lt;2,$C218*M218,IF(AND(2&lt;=$C218,$C218&lt;=5),$C218*N218,IF($C218&gt;5,$C218*O218,"No Offer"))),"No Offer"))</f>
        <v/>
      </c>
      <c r="Q218" s="854" t="s">
        <v>1959</v>
      </c>
      <c r="R218" s="854" t="s">
        <v>1959</v>
      </c>
      <c r="S218" s="854" t="s">
        <v>1959</v>
      </c>
      <c r="T218" s="855" t="str">
        <f>IF((0=$C218),"",IFERROR(IF($C218&lt;2,$C218*Q218,IF(AND(2&lt;=$C218,$C218&lt;=5),$C218*R218,IF($C218&gt;5,$C218*S218,"No Offer"))),"No Offer"))</f>
        <v/>
      </c>
      <c r="U218" s="852" t="s">
        <v>402</v>
      </c>
      <c r="V218" s="852" t="s">
        <v>402</v>
      </c>
      <c r="W218" s="852" t="s">
        <v>402</v>
      </c>
      <c r="X218" s="853" t="str">
        <f>IF((0=$C218),"",IFERROR(IF($C218&lt;2,$C218*U218,IF(AND(2&lt;=$C218,$C218&lt;=5),$C218*V218,IF($C218&gt;5,$C218*W218,"No Offer"))),"No Offer"))</f>
        <v/>
      </c>
      <c r="Y218" s="854" t="s">
        <v>392</v>
      </c>
      <c r="Z218" s="854" t="s">
        <v>392</v>
      </c>
      <c r="AA218" s="854" t="s">
        <v>392</v>
      </c>
      <c r="AB218" s="855" t="str">
        <f>IF((0=$C218),"",IFERROR(IF($C218&lt;2,$C218*Y218,IF(AND(2&lt;=$C218,$C218&lt;=5),$C218*Z218,IF($C218&gt;5,$C218*AA218,"No Offer"))),"No Offer"))</f>
        <v/>
      </c>
    </row>
    <row r="219" spans="1:28" x14ac:dyDescent="0.2">
      <c r="A219" s="851"/>
      <c r="B219" s="596"/>
      <c r="C219" s="851"/>
      <c r="D219" s="861"/>
      <c r="E219" s="852"/>
      <c r="F219" s="852"/>
      <c r="G219" s="852"/>
      <c r="H219" s="862"/>
      <c r="I219" s="854"/>
      <c r="J219" s="854"/>
      <c r="K219" s="854"/>
      <c r="L219" s="863"/>
      <c r="M219" s="852"/>
      <c r="N219" s="852"/>
      <c r="O219" s="852"/>
      <c r="P219" s="862"/>
      <c r="Q219" s="854"/>
      <c r="R219" s="854"/>
      <c r="S219" s="854"/>
      <c r="T219" s="863"/>
      <c r="U219" s="852"/>
      <c r="V219" s="852"/>
      <c r="W219" s="852"/>
      <c r="X219" s="862"/>
      <c r="Y219" s="854"/>
      <c r="Z219" s="854"/>
      <c r="AA219" s="854"/>
      <c r="AB219" s="863"/>
    </row>
    <row r="220" spans="1:28" ht="25.5" x14ac:dyDescent="0.2">
      <c r="A220" s="851" t="s">
        <v>3010</v>
      </c>
      <c r="B220" s="558" t="s">
        <v>2993</v>
      </c>
      <c r="C220" s="851">
        <f>'Series 1200 Input'!J220</f>
        <v>0</v>
      </c>
      <c r="D220" s="851" t="s">
        <v>30</v>
      </c>
      <c r="E220" s="852">
        <v>959.77</v>
      </c>
      <c r="F220" s="852">
        <v>916.25</v>
      </c>
      <c r="G220" s="852">
        <v>910.74</v>
      </c>
      <c r="H220" s="853" t="str">
        <f>IF((0=$C220),"",IFERROR(IF($C220&lt;2,$C220*E220,IF(AND(2&lt;=$C220,$C220&lt;=5),$C220*F220,IF($C220&gt;5,$C220*G220,"No Offer"))),"No Offer"))</f>
        <v/>
      </c>
      <c r="I220" s="854">
        <v>300</v>
      </c>
      <c r="J220" s="854">
        <v>300</v>
      </c>
      <c r="K220" s="854">
        <v>300</v>
      </c>
      <c r="L220" s="855" t="str">
        <f>IF((0=$C220),"",IFERROR(IF($C220&lt;2,$C220*I220,IF(AND(2&lt;=$C220,$C220&lt;=5),$C220*J220,IF($C220&gt;5,$C220*K220,"No Offer"))),"No Offer"))</f>
        <v/>
      </c>
      <c r="M220" s="852" t="s">
        <v>392</v>
      </c>
      <c r="N220" s="852" t="s">
        <v>392</v>
      </c>
      <c r="O220" s="852" t="s">
        <v>392</v>
      </c>
      <c r="P220" s="853" t="str">
        <f>IF((0=$C220),"",IFERROR(IF($C220&lt;2,$C220*M220,IF(AND(2&lt;=$C220,$C220&lt;=5),$C220*N220,IF($C220&gt;5,$C220*O220,"No Offer"))),"No Offer"))</f>
        <v/>
      </c>
      <c r="Q220" s="854" t="s">
        <v>1959</v>
      </c>
      <c r="R220" s="854" t="s">
        <v>1959</v>
      </c>
      <c r="S220" s="854" t="s">
        <v>1959</v>
      </c>
      <c r="T220" s="855" t="str">
        <f>IF((0=$C220),"",IFERROR(IF($C220&lt;2,$C220*Q220,IF(AND(2&lt;=$C220,$C220&lt;=5),$C220*R220,IF($C220&gt;5,$C220*S220,"No Offer"))),"No Offer"))</f>
        <v/>
      </c>
      <c r="U220" s="852" t="s">
        <v>402</v>
      </c>
      <c r="V220" s="852" t="s">
        <v>402</v>
      </c>
      <c r="W220" s="852" t="s">
        <v>402</v>
      </c>
      <c r="X220" s="853" t="str">
        <f>IF((0=$C220),"",IFERROR(IF($C220&lt;2,$C220*U220,IF(AND(2&lt;=$C220,$C220&lt;=5),$C220*V220,IF($C220&gt;5,$C220*W220,"No Offer"))),"No Offer"))</f>
        <v/>
      </c>
      <c r="Y220" s="854" t="s">
        <v>392</v>
      </c>
      <c r="Z220" s="854" t="s">
        <v>392</v>
      </c>
      <c r="AA220" s="854" t="s">
        <v>392</v>
      </c>
      <c r="AB220" s="855" t="str">
        <f>IF((0=$C220),"",IFERROR(IF($C220&lt;2,$C220*Y220,IF(AND(2&lt;=$C220,$C220&lt;=5),$C220*Z220,IF($C220&gt;5,$C220*AA220,"No Offer"))),"No Offer"))</f>
        <v/>
      </c>
    </row>
    <row r="221" spans="1:28" x14ac:dyDescent="0.2">
      <c r="A221" s="851"/>
      <c r="B221" s="596"/>
      <c r="C221" s="851"/>
      <c r="D221" s="861"/>
      <c r="E221" s="852"/>
      <c r="F221" s="852"/>
      <c r="G221" s="852"/>
      <c r="H221" s="862"/>
      <c r="I221" s="854"/>
      <c r="J221" s="854"/>
      <c r="K221" s="854"/>
      <c r="L221" s="863"/>
      <c r="M221" s="852"/>
      <c r="N221" s="852"/>
      <c r="O221" s="852"/>
      <c r="P221" s="862"/>
      <c r="Q221" s="854"/>
      <c r="R221" s="854"/>
      <c r="S221" s="854"/>
      <c r="T221" s="863"/>
      <c r="U221" s="852"/>
      <c r="V221" s="852"/>
      <c r="W221" s="852"/>
      <c r="X221" s="862"/>
      <c r="Y221" s="854"/>
      <c r="Z221" s="854"/>
      <c r="AA221" s="854"/>
      <c r="AB221" s="863"/>
    </row>
    <row r="222" spans="1:28" ht="25.5" x14ac:dyDescent="0.2">
      <c r="A222" s="851" t="s">
        <v>3011</v>
      </c>
      <c r="B222" s="558" t="s">
        <v>2995</v>
      </c>
      <c r="C222" s="851">
        <f>'Series 1200 Input'!J222</f>
        <v>0</v>
      </c>
      <c r="D222" s="851" t="s">
        <v>30</v>
      </c>
      <c r="E222" s="852">
        <v>1026.32</v>
      </c>
      <c r="F222" s="852">
        <v>982.8</v>
      </c>
      <c r="G222" s="852">
        <v>977.29</v>
      </c>
      <c r="H222" s="853" t="str">
        <f>IF((0=$C222),"",IFERROR(IF($C222&lt;2,$C222*E222,IF(AND(2&lt;=$C222,$C222&lt;=5),$C222*F222,IF($C222&gt;5,$C222*G222,"No Offer"))),"No Offer"))</f>
        <v/>
      </c>
      <c r="I222" s="854">
        <v>300</v>
      </c>
      <c r="J222" s="854">
        <v>300</v>
      </c>
      <c r="K222" s="854">
        <v>300</v>
      </c>
      <c r="L222" s="855" t="str">
        <f>IF((0=$C222),"",IFERROR(IF($C222&lt;2,$C222*I222,IF(AND(2&lt;=$C222,$C222&lt;=5),$C222*J222,IF($C222&gt;5,$C222*K222,"No Offer"))),"No Offer"))</f>
        <v/>
      </c>
      <c r="M222" s="852" t="s">
        <v>392</v>
      </c>
      <c r="N222" s="852" t="s">
        <v>392</v>
      </c>
      <c r="O222" s="852" t="s">
        <v>392</v>
      </c>
      <c r="P222" s="853" t="str">
        <f>IF((0=$C222),"",IFERROR(IF($C222&lt;2,$C222*M222,IF(AND(2&lt;=$C222,$C222&lt;=5),$C222*N222,IF($C222&gt;5,$C222*O222,"No Offer"))),"No Offer"))</f>
        <v/>
      </c>
      <c r="Q222" s="854" t="s">
        <v>1959</v>
      </c>
      <c r="R222" s="854" t="s">
        <v>1959</v>
      </c>
      <c r="S222" s="854" t="s">
        <v>1959</v>
      </c>
      <c r="T222" s="855" t="str">
        <f>IF((0=$C222),"",IFERROR(IF($C222&lt;2,$C222*Q222,IF(AND(2&lt;=$C222,$C222&lt;=5),$C222*R222,IF($C222&gt;5,$C222*S222,"No Offer"))),"No Offer"))</f>
        <v/>
      </c>
      <c r="U222" s="852" t="s">
        <v>402</v>
      </c>
      <c r="V222" s="852" t="s">
        <v>402</v>
      </c>
      <c r="W222" s="852" t="s">
        <v>402</v>
      </c>
      <c r="X222" s="853" t="str">
        <f>IF((0=$C222),"",IFERROR(IF($C222&lt;2,$C222*U222,IF(AND(2&lt;=$C222,$C222&lt;=5),$C222*V222,IF($C222&gt;5,$C222*W222,"No Offer"))),"No Offer"))</f>
        <v/>
      </c>
      <c r="Y222" s="854" t="s">
        <v>392</v>
      </c>
      <c r="Z222" s="854" t="s">
        <v>392</v>
      </c>
      <c r="AA222" s="854" t="s">
        <v>392</v>
      </c>
      <c r="AB222" s="855" t="str">
        <f>IF((0=$C222),"",IFERROR(IF($C222&lt;2,$C222*Y222,IF(AND(2&lt;=$C222,$C222&lt;=5),$C222*Z222,IF($C222&gt;5,$C222*AA222,"No Offer"))),"No Offer"))</f>
        <v/>
      </c>
    </row>
    <row r="223" spans="1:28" x14ac:dyDescent="0.2">
      <c r="A223" s="851"/>
      <c r="B223" s="596"/>
      <c r="C223" s="851"/>
      <c r="D223" s="861"/>
      <c r="E223" s="852"/>
      <c r="F223" s="852"/>
      <c r="G223" s="852"/>
      <c r="H223" s="862"/>
      <c r="I223" s="854"/>
      <c r="J223" s="854"/>
      <c r="K223" s="854"/>
      <c r="L223" s="863"/>
      <c r="M223" s="852"/>
      <c r="N223" s="852"/>
      <c r="O223" s="852"/>
      <c r="P223" s="862"/>
      <c r="Q223" s="854"/>
      <c r="R223" s="854"/>
      <c r="S223" s="854"/>
      <c r="T223" s="863"/>
      <c r="U223" s="852"/>
      <c r="V223" s="852"/>
      <c r="W223" s="852"/>
      <c r="X223" s="862"/>
      <c r="Y223" s="854"/>
      <c r="Z223" s="854"/>
      <c r="AA223" s="854"/>
      <c r="AB223" s="863"/>
    </row>
    <row r="224" spans="1:28" ht="25.5" x14ac:dyDescent="0.2">
      <c r="A224" s="851" t="s">
        <v>3012</v>
      </c>
      <c r="B224" s="558" t="s">
        <v>2997</v>
      </c>
      <c r="C224" s="851">
        <f>'Series 1200 Input'!J224</f>
        <v>0</v>
      </c>
      <c r="D224" s="851" t="s">
        <v>30</v>
      </c>
      <c r="E224" s="852">
        <v>1225.97</v>
      </c>
      <c r="F224" s="852">
        <v>1182.45</v>
      </c>
      <c r="G224" s="852">
        <v>1176.94</v>
      </c>
      <c r="H224" s="853" t="str">
        <f>IF((0=$C224),"",IFERROR(IF($C224&lt;2,$C224*E224,IF(AND(2&lt;=$C224,$C224&lt;=5),$C224*F224,IF($C224&gt;5,$C224*G224,"No Offer"))),"No Offer"))</f>
        <v/>
      </c>
      <c r="I224" s="854">
        <v>300</v>
      </c>
      <c r="J224" s="854">
        <v>300</v>
      </c>
      <c r="K224" s="854">
        <v>300</v>
      </c>
      <c r="L224" s="855" t="str">
        <f>IF((0=$C224),"",IFERROR(IF($C224&lt;2,$C224*I224,IF(AND(2&lt;=$C224,$C224&lt;=5),$C224*J224,IF($C224&gt;5,$C224*K224,"No Offer"))),"No Offer"))</f>
        <v/>
      </c>
      <c r="M224" s="852" t="s">
        <v>392</v>
      </c>
      <c r="N224" s="852" t="s">
        <v>392</v>
      </c>
      <c r="O224" s="852" t="s">
        <v>392</v>
      </c>
      <c r="P224" s="853" t="str">
        <f>IF((0=$C224),"",IFERROR(IF($C224&lt;2,$C224*M224,IF(AND(2&lt;=$C224,$C224&lt;=5),$C224*N224,IF($C224&gt;5,$C224*O224,"No Offer"))),"No Offer"))</f>
        <v/>
      </c>
      <c r="Q224" s="854" t="s">
        <v>1959</v>
      </c>
      <c r="R224" s="854" t="s">
        <v>1959</v>
      </c>
      <c r="S224" s="854" t="s">
        <v>1959</v>
      </c>
      <c r="T224" s="855" t="str">
        <f>IF((0=$C224),"",IFERROR(IF($C224&lt;2,$C224*Q224,IF(AND(2&lt;=$C224,$C224&lt;=5),$C224*R224,IF($C224&gt;5,$C224*S224,"No Offer"))),"No Offer"))</f>
        <v/>
      </c>
      <c r="U224" s="852" t="s">
        <v>402</v>
      </c>
      <c r="V224" s="852" t="s">
        <v>402</v>
      </c>
      <c r="W224" s="852" t="s">
        <v>402</v>
      </c>
      <c r="X224" s="853" t="str">
        <f>IF((0=$C224),"",IFERROR(IF($C224&lt;2,$C224*U224,IF(AND(2&lt;=$C224,$C224&lt;=5),$C224*V224,IF($C224&gt;5,$C224*W224,"No Offer"))),"No Offer"))</f>
        <v/>
      </c>
      <c r="Y224" s="854" t="s">
        <v>392</v>
      </c>
      <c r="Z224" s="854" t="s">
        <v>392</v>
      </c>
      <c r="AA224" s="854" t="s">
        <v>392</v>
      </c>
      <c r="AB224" s="855" t="str">
        <f>IF((0=$C224),"",IFERROR(IF($C224&lt;2,$C224*Y224,IF(AND(2&lt;=$C224,$C224&lt;=5),$C224*Z224,IF($C224&gt;5,$C224*AA224,"No Offer"))),"No Offer"))</f>
        <v/>
      </c>
    </row>
    <row r="225" spans="1:28" x14ac:dyDescent="0.2">
      <c r="A225" s="851"/>
      <c r="B225" s="596"/>
      <c r="C225" s="851"/>
      <c r="D225" s="861"/>
      <c r="E225" s="852"/>
      <c r="F225" s="852"/>
      <c r="G225" s="852"/>
      <c r="H225" s="862"/>
      <c r="I225" s="854"/>
      <c r="J225" s="854"/>
      <c r="K225" s="854"/>
      <c r="L225" s="863"/>
      <c r="M225" s="852"/>
      <c r="N225" s="852"/>
      <c r="O225" s="852"/>
      <c r="P225" s="862"/>
      <c r="Q225" s="854"/>
      <c r="R225" s="854"/>
      <c r="S225" s="854"/>
      <c r="T225" s="863"/>
      <c r="U225" s="852"/>
      <c r="V225" s="852"/>
      <c r="W225" s="852"/>
      <c r="X225" s="862"/>
      <c r="Y225" s="854"/>
      <c r="Z225" s="854"/>
      <c r="AA225" s="854"/>
      <c r="AB225" s="863"/>
    </row>
    <row r="226" spans="1:28" ht="25.5" x14ac:dyDescent="0.2">
      <c r="A226" s="851" t="s">
        <v>3013</v>
      </c>
      <c r="B226" s="558" t="s">
        <v>2999</v>
      </c>
      <c r="C226" s="851">
        <f>'Series 1200 Input'!J226</f>
        <v>0</v>
      </c>
      <c r="D226" s="851" t="s">
        <v>30</v>
      </c>
      <c r="E226" s="852" t="s">
        <v>402</v>
      </c>
      <c r="F226" s="852" t="s">
        <v>402</v>
      </c>
      <c r="G226" s="852" t="s">
        <v>402</v>
      </c>
      <c r="H226" s="853" t="str">
        <f>IF((0=$C226),"",IFERROR(IF($C226&lt;2,$C226*E226,IF(AND(2&lt;=$C226,$C226&lt;=5),$C226*F226,IF($C226&gt;5,$C226*G226,"No Offer"))),"No Offer"))</f>
        <v/>
      </c>
      <c r="I226" s="854">
        <v>300</v>
      </c>
      <c r="J226" s="854">
        <v>300</v>
      </c>
      <c r="K226" s="854">
        <v>300</v>
      </c>
      <c r="L226" s="855" t="str">
        <f>IF((0=$C226),"",IFERROR(IF($C226&lt;2,$C226*I226,IF(AND(2&lt;=$C226,$C226&lt;=5),$C226*J226,IF($C226&gt;5,$C226*K226,"No Offer"))),"No Offer"))</f>
        <v/>
      </c>
      <c r="M226" s="852" t="s">
        <v>392</v>
      </c>
      <c r="N226" s="852" t="s">
        <v>392</v>
      </c>
      <c r="O226" s="852" t="s">
        <v>392</v>
      </c>
      <c r="P226" s="853" t="str">
        <f>IF((0=$C226),"",IFERROR(IF($C226&lt;2,$C226*M226,IF(AND(2&lt;=$C226,$C226&lt;=5),$C226*N226,IF($C226&gt;5,$C226*O226,"No Offer"))),"No Offer"))</f>
        <v/>
      </c>
      <c r="Q226" s="854" t="s">
        <v>1959</v>
      </c>
      <c r="R226" s="854" t="s">
        <v>1959</v>
      </c>
      <c r="S226" s="854" t="s">
        <v>1959</v>
      </c>
      <c r="T226" s="855" t="str">
        <f>IF((0=$C226),"",IFERROR(IF($C226&lt;2,$C226*Q226,IF(AND(2&lt;=$C226,$C226&lt;=5),$C226*R226,IF($C226&gt;5,$C226*S226,"No Offer"))),"No Offer"))</f>
        <v/>
      </c>
      <c r="U226" s="852" t="s">
        <v>402</v>
      </c>
      <c r="V226" s="852" t="s">
        <v>402</v>
      </c>
      <c r="W226" s="852" t="s">
        <v>402</v>
      </c>
      <c r="X226" s="853" t="str">
        <f>IF((0=$C226),"",IFERROR(IF($C226&lt;2,$C226*U226,IF(AND(2&lt;=$C226,$C226&lt;=5),$C226*V226,IF($C226&gt;5,$C226*W226,"No Offer"))),"No Offer"))</f>
        <v/>
      </c>
      <c r="Y226" s="854" t="s">
        <v>392</v>
      </c>
      <c r="Z226" s="854" t="s">
        <v>392</v>
      </c>
      <c r="AA226" s="854" t="s">
        <v>392</v>
      </c>
      <c r="AB226" s="855" t="str">
        <f>IF((0=$C226),"",IFERROR(IF($C226&lt;2,$C226*Y226,IF(AND(2&lt;=$C226,$C226&lt;=5),$C226*Z226,IF($C226&gt;5,$C226*AA226,"No Offer"))),"No Offer"))</f>
        <v/>
      </c>
    </row>
    <row r="227" spans="1:28" x14ac:dyDescent="0.2">
      <c r="A227" s="851"/>
      <c r="B227" s="558"/>
      <c r="C227" s="851"/>
      <c r="D227" s="851"/>
      <c r="E227" s="852"/>
      <c r="F227" s="852"/>
      <c r="G227" s="852"/>
      <c r="H227" s="862"/>
      <c r="I227" s="854"/>
      <c r="J227" s="854"/>
      <c r="K227" s="854"/>
      <c r="L227" s="863"/>
      <c r="M227" s="852"/>
      <c r="N227" s="852"/>
      <c r="O227" s="852"/>
      <c r="P227" s="862"/>
      <c r="Q227" s="854"/>
      <c r="R227" s="854"/>
      <c r="S227" s="854"/>
      <c r="T227" s="863"/>
      <c r="U227" s="852"/>
      <c r="V227" s="852"/>
      <c r="W227" s="852"/>
      <c r="X227" s="862"/>
      <c r="Y227" s="854"/>
      <c r="Z227" s="854"/>
      <c r="AA227" s="854"/>
      <c r="AB227" s="863"/>
    </row>
    <row r="228" spans="1:28" x14ac:dyDescent="0.2">
      <c r="A228" s="851" t="s">
        <v>3014</v>
      </c>
      <c r="B228" s="558" t="s">
        <v>2893</v>
      </c>
      <c r="C228" s="851">
        <f>'Series 1200 Input'!J228</f>
        <v>0</v>
      </c>
      <c r="D228" s="851" t="s">
        <v>30</v>
      </c>
      <c r="E228" s="852">
        <v>61.47</v>
      </c>
      <c r="F228" s="852">
        <v>61.47</v>
      </c>
      <c r="G228" s="852">
        <v>61.47</v>
      </c>
      <c r="H228" s="853" t="str">
        <f>IF((0=$C228),"",IFERROR(IF($C228&lt;2,$C228*E228,IF(AND(2&lt;=$C228,$C228&lt;=5),$C228*F228,IF($C228&gt;5,$C228*G228,"No Offer"))),"No Offer"))</f>
        <v/>
      </c>
      <c r="I228" s="854">
        <v>300</v>
      </c>
      <c r="J228" s="854">
        <v>300</v>
      </c>
      <c r="K228" s="854">
        <v>300</v>
      </c>
      <c r="L228" s="855" t="str">
        <f>IF((0=$C228),"",IFERROR(IF($C228&lt;2,$C228*I228,IF(AND(2&lt;=$C228,$C228&lt;=5),$C228*J228,IF($C228&gt;5,$C228*K228,"No Offer"))),"No Offer"))</f>
        <v/>
      </c>
      <c r="M228" s="852" t="s">
        <v>392</v>
      </c>
      <c r="N228" s="852" t="s">
        <v>392</v>
      </c>
      <c r="O228" s="852" t="s">
        <v>392</v>
      </c>
      <c r="P228" s="853" t="str">
        <f>IF((0=$C228),"",IFERROR(IF($C228&lt;2,$C228*M228,IF(AND(2&lt;=$C228,$C228&lt;=5),$C228*N228,IF($C228&gt;5,$C228*O228,"No Offer"))),"No Offer"))</f>
        <v/>
      </c>
      <c r="Q228" s="854" t="s">
        <v>1959</v>
      </c>
      <c r="R228" s="854" t="s">
        <v>1959</v>
      </c>
      <c r="S228" s="854" t="s">
        <v>1959</v>
      </c>
      <c r="T228" s="855" t="str">
        <f>IF((0=$C228),"",IFERROR(IF($C228&lt;2,$C228*Q228,IF(AND(2&lt;=$C228,$C228&lt;=5),$C228*R228,IF($C228&gt;5,$C228*S228,"No Offer"))),"No Offer"))</f>
        <v/>
      </c>
      <c r="U228" s="852" t="s">
        <v>402</v>
      </c>
      <c r="V228" s="852" t="s">
        <v>402</v>
      </c>
      <c r="W228" s="852" t="s">
        <v>402</v>
      </c>
      <c r="X228" s="853" t="str">
        <f>IF((0=$C228),"",IFERROR(IF($C228&lt;2,$C228*U228,IF(AND(2&lt;=$C228,$C228&lt;=5),$C228*V228,IF($C228&gt;5,$C228*W228,"No Offer"))),"No Offer"))</f>
        <v/>
      </c>
      <c r="Y228" s="854" t="s">
        <v>392</v>
      </c>
      <c r="Z228" s="854" t="s">
        <v>392</v>
      </c>
      <c r="AA228" s="854" t="s">
        <v>392</v>
      </c>
      <c r="AB228" s="855" t="str">
        <f>IF((0=$C228),"",IFERROR(IF($C228&lt;2,$C228*Y228,IF(AND(2&lt;=$C228,$C228&lt;=5),$C228*Z228,IF($C228&gt;5,$C228*AA228,"No Offer"))),"No Offer"))</f>
        <v/>
      </c>
    </row>
    <row r="229" spans="1:28" x14ac:dyDescent="0.2">
      <c r="A229" s="851"/>
      <c r="B229" s="558"/>
      <c r="C229" s="851"/>
      <c r="D229" s="851"/>
      <c r="E229" s="852"/>
      <c r="F229" s="852"/>
      <c r="G229" s="852"/>
      <c r="H229" s="862"/>
      <c r="I229" s="854"/>
      <c r="J229" s="854"/>
      <c r="K229" s="854"/>
      <c r="L229" s="863"/>
      <c r="M229" s="852"/>
      <c r="N229" s="852"/>
      <c r="O229" s="852"/>
      <c r="P229" s="862"/>
      <c r="Q229" s="854"/>
      <c r="R229" s="854"/>
      <c r="S229" s="854"/>
      <c r="T229" s="863"/>
      <c r="U229" s="852"/>
      <c r="V229" s="852"/>
      <c r="W229" s="852"/>
      <c r="X229" s="862"/>
      <c r="Y229" s="854"/>
      <c r="Z229" s="854"/>
      <c r="AA229" s="854"/>
      <c r="AB229" s="863"/>
    </row>
    <row r="230" spans="1:28" ht="25.5" x14ac:dyDescent="0.2">
      <c r="A230" s="866"/>
      <c r="B230" s="847" t="s">
        <v>3015</v>
      </c>
      <c r="C230" s="857"/>
      <c r="D230" s="846"/>
      <c r="E230" s="858" t="s">
        <v>1059</v>
      </c>
      <c r="F230" s="859" t="s">
        <v>2162</v>
      </c>
      <c r="G230" s="858" t="s">
        <v>2129</v>
      </c>
      <c r="H230" s="860" t="str">
        <f>IF((0=$C230),"",IFERROR(IF($C230&lt;2,$C230*E230,IF(AND(2&lt;=$C230,$C230&lt;=5),$C230*F230,IF($C230&gt;5,$C230*G230,"No Offer"))),"No Offer"))</f>
        <v/>
      </c>
      <c r="I230" s="858" t="s">
        <v>1059</v>
      </c>
      <c r="J230" s="859" t="s">
        <v>2162</v>
      </c>
      <c r="K230" s="858" t="s">
        <v>2129</v>
      </c>
      <c r="L230" s="860" t="str">
        <f>IF((0=$C230),"",IFERROR(IF($C230&lt;2,$C230*I230,IF(AND(2&lt;=$C230,$C230&lt;=5),$C230*J230,IF($C230&gt;5,$C230*K230,"No Offer"))),"No Offer"))</f>
        <v/>
      </c>
      <c r="M230" s="858" t="s">
        <v>1059</v>
      </c>
      <c r="N230" s="859" t="s">
        <v>2162</v>
      </c>
      <c r="O230" s="858" t="s">
        <v>2129</v>
      </c>
      <c r="P230" s="860" t="str">
        <f>IF((0=$C230),"",IFERROR(IF($C230&lt;2,$C230*M230,IF(AND(2&lt;=$C230,$C230&lt;=5),$C230*N230,IF($C230&gt;5,$C230*O230,"No Offer"))),"No Offer"))</f>
        <v/>
      </c>
      <c r="Q230" s="858" t="s">
        <v>1059</v>
      </c>
      <c r="R230" s="859" t="s">
        <v>2162</v>
      </c>
      <c r="S230" s="858" t="s">
        <v>2129</v>
      </c>
      <c r="T230" s="860" t="str">
        <f>IF((0=$C230),"",IFERROR(IF($C230&lt;2,$C230*Q230,IF(AND(2&lt;=$C230,$C230&lt;=5),$C230*R230,IF($C230&gt;5,$C230*S230,"No Offer"))),"No Offer"))</f>
        <v/>
      </c>
      <c r="U230" s="858" t="s">
        <v>1059</v>
      </c>
      <c r="V230" s="859" t="s">
        <v>2162</v>
      </c>
      <c r="W230" s="858" t="s">
        <v>2129</v>
      </c>
      <c r="X230" s="860" t="str">
        <f>IF((0=$C230),"",IFERROR(IF($C230&lt;2,$C230*U230,IF(AND(2&lt;=$C230,$C230&lt;=5),$C230*V230,IF($C230&gt;5,$C230*W230,"No Offer"))),"No Offer"))</f>
        <v/>
      </c>
      <c r="Y230" s="858" t="s">
        <v>1059</v>
      </c>
      <c r="Z230" s="859" t="s">
        <v>2162</v>
      </c>
      <c r="AA230" s="858" t="s">
        <v>2129</v>
      </c>
      <c r="AB230" s="860" t="str">
        <f>IF((0=$C230),"",IFERROR(IF($C230&lt;2,$C230*Y230,IF(AND(2&lt;=$C230,$C230&lt;=5),$C230*Z230,IF($C230&gt;5,$C230*AA230,"No Offer"))),"No Offer"))</f>
        <v/>
      </c>
    </row>
    <row r="231" spans="1:28" x14ac:dyDescent="0.2">
      <c r="A231" s="851"/>
      <c r="B231" s="614"/>
      <c r="C231" s="856"/>
      <c r="D231" s="843"/>
      <c r="E231" s="852"/>
      <c r="F231" s="852"/>
      <c r="G231" s="852"/>
      <c r="H231" s="862"/>
      <c r="I231" s="854"/>
      <c r="J231" s="854"/>
      <c r="K231" s="854"/>
      <c r="L231" s="863"/>
      <c r="M231" s="852"/>
      <c r="N231" s="852"/>
      <c r="O231" s="852"/>
      <c r="P231" s="862"/>
      <c r="Q231" s="854"/>
      <c r="R231" s="854"/>
      <c r="S231" s="854"/>
      <c r="T231" s="863"/>
      <c r="U231" s="852"/>
      <c r="V231" s="852"/>
      <c r="W231" s="852"/>
      <c r="X231" s="862"/>
      <c r="Y231" s="854"/>
      <c r="Z231" s="854"/>
      <c r="AA231" s="854"/>
      <c r="AB231" s="863"/>
    </row>
    <row r="232" spans="1:28" ht="25.5" x14ac:dyDescent="0.2">
      <c r="A232" s="851" t="s">
        <v>3014</v>
      </c>
      <c r="B232" s="558" t="s">
        <v>3016</v>
      </c>
      <c r="C232" s="851">
        <f>'Series 1200 Input'!J232</f>
        <v>0</v>
      </c>
      <c r="D232" s="851" t="s">
        <v>30</v>
      </c>
      <c r="E232" s="852">
        <v>778.25</v>
      </c>
      <c r="F232" s="852">
        <v>778.25</v>
      </c>
      <c r="G232" s="852">
        <v>688.43</v>
      </c>
      <c r="H232" s="853" t="str">
        <f>IF((0=$C232),"",IFERROR(IF($C232&lt;2,$C232*E232,IF(AND(2&lt;=$C232,$C232&lt;=5),$C232*F232,IF($C232&gt;5,$C232*G232,"No Offer"))),"No Offer"))</f>
        <v/>
      </c>
      <c r="I232" s="854">
        <v>300</v>
      </c>
      <c r="J232" s="854">
        <v>300</v>
      </c>
      <c r="K232" s="854">
        <v>300</v>
      </c>
      <c r="L232" s="855" t="str">
        <f>IF((0=$C232),"",IFERROR(IF($C232&lt;2,$C232*I232,IF(AND(2&lt;=$C232,$C232&lt;=5),$C232*J232,IF($C232&gt;5,$C232*K232,"No Offer"))),"No Offer"))</f>
        <v/>
      </c>
      <c r="M232" s="852" t="s">
        <v>392</v>
      </c>
      <c r="N232" s="852" t="s">
        <v>392</v>
      </c>
      <c r="O232" s="852" t="s">
        <v>392</v>
      </c>
      <c r="P232" s="853" t="str">
        <f>IF((0=$C232),"",IFERROR(IF($C232&lt;2,$C232*M232,IF(AND(2&lt;=$C232,$C232&lt;=5),$C232*N232,IF($C232&gt;5,$C232*O232,"No Offer"))),"No Offer"))</f>
        <v/>
      </c>
      <c r="Q232" s="854" t="s">
        <v>1959</v>
      </c>
      <c r="R232" s="854" t="s">
        <v>1959</v>
      </c>
      <c r="S232" s="854" t="s">
        <v>1959</v>
      </c>
      <c r="T232" s="855" t="str">
        <f>IF((0=$C232),"",IFERROR(IF($C232&lt;2,$C232*Q232,IF(AND(2&lt;=$C232,$C232&lt;=5),$C232*R232,IF($C232&gt;5,$C232*S232,"No Offer"))),"No Offer"))</f>
        <v/>
      </c>
      <c r="U232" s="852" t="s">
        <v>402</v>
      </c>
      <c r="V232" s="852" t="s">
        <v>402</v>
      </c>
      <c r="W232" s="852" t="s">
        <v>402</v>
      </c>
      <c r="X232" s="853" t="str">
        <f>IF((0=$C232),"",IFERROR(IF($C232&lt;2,$C232*U232,IF(AND(2&lt;=$C232,$C232&lt;=5),$C232*V232,IF($C232&gt;5,$C232*W232,"No Offer"))),"No Offer"))</f>
        <v/>
      </c>
      <c r="Y232" s="854" t="s">
        <v>392</v>
      </c>
      <c r="Z232" s="854" t="s">
        <v>392</v>
      </c>
      <c r="AA232" s="854" t="s">
        <v>392</v>
      </c>
      <c r="AB232" s="855" t="str">
        <f>IF((0=$C232),"",IFERROR(IF($C232&lt;2,$C232*Y232,IF(AND(2&lt;=$C232,$C232&lt;=5),$C232*Z232,IF($C232&gt;5,$C232*AA232,"No Offer"))),"No Offer"))</f>
        <v/>
      </c>
    </row>
    <row r="233" spans="1:28" x14ac:dyDescent="0.2">
      <c r="A233" s="851"/>
      <c r="B233" s="596"/>
      <c r="C233" s="851"/>
      <c r="D233" s="861"/>
      <c r="E233" s="852"/>
      <c r="F233" s="852"/>
      <c r="G233" s="852"/>
      <c r="H233" s="862"/>
      <c r="I233" s="854"/>
      <c r="J233" s="854"/>
      <c r="K233" s="854"/>
      <c r="L233" s="863"/>
      <c r="M233" s="852"/>
      <c r="N233" s="852"/>
      <c r="O233" s="852"/>
      <c r="P233" s="862"/>
      <c r="Q233" s="854"/>
      <c r="R233" s="854"/>
      <c r="S233" s="854"/>
      <c r="T233" s="863"/>
      <c r="U233" s="852"/>
      <c r="V233" s="852"/>
      <c r="W233" s="852"/>
      <c r="X233" s="862"/>
      <c r="Y233" s="854"/>
      <c r="Z233" s="854"/>
      <c r="AA233" s="854"/>
      <c r="AB233" s="863"/>
    </row>
    <row r="234" spans="1:28" ht="25.5" x14ac:dyDescent="0.2">
      <c r="A234" s="851" t="s">
        <v>3017</v>
      </c>
      <c r="B234" s="558" t="s">
        <v>3018</v>
      </c>
      <c r="C234" s="851">
        <f>'Series 1200 Input'!J234</f>
        <v>0</v>
      </c>
      <c r="D234" s="851" t="s">
        <v>30</v>
      </c>
      <c r="E234" s="852">
        <v>818.18</v>
      </c>
      <c r="F234" s="852">
        <v>818.18</v>
      </c>
      <c r="G234" s="852">
        <v>728.36</v>
      </c>
      <c r="H234" s="853" t="str">
        <f>IF((0=$C234),"",IFERROR(IF($C234&lt;2,$C234*E234,IF(AND(2&lt;=$C234,$C234&lt;=5),$C234*F234,IF($C234&gt;5,$C234*G234,"No Offer"))),"No Offer"))</f>
        <v/>
      </c>
      <c r="I234" s="854">
        <v>300</v>
      </c>
      <c r="J234" s="854">
        <v>300</v>
      </c>
      <c r="K234" s="854">
        <v>300</v>
      </c>
      <c r="L234" s="855" t="str">
        <f>IF((0=$C234),"",IFERROR(IF($C234&lt;2,$C234*I234,IF(AND(2&lt;=$C234,$C234&lt;=5),$C234*J234,IF($C234&gt;5,$C234*K234,"No Offer"))),"No Offer"))</f>
        <v/>
      </c>
      <c r="M234" s="852" t="s">
        <v>392</v>
      </c>
      <c r="N234" s="852" t="s">
        <v>392</v>
      </c>
      <c r="O234" s="852" t="s">
        <v>392</v>
      </c>
      <c r="P234" s="853" t="str">
        <f>IF((0=$C234),"",IFERROR(IF($C234&lt;2,$C234*M234,IF(AND(2&lt;=$C234,$C234&lt;=5),$C234*N234,IF($C234&gt;5,$C234*O234,"No Offer"))),"No Offer"))</f>
        <v/>
      </c>
      <c r="Q234" s="854" t="s">
        <v>1959</v>
      </c>
      <c r="R234" s="854" t="s">
        <v>1959</v>
      </c>
      <c r="S234" s="854" t="s">
        <v>1959</v>
      </c>
      <c r="T234" s="855" t="str">
        <f>IF((0=$C234),"",IFERROR(IF($C234&lt;2,$C234*Q234,IF(AND(2&lt;=$C234,$C234&lt;=5),$C234*R234,IF($C234&gt;5,$C234*S234,"No Offer"))),"No Offer"))</f>
        <v/>
      </c>
      <c r="U234" s="852" t="s">
        <v>402</v>
      </c>
      <c r="V234" s="852" t="s">
        <v>402</v>
      </c>
      <c r="W234" s="852" t="s">
        <v>402</v>
      </c>
      <c r="X234" s="853" t="str">
        <f>IF((0=$C234),"",IFERROR(IF($C234&lt;2,$C234*U234,IF(AND(2&lt;=$C234,$C234&lt;=5),$C234*V234,IF($C234&gt;5,$C234*W234,"No Offer"))),"No Offer"))</f>
        <v/>
      </c>
      <c r="Y234" s="854" t="s">
        <v>392</v>
      </c>
      <c r="Z234" s="854" t="s">
        <v>392</v>
      </c>
      <c r="AA234" s="854" t="s">
        <v>392</v>
      </c>
      <c r="AB234" s="855" t="str">
        <f>IF((0=$C234),"",IFERROR(IF($C234&lt;2,$C234*Y234,IF(AND(2&lt;=$C234,$C234&lt;=5),$C234*Z234,IF($C234&gt;5,$C234*AA234,"No Offer"))),"No Offer"))</f>
        <v/>
      </c>
    </row>
    <row r="235" spans="1:28" x14ac:dyDescent="0.2">
      <c r="A235" s="851"/>
      <c r="B235" s="596"/>
      <c r="C235" s="851"/>
      <c r="D235" s="861"/>
      <c r="E235" s="852"/>
      <c r="F235" s="852"/>
      <c r="G235" s="852"/>
      <c r="H235" s="862"/>
      <c r="I235" s="854"/>
      <c r="J235" s="854"/>
      <c r="K235" s="854"/>
      <c r="L235" s="863"/>
      <c r="M235" s="852"/>
      <c r="N235" s="852"/>
      <c r="O235" s="852"/>
      <c r="P235" s="862"/>
      <c r="Q235" s="854"/>
      <c r="R235" s="854"/>
      <c r="S235" s="854"/>
      <c r="T235" s="863"/>
      <c r="U235" s="852"/>
      <c r="V235" s="852"/>
      <c r="W235" s="852"/>
      <c r="X235" s="862"/>
      <c r="Y235" s="854"/>
      <c r="Z235" s="854"/>
      <c r="AA235" s="854"/>
      <c r="AB235" s="863"/>
    </row>
    <row r="236" spans="1:28" ht="25.5" x14ac:dyDescent="0.2">
      <c r="A236" s="851" t="s">
        <v>3019</v>
      </c>
      <c r="B236" s="558" t="s">
        <v>3020</v>
      </c>
      <c r="C236" s="851">
        <f>'Series 1200 Input'!J236</f>
        <v>0</v>
      </c>
      <c r="D236" s="851" t="s">
        <v>30</v>
      </c>
      <c r="E236" s="852">
        <v>858.11</v>
      </c>
      <c r="F236" s="852">
        <v>858.11</v>
      </c>
      <c r="G236" s="852">
        <v>768.29</v>
      </c>
      <c r="H236" s="853" t="str">
        <f>IF((0=$C236),"",IFERROR(IF($C236&lt;2,$C236*E236,IF(AND(2&lt;=$C236,$C236&lt;=5),$C236*F236,IF($C236&gt;5,$C236*G236,"No Offer"))),"No Offer"))</f>
        <v/>
      </c>
      <c r="I236" s="854">
        <v>300</v>
      </c>
      <c r="J236" s="854">
        <v>300</v>
      </c>
      <c r="K236" s="854">
        <v>300</v>
      </c>
      <c r="L236" s="855" t="str">
        <f>IF((0=$C236),"",IFERROR(IF($C236&lt;2,$C236*I236,IF(AND(2&lt;=$C236,$C236&lt;=5),$C236*J236,IF($C236&gt;5,$C236*K236,"No Offer"))),"No Offer"))</f>
        <v/>
      </c>
      <c r="M236" s="852" t="s">
        <v>392</v>
      </c>
      <c r="N236" s="852" t="s">
        <v>392</v>
      </c>
      <c r="O236" s="852" t="s">
        <v>392</v>
      </c>
      <c r="P236" s="853" t="str">
        <f>IF((0=$C236),"",IFERROR(IF($C236&lt;2,$C236*M236,IF(AND(2&lt;=$C236,$C236&lt;=5),$C236*N236,IF($C236&gt;5,$C236*O236,"No Offer"))),"No Offer"))</f>
        <v/>
      </c>
      <c r="Q236" s="854" t="s">
        <v>1959</v>
      </c>
      <c r="R236" s="854" t="s">
        <v>1959</v>
      </c>
      <c r="S236" s="854" t="s">
        <v>1959</v>
      </c>
      <c r="T236" s="855" t="str">
        <f>IF((0=$C236),"",IFERROR(IF($C236&lt;2,$C236*Q236,IF(AND(2&lt;=$C236,$C236&lt;=5),$C236*R236,IF($C236&gt;5,$C236*S236,"No Offer"))),"No Offer"))</f>
        <v/>
      </c>
      <c r="U236" s="852" t="s">
        <v>402</v>
      </c>
      <c r="V236" s="852" t="s">
        <v>402</v>
      </c>
      <c r="W236" s="852" t="s">
        <v>402</v>
      </c>
      <c r="X236" s="853" t="str">
        <f>IF((0=$C236),"",IFERROR(IF($C236&lt;2,$C236*U236,IF(AND(2&lt;=$C236,$C236&lt;=5),$C236*V236,IF($C236&gt;5,$C236*W236,"No Offer"))),"No Offer"))</f>
        <v/>
      </c>
      <c r="Y236" s="854" t="s">
        <v>392</v>
      </c>
      <c r="Z236" s="854" t="s">
        <v>392</v>
      </c>
      <c r="AA236" s="854" t="s">
        <v>392</v>
      </c>
      <c r="AB236" s="855" t="str">
        <f>IF((0=$C236),"",IFERROR(IF($C236&lt;2,$C236*Y236,IF(AND(2&lt;=$C236,$C236&lt;=5),$C236*Z236,IF($C236&gt;5,$C236*AA236,"No Offer"))),"No Offer"))</f>
        <v/>
      </c>
    </row>
    <row r="237" spans="1:28" x14ac:dyDescent="0.2">
      <c r="A237" s="851"/>
      <c r="B237" s="596"/>
      <c r="C237" s="851"/>
      <c r="D237" s="861"/>
      <c r="E237" s="852"/>
      <c r="F237" s="852"/>
      <c r="G237" s="852"/>
      <c r="H237" s="862"/>
      <c r="I237" s="854"/>
      <c r="J237" s="854"/>
      <c r="K237" s="854"/>
      <c r="L237" s="863"/>
      <c r="M237" s="852"/>
      <c r="N237" s="852"/>
      <c r="O237" s="852"/>
      <c r="P237" s="862"/>
      <c r="Q237" s="854"/>
      <c r="R237" s="854"/>
      <c r="S237" s="854"/>
      <c r="T237" s="863"/>
      <c r="U237" s="852"/>
      <c r="V237" s="852"/>
      <c r="W237" s="852"/>
      <c r="X237" s="862"/>
      <c r="Y237" s="854"/>
      <c r="Z237" s="854"/>
      <c r="AA237" s="854"/>
      <c r="AB237" s="863"/>
    </row>
    <row r="238" spans="1:28" ht="25.5" x14ac:dyDescent="0.2">
      <c r="A238" s="851" t="s">
        <v>3021</v>
      </c>
      <c r="B238" s="558" t="s">
        <v>3022</v>
      </c>
      <c r="C238" s="851">
        <f>'Series 1200 Input'!J238</f>
        <v>0</v>
      </c>
      <c r="D238" s="851" t="s">
        <v>30</v>
      </c>
      <c r="E238" s="852">
        <v>977.9</v>
      </c>
      <c r="F238" s="852">
        <v>977.9</v>
      </c>
      <c r="G238" s="852">
        <v>888.08</v>
      </c>
      <c r="H238" s="853" t="str">
        <f>IF((0=$C238),"",IFERROR(IF($C238&lt;2,$C238*E238,IF(AND(2&lt;=$C238,$C238&lt;=5),$C238*F238,IF($C238&gt;5,$C238*G238,"No Offer"))),"No Offer"))</f>
        <v/>
      </c>
      <c r="I238" s="854">
        <v>300</v>
      </c>
      <c r="J238" s="854">
        <v>300</v>
      </c>
      <c r="K238" s="854">
        <v>300</v>
      </c>
      <c r="L238" s="855" t="str">
        <f>IF((0=$C238),"",IFERROR(IF($C238&lt;2,$C238*I238,IF(AND(2&lt;=$C238,$C238&lt;=5),$C238*J238,IF($C238&gt;5,$C238*K238,"No Offer"))),"No Offer"))</f>
        <v/>
      </c>
      <c r="M238" s="852" t="s">
        <v>392</v>
      </c>
      <c r="N238" s="852" t="s">
        <v>392</v>
      </c>
      <c r="O238" s="852" t="s">
        <v>392</v>
      </c>
      <c r="P238" s="853" t="str">
        <f>IF((0=$C238),"",IFERROR(IF($C238&lt;2,$C238*M238,IF(AND(2&lt;=$C238,$C238&lt;=5),$C238*N238,IF($C238&gt;5,$C238*O238,"No Offer"))),"No Offer"))</f>
        <v/>
      </c>
      <c r="Q238" s="854" t="s">
        <v>1959</v>
      </c>
      <c r="R238" s="854" t="s">
        <v>1959</v>
      </c>
      <c r="S238" s="854" t="s">
        <v>1959</v>
      </c>
      <c r="T238" s="855" t="str">
        <f>IF((0=$C238),"",IFERROR(IF($C238&lt;2,$C238*Q238,IF(AND(2&lt;=$C238,$C238&lt;=5),$C238*R238,IF($C238&gt;5,$C238*S238,"No Offer"))),"No Offer"))</f>
        <v/>
      </c>
      <c r="U238" s="852" t="s">
        <v>402</v>
      </c>
      <c r="V238" s="852" t="s">
        <v>402</v>
      </c>
      <c r="W238" s="852" t="s">
        <v>402</v>
      </c>
      <c r="X238" s="853" t="str">
        <f>IF((0=$C238),"",IFERROR(IF($C238&lt;2,$C238*U238,IF(AND(2&lt;=$C238,$C238&lt;=5),$C238*V238,IF($C238&gt;5,$C238*W238,"No Offer"))),"No Offer"))</f>
        <v/>
      </c>
      <c r="Y238" s="854" t="s">
        <v>392</v>
      </c>
      <c r="Z238" s="854" t="s">
        <v>392</v>
      </c>
      <c r="AA238" s="854" t="s">
        <v>392</v>
      </c>
      <c r="AB238" s="855" t="str">
        <f>IF((0=$C238),"",IFERROR(IF($C238&lt;2,$C238*Y238,IF(AND(2&lt;=$C238,$C238&lt;=5),$C238*Z238,IF($C238&gt;5,$C238*AA238,"No Offer"))),"No Offer"))</f>
        <v/>
      </c>
    </row>
    <row r="239" spans="1:28" x14ac:dyDescent="0.2">
      <c r="A239" s="851"/>
      <c r="B239" s="596"/>
      <c r="C239" s="851"/>
      <c r="D239" s="861"/>
      <c r="E239" s="852"/>
      <c r="F239" s="852"/>
      <c r="G239" s="852"/>
      <c r="H239" s="862"/>
      <c r="I239" s="854"/>
      <c r="J239" s="854"/>
      <c r="K239" s="854"/>
      <c r="L239" s="863"/>
      <c r="M239" s="852"/>
      <c r="N239" s="852"/>
      <c r="O239" s="852"/>
      <c r="P239" s="862"/>
      <c r="Q239" s="854"/>
      <c r="R239" s="854"/>
      <c r="S239" s="854"/>
      <c r="T239" s="863"/>
      <c r="U239" s="852"/>
      <c r="V239" s="852"/>
      <c r="W239" s="852"/>
      <c r="X239" s="862"/>
      <c r="Y239" s="854"/>
      <c r="Z239" s="854"/>
      <c r="AA239" s="854"/>
      <c r="AB239" s="863"/>
    </row>
    <row r="240" spans="1:28" ht="25.5" x14ac:dyDescent="0.2">
      <c r="A240" s="851" t="s">
        <v>3023</v>
      </c>
      <c r="B240" s="558" t="s">
        <v>3024</v>
      </c>
      <c r="C240" s="851">
        <f>'Series 1200 Input'!J240</f>
        <v>0</v>
      </c>
      <c r="D240" s="851" t="s">
        <v>30</v>
      </c>
      <c r="E240" s="852" t="s">
        <v>403</v>
      </c>
      <c r="F240" s="852" t="s">
        <v>403</v>
      </c>
      <c r="G240" s="852" t="s">
        <v>403</v>
      </c>
      <c r="H240" s="853" t="str">
        <f>IF((0=$C240),"",IFERROR(IF($C240&lt;2,$C240*E240,IF(AND(2&lt;=$C240,$C240&lt;=5),$C240*F240,IF($C240&gt;5,$C240*G240,"No Offer"))),"No Offer"))</f>
        <v/>
      </c>
      <c r="I240" s="854">
        <v>300</v>
      </c>
      <c r="J240" s="854">
        <v>300</v>
      </c>
      <c r="K240" s="854">
        <v>300</v>
      </c>
      <c r="L240" s="855" t="str">
        <f>IF((0=$C240),"",IFERROR(IF($C240&lt;2,$C240*I240,IF(AND(2&lt;=$C240,$C240&lt;=5),$C240*J240,IF($C240&gt;5,$C240*K240,"No Offer"))),"No Offer"))</f>
        <v/>
      </c>
      <c r="M240" s="852" t="s">
        <v>392</v>
      </c>
      <c r="N240" s="852" t="s">
        <v>392</v>
      </c>
      <c r="O240" s="852" t="s">
        <v>392</v>
      </c>
      <c r="P240" s="853" t="str">
        <f>IF((0=$C240),"",IFERROR(IF($C240&lt;2,$C240*M240,IF(AND(2&lt;=$C240,$C240&lt;=5),$C240*N240,IF($C240&gt;5,$C240*O240,"No Offer"))),"No Offer"))</f>
        <v/>
      </c>
      <c r="Q240" s="854" t="s">
        <v>1959</v>
      </c>
      <c r="R240" s="854" t="s">
        <v>1959</v>
      </c>
      <c r="S240" s="854" t="s">
        <v>1959</v>
      </c>
      <c r="T240" s="855" t="str">
        <f>IF((0=$C240),"",IFERROR(IF($C240&lt;2,$C240*Q240,IF(AND(2&lt;=$C240,$C240&lt;=5),$C240*R240,IF($C240&gt;5,$C240*S240,"No Offer"))),"No Offer"))</f>
        <v/>
      </c>
      <c r="U240" s="852" t="s">
        <v>402</v>
      </c>
      <c r="V240" s="852" t="s">
        <v>402</v>
      </c>
      <c r="W240" s="852" t="s">
        <v>402</v>
      </c>
      <c r="X240" s="853" t="str">
        <f>IF((0=$C240),"",IFERROR(IF($C240&lt;2,$C240*U240,IF(AND(2&lt;=$C240,$C240&lt;=5),$C240*V240,IF($C240&gt;5,$C240*W240,"No Offer"))),"No Offer"))</f>
        <v/>
      </c>
      <c r="Y240" s="854" t="s">
        <v>392</v>
      </c>
      <c r="Z240" s="854" t="s">
        <v>392</v>
      </c>
      <c r="AA240" s="854" t="s">
        <v>392</v>
      </c>
      <c r="AB240" s="855" t="str">
        <f>IF((0=$C240),"",IFERROR(IF($C240&lt;2,$C240*Y240,IF(AND(2&lt;=$C240,$C240&lt;=5),$C240*Z240,IF($C240&gt;5,$C240*AA240,"No Offer"))),"No Offer"))</f>
        <v/>
      </c>
    </row>
    <row r="241" spans="1:28" x14ac:dyDescent="0.2">
      <c r="A241" s="851"/>
      <c r="B241" s="558"/>
      <c r="C241" s="851"/>
      <c r="D241" s="851"/>
      <c r="E241" s="852"/>
      <c r="F241" s="852"/>
      <c r="G241" s="852"/>
      <c r="H241" s="862"/>
      <c r="I241" s="854"/>
      <c r="J241" s="854"/>
      <c r="K241" s="854"/>
      <c r="L241" s="863"/>
      <c r="M241" s="852"/>
      <c r="N241" s="852"/>
      <c r="O241" s="852"/>
      <c r="P241" s="862"/>
      <c r="Q241" s="854"/>
      <c r="R241" s="854"/>
      <c r="S241" s="854"/>
      <c r="T241" s="863"/>
      <c r="U241" s="852"/>
      <c r="V241" s="852"/>
      <c r="W241" s="852"/>
      <c r="X241" s="862"/>
      <c r="Y241" s="854"/>
      <c r="Z241" s="854"/>
      <c r="AA241" s="854"/>
      <c r="AB241" s="863"/>
    </row>
    <row r="242" spans="1:28" x14ac:dyDescent="0.2">
      <c r="A242" s="851" t="s">
        <v>3025</v>
      </c>
      <c r="B242" s="558" t="s">
        <v>2893</v>
      </c>
      <c r="C242" s="851">
        <f>'Series 1200 Input'!J242</f>
        <v>0</v>
      </c>
      <c r="D242" s="851" t="s">
        <v>30</v>
      </c>
      <c r="E242" s="852">
        <v>61.47</v>
      </c>
      <c r="F242" s="852">
        <v>61.47</v>
      </c>
      <c r="G242" s="852">
        <v>61.47</v>
      </c>
      <c r="H242" s="853" t="str">
        <f>IF((0=$C242),"",IFERROR(IF($C242&lt;2,$C242*E242,IF(AND(2&lt;=$C242,$C242&lt;=5),$C242*F242,IF($C242&gt;5,$C242*G242,"No Offer"))),"No Offer"))</f>
        <v/>
      </c>
      <c r="I242" s="854">
        <v>300</v>
      </c>
      <c r="J242" s="854">
        <v>300</v>
      </c>
      <c r="K242" s="854">
        <v>300</v>
      </c>
      <c r="L242" s="855" t="str">
        <f>IF((0=$C242),"",IFERROR(IF($C242&lt;2,$C242*I242,IF(AND(2&lt;=$C242,$C242&lt;=5),$C242*J242,IF($C242&gt;5,$C242*K242,"No Offer"))),"No Offer"))</f>
        <v/>
      </c>
      <c r="M242" s="852" t="s">
        <v>392</v>
      </c>
      <c r="N242" s="852" t="s">
        <v>392</v>
      </c>
      <c r="O242" s="852" t="s">
        <v>392</v>
      </c>
      <c r="P242" s="853" t="str">
        <f>IF((0=$C242),"",IFERROR(IF($C242&lt;2,$C242*M242,IF(AND(2&lt;=$C242,$C242&lt;=5),$C242*N242,IF($C242&gt;5,$C242*O242,"No Offer"))),"No Offer"))</f>
        <v/>
      </c>
      <c r="Q242" s="854" t="s">
        <v>1959</v>
      </c>
      <c r="R242" s="854" t="s">
        <v>1959</v>
      </c>
      <c r="S242" s="854" t="s">
        <v>1959</v>
      </c>
      <c r="T242" s="855" t="str">
        <f>IF((0=$C242),"",IFERROR(IF($C242&lt;2,$C242*Q242,IF(AND(2&lt;=$C242,$C242&lt;=5),$C242*R242,IF($C242&gt;5,$C242*S242,"No Offer"))),"No Offer"))</f>
        <v/>
      </c>
      <c r="U242" s="852" t="s">
        <v>402</v>
      </c>
      <c r="V242" s="852" t="s">
        <v>402</v>
      </c>
      <c r="W242" s="852" t="s">
        <v>402</v>
      </c>
      <c r="X242" s="853" t="str">
        <f>IF((0=$C242),"",IFERROR(IF($C242&lt;2,$C242*U242,IF(AND(2&lt;=$C242,$C242&lt;=5),$C242*V242,IF($C242&gt;5,$C242*W242,"No Offer"))),"No Offer"))</f>
        <v/>
      </c>
      <c r="Y242" s="854" t="s">
        <v>392</v>
      </c>
      <c r="Z242" s="854" t="s">
        <v>392</v>
      </c>
      <c r="AA242" s="854" t="s">
        <v>392</v>
      </c>
      <c r="AB242" s="855" t="str">
        <f>IF((0=$C242),"",IFERROR(IF($C242&lt;2,$C242*Y242,IF(AND(2&lt;=$C242,$C242&lt;=5),$C242*Z242,IF($C242&gt;5,$C242*AA242,"No Offer"))),"No Offer"))</f>
        <v/>
      </c>
    </row>
    <row r="243" spans="1:28" x14ac:dyDescent="0.2">
      <c r="A243" s="851"/>
      <c r="B243" s="558"/>
      <c r="C243" s="851"/>
      <c r="D243" s="851"/>
      <c r="E243" s="852"/>
      <c r="F243" s="852"/>
      <c r="G243" s="852"/>
      <c r="H243" s="862"/>
      <c r="I243" s="854"/>
      <c r="J243" s="854"/>
      <c r="K243" s="854"/>
      <c r="L243" s="863"/>
      <c r="M243" s="852"/>
      <c r="N243" s="852"/>
      <c r="O243" s="852"/>
      <c r="P243" s="862"/>
      <c r="Q243" s="854"/>
      <c r="R243" s="854"/>
      <c r="S243" s="854"/>
      <c r="T243" s="863"/>
      <c r="U243" s="852"/>
      <c r="V243" s="852"/>
      <c r="W243" s="852"/>
      <c r="X243" s="862"/>
      <c r="Y243" s="854"/>
      <c r="Z243" s="854"/>
      <c r="AA243" s="854"/>
      <c r="AB243" s="863"/>
    </row>
    <row r="244" spans="1:28" ht="25.5" x14ac:dyDescent="0.2">
      <c r="A244" s="866"/>
      <c r="B244" s="847" t="s">
        <v>3026</v>
      </c>
      <c r="C244" s="857"/>
      <c r="D244" s="846"/>
      <c r="E244" s="858" t="s">
        <v>1059</v>
      </c>
      <c r="F244" s="859" t="s">
        <v>2162</v>
      </c>
      <c r="G244" s="858" t="s">
        <v>2129</v>
      </c>
      <c r="H244" s="860" t="str">
        <f>IF((0=$C244),"",IFERROR(IF($C244&lt;2,$C244*E244,IF(AND(2&lt;=$C244,$C244&lt;=5),$C244*F244,IF($C244&gt;5,$C244*G244,"No Offer"))),"No Offer"))</f>
        <v/>
      </c>
      <c r="I244" s="858" t="s">
        <v>1059</v>
      </c>
      <c r="J244" s="859" t="s">
        <v>2162</v>
      </c>
      <c r="K244" s="858" t="s">
        <v>2129</v>
      </c>
      <c r="L244" s="860" t="str">
        <f>IF((0=$C244),"",IFERROR(IF($C244&lt;2,$C244*I244,IF(AND(2&lt;=$C244,$C244&lt;=5),$C244*J244,IF($C244&gt;5,$C244*K244,"No Offer"))),"No Offer"))</f>
        <v/>
      </c>
      <c r="M244" s="858" t="s">
        <v>1059</v>
      </c>
      <c r="N244" s="859" t="s">
        <v>2162</v>
      </c>
      <c r="O244" s="858" t="s">
        <v>2129</v>
      </c>
      <c r="P244" s="860" t="str">
        <f>IF((0=$C244),"",IFERROR(IF($C244&lt;2,$C244*M244,IF(AND(2&lt;=$C244,$C244&lt;=5),$C244*N244,IF($C244&gt;5,$C244*O244,"No Offer"))),"No Offer"))</f>
        <v/>
      </c>
      <c r="Q244" s="858" t="s">
        <v>1059</v>
      </c>
      <c r="R244" s="859" t="s">
        <v>2162</v>
      </c>
      <c r="S244" s="858" t="s">
        <v>2129</v>
      </c>
      <c r="T244" s="860" t="str">
        <f>IF((0=$C244),"",IFERROR(IF($C244&lt;2,$C244*Q244,IF(AND(2&lt;=$C244,$C244&lt;=5),$C244*R244,IF($C244&gt;5,$C244*S244,"No Offer"))),"No Offer"))</f>
        <v/>
      </c>
      <c r="U244" s="858" t="s">
        <v>1059</v>
      </c>
      <c r="V244" s="859" t="s">
        <v>2162</v>
      </c>
      <c r="W244" s="858" t="s">
        <v>2129</v>
      </c>
      <c r="X244" s="860" t="str">
        <f>IF((0=$C244),"",IFERROR(IF($C244&lt;2,$C244*U244,IF(AND(2&lt;=$C244,$C244&lt;=5),$C244*V244,IF($C244&gt;5,$C244*W244,"No Offer"))),"No Offer"))</f>
        <v/>
      </c>
      <c r="Y244" s="858" t="s">
        <v>1059</v>
      </c>
      <c r="Z244" s="859" t="s">
        <v>2162</v>
      </c>
      <c r="AA244" s="858" t="s">
        <v>2129</v>
      </c>
      <c r="AB244" s="860" t="str">
        <f>IF((0=$C244),"",IFERROR(IF($C244&lt;2,$C244*Y244,IF(AND(2&lt;=$C244,$C244&lt;=5),$C244*Z244,IF($C244&gt;5,$C244*AA244,"No Offer"))),"No Offer"))</f>
        <v/>
      </c>
    </row>
    <row r="245" spans="1:28" x14ac:dyDescent="0.2">
      <c r="A245" s="851"/>
      <c r="B245" s="867"/>
      <c r="C245" s="856"/>
      <c r="D245" s="843"/>
      <c r="E245" s="868"/>
      <c r="F245" s="869"/>
      <c r="G245" s="868"/>
      <c r="H245" s="862"/>
      <c r="I245" s="870"/>
      <c r="J245" s="871"/>
      <c r="K245" s="870"/>
      <c r="L245" s="863"/>
      <c r="M245" s="868"/>
      <c r="N245" s="869"/>
      <c r="O245" s="868"/>
      <c r="P245" s="862"/>
      <c r="Q245" s="870"/>
      <c r="R245" s="871"/>
      <c r="S245" s="870"/>
      <c r="T245" s="863"/>
      <c r="U245" s="868"/>
      <c r="V245" s="869"/>
      <c r="W245" s="868"/>
      <c r="X245" s="862"/>
      <c r="Y245" s="870"/>
      <c r="Z245" s="871"/>
      <c r="AA245" s="870"/>
      <c r="AB245" s="863"/>
    </row>
    <row r="246" spans="1:28" ht="25.5" x14ac:dyDescent="0.2">
      <c r="A246" s="851" t="s">
        <v>3027</v>
      </c>
      <c r="B246" s="558" t="s">
        <v>3016</v>
      </c>
      <c r="C246" s="851">
        <f>'Series 1200 Input'!J246</f>
        <v>0</v>
      </c>
      <c r="D246" s="851" t="s">
        <v>30</v>
      </c>
      <c r="E246" s="852">
        <v>924.66</v>
      </c>
      <c r="F246" s="852">
        <v>924.66</v>
      </c>
      <c r="G246" s="852">
        <v>834.84</v>
      </c>
      <c r="H246" s="853" t="str">
        <f>IF((0=$C246),"",IFERROR(IF($C246&lt;2,$C246*E246,IF(AND(2&lt;=$C246,$C246&lt;=5),$C246*F246,IF($C246&gt;5,$C246*G246,"No Offer"))),"No Offer"))</f>
        <v/>
      </c>
      <c r="I246" s="854">
        <v>300</v>
      </c>
      <c r="J246" s="854">
        <v>300</v>
      </c>
      <c r="K246" s="854">
        <v>300</v>
      </c>
      <c r="L246" s="855" t="str">
        <f>IF((0=$C246),"",IFERROR(IF($C246&lt;2,$C246*I246,IF(AND(2&lt;=$C246,$C246&lt;=5),$C246*J246,IF($C246&gt;5,$C246*K246,"No Offer"))),"No Offer"))</f>
        <v/>
      </c>
      <c r="M246" s="852" t="s">
        <v>392</v>
      </c>
      <c r="N246" s="852" t="s">
        <v>392</v>
      </c>
      <c r="O246" s="852" t="s">
        <v>392</v>
      </c>
      <c r="P246" s="853" t="str">
        <f>IF((0=$C246),"",IFERROR(IF($C246&lt;2,$C246*M246,IF(AND(2&lt;=$C246,$C246&lt;=5),$C246*N246,IF($C246&gt;5,$C246*O246,"No Offer"))),"No Offer"))</f>
        <v/>
      </c>
      <c r="Q246" s="854" t="s">
        <v>1959</v>
      </c>
      <c r="R246" s="854" t="s">
        <v>1959</v>
      </c>
      <c r="S246" s="854" t="s">
        <v>1959</v>
      </c>
      <c r="T246" s="855" t="str">
        <f>IF((0=$C246),"",IFERROR(IF($C246&lt;2,$C246*Q246,IF(AND(2&lt;=$C246,$C246&lt;=5),$C246*R246,IF($C246&gt;5,$C246*S246,"No Offer"))),"No Offer"))</f>
        <v/>
      </c>
      <c r="U246" s="852" t="s">
        <v>402</v>
      </c>
      <c r="V246" s="852" t="s">
        <v>402</v>
      </c>
      <c r="W246" s="852" t="s">
        <v>402</v>
      </c>
      <c r="X246" s="853" t="str">
        <f>IF((0=$C246),"",IFERROR(IF($C246&lt;2,$C246*U246,IF(AND(2&lt;=$C246,$C246&lt;=5),$C246*V246,IF($C246&gt;5,$C246*W246,"No Offer"))),"No Offer"))</f>
        <v/>
      </c>
      <c r="Y246" s="854" t="s">
        <v>392</v>
      </c>
      <c r="Z246" s="854" t="s">
        <v>392</v>
      </c>
      <c r="AA246" s="854" t="s">
        <v>392</v>
      </c>
      <c r="AB246" s="855" t="str">
        <f>IF((0=$C246),"",IFERROR(IF($C246&lt;2,$C246*Y246,IF(AND(2&lt;=$C246,$C246&lt;=5),$C246*Z246,IF($C246&gt;5,$C246*AA246,"No Offer"))),"No Offer"))</f>
        <v/>
      </c>
    </row>
    <row r="247" spans="1:28" x14ac:dyDescent="0.2">
      <c r="A247" s="851"/>
      <c r="B247" s="596"/>
      <c r="C247" s="851"/>
      <c r="D247" s="861"/>
      <c r="E247" s="852"/>
      <c r="F247" s="852"/>
      <c r="G247" s="852"/>
      <c r="H247" s="862"/>
      <c r="I247" s="854"/>
      <c r="J247" s="854"/>
      <c r="K247" s="854"/>
      <c r="L247" s="863"/>
      <c r="M247" s="852"/>
      <c r="N247" s="852"/>
      <c r="O247" s="852"/>
      <c r="P247" s="862"/>
      <c r="Q247" s="854"/>
      <c r="R247" s="854"/>
      <c r="S247" s="854"/>
      <c r="T247" s="863"/>
      <c r="U247" s="852"/>
      <c r="V247" s="852"/>
      <c r="W247" s="852"/>
      <c r="X247" s="862"/>
      <c r="Y247" s="854"/>
      <c r="Z247" s="854"/>
      <c r="AA247" s="854"/>
      <c r="AB247" s="863"/>
    </row>
    <row r="248" spans="1:28" ht="25.5" x14ac:dyDescent="0.2">
      <c r="A248" s="851" t="s">
        <v>3028</v>
      </c>
      <c r="B248" s="558" t="s">
        <v>3018</v>
      </c>
      <c r="C248" s="851">
        <f>'Series 1200 Input'!J248</f>
        <v>0</v>
      </c>
      <c r="D248" s="851" t="s">
        <v>30</v>
      </c>
      <c r="E248" s="852">
        <v>977.9</v>
      </c>
      <c r="F248" s="852">
        <v>888.08</v>
      </c>
      <c r="G248" s="852">
        <v>888.08</v>
      </c>
      <c r="H248" s="853" t="str">
        <f>IF((0=$C248),"",IFERROR(IF($C248&lt;2,$C248*E248,IF(AND(2&lt;=$C248,$C248&lt;=5),$C248*F248,IF($C248&gt;5,$C248*G248,"No Offer"))),"No Offer"))</f>
        <v/>
      </c>
      <c r="I248" s="854">
        <v>300</v>
      </c>
      <c r="J248" s="854">
        <v>300</v>
      </c>
      <c r="K248" s="854">
        <v>300</v>
      </c>
      <c r="L248" s="855" t="str">
        <f>IF((0=$C248),"",IFERROR(IF($C248&lt;2,$C248*I248,IF(AND(2&lt;=$C248,$C248&lt;=5),$C248*J248,IF($C248&gt;5,$C248*K248,"No Offer"))),"No Offer"))</f>
        <v/>
      </c>
      <c r="M248" s="852" t="s">
        <v>392</v>
      </c>
      <c r="N248" s="852" t="s">
        <v>392</v>
      </c>
      <c r="O248" s="852" t="s">
        <v>392</v>
      </c>
      <c r="P248" s="853" t="str">
        <f>IF((0=$C248),"",IFERROR(IF($C248&lt;2,$C248*M248,IF(AND(2&lt;=$C248,$C248&lt;=5),$C248*N248,IF($C248&gt;5,$C248*O248,"No Offer"))),"No Offer"))</f>
        <v/>
      </c>
      <c r="Q248" s="854" t="s">
        <v>1959</v>
      </c>
      <c r="R248" s="854" t="s">
        <v>1959</v>
      </c>
      <c r="S248" s="854" t="s">
        <v>1959</v>
      </c>
      <c r="T248" s="855" t="str">
        <f>IF((0=$C248),"",IFERROR(IF($C248&lt;2,$C248*Q248,IF(AND(2&lt;=$C248,$C248&lt;=5),$C248*R248,IF($C248&gt;5,$C248*S248,"No Offer"))),"No Offer"))</f>
        <v/>
      </c>
      <c r="U248" s="852" t="s">
        <v>402</v>
      </c>
      <c r="V248" s="852" t="s">
        <v>402</v>
      </c>
      <c r="W248" s="852" t="s">
        <v>402</v>
      </c>
      <c r="X248" s="853" t="str">
        <f>IF((0=$C248),"",IFERROR(IF($C248&lt;2,$C248*U248,IF(AND(2&lt;=$C248,$C248&lt;=5),$C248*V248,IF($C248&gt;5,$C248*W248,"No Offer"))),"No Offer"))</f>
        <v/>
      </c>
      <c r="Y248" s="854" t="s">
        <v>392</v>
      </c>
      <c r="Z248" s="854" t="s">
        <v>392</v>
      </c>
      <c r="AA248" s="854" t="s">
        <v>392</v>
      </c>
      <c r="AB248" s="855" t="str">
        <f>IF((0=$C248),"",IFERROR(IF($C248&lt;2,$C248*Y248,IF(AND(2&lt;=$C248,$C248&lt;=5),$C248*Z248,IF($C248&gt;5,$C248*AA248,"No Offer"))),"No Offer"))</f>
        <v/>
      </c>
    </row>
    <row r="249" spans="1:28" x14ac:dyDescent="0.2">
      <c r="A249" s="851"/>
      <c r="B249" s="596"/>
      <c r="C249" s="851"/>
      <c r="D249" s="861"/>
      <c r="E249" s="852"/>
      <c r="F249" s="852"/>
      <c r="G249" s="852"/>
      <c r="H249" s="862"/>
      <c r="I249" s="854"/>
      <c r="J249" s="854"/>
      <c r="K249" s="854"/>
      <c r="L249" s="863"/>
      <c r="M249" s="852"/>
      <c r="N249" s="852"/>
      <c r="O249" s="852"/>
      <c r="P249" s="862"/>
      <c r="Q249" s="854"/>
      <c r="R249" s="854"/>
      <c r="S249" s="854"/>
      <c r="T249" s="863"/>
      <c r="U249" s="852"/>
      <c r="V249" s="852"/>
      <c r="W249" s="852"/>
      <c r="X249" s="862"/>
      <c r="Y249" s="854"/>
      <c r="Z249" s="854"/>
      <c r="AA249" s="854"/>
      <c r="AB249" s="863"/>
    </row>
    <row r="250" spans="1:28" ht="25.5" x14ac:dyDescent="0.2">
      <c r="A250" s="851" t="s">
        <v>3029</v>
      </c>
      <c r="B250" s="558" t="s">
        <v>3020</v>
      </c>
      <c r="C250" s="851">
        <f>'Series 1200 Input'!J250</f>
        <v>0</v>
      </c>
      <c r="D250" s="851" t="s">
        <v>30</v>
      </c>
      <c r="E250" s="852">
        <v>1031.1400000000001</v>
      </c>
      <c r="F250" s="852">
        <v>941.32</v>
      </c>
      <c r="G250" s="852">
        <v>906.39</v>
      </c>
      <c r="H250" s="853" t="str">
        <f>IF((0=$C250),"",IFERROR(IF($C250&lt;2,$C250*E250,IF(AND(2&lt;=$C250,$C250&lt;=5),$C250*F250,IF($C250&gt;5,$C250*G250,"No Offer"))),"No Offer"))</f>
        <v/>
      </c>
      <c r="I250" s="854">
        <v>300</v>
      </c>
      <c r="J250" s="854">
        <v>300</v>
      </c>
      <c r="K250" s="854">
        <v>300</v>
      </c>
      <c r="L250" s="855" t="str">
        <f>IF((0=$C250),"",IFERROR(IF($C250&lt;2,$C250*I250,IF(AND(2&lt;=$C250,$C250&lt;=5),$C250*J250,IF($C250&gt;5,$C250*K250,"No Offer"))),"No Offer"))</f>
        <v/>
      </c>
      <c r="M250" s="852" t="s">
        <v>392</v>
      </c>
      <c r="N250" s="852" t="s">
        <v>392</v>
      </c>
      <c r="O250" s="852" t="s">
        <v>392</v>
      </c>
      <c r="P250" s="853" t="str">
        <f>IF((0=$C250),"",IFERROR(IF($C250&lt;2,$C250*M250,IF(AND(2&lt;=$C250,$C250&lt;=5),$C250*N250,IF($C250&gt;5,$C250*O250,"No Offer"))),"No Offer"))</f>
        <v/>
      </c>
      <c r="Q250" s="854" t="s">
        <v>1959</v>
      </c>
      <c r="R250" s="854" t="s">
        <v>1959</v>
      </c>
      <c r="S250" s="854" t="s">
        <v>1959</v>
      </c>
      <c r="T250" s="855" t="str">
        <f>IF((0=$C250),"",IFERROR(IF($C250&lt;2,$C250*Q250,IF(AND(2&lt;=$C250,$C250&lt;=5),$C250*R250,IF($C250&gt;5,$C250*S250,"No Offer"))),"No Offer"))</f>
        <v/>
      </c>
      <c r="U250" s="852" t="s">
        <v>402</v>
      </c>
      <c r="V250" s="852" t="s">
        <v>402</v>
      </c>
      <c r="W250" s="852" t="s">
        <v>402</v>
      </c>
      <c r="X250" s="853" t="str">
        <f>IF((0=$C250),"",IFERROR(IF($C250&lt;2,$C250*U250,IF(AND(2&lt;=$C250,$C250&lt;=5),$C250*V250,IF($C250&gt;5,$C250*W250,"No Offer"))),"No Offer"))</f>
        <v/>
      </c>
      <c r="Y250" s="854" t="s">
        <v>392</v>
      </c>
      <c r="Z250" s="854" t="s">
        <v>392</v>
      </c>
      <c r="AA250" s="854" t="s">
        <v>392</v>
      </c>
      <c r="AB250" s="855" t="str">
        <f>IF((0=$C250),"",IFERROR(IF($C250&lt;2,$C250*Y250,IF(AND(2&lt;=$C250,$C250&lt;=5),$C250*Z250,IF($C250&gt;5,$C250*AA250,"No Offer"))),"No Offer"))</f>
        <v/>
      </c>
    </row>
    <row r="251" spans="1:28" x14ac:dyDescent="0.2">
      <c r="A251" s="851"/>
      <c r="B251" s="596"/>
      <c r="C251" s="851"/>
      <c r="D251" s="861"/>
      <c r="E251" s="852"/>
      <c r="F251" s="852"/>
      <c r="G251" s="852"/>
      <c r="H251" s="862"/>
      <c r="I251" s="854"/>
      <c r="J251" s="854"/>
      <c r="K251" s="854"/>
      <c r="L251" s="863"/>
      <c r="M251" s="852"/>
      <c r="N251" s="852"/>
      <c r="O251" s="852"/>
      <c r="P251" s="862"/>
      <c r="Q251" s="854"/>
      <c r="R251" s="854"/>
      <c r="S251" s="854"/>
      <c r="T251" s="863"/>
      <c r="U251" s="852"/>
      <c r="V251" s="852"/>
      <c r="W251" s="852"/>
      <c r="X251" s="862"/>
      <c r="Y251" s="854"/>
      <c r="Z251" s="854"/>
      <c r="AA251" s="854"/>
      <c r="AB251" s="863"/>
    </row>
    <row r="252" spans="1:28" ht="25.5" x14ac:dyDescent="0.2">
      <c r="A252" s="851" t="s">
        <v>3030</v>
      </c>
      <c r="B252" s="558" t="s">
        <v>3022</v>
      </c>
      <c r="C252" s="851">
        <f>'Series 1200 Input'!J252</f>
        <v>0</v>
      </c>
      <c r="D252" s="851" t="s">
        <v>30</v>
      </c>
      <c r="E252" s="852">
        <v>1190.8599999999999</v>
      </c>
      <c r="F252" s="852">
        <v>1101.04</v>
      </c>
      <c r="G252" s="852">
        <v>1101.04</v>
      </c>
      <c r="H252" s="853" t="str">
        <f>IF((0=$C252),"",IFERROR(IF($C252&lt;2,$C252*E252,IF(AND(2&lt;=$C252,$C252&lt;=5),$C252*F252,IF($C252&gt;5,$C252*G252,"No Offer"))),"No Offer"))</f>
        <v/>
      </c>
      <c r="I252" s="854">
        <v>300</v>
      </c>
      <c r="J252" s="854">
        <v>300</v>
      </c>
      <c r="K252" s="854">
        <v>300</v>
      </c>
      <c r="L252" s="855" t="str">
        <f>IF((0=$C252),"",IFERROR(IF($C252&lt;2,$C252*I252,IF(AND(2&lt;=$C252,$C252&lt;=5),$C252*J252,IF($C252&gt;5,$C252*K252,"No Offer"))),"No Offer"))</f>
        <v/>
      </c>
      <c r="M252" s="852" t="s">
        <v>392</v>
      </c>
      <c r="N252" s="852" t="s">
        <v>392</v>
      </c>
      <c r="O252" s="852" t="s">
        <v>392</v>
      </c>
      <c r="P252" s="853" t="str">
        <f>IF((0=$C252),"",IFERROR(IF($C252&lt;2,$C252*M252,IF(AND(2&lt;=$C252,$C252&lt;=5),$C252*N252,IF($C252&gt;5,$C252*O252,"No Offer"))),"No Offer"))</f>
        <v/>
      </c>
      <c r="Q252" s="854" t="s">
        <v>1959</v>
      </c>
      <c r="R252" s="854" t="s">
        <v>1959</v>
      </c>
      <c r="S252" s="854" t="s">
        <v>1959</v>
      </c>
      <c r="T252" s="855" t="str">
        <f>IF((0=$C252),"",IFERROR(IF($C252&lt;2,$C252*Q252,IF(AND(2&lt;=$C252,$C252&lt;=5),$C252*R252,IF($C252&gt;5,$C252*S252,"No Offer"))),"No Offer"))</f>
        <v/>
      </c>
      <c r="U252" s="852" t="s">
        <v>402</v>
      </c>
      <c r="V252" s="852" t="s">
        <v>402</v>
      </c>
      <c r="W252" s="852" t="s">
        <v>402</v>
      </c>
      <c r="X252" s="853" t="str">
        <f>IF((0=$C252),"",IFERROR(IF($C252&lt;2,$C252*U252,IF(AND(2&lt;=$C252,$C252&lt;=5),$C252*V252,IF($C252&gt;5,$C252*W252,"No Offer"))),"No Offer"))</f>
        <v/>
      </c>
      <c r="Y252" s="854" t="s">
        <v>392</v>
      </c>
      <c r="Z252" s="854" t="s">
        <v>392</v>
      </c>
      <c r="AA252" s="854" t="s">
        <v>392</v>
      </c>
      <c r="AB252" s="855" t="str">
        <f>IF((0=$C252),"",IFERROR(IF($C252&lt;2,$C252*Y252,IF(AND(2&lt;=$C252,$C252&lt;=5),$C252*Z252,IF($C252&gt;5,$C252*AA252,"No Offer"))),"No Offer"))</f>
        <v/>
      </c>
    </row>
    <row r="253" spans="1:28" x14ac:dyDescent="0.2">
      <c r="A253" s="851"/>
      <c r="B253" s="596"/>
      <c r="C253" s="851"/>
      <c r="D253" s="861"/>
      <c r="E253" s="852"/>
      <c r="F253" s="852"/>
      <c r="G253" s="852"/>
      <c r="H253" s="862"/>
      <c r="I253" s="854"/>
      <c r="J253" s="854"/>
      <c r="K253" s="854"/>
      <c r="L253" s="863"/>
      <c r="M253" s="852"/>
      <c r="N253" s="852"/>
      <c r="O253" s="852"/>
      <c r="P253" s="862"/>
      <c r="Q253" s="854"/>
      <c r="R253" s="854"/>
      <c r="S253" s="854"/>
      <c r="T253" s="863"/>
      <c r="U253" s="852"/>
      <c r="V253" s="852"/>
      <c r="W253" s="852"/>
      <c r="X253" s="862"/>
      <c r="Y253" s="854"/>
      <c r="Z253" s="854"/>
      <c r="AA253" s="854"/>
      <c r="AB253" s="863"/>
    </row>
    <row r="254" spans="1:28" ht="25.5" x14ac:dyDescent="0.2">
      <c r="A254" s="851" t="s">
        <v>3031</v>
      </c>
      <c r="B254" s="558" t="s">
        <v>3024</v>
      </c>
      <c r="C254" s="851">
        <f>'Series 1200 Input'!J254</f>
        <v>0</v>
      </c>
      <c r="D254" s="851" t="s">
        <v>30</v>
      </c>
      <c r="E254" s="852" t="s">
        <v>402</v>
      </c>
      <c r="F254" s="852" t="s">
        <v>402</v>
      </c>
      <c r="G254" s="852" t="s">
        <v>402</v>
      </c>
      <c r="H254" s="853" t="str">
        <f>IF((0=$C254),"",IFERROR(IF($C254&lt;2,$C254*E254,IF(AND(2&lt;=$C254,$C254&lt;=5),$C254*F254,IF($C254&gt;5,$C254*G254,"No Offer"))),"No Offer"))</f>
        <v/>
      </c>
      <c r="I254" s="854">
        <v>300</v>
      </c>
      <c r="J254" s="854">
        <v>300</v>
      </c>
      <c r="K254" s="854">
        <v>300</v>
      </c>
      <c r="L254" s="855" t="str">
        <f>IF((0=$C254),"",IFERROR(IF($C254&lt;2,$C254*I254,IF(AND(2&lt;=$C254,$C254&lt;=5),$C254*J254,IF($C254&gt;5,$C254*K254,"No Offer"))),"No Offer"))</f>
        <v/>
      </c>
      <c r="M254" s="852" t="s">
        <v>392</v>
      </c>
      <c r="N254" s="852" t="s">
        <v>392</v>
      </c>
      <c r="O254" s="852" t="s">
        <v>392</v>
      </c>
      <c r="P254" s="853" t="str">
        <f>IF((0=$C254),"",IFERROR(IF($C254&lt;2,$C254*M254,IF(AND(2&lt;=$C254,$C254&lt;=5),$C254*N254,IF($C254&gt;5,$C254*O254,"No Offer"))),"No Offer"))</f>
        <v/>
      </c>
      <c r="Q254" s="854" t="s">
        <v>1959</v>
      </c>
      <c r="R254" s="854" t="s">
        <v>1959</v>
      </c>
      <c r="S254" s="854" t="s">
        <v>1959</v>
      </c>
      <c r="T254" s="855" t="str">
        <f>IF((0=$C254),"",IFERROR(IF($C254&lt;2,$C254*Q254,IF(AND(2&lt;=$C254,$C254&lt;=5),$C254*R254,IF($C254&gt;5,$C254*S254,"No Offer"))),"No Offer"))</f>
        <v/>
      </c>
      <c r="U254" s="852" t="s">
        <v>402</v>
      </c>
      <c r="V254" s="852" t="s">
        <v>402</v>
      </c>
      <c r="W254" s="852" t="s">
        <v>402</v>
      </c>
      <c r="X254" s="853" t="str">
        <f>IF((0=$C254),"",IFERROR(IF($C254&lt;2,$C254*U254,IF(AND(2&lt;=$C254,$C254&lt;=5),$C254*V254,IF($C254&gt;5,$C254*W254,"No Offer"))),"No Offer"))</f>
        <v/>
      </c>
      <c r="Y254" s="854" t="s">
        <v>392</v>
      </c>
      <c r="Z254" s="854" t="s">
        <v>392</v>
      </c>
      <c r="AA254" s="854" t="s">
        <v>392</v>
      </c>
      <c r="AB254" s="855" t="str">
        <f>IF((0=$C254),"",IFERROR(IF($C254&lt;2,$C254*Y254,IF(AND(2&lt;=$C254,$C254&lt;=5),$C254*Z254,IF($C254&gt;5,$C254*AA254,"No Offer"))),"No Offer"))</f>
        <v/>
      </c>
    </row>
    <row r="255" spans="1:28" x14ac:dyDescent="0.2">
      <c r="A255" s="851"/>
      <c r="B255" s="558"/>
      <c r="C255" s="851"/>
      <c r="D255" s="851"/>
      <c r="E255" s="852"/>
      <c r="F255" s="852"/>
      <c r="G255" s="852"/>
      <c r="H255" s="862"/>
      <c r="I255" s="854"/>
      <c r="J255" s="854"/>
      <c r="K255" s="854"/>
      <c r="L255" s="863"/>
      <c r="M255" s="852"/>
      <c r="N255" s="852"/>
      <c r="O255" s="852"/>
      <c r="P255" s="862"/>
      <c r="Q255" s="854"/>
      <c r="R255" s="854"/>
      <c r="S255" s="854"/>
      <c r="T255" s="863"/>
      <c r="U255" s="852"/>
      <c r="V255" s="852"/>
      <c r="W255" s="852"/>
      <c r="X255" s="862"/>
      <c r="Y255" s="854"/>
      <c r="Z255" s="854"/>
      <c r="AA255" s="854"/>
      <c r="AB255" s="863"/>
    </row>
    <row r="256" spans="1:28" x14ac:dyDescent="0.2">
      <c r="A256" s="851" t="s">
        <v>3032</v>
      </c>
      <c r="B256" s="558" t="s">
        <v>2893</v>
      </c>
      <c r="C256" s="851">
        <f>'Series 1200 Input'!J256</f>
        <v>0</v>
      </c>
      <c r="D256" s="851" t="s">
        <v>30</v>
      </c>
      <c r="E256" s="852">
        <v>61.47</v>
      </c>
      <c r="F256" s="852">
        <v>61.47</v>
      </c>
      <c r="G256" s="852">
        <v>61.47</v>
      </c>
      <c r="H256" s="853" t="str">
        <f>IF((0=$C256),"",IFERROR(IF($C256&lt;2,$C256*E256,IF(AND(2&lt;=$C256,$C256&lt;=5),$C256*F256,IF($C256&gt;5,$C256*G256,"No Offer"))),"No Offer"))</f>
        <v/>
      </c>
      <c r="I256" s="854">
        <v>300</v>
      </c>
      <c r="J256" s="854">
        <v>300</v>
      </c>
      <c r="K256" s="854">
        <v>300</v>
      </c>
      <c r="L256" s="855" t="str">
        <f>IF((0=$C256),"",IFERROR(IF($C256&lt;2,$C256*I256,IF(AND(2&lt;=$C256,$C256&lt;=5),$C256*J256,IF($C256&gt;5,$C256*K256,"No Offer"))),"No Offer"))</f>
        <v/>
      </c>
      <c r="M256" s="852" t="s">
        <v>392</v>
      </c>
      <c r="N256" s="852" t="s">
        <v>392</v>
      </c>
      <c r="O256" s="852" t="s">
        <v>392</v>
      </c>
      <c r="P256" s="853" t="str">
        <f>IF((0=$C256),"",IFERROR(IF($C256&lt;2,$C256*M256,IF(AND(2&lt;=$C256,$C256&lt;=5),$C256*N256,IF($C256&gt;5,$C256*O256,"No Offer"))),"No Offer"))</f>
        <v/>
      </c>
      <c r="Q256" s="854" t="s">
        <v>1959</v>
      </c>
      <c r="R256" s="854" t="s">
        <v>1959</v>
      </c>
      <c r="S256" s="854" t="s">
        <v>1959</v>
      </c>
      <c r="T256" s="855" t="str">
        <f>IF((0=$C256),"",IFERROR(IF($C256&lt;2,$C256*Q256,IF(AND(2&lt;=$C256,$C256&lt;=5),$C256*R256,IF($C256&gt;5,$C256*S256,"No Offer"))),"No Offer"))</f>
        <v/>
      </c>
      <c r="U256" s="852" t="s">
        <v>402</v>
      </c>
      <c r="V256" s="852" t="s">
        <v>402</v>
      </c>
      <c r="W256" s="852" t="s">
        <v>402</v>
      </c>
      <c r="X256" s="853" t="str">
        <f>IF((0=$C256),"",IFERROR(IF($C256&lt;2,$C256*U256,IF(AND(2&lt;=$C256,$C256&lt;=5),$C256*V256,IF($C256&gt;5,$C256*W256,"No Offer"))),"No Offer"))</f>
        <v/>
      </c>
      <c r="Y256" s="854" t="s">
        <v>392</v>
      </c>
      <c r="Z256" s="854" t="s">
        <v>392</v>
      </c>
      <c r="AA256" s="854" t="s">
        <v>392</v>
      </c>
      <c r="AB256" s="855" t="str">
        <f>IF((0=$C256),"",IFERROR(IF($C256&lt;2,$C256*Y256,IF(AND(2&lt;=$C256,$C256&lt;=5),$C256*Z256,IF($C256&gt;5,$C256*AA256,"No Offer"))),"No Offer"))</f>
        <v/>
      </c>
    </row>
    <row r="257" spans="1:28" x14ac:dyDescent="0.2">
      <c r="A257" s="851"/>
      <c r="B257" s="558"/>
      <c r="C257" s="851"/>
      <c r="D257" s="851"/>
      <c r="E257" s="852"/>
      <c r="F257" s="852"/>
      <c r="G257" s="852"/>
      <c r="H257" s="862"/>
      <c r="I257" s="854"/>
      <c r="J257" s="854"/>
      <c r="K257" s="854"/>
      <c r="L257" s="863"/>
      <c r="M257" s="852"/>
      <c r="N257" s="852"/>
      <c r="O257" s="852"/>
      <c r="P257" s="862"/>
      <c r="Q257" s="854"/>
      <c r="R257" s="854"/>
      <c r="S257" s="854"/>
      <c r="T257" s="863"/>
      <c r="U257" s="852"/>
      <c r="V257" s="852"/>
      <c r="W257" s="852"/>
      <c r="X257" s="862"/>
      <c r="Y257" s="854"/>
      <c r="Z257" s="854"/>
      <c r="AA257" s="854"/>
      <c r="AB257" s="863"/>
    </row>
    <row r="258" spans="1:28" ht="25.5" x14ac:dyDescent="0.2">
      <c r="A258" s="866"/>
      <c r="B258" s="847" t="s">
        <v>3033</v>
      </c>
      <c r="C258" s="857"/>
      <c r="D258" s="846"/>
      <c r="E258" s="858" t="s">
        <v>1059</v>
      </c>
      <c r="F258" s="859" t="s">
        <v>2162</v>
      </c>
      <c r="G258" s="858" t="s">
        <v>2129</v>
      </c>
      <c r="H258" s="860" t="str">
        <f>IF((0=$C258),"",IFERROR(IF($C258&lt;2,$C258*E258,IF(AND(2&lt;=$C258,$C258&lt;=5),$C258*F258,IF($C258&gt;5,$C258*G258,"No Offer"))),"No Offer"))</f>
        <v/>
      </c>
      <c r="I258" s="858" t="s">
        <v>1059</v>
      </c>
      <c r="J258" s="859" t="s">
        <v>2162</v>
      </c>
      <c r="K258" s="858" t="s">
        <v>2129</v>
      </c>
      <c r="L258" s="860" t="str">
        <f>IF((0=$C258),"",IFERROR(IF($C258&lt;2,$C258*I258,IF(AND(2&lt;=$C258,$C258&lt;=5),$C258*J258,IF($C258&gt;5,$C258*K258,"No Offer"))),"No Offer"))</f>
        <v/>
      </c>
      <c r="M258" s="858" t="s">
        <v>1059</v>
      </c>
      <c r="N258" s="859" t="s">
        <v>2162</v>
      </c>
      <c r="O258" s="858" t="s">
        <v>2129</v>
      </c>
      <c r="P258" s="860" t="str">
        <f>IF((0=$C258),"",IFERROR(IF($C258&lt;2,$C258*M258,IF(AND(2&lt;=$C258,$C258&lt;=5),$C258*N258,IF($C258&gt;5,$C258*O258,"No Offer"))),"No Offer"))</f>
        <v/>
      </c>
      <c r="Q258" s="858" t="s">
        <v>1059</v>
      </c>
      <c r="R258" s="859" t="s">
        <v>2162</v>
      </c>
      <c r="S258" s="858" t="s">
        <v>2129</v>
      </c>
      <c r="T258" s="860" t="str">
        <f>IF((0=$C258),"",IFERROR(IF($C258&lt;2,$C258*Q258,IF(AND(2&lt;=$C258,$C258&lt;=5),$C258*R258,IF($C258&gt;5,$C258*S258,"No Offer"))),"No Offer"))</f>
        <v/>
      </c>
      <c r="U258" s="858" t="s">
        <v>1059</v>
      </c>
      <c r="V258" s="859" t="s">
        <v>2162</v>
      </c>
      <c r="W258" s="858" t="s">
        <v>2129</v>
      </c>
      <c r="X258" s="860" t="str">
        <f>IF((0=$C258),"",IFERROR(IF($C258&lt;2,$C258*U258,IF(AND(2&lt;=$C258,$C258&lt;=5),$C258*V258,IF($C258&gt;5,$C258*W258,"No Offer"))),"No Offer"))</f>
        <v/>
      </c>
      <c r="Y258" s="858" t="s">
        <v>1059</v>
      </c>
      <c r="Z258" s="859" t="s">
        <v>2162</v>
      </c>
      <c r="AA258" s="858" t="s">
        <v>2129</v>
      </c>
      <c r="AB258" s="860" t="str">
        <f>IF((0=$C258),"",IFERROR(IF($C258&lt;2,$C258*Y258,IF(AND(2&lt;=$C258,$C258&lt;=5),$C258*Z258,IF($C258&gt;5,$C258*AA258,"No Offer"))),"No Offer"))</f>
        <v/>
      </c>
    </row>
    <row r="259" spans="1:28" x14ac:dyDescent="0.2">
      <c r="A259" s="851"/>
      <c r="B259" s="614"/>
      <c r="C259" s="856"/>
      <c r="D259" s="843"/>
      <c r="E259" s="852"/>
      <c r="F259" s="852"/>
      <c r="G259" s="852"/>
      <c r="H259" s="862"/>
      <c r="I259" s="854"/>
      <c r="J259" s="854"/>
      <c r="K259" s="854"/>
      <c r="L259" s="863"/>
      <c r="M259" s="852"/>
      <c r="N259" s="852"/>
      <c r="O259" s="852"/>
      <c r="P259" s="862"/>
      <c r="Q259" s="854"/>
      <c r="R259" s="854"/>
      <c r="S259" s="854"/>
      <c r="T259" s="863"/>
      <c r="U259" s="852"/>
      <c r="V259" s="852"/>
      <c r="W259" s="852"/>
      <c r="X259" s="862"/>
      <c r="Y259" s="854"/>
      <c r="Z259" s="854"/>
      <c r="AA259" s="854"/>
      <c r="AB259" s="863"/>
    </row>
    <row r="260" spans="1:28" ht="25.5" x14ac:dyDescent="0.2">
      <c r="A260" s="851" t="s">
        <v>3034</v>
      </c>
      <c r="B260" s="558" t="s">
        <v>3016</v>
      </c>
      <c r="C260" s="851">
        <f>'Series 1200 Input'!J260</f>
        <v>0</v>
      </c>
      <c r="D260" s="851" t="s">
        <v>30</v>
      </c>
      <c r="E260" s="852">
        <v>1071.07</v>
      </c>
      <c r="F260" s="852">
        <v>981.25</v>
      </c>
      <c r="G260" s="852">
        <v>981.25</v>
      </c>
      <c r="H260" s="853" t="str">
        <f>IF((0=$C260),"",IFERROR(IF($C260&lt;2,$C260*E260,IF(AND(2&lt;=$C260,$C260&lt;=5),$C260*F260,IF($C260&gt;5,$C260*G260,"No Offer"))),"No Offer"))</f>
        <v/>
      </c>
      <c r="I260" s="854">
        <v>300</v>
      </c>
      <c r="J260" s="854">
        <v>300</v>
      </c>
      <c r="K260" s="854">
        <v>300</v>
      </c>
      <c r="L260" s="855" t="str">
        <f>IF((0=$C260),"",IFERROR(IF($C260&lt;2,$C260*I260,IF(AND(2&lt;=$C260,$C260&lt;=5),$C260*J260,IF($C260&gt;5,$C260*K260,"No Offer"))),"No Offer"))</f>
        <v/>
      </c>
      <c r="M260" s="852" t="s">
        <v>392</v>
      </c>
      <c r="N260" s="852" t="s">
        <v>392</v>
      </c>
      <c r="O260" s="852" t="s">
        <v>392</v>
      </c>
      <c r="P260" s="853" t="str">
        <f>IF((0=$C260),"",IFERROR(IF($C260&lt;2,$C260*M260,IF(AND(2&lt;=$C260,$C260&lt;=5),$C260*N260,IF($C260&gt;5,$C260*O260,"No Offer"))),"No Offer"))</f>
        <v/>
      </c>
      <c r="Q260" s="854" t="s">
        <v>1959</v>
      </c>
      <c r="R260" s="854" t="s">
        <v>1959</v>
      </c>
      <c r="S260" s="854" t="s">
        <v>1959</v>
      </c>
      <c r="T260" s="855" t="str">
        <f>IF((0=$C260),"",IFERROR(IF($C260&lt;2,$C260*Q260,IF(AND(2&lt;=$C260,$C260&lt;=5),$C260*R260,IF($C260&gt;5,$C260*S260,"No Offer"))),"No Offer"))</f>
        <v/>
      </c>
      <c r="U260" s="852" t="s">
        <v>402</v>
      </c>
      <c r="V260" s="852" t="s">
        <v>402</v>
      </c>
      <c r="W260" s="852" t="s">
        <v>402</v>
      </c>
      <c r="X260" s="853" t="str">
        <f>IF((0=$C260),"",IFERROR(IF($C260&lt;2,$C260*U260,IF(AND(2&lt;=$C260,$C260&lt;=5),$C260*V260,IF($C260&gt;5,$C260*W260,"No Offer"))),"No Offer"))</f>
        <v/>
      </c>
      <c r="Y260" s="854" t="s">
        <v>392</v>
      </c>
      <c r="Z260" s="854" t="s">
        <v>392</v>
      </c>
      <c r="AA260" s="854" t="s">
        <v>392</v>
      </c>
      <c r="AB260" s="855" t="str">
        <f>IF((0=$C260),"",IFERROR(IF($C260&lt;2,$C260*Y260,IF(AND(2&lt;=$C260,$C260&lt;=5),$C260*Z260,IF($C260&gt;5,$C260*AA260,"No Offer"))),"No Offer"))</f>
        <v/>
      </c>
    </row>
    <row r="261" spans="1:28" x14ac:dyDescent="0.2">
      <c r="A261" s="851"/>
      <c r="B261" s="596"/>
      <c r="C261" s="851"/>
      <c r="D261" s="861"/>
      <c r="E261" s="852"/>
      <c r="F261" s="852"/>
      <c r="G261" s="852"/>
      <c r="H261" s="862"/>
      <c r="I261" s="854"/>
      <c r="J261" s="854"/>
      <c r="K261" s="854"/>
      <c r="L261" s="863"/>
      <c r="M261" s="852"/>
      <c r="N261" s="852"/>
      <c r="O261" s="852"/>
      <c r="P261" s="862"/>
      <c r="Q261" s="854"/>
      <c r="R261" s="854"/>
      <c r="S261" s="854"/>
      <c r="T261" s="863"/>
      <c r="U261" s="852"/>
      <c r="V261" s="852"/>
      <c r="W261" s="852"/>
      <c r="X261" s="862"/>
      <c r="Y261" s="854"/>
      <c r="Z261" s="854"/>
      <c r="AA261" s="854"/>
      <c r="AB261" s="863"/>
    </row>
    <row r="262" spans="1:28" ht="25.5" x14ac:dyDescent="0.2">
      <c r="A262" s="851" t="s">
        <v>3035</v>
      </c>
      <c r="B262" s="558" t="s">
        <v>3018</v>
      </c>
      <c r="C262" s="851">
        <f>'Series 1200 Input'!J262</f>
        <v>0</v>
      </c>
      <c r="D262" s="851" t="s">
        <v>30</v>
      </c>
      <c r="E262" s="852">
        <v>1137.6199999999999</v>
      </c>
      <c r="F262" s="852">
        <v>1047.8</v>
      </c>
      <c r="G262" s="852">
        <v>1047.8</v>
      </c>
      <c r="H262" s="853" t="str">
        <f>IF((0=$C262),"",IFERROR(IF($C262&lt;2,$C262*E262,IF(AND(2&lt;=$C262,$C262&lt;=5),$C262*F262,IF($C262&gt;5,$C262*G262,"No Offer"))),"No Offer"))</f>
        <v/>
      </c>
      <c r="I262" s="854">
        <v>300</v>
      </c>
      <c r="J262" s="854">
        <v>300</v>
      </c>
      <c r="K262" s="854">
        <v>300</v>
      </c>
      <c r="L262" s="855" t="str">
        <f>IF((0=$C262),"",IFERROR(IF($C262&lt;2,$C262*I262,IF(AND(2&lt;=$C262,$C262&lt;=5),$C262*J262,IF($C262&gt;5,$C262*K262,"No Offer"))),"No Offer"))</f>
        <v/>
      </c>
      <c r="M262" s="852" t="s">
        <v>392</v>
      </c>
      <c r="N262" s="852" t="s">
        <v>392</v>
      </c>
      <c r="O262" s="852" t="s">
        <v>392</v>
      </c>
      <c r="P262" s="853" t="str">
        <f>IF((0=$C262),"",IFERROR(IF($C262&lt;2,$C262*M262,IF(AND(2&lt;=$C262,$C262&lt;=5),$C262*N262,IF($C262&gt;5,$C262*O262,"No Offer"))),"No Offer"))</f>
        <v/>
      </c>
      <c r="Q262" s="854" t="s">
        <v>1959</v>
      </c>
      <c r="R262" s="854" t="s">
        <v>1959</v>
      </c>
      <c r="S262" s="854" t="s">
        <v>1959</v>
      </c>
      <c r="T262" s="855" t="str">
        <f>IF((0=$C262),"",IFERROR(IF($C262&lt;2,$C262*Q262,IF(AND(2&lt;=$C262,$C262&lt;=5),$C262*R262,IF($C262&gt;5,$C262*S262,"No Offer"))),"No Offer"))</f>
        <v/>
      </c>
      <c r="U262" s="852" t="s">
        <v>402</v>
      </c>
      <c r="V262" s="852" t="s">
        <v>402</v>
      </c>
      <c r="W262" s="852" t="s">
        <v>402</v>
      </c>
      <c r="X262" s="853" t="str">
        <f>IF((0=$C262),"",IFERROR(IF($C262&lt;2,$C262*U262,IF(AND(2&lt;=$C262,$C262&lt;=5),$C262*V262,IF($C262&gt;5,$C262*W262,"No Offer"))),"No Offer"))</f>
        <v/>
      </c>
      <c r="Y262" s="854" t="s">
        <v>392</v>
      </c>
      <c r="Z262" s="854" t="s">
        <v>392</v>
      </c>
      <c r="AA262" s="854" t="s">
        <v>392</v>
      </c>
      <c r="AB262" s="855" t="str">
        <f>IF((0=$C262),"",IFERROR(IF($C262&lt;2,$C262*Y262,IF(AND(2&lt;=$C262,$C262&lt;=5),$C262*Z262,IF($C262&gt;5,$C262*AA262,"No Offer"))),"No Offer"))</f>
        <v/>
      </c>
    </row>
    <row r="263" spans="1:28" x14ac:dyDescent="0.2">
      <c r="A263" s="851"/>
      <c r="B263" s="596"/>
      <c r="C263" s="851"/>
      <c r="D263" s="861"/>
      <c r="E263" s="852"/>
      <c r="F263" s="852"/>
      <c r="G263" s="852"/>
      <c r="H263" s="862"/>
      <c r="I263" s="854"/>
      <c r="J263" s="854"/>
      <c r="K263" s="854"/>
      <c r="L263" s="863"/>
      <c r="M263" s="852"/>
      <c r="N263" s="852"/>
      <c r="O263" s="852"/>
      <c r="P263" s="862"/>
      <c r="Q263" s="854"/>
      <c r="R263" s="854"/>
      <c r="S263" s="854"/>
      <c r="T263" s="863"/>
      <c r="U263" s="852"/>
      <c r="V263" s="852"/>
      <c r="W263" s="852"/>
      <c r="X263" s="862"/>
      <c r="Y263" s="854"/>
      <c r="Z263" s="854"/>
      <c r="AA263" s="854"/>
      <c r="AB263" s="863"/>
    </row>
    <row r="264" spans="1:28" ht="25.5" x14ac:dyDescent="0.2">
      <c r="A264" s="851" t="s">
        <v>3036</v>
      </c>
      <c r="B264" s="558" t="s">
        <v>3020</v>
      </c>
      <c r="C264" s="851">
        <f>'Series 1200 Input'!J264</f>
        <v>0</v>
      </c>
      <c r="D264" s="851" t="s">
        <v>30</v>
      </c>
      <c r="E264" s="852">
        <v>1204.17</v>
      </c>
      <c r="F264" s="852">
        <v>1114.3499999999999</v>
      </c>
      <c r="G264" s="852">
        <v>1114.3499999999999</v>
      </c>
      <c r="H264" s="853" t="str">
        <f>IF((0=$C264),"",IFERROR(IF($C264&lt;2,$C264*E264,IF(AND(2&lt;=$C264,$C264&lt;=5),$C264*F264,IF($C264&gt;5,$C264*G264,"No Offer"))),"No Offer"))</f>
        <v/>
      </c>
      <c r="I264" s="854">
        <v>300</v>
      </c>
      <c r="J264" s="854">
        <v>300</v>
      </c>
      <c r="K264" s="854">
        <v>300</v>
      </c>
      <c r="L264" s="855" t="str">
        <f>IF((0=$C264),"",IFERROR(IF($C264&lt;2,$C264*I264,IF(AND(2&lt;=$C264,$C264&lt;=5),$C264*J264,IF($C264&gt;5,$C264*K264,"No Offer"))),"No Offer"))</f>
        <v/>
      </c>
      <c r="M264" s="852" t="s">
        <v>392</v>
      </c>
      <c r="N264" s="852" t="s">
        <v>392</v>
      </c>
      <c r="O264" s="852" t="s">
        <v>392</v>
      </c>
      <c r="P264" s="853" t="str">
        <f>IF((0=$C264),"",IFERROR(IF($C264&lt;2,$C264*M264,IF(AND(2&lt;=$C264,$C264&lt;=5),$C264*N264,IF($C264&gt;5,$C264*O264,"No Offer"))),"No Offer"))</f>
        <v/>
      </c>
      <c r="Q264" s="854" t="s">
        <v>1959</v>
      </c>
      <c r="R264" s="854" t="s">
        <v>1959</v>
      </c>
      <c r="S264" s="854" t="s">
        <v>1959</v>
      </c>
      <c r="T264" s="855" t="str">
        <f>IF((0=$C264),"",IFERROR(IF($C264&lt;2,$C264*Q264,IF(AND(2&lt;=$C264,$C264&lt;=5),$C264*R264,IF($C264&gt;5,$C264*S264,"No Offer"))),"No Offer"))</f>
        <v/>
      </c>
      <c r="U264" s="852" t="s">
        <v>402</v>
      </c>
      <c r="V264" s="852" t="s">
        <v>402</v>
      </c>
      <c r="W264" s="852" t="s">
        <v>402</v>
      </c>
      <c r="X264" s="853" t="str">
        <f>IF((0=$C264),"",IFERROR(IF($C264&lt;2,$C264*U264,IF(AND(2&lt;=$C264,$C264&lt;=5),$C264*V264,IF($C264&gt;5,$C264*W264,"No Offer"))),"No Offer"))</f>
        <v/>
      </c>
      <c r="Y264" s="854" t="s">
        <v>392</v>
      </c>
      <c r="Z264" s="854" t="s">
        <v>392</v>
      </c>
      <c r="AA264" s="854" t="s">
        <v>392</v>
      </c>
      <c r="AB264" s="855" t="str">
        <f>IF((0=$C264),"",IFERROR(IF($C264&lt;2,$C264*Y264,IF(AND(2&lt;=$C264,$C264&lt;=5),$C264*Z264,IF($C264&gt;5,$C264*AA264,"No Offer"))),"No Offer"))</f>
        <v/>
      </c>
    </row>
    <row r="265" spans="1:28" x14ac:dyDescent="0.2">
      <c r="A265" s="851"/>
      <c r="B265" s="596"/>
      <c r="C265" s="851"/>
      <c r="D265" s="861"/>
      <c r="E265" s="852"/>
      <c r="F265" s="852"/>
      <c r="G265" s="852"/>
      <c r="H265" s="862"/>
      <c r="I265" s="854"/>
      <c r="J265" s="854"/>
      <c r="K265" s="854"/>
      <c r="L265" s="863"/>
      <c r="M265" s="852"/>
      <c r="N265" s="852"/>
      <c r="O265" s="852"/>
      <c r="P265" s="862"/>
      <c r="Q265" s="854"/>
      <c r="R265" s="854"/>
      <c r="S265" s="854"/>
      <c r="T265" s="863"/>
      <c r="U265" s="852"/>
      <c r="V265" s="852"/>
      <c r="W265" s="852"/>
      <c r="X265" s="862"/>
      <c r="Y265" s="854"/>
      <c r="Z265" s="854"/>
      <c r="AA265" s="854"/>
      <c r="AB265" s="863"/>
    </row>
    <row r="266" spans="1:28" ht="25.5" x14ac:dyDescent="0.2">
      <c r="A266" s="851" t="s">
        <v>3037</v>
      </c>
      <c r="B266" s="558" t="s">
        <v>3022</v>
      </c>
      <c r="C266" s="851">
        <f>'Series 1200 Input'!J266</f>
        <v>0</v>
      </c>
      <c r="D266" s="851" t="s">
        <v>30</v>
      </c>
      <c r="E266" s="852">
        <v>1403.82</v>
      </c>
      <c r="F266" s="852">
        <v>1314</v>
      </c>
      <c r="G266" s="852">
        <v>1314</v>
      </c>
      <c r="H266" s="853" t="str">
        <f>IF((0=$C266),"",IFERROR(IF($C266&lt;2,$C266*E266,IF(AND(2&lt;=$C266,$C266&lt;=5),$C266*F266,IF($C266&gt;5,$C266*G266,"No Offer"))),"No Offer"))</f>
        <v/>
      </c>
      <c r="I266" s="854">
        <v>300</v>
      </c>
      <c r="J266" s="854">
        <v>300</v>
      </c>
      <c r="K266" s="854">
        <v>300</v>
      </c>
      <c r="L266" s="855" t="str">
        <f>IF((0=$C266),"",IFERROR(IF($C266&lt;2,$C266*I266,IF(AND(2&lt;=$C266,$C266&lt;=5),$C266*J266,IF($C266&gt;5,$C266*K266,"No Offer"))),"No Offer"))</f>
        <v/>
      </c>
      <c r="M266" s="852" t="s">
        <v>392</v>
      </c>
      <c r="N266" s="852" t="s">
        <v>392</v>
      </c>
      <c r="O266" s="852" t="s">
        <v>392</v>
      </c>
      <c r="P266" s="853" t="str">
        <f>IF((0=$C266),"",IFERROR(IF($C266&lt;2,$C266*M266,IF(AND(2&lt;=$C266,$C266&lt;=5),$C266*N266,IF($C266&gt;5,$C266*O266,"No Offer"))),"No Offer"))</f>
        <v/>
      </c>
      <c r="Q266" s="854" t="s">
        <v>1959</v>
      </c>
      <c r="R266" s="854" t="s">
        <v>1959</v>
      </c>
      <c r="S266" s="854" t="s">
        <v>1959</v>
      </c>
      <c r="T266" s="855" t="str">
        <f>IF((0=$C266),"",IFERROR(IF($C266&lt;2,$C266*Q266,IF(AND(2&lt;=$C266,$C266&lt;=5),$C266*R266,IF($C266&gt;5,$C266*S266,"No Offer"))),"No Offer"))</f>
        <v/>
      </c>
      <c r="U266" s="852" t="s">
        <v>402</v>
      </c>
      <c r="V266" s="852" t="s">
        <v>402</v>
      </c>
      <c r="W266" s="852" t="s">
        <v>402</v>
      </c>
      <c r="X266" s="853" t="str">
        <f>IF((0=$C266),"",IFERROR(IF($C266&lt;2,$C266*U266,IF(AND(2&lt;=$C266,$C266&lt;=5),$C266*V266,IF($C266&gt;5,$C266*W266,"No Offer"))),"No Offer"))</f>
        <v/>
      </c>
      <c r="Y266" s="854" t="s">
        <v>392</v>
      </c>
      <c r="Z266" s="854" t="s">
        <v>392</v>
      </c>
      <c r="AA266" s="854" t="s">
        <v>392</v>
      </c>
      <c r="AB266" s="855" t="str">
        <f>IF((0=$C266),"",IFERROR(IF($C266&lt;2,$C266*Y266,IF(AND(2&lt;=$C266,$C266&lt;=5),$C266*Z266,IF($C266&gt;5,$C266*AA266,"No Offer"))),"No Offer"))</f>
        <v/>
      </c>
    </row>
    <row r="267" spans="1:28" x14ac:dyDescent="0.2">
      <c r="A267" s="851"/>
      <c r="B267" s="596"/>
      <c r="C267" s="851"/>
      <c r="D267" s="861"/>
      <c r="E267" s="852"/>
      <c r="F267" s="852"/>
      <c r="G267" s="852"/>
      <c r="H267" s="862"/>
      <c r="I267" s="854"/>
      <c r="J267" s="854"/>
      <c r="K267" s="854"/>
      <c r="L267" s="863"/>
      <c r="M267" s="852"/>
      <c r="N267" s="852"/>
      <c r="O267" s="852"/>
      <c r="P267" s="862"/>
      <c r="Q267" s="854"/>
      <c r="R267" s="854"/>
      <c r="S267" s="854"/>
      <c r="T267" s="863"/>
      <c r="U267" s="852"/>
      <c r="V267" s="852"/>
      <c r="W267" s="852"/>
      <c r="X267" s="862"/>
      <c r="Y267" s="854"/>
      <c r="Z267" s="854"/>
      <c r="AA267" s="854"/>
      <c r="AB267" s="863"/>
    </row>
    <row r="268" spans="1:28" ht="25.5" x14ac:dyDescent="0.2">
      <c r="A268" s="851" t="s">
        <v>3038</v>
      </c>
      <c r="B268" s="558" t="s">
        <v>3024</v>
      </c>
      <c r="C268" s="851">
        <f>'Series 1200 Input'!J268</f>
        <v>0</v>
      </c>
      <c r="D268" s="851" t="s">
        <v>30</v>
      </c>
      <c r="E268" s="852" t="s">
        <v>402</v>
      </c>
      <c r="F268" s="852" t="s">
        <v>402</v>
      </c>
      <c r="G268" s="852" t="s">
        <v>402</v>
      </c>
      <c r="H268" s="853" t="str">
        <f>IF((0=$C268),"",IFERROR(IF($C268&lt;2,$C268*E268,IF(AND(2&lt;=$C268,$C268&lt;=5),$C268*F268,IF($C268&gt;5,$C268*G268,"No Offer"))),"No Offer"))</f>
        <v/>
      </c>
      <c r="I268" s="854">
        <v>300</v>
      </c>
      <c r="J268" s="854">
        <v>300</v>
      </c>
      <c r="K268" s="854">
        <v>300</v>
      </c>
      <c r="L268" s="855" t="str">
        <f>IF((0=$C268),"",IFERROR(IF($C268&lt;2,$C268*I268,IF(AND(2&lt;=$C268,$C268&lt;=5),$C268*J268,IF($C268&gt;5,$C268*K268,"No Offer"))),"No Offer"))</f>
        <v/>
      </c>
      <c r="M268" s="852" t="s">
        <v>392</v>
      </c>
      <c r="N268" s="852" t="s">
        <v>392</v>
      </c>
      <c r="O268" s="852" t="s">
        <v>392</v>
      </c>
      <c r="P268" s="853" t="str">
        <f>IF((0=$C268),"",IFERROR(IF($C268&lt;2,$C268*M268,IF(AND(2&lt;=$C268,$C268&lt;=5),$C268*N268,IF($C268&gt;5,$C268*O268,"No Offer"))),"No Offer"))</f>
        <v/>
      </c>
      <c r="Q268" s="854" t="s">
        <v>1959</v>
      </c>
      <c r="R268" s="854" t="s">
        <v>1959</v>
      </c>
      <c r="S268" s="854" t="s">
        <v>1959</v>
      </c>
      <c r="T268" s="855" t="str">
        <f>IF((0=$C268),"",IFERROR(IF($C268&lt;2,$C268*Q268,IF(AND(2&lt;=$C268,$C268&lt;=5),$C268*R268,IF($C268&gt;5,$C268*S268,"No Offer"))),"No Offer"))</f>
        <v/>
      </c>
      <c r="U268" s="852" t="s">
        <v>402</v>
      </c>
      <c r="V268" s="852" t="s">
        <v>402</v>
      </c>
      <c r="W268" s="852" t="s">
        <v>402</v>
      </c>
      <c r="X268" s="853" t="str">
        <f>IF((0=$C268),"",IFERROR(IF($C268&lt;2,$C268*U268,IF(AND(2&lt;=$C268,$C268&lt;=5),$C268*V268,IF($C268&gt;5,$C268*W268,"No Offer"))),"No Offer"))</f>
        <v/>
      </c>
      <c r="Y268" s="854" t="s">
        <v>392</v>
      </c>
      <c r="Z268" s="854" t="s">
        <v>392</v>
      </c>
      <c r="AA268" s="854" t="s">
        <v>392</v>
      </c>
      <c r="AB268" s="855" t="str">
        <f>IF((0=$C268),"",IFERROR(IF($C268&lt;2,$C268*Y268,IF(AND(2&lt;=$C268,$C268&lt;=5),$C268*Z268,IF($C268&gt;5,$C268*AA268,"No Offer"))),"No Offer"))</f>
        <v/>
      </c>
    </row>
    <row r="269" spans="1:28" x14ac:dyDescent="0.2">
      <c r="A269" s="851"/>
      <c r="B269" s="558"/>
      <c r="C269" s="851"/>
      <c r="D269" s="851"/>
      <c r="E269" s="852"/>
      <c r="F269" s="852"/>
      <c r="G269" s="852"/>
      <c r="H269" s="862"/>
      <c r="I269" s="854"/>
      <c r="J269" s="854"/>
      <c r="K269" s="854"/>
      <c r="L269" s="863"/>
      <c r="M269" s="852"/>
      <c r="N269" s="852"/>
      <c r="O269" s="852"/>
      <c r="P269" s="862"/>
      <c r="Q269" s="854"/>
      <c r="R269" s="854"/>
      <c r="S269" s="854"/>
      <c r="T269" s="863"/>
      <c r="U269" s="852"/>
      <c r="V269" s="852"/>
      <c r="W269" s="852"/>
      <c r="X269" s="862"/>
      <c r="Y269" s="854"/>
      <c r="Z269" s="854"/>
      <c r="AA269" s="854"/>
      <c r="AB269" s="863"/>
    </row>
    <row r="270" spans="1:28" x14ac:dyDescent="0.2">
      <c r="A270" s="851" t="s">
        <v>3039</v>
      </c>
      <c r="B270" s="558" t="s">
        <v>2893</v>
      </c>
      <c r="C270" s="851">
        <f>'Series 1200 Input'!J270</f>
        <v>0</v>
      </c>
      <c r="D270" s="851" t="s">
        <v>30</v>
      </c>
      <c r="E270" s="852">
        <v>61.47</v>
      </c>
      <c r="F270" s="852">
        <v>61.47</v>
      </c>
      <c r="G270" s="852">
        <v>61.47</v>
      </c>
      <c r="H270" s="853" t="str">
        <f>IF((0=$C270),"",IFERROR(IF($C270&lt;2,$C270*E270,IF(AND(2&lt;=$C270,$C270&lt;=5),$C270*F270,IF($C270&gt;5,$C270*G270,"No Offer"))),"No Offer"))</f>
        <v/>
      </c>
      <c r="I270" s="854">
        <v>300</v>
      </c>
      <c r="J270" s="854">
        <v>300</v>
      </c>
      <c r="K270" s="854">
        <v>300</v>
      </c>
      <c r="L270" s="855" t="str">
        <f>IF((0=$C270),"",IFERROR(IF($C270&lt;2,$C270*I270,IF(AND(2&lt;=$C270,$C270&lt;=5),$C270*J270,IF($C270&gt;5,$C270*K270,"No Offer"))),"No Offer"))</f>
        <v/>
      </c>
      <c r="M270" s="852" t="s">
        <v>392</v>
      </c>
      <c r="N270" s="852" t="s">
        <v>392</v>
      </c>
      <c r="O270" s="852" t="s">
        <v>392</v>
      </c>
      <c r="P270" s="853" t="str">
        <f>IF((0=$C270),"",IFERROR(IF($C270&lt;2,$C270*M270,IF(AND(2&lt;=$C270,$C270&lt;=5),$C270*N270,IF($C270&gt;5,$C270*O270,"No Offer"))),"No Offer"))</f>
        <v/>
      </c>
      <c r="Q270" s="854" t="s">
        <v>1959</v>
      </c>
      <c r="R270" s="854" t="s">
        <v>1959</v>
      </c>
      <c r="S270" s="854" t="s">
        <v>1959</v>
      </c>
      <c r="T270" s="855" t="str">
        <f>IF((0=$C270),"",IFERROR(IF($C270&lt;2,$C270*Q270,IF(AND(2&lt;=$C270,$C270&lt;=5),$C270*R270,IF($C270&gt;5,$C270*S270,"No Offer"))),"No Offer"))</f>
        <v/>
      </c>
      <c r="U270" s="852" t="s">
        <v>402</v>
      </c>
      <c r="V270" s="852" t="s">
        <v>402</v>
      </c>
      <c r="W270" s="852" t="s">
        <v>402</v>
      </c>
      <c r="X270" s="853" t="str">
        <f>IF((0=$C270),"",IFERROR(IF($C270&lt;2,$C270*U270,IF(AND(2&lt;=$C270,$C270&lt;=5),$C270*V270,IF($C270&gt;5,$C270*W270,"No Offer"))),"No Offer"))</f>
        <v/>
      </c>
      <c r="Y270" s="854" t="s">
        <v>392</v>
      </c>
      <c r="Z270" s="854" t="s">
        <v>392</v>
      </c>
      <c r="AA270" s="854" t="s">
        <v>392</v>
      </c>
      <c r="AB270" s="855" t="str">
        <f>IF((0=$C270),"",IFERROR(IF($C270&lt;2,$C270*Y270,IF(AND(2&lt;=$C270,$C270&lt;=5),$C270*Z270,IF($C270&gt;5,$C270*AA270,"No Offer"))),"No Offer"))</f>
        <v/>
      </c>
    </row>
    <row r="271" spans="1:28" x14ac:dyDescent="0.2">
      <c r="A271" s="851"/>
      <c r="B271" s="558"/>
      <c r="C271" s="851"/>
      <c r="D271" s="851"/>
      <c r="E271" s="852"/>
      <c r="F271" s="852"/>
      <c r="G271" s="852"/>
      <c r="H271" s="862"/>
      <c r="I271" s="854"/>
      <c r="J271" s="854"/>
      <c r="K271" s="854"/>
      <c r="L271" s="863"/>
      <c r="M271" s="852"/>
      <c r="N271" s="852"/>
      <c r="O271" s="852"/>
      <c r="P271" s="862"/>
      <c r="Q271" s="854"/>
      <c r="R271" s="854"/>
      <c r="S271" s="854"/>
      <c r="T271" s="863"/>
      <c r="U271" s="852"/>
      <c r="V271" s="852"/>
      <c r="W271" s="852"/>
      <c r="X271" s="862"/>
      <c r="Y271" s="854"/>
      <c r="Z271" s="854"/>
      <c r="AA271" s="854"/>
      <c r="AB271" s="863"/>
    </row>
    <row r="272" spans="1:28" x14ac:dyDescent="0.2">
      <c r="A272" s="866"/>
      <c r="B272" s="586" t="s">
        <v>3040</v>
      </c>
      <c r="C272" s="866"/>
      <c r="D272" s="866"/>
      <c r="E272" s="858" t="s">
        <v>1059</v>
      </c>
      <c r="F272" s="859" t="s">
        <v>2162</v>
      </c>
      <c r="G272" s="858" t="s">
        <v>2129</v>
      </c>
      <c r="H272" s="860" t="str">
        <f>IF((0=$C272),"",IFERROR(IF($C272&lt;2,$C272*E272,IF(AND(2&lt;=$C272,$C272&lt;=5),$C272*F272,IF($C272&gt;5,$C272*G272,"No Offer"))),"No Offer"))</f>
        <v/>
      </c>
      <c r="I272" s="858" t="s">
        <v>1059</v>
      </c>
      <c r="J272" s="859" t="s">
        <v>2162</v>
      </c>
      <c r="K272" s="858" t="s">
        <v>2129</v>
      </c>
      <c r="L272" s="860" t="str">
        <f>IF((0=$C272),"",IFERROR(IF($C272&lt;2,$C272*I272,IF(AND(2&lt;=$C272,$C272&lt;=5),$C272*J272,IF($C272&gt;5,$C272*K272,"No Offer"))),"No Offer"))</f>
        <v/>
      </c>
      <c r="M272" s="858" t="s">
        <v>1059</v>
      </c>
      <c r="N272" s="859" t="s">
        <v>2162</v>
      </c>
      <c r="O272" s="858" t="s">
        <v>2129</v>
      </c>
      <c r="P272" s="860" t="str">
        <f>IF((0=$C272),"",IFERROR(IF($C272&lt;2,$C272*M272,IF(AND(2&lt;=$C272,$C272&lt;=5),$C272*N272,IF($C272&gt;5,$C272*O272,"No Offer"))),"No Offer"))</f>
        <v/>
      </c>
      <c r="Q272" s="858" t="s">
        <v>1059</v>
      </c>
      <c r="R272" s="859" t="s">
        <v>2162</v>
      </c>
      <c r="S272" s="858" t="s">
        <v>2129</v>
      </c>
      <c r="T272" s="860" t="str">
        <f>IF((0=$C272),"",IFERROR(IF($C272&lt;2,$C272*Q272,IF(AND(2&lt;=$C272,$C272&lt;=5),$C272*R272,IF($C272&gt;5,$C272*S272,"No Offer"))),"No Offer"))</f>
        <v/>
      </c>
      <c r="U272" s="858" t="s">
        <v>1059</v>
      </c>
      <c r="V272" s="859" t="s">
        <v>2162</v>
      </c>
      <c r="W272" s="858" t="s">
        <v>2129</v>
      </c>
      <c r="X272" s="860" t="str">
        <f>IF((0=$C272),"",IFERROR(IF($C272&lt;2,$C272*U272,IF(AND(2&lt;=$C272,$C272&lt;=5),$C272*V272,IF($C272&gt;5,$C272*W272,"No Offer"))),"No Offer"))</f>
        <v/>
      </c>
      <c r="Y272" s="858" t="s">
        <v>1059</v>
      </c>
      <c r="Z272" s="859" t="s">
        <v>2162</v>
      </c>
      <c r="AA272" s="858" t="s">
        <v>2129</v>
      </c>
      <c r="AB272" s="860" t="str">
        <f>IF((0=$C272),"",IFERROR(IF($C272&lt;2,$C272*Y272,IF(AND(2&lt;=$C272,$C272&lt;=5),$C272*Z272,IF($C272&gt;5,$C272*AA272,"No Offer"))),"No Offer"))</f>
        <v/>
      </c>
    </row>
    <row r="273" spans="1:28" x14ac:dyDescent="0.2">
      <c r="A273" s="851"/>
      <c r="B273" s="558"/>
      <c r="C273" s="851"/>
      <c r="D273" s="851"/>
      <c r="E273" s="852"/>
      <c r="F273" s="852"/>
      <c r="G273" s="852"/>
      <c r="H273" s="862"/>
      <c r="I273" s="854"/>
      <c r="J273" s="854"/>
      <c r="K273" s="854"/>
      <c r="L273" s="863"/>
      <c r="M273" s="852"/>
      <c r="N273" s="852"/>
      <c r="O273" s="852"/>
      <c r="P273" s="862"/>
      <c r="Q273" s="854"/>
      <c r="R273" s="854"/>
      <c r="S273" s="854"/>
      <c r="T273" s="863"/>
      <c r="U273" s="852"/>
      <c r="V273" s="852"/>
      <c r="W273" s="852"/>
      <c r="X273" s="862"/>
      <c r="Y273" s="854"/>
      <c r="Z273" s="854"/>
      <c r="AA273" s="854"/>
      <c r="AB273" s="863"/>
    </row>
    <row r="274" spans="1:28" ht="25.5" x14ac:dyDescent="0.2">
      <c r="A274" s="851" t="s">
        <v>3041</v>
      </c>
      <c r="B274" s="558" t="s">
        <v>3042</v>
      </c>
      <c r="C274" s="851">
        <f>'Series 1200 Input'!J274</f>
        <v>0</v>
      </c>
      <c r="D274" s="851" t="s">
        <v>30</v>
      </c>
      <c r="E274" s="852">
        <v>148.65</v>
      </c>
      <c r="F274" s="852">
        <v>105.12</v>
      </c>
      <c r="G274" s="852">
        <v>99.62</v>
      </c>
      <c r="H274" s="853" t="str">
        <f>IF((0=$C274),"",IFERROR(IF($C274&lt;2,$C274*E274,IF(AND(2&lt;=$C274,$C274&lt;=5),$C274*F274,IF($C274&gt;5,$C274*G274,"No Offer"))),"No Offer"))</f>
        <v/>
      </c>
      <c r="I274" s="854">
        <v>200</v>
      </c>
      <c r="J274" s="854">
        <v>200</v>
      </c>
      <c r="K274" s="854">
        <v>200</v>
      </c>
      <c r="L274" s="855" t="str">
        <f>IF((0=$C274),"",IFERROR(IF($C274&lt;2,$C274*I274,IF(AND(2&lt;=$C274,$C274&lt;=5),$C274*J274,IF($C274&gt;5,$C274*K274,"No Offer"))),"No Offer"))</f>
        <v/>
      </c>
      <c r="M274" s="852" t="s">
        <v>392</v>
      </c>
      <c r="N274" s="852" t="s">
        <v>392</v>
      </c>
      <c r="O274" s="852" t="s">
        <v>392</v>
      </c>
      <c r="P274" s="853" t="str">
        <f>IF((0=$C274),"",IFERROR(IF($C274&lt;2,$C274*M274,IF(AND(2&lt;=$C274,$C274&lt;=5),$C274*N274,IF($C274&gt;5,$C274*O274,"No Offer"))),"No Offer"))</f>
        <v/>
      </c>
      <c r="Q274" s="854">
        <v>70</v>
      </c>
      <c r="R274" s="854">
        <v>70</v>
      </c>
      <c r="S274" s="854">
        <v>70</v>
      </c>
      <c r="T274" s="855" t="str">
        <f>IF((0=$C274),"",IFERROR(IF($C274&lt;2,$C274*Q274,IF(AND(2&lt;=$C274,$C274&lt;=5),$C274*R274,IF($C274&gt;5,$C274*S274,"No Offer"))),"No Offer"))</f>
        <v/>
      </c>
      <c r="U274" s="852">
        <v>90</v>
      </c>
      <c r="V274" s="852">
        <v>84.5</v>
      </c>
      <c r="W274" s="852">
        <v>70.5</v>
      </c>
      <c r="X274" s="853" t="str">
        <f>IF((0=$C274),"",IFERROR(IF($C274&lt;2,$C274*U274,IF(AND(2&lt;=$C274,$C274&lt;=5),$C274*V274,IF($C274&gt;5,$C274*W274,"No Offer"))),"No Offer"))</f>
        <v/>
      </c>
      <c r="Y274" s="854" t="s">
        <v>392</v>
      </c>
      <c r="Z274" s="854" t="s">
        <v>392</v>
      </c>
      <c r="AA274" s="854" t="s">
        <v>392</v>
      </c>
      <c r="AB274" s="855" t="str">
        <f>IF((0=$C274),"",IFERROR(IF($C274&lt;2,$C274*Y274,IF(AND(2&lt;=$C274,$C274&lt;=5),$C274*Z274,IF($C274&gt;5,$C274*AA274,"No Offer"))),"No Offer"))</f>
        <v/>
      </c>
    </row>
    <row r="275" spans="1:28" x14ac:dyDescent="0.2">
      <c r="A275" s="851"/>
      <c r="B275" s="558"/>
      <c r="C275" s="851"/>
      <c r="D275" s="851"/>
      <c r="E275" s="852"/>
      <c r="F275" s="852"/>
      <c r="G275" s="852"/>
      <c r="H275" s="862"/>
      <c r="I275" s="854"/>
      <c r="J275" s="854"/>
      <c r="K275" s="854"/>
      <c r="L275" s="863"/>
      <c r="M275" s="852"/>
      <c r="N275" s="852"/>
      <c r="O275" s="852"/>
      <c r="P275" s="862"/>
      <c r="Q275" s="854"/>
      <c r="R275" s="854"/>
      <c r="S275" s="854"/>
      <c r="T275" s="863"/>
      <c r="U275" s="852"/>
      <c r="V275" s="852"/>
      <c r="W275" s="852"/>
      <c r="X275" s="862"/>
      <c r="Y275" s="854"/>
      <c r="Z275" s="854"/>
      <c r="AA275" s="854"/>
      <c r="AB275" s="863"/>
    </row>
    <row r="276" spans="1:28" ht="25.5" x14ac:dyDescent="0.2">
      <c r="A276" s="851" t="s">
        <v>3043</v>
      </c>
      <c r="B276" s="558" t="s">
        <v>3044</v>
      </c>
      <c r="C276" s="851">
        <f>'Series 1200 Input'!J276</f>
        <v>0</v>
      </c>
      <c r="D276" s="851" t="s">
        <v>30</v>
      </c>
      <c r="E276" s="852">
        <v>161.16999999999999</v>
      </c>
      <c r="F276" s="852">
        <v>105.12</v>
      </c>
      <c r="G276" s="852">
        <v>99.62</v>
      </c>
      <c r="H276" s="853" t="str">
        <f>IF((0=$C276),"",IFERROR(IF($C276&lt;2,$C276*E276,IF(AND(2&lt;=$C276,$C276&lt;=5),$C276*F276,IF($C276&gt;5,$C276*G276,"No Offer"))),"No Offer"))</f>
        <v/>
      </c>
      <c r="I276" s="854">
        <v>200</v>
      </c>
      <c r="J276" s="854">
        <v>200</v>
      </c>
      <c r="K276" s="854">
        <v>200</v>
      </c>
      <c r="L276" s="855" t="str">
        <f>IF((0=$C276),"",IFERROR(IF($C276&lt;2,$C276*I276,IF(AND(2&lt;=$C276,$C276&lt;=5),$C276*J276,IF($C276&gt;5,$C276*K276,"No Offer"))),"No Offer"))</f>
        <v/>
      </c>
      <c r="M276" s="852" t="s">
        <v>392</v>
      </c>
      <c r="N276" s="852" t="s">
        <v>392</v>
      </c>
      <c r="O276" s="852" t="s">
        <v>392</v>
      </c>
      <c r="P276" s="853" t="str">
        <f>IF((0=$C276),"",IFERROR(IF($C276&lt;2,$C276*M276,IF(AND(2&lt;=$C276,$C276&lt;=5),$C276*N276,IF($C276&gt;5,$C276*O276,"No Offer"))),"No Offer"))</f>
        <v/>
      </c>
      <c r="Q276" s="854">
        <v>85</v>
      </c>
      <c r="R276" s="854">
        <v>85</v>
      </c>
      <c r="S276" s="854">
        <v>85</v>
      </c>
      <c r="T276" s="855" t="str">
        <f>IF((0=$C276),"",IFERROR(IF($C276&lt;2,$C276*Q276,IF(AND(2&lt;=$C276,$C276&lt;=5),$C276*R276,IF($C276&gt;5,$C276*S276,"No Offer"))),"No Offer"))</f>
        <v/>
      </c>
      <c r="U276" s="852">
        <v>125</v>
      </c>
      <c r="V276" s="852">
        <v>118.5</v>
      </c>
      <c r="W276" s="852">
        <v>104.5</v>
      </c>
      <c r="X276" s="853" t="str">
        <f>IF((0=$C276),"",IFERROR(IF($C276&lt;2,$C276*U276,IF(AND(2&lt;=$C276,$C276&lt;=5),$C276*V276,IF($C276&gt;5,$C276*W276,"No Offer"))),"No Offer"))</f>
        <v/>
      </c>
      <c r="Y276" s="854" t="s">
        <v>392</v>
      </c>
      <c r="Z276" s="854" t="s">
        <v>392</v>
      </c>
      <c r="AA276" s="854" t="s">
        <v>392</v>
      </c>
      <c r="AB276" s="855" t="str">
        <f>IF((0=$C276),"",IFERROR(IF($C276&lt;2,$C276*Y276,IF(AND(2&lt;=$C276,$C276&lt;=5),$C276*Z276,IF($C276&gt;5,$C276*AA276,"No Offer"))),"No Offer"))</f>
        <v/>
      </c>
    </row>
    <row r="277" spans="1:28" x14ac:dyDescent="0.2">
      <c r="A277" s="851"/>
      <c r="B277" s="558"/>
      <c r="C277" s="851"/>
      <c r="D277" s="851"/>
      <c r="E277" s="852"/>
      <c r="F277" s="852"/>
      <c r="G277" s="852"/>
      <c r="H277" s="862"/>
      <c r="I277" s="854"/>
      <c r="J277" s="854"/>
      <c r="K277" s="854"/>
      <c r="L277" s="863"/>
      <c r="M277" s="852"/>
      <c r="N277" s="852"/>
      <c r="O277" s="852"/>
      <c r="P277" s="862"/>
      <c r="Q277" s="854"/>
      <c r="R277" s="854"/>
      <c r="S277" s="854"/>
      <c r="T277" s="863"/>
      <c r="U277" s="852"/>
      <c r="V277" s="852"/>
      <c r="W277" s="852"/>
      <c r="X277" s="862"/>
      <c r="Y277" s="854"/>
      <c r="Z277" s="854"/>
      <c r="AA277" s="854"/>
      <c r="AB277" s="863"/>
    </row>
    <row r="278" spans="1:28" ht="25.5" x14ac:dyDescent="0.2">
      <c r="A278" s="851" t="s">
        <v>3045</v>
      </c>
      <c r="B278" s="558" t="s">
        <v>3046</v>
      </c>
      <c r="C278" s="851">
        <f>'Series 1200 Input'!J278</f>
        <v>0</v>
      </c>
      <c r="D278" s="851" t="s">
        <v>30</v>
      </c>
      <c r="E278" s="852">
        <v>339.02</v>
      </c>
      <c r="F278" s="852">
        <v>249.2</v>
      </c>
      <c r="G278" s="852">
        <v>204.3</v>
      </c>
      <c r="H278" s="853" t="str">
        <f>IF((0=$C278),"",IFERROR(IF($C278&lt;2,$C278*E278,IF(AND(2&lt;=$C278,$C278&lt;=5),$C278*F278,IF($C278&gt;5,$C278*G278,"No Offer"))),"No Offer"))</f>
        <v/>
      </c>
      <c r="I278" s="854">
        <v>200</v>
      </c>
      <c r="J278" s="854">
        <v>200</v>
      </c>
      <c r="K278" s="854">
        <v>200</v>
      </c>
      <c r="L278" s="855" t="str">
        <f>IF((0=$C278),"",IFERROR(IF($C278&lt;2,$C278*I278,IF(AND(2&lt;=$C278,$C278&lt;=5),$C278*J278,IF($C278&gt;5,$C278*K278,"No Offer"))),"No Offer"))</f>
        <v/>
      </c>
      <c r="M278" s="852" t="s">
        <v>392</v>
      </c>
      <c r="N278" s="852" t="s">
        <v>392</v>
      </c>
      <c r="O278" s="852" t="s">
        <v>392</v>
      </c>
      <c r="P278" s="853" t="str">
        <f>IF((0=$C278),"",IFERROR(IF($C278&lt;2,$C278*M278,IF(AND(2&lt;=$C278,$C278&lt;=5),$C278*N278,IF($C278&gt;5,$C278*O278,"No Offer"))),"No Offer"))</f>
        <v/>
      </c>
      <c r="Q278" s="854">
        <v>125</v>
      </c>
      <c r="R278" s="854">
        <v>125</v>
      </c>
      <c r="S278" s="854">
        <v>125</v>
      </c>
      <c r="T278" s="855" t="str">
        <f>IF((0=$C278),"",IFERROR(IF($C278&lt;2,$C278*Q278,IF(AND(2&lt;=$C278,$C278&lt;=5),$C278*R278,IF($C278&gt;5,$C278*S278,"No Offer"))),"No Offer"))</f>
        <v/>
      </c>
      <c r="U278" s="852">
        <v>190</v>
      </c>
      <c r="V278" s="852">
        <v>178.5</v>
      </c>
      <c r="W278" s="852">
        <v>156.25</v>
      </c>
      <c r="X278" s="853" t="str">
        <f>IF((0=$C278),"",IFERROR(IF($C278&lt;2,$C278*U278,IF(AND(2&lt;=$C278,$C278&lt;=5),$C278*V278,IF($C278&gt;5,$C278*W278,"No Offer"))),"No Offer"))</f>
        <v/>
      </c>
      <c r="Y278" s="854" t="s">
        <v>392</v>
      </c>
      <c r="Z278" s="854" t="s">
        <v>392</v>
      </c>
      <c r="AA278" s="854" t="s">
        <v>392</v>
      </c>
      <c r="AB278" s="855" t="str">
        <f>IF((0=$C278),"",IFERROR(IF($C278&lt;2,$C278*Y278,IF(AND(2&lt;=$C278,$C278&lt;=5),$C278*Z278,IF($C278&gt;5,$C278*AA278,"No Offer"))),"No Offer"))</f>
        <v/>
      </c>
    </row>
    <row r="279" spans="1:28" x14ac:dyDescent="0.2">
      <c r="A279" s="851"/>
      <c r="B279" s="558"/>
      <c r="C279" s="851"/>
      <c r="D279" s="851"/>
      <c r="E279" s="852"/>
      <c r="F279" s="852"/>
      <c r="G279" s="852"/>
      <c r="H279" s="862"/>
      <c r="I279" s="854"/>
      <c r="J279" s="854"/>
      <c r="K279" s="854"/>
      <c r="L279" s="863"/>
      <c r="M279" s="852"/>
      <c r="N279" s="852"/>
      <c r="O279" s="852"/>
      <c r="P279" s="862"/>
      <c r="Q279" s="854"/>
      <c r="R279" s="854"/>
      <c r="S279" s="854"/>
      <c r="T279" s="863"/>
      <c r="U279" s="852"/>
      <c r="V279" s="852"/>
      <c r="W279" s="852"/>
      <c r="X279" s="862"/>
      <c r="Y279" s="854"/>
      <c r="Z279" s="854"/>
      <c r="AA279" s="854"/>
      <c r="AB279" s="863"/>
    </row>
    <row r="280" spans="1:28" ht="25.5" x14ac:dyDescent="0.2">
      <c r="A280" s="851" t="s">
        <v>3047</v>
      </c>
      <c r="B280" s="558" t="s">
        <v>3048</v>
      </c>
      <c r="C280" s="851">
        <f>'Series 1200 Input'!J280</f>
        <v>0</v>
      </c>
      <c r="D280" s="851" t="s">
        <v>30</v>
      </c>
      <c r="E280" s="852">
        <v>148.65</v>
      </c>
      <c r="F280" s="852">
        <v>105.12</v>
      </c>
      <c r="G280" s="852">
        <v>99.62</v>
      </c>
      <c r="H280" s="853" t="str">
        <f>IF((0=$C280),"",IFERROR(IF($C280&lt;2,$C280*E280,IF(AND(2&lt;=$C280,$C280&lt;=5),$C280*F280,IF($C280&gt;5,$C280*G280,"No Offer"))),"No Offer"))</f>
        <v/>
      </c>
      <c r="I280" s="854">
        <v>200</v>
      </c>
      <c r="J280" s="854">
        <v>200</v>
      </c>
      <c r="K280" s="854">
        <v>200</v>
      </c>
      <c r="L280" s="855" t="str">
        <f>IF((0=$C280),"",IFERROR(IF($C280&lt;2,$C280*I280,IF(AND(2&lt;=$C280,$C280&lt;=5),$C280*J280,IF($C280&gt;5,$C280*K280,"No Offer"))),"No Offer"))</f>
        <v/>
      </c>
      <c r="M280" s="852" t="s">
        <v>392</v>
      </c>
      <c r="N280" s="852" t="s">
        <v>392</v>
      </c>
      <c r="O280" s="852" t="s">
        <v>392</v>
      </c>
      <c r="P280" s="853" t="str">
        <f>IF((0=$C280),"",IFERROR(IF($C280&lt;2,$C280*M280,IF(AND(2&lt;=$C280,$C280&lt;=5),$C280*N280,IF($C280&gt;5,$C280*O280,"No Offer"))),"No Offer"))</f>
        <v/>
      </c>
      <c r="Q280" s="854">
        <v>70</v>
      </c>
      <c r="R280" s="854">
        <v>70</v>
      </c>
      <c r="S280" s="854">
        <v>70</v>
      </c>
      <c r="T280" s="855" t="str">
        <f>IF((0=$C280),"",IFERROR(IF($C280&lt;2,$C280*Q280,IF(AND(2&lt;=$C280,$C280&lt;=5),$C280*R280,IF($C280&gt;5,$C280*S280,"No Offer"))),"No Offer"))</f>
        <v/>
      </c>
      <c r="U280" s="852">
        <v>93.2</v>
      </c>
      <c r="V280" s="852">
        <v>87.7</v>
      </c>
      <c r="W280" s="852">
        <v>73.7</v>
      </c>
      <c r="X280" s="853" t="str">
        <f>IF((0=$C280),"",IFERROR(IF($C280&lt;2,$C280*U280,IF(AND(2&lt;=$C280,$C280&lt;=5),$C280*V280,IF($C280&gt;5,$C280*W280,"No Offer"))),"No Offer"))</f>
        <v/>
      </c>
      <c r="Y280" s="854" t="s">
        <v>392</v>
      </c>
      <c r="Z280" s="854" t="s">
        <v>392</v>
      </c>
      <c r="AA280" s="854" t="s">
        <v>392</v>
      </c>
      <c r="AB280" s="855" t="str">
        <f>IF((0=$C280),"",IFERROR(IF($C280&lt;2,$C280*Y280,IF(AND(2&lt;=$C280,$C280&lt;=5),$C280*Z280,IF($C280&gt;5,$C280*AA280,"No Offer"))),"No Offer"))</f>
        <v/>
      </c>
    </row>
    <row r="281" spans="1:28" x14ac:dyDescent="0.2">
      <c r="A281" s="851"/>
      <c r="B281" s="558"/>
      <c r="C281" s="851"/>
      <c r="D281" s="851"/>
      <c r="E281" s="852"/>
      <c r="F281" s="852"/>
      <c r="G281" s="852"/>
      <c r="H281" s="862"/>
      <c r="I281" s="854"/>
      <c r="J281" s="854"/>
      <c r="K281" s="854"/>
      <c r="L281" s="863"/>
      <c r="M281" s="852"/>
      <c r="N281" s="852"/>
      <c r="O281" s="852"/>
      <c r="P281" s="862"/>
      <c r="Q281" s="854"/>
      <c r="R281" s="854"/>
      <c r="S281" s="854"/>
      <c r="T281" s="863"/>
      <c r="U281" s="852"/>
      <c r="V281" s="852"/>
      <c r="W281" s="852"/>
      <c r="X281" s="862"/>
      <c r="Y281" s="854"/>
      <c r="Z281" s="854"/>
      <c r="AA281" s="854"/>
      <c r="AB281" s="863"/>
    </row>
    <row r="282" spans="1:28" ht="25.5" x14ac:dyDescent="0.2">
      <c r="A282" s="851" t="s">
        <v>3049</v>
      </c>
      <c r="B282" s="558" t="s">
        <v>3050</v>
      </c>
      <c r="C282" s="851">
        <f>'Series 1200 Input'!J282</f>
        <v>0</v>
      </c>
      <c r="D282" s="851" t="s">
        <v>30</v>
      </c>
      <c r="E282" s="852">
        <v>161.16999999999999</v>
      </c>
      <c r="F282" s="852">
        <v>117.65</v>
      </c>
      <c r="G282" s="852">
        <v>112.14</v>
      </c>
      <c r="H282" s="853" t="str">
        <f>IF((0=$C282),"",IFERROR(IF($C282&lt;2,$C282*E282,IF(AND(2&lt;=$C282,$C282&lt;=5),$C282*F282,IF($C282&gt;5,$C282*G282,"No Offer"))),"No Offer"))</f>
        <v/>
      </c>
      <c r="I282" s="854">
        <v>200</v>
      </c>
      <c r="J282" s="854">
        <v>200</v>
      </c>
      <c r="K282" s="854">
        <v>200</v>
      </c>
      <c r="L282" s="855" t="str">
        <f>IF((0=$C282),"",IFERROR(IF($C282&lt;2,$C282*I282,IF(AND(2&lt;=$C282,$C282&lt;=5),$C282*J282,IF($C282&gt;5,$C282*K282,"No Offer"))),"No Offer"))</f>
        <v/>
      </c>
      <c r="M282" s="852" t="s">
        <v>392</v>
      </c>
      <c r="N282" s="852" t="s">
        <v>392</v>
      </c>
      <c r="O282" s="852" t="s">
        <v>392</v>
      </c>
      <c r="P282" s="853" t="str">
        <f>IF((0=$C282),"",IFERROR(IF($C282&lt;2,$C282*M282,IF(AND(2&lt;=$C282,$C282&lt;=5),$C282*N282,IF($C282&gt;5,$C282*O282,"No Offer"))),"No Offer"))</f>
        <v/>
      </c>
      <c r="Q282" s="854">
        <v>85</v>
      </c>
      <c r="R282" s="854">
        <v>85</v>
      </c>
      <c r="S282" s="854">
        <v>85</v>
      </c>
      <c r="T282" s="855" t="str">
        <f>IF((0=$C282),"",IFERROR(IF($C282&lt;2,$C282*Q282,IF(AND(2&lt;=$C282,$C282&lt;=5),$C282*R282,IF($C282&gt;5,$C282*S282,"No Offer"))),"No Offer"))</f>
        <v/>
      </c>
      <c r="U282" s="852">
        <v>128.19999999999999</v>
      </c>
      <c r="V282" s="852">
        <v>121.7</v>
      </c>
      <c r="W282" s="852">
        <v>107.7</v>
      </c>
      <c r="X282" s="853" t="str">
        <f>IF((0=$C282),"",IFERROR(IF($C282&lt;2,$C282*U282,IF(AND(2&lt;=$C282,$C282&lt;=5),$C282*V282,IF($C282&gt;5,$C282*W282,"No Offer"))),"No Offer"))</f>
        <v/>
      </c>
      <c r="Y282" s="854" t="s">
        <v>392</v>
      </c>
      <c r="Z282" s="854" t="s">
        <v>392</v>
      </c>
      <c r="AA282" s="854" t="s">
        <v>392</v>
      </c>
      <c r="AB282" s="855" t="str">
        <f>IF((0=$C282),"",IFERROR(IF($C282&lt;2,$C282*Y282,IF(AND(2&lt;=$C282,$C282&lt;=5),$C282*Z282,IF($C282&gt;5,$C282*AA282,"No Offer"))),"No Offer"))</f>
        <v/>
      </c>
    </row>
    <row r="283" spans="1:28" x14ac:dyDescent="0.2">
      <c r="A283" s="851"/>
      <c r="B283" s="558"/>
      <c r="C283" s="851"/>
      <c r="D283" s="851"/>
      <c r="E283" s="852"/>
      <c r="F283" s="852"/>
      <c r="G283" s="852"/>
      <c r="H283" s="862"/>
      <c r="I283" s="854"/>
      <c r="J283" s="854"/>
      <c r="K283" s="854"/>
      <c r="L283" s="863"/>
      <c r="M283" s="852"/>
      <c r="N283" s="852"/>
      <c r="O283" s="852"/>
      <c r="P283" s="862"/>
      <c r="Q283" s="854"/>
      <c r="R283" s="854"/>
      <c r="S283" s="854"/>
      <c r="T283" s="863"/>
      <c r="U283" s="852"/>
      <c r="V283" s="852"/>
      <c r="W283" s="852"/>
      <c r="X283" s="862"/>
      <c r="Y283" s="854"/>
      <c r="Z283" s="854"/>
      <c r="AA283" s="854"/>
      <c r="AB283" s="863"/>
    </row>
    <row r="284" spans="1:28" ht="25.5" x14ac:dyDescent="0.2">
      <c r="A284" s="851" t="s">
        <v>3051</v>
      </c>
      <c r="B284" s="558" t="s">
        <v>3052</v>
      </c>
      <c r="C284" s="851">
        <f>'Series 1200 Input'!J284</f>
        <v>0</v>
      </c>
      <c r="D284" s="851" t="s">
        <v>30</v>
      </c>
      <c r="E284" s="852">
        <v>339.02</v>
      </c>
      <c r="F284" s="852">
        <v>249.2</v>
      </c>
      <c r="G284" s="852">
        <v>249.2</v>
      </c>
      <c r="H284" s="853" t="str">
        <f>IF((0=$C284),"",IFERROR(IF($C284&lt;2,$C284*E284,IF(AND(2&lt;=$C284,$C284&lt;=5),$C284*F284,IF($C284&gt;5,$C284*G284,"No Offer"))),"No Offer"))</f>
        <v/>
      </c>
      <c r="I284" s="854">
        <v>200</v>
      </c>
      <c r="J284" s="854">
        <v>200</v>
      </c>
      <c r="K284" s="854">
        <v>200</v>
      </c>
      <c r="L284" s="855" t="str">
        <f>IF((0=$C284),"",IFERROR(IF($C284&lt;2,$C284*I284,IF(AND(2&lt;=$C284,$C284&lt;=5),$C284*J284,IF($C284&gt;5,$C284*K284,"No Offer"))),"No Offer"))</f>
        <v/>
      </c>
      <c r="M284" s="852" t="s">
        <v>392</v>
      </c>
      <c r="N284" s="852" t="s">
        <v>392</v>
      </c>
      <c r="O284" s="852" t="s">
        <v>392</v>
      </c>
      <c r="P284" s="853" t="str">
        <f>IF((0=$C284),"",IFERROR(IF($C284&lt;2,$C284*M284,IF(AND(2&lt;=$C284,$C284&lt;=5),$C284*N284,IF($C284&gt;5,$C284*O284,"No Offer"))),"No Offer"))</f>
        <v/>
      </c>
      <c r="Q284" s="854">
        <v>125</v>
      </c>
      <c r="R284" s="854">
        <v>125</v>
      </c>
      <c r="S284" s="854">
        <v>125</v>
      </c>
      <c r="T284" s="855" t="str">
        <f>IF((0=$C284),"",IFERROR(IF($C284&lt;2,$C284*Q284,IF(AND(2&lt;=$C284,$C284&lt;=5),$C284*R284,IF($C284&gt;5,$C284*S284,"No Offer"))),"No Offer"))</f>
        <v/>
      </c>
      <c r="U284" s="852">
        <v>210</v>
      </c>
      <c r="V284" s="852">
        <v>198.5</v>
      </c>
      <c r="W284" s="852">
        <v>178.5</v>
      </c>
      <c r="X284" s="853" t="str">
        <f>IF((0=$C284),"",IFERROR(IF($C284&lt;2,$C284*U284,IF(AND(2&lt;=$C284,$C284&lt;=5),$C284*V284,IF($C284&gt;5,$C284*W284,"No Offer"))),"No Offer"))</f>
        <v/>
      </c>
      <c r="Y284" s="854" t="s">
        <v>392</v>
      </c>
      <c r="Z284" s="854" t="s">
        <v>392</v>
      </c>
      <c r="AA284" s="854" t="s">
        <v>392</v>
      </c>
      <c r="AB284" s="855" t="str">
        <f>IF((0=$C284),"",IFERROR(IF($C284&lt;2,$C284*Y284,IF(AND(2&lt;=$C284,$C284&lt;=5),$C284*Z284,IF($C284&gt;5,$C284*AA284,"No Offer"))),"No Offer"))</f>
        <v/>
      </c>
    </row>
    <row r="285" spans="1:28" x14ac:dyDescent="0.2">
      <c r="A285" s="851"/>
      <c r="B285" s="558"/>
      <c r="C285" s="851"/>
      <c r="D285" s="851"/>
      <c r="E285" s="852"/>
      <c r="F285" s="852"/>
      <c r="G285" s="852"/>
      <c r="H285" s="862"/>
      <c r="I285" s="854"/>
      <c r="J285" s="854"/>
      <c r="K285" s="854"/>
      <c r="L285" s="863"/>
      <c r="M285" s="852"/>
      <c r="N285" s="852"/>
      <c r="O285" s="852"/>
      <c r="P285" s="862"/>
      <c r="Q285" s="854"/>
      <c r="R285" s="854"/>
      <c r="S285" s="854"/>
      <c r="T285" s="863"/>
      <c r="U285" s="852"/>
      <c r="V285" s="852"/>
      <c r="W285" s="852"/>
      <c r="X285" s="862"/>
      <c r="Y285" s="854"/>
      <c r="Z285" s="854"/>
      <c r="AA285" s="854"/>
      <c r="AB285" s="863"/>
    </row>
    <row r="286" spans="1:28" ht="25.5" x14ac:dyDescent="0.2">
      <c r="A286" s="851" t="s">
        <v>3053</v>
      </c>
      <c r="B286" s="558" t="s">
        <v>3054</v>
      </c>
      <c r="C286" s="851">
        <f>'Series 1200 Input'!J286</f>
        <v>0</v>
      </c>
      <c r="D286" s="851" t="s">
        <v>30</v>
      </c>
      <c r="E286" s="852">
        <v>148.65</v>
      </c>
      <c r="F286" s="852">
        <v>148.65</v>
      </c>
      <c r="G286" s="852">
        <v>148.65</v>
      </c>
      <c r="H286" s="853" t="str">
        <f>IF((0=$C286),"",IFERROR(IF($C286&lt;2,$C286*E286,IF(AND(2&lt;=$C286,$C286&lt;=5),$C286*F286,IF($C286&gt;5,$C286*G286,"No Offer"))),"No Offer"))</f>
        <v/>
      </c>
      <c r="I286" s="854">
        <v>200</v>
      </c>
      <c r="J286" s="854">
        <v>200</v>
      </c>
      <c r="K286" s="854">
        <v>200</v>
      </c>
      <c r="L286" s="855" t="str">
        <f>IF((0=$C286),"",IFERROR(IF($C286&lt;2,$C286*I286,IF(AND(2&lt;=$C286,$C286&lt;=5),$C286*J286,IF($C286&gt;5,$C286*K286,"No Offer"))),"No Offer"))</f>
        <v/>
      </c>
      <c r="M286" s="852" t="s">
        <v>392</v>
      </c>
      <c r="N286" s="852" t="s">
        <v>392</v>
      </c>
      <c r="O286" s="852" t="s">
        <v>392</v>
      </c>
      <c r="P286" s="853" t="str">
        <f>IF((0=$C286),"",IFERROR(IF($C286&lt;2,$C286*M286,IF(AND(2&lt;=$C286,$C286&lt;=5),$C286*N286,IF($C286&gt;5,$C286*O286,"No Offer"))),"No Offer"))</f>
        <v/>
      </c>
      <c r="Q286" s="854">
        <v>70</v>
      </c>
      <c r="R286" s="854">
        <v>70</v>
      </c>
      <c r="S286" s="854">
        <v>70</v>
      </c>
      <c r="T286" s="855" t="str">
        <f>IF((0=$C286),"",IFERROR(IF($C286&lt;2,$C286*Q286,IF(AND(2&lt;=$C286,$C286&lt;=5),$C286*R286,IF($C286&gt;5,$C286*S286,"No Offer"))),"No Offer"))</f>
        <v/>
      </c>
      <c r="U286" s="852">
        <v>155</v>
      </c>
      <c r="V286" s="852">
        <v>145</v>
      </c>
      <c r="W286" s="852">
        <v>130</v>
      </c>
      <c r="X286" s="853" t="str">
        <f>IF((0=$C286),"",IFERROR(IF($C286&lt;2,$C286*U286,IF(AND(2&lt;=$C286,$C286&lt;=5),$C286*V286,IF($C286&gt;5,$C286*W286,"No Offer"))),"No Offer"))</f>
        <v/>
      </c>
      <c r="Y286" s="854" t="s">
        <v>392</v>
      </c>
      <c r="Z286" s="854" t="s">
        <v>392</v>
      </c>
      <c r="AA286" s="854" t="s">
        <v>392</v>
      </c>
      <c r="AB286" s="855" t="str">
        <f>IF((0=$C286),"",IFERROR(IF($C286&lt;2,$C286*Y286,IF(AND(2&lt;=$C286,$C286&lt;=5),$C286*Z286,IF($C286&gt;5,$C286*AA286,"No Offer"))),"No Offer"))</f>
        <v/>
      </c>
    </row>
    <row r="287" spans="1:28" x14ac:dyDescent="0.2">
      <c r="A287" s="851"/>
      <c r="B287" s="558"/>
      <c r="C287" s="851"/>
      <c r="D287" s="851"/>
      <c r="E287" s="852"/>
      <c r="F287" s="852"/>
      <c r="G287" s="852"/>
      <c r="H287" s="862"/>
      <c r="I287" s="854"/>
      <c r="J287" s="854"/>
      <c r="K287" s="854"/>
      <c r="L287" s="863"/>
      <c r="M287" s="852"/>
      <c r="N287" s="852"/>
      <c r="O287" s="852"/>
      <c r="P287" s="862"/>
      <c r="Q287" s="854"/>
      <c r="R287" s="854"/>
      <c r="S287" s="854"/>
      <c r="T287" s="863"/>
      <c r="U287" s="852"/>
      <c r="V287" s="852"/>
      <c r="W287" s="852"/>
      <c r="X287" s="862"/>
      <c r="Y287" s="854"/>
      <c r="Z287" s="854"/>
      <c r="AA287" s="854"/>
      <c r="AB287" s="863"/>
    </row>
    <row r="288" spans="1:28" ht="25.5" x14ac:dyDescent="0.2">
      <c r="A288" s="851" t="s">
        <v>3055</v>
      </c>
      <c r="B288" s="558" t="s">
        <v>3056</v>
      </c>
      <c r="C288" s="851">
        <f>'Series 1200 Input'!J288</f>
        <v>0</v>
      </c>
      <c r="D288" s="851" t="s">
        <v>30</v>
      </c>
      <c r="E288" s="852">
        <v>161.16999999999999</v>
      </c>
      <c r="F288" s="852">
        <v>117.65</v>
      </c>
      <c r="G288" s="852">
        <v>117.65</v>
      </c>
      <c r="H288" s="853" t="str">
        <f>IF((0=$C288),"",IFERROR(IF($C288&lt;2,$C288*E288,IF(AND(2&lt;=$C288,$C288&lt;=5),$C288*F288,IF($C288&gt;5,$C288*G288,"No Offer"))),"No Offer"))</f>
        <v/>
      </c>
      <c r="I288" s="854">
        <v>200</v>
      </c>
      <c r="J288" s="854">
        <v>200</v>
      </c>
      <c r="K288" s="854">
        <v>200</v>
      </c>
      <c r="L288" s="855" t="str">
        <f>IF((0=$C288),"",IFERROR(IF($C288&lt;2,$C288*I288,IF(AND(2&lt;=$C288,$C288&lt;=5),$C288*J288,IF($C288&gt;5,$C288*K288,"No Offer"))),"No Offer"))</f>
        <v/>
      </c>
      <c r="M288" s="852" t="s">
        <v>392</v>
      </c>
      <c r="N288" s="852" t="s">
        <v>392</v>
      </c>
      <c r="O288" s="852" t="s">
        <v>392</v>
      </c>
      <c r="P288" s="853" t="str">
        <f>IF((0=$C288),"",IFERROR(IF($C288&lt;2,$C288*M288,IF(AND(2&lt;=$C288,$C288&lt;=5),$C288*N288,IF($C288&gt;5,$C288*O288,"No Offer"))),"No Offer"))</f>
        <v/>
      </c>
      <c r="Q288" s="854">
        <v>85</v>
      </c>
      <c r="R288" s="854">
        <v>85</v>
      </c>
      <c r="S288" s="854">
        <v>85</v>
      </c>
      <c r="T288" s="855" t="str">
        <f>IF((0=$C288),"",IFERROR(IF($C288&lt;2,$C288*Q288,IF(AND(2&lt;=$C288,$C288&lt;=5),$C288*R288,IF($C288&gt;5,$C288*S288,"No Offer"))),"No Offer"))</f>
        <v/>
      </c>
      <c r="U288" s="852">
        <v>190</v>
      </c>
      <c r="V288" s="852">
        <v>165</v>
      </c>
      <c r="W288" s="852">
        <v>145</v>
      </c>
      <c r="X288" s="853" t="str">
        <f>IF((0=$C288),"",IFERROR(IF($C288&lt;2,$C288*U288,IF(AND(2&lt;=$C288,$C288&lt;=5),$C288*V288,IF($C288&gt;5,$C288*W288,"No Offer"))),"No Offer"))</f>
        <v/>
      </c>
      <c r="Y288" s="854" t="s">
        <v>392</v>
      </c>
      <c r="Z288" s="854" t="s">
        <v>392</v>
      </c>
      <c r="AA288" s="854" t="s">
        <v>392</v>
      </c>
      <c r="AB288" s="855" t="str">
        <f>IF((0=$C288),"",IFERROR(IF($C288&lt;2,$C288*Y288,IF(AND(2&lt;=$C288,$C288&lt;=5),$C288*Z288,IF($C288&gt;5,$C288*AA288,"No Offer"))),"No Offer"))</f>
        <v/>
      </c>
    </row>
    <row r="289" spans="1:28" x14ac:dyDescent="0.2">
      <c r="A289" s="851"/>
      <c r="B289" s="558"/>
      <c r="C289" s="851"/>
      <c r="D289" s="851"/>
      <c r="E289" s="852"/>
      <c r="F289" s="852"/>
      <c r="G289" s="852"/>
      <c r="H289" s="862"/>
      <c r="I289" s="854"/>
      <c r="J289" s="854"/>
      <c r="K289" s="854"/>
      <c r="L289" s="863"/>
      <c r="M289" s="852"/>
      <c r="N289" s="852"/>
      <c r="O289" s="852"/>
      <c r="P289" s="862"/>
      <c r="Q289" s="854"/>
      <c r="R289" s="854"/>
      <c r="S289" s="854"/>
      <c r="T289" s="863"/>
      <c r="U289" s="852"/>
      <c r="V289" s="852"/>
      <c r="W289" s="852"/>
      <c r="X289" s="862"/>
      <c r="Y289" s="854"/>
      <c r="Z289" s="854"/>
      <c r="AA289" s="854"/>
      <c r="AB289" s="863"/>
    </row>
    <row r="290" spans="1:28" ht="25.5" x14ac:dyDescent="0.2">
      <c r="A290" s="851" t="s">
        <v>3057</v>
      </c>
      <c r="B290" s="558" t="s">
        <v>3058</v>
      </c>
      <c r="C290" s="851">
        <f>'Series 1200 Input'!J290</f>
        <v>0</v>
      </c>
      <c r="D290" s="851" t="s">
        <v>30</v>
      </c>
      <c r="E290" s="852">
        <v>339.02</v>
      </c>
      <c r="F290" s="852">
        <v>249.2</v>
      </c>
      <c r="G290" s="852">
        <v>249.2</v>
      </c>
      <c r="H290" s="853" t="str">
        <f>IF((0=$C290),"",IFERROR(IF($C290&lt;2,$C290*E290,IF(AND(2&lt;=$C290,$C290&lt;=5),$C290*F290,IF($C290&gt;5,$C290*G290,"No Offer"))),"No Offer"))</f>
        <v/>
      </c>
      <c r="I290" s="854">
        <v>200</v>
      </c>
      <c r="J290" s="854">
        <v>200</v>
      </c>
      <c r="K290" s="854">
        <v>200</v>
      </c>
      <c r="L290" s="855" t="str">
        <f>IF((0=$C290),"",IFERROR(IF($C290&lt;2,$C290*I290,IF(AND(2&lt;=$C290,$C290&lt;=5),$C290*J290,IF($C290&gt;5,$C290*K290,"No Offer"))),"No Offer"))</f>
        <v/>
      </c>
      <c r="M290" s="852" t="s">
        <v>392</v>
      </c>
      <c r="N290" s="852" t="s">
        <v>392</v>
      </c>
      <c r="O290" s="852" t="s">
        <v>392</v>
      </c>
      <c r="P290" s="853" t="str">
        <f>IF((0=$C290),"",IFERROR(IF($C290&lt;2,$C290*M290,IF(AND(2&lt;=$C290,$C290&lt;=5),$C290*N290,IF($C290&gt;5,$C290*O290,"No Offer"))),"No Offer"))</f>
        <v/>
      </c>
      <c r="Q290" s="854">
        <v>125</v>
      </c>
      <c r="R290" s="854">
        <v>125</v>
      </c>
      <c r="S290" s="854">
        <v>125</v>
      </c>
      <c r="T290" s="855" t="str">
        <f>IF((0=$C290),"",IFERROR(IF($C290&lt;2,$C290*Q290,IF(AND(2&lt;=$C290,$C290&lt;=5),$C290*R290,IF($C290&gt;5,$C290*S290,"No Offer"))),"No Offer"))</f>
        <v/>
      </c>
      <c r="U290" s="852">
        <v>245</v>
      </c>
      <c r="V290" s="852">
        <v>220</v>
      </c>
      <c r="W290" s="852">
        <v>200</v>
      </c>
      <c r="X290" s="853" t="str">
        <f>IF((0=$C290),"",IFERROR(IF($C290&lt;2,$C290*U290,IF(AND(2&lt;=$C290,$C290&lt;=5),$C290*V290,IF($C290&gt;5,$C290*W290,"No Offer"))),"No Offer"))</f>
        <v/>
      </c>
      <c r="Y290" s="854" t="s">
        <v>392</v>
      </c>
      <c r="Z290" s="854" t="s">
        <v>392</v>
      </c>
      <c r="AA290" s="854" t="s">
        <v>392</v>
      </c>
      <c r="AB290" s="855" t="str">
        <f>IF((0=$C290),"",IFERROR(IF($C290&lt;2,$C290*Y290,IF(AND(2&lt;=$C290,$C290&lt;=5),$C290*Z290,IF($C290&gt;5,$C290*AA290,"No Offer"))),"No Offer"))</f>
        <v/>
      </c>
    </row>
    <row r="291" spans="1:28" x14ac:dyDescent="0.2">
      <c r="A291" s="851"/>
      <c r="B291" s="558"/>
      <c r="C291" s="851"/>
      <c r="D291" s="851"/>
      <c r="E291" s="852"/>
      <c r="F291" s="852"/>
      <c r="G291" s="852"/>
      <c r="H291" s="862"/>
      <c r="I291" s="854"/>
      <c r="J291" s="854"/>
      <c r="K291" s="854"/>
      <c r="L291" s="863"/>
      <c r="M291" s="852"/>
      <c r="N291" s="852"/>
      <c r="O291" s="852"/>
      <c r="P291" s="862"/>
      <c r="Q291" s="854"/>
      <c r="R291" s="854"/>
      <c r="S291" s="854"/>
      <c r="T291" s="863"/>
      <c r="U291" s="852"/>
      <c r="V291" s="852"/>
      <c r="W291" s="852"/>
      <c r="X291" s="862"/>
      <c r="Y291" s="854"/>
      <c r="Z291" s="854"/>
      <c r="AA291" s="854"/>
      <c r="AB291" s="863"/>
    </row>
    <row r="292" spans="1:28" ht="25.5" x14ac:dyDescent="0.2">
      <c r="A292" s="851" t="s">
        <v>3059</v>
      </c>
      <c r="B292" s="558" t="s">
        <v>3060</v>
      </c>
      <c r="C292" s="851">
        <f>'Series 1200 Input'!J292</f>
        <v>0</v>
      </c>
      <c r="D292" s="851" t="s">
        <v>30</v>
      </c>
      <c r="E292" s="852">
        <v>287.52999999999997</v>
      </c>
      <c r="F292" s="852">
        <v>197.71</v>
      </c>
      <c r="G292" s="852">
        <v>197.71</v>
      </c>
      <c r="H292" s="853" t="str">
        <f>IF((0=$C292),"",IFERROR(IF($C292&lt;2,$C292*E292,IF(AND(2&lt;=$C292,$C292&lt;=5),$C292*F292,IF($C292&gt;5,$C292*G292,"No Offer"))),"No Offer"))</f>
        <v/>
      </c>
      <c r="I292" s="854">
        <v>200</v>
      </c>
      <c r="J292" s="854">
        <v>200</v>
      </c>
      <c r="K292" s="854">
        <v>200</v>
      </c>
      <c r="L292" s="855" t="str">
        <f>IF((0=$C292),"",IFERROR(IF($C292&lt;2,$C292*I292,IF(AND(2&lt;=$C292,$C292&lt;=5),$C292*J292,IF($C292&gt;5,$C292*K292,"No Offer"))),"No Offer"))</f>
        <v/>
      </c>
      <c r="M292" s="852" t="s">
        <v>392</v>
      </c>
      <c r="N292" s="852" t="s">
        <v>392</v>
      </c>
      <c r="O292" s="852" t="s">
        <v>392</v>
      </c>
      <c r="P292" s="853" t="str">
        <f>IF((0=$C292),"",IFERROR(IF($C292&lt;2,$C292*M292,IF(AND(2&lt;=$C292,$C292&lt;=5),$C292*N292,IF($C292&gt;5,$C292*O292,"No Offer"))),"No Offer"))</f>
        <v/>
      </c>
      <c r="Q292" s="854">
        <v>70</v>
      </c>
      <c r="R292" s="854">
        <v>70</v>
      </c>
      <c r="S292" s="854">
        <v>70</v>
      </c>
      <c r="T292" s="855" t="str">
        <f>IF((0=$C292),"",IFERROR(IF($C292&lt;2,$C292*Q292,IF(AND(2&lt;=$C292,$C292&lt;=5),$C292*R292,IF($C292&gt;5,$C292*S292,"No Offer"))),"No Offer"))</f>
        <v/>
      </c>
      <c r="U292" s="852">
        <v>160</v>
      </c>
      <c r="V292" s="852">
        <v>150</v>
      </c>
      <c r="W292" s="852">
        <v>135</v>
      </c>
      <c r="X292" s="853" t="str">
        <f>IF((0=$C292),"",IFERROR(IF($C292&lt;2,$C292*U292,IF(AND(2&lt;=$C292,$C292&lt;=5),$C292*V292,IF($C292&gt;5,$C292*W292,"No Offer"))),"No Offer"))</f>
        <v/>
      </c>
      <c r="Y292" s="854" t="s">
        <v>392</v>
      </c>
      <c r="Z292" s="854" t="s">
        <v>392</v>
      </c>
      <c r="AA292" s="854" t="s">
        <v>392</v>
      </c>
      <c r="AB292" s="855" t="str">
        <f>IF((0=$C292),"",IFERROR(IF($C292&lt;2,$C292*Y292,IF(AND(2&lt;=$C292,$C292&lt;=5),$C292*Z292,IF($C292&gt;5,$C292*AA292,"No Offer"))),"No Offer"))</f>
        <v/>
      </c>
    </row>
    <row r="293" spans="1:28" x14ac:dyDescent="0.2">
      <c r="A293" s="851"/>
      <c r="B293" s="558"/>
      <c r="C293" s="851"/>
      <c r="D293" s="851"/>
      <c r="E293" s="852"/>
      <c r="F293" s="852"/>
      <c r="G293" s="852"/>
      <c r="H293" s="862"/>
      <c r="I293" s="854"/>
      <c r="J293" s="854"/>
      <c r="K293" s="854"/>
      <c r="L293" s="863"/>
      <c r="M293" s="852"/>
      <c r="N293" s="852"/>
      <c r="O293" s="852"/>
      <c r="P293" s="862"/>
      <c r="Q293" s="854"/>
      <c r="R293" s="854"/>
      <c r="S293" s="854"/>
      <c r="T293" s="863"/>
      <c r="U293" s="852"/>
      <c r="V293" s="852"/>
      <c r="W293" s="852"/>
      <c r="X293" s="862"/>
      <c r="Y293" s="854"/>
      <c r="Z293" s="854"/>
      <c r="AA293" s="854"/>
      <c r="AB293" s="863"/>
    </row>
    <row r="294" spans="1:28" ht="25.5" x14ac:dyDescent="0.2">
      <c r="A294" s="851" t="s">
        <v>3061</v>
      </c>
      <c r="B294" s="558" t="s">
        <v>3062</v>
      </c>
      <c r="C294" s="851">
        <f>'Series 1200 Input'!J294</f>
        <v>0</v>
      </c>
      <c r="D294" s="851" t="s">
        <v>30</v>
      </c>
      <c r="E294" s="852">
        <v>300.06</v>
      </c>
      <c r="F294" s="852">
        <v>210.24</v>
      </c>
      <c r="G294" s="852">
        <v>210.24</v>
      </c>
      <c r="H294" s="853" t="str">
        <f>IF((0=$C294),"",IFERROR(IF($C294&lt;2,$C294*E294,IF(AND(2&lt;=$C294,$C294&lt;=5),$C294*F294,IF($C294&gt;5,$C294*G294,"No Offer"))),"No Offer"))</f>
        <v/>
      </c>
      <c r="I294" s="854">
        <v>200</v>
      </c>
      <c r="J294" s="854">
        <v>200</v>
      </c>
      <c r="K294" s="854">
        <v>200</v>
      </c>
      <c r="L294" s="855" t="str">
        <f>IF((0=$C294),"",IFERROR(IF($C294&lt;2,$C294*I294,IF(AND(2&lt;=$C294,$C294&lt;=5),$C294*J294,IF($C294&gt;5,$C294*K294,"No Offer"))),"No Offer"))</f>
        <v/>
      </c>
      <c r="M294" s="852" t="s">
        <v>392</v>
      </c>
      <c r="N294" s="852" t="s">
        <v>392</v>
      </c>
      <c r="O294" s="852" t="s">
        <v>392</v>
      </c>
      <c r="P294" s="853" t="str">
        <f>IF((0=$C294),"",IFERROR(IF($C294&lt;2,$C294*M294,IF(AND(2&lt;=$C294,$C294&lt;=5),$C294*N294,IF($C294&gt;5,$C294*O294,"No Offer"))),"No Offer"))</f>
        <v/>
      </c>
      <c r="Q294" s="854">
        <v>85</v>
      </c>
      <c r="R294" s="854">
        <v>85</v>
      </c>
      <c r="S294" s="854">
        <v>85</v>
      </c>
      <c r="T294" s="855" t="str">
        <f>IF((0=$C294),"",IFERROR(IF($C294&lt;2,$C294*Q294,IF(AND(2&lt;=$C294,$C294&lt;=5),$C294*R294,IF($C294&gt;5,$C294*S294,"No Offer"))),"No Offer"))</f>
        <v/>
      </c>
      <c r="U294" s="852">
        <v>195</v>
      </c>
      <c r="V294" s="852">
        <v>170</v>
      </c>
      <c r="W294" s="852">
        <v>150</v>
      </c>
      <c r="X294" s="853" t="str">
        <f>IF((0=$C294),"",IFERROR(IF($C294&lt;2,$C294*U294,IF(AND(2&lt;=$C294,$C294&lt;=5),$C294*V294,IF($C294&gt;5,$C294*W294,"No Offer"))),"No Offer"))</f>
        <v/>
      </c>
      <c r="Y294" s="854" t="s">
        <v>392</v>
      </c>
      <c r="Z294" s="854" t="s">
        <v>392</v>
      </c>
      <c r="AA294" s="854" t="s">
        <v>392</v>
      </c>
      <c r="AB294" s="855" t="str">
        <f>IF((0=$C294),"",IFERROR(IF($C294&lt;2,$C294*Y294,IF(AND(2&lt;=$C294,$C294&lt;=5),$C294*Z294,IF($C294&gt;5,$C294*AA294,"No Offer"))),"No Offer"))</f>
        <v/>
      </c>
    </row>
    <row r="295" spans="1:28" x14ac:dyDescent="0.2">
      <c r="A295" s="851"/>
      <c r="B295" s="558"/>
      <c r="C295" s="851"/>
      <c r="D295" s="851"/>
      <c r="E295" s="852"/>
      <c r="F295" s="852"/>
      <c r="G295" s="852"/>
      <c r="H295" s="862"/>
      <c r="I295" s="854"/>
      <c r="J295" s="854"/>
      <c r="K295" s="854"/>
      <c r="L295" s="863"/>
      <c r="M295" s="852"/>
      <c r="N295" s="852"/>
      <c r="O295" s="852"/>
      <c r="P295" s="862"/>
      <c r="Q295" s="854"/>
      <c r="R295" s="854"/>
      <c r="S295" s="854"/>
      <c r="T295" s="863"/>
      <c r="U295" s="852"/>
      <c r="V295" s="852"/>
      <c r="W295" s="852"/>
      <c r="X295" s="862"/>
      <c r="Y295" s="854"/>
      <c r="Z295" s="854"/>
      <c r="AA295" s="854"/>
      <c r="AB295" s="863"/>
    </row>
    <row r="296" spans="1:28" ht="25.5" x14ac:dyDescent="0.2">
      <c r="A296" s="851" t="s">
        <v>3063</v>
      </c>
      <c r="B296" s="558" t="s">
        <v>3064</v>
      </c>
      <c r="C296" s="851">
        <f>'Series 1200 Input'!J296</f>
        <v>0</v>
      </c>
      <c r="D296" s="851" t="s">
        <v>30</v>
      </c>
      <c r="E296" s="852">
        <v>339.02</v>
      </c>
      <c r="F296" s="852">
        <v>249.2</v>
      </c>
      <c r="G296" s="852">
        <v>249.2</v>
      </c>
      <c r="H296" s="853" t="str">
        <f>IF((0=$C296),"",IFERROR(IF($C296&lt;2,$C296*E296,IF(AND(2&lt;=$C296,$C296&lt;=5),$C296*F296,IF($C296&gt;5,$C296*G296,"No Offer"))),"No Offer"))</f>
        <v/>
      </c>
      <c r="I296" s="854">
        <v>200</v>
      </c>
      <c r="J296" s="854">
        <v>200</v>
      </c>
      <c r="K296" s="854">
        <v>200</v>
      </c>
      <c r="L296" s="855" t="str">
        <f>IF((0=$C296),"",IFERROR(IF($C296&lt;2,$C296*I296,IF(AND(2&lt;=$C296,$C296&lt;=5),$C296*J296,IF($C296&gt;5,$C296*K296,"No Offer"))),"No Offer"))</f>
        <v/>
      </c>
      <c r="M296" s="852" t="s">
        <v>392</v>
      </c>
      <c r="N296" s="852" t="s">
        <v>392</v>
      </c>
      <c r="O296" s="852" t="s">
        <v>392</v>
      </c>
      <c r="P296" s="853" t="str">
        <f>IF((0=$C296),"",IFERROR(IF($C296&lt;2,$C296*M296,IF(AND(2&lt;=$C296,$C296&lt;=5),$C296*N296,IF($C296&gt;5,$C296*O296,"No Offer"))),"No Offer"))</f>
        <v/>
      </c>
      <c r="Q296" s="854">
        <v>125</v>
      </c>
      <c r="R296" s="854">
        <v>125</v>
      </c>
      <c r="S296" s="854">
        <v>125</v>
      </c>
      <c r="T296" s="855" t="str">
        <f>IF((0=$C296),"",IFERROR(IF($C296&lt;2,$C296*Q296,IF(AND(2&lt;=$C296,$C296&lt;=5),$C296*R296,IF($C296&gt;5,$C296*S296,"No Offer"))),"No Offer"))</f>
        <v/>
      </c>
      <c r="U296" s="852">
        <v>250</v>
      </c>
      <c r="V296" s="852">
        <v>225</v>
      </c>
      <c r="W296" s="852">
        <v>205</v>
      </c>
      <c r="X296" s="853" t="str">
        <f>IF((0=$C296),"",IFERROR(IF($C296&lt;2,$C296*U296,IF(AND(2&lt;=$C296,$C296&lt;=5),$C296*V296,IF($C296&gt;5,$C296*W296,"No Offer"))),"No Offer"))</f>
        <v/>
      </c>
      <c r="Y296" s="854" t="s">
        <v>392</v>
      </c>
      <c r="Z296" s="854" t="s">
        <v>392</v>
      </c>
      <c r="AA296" s="854" t="s">
        <v>392</v>
      </c>
      <c r="AB296" s="855" t="str">
        <f>IF((0=$C296),"",IFERROR(IF($C296&lt;2,$C296*Y296,IF(AND(2&lt;=$C296,$C296&lt;=5),$C296*Z296,IF($C296&gt;5,$C296*AA296,"No Offer"))),"No Offer"))</f>
        <v/>
      </c>
    </row>
    <row r="297" spans="1:28" x14ac:dyDescent="0.2">
      <c r="A297" s="851"/>
      <c r="B297" s="558"/>
      <c r="C297" s="851"/>
      <c r="D297" s="851"/>
      <c r="E297" s="852"/>
      <c r="F297" s="852"/>
      <c r="G297" s="852"/>
      <c r="H297" s="862"/>
      <c r="I297" s="854"/>
      <c r="J297" s="854"/>
      <c r="K297" s="854"/>
      <c r="L297" s="863"/>
      <c r="M297" s="852"/>
      <c r="N297" s="852"/>
      <c r="O297" s="852"/>
      <c r="P297" s="862"/>
      <c r="Q297" s="854"/>
      <c r="R297" s="854"/>
      <c r="S297" s="854"/>
      <c r="T297" s="863"/>
      <c r="U297" s="852"/>
      <c r="V297" s="852"/>
      <c r="W297" s="852"/>
      <c r="X297" s="862"/>
      <c r="Y297" s="854"/>
      <c r="Z297" s="854"/>
      <c r="AA297" s="854"/>
      <c r="AB297" s="863"/>
    </row>
    <row r="298" spans="1:28" x14ac:dyDescent="0.2">
      <c r="A298" s="638"/>
      <c r="B298" s="563" t="s">
        <v>537</v>
      </c>
      <c r="C298" s="638"/>
      <c r="D298" s="638"/>
      <c r="E298" s="872"/>
      <c r="F298" s="872"/>
      <c r="G298" s="872"/>
      <c r="H298" s="873" t="str">
        <f>IF((0=$C298),"",IFERROR(IF($C298&lt;2,$C298*E298,IF(AND(2&lt;=$C298,$C298&lt;=5),$C298*F298,IF($C298&gt;5,$C298*G298,"No Offer"))),"No Offer"))</f>
        <v/>
      </c>
      <c r="I298" s="872"/>
      <c r="J298" s="872"/>
      <c r="K298" s="872"/>
      <c r="L298" s="873" t="str">
        <f>IF((0=$C298),"",IFERROR(IF($C298&lt;2,$C298*I298,IF(AND(2&lt;=$C298,$C298&lt;=5),$C298*J298,IF($C298&gt;5,$C298*K298,"No Offer"))),"No Offer"))</f>
        <v/>
      </c>
      <c r="M298" s="872"/>
      <c r="N298" s="872"/>
      <c r="O298" s="872"/>
      <c r="P298" s="873" t="str">
        <f>IF((0=$C298),"",IFERROR(IF($C298&lt;2,$C298*M298,IF(AND(2&lt;=$C298,$C298&lt;=5),$C298*N298,IF($C298&gt;5,$C298*O298,"No Offer"))),"No Offer"))</f>
        <v/>
      </c>
      <c r="Q298" s="872"/>
      <c r="R298" s="872"/>
      <c r="S298" s="872"/>
      <c r="T298" s="873" t="str">
        <f>IF((0=$C298),"",IFERROR(IF($C298&lt;2,$C298*Q298,IF(AND(2&lt;=$C298,$C298&lt;=5),$C298*R298,IF($C298&gt;5,$C298*S298,"No Offer"))),"No Offer"))</f>
        <v/>
      </c>
      <c r="U298" s="872"/>
      <c r="V298" s="872"/>
      <c r="W298" s="872"/>
      <c r="X298" s="873" t="str">
        <f>IF((0=$C298),"",IFERROR(IF($C298&lt;2,$C298*U298,IF(AND(2&lt;=$C298,$C298&lt;=5),$C298*V298,IF($C298&gt;5,$C298*W298,"No Offer"))),"No Offer"))</f>
        <v/>
      </c>
      <c r="Y298" s="872"/>
      <c r="Z298" s="872"/>
      <c r="AA298" s="872"/>
      <c r="AB298" s="873" t="str">
        <f>IF((0=$C298),"",IFERROR(IF($C298&lt;2,$C298*Y298,IF(AND(2&lt;=$C298,$C298&lt;=5),$C298*Z298,IF($C298&gt;5,$C298*AA298,"No Offer"))),"No Offer"))</f>
        <v/>
      </c>
    </row>
    <row r="299" spans="1:28" x14ac:dyDescent="0.2">
      <c r="A299" s="851"/>
      <c r="B299" s="558"/>
      <c r="C299" s="851"/>
      <c r="D299" s="851"/>
      <c r="E299" s="852"/>
      <c r="F299" s="852"/>
      <c r="G299" s="852"/>
      <c r="H299" s="862"/>
      <c r="I299" s="854"/>
      <c r="J299" s="854"/>
      <c r="K299" s="854"/>
      <c r="L299" s="863"/>
      <c r="M299" s="852"/>
      <c r="N299" s="852"/>
      <c r="O299" s="852"/>
      <c r="P299" s="862"/>
      <c r="Q299" s="854"/>
      <c r="R299" s="854"/>
      <c r="S299" s="854"/>
      <c r="T299" s="863"/>
      <c r="U299" s="852"/>
      <c r="V299" s="852"/>
      <c r="W299" s="852"/>
      <c r="X299" s="862"/>
      <c r="Y299" s="854"/>
      <c r="Z299" s="854"/>
      <c r="AA299" s="854"/>
      <c r="AB299" s="863"/>
    </row>
    <row r="300" spans="1:28" ht="25.5" x14ac:dyDescent="0.2">
      <c r="A300" s="866"/>
      <c r="B300" s="586" t="s">
        <v>3065</v>
      </c>
      <c r="C300" s="866"/>
      <c r="D300" s="866"/>
      <c r="E300" s="874"/>
      <c r="F300" s="874"/>
      <c r="G300" s="874"/>
      <c r="H300" s="860" t="str">
        <f>IF((0=$C300),"",IFERROR(IF($C300&lt;2,$C300*E300,IF(AND(2&lt;=$C300,$C300&lt;=5),$C300*F300,IF($C300&gt;5,$C300*G300,"No Offer"))),"No Offer"))</f>
        <v/>
      </c>
      <c r="I300" s="874"/>
      <c r="J300" s="874"/>
      <c r="K300" s="874"/>
      <c r="L300" s="860" t="str">
        <f>IF((0=$C300),"",IFERROR(IF($C300&lt;2,$C300*I300,IF(AND(2&lt;=$C300,$C300&lt;=5),$C300*J300,IF($C300&gt;5,$C300*K300,"No Offer"))),"No Offer"))</f>
        <v/>
      </c>
      <c r="M300" s="874"/>
      <c r="N300" s="874"/>
      <c r="O300" s="874"/>
      <c r="P300" s="860" t="str">
        <f>IF((0=$C300),"",IFERROR(IF($C300&lt;2,$C300*M300,IF(AND(2&lt;=$C300,$C300&lt;=5),$C300*N300,IF($C300&gt;5,$C300*O300,"No Offer"))),"No Offer"))</f>
        <v/>
      </c>
      <c r="Q300" s="874"/>
      <c r="R300" s="874"/>
      <c r="S300" s="874"/>
      <c r="T300" s="860" t="str">
        <f>IF((0=$C300),"",IFERROR(IF($C300&lt;2,$C300*Q300,IF(AND(2&lt;=$C300,$C300&lt;=5),$C300*R300,IF($C300&gt;5,$C300*S300,"No Offer"))),"No Offer"))</f>
        <v/>
      </c>
      <c r="U300" s="874"/>
      <c r="V300" s="874"/>
      <c r="W300" s="874"/>
      <c r="X300" s="860" t="str">
        <f>IF((0=$C300),"",IFERROR(IF($C300&lt;2,$C300*U300,IF(AND(2&lt;=$C300,$C300&lt;=5),$C300*V300,IF($C300&gt;5,$C300*W300,"No Offer"))),"No Offer"))</f>
        <v/>
      </c>
      <c r="Y300" s="874"/>
      <c r="Z300" s="874"/>
      <c r="AA300" s="874"/>
      <c r="AB300" s="860" t="str">
        <f>IF((0=$C300),"",IFERROR(IF($C300&lt;2,$C300*Y300,IF(AND(2&lt;=$C300,$C300&lt;=5),$C300*Z300,IF($C300&gt;5,$C300*AA300,"No Offer"))),"No Offer"))</f>
        <v/>
      </c>
    </row>
    <row r="301" spans="1:28" x14ac:dyDescent="0.2">
      <c r="A301" s="866"/>
      <c r="B301" s="586"/>
      <c r="C301" s="866"/>
      <c r="D301" s="866"/>
      <c r="E301" s="874"/>
      <c r="F301" s="874"/>
      <c r="G301" s="874"/>
      <c r="H301" s="875"/>
      <c r="I301" s="874"/>
      <c r="J301" s="874"/>
      <c r="K301" s="874"/>
      <c r="L301" s="875"/>
      <c r="M301" s="874"/>
      <c r="N301" s="874"/>
      <c r="O301" s="874"/>
      <c r="P301" s="875"/>
      <c r="Q301" s="874"/>
      <c r="R301" s="874"/>
      <c r="S301" s="874"/>
      <c r="T301" s="875"/>
      <c r="U301" s="874"/>
      <c r="V301" s="874"/>
      <c r="W301" s="874"/>
      <c r="X301" s="875"/>
      <c r="Y301" s="874"/>
      <c r="Z301" s="874"/>
      <c r="AA301" s="874"/>
      <c r="AB301" s="875"/>
    </row>
    <row r="302" spans="1:28" x14ac:dyDescent="0.2">
      <c r="A302" s="866"/>
      <c r="B302" s="586" t="s">
        <v>3066</v>
      </c>
      <c r="C302" s="866"/>
      <c r="D302" s="866"/>
      <c r="E302" s="858" t="s">
        <v>1059</v>
      </c>
      <c r="F302" s="859" t="s">
        <v>2162</v>
      </c>
      <c r="G302" s="858" t="s">
        <v>2129</v>
      </c>
      <c r="H302" s="860" t="str">
        <f>IF((0=$C302),"",IFERROR(IF($C302&lt;2,$C302*E302,IF(AND(2&lt;=$C302,$C302&lt;=5),$C302*F302,IF($C302&gt;5,$C302*G302,"No Offer"))),"No Offer"))</f>
        <v/>
      </c>
      <c r="I302" s="858" t="s">
        <v>1059</v>
      </c>
      <c r="J302" s="859" t="s">
        <v>2162</v>
      </c>
      <c r="K302" s="858" t="s">
        <v>2129</v>
      </c>
      <c r="L302" s="860" t="str">
        <f>IF((0=$C302),"",IFERROR(IF($C302&lt;2,$C302*I302,IF(AND(2&lt;=$C302,$C302&lt;=5),$C302*J302,IF($C302&gt;5,$C302*K302,"No Offer"))),"No Offer"))</f>
        <v/>
      </c>
      <c r="M302" s="858" t="s">
        <v>1059</v>
      </c>
      <c r="N302" s="859" t="s">
        <v>2162</v>
      </c>
      <c r="O302" s="858" t="s">
        <v>2129</v>
      </c>
      <c r="P302" s="860" t="str">
        <f>IF((0=$C302),"",IFERROR(IF($C302&lt;2,$C302*M302,IF(AND(2&lt;=$C302,$C302&lt;=5),$C302*N302,IF($C302&gt;5,$C302*O302,"No Offer"))),"No Offer"))</f>
        <v/>
      </c>
      <c r="Q302" s="858" t="s">
        <v>1059</v>
      </c>
      <c r="R302" s="859" t="s">
        <v>2162</v>
      </c>
      <c r="S302" s="858" t="s">
        <v>2129</v>
      </c>
      <c r="T302" s="860" t="str">
        <f>IF((0=$C302),"",IFERROR(IF($C302&lt;2,$C302*Q302,IF(AND(2&lt;=$C302,$C302&lt;=5),$C302*R302,IF($C302&gt;5,$C302*S302,"No Offer"))),"No Offer"))</f>
        <v/>
      </c>
      <c r="U302" s="858" t="s">
        <v>1059</v>
      </c>
      <c r="V302" s="859" t="s">
        <v>2162</v>
      </c>
      <c r="W302" s="858" t="s">
        <v>2129</v>
      </c>
      <c r="X302" s="860" t="str">
        <f>IF((0=$C302),"",IFERROR(IF($C302&lt;2,$C302*U302,IF(AND(2&lt;=$C302,$C302&lt;=5),$C302*V302,IF($C302&gt;5,$C302*W302,"No Offer"))),"No Offer"))</f>
        <v/>
      </c>
      <c r="Y302" s="858" t="s">
        <v>1059</v>
      </c>
      <c r="Z302" s="859" t="s">
        <v>2162</v>
      </c>
      <c r="AA302" s="858" t="s">
        <v>2129</v>
      </c>
      <c r="AB302" s="860" t="str">
        <f>IF((0=$C302),"",IFERROR(IF($C302&lt;2,$C302*Y302,IF(AND(2&lt;=$C302,$C302&lt;=5),$C302*Z302,IF($C302&gt;5,$C302*AA302,"No Offer"))),"No Offer"))</f>
        <v/>
      </c>
    </row>
    <row r="303" spans="1:28" x14ac:dyDescent="0.2">
      <c r="A303" s="851"/>
      <c r="B303" s="596"/>
      <c r="C303" s="851"/>
      <c r="D303" s="851"/>
      <c r="E303" s="852"/>
      <c r="F303" s="852"/>
      <c r="G303" s="852"/>
      <c r="H303" s="862"/>
      <c r="I303" s="854"/>
      <c r="J303" s="854"/>
      <c r="K303" s="854"/>
      <c r="L303" s="863"/>
      <c r="M303" s="852"/>
      <c r="N303" s="852"/>
      <c r="O303" s="852"/>
      <c r="P303" s="862"/>
      <c r="Q303" s="854"/>
      <c r="R303" s="854"/>
      <c r="S303" s="854"/>
      <c r="T303" s="863"/>
      <c r="U303" s="852"/>
      <c r="V303" s="852"/>
      <c r="W303" s="852"/>
      <c r="X303" s="862"/>
      <c r="Y303" s="854"/>
      <c r="Z303" s="854"/>
      <c r="AA303" s="854"/>
      <c r="AB303" s="863"/>
    </row>
    <row r="304" spans="1:28" ht="25.5" x14ac:dyDescent="0.2">
      <c r="A304" s="851" t="s">
        <v>3067</v>
      </c>
      <c r="B304" s="598" t="s">
        <v>3068</v>
      </c>
      <c r="C304" s="851">
        <f>'Series 1200 Input'!J304</f>
        <v>0</v>
      </c>
      <c r="D304" s="851" t="s">
        <v>30</v>
      </c>
      <c r="E304" s="852">
        <v>116.34</v>
      </c>
      <c r="F304" s="852">
        <v>94.59</v>
      </c>
      <c r="G304" s="852">
        <v>94.59</v>
      </c>
      <c r="H304" s="853" t="str">
        <f>IF((0=$C304),"",IFERROR(IF($C304&lt;2,$C304*E304,IF(AND(2&lt;=$C304,$C304&lt;=5),$C304*F304,IF($C304&gt;5,$C304*G304,"No Offer"))),"No Offer"))</f>
        <v/>
      </c>
      <c r="I304" s="854">
        <v>60</v>
      </c>
      <c r="J304" s="854">
        <v>60</v>
      </c>
      <c r="K304" s="854">
        <v>60</v>
      </c>
      <c r="L304" s="855" t="str">
        <f>IF((0=$C304),"",IFERROR(IF($C304&lt;2,$C304*I304,IF(AND(2&lt;=$C304,$C304&lt;=5),$C304*J304,IF($C304&gt;5,$C304*K304,"No Offer"))),"No Offer"))</f>
        <v/>
      </c>
      <c r="M304" s="852" t="s">
        <v>392</v>
      </c>
      <c r="N304" s="852" t="s">
        <v>392</v>
      </c>
      <c r="O304" s="852" t="s">
        <v>392</v>
      </c>
      <c r="P304" s="853" t="str">
        <f>IF((0=$C304),"",IFERROR(IF($C304&lt;2,$C304*M304,IF(AND(2&lt;=$C304,$C304&lt;=5),$C304*N304,IF($C304&gt;5,$C304*O304,"No Offer"))),"No Offer"))</f>
        <v/>
      </c>
      <c r="Q304" s="854">
        <v>45</v>
      </c>
      <c r="R304" s="854">
        <v>45</v>
      </c>
      <c r="S304" s="854">
        <v>45</v>
      </c>
      <c r="T304" s="855" t="str">
        <f>IF((0=$C304),"",IFERROR(IF($C304&lt;2,$C304*Q304,IF(AND(2&lt;=$C304,$C304&lt;=5),$C304*R304,IF($C304&gt;5,$C304*S304,"No Offer"))),"No Offer"))</f>
        <v/>
      </c>
      <c r="U304" s="852">
        <v>63.5</v>
      </c>
      <c r="V304" s="852">
        <v>53.86</v>
      </c>
      <c r="W304" s="852">
        <v>53.86</v>
      </c>
      <c r="X304" s="853" t="str">
        <f>IF((0=$C304),"",IFERROR(IF($C304&lt;2,$C304*U304,IF(AND(2&lt;=$C304,$C304&lt;=5),$C304*V304,IF($C304&gt;5,$C304*W304,"No Offer"))),"No Offer"))</f>
        <v/>
      </c>
      <c r="Y304" s="854" t="s">
        <v>392</v>
      </c>
      <c r="Z304" s="854" t="s">
        <v>392</v>
      </c>
      <c r="AA304" s="854" t="s">
        <v>392</v>
      </c>
      <c r="AB304" s="855" t="str">
        <f>IF((0=$C304),"",IFERROR(IF($C304&lt;2,$C304*Y304,IF(AND(2&lt;=$C304,$C304&lt;=5),$C304*Z304,IF($C304&gt;5,$C304*AA304,"No Offer"))),"No Offer"))</f>
        <v/>
      </c>
    </row>
    <row r="305" spans="1:28" x14ac:dyDescent="0.2">
      <c r="A305" s="851"/>
      <c r="B305" s="558"/>
      <c r="C305" s="851"/>
      <c r="D305" s="851"/>
      <c r="E305" s="852"/>
      <c r="F305" s="852"/>
      <c r="G305" s="852"/>
      <c r="H305" s="862"/>
      <c r="I305" s="854"/>
      <c r="J305" s="854"/>
      <c r="K305" s="854"/>
      <c r="L305" s="863"/>
      <c r="M305" s="852"/>
      <c r="N305" s="852"/>
      <c r="O305" s="852"/>
      <c r="P305" s="862"/>
      <c r="Q305" s="854"/>
      <c r="R305" s="854"/>
      <c r="S305" s="854"/>
      <c r="T305" s="863"/>
      <c r="U305" s="852"/>
      <c r="V305" s="852"/>
      <c r="W305" s="852"/>
      <c r="X305" s="862"/>
      <c r="Y305" s="854"/>
      <c r="Z305" s="854"/>
      <c r="AA305" s="854"/>
      <c r="AB305" s="863"/>
    </row>
    <row r="306" spans="1:28" ht="25.5" x14ac:dyDescent="0.2">
      <c r="A306" s="851" t="s">
        <v>3069</v>
      </c>
      <c r="B306" s="558" t="s">
        <v>3070</v>
      </c>
      <c r="C306" s="851">
        <f>'Series 1200 Input'!J306</f>
        <v>0</v>
      </c>
      <c r="D306" s="851" t="s">
        <v>30</v>
      </c>
      <c r="E306" s="852">
        <v>140.94</v>
      </c>
      <c r="F306" s="852">
        <v>119.18</v>
      </c>
      <c r="G306" s="852">
        <v>119.18</v>
      </c>
      <c r="H306" s="853" t="str">
        <f>IF((0=$C306),"",IFERROR(IF($C306&lt;2,$C306*E306,IF(AND(2&lt;=$C306,$C306&lt;=5),$C306*F306,IF($C306&gt;5,$C306*G306,"No Offer"))),"No Offer"))</f>
        <v/>
      </c>
      <c r="I306" s="854">
        <v>60</v>
      </c>
      <c r="J306" s="854">
        <v>60</v>
      </c>
      <c r="K306" s="854">
        <v>60</v>
      </c>
      <c r="L306" s="855" t="str">
        <f>IF((0=$C306),"",IFERROR(IF($C306&lt;2,$C306*I306,IF(AND(2&lt;=$C306,$C306&lt;=5),$C306*J306,IF($C306&gt;5,$C306*K306,"No Offer"))),"No Offer"))</f>
        <v/>
      </c>
      <c r="M306" s="852" t="s">
        <v>392</v>
      </c>
      <c r="N306" s="852" t="s">
        <v>392</v>
      </c>
      <c r="O306" s="852" t="s">
        <v>392</v>
      </c>
      <c r="P306" s="853" t="str">
        <f>IF((0=$C306),"",IFERROR(IF($C306&lt;2,$C306*M306,IF(AND(2&lt;=$C306,$C306&lt;=5),$C306*N306,IF($C306&gt;5,$C306*O306,"No Offer"))),"No Offer"))</f>
        <v/>
      </c>
      <c r="Q306" s="854">
        <v>70</v>
      </c>
      <c r="R306" s="854">
        <v>70</v>
      </c>
      <c r="S306" s="854">
        <v>70</v>
      </c>
      <c r="T306" s="855" t="str">
        <f>IF((0=$C306),"",IFERROR(IF($C306&lt;2,$C306*Q306,IF(AND(2&lt;=$C306,$C306&lt;=5),$C306*R306,IF($C306&gt;5,$C306*S306,"No Offer"))),"No Offer"))</f>
        <v/>
      </c>
      <c r="U306" s="852">
        <v>96.5</v>
      </c>
      <c r="V306" s="852">
        <v>89.58</v>
      </c>
      <c r="W306" s="852">
        <v>89.58</v>
      </c>
      <c r="X306" s="853" t="str">
        <f>IF((0=$C306),"",IFERROR(IF($C306&lt;2,$C306*U306,IF(AND(2&lt;=$C306,$C306&lt;=5),$C306*V306,IF($C306&gt;5,$C306*W306,"No Offer"))),"No Offer"))</f>
        <v/>
      </c>
      <c r="Y306" s="854" t="s">
        <v>392</v>
      </c>
      <c r="Z306" s="854" t="s">
        <v>392</v>
      </c>
      <c r="AA306" s="854" t="s">
        <v>392</v>
      </c>
      <c r="AB306" s="855" t="str">
        <f>IF((0=$C306),"",IFERROR(IF($C306&lt;2,$C306*Y306,IF(AND(2&lt;=$C306,$C306&lt;=5),$C306*Z306,IF($C306&gt;5,$C306*AA306,"No Offer"))),"No Offer"))</f>
        <v/>
      </c>
    </row>
    <row r="307" spans="1:28" x14ac:dyDescent="0.2">
      <c r="A307" s="851"/>
      <c r="B307" s="558"/>
      <c r="C307" s="851"/>
      <c r="D307" s="851"/>
      <c r="E307" s="852"/>
      <c r="F307" s="852"/>
      <c r="G307" s="852"/>
      <c r="H307" s="862"/>
      <c r="I307" s="854"/>
      <c r="J307" s="854"/>
      <c r="K307" s="854"/>
      <c r="L307" s="863"/>
      <c r="M307" s="852"/>
      <c r="N307" s="852"/>
      <c r="O307" s="852"/>
      <c r="P307" s="862"/>
      <c r="Q307" s="854"/>
      <c r="R307" s="854"/>
      <c r="S307" s="854"/>
      <c r="T307" s="863"/>
      <c r="U307" s="852"/>
      <c r="V307" s="852"/>
      <c r="W307" s="852"/>
      <c r="X307" s="862"/>
      <c r="Y307" s="854"/>
      <c r="Z307" s="854"/>
      <c r="AA307" s="854"/>
      <c r="AB307" s="863"/>
    </row>
    <row r="308" spans="1:28" ht="25.5" x14ac:dyDescent="0.2">
      <c r="A308" s="851" t="s">
        <v>3071</v>
      </c>
      <c r="B308" s="558" t="s">
        <v>3072</v>
      </c>
      <c r="C308" s="851">
        <f>'Series 1200 Input'!J308</f>
        <v>0</v>
      </c>
      <c r="D308" s="851" t="s">
        <v>30</v>
      </c>
      <c r="E308" s="852">
        <v>174.94</v>
      </c>
      <c r="F308" s="852">
        <v>153.19</v>
      </c>
      <c r="G308" s="852">
        <v>153.19</v>
      </c>
      <c r="H308" s="853" t="str">
        <f>IF((0=$C308),"",IFERROR(IF($C308&lt;2,$C308*E308,IF(AND(2&lt;=$C308,$C308&lt;=5),$C308*F308,IF($C308&gt;5,$C308*G308,"No Offer"))),"No Offer"))</f>
        <v/>
      </c>
      <c r="I308" s="854">
        <v>100</v>
      </c>
      <c r="J308" s="854">
        <v>100</v>
      </c>
      <c r="K308" s="854">
        <v>100</v>
      </c>
      <c r="L308" s="855" t="str">
        <f>IF((0=$C308),"",IFERROR(IF($C308&lt;2,$C308*I308,IF(AND(2&lt;=$C308,$C308&lt;=5),$C308*J308,IF($C308&gt;5,$C308*K308,"No Offer"))),"No Offer"))</f>
        <v/>
      </c>
      <c r="M308" s="852" t="s">
        <v>392</v>
      </c>
      <c r="N308" s="852" t="s">
        <v>392</v>
      </c>
      <c r="O308" s="852" t="s">
        <v>392</v>
      </c>
      <c r="P308" s="853" t="str">
        <f>IF((0=$C308),"",IFERROR(IF($C308&lt;2,$C308*M308,IF(AND(2&lt;=$C308,$C308&lt;=5),$C308*N308,IF($C308&gt;5,$C308*O308,"No Offer"))),"No Offer"))</f>
        <v/>
      </c>
      <c r="Q308" s="854">
        <v>95</v>
      </c>
      <c r="R308" s="854">
        <v>95</v>
      </c>
      <c r="S308" s="854">
        <v>95</v>
      </c>
      <c r="T308" s="855" t="str">
        <f>IF((0=$C308),"",IFERROR(IF($C308&lt;2,$C308*Q308,IF(AND(2&lt;=$C308,$C308&lt;=5),$C308*R308,IF($C308&gt;5,$C308*S308,"No Offer"))),"No Offer"))</f>
        <v/>
      </c>
      <c r="U308" s="852">
        <v>137.5</v>
      </c>
      <c r="V308" s="852">
        <v>133.4</v>
      </c>
      <c r="W308" s="852">
        <v>133.4</v>
      </c>
      <c r="X308" s="853" t="str">
        <f>IF((0=$C308),"",IFERROR(IF($C308&lt;2,$C308*U308,IF(AND(2&lt;=$C308,$C308&lt;=5),$C308*V308,IF($C308&gt;5,$C308*W308,"No Offer"))),"No Offer"))</f>
        <v/>
      </c>
      <c r="Y308" s="854" t="s">
        <v>392</v>
      </c>
      <c r="Z308" s="854" t="s">
        <v>392</v>
      </c>
      <c r="AA308" s="854" t="s">
        <v>392</v>
      </c>
      <c r="AB308" s="855" t="str">
        <f>IF((0=$C308),"",IFERROR(IF($C308&lt;2,$C308*Y308,IF(AND(2&lt;=$C308,$C308&lt;=5),$C308*Z308,IF($C308&gt;5,$C308*AA308,"No Offer"))),"No Offer"))</f>
        <v/>
      </c>
    </row>
    <row r="309" spans="1:28" x14ac:dyDescent="0.2">
      <c r="A309" s="851"/>
      <c r="B309" s="558"/>
      <c r="C309" s="851"/>
      <c r="D309" s="851"/>
      <c r="E309" s="852"/>
      <c r="F309" s="852"/>
      <c r="G309" s="852"/>
      <c r="H309" s="862"/>
      <c r="I309" s="854"/>
      <c r="J309" s="854"/>
      <c r="K309" s="854"/>
      <c r="L309" s="863"/>
      <c r="M309" s="852"/>
      <c r="N309" s="852"/>
      <c r="O309" s="852"/>
      <c r="P309" s="862"/>
      <c r="Q309" s="854"/>
      <c r="R309" s="854"/>
      <c r="S309" s="854"/>
      <c r="T309" s="863"/>
      <c r="U309" s="852"/>
      <c r="V309" s="852"/>
      <c r="W309" s="852"/>
      <c r="X309" s="862"/>
      <c r="Y309" s="854"/>
      <c r="Z309" s="854"/>
      <c r="AA309" s="854"/>
      <c r="AB309" s="863"/>
    </row>
    <row r="310" spans="1:28" ht="25.5" x14ac:dyDescent="0.2">
      <c r="A310" s="851" t="s">
        <v>3073</v>
      </c>
      <c r="B310" s="558" t="s">
        <v>3074</v>
      </c>
      <c r="C310" s="851">
        <f>'Series 1200 Input'!J310</f>
        <v>0</v>
      </c>
      <c r="D310" s="851" t="s">
        <v>30</v>
      </c>
      <c r="E310" s="852">
        <v>217.69</v>
      </c>
      <c r="F310" s="852">
        <v>195.94</v>
      </c>
      <c r="G310" s="852">
        <v>195.94</v>
      </c>
      <c r="H310" s="853" t="str">
        <f>IF((0=$C310),"",IFERROR(IF($C310&lt;2,$C310*E310,IF(AND(2&lt;=$C310,$C310&lt;=5),$C310*F310,IF($C310&gt;5,$C310*G310,"No Offer"))),"No Offer"))</f>
        <v/>
      </c>
      <c r="I310" s="854">
        <v>200</v>
      </c>
      <c r="J310" s="854">
        <v>200</v>
      </c>
      <c r="K310" s="854">
        <v>200</v>
      </c>
      <c r="L310" s="855" t="str">
        <f>IF((0=$C310),"",IFERROR(IF($C310&lt;2,$C310*I310,IF(AND(2&lt;=$C310,$C310&lt;=5),$C310*J310,IF($C310&gt;5,$C310*K310,"No Offer"))),"No Offer"))</f>
        <v/>
      </c>
      <c r="M310" s="852" t="s">
        <v>392</v>
      </c>
      <c r="N310" s="852" t="s">
        <v>392</v>
      </c>
      <c r="O310" s="852" t="s">
        <v>392</v>
      </c>
      <c r="P310" s="853" t="str">
        <f>IF((0=$C310),"",IFERROR(IF($C310&lt;2,$C310*M310,IF(AND(2&lt;=$C310,$C310&lt;=5),$C310*N310,IF($C310&gt;5,$C310*O310,"No Offer"))),"No Offer"))</f>
        <v/>
      </c>
      <c r="Q310" s="854">
        <v>105</v>
      </c>
      <c r="R310" s="854">
        <v>105</v>
      </c>
      <c r="S310" s="854">
        <v>105</v>
      </c>
      <c r="T310" s="855" t="str">
        <f>IF((0=$C310),"",IFERROR(IF($C310&lt;2,$C310*Q310,IF(AND(2&lt;=$C310,$C310&lt;=5),$C310*R310,IF($C310&gt;5,$C310*S310,"No Offer"))),"No Offer"))</f>
        <v/>
      </c>
      <c r="U310" s="852">
        <v>178</v>
      </c>
      <c r="V310" s="852">
        <v>172.25</v>
      </c>
      <c r="W310" s="852">
        <v>172.25</v>
      </c>
      <c r="X310" s="853" t="str">
        <f>IF((0=$C310),"",IFERROR(IF($C310&lt;2,$C310*U310,IF(AND(2&lt;=$C310,$C310&lt;=5),$C310*V310,IF($C310&gt;5,$C310*W310,"No Offer"))),"No Offer"))</f>
        <v/>
      </c>
      <c r="Y310" s="854" t="s">
        <v>392</v>
      </c>
      <c r="Z310" s="854" t="s">
        <v>392</v>
      </c>
      <c r="AA310" s="854" t="s">
        <v>392</v>
      </c>
      <c r="AB310" s="855" t="str">
        <f>IF((0=$C310),"",IFERROR(IF($C310&lt;2,$C310*Y310,IF(AND(2&lt;=$C310,$C310&lt;=5),$C310*Z310,IF($C310&gt;5,$C310*AA310,"No Offer"))),"No Offer"))</f>
        <v/>
      </c>
    </row>
    <row r="311" spans="1:28" x14ac:dyDescent="0.2">
      <c r="A311" s="851"/>
      <c r="B311" s="597"/>
      <c r="C311" s="856"/>
      <c r="D311" s="843"/>
      <c r="E311" s="852"/>
      <c r="F311" s="852"/>
      <c r="G311" s="852"/>
      <c r="H311" s="862"/>
      <c r="I311" s="854"/>
      <c r="J311" s="854"/>
      <c r="K311" s="854"/>
      <c r="L311" s="863"/>
      <c r="M311" s="852"/>
      <c r="N311" s="852"/>
      <c r="O311" s="852"/>
      <c r="P311" s="862"/>
      <c r="Q311" s="854"/>
      <c r="R311" s="854"/>
      <c r="S311" s="854"/>
      <c r="T311" s="863"/>
      <c r="U311" s="852"/>
      <c r="V311" s="852"/>
      <c r="W311" s="852"/>
      <c r="X311" s="862"/>
      <c r="Y311" s="854"/>
      <c r="Z311" s="854"/>
      <c r="AA311" s="854"/>
      <c r="AB311" s="863"/>
    </row>
    <row r="312" spans="1:28" ht="25.5" x14ac:dyDescent="0.2">
      <c r="A312" s="851" t="s">
        <v>3075</v>
      </c>
      <c r="B312" s="558" t="s">
        <v>3076</v>
      </c>
      <c r="C312" s="851">
        <f>'Series 1200 Input'!J312</f>
        <v>0</v>
      </c>
      <c r="D312" s="851" t="s">
        <v>30</v>
      </c>
      <c r="E312" s="852">
        <v>248.44</v>
      </c>
      <c r="F312" s="852">
        <v>226.68</v>
      </c>
      <c r="G312" s="852">
        <v>226.68</v>
      </c>
      <c r="H312" s="853" t="str">
        <f>IF((0=$C312),"",IFERROR(IF($C312&lt;2,$C312*E312,IF(AND(2&lt;=$C312,$C312&lt;=5),$C312*F312,IF($C312&gt;5,$C312*G312,"No Offer"))),"No Offer"))</f>
        <v/>
      </c>
      <c r="I312" s="854">
        <v>500</v>
      </c>
      <c r="J312" s="854">
        <v>500</v>
      </c>
      <c r="K312" s="854">
        <v>500</v>
      </c>
      <c r="L312" s="855" t="str">
        <f>IF((0=$C312),"",IFERROR(IF($C312&lt;2,$C312*I312,IF(AND(2&lt;=$C312,$C312&lt;=5),$C312*J312,IF($C312&gt;5,$C312*K312,"No Offer"))),"No Offer"))</f>
        <v/>
      </c>
      <c r="M312" s="852" t="s">
        <v>392</v>
      </c>
      <c r="N312" s="852" t="s">
        <v>392</v>
      </c>
      <c r="O312" s="852" t="s">
        <v>392</v>
      </c>
      <c r="P312" s="853" t="str">
        <f>IF((0=$C312),"",IFERROR(IF($C312&lt;2,$C312*M312,IF(AND(2&lt;=$C312,$C312&lt;=5),$C312*N312,IF($C312&gt;5,$C312*O312,"No Offer"))),"No Offer"))</f>
        <v/>
      </c>
      <c r="Q312" s="854">
        <v>125</v>
      </c>
      <c r="R312" s="854">
        <v>125</v>
      </c>
      <c r="S312" s="854">
        <v>125</v>
      </c>
      <c r="T312" s="855" t="str">
        <f>IF((0=$C312),"",IFERROR(IF($C312&lt;2,$C312*Q312,IF(AND(2&lt;=$C312,$C312&lt;=5),$C312*R312,IF($C312&gt;5,$C312*S312,"No Offer"))),"No Offer"))</f>
        <v/>
      </c>
      <c r="U312" s="852">
        <v>231.5</v>
      </c>
      <c r="V312" s="852">
        <v>225</v>
      </c>
      <c r="W312" s="852">
        <v>225</v>
      </c>
      <c r="X312" s="853" t="str">
        <f>IF((0=$C312),"",IFERROR(IF($C312&lt;2,$C312*U312,IF(AND(2&lt;=$C312,$C312&lt;=5),$C312*V312,IF($C312&gt;5,$C312*W312,"No Offer"))),"No Offer"))</f>
        <v/>
      </c>
      <c r="Y312" s="854" t="s">
        <v>392</v>
      </c>
      <c r="Z312" s="854" t="s">
        <v>392</v>
      </c>
      <c r="AA312" s="854" t="s">
        <v>392</v>
      </c>
      <c r="AB312" s="855" t="str">
        <f>IF((0=$C312),"",IFERROR(IF($C312&lt;2,$C312*Y312,IF(AND(2&lt;=$C312,$C312&lt;=5),$C312*Z312,IF($C312&gt;5,$C312*AA312,"No Offer"))),"No Offer"))</f>
        <v/>
      </c>
    </row>
    <row r="313" spans="1:28" x14ac:dyDescent="0.2">
      <c r="A313" s="851"/>
      <c r="B313" s="558"/>
      <c r="C313" s="851"/>
      <c r="D313" s="851"/>
      <c r="E313" s="852"/>
      <c r="F313" s="852"/>
      <c r="G313" s="852"/>
      <c r="H313" s="862"/>
      <c r="I313" s="854"/>
      <c r="J313" s="854"/>
      <c r="K313" s="854"/>
      <c r="L313" s="863"/>
      <c r="M313" s="852"/>
      <c r="N313" s="852"/>
      <c r="O313" s="852"/>
      <c r="P313" s="862"/>
      <c r="Q313" s="854"/>
      <c r="R313" s="854"/>
      <c r="S313" s="854"/>
      <c r="T313" s="863"/>
      <c r="U313" s="852"/>
      <c r="V313" s="852"/>
      <c r="W313" s="852"/>
      <c r="X313" s="862"/>
      <c r="Y313" s="854"/>
      <c r="Z313" s="854"/>
      <c r="AA313" s="854"/>
      <c r="AB313" s="863"/>
    </row>
    <row r="314" spans="1:28" ht="25.5" x14ac:dyDescent="0.2">
      <c r="A314" s="851" t="s">
        <v>3077</v>
      </c>
      <c r="B314" s="558" t="s">
        <v>3078</v>
      </c>
      <c r="C314" s="851">
        <f>'Series 1200 Input'!J314</f>
        <v>0</v>
      </c>
      <c r="D314" s="851" t="s">
        <v>30</v>
      </c>
      <c r="E314" s="852">
        <v>279.2</v>
      </c>
      <c r="F314" s="852">
        <v>257.44</v>
      </c>
      <c r="G314" s="852">
        <v>257.44</v>
      </c>
      <c r="H314" s="853" t="str">
        <f>IF((0=$C314),"",IFERROR(IF($C314&lt;2,$C314*E314,IF(AND(2&lt;=$C314,$C314&lt;=5),$C314*F314,IF($C314&gt;5,$C314*G314,"No Offer"))),"No Offer"))</f>
        <v/>
      </c>
      <c r="I314" s="854">
        <v>600</v>
      </c>
      <c r="J314" s="854">
        <v>600</v>
      </c>
      <c r="K314" s="854">
        <v>600</v>
      </c>
      <c r="L314" s="855" t="str">
        <f>IF((0=$C314),"",IFERROR(IF($C314&lt;2,$C314*I314,IF(AND(2&lt;=$C314,$C314&lt;=5),$C314*J314,IF($C314&gt;5,$C314*K314,"No Offer"))),"No Offer"))</f>
        <v/>
      </c>
      <c r="M314" s="852" t="s">
        <v>392</v>
      </c>
      <c r="N314" s="852" t="s">
        <v>392</v>
      </c>
      <c r="O314" s="852" t="s">
        <v>392</v>
      </c>
      <c r="P314" s="853" t="str">
        <f>IF((0=$C314),"",IFERROR(IF($C314&lt;2,$C314*M314,IF(AND(2&lt;=$C314,$C314&lt;=5),$C314*N314,IF($C314&gt;5,$C314*O314,"No Offer"))),"No Offer"))</f>
        <v/>
      </c>
      <c r="Q314" s="854">
        <v>140</v>
      </c>
      <c r="R314" s="854">
        <v>140</v>
      </c>
      <c r="S314" s="854">
        <v>140</v>
      </c>
      <c r="T314" s="855" t="str">
        <f>IF((0=$C314),"",IFERROR(IF($C314&lt;2,$C314*Q314,IF(AND(2&lt;=$C314,$C314&lt;=5),$C314*R314,IF($C314&gt;5,$C314*S314,"No Offer"))),"No Offer"))</f>
        <v/>
      </c>
      <c r="U314" s="852">
        <v>295</v>
      </c>
      <c r="V314" s="852">
        <v>285</v>
      </c>
      <c r="W314" s="852">
        <v>285</v>
      </c>
      <c r="X314" s="853" t="str">
        <f>IF((0=$C314),"",IFERROR(IF($C314&lt;2,$C314*U314,IF(AND(2&lt;=$C314,$C314&lt;=5),$C314*V314,IF($C314&gt;5,$C314*W314,"No Offer"))),"No Offer"))</f>
        <v/>
      </c>
      <c r="Y314" s="854" t="s">
        <v>392</v>
      </c>
      <c r="Z314" s="854" t="s">
        <v>392</v>
      </c>
      <c r="AA314" s="854" t="s">
        <v>392</v>
      </c>
      <c r="AB314" s="855" t="str">
        <f>IF((0=$C314),"",IFERROR(IF($C314&lt;2,$C314*Y314,IF(AND(2&lt;=$C314,$C314&lt;=5),$C314*Z314,IF($C314&gt;5,$C314*AA314,"No Offer"))),"No Offer"))</f>
        <v/>
      </c>
    </row>
    <row r="315" spans="1:28" x14ac:dyDescent="0.2">
      <c r="A315" s="851"/>
      <c r="B315" s="558"/>
      <c r="C315" s="851"/>
      <c r="D315" s="851"/>
      <c r="E315" s="852"/>
      <c r="F315" s="852"/>
      <c r="G315" s="852"/>
      <c r="H315" s="862"/>
      <c r="I315" s="854"/>
      <c r="J315" s="854"/>
      <c r="K315" s="854"/>
      <c r="L315" s="863"/>
      <c r="M315" s="852"/>
      <c r="N315" s="852"/>
      <c r="O315" s="852"/>
      <c r="P315" s="862"/>
      <c r="Q315" s="854"/>
      <c r="R315" s="854"/>
      <c r="S315" s="854"/>
      <c r="T315" s="863"/>
      <c r="U315" s="852"/>
      <c r="V315" s="852"/>
      <c r="W315" s="852"/>
      <c r="X315" s="862"/>
      <c r="Y315" s="854"/>
      <c r="Z315" s="854"/>
      <c r="AA315" s="854"/>
      <c r="AB315" s="863"/>
    </row>
    <row r="316" spans="1:28" ht="25.5" x14ac:dyDescent="0.2">
      <c r="A316" s="851" t="s">
        <v>3079</v>
      </c>
      <c r="B316" s="558" t="s">
        <v>3080</v>
      </c>
      <c r="C316" s="851">
        <f>'Series 1200 Input'!J316</f>
        <v>0</v>
      </c>
      <c r="D316" s="851" t="s">
        <v>30</v>
      </c>
      <c r="E316" s="852">
        <v>309.94</v>
      </c>
      <c r="F316" s="852">
        <v>288.19</v>
      </c>
      <c r="G316" s="852">
        <v>288.19</v>
      </c>
      <c r="H316" s="853" t="str">
        <f>IF((0=$C316),"",IFERROR(IF($C316&lt;2,$C316*E316,IF(AND(2&lt;=$C316,$C316&lt;=5),$C316*F316,IF($C316&gt;5,$C316*G316,"No Offer"))),"No Offer"))</f>
        <v/>
      </c>
      <c r="I316" s="854">
        <v>600</v>
      </c>
      <c r="J316" s="854">
        <v>600</v>
      </c>
      <c r="K316" s="854">
        <v>600</v>
      </c>
      <c r="L316" s="855" t="str">
        <f>IF((0=$C316),"",IFERROR(IF($C316&lt;2,$C316*I316,IF(AND(2&lt;=$C316,$C316&lt;=5),$C316*J316,IF($C316&gt;5,$C316*K316,"No Offer"))),"No Offer"))</f>
        <v/>
      </c>
      <c r="M316" s="852" t="s">
        <v>392</v>
      </c>
      <c r="N316" s="852" t="s">
        <v>392</v>
      </c>
      <c r="O316" s="852" t="s">
        <v>392</v>
      </c>
      <c r="P316" s="853" t="str">
        <f>IF((0=$C316),"",IFERROR(IF($C316&lt;2,$C316*M316,IF(AND(2&lt;=$C316,$C316&lt;=5),$C316*N316,IF($C316&gt;5,$C316*O316,"No Offer"))),"No Offer"))</f>
        <v/>
      </c>
      <c r="Q316" s="854">
        <v>175</v>
      </c>
      <c r="R316" s="854">
        <v>175</v>
      </c>
      <c r="S316" s="854">
        <v>175</v>
      </c>
      <c r="T316" s="855" t="str">
        <f>IF((0=$C316),"",IFERROR(IF($C316&lt;2,$C316*Q316,IF(AND(2&lt;=$C316,$C316&lt;=5),$C316*R316,IF($C316&gt;5,$C316*S316,"No Offer"))),"No Offer"))</f>
        <v/>
      </c>
      <c r="U316" s="852">
        <v>358.5</v>
      </c>
      <c r="V316" s="852">
        <v>345</v>
      </c>
      <c r="W316" s="852">
        <v>345</v>
      </c>
      <c r="X316" s="853" t="str">
        <f>IF((0=$C316),"",IFERROR(IF($C316&lt;2,$C316*U316,IF(AND(2&lt;=$C316,$C316&lt;=5),$C316*V316,IF($C316&gt;5,$C316*W316,"No Offer"))),"No Offer"))</f>
        <v/>
      </c>
      <c r="Y316" s="854" t="s">
        <v>392</v>
      </c>
      <c r="Z316" s="854" t="s">
        <v>392</v>
      </c>
      <c r="AA316" s="854" t="s">
        <v>392</v>
      </c>
      <c r="AB316" s="855" t="str">
        <f>IF((0=$C316),"",IFERROR(IF($C316&lt;2,$C316*Y316,IF(AND(2&lt;=$C316,$C316&lt;=5),$C316*Z316,IF($C316&gt;5,$C316*AA316,"No Offer"))),"No Offer"))</f>
        <v/>
      </c>
    </row>
    <row r="317" spans="1:28" x14ac:dyDescent="0.2">
      <c r="A317" s="851"/>
      <c r="B317" s="558"/>
      <c r="C317" s="851"/>
      <c r="D317" s="851"/>
      <c r="E317" s="852"/>
      <c r="F317" s="852"/>
      <c r="G317" s="852"/>
      <c r="H317" s="862"/>
      <c r="I317" s="854"/>
      <c r="J317" s="854"/>
      <c r="K317" s="854"/>
      <c r="L317" s="863"/>
      <c r="M317" s="852"/>
      <c r="N317" s="852"/>
      <c r="O317" s="852"/>
      <c r="P317" s="862"/>
      <c r="Q317" s="854"/>
      <c r="R317" s="854"/>
      <c r="S317" s="854"/>
      <c r="T317" s="863"/>
      <c r="U317" s="852"/>
      <c r="V317" s="852"/>
      <c r="W317" s="852"/>
      <c r="X317" s="862"/>
      <c r="Y317" s="854"/>
      <c r="Z317" s="854"/>
      <c r="AA317" s="854"/>
      <c r="AB317" s="863"/>
    </row>
    <row r="318" spans="1:28" ht="25.5" x14ac:dyDescent="0.2">
      <c r="A318" s="851" t="s">
        <v>3081</v>
      </c>
      <c r="B318" s="558" t="s">
        <v>3082</v>
      </c>
      <c r="C318" s="851">
        <f>'Series 1200 Input'!J318</f>
        <v>0</v>
      </c>
      <c r="D318" s="851" t="s">
        <v>30</v>
      </c>
      <c r="E318" s="852">
        <v>340.58</v>
      </c>
      <c r="F318" s="852">
        <v>318.82</v>
      </c>
      <c r="G318" s="852">
        <v>318.82</v>
      </c>
      <c r="H318" s="853" t="str">
        <f>IF((0=$C318),"",IFERROR(IF($C318&lt;2,$C318*E318,IF(AND(2&lt;=$C318,$C318&lt;=5),$C318*F318,IF($C318&gt;5,$C318*G318,"No Offer"))),"No Offer"))</f>
        <v/>
      </c>
      <c r="I318" s="854">
        <v>600</v>
      </c>
      <c r="J318" s="854">
        <v>600</v>
      </c>
      <c r="K318" s="854">
        <v>600</v>
      </c>
      <c r="L318" s="855" t="str">
        <f>IF((0=$C318),"",IFERROR(IF($C318&lt;2,$C318*I318,IF(AND(2&lt;=$C318,$C318&lt;=5),$C318*J318,IF($C318&gt;5,$C318*K318,"No Offer"))),"No Offer"))</f>
        <v/>
      </c>
      <c r="M318" s="852" t="s">
        <v>392</v>
      </c>
      <c r="N318" s="852" t="s">
        <v>392</v>
      </c>
      <c r="O318" s="852" t="s">
        <v>392</v>
      </c>
      <c r="P318" s="853" t="str">
        <f>IF((0=$C318),"",IFERROR(IF($C318&lt;2,$C318*M318,IF(AND(2&lt;=$C318,$C318&lt;=5),$C318*N318,IF($C318&gt;5,$C318*O318,"No Offer"))),"No Offer"))</f>
        <v/>
      </c>
      <c r="Q318" s="854">
        <v>190</v>
      </c>
      <c r="R318" s="854">
        <v>190</v>
      </c>
      <c r="S318" s="854">
        <v>190</v>
      </c>
      <c r="T318" s="855" t="str">
        <f>IF((0=$C318),"",IFERROR(IF($C318&lt;2,$C318*Q318,IF(AND(2&lt;=$C318,$C318&lt;=5),$C318*R318,IF($C318&gt;5,$C318*S318,"No Offer"))),"No Offer"))</f>
        <v/>
      </c>
      <c r="U318" s="852">
        <v>422</v>
      </c>
      <c r="V318" s="852">
        <v>405</v>
      </c>
      <c r="W318" s="852">
        <v>405</v>
      </c>
      <c r="X318" s="853" t="str">
        <f>IF((0=$C318),"",IFERROR(IF($C318&lt;2,$C318*U318,IF(AND(2&lt;=$C318,$C318&lt;=5),$C318*V318,IF($C318&gt;5,$C318*W318,"No Offer"))),"No Offer"))</f>
        <v/>
      </c>
      <c r="Y318" s="854" t="s">
        <v>392</v>
      </c>
      <c r="Z318" s="854" t="s">
        <v>392</v>
      </c>
      <c r="AA318" s="854" t="s">
        <v>392</v>
      </c>
      <c r="AB318" s="855" t="str">
        <f>IF((0=$C318),"",IFERROR(IF($C318&lt;2,$C318*Y318,IF(AND(2&lt;=$C318,$C318&lt;=5),$C318*Z318,IF($C318&gt;5,$C318*AA318,"No Offer"))),"No Offer"))</f>
        <v/>
      </c>
    </row>
    <row r="319" spans="1:28" x14ac:dyDescent="0.2">
      <c r="A319" s="851"/>
      <c r="B319" s="558"/>
      <c r="C319" s="851"/>
      <c r="D319" s="851"/>
      <c r="E319" s="852"/>
      <c r="F319" s="852"/>
      <c r="G319" s="852"/>
      <c r="H319" s="862"/>
      <c r="I319" s="854"/>
      <c r="J319" s="854"/>
      <c r="K319" s="854"/>
      <c r="L319" s="863"/>
      <c r="M319" s="852"/>
      <c r="N319" s="852"/>
      <c r="O319" s="852"/>
      <c r="P319" s="862"/>
      <c r="Q319" s="854"/>
      <c r="R319" s="854"/>
      <c r="S319" s="854"/>
      <c r="T319" s="863"/>
      <c r="U319" s="852"/>
      <c r="V319" s="852"/>
      <c r="W319" s="852"/>
      <c r="X319" s="862"/>
      <c r="Y319" s="854"/>
      <c r="Z319" s="854"/>
      <c r="AA319" s="854"/>
      <c r="AB319" s="863"/>
    </row>
    <row r="320" spans="1:28" ht="25.5" x14ac:dyDescent="0.2">
      <c r="A320" s="851" t="s">
        <v>3083</v>
      </c>
      <c r="B320" s="558" t="s">
        <v>3084</v>
      </c>
      <c r="C320" s="851">
        <f>'Series 1200 Input'!J320</f>
        <v>0</v>
      </c>
      <c r="D320" s="851" t="s">
        <v>30</v>
      </c>
      <c r="E320" s="852">
        <v>463.71</v>
      </c>
      <c r="F320" s="852">
        <v>441.95</v>
      </c>
      <c r="G320" s="852">
        <v>441.95</v>
      </c>
      <c r="H320" s="853" t="str">
        <f>IF((0=$C320),"",IFERROR(IF($C320&lt;2,$C320*E320,IF(AND(2&lt;=$C320,$C320&lt;=5),$C320*F320,IF($C320&gt;5,$C320*G320,"No Offer"))),"No Offer"))</f>
        <v/>
      </c>
      <c r="I320" s="854">
        <v>800</v>
      </c>
      <c r="J320" s="854">
        <v>800</v>
      </c>
      <c r="K320" s="854">
        <v>800</v>
      </c>
      <c r="L320" s="855" t="str">
        <f>IF((0=$C320),"",IFERROR(IF($C320&lt;2,$C320*I320,IF(AND(2&lt;=$C320,$C320&lt;=5),$C320*J320,IF($C320&gt;5,$C320*K320,"No Offer"))),"No Offer"))</f>
        <v/>
      </c>
      <c r="M320" s="852" t="s">
        <v>392</v>
      </c>
      <c r="N320" s="852" t="s">
        <v>392</v>
      </c>
      <c r="O320" s="852" t="s">
        <v>392</v>
      </c>
      <c r="P320" s="853" t="str">
        <f>IF((0=$C320),"",IFERROR(IF($C320&lt;2,$C320*M320,IF(AND(2&lt;=$C320,$C320&lt;=5),$C320*N320,IF($C320&gt;5,$C320*O320,"No Offer"))),"No Offer"))</f>
        <v/>
      </c>
      <c r="Q320" s="854">
        <v>285</v>
      </c>
      <c r="R320" s="854">
        <v>285</v>
      </c>
      <c r="S320" s="854">
        <v>285</v>
      </c>
      <c r="T320" s="855" t="str">
        <f>IF((0=$C320),"",IFERROR(IF($C320&lt;2,$C320*Q320,IF(AND(2&lt;=$C320,$C320&lt;=5),$C320*R320,IF($C320&gt;5,$C320*S320,"No Offer"))),"No Offer"))</f>
        <v/>
      </c>
      <c r="U320" s="876">
        <v>590</v>
      </c>
      <c r="V320" s="876">
        <v>575</v>
      </c>
      <c r="W320" s="876">
        <v>575</v>
      </c>
      <c r="X320" s="853" t="str">
        <f>IF((0=$C320),"",IFERROR(IF($C320&lt;2,$C320*U320,IF(AND(2&lt;=$C320,$C320&lt;=5),$C320*V320,IF($C320&gt;5,$C320*W320,"No Offer"))),"No Offer"))</f>
        <v/>
      </c>
      <c r="Y320" s="854" t="s">
        <v>392</v>
      </c>
      <c r="Z320" s="854" t="s">
        <v>392</v>
      </c>
      <c r="AA320" s="854" t="s">
        <v>392</v>
      </c>
      <c r="AB320" s="855" t="str">
        <f>IF((0=$C320),"",IFERROR(IF($C320&lt;2,$C320*Y320,IF(AND(2&lt;=$C320,$C320&lt;=5),$C320*Z320,IF($C320&gt;5,$C320*AA320,"No Offer"))),"No Offer"))</f>
        <v/>
      </c>
    </row>
    <row r="321" spans="1:28" x14ac:dyDescent="0.2">
      <c r="A321" s="851"/>
      <c r="B321" s="558"/>
      <c r="C321" s="851"/>
      <c r="D321" s="851"/>
      <c r="E321" s="852"/>
      <c r="F321" s="852"/>
      <c r="G321" s="852"/>
      <c r="H321" s="862"/>
      <c r="I321" s="854"/>
      <c r="J321" s="854"/>
      <c r="K321" s="854"/>
      <c r="L321" s="863"/>
      <c r="M321" s="852"/>
      <c r="N321" s="852"/>
      <c r="O321" s="852"/>
      <c r="P321" s="862"/>
      <c r="Q321" s="854"/>
      <c r="R321" s="854"/>
      <c r="S321" s="854"/>
      <c r="T321" s="863"/>
      <c r="U321" s="876"/>
      <c r="V321" s="876"/>
      <c r="W321" s="876"/>
      <c r="X321" s="862"/>
      <c r="Y321" s="854"/>
      <c r="Z321" s="854"/>
      <c r="AA321" s="854"/>
      <c r="AB321" s="863"/>
    </row>
    <row r="322" spans="1:28" ht="25.5" x14ac:dyDescent="0.2">
      <c r="A322" s="851" t="s">
        <v>3085</v>
      </c>
      <c r="B322" s="598" t="s">
        <v>3086</v>
      </c>
      <c r="C322" s="851">
        <f>'Series 1200 Input'!J322</f>
        <v>0</v>
      </c>
      <c r="D322" s="851" t="s">
        <v>30</v>
      </c>
      <c r="E322" s="852">
        <v>586.72</v>
      </c>
      <c r="F322" s="852">
        <v>564.96</v>
      </c>
      <c r="G322" s="852">
        <v>564.96</v>
      </c>
      <c r="H322" s="853" t="str">
        <f>IF((0=$C322),"",IFERROR(IF($C322&lt;2,$C322*E322,IF(AND(2&lt;=$C322,$C322&lt;=5),$C322*F322,IF($C322&gt;5,$C322*G322,"No Offer"))),"No Offer"))</f>
        <v/>
      </c>
      <c r="I322" s="854">
        <v>900</v>
      </c>
      <c r="J322" s="854">
        <v>900</v>
      </c>
      <c r="K322" s="854">
        <v>900</v>
      </c>
      <c r="L322" s="855" t="str">
        <f>IF((0=$C322),"",IFERROR(IF($C322&lt;2,$C322*I322,IF(AND(2&lt;=$C322,$C322&lt;=5),$C322*J322,IF($C322&gt;5,$C322*K322,"No Offer"))),"No Offer"))</f>
        <v/>
      </c>
      <c r="M322" s="852" t="s">
        <v>392</v>
      </c>
      <c r="N322" s="852" t="s">
        <v>392</v>
      </c>
      <c r="O322" s="852" t="s">
        <v>392</v>
      </c>
      <c r="P322" s="853" t="str">
        <f>IF((0=$C322),"",IFERROR(IF($C322&lt;2,$C322*M322,IF(AND(2&lt;=$C322,$C322&lt;=5),$C322*N322,IF($C322&gt;5,$C322*O322,"No Offer"))),"No Offer"))</f>
        <v/>
      </c>
      <c r="Q322" s="854">
        <v>405</v>
      </c>
      <c r="R322" s="854">
        <v>405</v>
      </c>
      <c r="S322" s="854">
        <v>405</v>
      </c>
      <c r="T322" s="855" t="str">
        <f>IF((0=$C322),"",IFERROR(IF($C322&lt;2,$C322*Q322,IF(AND(2&lt;=$C322,$C322&lt;=5),$C322*R322,IF($C322&gt;5,$C322*S322,"No Offer"))),"No Offer"))</f>
        <v/>
      </c>
      <c r="U322" s="876">
        <v>883</v>
      </c>
      <c r="V322" s="876">
        <v>867</v>
      </c>
      <c r="W322" s="876">
        <v>867</v>
      </c>
      <c r="X322" s="853" t="str">
        <f>IF((0=$C322),"",IFERROR(IF($C322&lt;2,$C322*U322,IF(AND(2&lt;=$C322,$C322&lt;=5),$C322*V322,IF($C322&gt;5,$C322*W322,"No Offer"))),"No Offer"))</f>
        <v/>
      </c>
      <c r="Y322" s="854" t="s">
        <v>392</v>
      </c>
      <c r="Z322" s="854" t="s">
        <v>392</v>
      </c>
      <c r="AA322" s="854" t="s">
        <v>392</v>
      </c>
      <c r="AB322" s="855" t="str">
        <f>IF((0=$C322),"",IFERROR(IF($C322&lt;2,$C322*Y322,IF(AND(2&lt;=$C322,$C322&lt;=5),$C322*Z322,IF($C322&gt;5,$C322*AA322,"No Offer"))),"No Offer"))</f>
        <v/>
      </c>
    </row>
    <row r="323" spans="1:28" x14ac:dyDescent="0.2">
      <c r="A323" s="851"/>
      <c r="B323" s="598"/>
      <c r="C323" s="851"/>
      <c r="D323" s="851"/>
      <c r="E323" s="852"/>
      <c r="F323" s="852"/>
      <c r="G323" s="852"/>
      <c r="H323" s="862"/>
      <c r="I323" s="854"/>
      <c r="J323" s="854"/>
      <c r="K323" s="854"/>
      <c r="L323" s="863"/>
      <c r="M323" s="852"/>
      <c r="N323" s="852"/>
      <c r="O323" s="852"/>
      <c r="P323" s="862"/>
      <c r="Q323" s="854"/>
      <c r="R323" s="854"/>
      <c r="S323" s="854"/>
      <c r="T323" s="863"/>
      <c r="U323" s="876"/>
      <c r="V323" s="876"/>
      <c r="W323" s="876"/>
      <c r="X323" s="862"/>
      <c r="Y323" s="854"/>
      <c r="Z323" s="854"/>
      <c r="AA323" s="854"/>
      <c r="AB323" s="863"/>
    </row>
    <row r="324" spans="1:28" ht="25.5" x14ac:dyDescent="0.2">
      <c r="A324" s="851" t="s">
        <v>3087</v>
      </c>
      <c r="B324" s="598" t="s">
        <v>3088</v>
      </c>
      <c r="C324" s="851">
        <f>'Series 1200 Input'!J324</f>
        <v>0</v>
      </c>
      <c r="D324" s="851" t="s">
        <v>30</v>
      </c>
      <c r="E324" s="852">
        <v>709.73</v>
      </c>
      <c r="F324" s="852">
        <v>687.97</v>
      </c>
      <c r="G324" s="852">
        <v>687.97</v>
      </c>
      <c r="H324" s="853" t="str">
        <f>IF((0=$C324),"",IFERROR(IF($C324&lt;2,$C324*E324,IF(AND(2&lt;=$C324,$C324&lt;=5),$C324*F324,IF($C324&gt;5,$C324*G324,"No Offer"))),"No Offer"))</f>
        <v/>
      </c>
      <c r="I324" s="854">
        <v>1250</v>
      </c>
      <c r="J324" s="854">
        <v>1250</v>
      </c>
      <c r="K324" s="854">
        <v>1250</v>
      </c>
      <c r="L324" s="855" t="str">
        <f>IF((0=$C324),"",IFERROR(IF($C324&lt;2,$C324*I324,IF(AND(2&lt;=$C324,$C324&lt;=5),$C324*J324,IF($C324&gt;5,$C324*K324,"No Offer"))),"No Offer"))</f>
        <v/>
      </c>
      <c r="M324" s="852" t="s">
        <v>392</v>
      </c>
      <c r="N324" s="852" t="s">
        <v>392</v>
      </c>
      <c r="O324" s="852" t="s">
        <v>392</v>
      </c>
      <c r="P324" s="853" t="str">
        <f>IF((0=$C324),"",IFERROR(IF($C324&lt;2,$C324*M324,IF(AND(2&lt;=$C324,$C324&lt;=5),$C324*N324,IF($C324&gt;5,$C324*O324,"No Offer"))),"No Offer"))</f>
        <v/>
      </c>
      <c r="Q324" s="854">
        <v>550</v>
      </c>
      <c r="R324" s="854">
        <v>550</v>
      </c>
      <c r="S324" s="854">
        <v>550</v>
      </c>
      <c r="T324" s="855" t="str">
        <f>IF((0=$C324),"",IFERROR(IF($C324&lt;2,$C324*Q324,IF(AND(2&lt;=$C324,$C324&lt;=5),$C324*R324,IF($C324&gt;5,$C324*S324,"No Offer"))),"No Offer"))</f>
        <v/>
      </c>
      <c r="U324" s="876">
        <v>1176</v>
      </c>
      <c r="V324" s="876">
        <v>1160</v>
      </c>
      <c r="W324" s="876">
        <v>1160</v>
      </c>
      <c r="X324" s="853" t="str">
        <f>IF((0=$C324),"",IFERROR(IF($C324&lt;2,$C324*U324,IF(AND(2&lt;=$C324,$C324&lt;=5),$C324*V324,IF($C324&gt;5,$C324*W324,"No Offer"))),"No Offer"))</f>
        <v/>
      </c>
      <c r="Y324" s="854" t="s">
        <v>392</v>
      </c>
      <c r="Z324" s="854" t="s">
        <v>392</v>
      </c>
      <c r="AA324" s="854" t="s">
        <v>392</v>
      </c>
      <c r="AB324" s="855" t="str">
        <f>IF((0=$C324),"",IFERROR(IF($C324&lt;2,$C324*Y324,IF(AND(2&lt;=$C324,$C324&lt;=5),$C324*Z324,IF($C324&gt;5,$C324*AA324,"No Offer"))),"No Offer"))</f>
        <v/>
      </c>
    </row>
    <row r="325" spans="1:28" x14ac:dyDescent="0.2">
      <c r="A325" s="851"/>
      <c r="B325" s="558"/>
      <c r="C325" s="851"/>
      <c r="D325" s="851"/>
      <c r="E325" s="852"/>
      <c r="F325" s="852"/>
      <c r="G325" s="852"/>
      <c r="H325" s="862"/>
      <c r="I325" s="854"/>
      <c r="J325" s="854"/>
      <c r="K325" s="854"/>
      <c r="L325" s="863"/>
      <c r="M325" s="852"/>
      <c r="N325" s="852"/>
      <c r="O325" s="852"/>
      <c r="P325" s="862"/>
      <c r="Q325" s="854"/>
      <c r="R325" s="854"/>
      <c r="S325" s="854"/>
      <c r="T325" s="863"/>
      <c r="U325" s="852"/>
      <c r="V325" s="852"/>
      <c r="W325" s="852"/>
      <c r="X325" s="862"/>
      <c r="Y325" s="854"/>
      <c r="Z325" s="854"/>
      <c r="AA325" s="854"/>
      <c r="AB325" s="863"/>
    </row>
    <row r="326" spans="1:28" x14ac:dyDescent="0.2">
      <c r="A326" s="866"/>
      <c r="B326" s="586" t="s">
        <v>3089</v>
      </c>
      <c r="C326" s="866"/>
      <c r="D326" s="866"/>
      <c r="E326" s="858" t="s">
        <v>1059</v>
      </c>
      <c r="F326" s="859" t="s">
        <v>2162</v>
      </c>
      <c r="G326" s="858" t="s">
        <v>2129</v>
      </c>
      <c r="H326" s="860" t="str">
        <f>IF((0=$C326),"",IFERROR(IF($C326&lt;2,$C326*E326,IF(AND(2&lt;=$C326,$C326&lt;=5),$C326*F326,IF($C326&gt;5,$C326*G326,"No Offer"))),"No Offer"))</f>
        <v/>
      </c>
      <c r="I326" s="858" t="s">
        <v>1059</v>
      </c>
      <c r="J326" s="859" t="s">
        <v>2162</v>
      </c>
      <c r="K326" s="858" t="s">
        <v>2129</v>
      </c>
      <c r="L326" s="860" t="str">
        <f>IF((0=$C326),"",IFERROR(IF($C326&lt;2,$C326*I326,IF(AND(2&lt;=$C326,$C326&lt;=5),$C326*J326,IF($C326&gt;5,$C326*K326,"No Offer"))),"No Offer"))</f>
        <v/>
      </c>
      <c r="M326" s="858" t="s">
        <v>1059</v>
      </c>
      <c r="N326" s="859" t="s">
        <v>2162</v>
      </c>
      <c r="O326" s="858" t="s">
        <v>2129</v>
      </c>
      <c r="P326" s="860" t="str">
        <f>IF((0=$C326),"",IFERROR(IF($C326&lt;2,$C326*M326,IF(AND(2&lt;=$C326,$C326&lt;=5),$C326*N326,IF($C326&gt;5,$C326*O326,"No Offer"))),"No Offer"))</f>
        <v/>
      </c>
      <c r="Q326" s="858" t="s">
        <v>1059</v>
      </c>
      <c r="R326" s="859" t="s">
        <v>2162</v>
      </c>
      <c r="S326" s="858" t="s">
        <v>2129</v>
      </c>
      <c r="T326" s="860" t="str">
        <f>IF((0=$C326),"",IFERROR(IF($C326&lt;2,$C326*Q326,IF(AND(2&lt;=$C326,$C326&lt;=5),$C326*R326,IF($C326&gt;5,$C326*S326,"No Offer"))),"No Offer"))</f>
        <v/>
      </c>
      <c r="U326" s="858" t="s">
        <v>1059</v>
      </c>
      <c r="V326" s="859" t="s">
        <v>2162</v>
      </c>
      <c r="W326" s="858" t="s">
        <v>2129</v>
      </c>
      <c r="X326" s="860" t="str">
        <f>IF((0=$C326),"",IFERROR(IF($C326&lt;2,$C326*U326,IF(AND(2&lt;=$C326,$C326&lt;=5),$C326*V326,IF($C326&gt;5,$C326*W326,"No Offer"))),"No Offer"))</f>
        <v/>
      </c>
      <c r="Y326" s="858" t="s">
        <v>1059</v>
      </c>
      <c r="Z326" s="859" t="s">
        <v>2162</v>
      </c>
      <c r="AA326" s="858" t="s">
        <v>2129</v>
      </c>
      <c r="AB326" s="860" t="str">
        <f>IF((0=$C326),"",IFERROR(IF($C326&lt;2,$C326*Y326,IF(AND(2&lt;=$C326,$C326&lt;=5),$C326*Z326,IF($C326&gt;5,$C326*AA326,"No Offer"))),"No Offer"))</f>
        <v/>
      </c>
    </row>
    <row r="327" spans="1:28" x14ac:dyDescent="0.2">
      <c r="A327" s="851"/>
      <c r="B327" s="596"/>
      <c r="C327" s="851"/>
      <c r="D327" s="851"/>
      <c r="E327" s="852"/>
      <c r="F327" s="852"/>
      <c r="G327" s="852"/>
      <c r="H327" s="862"/>
      <c r="I327" s="854"/>
      <c r="J327" s="854"/>
      <c r="K327" s="854"/>
      <c r="L327" s="863"/>
      <c r="M327" s="852"/>
      <c r="N327" s="852"/>
      <c r="O327" s="852"/>
      <c r="P327" s="862"/>
      <c r="Q327" s="854"/>
      <c r="R327" s="854"/>
      <c r="S327" s="854"/>
      <c r="T327" s="863"/>
      <c r="U327" s="852"/>
      <c r="V327" s="852"/>
      <c r="W327" s="852"/>
      <c r="X327" s="862"/>
      <c r="Y327" s="854"/>
      <c r="Z327" s="854"/>
      <c r="AA327" s="854"/>
      <c r="AB327" s="863"/>
    </row>
    <row r="328" spans="1:28" ht="25.5" x14ac:dyDescent="0.2">
      <c r="A328" s="851" t="s">
        <v>3090</v>
      </c>
      <c r="B328" s="598" t="s">
        <v>3091</v>
      </c>
      <c r="C328" s="851">
        <f>'Series 1200 Input'!J328</f>
        <v>0</v>
      </c>
      <c r="D328" s="851" t="s">
        <v>30</v>
      </c>
      <c r="E328" s="852">
        <v>134.27000000000001</v>
      </c>
      <c r="F328" s="852" t="s">
        <v>3092</v>
      </c>
      <c r="G328" s="852">
        <v>112.52</v>
      </c>
      <c r="H328" s="853" t="str">
        <f>IF((0=$C328),"",IFERROR(IF($C328&lt;2,$C328*E328,IF(AND(2&lt;=$C328,$C328&lt;=5),$C328*F328,IF($C328&gt;5,$C328*G328,"No Offer"))),"No Offer"))</f>
        <v/>
      </c>
      <c r="I328" s="854">
        <v>500</v>
      </c>
      <c r="J328" s="854">
        <v>500</v>
      </c>
      <c r="K328" s="854">
        <v>500</v>
      </c>
      <c r="L328" s="855" t="str">
        <f>IF((0=$C328),"",IFERROR(IF($C328&lt;2,$C328*I328,IF(AND(2&lt;=$C328,$C328&lt;=5),$C328*J328,IF($C328&gt;5,$C328*K328,"No Offer"))),"No Offer"))</f>
        <v/>
      </c>
      <c r="M328" s="852" t="s">
        <v>392</v>
      </c>
      <c r="N328" s="852" t="s">
        <v>392</v>
      </c>
      <c r="O328" s="852" t="s">
        <v>392</v>
      </c>
      <c r="P328" s="853" t="str">
        <f>IF((0=$C328),"",IFERROR(IF($C328&lt;2,$C328*M328,IF(AND(2&lt;=$C328,$C328&lt;=5),$C328*N328,IF($C328&gt;5,$C328*O328,"No Offer"))),"No Offer"))</f>
        <v/>
      </c>
      <c r="Q328" s="854">
        <v>55</v>
      </c>
      <c r="R328" s="854">
        <v>55</v>
      </c>
      <c r="S328" s="854">
        <v>55</v>
      </c>
      <c r="T328" s="855" t="str">
        <f>IF((0=$C328),"",IFERROR(IF($C328&lt;2,$C328*Q328,IF(AND(2&lt;=$C328,$C328&lt;=5),$C328*R328,IF($C328&gt;5,$C328*S328,"No Offer"))),"No Offer"))</f>
        <v/>
      </c>
      <c r="U328" s="852">
        <v>65</v>
      </c>
      <c r="V328" s="852">
        <v>56.5</v>
      </c>
      <c r="W328" s="852">
        <v>56.5</v>
      </c>
      <c r="X328" s="853" t="str">
        <f>IF((0=$C328),"",IFERROR(IF($C328&lt;2,$C328*U328,IF(AND(2&lt;=$C328,$C328&lt;=5),$C328*V328,IF($C328&gt;5,$C328*W328,"No Offer"))),"No Offer"))</f>
        <v/>
      </c>
      <c r="Y328" s="854" t="s">
        <v>392</v>
      </c>
      <c r="Z328" s="854" t="s">
        <v>392</v>
      </c>
      <c r="AA328" s="854" t="s">
        <v>392</v>
      </c>
      <c r="AB328" s="855" t="str">
        <f>IF((0=$C328),"",IFERROR(IF($C328&lt;2,$C328*Y328,IF(AND(2&lt;=$C328,$C328&lt;=5),$C328*Z328,IF($C328&gt;5,$C328*AA328,"No Offer"))),"No Offer"))</f>
        <v/>
      </c>
    </row>
    <row r="329" spans="1:28" x14ac:dyDescent="0.2">
      <c r="A329" s="851"/>
      <c r="B329" s="558"/>
      <c r="C329" s="851"/>
      <c r="D329" s="851"/>
      <c r="E329" s="852"/>
      <c r="F329" s="852"/>
      <c r="G329" s="852"/>
      <c r="H329" s="862"/>
      <c r="I329" s="854"/>
      <c r="J329" s="854"/>
      <c r="K329" s="854"/>
      <c r="L329" s="863"/>
      <c r="M329" s="852"/>
      <c r="N329" s="852"/>
      <c r="O329" s="852"/>
      <c r="P329" s="862"/>
      <c r="Q329" s="854"/>
      <c r="R329" s="854"/>
      <c r="S329" s="854"/>
      <c r="T329" s="863"/>
      <c r="U329" s="852"/>
      <c r="V329" s="852"/>
      <c r="W329" s="852"/>
      <c r="X329" s="862"/>
      <c r="Y329" s="854"/>
      <c r="Z329" s="854"/>
      <c r="AA329" s="854"/>
      <c r="AB329" s="863"/>
    </row>
    <row r="330" spans="1:28" ht="25.5" x14ac:dyDescent="0.2">
      <c r="A330" s="851" t="s">
        <v>3093</v>
      </c>
      <c r="B330" s="598" t="s">
        <v>3094</v>
      </c>
      <c r="C330" s="851">
        <f>'Series 1200 Input'!J330</f>
        <v>0</v>
      </c>
      <c r="D330" s="851" t="s">
        <v>30</v>
      </c>
      <c r="E330" s="852">
        <v>158.87</v>
      </c>
      <c r="F330" s="852">
        <v>137.12</v>
      </c>
      <c r="G330" s="852">
        <v>137.12</v>
      </c>
      <c r="H330" s="853" t="str">
        <f>IF((0=$C330),"",IFERROR(IF($C330&lt;2,$C330*E330,IF(AND(2&lt;=$C330,$C330&lt;=5),$C330*F330,IF($C330&gt;5,$C330*G330,"No Offer"))),"No Offer"))</f>
        <v/>
      </c>
      <c r="I330" s="854">
        <v>500</v>
      </c>
      <c r="J330" s="854">
        <v>500</v>
      </c>
      <c r="K330" s="854">
        <v>500</v>
      </c>
      <c r="L330" s="855" t="str">
        <f>IF((0=$C330),"",IFERROR(IF($C330&lt;2,$C330*I330,IF(AND(2&lt;=$C330,$C330&lt;=5),$C330*J330,IF($C330&gt;5,$C330*K330,"No Offer"))),"No Offer"))</f>
        <v/>
      </c>
      <c r="M330" s="852" t="s">
        <v>392</v>
      </c>
      <c r="N330" s="852" t="s">
        <v>392</v>
      </c>
      <c r="O330" s="852" t="s">
        <v>392</v>
      </c>
      <c r="P330" s="853" t="str">
        <f>IF((0=$C330),"",IFERROR(IF($C330&lt;2,$C330*M330,IF(AND(2&lt;=$C330,$C330&lt;=5),$C330*N330,IF($C330&gt;5,$C330*O330,"No Offer"))),"No Offer"))</f>
        <v/>
      </c>
      <c r="Q330" s="854">
        <v>80</v>
      </c>
      <c r="R330" s="854">
        <v>80</v>
      </c>
      <c r="S330" s="854">
        <v>80</v>
      </c>
      <c r="T330" s="855" t="str">
        <f>IF((0=$C330),"",IFERROR(IF($C330&lt;2,$C330*Q330,IF(AND(2&lt;=$C330,$C330&lt;=5),$C330*R330,IF($C330&gt;5,$C330*S330,"No Offer"))),"No Offer"))</f>
        <v/>
      </c>
      <c r="U330" s="852">
        <v>98</v>
      </c>
      <c r="V330" s="852">
        <v>93.5</v>
      </c>
      <c r="W330" s="852">
        <v>93.5</v>
      </c>
      <c r="X330" s="853" t="str">
        <f>IF((0=$C330),"",IFERROR(IF($C330&lt;2,$C330*U330,IF(AND(2&lt;=$C330,$C330&lt;=5),$C330*V330,IF($C330&gt;5,$C330*W330,"No Offer"))),"No Offer"))</f>
        <v/>
      </c>
      <c r="Y330" s="854" t="s">
        <v>392</v>
      </c>
      <c r="Z330" s="854" t="s">
        <v>392</v>
      </c>
      <c r="AA330" s="854" t="s">
        <v>392</v>
      </c>
      <c r="AB330" s="855" t="str">
        <f>IF((0=$C330),"",IFERROR(IF($C330&lt;2,$C330*Y330,IF(AND(2&lt;=$C330,$C330&lt;=5),$C330*Z330,IF($C330&gt;5,$C330*AA330,"No Offer"))),"No Offer"))</f>
        <v/>
      </c>
    </row>
    <row r="331" spans="1:28" x14ac:dyDescent="0.2">
      <c r="A331" s="851"/>
      <c r="B331" s="558"/>
      <c r="C331" s="851"/>
      <c r="D331" s="851"/>
      <c r="E331" s="852"/>
      <c r="F331" s="852"/>
      <c r="G331" s="852"/>
      <c r="H331" s="862"/>
      <c r="I331" s="854"/>
      <c r="J331" s="854"/>
      <c r="K331" s="854"/>
      <c r="L331" s="863"/>
      <c r="M331" s="852"/>
      <c r="N331" s="852"/>
      <c r="O331" s="852"/>
      <c r="P331" s="862"/>
      <c r="Q331" s="854"/>
      <c r="R331" s="854"/>
      <c r="S331" s="854"/>
      <c r="T331" s="863"/>
      <c r="U331" s="852"/>
      <c r="V331" s="852"/>
      <c r="W331" s="852"/>
      <c r="X331" s="862"/>
      <c r="Y331" s="854"/>
      <c r="Z331" s="854"/>
      <c r="AA331" s="854"/>
      <c r="AB331" s="863"/>
    </row>
    <row r="332" spans="1:28" ht="25.5" x14ac:dyDescent="0.2">
      <c r="A332" s="851" t="s">
        <v>3095</v>
      </c>
      <c r="B332" s="598" t="s">
        <v>3096</v>
      </c>
      <c r="C332" s="851">
        <f>'Series 1200 Input'!J332</f>
        <v>0</v>
      </c>
      <c r="D332" s="851" t="s">
        <v>30</v>
      </c>
      <c r="E332" s="852">
        <v>192.87</v>
      </c>
      <c r="F332" s="852">
        <v>171.12</v>
      </c>
      <c r="G332" s="852">
        <v>171.12</v>
      </c>
      <c r="H332" s="853" t="str">
        <f>IF((0=$C332),"",IFERROR(IF($C332&lt;2,$C332*E332,IF(AND(2&lt;=$C332,$C332&lt;=5),$C332*F332,IF($C332&gt;5,$C332*G332,"No Offer"))),"No Offer"))</f>
        <v/>
      </c>
      <c r="I332" s="854">
        <v>500</v>
      </c>
      <c r="J332" s="854">
        <v>500</v>
      </c>
      <c r="K332" s="854">
        <v>500</v>
      </c>
      <c r="L332" s="855" t="str">
        <f>IF((0=$C332),"",IFERROR(IF($C332&lt;2,$C332*I332,IF(AND(2&lt;=$C332,$C332&lt;=5),$C332*J332,IF($C332&gt;5,$C332*K332,"No Offer"))),"No Offer"))</f>
        <v/>
      </c>
      <c r="M332" s="852" t="s">
        <v>392</v>
      </c>
      <c r="N332" s="852" t="s">
        <v>392</v>
      </c>
      <c r="O332" s="852" t="s">
        <v>392</v>
      </c>
      <c r="P332" s="853" t="str">
        <f>IF((0=$C332),"",IFERROR(IF($C332&lt;2,$C332*M332,IF(AND(2&lt;=$C332,$C332&lt;=5),$C332*N332,IF($C332&gt;5,$C332*O332,"No Offer"))),"No Offer"))</f>
        <v/>
      </c>
      <c r="Q332" s="854">
        <v>110</v>
      </c>
      <c r="R332" s="854">
        <v>110</v>
      </c>
      <c r="S332" s="854">
        <v>110</v>
      </c>
      <c r="T332" s="855" t="str">
        <f>IF((0=$C332),"",IFERROR(IF($C332&lt;2,$C332*Q332,IF(AND(2&lt;=$C332,$C332&lt;=5),$C332*R332,IF($C332&gt;5,$C332*S332,"No Offer"))),"No Offer"))</f>
        <v/>
      </c>
      <c r="U332" s="852">
        <v>140</v>
      </c>
      <c r="V332" s="852">
        <v>136</v>
      </c>
      <c r="W332" s="852">
        <v>136</v>
      </c>
      <c r="X332" s="853" t="str">
        <f>IF((0=$C332),"",IFERROR(IF($C332&lt;2,$C332*U332,IF(AND(2&lt;=$C332,$C332&lt;=5),$C332*V332,IF($C332&gt;5,$C332*W332,"No Offer"))),"No Offer"))</f>
        <v/>
      </c>
      <c r="Y332" s="854" t="s">
        <v>392</v>
      </c>
      <c r="Z332" s="854" t="s">
        <v>392</v>
      </c>
      <c r="AA332" s="854" t="s">
        <v>392</v>
      </c>
      <c r="AB332" s="855" t="str">
        <f>IF((0=$C332),"",IFERROR(IF($C332&lt;2,$C332*Y332,IF(AND(2&lt;=$C332,$C332&lt;=5),$C332*Z332,IF($C332&gt;5,$C332*AA332,"No Offer"))),"No Offer"))</f>
        <v/>
      </c>
    </row>
    <row r="333" spans="1:28" x14ac:dyDescent="0.2">
      <c r="A333" s="851"/>
      <c r="B333" s="558"/>
      <c r="C333" s="851"/>
      <c r="D333" s="851"/>
      <c r="E333" s="852"/>
      <c r="F333" s="852"/>
      <c r="G333" s="852"/>
      <c r="H333" s="862"/>
      <c r="I333" s="854"/>
      <c r="J333" s="854"/>
      <c r="K333" s="854"/>
      <c r="L333" s="863"/>
      <c r="M333" s="852"/>
      <c r="N333" s="852"/>
      <c r="O333" s="852"/>
      <c r="P333" s="862"/>
      <c r="Q333" s="854"/>
      <c r="R333" s="854"/>
      <c r="S333" s="854"/>
      <c r="T333" s="863"/>
      <c r="U333" s="852"/>
      <c r="V333" s="852"/>
      <c r="W333" s="852"/>
      <c r="X333" s="862"/>
      <c r="Y333" s="854"/>
      <c r="Z333" s="854"/>
      <c r="AA333" s="854"/>
      <c r="AB333" s="863"/>
    </row>
    <row r="334" spans="1:28" ht="25.5" x14ac:dyDescent="0.2">
      <c r="A334" s="851" t="s">
        <v>3097</v>
      </c>
      <c r="B334" s="598" t="s">
        <v>3098</v>
      </c>
      <c r="C334" s="851">
        <f>'Series 1200 Input'!J334</f>
        <v>0</v>
      </c>
      <c r="D334" s="851" t="s">
        <v>30</v>
      </c>
      <c r="E334" s="852">
        <v>213.87</v>
      </c>
      <c r="F334" s="852">
        <v>192.11</v>
      </c>
      <c r="G334" s="852">
        <v>192.11</v>
      </c>
      <c r="H334" s="853" t="str">
        <f>IF((0=$C334),"",IFERROR(IF($C334&lt;2,$C334*E334,IF(AND(2&lt;=$C334,$C334&lt;=5),$C334*F334,IF($C334&gt;5,$C334*G334,"No Offer"))),"No Offer"))</f>
        <v/>
      </c>
      <c r="I334" s="854">
        <v>500</v>
      </c>
      <c r="J334" s="854">
        <v>500</v>
      </c>
      <c r="K334" s="854">
        <v>500</v>
      </c>
      <c r="L334" s="855" t="str">
        <f>IF((0=$C334),"",IFERROR(IF($C334&lt;2,$C334*I334,IF(AND(2&lt;=$C334,$C334&lt;=5),$C334*J334,IF($C334&gt;5,$C334*K334,"No Offer"))),"No Offer"))</f>
        <v/>
      </c>
      <c r="M334" s="852" t="s">
        <v>392</v>
      </c>
      <c r="N334" s="852" t="s">
        <v>392</v>
      </c>
      <c r="O334" s="852" t="s">
        <v>392</v>
      </c>
      <c r="P334" s="853" t="str">
        <f>IF((0=$C334),"",IFERROR(IF($C334&lt;2,$C334*M334,IF(AND(2&lt;=$C334,$C334&lt;=5),$C334*N334,IF($C334&gt;5,$C334*O334,"No Offer"))),"No Offer"))</f>
        <v/>
      </c>
      <c r="Q334" s="854">
        <v>120</v>
      </c>
      <c r="R334" s="854">
        <v>120</v>
      </c>
      <c r="S334" s="854">
        <v>120</v>
      </c>
      <c r="T334" s="855" t="str">
        <f>IF((0=$C334),"",IFERROR(IF($C334&lt;2,$C334*Q334,IF(AND(2&lt;=$C334,$C334&lt;=5),$C334*R334,IF($C334&gt;5,$C334*S334,"No Offer"))),"No Offer"))</f>
        <v/>
      </c>
      <c r="U334" s="852">
        <v>182.5</v>
      </c>
      <c r="V334" s="852">
        <v>175</v>
      </c>
      <c r="W334" s="852">
        <v>175</v>
      </c>
      <c r="X334" s="853" t="str">
        <f>IF((0=$C334),"",IFERROR(IF($C334&lt;2,$C334*U334,IF(AND(2&lt;=$C334,$C334&lt;=5),$C334*V334,IF($C334&gt;5,$C334*W334,"No Offer"))),"No Offer"))</f>
        <v/>
      </c>
      <c r="Y334" s="854" t="s">
        <v>392</v>
      </c>
      <c r="Z334" s="854" t="s">
        <v>392</v>
      </c>
      <c r="AA334" s="854" t="s">
        <v>392</v>
      </c>
      <c r="AB334" s="855" t="str">
        <f>IF((0=$C334),"",IFERROR(IF($C334&lt;2,$C334*Y334,IF(AND(2&lt;=$C334,$C334&lt;=5),$C334*Z334,IF($C334&gt;5,$C334*AA334,"No Offer"))),"No Offer"))</f>
        <v/>
      </c>
    </row>
    <row r="335" spans="1:28" x14ac:dyDescent="0.2">
      <c r="A335" s="851"/>
      <c r="B335" s="558"/>
      <c r="C335" s="851"/>
      <c r="D335" s="851"/>
      <c r="E335" s="852"/>
      <c r="F335" s="852"/>
      <c r="G335" s="852"/>
      <c r="H335" s="862"/>
      <c r="I335" s="854"/>
      <c r="J335" s="854"/>
      <c r="K335" s="854"/>
      <c r="L335" s="863"/>
      <c r="M335" s="852"/>
      <c r="N335" s="852"/>
      <c r="O335" s="852"/>
      <c r="P335" s="862"/>
      <c r="Q335" s="854"/>
      <c r="R335" s="854"/>
      <c r="S335" s="854"/>
      <c r="T335" s="863"/>
      <c r="U335" s="852"/>
      <c r="V335" s="852"/>
      <c r="W335" s="852"/>
      <c r="X335" s="862"/>
      <c r="Y335" s="854"/>
      <c r="Z335" s="854"/>
      <c r="AA335" s="854"/>
      <c r="AB335" s="863"/>
    </row>
    <row r="336" spans="1:28" ht="25.5" x14ac:dyDescent="0.2">
      <c r="A336" s="851" t="s">
        <v>3099</v>
      </c>
      <c r="B336" s="598" t="s">
        <v>3100</v>
      </c>
      <c r="C336" s="851">
        <f>'Series 1200 Input'!J336</f>
        <v>0</v>
      </c>
      <c r="D336" s="851" t="s">
        <v>30</v>
      </c>
      <c r="E336" s="852">
        <v>375.81</v>
      </c>
      <c r="F336" s="852">
        <v>303.07</v>
      </c>
      <c r="G336" s="852">
        <v>303.07</v>
      </c>
      <c r="H336" s="853" t="str">
        <f>IF((0=$C336),"",IFERROR(IF($C336&lt;2,$C336*E336,IF(AND(2&lt;=$C336,$C336&lt;=5),$C336*F336,IF($C336&gt;5,$C336*G336,"No Offer"))),"No Offer"))</f>
        <v/>
      </c>
      <c r="I336" s="854">
        <v>800</v>
      </c>
      <c r="J336" s="854">
        <v>800</v>
      </c>
      <c r="K336" s="854">
        <v>800</v>
      </c>
      <c r="L336" s="855" t="str">
        <f>IF((0=$C336),"",IFERROR(IF($C336&lt;2,$C336*I336,IF(AND(2&lt;=$C336,$C336&lt;=5),$C336*J336,IF($C336&gt;5,$C336*K336,"No Offer"))),"No Offer"))</f>
        <v/>
      </c>
      <c r="M336" s="852" t="s">
        <v>392</v>
      </c>
      <c r="N336" s="852" t="s">
        <v>392</v>
      </c>
      <c r="O336" s="852" t="s">
        <v>392</v>
      </c>
      <c r="P336" s="853" t="str">
        <f>IF((0=$C336),"",IFERROR(IF($C336&lt;2,$C336*M336,IF(AND(2&lt;=$C336,$C336&lt;=5),$C336*N336,IF($C336&gt;5,$C336*O336,"No Offer"))),"No Offer"))</f>
        <v/>
      </c>
      <c r="Q336" s="854">
        <v>135</v>
      </c>
      <c r="R336" s="854">
        <v>135</v>
      </c>
      <c r="S336" s="854">
        <v>135</v>
      </c>
      <c r="T336" s="855" t="str">
        <f>IF((0=$C336),"",IFERROR(IF($C336&lt;2,$C336*Q336,IF(AND(2&lt;=$C336,$C336&lt;=5),$C336*R336,IF($C336&gt;5,$C336*S336,"No Offer"))),"No Offer"))</f>
        <v/>
      </c>
      <c r="U336" s="852">
        <v>236.5</v>
      </c>
      <c r="V336" s="852">
        <v>230</v>
      </c>
      <c r="W336" s="852">
        <v>230</v>
      </c>
      <c r="X336" s="853" t="str">
        <f>IF((0=$C336),"",IFERROR(IF($C336&lt;2,$C336*U336,IF(AND(2&lt;=$C336,$C336&lt;=5),$C336*V336,IF($C336&gt;5,$C336*W336,"No Offer"))),"No Offer"))</f>
        <v/>
      </c>
      <c r="Y336" s="854" t="s">
        <v>392</v>
      </c>
      <c r="Z336" s="854" t="s">
        <v>392</v>
      </c>
      <c r="AA336" s="854" t="s">
        <v>392</v>
      </c>
      <c r="AB336" s="855" t="str">
        <f>IF((0=$C336),"",IFERROR(IF($C336&lt;2,$C336*Y336,IF(AND(2&lt;=$C336,$C336&lt;=5),$C336*Z336,IF($C336&gt;5,$C336*AA336,"No Offer"))),"No Offer"))</f>
        <v/>
      </c>
    </row>
    <row r="337" spans="1:28" x14ac:dyDescent="0.2">
      <c r="A337" s="851"/>
      <c r="B337" s="558"/>
      <c r="C337" s="851"/>
      <c r="D337" s="851"/>
      <c r="E337" s="852"/>
      <c r="F337" s="852"/>
      <c r="G337" s="852"/>
      <c r="H337" s="862"/>
      <c r="I337" s="854"/>
      <c r="J337" s="854"/>
      <c r="K337" s="854"/>
      <c r="L337" s="863"/>
      <c r="M337" s="852"/>
      <c r="N337" s="852"/>
      <c r="O337" s="852"/>
      <c r="P337" s="862"/>
      <c r="Q337" s="854"/>
      <c r="R337" s="854"/>
      <c r="S337" s="854"/>
      <c r="T337" s="863"/>
      <c r="U337" s="852"/>
      <c r="V337" s="852"/>
      <c r="W337" s="852"/>
      <c r="X337" s="862"/>
      <c r="Y337" s="854"/>
      <c r="Z337" s="854"/>
      <c r="AA337" s="854"/>
      <c r="AB337" s="863"/>
    </row>
    <row r="338" spans="1:28" ht="25.5" x14ac:dyDescent="0.2">
      <c r="A338" s="851" t="s">
        <v>3101</v>
      </c>
      <c r="B338" s="598" t="s">
        <v>3102</v>
      </c>
      <c r="C338" s="851">
        <f>'Series 1200 Input'!J338</f>
        <v>0</v>
      </c>
      <c r="D338" s="851" t="s">
        <v>30</v>
      </c>
      <c r="E338" s="852">
        <v>406.57</v>
      </c>
      <c r="F338" s="852">
        <v>333.83</v>
      </c>
      <c r="G338" s="852">
        <v>333.83</v>
      </c>
      <c r="H338" s="853" t="str">
        <f>IF((0=$C338),"",IFERROR(IF($C338&lt;2,$C338*E338,IF(AND(2&lt;=$C338,$C338&lt;=5),$C338*F338,IF($C338&gt;5,$C338*G338,"No Offer"))),"No Offer"))</f>
        <v/>
      </c>
      <c r="I338" s="854">
        <v>800</v>
      </c>
      <c r="J338" s="854">
        <v>800</v>
      </c>
      <c r="K338" s="854">
        <v>800</v>
      </c>
      <c r="L338" s="855" t="str">
        <f>IF((0=$C338),"",IFERROR(IF($C338&lt;2,$C338*I338,IF(AND(2&lt;=$C338,$C338&lt;=5),$C338*J338,IF($C338&gt;5,$C338*K338,"No Offer"))),"No Offer"))</f>
        <v/>
      </c>
      <c r="M338" s="852" t="s">
        <v>392</v>
      </c>
      <c r="N338" s="852" t="s">
        <v>392</v>
      </c>
      <c r="O338" s="852" t="s">
        <v>392</v>
      </c>
      <c r="P338" s="853" t="str">
        <f>IF((0=$C338),"",IFERROR(IF($C338&lt;2,$C338*M338,IF(AND(2&lt;=$C338,$C338&lt;=5),$C338*N338,IF($C338&gt;5,$C338*O338,"No Offer"))),"No Offer"))</f>
        <v/>
      </c>
      <c r="Q338" s="854">
        <v>160</v>
      </c>
      <c r="R338" s="854">
        <v>160</v>
      </c>
      <c r="S338" s="854">
        <v>160</v>
      </c>
      <c r="T338" s="855" t="str">
        <f>IF((0=$C338),"",IFERROR(IF($C338&lt;2,$C338*Q338,IF(AND(2&lt;=$C338,$C338&lt;=5),$C338*R338,IF($C338&gt;5,$C338*S338,"No Offer"))),"No Offer"))</f>
        <v/>
      </c>
      <c r="U338" s="852">
        <v>300</v>
      </c>
      <c r="V338" s="852">
        <v>290</v>
      </c>
      <c r="W338" s="852">
        <v>290</v>
      </c>
      <c r="X338" s="853" t="str">
        <f>IF((0=$C338),"",IFERROR(IF($C338&lt;2,$C338*U338,IF(AND(2&lt;=$C338,$C338&lt;=5),$C338*V338,IF($C338&gt;5,$C338*W338,"No Offer"))),"No Offer"))</f>
        <v/>
      </c>
      <c r="Y338" s="854" t="s">
        <v>392</v>
      </c>
      <c r="Z338" s="854" t="s">
        <v>392</v>
      </c>
      <c r="AA338" s="854" t="s">
        <v>392</v>
      </c>
      <c r="AB338" s="855" t="str">
        <f>IF((0=$C338),"",IFERROR(IF($C338&lt;2,$C338*Y338,IF(AND(2&lt;=$C338,$C338&lt;=5),$C338*Z338,IF($C338&gt;5,$C338*AA338,"No Offer"))),"No Offer"))</f>
        <v/>
      </c>
    </row>
    <row r="339" spans="1:28" x14ac:dyDescent="0.2">
      <c r="A339" s="851"/>
      <c r="B339" s="558"/>
      <c r="C339" s="851"/>
      <c r="D339" s="851"/>
      <c r="E339" s="852"/>
      <c r="F339" s="852"/>
      <c r="G339" s="852"/>
      <c r="H339" s="862"/>
      <c r="I339" s="854"/>
      <c r="J339" s="854"/>
      <c r="K339" s="854"/>
      <c r="L339" s="863"/>
      <c r="M339" s="852"/>
      <c r="N339" s="852"/>
      <c r="O339" s="852"/>
      <c r="P339" s="862"/>
      <c r="Q339" s="854"/>
      <c r="R339" s="854"/>
      <c r="S339" s="854"/>
      <c r="T339" s="863"/>
      <c r="U339" s="852"/>
      <c r="V339" s="852"/>
      <c r="W339" s="852"/>
      <c r="X339" s="862"/>
      <c r="Y339" s="854"/>
      <c r="Z339" s="854"/>
      <c r="AA339" s="854"/>
      <c r="AB339" s="863"/>
    </row>
    <row r="340" spans="1:28" ht="25.5" x14ac:dyDescent="0.2">
      <c r="A340" s="851" t="s">
        <v>3103</v>
      </c>
      <c r="B340" s="598" t="s">
        <v>3104</v>
      </c>
      <c r="C340" s="851">
        <f>'Series 1200 Input'!J340</f>
        <v>0</v>
      </c>
      <c r="D340" s="851" t="s">
        <v>30</v>
      </c>
      <c r="E340" s="852">
        <v>437.32</v>
      </c>
      <c r="F340" s="852">
        <v>364.57</v>
      </c>
      <c r="G340" s="852">
        <v>364.57</v>
      </c>
      <c r="H340" s="853" t="str">
        <f>IF((0=$C340),"",IFERROR(IF($C340&lt;2,$C340*E340,IF(AND(2&lt;=$C340,$C340&lt;=5),$C340*F340,IF($C340&gt;5,$C340*G340,"No Offer"))),"No Offer"))</f>
        <v/>
      </c>
      <c r="I340" s="854">
        <v>800</v>
      </c>
      <c r="J340" s="854">
        <v>800</v>
      </c>
      <c r="K340" s="854">
        <v>800</v>
      </c>
      <c r="L340" s="855" t="str">
        <f>IF((0=$C340),"",IFERROR(IF($C340&lt;2,$C340*I340,IF(AND(2&lt;=$C340,$C340&lt;=5),$C340*J340,IF($C340&gt;5,$C340*K340,"No Offer"))),"No Offer"))</f>
        <v/>
      </c>
      <c r="M340" s="852" t="s">
        <v>392</v>
      </c>
      <c r="N340" s="852" t="s">
        <v>392</v>
      </c>
      <c r="O340" s="852" t="s">
        <v>392</v>
      </c>
      <c r="P340" s="853" t="str">
        <f>IF((0=$C340),"",IFERROR(IF($C340&lt;2,$C340*M340,IF(AND(2&lt;=$C340,$C340&lt;=5),$C340*N340,IF($C340&gt;5,$C340*O340,"No Offer"))),"No Offer"))</f>
        <v/>
      </c>
      <c r="Q340" s="854">
        <v>195</v>
      </c>
      <c r="R340" s="854">
        <v>195</v>
      </c>
      <c r="S340" s="854">
        <v>195</v>
      </c>
      <c r="T340" s="855" t="str">
        <f>IF((0=$C340),"",IFERROR(IF($C340&lt;2,$C340*Q340,IF(AND(2&lt;=$C340,$C340&lt;=5),$C340*R340,IF($C340&gt;5,$C340*S340,"No Offer"))),"No Offer"))</f>
        <v/>
      </c>
      <c r="U340" s="852">
        <v>368.5</v>
      </c>
      <c r="V340" s="852">
        <v>355</v>
      </c>
      <c r="W340" s="852">
        <v>355</v>
      </c>
      <c r="X340" s="853" t="str">
        <f>IF((0=$C340),"",IFERROR(IF($C340&lt;2,$C340*U340,IF(AND(2&lt;=$C340,$C340&lt;=5),$C340*V340,IF($C340&gt;5,$C340*W340,"No Offer"))),"No Offer"))</f>
        <v/>
      </c>
      <c r="Y340" s="854" t="s">
        <v>392</v>
      </c>
      <c r="Z340" s="854" t="s">
        <v>392</v>
      </c>
      <c r="AA340" s="854" t="s">
        <v>392</v>
      </c>
      <c r="AB340" s="855" t="str">
        <f>IF((0=$C340),"",IFERROR(IF($C340&lt;2,$C340*Y340,IF(AND(2&lt;=$C340,$C340&lt;=5),$C340*Z340,IF($C340&gt;5,$C340*AA340,"No Offer"))),"No Offer"))</f>
        <v/>
      </c>
    </row>
    <row r="341" spans="1:28" x14ac:dyDescent="0.2">
      <c r="A341" s="851"/>
      <c r="B341" s="687"/>
      <c r="C341" s="877"/>
      <c r="D341" s="877"/>
      <c r="E341" s="852"/>
      <c r="F341" s="852"/>
      <c r="G341" s="852"/>
      <c r="H341" s="862"/>
      <c r="I341" s="878"/>
      <c r="J341" s="878"/>
      <c r="K341" s="878"/>
      <c r="L341" s="863"/>
      <c r="M341" s="852"/>
      <c r="N341" s="852"/>
      <c r="O341" s="852"/>
      <c r="P341" s="862"/>
      <c r="Q341" s="854"/>
      <c r="R341" s="854"/>
      <c r="S341" s="854"/>
      <c r="T341" s="863"/>
      <c r="U341" s="852"/>
      <c r="V341" s="852"/>
      <c r="W341" s="852"/>
      <c r="X341" s="862"/>
      <c r="Y341" s="854"/>
      <c r="Z341" s="854"/>
      <c r="AA341" s="854"/>
      <c r="AB341" s="863"/>
    </row>
    <row r="342" spans="1:28" ht="25.5" x14ac:dyDescent="0.2">
      <c r="A342" s="851" t="s">
        <v>3105</v>
      </c>
      <c r="B342" s="598" t="s">
        <v>3106</v>
      </c>
      <c r="C342" s="851">
        <f>'Series 1200 Input'!J342</f>
        <v>0</v>
      </c>
      <c r="D342" s="851" t="s">
        <v>30</v>
      </c>
      <c r="E342" s="852">
        <v>518.16999999999996</v>
      </c>
      <c r="F342" s="852">
        <v>428.69</v>
      </c>
      <c r="G342" s="852">
        <v>428.69</v>
      </c>
      <c r="H342" s="853" t="str">
        <f>IF((0=$C342),"",IFERROR(IF($C342&lt;2,$C342*E342,IF(AND(2&lt;=$C342,$C342&lt;=5),$C342*F342,IF($C342&gt;5,$C342*G342,"No Offer"))),"No Offer"))</f>
        <v/>
      </c>
      <c r="I342" s="854">
        <v>800</v>
      </c>
      <c r="J342" s="854">
        <v>800</v>
      </c>
      <c r="K342" s="854">
        <v>800</v>
      </c>
      <c r="L342" s="855" t="str">
        <f>IF((0=$C342),"",IFERROR(IF($C342&lt;2,$C342*I342,IF(AND(2&lt;=$C342,$C342&lt;=5),$C342*J342,IF($C342&gt;5,$C342*K342,"No Offer"))),"No Offer"))</f>
        <v/>
      </c>
      <c r="M342" s="852" t="s">
        <v>392</v>
      </c>
      <c r="N342" s="852" t="s">
        <v>392</v>
      </c>
      <c r="O342" s="852" t="s">
        <v>392</v>
      </c>
      <c r="P342" s="853" t="str">
        <f>IF((0=$C342),"",IFERROR(IF($C342&lt;2,$C342*M342,IF(AND(2&lt;=$C342,$C342&lt;=5),$C342*N342,IF($C342&gt;5,$C342*O342,"No Offer"))),"No Offer"))</f>
        <v/>
      </c>
      <c r="Q342" s="854">
        <v>210</v>
      </c>
      <c r="R342" s="854">
        <v>210</v>
      </c>
      <c r="S342" s="854">
        <v>210</v>
      </c>
      <c r="T342" s="855" t="str">
        <f>IF((0=$C342),"",IFERROR(IF($C342&lt;2,$C342*Q342,IF(AND(2&lt;=$C342,$C342&lt;=5),$C342*R342,IF($C342&gt;5,$C342*S342,"No Offer"))),"No Offer"))</f>
        <v/>
      </c>
      <c r="U342" s="852">
        <v>432</v>
      </c>
      <c r="V342" s="852">
        <v>415</v>
      </c>
      <c r="W342" s="852">
        <v>415</v>
      </c>
      <c r="X342" s="853" t="str">
        <f>IF((0=$C342),"",IFERROR(IF($C342&lt;2,$C342*U342,IF(AND(2&lt;=$C342,$C342&lt;=5),$C342*V342,IF($C342&gt;5,$C342*W342,"No Offer"))),"No Offer"))</f>
        <v/>
      </c>
      <c r="Y342" s="854" t="s">
        <v>392</v>
      </c>
      <c r="Z342" s="854" t="s">
        <v>392</v>
      </c>
      <c r="AA342" s="854" t="s">
        <v>392</v>
      </c>
      <c r="AB342" s="855" t="str">
        <f>IF((0=$C342),"",IFERROR(IF($C342&lt;2,$C342*Y342,IF(AND(2&lt;=$C342,$C342&lt;=5),$C342*Z342,IF($C342&gt;5,$C342*AA342,"No Offer"))),"No Offer"))</f>
        <v/>
      </c>
    </row>
    <row r="343" spans="1:28" x14ac:dyDescent="0.2">
      <c r="A343" s="851"/>
      <c r="B343" s="687"/>
      <c r="C343" s="877"/>
      <c r="D343" s="877"/>
      <c r="E343" s="852"/>
      <c r="F343" s="852"/>
      <c r="G343" s="852"/>
      <c r="H343" s="862"/>
      <c r="I343" s="878"/>
      <c r="J343" s="878"/>
      <c r="K343" s="878"/>
      <c r="L343" s="863"/>
      <c r="M343" s="852"/>
      <c r="N343" s="852"/>
      <c r="O343" s="852"/>
      <c r="P343" s="862"/>
      <c r="Q343" s="854"/>
      <c r="R343" s="854"/>
      <c r="S343" s="854"/>
      <c r="T343" s="863"/>
      <c r="U343" s="852"/>
      <c r="V343" s="852"/>
      <c r="W343" s="852"/>
      <c r="X343" s="862"/>
      <c r="Y343" s="854"/>
      <c r="Z343" s="854"/>
      <c r="AA343" s="854"/>
      <c r="AB343" s="863"/>
    </row>
    <row r="344" spans="1:28" ht="25.5" x14ac:dyDescent="0.2">
      <c r="A344" s="851" t="s">
        <v>3107</v>
      </c>
      <c r="B344" s="598" t="s">
        <v>3108</v>
      </c>
      <c r="C344" s="851">
        <f>'Series 1200 Input'!J344</f>
        <v>0</v>
      </c>
      <c r="D344" s="851" t="s">
        <v>30</v>
      </c>
      <c r="E344" s="852">
        <v>641.29999999999995</v>
      </c>
      <c r="F344" s="852">
        <v>551.82000000000005</v>
      </c>
      <c r="G344" s="852">
        <v>551.82000000000005</v>
      </c>
      <c r="H344" s="853" t="str">
        <f>IF((0=$C344),"",IFERROR(IF($C344&lt;2,$C344*E344,IF(AND(2&lt;=$C344,$C344&lt;=5),$C344*F344,IF($C344&gt;5,$C344*G344,"No Offer"))),"No Offer"))</f>
        <v/>
      </c>
      <c r="I344" s="854">
        <v>1000</v>
      </c>
      <c r="J344" s="854">
        <v>1000</v>
      </c>
      <c r="K344" s="854">
        <v>1000</v>
      </c>
      <c r="L344" s="855" t="str">
        <f>IF((0=$C344),"",IFERROR(IF($C344&lt;2,$C344*I344,IF(AND(2&lt;=$C344,$C344&lt;=5),$C344*J344,IF($C344&gt;5,$C344*K344,"No Offer"))),"No Offer"))</f>
        <v/>
      </c>
      <c r="M344" s="852" t="s">
        <v>392</v>
      </c>
      <c r="N344" s="852" t="s">
        <v>392</v>
      </c>
      <c r="O344" s="852" t="s">
        <v>392</v>
      </c>
      <c r="P344" s="853" t="str">
        <f>IF((0=$C344),"",IFERROR(IF($C344&lt;2,$C344*M344,IF(AND(2&lt;=$C344,$C344&lt;=5),$C344*N344,IF($C344&gt;5,$C344*O344,"No Offer"))),"No Offer"))</f>
        <v/>
      </c>
      <c r="Q344" s="854">
        <v>315</v>
      </c>
      <c r="R344" s="854">
        <v>315</v>
      </c>
      <c r="S344" s="854">
        <v>315</v>
      </c>
      <c r="T344" s="855" t="str">
        <f>IF((0=$C344),"",IFERROR(IF($C344&lt;2,$C344*Q344,IF(AND(2&lt;=$C344,$C344&lt;=5),$C344*R344,IF($C344&gt;5,$C344*S344,"No Offer"))),"No Offer"))</f>
        <v/>
      </c>
      <c r="U344" s="852">
        <v>600</v>
      </c>
      <c r="V344" s="852">
        <v>585</v>
      </c>
      <c r="W344" s="852">
        <v>585</v>
      </c>
      <c r="X344" s="853" t="str">
        <f>IF((0=$C344),"",IFERROR(IF($C344&lt;2,$C344*U344,IF(AND(2&lt;=$C344,$C344&lt;=5),$C344*V344,IF($C344&gt;5,$C344*W344,"No Offer"))),"No Offer"))</f>
        <v/>
      </c>
      <c r="Y344" s="854" t="s">
        <v>392</v>
      </c>
      <c r="Z344" s="854" t="s">
        <v>392</v>
      </c>
      <c r="AA344" s="854" t="s">
        <v>392</v>
      </c>
      <c r="AB344" s="855" t="str">
        <f>IF((0=$C344),"",IFERROR(IF($C344&lt;2,$C344*Y344,IF(AND(2&lt;=$C344,$C344&lt;=5),$C344*Z344,IF($C344&gt;5,$C344*AA344,"No Offer"))),"No Offer"))</f>
        <v/>
      </c>
    </row>
    <row r="345" spans="1:28" x14ac:dyDescent="0.2">
      <c r="A345" s="851"/>
      <c r="B345" s="598"/>
      <c r="C345" s="851"/>
      <c r="D345" s="851"/>
      <c r="E345" s="852"/>
      <c r="F345" s="852"/>
      <c r="G345" s="852"/>
      <c r="H345" s="862"/>
      <c r="I345" s="854"/>
      <c r="J345" s="854"/>
      <c r="K345" s="854"/>
      <c r="L345" s="863"/>
      <c r="M345" s="852"/>
      <c r="N345" s="852"/>
      <c r="O345" s="852"/>
      <c r="P345" s="862"/>
      <c r="Q345" s="854"/>
      <c r="R345" s="854"/>
      <c r="S345" s="854"/>
      <c r="T345" s="863"/>
      <c r="U345" s="852"/>
      <c r="V345" s="852"/>
      <c r="W345" s="852"/>
      <c r="X345" s="862"/>
      <c r="Y345" s="854"/>
      <c r="Z345" s="854"/>
      <c r="AA345" s="854"/>
      <c r="AB345" s="863"/>
    </row>
    <row r="346" spans="1:28" ht="25.5" x14ac:dyDescent="0.2">
      <c r="A346" s="851" t="s">
        <v>3109</v>
      </c>
      <c r="B346" s="598" t="s">
        <v>3110</v>
      </c>
      <c r="C346" s="851">
        <f>'Series 1200 Input'!J346</f>
        <v>0</v>
      </c>
      <c r="D346" s="851" t="s">
        <v>30</v>
      </c>
      <c r="E346" s="852">
        <v>764.31</v>
      </c>
      <c r="F346" s="852">
        <v>674.83</v>
      </c>
      <c r="G346" s="852">
        <v>674.83</v>
      </c>
      <c r="H346" s="853" t="str">
        <f>IF((0=$C346),"",IFERROR(IF($C346&lt;2,$C346*E346,IF(AND(2&lt;=$C346,$C346&lt;=5),$C346*F346,IF($C346&gt;5,$C346*G346,"No Offer"))),"No Offer"))</f>
        <v/>
      </c>
      <c r="I346" s="854">
        <v>1000</v>
      </c>
      <c r="J346" s="854">
        <v>1000</v>
      </c>
      <c r="K346" s="854">
        <v>1000</v>
      </c>
      <c r="L346" s="855" t="str">
        <f>IF((0=$C346),"",IFERROR(IF($C346&lt;2,$C346*I346,IF(AND(2&lt;=$C346,$C346&lt;=5),$C346*J346,IF($C346&gt;5,$C346*K346,"No Offer"))),"No Offer"))</f>
        <v/>
      </c>
      <c r="M346" s="852" t="s">
        <v>392</v>
      </c>
      <c r="N346" s="852" t="s">
        <v>392</v>
      </c>
      <c r="O346" s="852" t="s">
        <v>392</v>
      </c>
      <c r="P346" s="853" t="str">
        <f>IF((0=$C346),"",IFERROR(IF($C346&lt;2,$C346*M346,IF(AND(2&lt;=$C346,$C346&lt;=5),$C346*N346,IF($C346&gt;5,$C346*O346,"No Offer"))),"No Offer"))</f>
        <v/>
      </c>
      <c r="Q346" s="854">
        <v>425</v>
      </c>
      <c r="R346" s="854">
        <v>425</v>
      </c>
      <c r="S346" s="854">
        <v>425</v>
      </c>
      <c r="T346" s="855" t="str">
        <f>IF((0=$C346),"",IFERROR(IF($C346&lt;2,$C346*Q346,IF(AND(2&lt;=$C346,$C346&lt;=5),$C346*R346,IF($C346&gt;5,$C346*S346,"No Offer"))),"No Offer"))</f>
        <v/>
      </c>
      <c r="U346" s="852">
        <v>898</v>
      </c>
      <c r="V346" s="852">
        <v>882</v>
      </c>
      <c r="W346" s="852">
        <v>882</v>
      </c>
      <c r="X346" s="853" t="str">
        <f>IF((0=$C346),"",IFERROR(IF($C346&lt;2,$C346*U346,IF(AND(2&lt;=$C346,$C346&lt;=5),$C346*V346,IF($C346&gt;5,$C346*W346,"No Offer"))),"No Offer"))</f>
        <v/>
      </c>
      <c r="Y346" s="854" t="s">
        <v>392</v>
      </c>
      <c r="Z346" s="854" t="s">
        <v>392</v>
      </c>
      <c r="AA346" s="854" t="s">
        <v>392</v>
      </c>
      <c r="AB346" s="855" t="str">
        <f>IF((0=$C346),"",IFERROR(IF($C346&lt;2,$C346*Y346,IF(AND(2&lt;=$C346,$C346&lt;=5),$C346*Z346,IF($C346&gt;5,$C346*AA346,"No Offer"))),"No Offer"))</f>
        <v/>
      </c>
    </row>
    <row r="347" spans="1:28" x14ac:dyDescent="0.2">
      <c r="A347" s="851"/>
      <c r="B347" s="558"/>
      <c r="C347" s="851"/>
      <c r="D347" s="851"/>
      <c r="E347" s="852"/>
      <c r="F347" s="852"/>
      <c r="G347" s="852"/>
      <c r="H347" s="862"/>
      <c r="I347" s="854"/>
      <c r="J347" s="854"/>
      <c r="K347" s="854"/>
      <c r="L347" s="863"/>
      <c r="M347" s="852"/>
      <c r="N347" s="852"/>
      <c r="O347" s="852"/>
      <c r="P347" s="862"/>
      <c r="Q347" s="854"/>
      <c r="R347" s="854"/>
      <c r="S347" s="854"/>
      <c r="T347" s="863"/>
      <c r="U347" s="852"/>
      <c r="V347" s="852"/>
      <c r="W347" s="852"/>
      <c r="X347" s="862"/>
      <c r="Y347" s="854"/>
      <c r="Z347" s="854"/>
      <c r="AA347" s="854"/>
      <c r="AB347" s="863"/>
    </row>
    <row r="348" spans="1:28" ht="25.5" x14ac:dyDescent="0.2">
      <c r="A348" s="851" t="s">
        <v>3111</v>
      </c>
      <c r="B348" s="598" t="s">
        <v>3112</v>
      </c>
      <c r="C348" s="851">
        <f>'Series 1200 Input'!J348</f>
        <v>0</v>
      </c>
      <c r="D348" s="851" t="s">
        <v>30</v>
      </c>
      <c r="E348" s="852">
        <v>887.32</v>
      </c>
      <c r="F348" s="852">
        <v>797.84</v>
      </c>
      <c r="G348" s="852">
        <v>797.84</v>
      </c>
      <c r="H348" s="853" t="str">
        <f>IF((0=$C348),"",IFERROR(IF($C348&lt;2,$C348*E348,IF(AND(2&lt;=$C348,$C348&lt;=5),$C348*F348,IF($C348&gt;5,$C348*G348,"No Offer"))),"No Offer"))</f>
        <v/>
      </c>
      <c r="I348" s="854">
        <v>1000</v>
      </c>
      <c r="J348" s="854">
        <v>1000</v>
      </c>
      <c r="K348" s="854">
        <v>1000</v>
      </c>
      <c r="L348" s="855" t="str">
        <f>IF((0=$C348),"",IFERROR(IF($C348&lt;2,$C348*I348,IF(AND(2&lt;=$C348,$C348&lt;=5),$C348*J348,IF($C348&gt;5,$C348*K348,"No Offer"))),"No Offer"))</f>
        <v/>
      </c>
      <c r="M348" s="852" t="s">
        <v>392</v>
      </c>
      <c r="N348" s="852" t="s">
        <v>392</v>
      </c>
      <c r="O348" s="852" t="s">
        <v>392</v>
      </c>
      <c r="P348" s="853" t="str">
        <f>IF((0=$C348),"",IFERROR(IF($C348&lt;2,$C348*M348,IF(AND(2&lt;=$C348,$C348&lt;=5),$C348*N348,IF($C348&gt;5,$C348*O348,"No Offer"))),"No Offer"))</f>
        <v/>
      </c>
      <c r="Q348" s="854">
        <v>570</v>
      </c>
      <c r="R348" s="854">
        <v>570</v>
      </c>
      <c r="S348" s="854">
        <v>570</v>
      </c>
      <c r="T348" s="855" t="str">
        <f>IF((0=$C348),"",IFERROR(IF($C348&lt;2,$C348*Q348,IF(AND(2&lt;=$C348,$C348&lt;=5),$C348*R348,IF($C348&gt;5,$C348*S348,"No Offer"))),"No Offer"))</f>
        <v/>
      </c>
      <c r="U348" s="852">
        <v>1195</v>
      </c>
      <c r="V348" s="852">
        <v>1180</v>
      </c>
      <c r="W348" s="852">
        <v>1180</v>
      </c>
      <c r="X348" s="853" t="str">
        <f>IF((0=$C348),"",IFERROR(IF($C348&lt;2,$C348*U348,IF(AND(2&lt;=$C348,$C348&lt;=5),$C348*V348,IF($C348&gt;5,$C348*W348,"No Offer"))),"No Offer"))</f>
        <v/>
      </c>
      <c r="Y348" s="854" t="s">
        <v>392</v>
      </c>
      <c r="Z348" s="854" t="s">
        <v>392</v>
      </c>
      <c r="AA348" s="854" t="s">
        <v>392</v>
      </c>
      <c r="AB348" s="855" t="str">
        <f>IF((0=$C348),"",IFERROR(IF($C348&lt;2,$C348*Y348,IF(AND(2&lt;=$C348,$C348&lt;=5),$C348*Z348,IF($C348&gt;5,$C348*AA348,"No Offer"))),"No Offer"))</f>
        <v/>
      </c>
    </row>
    <row r="349" spans="1:28" x14ac:dyDescent="0.2">
      <c r="A349" s="879"/>
      <c r="B349" s="598"/>
      <c r="C349" s="851"/>
      <c r="D349" s="851"/>
      <c r="E349" s="852"/>
      <c r="F349" s="852"/>
      <c r="G349" s="852"/>
      <c r="H349" s="862"/>
      <c r="I349" s="854"/>
      <c r="J349" s="854"/>
      <c r="K349" s="854"/>
      <c r="L349" s="863"/>
      <c r="M349" s="852"/>
      <c r="N349" s="852"/>
      <c r="O349" s="852"/>
      <c r="P349" s="862"/>
      <c r="Q349" s="854"/>
      <c r="R349" s="854"/>
      <c r="S349" s="854"/>
      <c r="T349" s="863"/>
      <c r="U349" s="852"/>
      <c r="V349" s="852"/>
      <c r="W349" s="852"/>
      <c r="X349" s="862"/>
      <c r="Y349" s="854"/>
      <c r="Z349" s="854"/>
      <c r="AA349" s="854"/>
      <c r="AB349" s="863"/>
    </row>
    <row r="350" spans="1:28" x14ac:dyDescent="0.2">
      <c r="A350" s="851" t="s">
        <v>3113</v>
      </c>
      <c r="B350" s="598" t="s">
        <v>3114</v>
      </c>
      <c r="C350" s="851">
        <f>'Series 1200 Input'!J350</f>
        <v>0</v>
      </c>
      <c r="D350" s="851" t="s">
        <v>30</v>
      </c>
      <c r="E350" s="852">
        <v>74.75</v>
      </c>
      <c r="F350" s="852">
        <v>74.75</v>
      </c>
      <c r="G350" s="852">
        <v>74.75</v>
      </c>
      <c r="H350" s="853" t="str">
        <f>IF((0=$C350),"",IFERROR(IF($C350&lt;2,$C350*E350,IF(AND(2&lt;=$C350,$C350&lt;=5),$C350*F350,IF($C350&gt;5,$C350*G350,"No Offer"))),"No Offer"))</f>
        <v/>
      </c>
      <c r="I350" s="854">
        <v>300</v>
      </c>
      <c r="J350" s="854">
        <v>300</v>
      </c>
      <c r="K350" s="854">
        <v>300</v>
      </c>
      <c r="L350" s="855" t="str">
        <f>IF((0=$C350),"",IFERROR(IF($C350&lt;2,$C350*I350,IF(AND(2&lt;=$C350,$C350&lt;=5),$C350*J350,IF($C350&gt;5,$C350*K350,"No Offer"))),"No Offer"))</f>
        <v/>
      </c>
      <c r="M350" s="852" t="s">
        <v>392</v>
      </c>
      <c r="N350" s="852" t="s">
        <v>392</v>
      </c>
      <c r="O350" s="852" t="s">
        <v>392</v>
      </c>
      <c r="P350" s="853" t="str">
        <f>IF((0=$C350),"",IFERROR(IF($C350&lt;2,$C350*M350,IF(AND(2&lt;=$C350,$C350&lt;=5),$C350*N350,IF($C350&gt;5,$C350*O350,"No Offer"))),"No Offer"))</f>
        <v/>
      </c>
      <c r="Q350" s="854">
        <v>25</v>
      </c>
      <c r="R350" s="854">
        <v>25</v>
      </c>
      <c r="S350" s="854">
        <v>25</v>
      </c>
      <c r="T350" s="855" t="str">
        <f>IF((0=$C350),"",IFERROR(IF($C350&lt;2,$C350*Q350,IF(AND(2&lt;=$C350,$C350&lt;=5),$C350*R350,IF($C350&gt;5,$C350*S350,"No Offer"))),"No Offer"))</f>
        <v/>
      </c>
      <c r="U350" s="852">
        <v>25</v>
      </c>
      <c r="V350" s="852">
        <v>25</v>
      </c>
      <c r="W350" s="852">
        <v>25</v>
      </c>
      <c r="X350" s="853" t="str">
        <f>IF((0=$C350),"",IFERROR(IF($C350&lt;2,$C350*U350,IF(AND(2&lt;=$C350,$C350&lt;=5),$C350*V350,IF($C350&gt;5,$C350*W350,"No Offer"))),"No Offer"))</f>
        <v/>
      </c>
      <c r="Y350" s="854" t="s">
        <v>392</v>
      </c>
      <c r="Z350" s="854" t="s">
        <v>392</v>
      </c>
      <c r="AA350" s="854" t="s">
        <v>392</v>
      </c>
      <c r="AB350" s="855" t="str">
        <f>IF((0=$C350),"",IFERROR(IF($C350&lt;2,$C350*Y350,IF(AND(2&lt;=$C350,$C350&lt;=5),$C350*Z350,IF($C350&gt;5,$C350*AA350,"No Offer"))),"No Offer"))</f>
        <v/>
      </c>
    </row>
    <row r="351" spans="1:28" x14ac:dyDescent="0.2">
      <c r="A351" s="879"/>
      <c r="B351" s="880"/>
      <c r="C351" s="851"/>
      <c r="D351" s="851"/>
      <c r="E351" s="852"/>
      <c r="F351" s="852"/>
      <c r="G351" s="852"/>
      <c r="H351" s="862"/>
      <c r="I351" s="854"/>
      <c r="J351" s="854"/>
      <c r="K351" s="854"/>
      <c r="L351" s="863"/>
      <c r="M351" s="852"/>
      <c r="N351" s="852"/>
      <c r="O351" s="852"/>
      <c r="P351" s="862"/>
      <c r="Q351" s="854"/>
      <c r="R351" s="854"/>
      <c r="S351" s="854"/>
      <c r="T351" s="863"/>
      <c r="U351" s="852"/>
      <c r="V351" s="852"/>
      <c r="W351" s="852"/>
      <c r="X351" s="862"/>
      <c r="Y351" s="854"/>
      <c r="Z351" s="854"/>
      <c r="AA351" s="854"/>
      <c r="AB351" s="863"/>
    </row>
    <row r="352" spans="1:28" x14ac:dyDescent="0.2">
      <c r="A352" s="851" t="s">
        <v>3115</v>
      </c>
      <c r="B352" s="598" t="s">
        <v>3116</v>
      </c>
      <c r="C352" s="851">
        <f>'Series 1200 Input'!J352</f>
        <v>0</v>
      </c>
      <c r="D352" s="851" t="s">
        <v>30</v>
      </c>
      <c r="E352" s="852">
        <v>141.87</v>
      </c>
      <c r="F352" s="852">
        <v>141.87</v>
      </c>
      <c r="G352" s="852">
        <v>141.87</v>
      </c>
      <c r="H352" s="853" t="str">
        <f>IF((0=$C352),"",IFERROR(IF($C352&lt;2,$C352*E352,IF(AND(2&lt;=$C352,$C352&lt;=5),$C352*F352,IF($C352&gt;5,$C352*G352,"No Offer"))),"No Offer"))</f>
        <v/>
      </c>
      <c r="I352" s="854">
        <v>300</v>
      </c>
      <c r="J352" s="854">
        <v>300</v>
      </c>
      <c r="K352" s="854">
        <v>300</v>
      </c>
      <c r="L352" s="855" t="str">
        <f>IF((0=$C352),"",IFERROR(IF($C352&lt;2,$C352*I352,IF(AND(2&lt;=$C352,$C352&lt;=5),$C352*J352,IF($C352&gt;5,$C352*K352,"No Offer"))),"No Offer"))</f>
        <v/>
      </c>
      <c r="M352" s="852" t="s">
        <v>392</v>
      </c>
      <c r="N352" s="852" t="s">
        <v>392</v>
      </c>
      <c r="O352" s="852" t="s">
        <v>392</v>
      </c>
      <c r="P352" s="853" t="str">
        <f>IF((0=$C352),"",IFERROR(IF($C352&lt;2,$C352*M352,IF(AND(2&lt;=$C352,$C352&lt;=5),$C352*N352,IF($C352&gt;5,$C352*O352,"No Offer"))),"No Offer"))</f>
        <v/>
      </c>
      <c r="Q352" s="854">
        <v>50</v>
      </c>
      <c r="R352" s="854">
        <v>50</v>
      </c>
      <c r="S352" s="854">
        <v>50</v>
      </c>
      <c r="T352" s="855" t="str">
        <f>IF((0=$C352),"",IFERROR(IF($C352&lt;2,$C352*Q352,IF(AND(2&lt;=$C352,$C352&lt;=5),$C352*R352,IF($C352&gt;5,$C352*S352,"No Offer"))),"No Offer"))</f>
        <v/>
      </c>
      <c r="U352" s="852">
        <v>50</v>
      </c>
      <c r="V352" s="852">
        <v>50</v>
      </c>
      <c r="W352" s="852">
        <v>50</v>
      </c>
      <c r="X352" s="853" t="str">
        <f>IF((0=$C352),"",IFERROR(IF($C352&lt;2,$C352*U352,IF(AND(2&lt;=$C352,$C352&lt;=5),$C352*V352,IF($C352&gt;5,$C352*W352,"No Offer"))),"No Offer"))</f>
        <v/>
      </c>
      <c r="Y352" s="854" t="s">
        <v>392</v>
      </c>
      <c r="Z352" s="854" t="s">
        <v>392</v>
      </c>
      <c r="AA352" s="854" t="s">
        <v>392</v>
      </c>
      <c r="AB352" s="855" t="str">
        <f>IF((0=$C352),"",IFERROR(IF($C352&lt;2,$C352*Y352,IF(AND(2&lt;=$C352,$C352&lt;=5),$C352*Z352,IF($C352&gt;5,$C352*AA352,"No Offer"))),"No Offer"))</f>
        <v/>
      </c>
    </row>
    <row r="353" spans="1:28" x14ac:dyDescent="0.2">
      <c r="A353" s="879"/>
      <c r="B353" s="598"/>
      <c r="C353" s="851"/>
      <c r="D353" s="851"/>
      <c r="E353" s="852"/>
      <c r="F353" s="852"/>
      <c r="G353" s="852"/>
      <c r="H353" s="862"/>
      <c r="I353" s="854"/>
      <c r="J353" s="854"/>
      <c r="K353" s="854"/>
      <c r="L353" s="863"/>
      <c r="M353" s="852"/>
      <c r="N353" s="852"/>
      <c r="O353" s="852"/>
      <c r="P353" s="862"/>
      <c r="Q353" s="854"/>
      <c r="R353" s="854"/>
      <c r="S353" s="854"/>
      <c r="T353" s="863"/>
      <c r="U353" s="852"/>
      <c r="V353" s="852"/>
      <c r="W353" s="852"/>
      <c r="X353" s="862"/>
      <c r="Y353" s="854"/>
      <c r="Z353" s="854"/>
      <c r="AA353" s="854"/>
      <c r="AB353" s="863"/>
    </row>
    <row r="354" spans="1:28" x14ac:dyDescent="0.2">
      <c r="A354" s="851" t="s">
        <v>3117</v>
      </c>
      <c r="B354" s="558" t="s">
        <v>3118</v>
      </c>
      <c r="C354" s="345">
        <f>'Series 1200 Input'!J354</f>
        <v>0</v>
      </c>
      <c r="D354" s="851" t="s">
        <v>3119</v>
      </c>
      <c r="E354" s="852">
        <v>21.78</v>
      </c>
      <c r="F354" s="852">
        <v>21.78</v>
      </c>
      <c r="G354" s="852">
        <v>21.78</v>
      </c>
      <c r="H354" s="853" t="str">
        <f>IF((0=$C354),"",IFERROR(IF($C354&lt;2,$C354*E354,IF(AND(2&lt;=$C354,$C354&lt;=5),$C354*F354,IF($C354&gt;5,$C354*G354,"No Offer"))),"No Offer"))</f>
        <v/>
      </c>
      <c r="I354" s="854">
        <v>50</v>
      </c>
      <c r="J354" s="854">
        <v>50</v>
      </c>
      <c r="K354" s="854">
        <v>50</v>
      </c>
      <c r="L354" s="855" t="str">
        <f>IF((0=$C354),"",IFERROR(IF($C354&lt;2,$C354*I354,IF(AND(2&lt;=$C354,$C354&lt;=5),$C354*J354,IF($C354&gt;5,$C354*K354,"No Offer"))),"No Offer"))</f>
        <v/>
      </c>
      <c r="M354" s="852" t="s">
        <v>392</v>
      </c>
      <c r="N354" s="852" t="s">
        <v>392</v>
      </c>
      <c r="O354" s="852" t="s">
        <v>392</v>
      </c>
      <c r="P354" s="853" t="str">
        <f>IF((0=$C354),"",IFERROR(IF($C354&lt;2,$C354*M354,IF(AND(2&lt;=$C354,$C354&lt;=5),$C354*N354,IF($C354&gt;5,$C354*O354,"No Offer"))),"No Offer"))</f>
        <v/>
      </c>
      <c r="Q354" s="854">
        <v>45</v>
      </c>
      <c r="R354" s="854">
        <v>45</v>
      </c>
      <c r="S354" s="854">
        <v>45</v>
      </c>
      <c r="T354" s="855" t="str">
        <f>IF((0=$C354),"",IFERROR(IF($C354&lt;2,$C354*Q354,IF(AND(2&lt;=$C354,$C354&lt;=5),$C354*R354,IF($C354&gt;5,$C354*S354,"No Offer"))),"No Offer"))</f>
        <v/>
      </c>
      <c r="U354" s="852">
        <v>150</v>
      </c>
      <c r="V354" s="852">
        <v>145</v>
      </c>
      <c r="W354" s="852">
        <v>130</v>
      </c>
      <c r="X354" s="853" t="str">
        <f>IF((0=$C354),"",IFERROR(IF($C354&lt;2,$C354*U354,IF(AND(2&lt;=$C354,$C354&lt;=5),$C354*V354,IF($C354&gt;5,$C354*W354,"No Offer"))),"No Offer"))</f>
        <v/>
      </c>
      <c r="Y354" s="854" t="s">
        <v>392</v>
      </c>
      <c r="Z354" s="854" t="s">
        <v>392</v>
      </c>
      <c r="AA354" s="854" t="s">
        <v>392</v>
      </c>
      <c r="AB354" s="855" t="str">
        <f>IF((0=$C354),"",IFERROR(IF($C354&lt;2,$C354*Y354,IF(AND(2&lt;=$C354,$C354&lt;=5),$C354*Z354,IF($C354&gt;5,$C354*AA354,"No Offer"))),"No Offer"))</f>
        <v/>
      </c>
    </row>
    <row r="355" spans="1:28" x14ac:dyDescent="0.2">
      <c r="A355" s="879"/>
      <c r="B355" s="558"/>
      <c r="C355" s="851"/>
      <c r="D355" s="851"/>
      <c r="E355" s="852"/>
      <c r="F355" s="852"/>
      <c r="G355" s="852"/>
      <c r="H355" s="862"/>
      <c r="I355" s="854"/>
      <c r="J355" s="854"/>
      <c r="K355" s="854"/>
      <c r="L355" s="863"/>
      <c r="M355" s="852"/>
      <c r="N355" s="852"/>
      <c r="O355" s="852"/>
      <c r="P355" s="862"/>
      <c r="Q355" s="854"/>
      <c r="R355" s="854"/>
      <c r="S355" s="854"/>
      <c r="T355" s="863"/>
      <c r="U355" s="852"/>
      <c r="V355" s="852"/>
      <c r="W355" s="852"/>
      <c r="X355" s="862"/>
      <c r="Y355" s="854"/>
      <c r="Z355" s="854"/>
      <c r="AA355" s="854"/>
      <c r="AB355" s="863"/>
    </row>
    <row r="356" spans="1:28" x14ac:dyDescent="0.2">
      <c r="A356" s="638"/>
      <c r="B356" s="563" t="s">
        <v>3120</v>
      </c>
      <c r="C356" s="638"/>
      <c r="D356" s="638"/>
      <c r="E356" s="881"/>
      <c r="F356" s="881"/>
      <c r="G356" s="881"/>
      <c r="H356" s="882"/>
      <c r="I356" s="881"/>
      <c r="J356" s="881"/>
      <c r="K356" s="881"/>
      <c r="L356" s="882"/>
      <c r="M356" s="881"/>
      <c r="N356" s="881"/>
      <c r="O356" s="881"/>
      <c r="P356" s="882"/>
      <c r="Q356" s="881"/>
      <c r="R356" s="881"/>
      <c r="S356" s="881"/>
      <c r="T356" s="882"/>
      <c r="U356" s="881"/>
      <c r="V356" s="881"/>
      <c r="W356" s="881"/>
      <c r="X356" s="882"/>
      <c r="Y356" s="881"/>
      <c r="Z356" s="881"/>
      <c r="AA356" s="881"/>
      <c r="AB356" s="882"/>
    </row>
    <row r="357" spans="1:28" x14ac:dyDescent="0.2">
      <c r="A357" s="851"/>
      <c r="B357" s="596"/>
      <c r="C357" s="851"/>
      <c r="D357" s="851"/>
      <c r="E357" s="883"/>
      <c r="F357" s="883"/>
      <c r="G357" s="883"/>
      <c r="H357" s="884"/>
      <c r="I357" s="885"/>
      <c r="J357" s="885"/>
      <c r="K357" s="885"/>
      <c r="L357" s="886"/>
      <c r="M357" s="883"/>
      <c r="N357" s="883"/>
      <c r="O357" s="883"/>
      <c r="P357" s="884"/>
      <c r="Q357" s="885"/>
      <c r="R357" s="885"/>
      <c r="S357" s="885"/>
      <c r="T357" s="886"/>
      <c r="U357" s="883"/>
      <c r="V357" s="883"/>
      <c r="W357" s="883"/>
      <c r="X357" s="884"/>
      <c r="Y357" s="885"/>
      <c r="Z357" s="885"/>
      <c r="AA357" s="885"/>
      <c r="AB357" s="886"/>
    </row>
    <row r="358" spans="1:28" x14ac:dyDescent="0.2">
      <c r="A358" s="866"/>
      <c r="B358" s="586" t="s">
        <v>3121</v>
      </c>
      <c r="C358" s="866"/>
      <c r="D358" s="866"/>
      <c r="E358" s="887" t="s">
        <v>1747</v>
      </c>
      <c r="F358" s="887" t="s">
        <v>3122</v>
      </c>
      <c r="G358" s="887" t="s">
        <v>3123</v>
      </c>
      <c r="H358" s="888"/>
      <c r="I358" s="887" t="s">
        <v>1747</v>
      </c>
      <c r="J358" s="887" t="s">
        <v>3122</v>
      </c>
      <c r="K358" s="887" t="s">
        <v>3123</v>
      </c>
      <c r="L358" s="888"/>
      <c r="M358" s="887" t="s">
        <v>1747</v>
      </c>
      <c r="N358" s="887" t="s">
        <v>3122</v>
      </c>
      <c r="O358" s="887" t="s">
        <v>3123</v>
      </c>
      <c r="P358" s="888"/>
      <c r="Q358" s="887" t="s">
        <v>1747</v>
      </c>
      <c r="R358" s="887" t="s">
        <v>3122</v>
      </c>
      <c r="S358" s="887" t="s">
        <v>3123</v>
      </c>
      <c r="T358" s="888"/>
      <c r="U358" s="887" t="s">
        <v>1747</v>
      </c>
      <c r="V358" s="887" t="s">
        <v>3122</v>
      </c>
      <c r="W358" s="887" t="s">
        <v>3123</v>
      </c>
      <c r="X358" s="888"/>
      <c r="Y358" s="887" t="s">
        <v>1747</v>
      </c>
      <c r="Z358" s="887" t="s">
        <v>3122</v>
      </c>
      <c r="AA358" s="887" t="s">
        <v>3123</v>
      </c>
      <c r="AB358" s="888"/>
    </row>
    <row r="359" spans="1:28" x14ac:dyDescent="0.2">
      <c r="A359" s="851"/>
      <c r="B359" s="596"/>
      <c r="C359" s="851"/>
      <c r="D359" s="851"/>
      <c r="E359" s="883"/>
      <c r="F359" s="883"/>
      <c r="G359" s="883"/>
      <c r="H359" s="884"/>
      <c r="I359" s="885"/>
      <c r="J359" s="885"/>
      <c r="K359" s="885"/>
      <c r="L359" s="886"/>
      <c r="M359" s="883"/>
      <c r="N359" s="883"/>
      <c r="O359" s="883"/>
      <c r="P359" s="884"/>
      <c r="Q359" s="885"/>
      <c r="R359" s="885"/>
      <c r="S359" s="885"/>
      <c r="T359" s="886"/>
      <c r="U359" s="883"/>
      <c r="V359" s="883"/>
      <c r="W359" s="883"/>
      <c r="X359" s="884"/>
      <c r="Y359" s="885"/>
      <c r="Z359" s="885"/>
      <c r="AA359" s="885"/>
      <c r="AB359" s="886"/>
    </row>
    <row r="360" spans="1:28" ht="25.5" x14ac:dyDescent="0.2">
      <c r="A360" s="851" t="s">
        <v>3124</v>
      </c>
      <c r="B360" s="558" t="s">
        <v>3125</v>
      </c>
      <c r="C360" s="851">
        <f>'Series 1200 Input'!J360</f>
        <v>0</v>
      </c>
      <c r="D360" s="851" t="s">
        <v>451</v>
      </c>
      <c r="E360" s="852">
        <v>9.5500000000000007</v>
      </c>
      <c r="F360" s="852">
        <v>3.42</v>
      </c>
      <c r="G360" s="852">
        <v>2.2000000000000002</v>
      </c>
      <c r="H360" s="853" t="str">
        <f>IF((0=$C360),"",IFERROR(IF($C360&lt;50,$C360*E360,IF(AND(50&lt;=$C360,$C360&lt;=200),$C360*F360,IF($C360&gt;200,$C360*G360,"No Offer"))),"No Offer"))</f>
        <v/>
      </c>
      <c r="I360" s="854">
        <v>1.5</v>
      </c>
      <c r="J360" s="854">
        <v>1.5</v>
      </c>
      <c r="K360" s="854">
        <v>1.5</v>
      </c>
      <c r="L360" s="855" t="str">
        <f>IF((0=$C360),"",IFERROR(IF($C360&lt;50,$C360*I360,IF(AND(50&lt;=$C360,$C360&lt;=200),$C360*J360,IF($C360&gt;200,$C360*K360,"No Offer"))),"No Offer"))</f>
        <v/>
      </c>
      <c r="M360" s="852" t="s">
        <v>392</v>
      </c>
      <c r="N360" s="852" t="s">
        <v>392</v>
      </c>
      <c r="O360" s="852" t="s">
        <v>392</v>
      </c>
      <c r="P360" s="853" t="str">
        <f>IF((0=$C360),"",IFERROR(IF($C360&lt;50,$C360*M360,IF(AND(50&lt;=$C360,$C360&lt;=200),$C360*N360,IF($C360&gt;200,$C360*O360,"No Offer"))),"No Offer"))</f>
        <v/>
      </c>
      <c r="Q360" s="854">
        <v>1.4</v>
      </c>
      <c r="R360" s="854">
        <v>1.1499999999999999</v>
      </c>
      <c r="S360" s="854">
        <v>1.1499999999999999</v>
      </c>
      <c r="T360" s="855" t="str">
        <f>IF((0=$C360),"",IFERROR(IF($C360&lt;50,$C360*Q360,IF(AND(50&lt;=$C360,$C360&lt;=200),$C360*R360,IF($C360&gt;200,$C360*S360,"No Offer"))),"No Offer"))</f>
        <v/>
      </c>
      <c r="U360" s="852">
        <v>1.1499999999999999</v>
      </c>
      <c r="V360" s="852">
        <v>1.1000000000000001</v>
      </c>
      <c r="W360" s="852">
        <v>1.1000000000000001</v>
      </c>
      <c r="X360" s="853" t="str">
        <f>IF((0=$C360),"",IFERROR(IF($C360&lt;50,$C360*U360,IF(AND(50&lt;=$C360,$C360&lt;=200),$C360*V360,IF($C360&gt;200,$C360*W360,"No Offer"))),"No Offer"))</f>
        <v/>
      </c>
      <c r="Y360" s="854" t="s">
        <v>392</v>
      </c>
      <c r="Z360" s="854" t="s">
        <v>392</v>
      </c>
      <c r="AA360" s="854" t="s">
        <v>392</v>
      </c>
      <c r="AB360" s="855" t="str">
        <f>IF((0=$C360),"",IFERROR(IF($C360&lt;50,$C360*Y360,IF(AND(50&lt;=$C360,$C360&lt;=200),$C360*Z360,IF($C360&gt;200,$C360*AA360,"No Offer"))),"No Offer"))</f>
        <v/>
      </c>
    </row>
    <row r="361" spans="1:28" x14ac:dyDescent="0.2">
      <c r="A361" s="851"/>
      <c r="B361" s="558"/>
      <c r="C361" s="851"/>
      <c r="D361" s="851"/>
      <c r="E361" s="852"/>
      <c r="F361" s="852"/>
      <c r="G361" s="852"/>
      <c r="H361" s="862"/>
      <c r="I361" s="854"/>
      <c r="J361" s="854"/>
      <c r="K361" s="854"/>
      <c r="L361" s="863"/>
      <c r="M361" s="852"/>
      <c r="N361" s="852"/>
      <c r="O361" s="852"/>
      <c r="P361" s="862"/>
      <c r="Q361" s="854"/>
      <c r="R361" s="854"/>
      <c r="S361" s="854"/>
      <c r="T361" s="863"/>
      <c r="U361" s="852"/>
      <c r="V361" s="852"/>
      <c r="W361" s="852"/>
      <c r="X361" s="862"/>
      <c r="Y361" s="854"/>
      <c r="Z361" s="854"/>
      <c r="AA361" s="854"/>
      <c r="AB361" s="863"/>
    </row>
    <row r="362" spans="1:28" x14ac:dyDescent="0.2">
      <c r="A362" s="851" t="s">
        <v>3126</v>
      </c>
      <c r="B362" s="558" t="s">
        <v>3127</v>
      </c>
      <c r="C362" s="851">
        <f>'Series 1200 Input'!J362</f>
        <v>0</v>
      </c>
      <c r="D362" s="851" t="s">
        <v>401</v>
      </c>
      <c r="E362" s="852">
        <v>16.02</v>
      </c>
      <c r="F362" s="852">
        <v>16.02</v>
      </c>
      <c r="G362" s="852">
        <v>16.02</v>
      </c>
      <c r="H362" s="853" t="str">
        <f>IF((0=$C362),"",IFERROR(IF($C362&lt;50,$C362*E362,IF(AND(50&lt;=$C362,$C362&lt;=200),$C362*F362,IF($C362&gt;200,$C362*G362,"No Offer"))),"No Offer"))</f>
        <v/>
      </c>
      <c r="I362" s="854">
        <v>1.5</v>
      </c>
      <c r="J362" s="854">
        <v>1.5</v>
      </c>
      <c r="K362" s="854">
        <v>1.5</v>
      </c>
      <c r="L362" s="855" t="str">
        <f>IF((0=$C362),"",IFERROR(IF($C362&lt;50,$C362*I362,IF(AND(50&lt;=$C362,$C362&lt;=200),$C362*J362,IF($C362&gt;200,$C362*K362,"No Offer"))),"No Offer"))</f>
        <v/>
      </c>
      <c r="M362" s="852" t="s">
        <v>392</v>
      </c>
      <c r="N362" s="852" t="s">
        <v>392</v>
      </c>
      <c r="O362" s="852" t="s">
        <v>392</v>
      </c>
      <c r="P362" s="853" t="str">
        <f>IF((0=$C362),"",IFERROR(IF($C362&lt;50,$C362*M362,IF(AND(50&lt;=$C362,$C362&lt;=200),$C362*N362,IF($C362&gt;200,$C362*O362,"No Offer"))),"No Offer"))</f>
        <v/>
      </c>
      <c r="Q362" s="854">
        <v>11.5</v>
      </c>
      <c r="R362" s="854">
        <v>9.1999999999999993</v>
      </c>
      <c r="S362" s="854">
        <v>9.1999999999999993</v>
      </c>
      <c r="T362" s="855" t="str">
        <f>IF((0=$C362),"",IFERROR(IF($C362&lt;50,$C362*Q362,IF(AND(50&lt;=$C362,$C362&lt;=200),$C362*R362,IF($C362&gt;200,$C362*S362,"No Offer"))),"No Offer"))</f>
        <v/>
      </c>
      <c r="U362" s="852">
        <v>14.38</v>
      </c>
      <c r="V362" s="852">
        <v>13.75</v>
      </c>
      <c r="W362" s="852">
        <v>13.75</v>
      </c>
      <c r="X362" s="853" t="str">
        <f>IF((0=$C362),"",IFERROR(IF($C362&lt;50,$C362*U362,IF(AND(50&lt;=$C362,$C362&lt;=200),$C362*V362,IF($C362&gt;200,$C362*W362,"No Offer"))),"No Offer"))</f>
        <v/>
      </c>
      <c r="Y362" s="854" t="s">
        <v>392</v>
      </c>
      <c r="Z362" s="854" t="s">
        <v>392</v>
      </c>
      <c r="AA362" s="854" t="s">
        <v>392</v>
      </c>
      <c r="AB362" s="855" t="str">
        <f>IF((0=$C362),"",IFERROR(IF($C362&lt;50,$C362*Y362,IF(AND(50&lt;=$C362,$C362&lt;=200),$C362*Z362,IF($C362&gt;200,$C362*AA362,"No Offer"))),"No Offer"))</f>
        <v/>
      </c>
    </row>
    <row r="363" spans="1:28" x14ac:dyDescent="0.2">
      <c r="A363" s="851"/>
      <c r="B363" s="558"/>
      <c r="C363" s="851"/>
      <c r="D363" s="851"/>
      <c r="E363" s="852"/>
      <c r="F363" s="852"/>
      <c r="G363" s="852"/>
      <c r="H363" s="862"/>
      <c r="I363" s="854"/>
      <c r="J363" s="854"/>
      <c r="K363" s="854"/>
      <c r="L363" s="863"/>
      <c r="M363" s="852"/>
      <c r="N363" s="852"/>
      <c r="O363" s="852"/>
      <c r="P363" s="862"/>
      <c r="Q363" s="854"/>
      <c r="R363" s="854"/>
      <c r="S363" s="854"/>
      <c r="T363" s="863"/>
      <c r="U363" s="852"/>
      <c r="V363" s="852"/>
      <c r="W363" s="852"/>
      <c r="X363" s="862"/>
      <c r="Y363" s="854"/>
      <c r="Z363" s="854"/>
      <c r="AA363" s="854"/>
      <c r="AB363" s="863"/>
    </row>
    <row r="364" spans="1:28" ht="25.5" x14ac:dyDescent="0.2">
      <c r="A364" s="851" t="s">
        <v>3128</v>
      </c>
      <c r="B364" s="558" t="s">
        <v>3129</v>
      </c>
      <c r="C364" s="851">
        <f>'Series 1200 Input'!J364</f>
        <v>0</v>
      </c>
      <c r="D364" s="851" t="s">
        <v>451</v>
      </c>
      <c r="E364" s="852">
        <v>9.51</v>
      </c>
      <c r="F364" s="852">
        <v>3.39</v>
      </c>
      <c r="G364" s="852">
        <v>2.17</v>
      </c>
      <c r="H364" s="853" t="str">
        <f>IF((0=$C364),"",IFERROR(IF($C364&lt;50,$C364*E364,IF(AND(50&lt;=$C364,$C364&lt;=200),$C364*F364,IF($C364&gt;200,$C364*G364,"No Offer"))),"No Offer"))</f>
        <v/>
      </c>
      <c r="I364" s="854">
        <v>1.5</v>
      </c>
      <c r="J364" s="854">
        <v>1.5</v>
      </c>
      <c r="K364" s="854">
        <v>1.5</v>
      </c>
      <c r="L364" s="855" t="str">
        <f>IF((0=$C364),"",IFERROR(IF($C364&lt;50,$C364*I364,IF(AND(50&lt;=$C364,$C364&lt;=200),$C364*J364,IF($C364&gt;200,$C364*K364,"No Offer"))),"No Offer"))</f>
        <v/>
      </c>
      <c r="M364" s="852" t="s">
        <v>392</v>
      </c>
      <c r="N364" s="852" t="s">
        <v>392</v>
      </c>
      <c r="O364" s="852" t="s">
        <v>392</v>
      </c>
      <c r="P364" s="853" t="str">
        <f>IF((0=$C364),"",IFERROR(IF($C364&lt;50,$C364*M364,IF(AND(50&lt;=$C364,$C364&lt;=200),$C364*N364,IF($C364&gt;200,$C364*O364,"No Offer"))),"No Offer"))</f>
        <v/>
      </c>
      <c r="Q364" s="854">
        <v>1.3</v>
      </c>
      <c r="R364" s="854">
        <v>1.04</v>
      </c>
      <c r="S364" s="854">
        <v>1.04</v>
      </c>
      <c r="T364" s="855" t="str">
        <f>IF((0=$C364),"",IFERROR(IF($C364&lt;50,$C364*Q364,IF(AND(50&lt;=$C364,$C364&lt;=200),$C364*R364,IF($C364&gt;200,$C364*S364,"No Offer"))),"No Offer"))</f>
        <v/>
      </c>
      <c r="U364" s="852">
        <v>1.1499999999999999</v>
      </c>
      <c r="V364" s="852">
        <v>1.1000000000000001</v>
      </c>
      <c r="W364" s="852">
        <v>1.1000000000000001</v>
      </c>
      <c r="X364" s="853" t="str">
        <f>IF((0=$C364),"",IFERROR(IF($C364&lt;50,$C364*U364,IF(AND(50&lt;=$C364,$C364&lt;=200),$C364*V364,IF($C364&gt;200,$C364*W364,"No Offer"))),"No Offer"))</f>
        <v/>
      </c>
      <c r="Y364" s="854" t="s">
        <v>392</v>
      </c>
      <c r="Z364" s="854" t="s">
        <v>392</v>
      </c>
      <c r="AA364" s="854" t="s">
        <v>392</v>
      </c>
      <c r="AB364" s="855" t="str">
        <f>IF((0=$C364),"",IFERROR(IF($C364&lt;50,$C364*Y364,IF(AND(50&lt;=$C364,$C364&lt;=200),$C364*Z364,IF($C364&gt;200,$C364*AA364,"No Offer"))),"No Offer"))</f>
        <v/>
      </c>
    </row>
    <row r="365" spans="1:28" x14ac:dyDescent="0.2">
      <c r="A365" s="851"/>
      <c r="B365" s="558"/>
      <c r="C365" s="851"/>
      <c r="D365" s="851"/>
      <c r="E365" s="852"/>
      <c r="F365" s="852"/>
      <c r="G365" s="852"/>
      <c r="H365" s="862"/>
      <c r="I365" s="854"/>
      <c r="J365" s="854"/>
      <c r="K365" s="854"/>
      <c r="L365" s="863"/>
      <c r="M365" s="852"/>
      <c r="N365" s="852"/>
      <c r="O365" s="852"/>
      <c r="P365" s="862"/>
      <c r="Q365" s="854"/>
      <c r="R365" s="854"/>
      <c r="S365" s="854"/>
      <c r="T365" s="863"/>
      <c r="U365" s="852"/>
      <c r="V365" s="852"/>
      <c r="W365" s="852"/>
      <c r="X365" s="862"/>
      <c r="Y365" s="854"/>
      <c r="Z365" s="854"/>
      <c r="AA365" s="854"/>
      <c r="AB365" s="863"/>
    </row>
    <row r="366" spans="1:28" ht="25.5" x14ac:dyDescent="0.2">
      <c r="A366" s="851" t="s">
        <v>3130</v>
      </c>
      <c r="B366" s="558" t="s">
        <v>3131</v>
      </c>
      <c r="C366" s="851">
        <f>'Series 1200 Input'!J366</f>
        <v>0</v>
      </c>
      <c r="D366" s="851" t="s">
        <v>451</v>
      </c>
      <c r="E366" s="852">
        <v>9.5500000000000007</v>
      </c>
      <c r="F366" s="852">
        <v>3.42</v>
      </c>
      <c r="G366" s="852">
        <v>2.2000000000000002</v>
      </c>
      <c r="H366" s="853" t="str">
        <f>IF((0=$C366),"",IFERROR(IF($C366&lt;50,$C366*E366,IF(AND(50&lt;=$C366,$C366&lt;=200),$C366*F366,IF($C366&gt;200,$C366*G366,"No Offer"))),"No Offer"))</f>
        <v/>
      </c>
      <c r="I366" s="854">
        <v>1.5</v>
      </c>
      <c r="J366" s="854">
        <v>1.5</v>
      </c>
      <c r="K366" s="854">
        <v>1.5</v>
      </c>
      <c r="L366" s="855" t="str">
        <f>IF((0=$C366),"",IFERROR(IF($C366&lt;50,$C366*I366,IF(AND(50&lt;=$C366,$C366&lt;=200),$C366*J366,IF($C366&gt;200,$C366*K366,"No Offer"))),"No Offer"))</f>
        <v/>
      </c>
      <c r="M366" s="852" t="s">
        <v>392</v>
      </c>
      <c r="N366" s="852" t="s">
        <v>392</v>
      </c>
      <c r="O366" s="852" t="s">
        <v>392</v>
      </c>
      <c r="P366" s="853" t="str">
        <f>IF((0=$C366),"",IFERROR(IF($C366&lt;50,$C366*M366,IF(AND(50&lt;=$C366,$C366&lt;=200),$C366*N366,IF($C366&gt;200,$C366*O366,"No Offer"))),"No Offer"))</f>
        <v/>
      </c>
      <c r="Q366" s="854">
        <v>1.4</v>
      </c>
      <c r="R366" s="854">
        <v>1.1499999999999999</v>
      </c>
      <c r="S366" s="854">
        <v>1.1499999999999999</v>
      </c>
      <c r="T366" s="855" t="str">
        <f>IF((0=$C366),"",IFERROR(IF($C366&lt;50,$C366*Q366,IF(AND(50&lt;=$C366,$C366&lt;=200),$C366*R366,IF($C366&gt;200,$C366*S366,"No Offer"))),"No Offer"))</f>
        <v/>
      </c>
      <c r="U366" s="852">
        <v>1.01</v>
      </c>
      <c r="V366" s="852">
        <v>0.97</v>
      </c>
      <c r="W366" s="852">
        <v>0.97</v>
      </c>
      <c r="X366" s="853" t="str">
        <f>IF((0=$C366),"",IFERROR(IF($C366&lt;50,$C366*U366,IF(AND(50&lt;=$C366,$C366&lt;=200),$C366*V366,IF($C366&gt;200,$C366*W366,"No Offer"))),"No Offer"))</f>
        <v/>
      </c>
      <c r="Y366" s="854" t="s">
        <v>392</v>
      </c>
      <c r="Z366" s="854" t="s">
        <v>392</v>
      </c>
      <c r="AA366" s="854" t="s">
        <v>392</v>
      </c>
      <c r="AB366" s="855" t="str">
        <f>IF((0=$C366),"",IFERROR(IF($C366&lt;50,$C366*Y366,IF(AND(50&lt;=$C366,$C366&lt;=200),$C366*Z366,IF($C366&gt;200,$C366*AA366,"No Offer"))),"No Offer"))</f>
        <v/>
      </c>
    </row>
    <row r="367" spans="1:28" x14ac:dyDescent="0.2">
      <c r="A367" s="851"/>
      <c r="B367" s="558"/>
      <c r="C367" s="851"/>
      <c r="D367" s="851"/>
      <c r="E367" s="852"/>
      <c r="F367" s="852"/>
      <c r="G367" s="852"/>
      <c r="H367" s="862"/>
      <c r="I367" s="854"/>
      <c r="J367" s="854"/>
      <c r="K367" s="854"/>
      <c r="L367" s="863"/>
      <c r="M367" s="852"/>
      <c r="N367" s="852"/>
      <c r="O367" s="852"/>
      <c r="P367" s="862"/>
      <c r="Q367" s="854"/>
      <c r="R367" s="854"/>
      <c r="S367" s="854"/>
      <c r="T367" s="863"/>
      <c r="U367" s="852"/>
      <c r="V367" s="852"/>
      <c r="W367" s="852"/>
      <c r="X367" s="862"/>
      <c r="Y367" s="854"/>
      <c r="Z367" s="854"/>
      <c r="AA367" s="854"/>
      <c r="AB367" s="863"/>
    </row>
    <row r="368" spans="1:28" ht="25.5" x14ac:dyDescent="0.2">
      <c r="A368" s="851" t="s">
        <v>3132</v>
      </c>
      <c r="B368" s="558" t="s">
        <v>3133</v>
      </c>
      <c r="C368" s="851">
        <f>'Series 1200 Input'!J368</f>
        <v>0</v>
      </c>
      <c r="D368" s="851" t="s">
        <v>451</v>
      </c>
      <c r="E368" s="852">
        <v>9.7200000000000006</v>
      </c>
      <c r="F368" s="852">
        <v>2.67</v>
      </c>
      <c r="G368" s="852">
        <v>2.44</v>
      </c>
      <c r="H368" s="853" t="str">
        <f>IF((0=$C368),"",IFERROR(IF($C368&lt;50,$C368*E368,IF(AND(50&lt;=$C368,$C368&lt;=200),$C368*F368,IF($C368&gt;200,$C368*G368,"No Offer"))),"No Offer"))</f>
        <v/>
      </c>
      <c r="I368" s="854">
        <v>2</v>
      </c>
      <c r="J368" s="854">
        <v>2</v>
      </c>
      <c r="K368" s="854">
        <v>2</v>
      </c>
      <c r="L368" s="855" t="str">
        <f>IF((0=$C368),"",IFERROR(IF($C368&lt;50,$C368*I368,IF(AND(50&lt;=$C368,$C368&lt;=200),$C368*J368,IF($C368&gt;200,$C368*K368,"No Offer"))),"No Offer"))</f>
        <v/>
      </c>
      <c r="M368" s="852" t="s">
        <v>392</v>
      </c>
      <c r="N368" s="852" t="s">
        <v>392</v>
      </c>
      <c r="O368" s="852" t="s">
        <v>392</v>
      </c>
      <c r="P368" s="853" t="str">
        <f>IF((0=$C368),"",IFERROR(IF($C368&lt;50,$C368*M368,IF(AND(50&lt;=$C368,$C368&lt;=200),$C368*N368,IF($C368&gt;200,$C368*O368,"No Offer"))),"No Offer"))</f>
        <v/>
      </c>
      <c r="Q368" s="854">
        <v>2.15</v>
      </c>
      <c r="R368" s="854">
        <v>1.73</v>
      </c>
      <c r="S368" s="854">
        <v>1.73</v>
      </c>
      <c r="T368" s="855" t="str">
        <f>IF((0=$C368),"",IFERROR(IF($C368&lt;50,$C368*Q368,IF(AND(50&lt;=$C368,$C368&lt;=200),$C368*R368,IF($C368&gt;200,$C368*S368,"No Offer"))),"No Offer"))</f>
        <v/>
      </c>
      <c r="U368" s="852">
        <v>1.52</v>
      </c>
      <c r="V368" s="852">
        <v>1.45</v>
      </c>
      <c r="W368" s="852">
        <v>1.45</v>
      </c>
      <c r="X368" s="853" t="str">
        <f>IF((0=$C368),"",IFERROR(IF($C368&lt;50,$C368*U368,IF(AND(50&lt;=$C368,$C368&lt;=200),$C368*V368,IF($C368&gt;200,$C368*W368,"No Offer"))),"No Offer"))</f>
        <v/>
      </c>
      <c r="Y368" s="854" t="s">
        <v>392</v>
      </c>
      <c r="Z368" s="854" t="s">
        <v>392</v>
      </c>
      <c r="AA368" s="854" t="s">
        <v>392</v>
      </c>
      <c r="AB368" s="855" t="str">
        <f>IF((0=$C368),"",IFERROR(IF($C368&lt;50,$C368*Y368,IF(AND(50&lt;=$C368,$C368&lt;=200),$C368*Z368,IF($C368&gt;200,$C368*AA368,"No Offer"))),"No Offer"))</f>
        <v/>
      </c>
    </row>
    <row r="369" spans="1:28" x14ac:dyDescent="0.2">
      <c r="A369" s="851"/>
      <c r="B369" s="558"/>
      <c r="C369" s="851"/>
      <c r="D369" s="851"/>
      <c r="E369" s="852"/>
      <c r="F369" s="852"/>
      <c r="G369" s="852"/>
      <c r="H369" s="862"/>
      <c r="I369" s="854"/>
      <c r="J369" s="854"/>
      <c r="K369" s="854"/>
      <c r="L369" s="863"/>
      <c r="M369" s="852"/>
      <c r="N369" s="852"/>
      <c r="O369" s="852"/>
      <c r="P369" s="862"/>
      <c r="Q369" s="854"/>
      <c r="R369" s="854"/>
      <c r="S369" s="854"/>
      <c r="T369" s="863"/>
      <c r="U369" s="852"/>
      <c r="V369" s="852"/>
      <c r="W369" s="852"/>
      <c r="X369" s="862"/>
      <c r="Y369" s="854"/>
      <c r="Z369" s="854"/>
      <c r="AA369" s="854"/>
      <c r="AB369" s="863"/>
    </row>
    <row r="370" spans="1:28" ht="25.5" x14ac:dyDescent="0.2">
      <c r="A370" s="851" t="s">
        <v>3134</v>
      </c>
      <c r="B370" s="687" t="s">
        <v>3135</v>
      </c>
      <c r="C370" s="877">
        <f>'Series 1200 Input'!J370</f>
        <v>0</v>
      </c>
      <c r="D370" s="877" t="s">
        <v>451</v>
      </c>
      <c r="E370" s="852">
        <v>9.86</v>
      </c>
      <c r="F370" s="852">
        <v>4.5</v>
      </c>
      <c r="G370" s="852">
        <v>4.5</v>
      </c>
      <c r="H370" s="853" t="str">
        <f>IF((0=$C370),"",IFERROR(IF($C370&lt;50,$C370*E370,IF(AND(50&lt;=$C370,$C370&lt;=200),$C370*F370,IF($C370&gt;200,$C370*G370,"No Offer"))),"No Offer"))</f>
        <v/>
      </c>
      <c r="I370" s="854">
        <v>2</v>
      </c>
      <c r="J370" s="854">
        <v>2</v>
      </c>
      <c r="K370" s="854">
        <v>2</v>
      </c>
      <c r="L370" s="855" t="str">
        <f>IF((0=$C370),"",IFERROR(IF($C370&lt;50,$C370*I370,IF(AND(50&lt;=$C370,$C370&lt;=200),$C370*J370,IF($C370&gt;200,$C370*K370,"No Offer"))),"No Offer"))</f>
        <v/>
      </c>
      <c r="M370" s="852" t="s">
        <v>392</v>
      </c>
      <c r="N370" s="852" t="s">
        <v>392</v>
      </c>
      <c r="O370" s="852" t="s">
        <v>392</v>
      </c>
      <c r="P370" s="853" t="str">
        <f>IF((0=$C370),"",IFERROR(IF($C370&lt;50,$C370*M370,IF(AND(50&lt;=$C370,$C370&lt;=200),$C370*N370,IF($C370&gt;200,$C370*O370,"No Offer"))),"No Offer"))</f>
        <v/>
      </c>
      <c r="Q370" s="854">
        <v>2.9</v>
      </c>
      <c r="R370" s="854">
        <v>2.2999999999999998</v>
      </c>
      <c r="S370" s="854">
        <v>2.2999999999999998</v>
      </c>
      <c r="T370" s="855" t="str">
        <f>IF((0=$C370),"",IFERROR(IF($C370&lt;50,$C370*Q370,IF(AND(50&lt;=$C370,$C370&lt;=200),$C370*R370,IF($C370&gt;200,$C370*S370,"No Offer"))),"No Offer"))</f>
        <v/>
      </c>
      <c r="U370" s="852">
        <v>2.02</v>
      </c>
      <c r="V370" s="852">
        <v>1.94</v>
      </c>
      <c r="W370" s="852">
        <v>1.94</v>
      </c>
      <c r="X370" s="853" t="str">
        <f>IF((0=$C370),"",IFERROR(IF($C370&lt;50,$C370*U370,IF(AND(50&lt;=$C370,$C370&lt;=200),$C370*V370,IF($C370&gt;200,$C370*W370,"No Offer"))),"No Offer"))</f>
        <v/>
      </c>
      <c r="Y370" s="854" t="s">
        <v>392</v>
      </c>
      <c r="Z370" s="854" t="s">
        <v>392</v>
      </c>
      <c r="AA370" s="854" t="s">
        <v>392</v>
      </c>
      <c r="AB370" s="855" t="str">
        <f>IF((0=$C370),"",IFERROR(IF($C370&lt;50,$C370*Y370,IF(AND(50&lt;=$C370,$C370&lt;=200),$C370*Z370,IF($C370&gt;200,$C370*AA370,"No Offer"))),"No Offer"))</f>
        <v/>
      </c>
    </row>
    <row r="371" spans="1:28" x14ac:dyDescent="0.2">
      <c r="A371" s="851"/>
      <c r="B371" s="558"/>
      <c r="C371" s="851"/>
      <c r="D371" s="851"/>
      <c r="E371" s="852"/>
      <c r="F371" s="852"/>
      <c r="G371" s="852"/>
      <c r="H371" s="862"/>
      <c r="I371" s="854"/>
      <c r="J371" s="854"/>
      <c r="K371" s="854"/>
      <c r="L371" s="863"/>
      <c r="M371" s="852"/>
      <c r="N371" s="852"/>
      <c r="O371" s="852"/>
      <c r="P371" s="862"/>
      <c r="Q371" s="854"/>
      <c r="R371" s="854"/>
      <c r="S371" s="854"/>
      <c r="T371" s="863"/>
      <c r="U371" s="852"/>
      <c r="V371" s="852"/>
      <c r="W371" s="852"/>
      <c r="X371" s="862"/>
      <c r="Y371" s="854"/>
      <c r="Z371" s="854"/>
      <c r="AA371" s="854"/>
      <c r="AB371" s="863"/>
    </row>
    <row r="372" spans="1:28" ht="25.5" x14ac:dyDescent="0.2">
      <c r="A372" s="851" t="s">
        <v>3136</v>
      </c>
      <c r="B372" s="558" t="s">
        <v>3137</v>
      </c>
      <c r="C372" s="851">
        <f>'Series 1200 Input'!J372</f>
        <v>0</v>
      </c>
      <c r="D372" s="851" t="s">
        <v>451</v>
      </c>
      <c r="E372" s="852">
        <v>9.9499999999999993</v>
      </c>
      <c r="F372" s="852">
        <v>4.9400000000000004</v>
      </c>
      <c r="G372" s="852">
        <v>4.9400000000000004</v>
      </c>
      <c r="H372" s="853" t="str">
        <f>IF((0=$C372),"",IFERROR(IF($C372&lt;50,$C372*E372,IF(AND(50&lt;=$C372,$C372&lt;=200),$C372*F372,IF($C372&gt;200,$C372*G372,"No Offer"))),"No Offer"))</f>
        <v/>
      </c>
      <c r="I372" s="854">
        <v>2</v>
      </c>
      <c r="J372" s="854">
        <v>2</v>
      </c>
      <c r="K372" s="854">
        <v>2</v>
      </c>
      <c r="L372" s="855" t="str">
        <f>IF((0=$C372),"",IFERROR(IF($C372&lt;50,$C372*I372,IF(AND(50&lt;=$C372,$C372&lt;=200),$C372*J372,IF($C372&gt;200,$C372*K372,"No Offer"))),"No Offer"))</f>
        <v/>
      </c>
      <c r="M372" s="852" t="s">
        <v>392</v>
      </c>
      <c r="N372" s="852" t="s">
        <v>392</v>
      </c>
      <c r="O372" s="852" t="s">
        <v>392</v>
      </c>
      <c r="P372" s="853" t="str">
        <f>IF((0=$C372),"",IFERROR(IF($C372&lt;50,$C372*M372,IF(AND(50&lt;=$C372,$C372&lt;=200),$C372*N372,IF($C372&gt;200,$C372*O372,"No Offer"))),"No Offer"))</f>
        <v/>
      </c>
      <c r="Q372" s="854">
        <v>3.6</v>
      </c>
      <c r="R372" s="854">
        <v>2.88</v>
      </c>
      <c r="S372" s="854">
        <v>2.88</v>
      </c>
      <c r="T372" s="855" t="str">
        <f>IF((0=$C372),"",IFERROR(IF($C372&lt;50,$C372*Q372,IF(AND(50&lt;=$C372,$C372&lt;=200),$C372*R372,IF($C372&gt;200,$C372*S372,"No Offer"))),"No Offer"))</f>
        <v/>
      </c>
      <c r="U372" s="852">
        <v>2.5299999999999998</v>
      </c>
      <c r="V372" s="852">
        <v>2.42</v>
      </c>
      <c r="W372" s="852">
        <v>2.42</v>
      </c>
      <c r="X372" s="853" t="str">
        <f>IF((0=$C372),"",IFERROR(IF($C372&lt;50,$C372*U372,IF(AND(50&lt;=$C372,$C372&lt;=200),$C372*V372,IF($C372&gt;200,$C372*W372,"No Offer"))),"No Offer"))</f>
        <v/>
      </c>
      <c r="Y372" s="854" t="s">
        <v>392</v>
      </c>
      <c r="Z372" s="854" t="s">
        <v>392</v>
      </c>
      <c r="AA372" s="854" t="s">
        <v>392</v>
      </c>
      <c r="AB372" s="855" t="str">
        <f>IF((0=$C372),"",IFERROR(IF($C372&lt;50,$C372*Y372,IF(AND(50&lt;=$C372,$C372&lt;=200),$C372*Z372,IF($C372&gt;200,$C372*AA372,"No Offer"))),"No Offer"))</f>
        <v/>
      </c>
    </row>
    <row r="373" spans="1:28" x14ac:dyDescent="0.2">
      <c r="A373" s="851"/>
      <c r="B373" s="558"/>
      <c r="C373" s="851"/>
      <c r="D373" s="851"/>
      <c r="E373" s="852"/>
      <c r="F373" s="852"/>
      <c r="G373" s="852"/>
      <c r="H373" s="862"/>
      <c r="I373" s="854"/>
      <c r="J373" s="854"/>
      <c r="K373" s="854"/>
      <c r="L373" s="863"/>
      <c r="M373" s="852"/>
      <c r="N373" s="852"/>
      <c r="O373" s="852"/>
      <c r="P373" s="862"/>
      <c r="Q373" s="854"/>
      <c r="R373" s="854"/>
      <c r="S373" s="854"/>
      <c r="T373" s="863"/>
      <c r="U373" s="852"/>
      <c r="V373" s="852"/>
      <c r="W373" s="852"/>
      <c r="X373" s="862"/>
      <c r="Y373" s="854"/>
      <c r="Z373" s="854"/>
      <c r="AA373" s="854"/>
      <c r="AB373" s="863"/>
    </row>
    <row r="374" spans="1:28" ht="25.5" x14ac:dyDescent="0.2">
      <c r="A374" s="851" t="s">
        <v>3138</v>
      </c>
      <c r="B374" s="558" t="s">
        <v>3139</v>
      </c>
      <c r="C374" s="851">
        <f>'Series 1200 Input'!J374</f>
        <v>0</v>
      </c>
      <c r="D374" s="851" t="s">
        <v>451</v>
      </c>
      <c r="E374" s="852">
        <v>10.09</v>
      </c>
      <c r="F374" s="852">
        <v>5.51</v>
      </c>
      <c r="G374" s="852">
        <v>5.61</v>
      </c>
      <c r="H374" s="853" t="str">
        <f>IF((0=$C374),"",IFERROR(IF($C374&lt;50,$C374*E374,IF(AND(50&lt;=$C374,$C374&lt;=200),$C374*F374,IF($C374&gt;200,$C374*G374,"No Offer"))),"No Offer"))</f>
        <v/>
      </c>
      <c r="I374" s="854">
        <v>2</v>
      </c>
      <c r="J374" s="854">
        <v>2</v>
      </c>
      <c r="K374" s="854">
        <v>2</v>
      </c>
      <c r="L374" s="855" t="str">
        <f>IF((0=$C374),"",IFERROR(IF($C374&lt;50,$C374*I374,IF(AND(50&lt;=$C374,$C374&lt;=200),$C374*J374,IF($C374&gt;200,$C374*K374,"No Offer"))),"No Offer"))</f>
        <v/>
      </c>
      <c r="M374" s="852" t="s">
        <v>392</v>
      </c>
      <c r="N374" s="852" t="s">
        <v>392</v>
      </c>
      <c r="O374" s="852" t="s">
        <v>392</v>
      </c>
      <c r="P374" s="853" t="str">
        <f>IF((0=$C374),"",IFERROR(IF($C374&lt;50,$C374*M374,IF(AND(50&lt;=$C374,$C374&lt;=200),$C374*N374,IF($C374&gt;200,$C374*O374,"No Offer"))),"No Offer"))</f>
        <v/>
      </c>
      <c r="Q374" s="854">
        <v>4.3</v>
      </c>
      <c r="R374" s="854">
        <v>3.45</v>
      </c>
      <c r="S374" s="854">
        <v>3.45</v>
      </c>
      <c r="T374" s="855" t="str">
        <f>IF((0=$C374),"",IFERROR(IF($C374&lt;50,$C374*Q374,IF(AND(50&lt;=$C374,$C374&lt;=200),$C374*R374,IF($C374&gt;200,$C374*S374,"No Offer"))),"No Offer"))</f>
        <v/>
      </c>
      <c r="U374" s="852">
        <v>3.04</v>
      </c>
      <c r="V374" s="852">
        <v>2.9</v>
      </c>
      <c r="W374" s="852">
        <v>2.9</v>
      </c>
      <c r="X374" s="853" t="str">
        <f>IF((0=$C374),"",IFERROR(IF($C374&lt;50,$C374*U374,IF(AND(50&lt;=$C374,$C374&lt;=200),$C374*V374,IF($C374&gt;200,$C374*W374,"No Offer"))),"No Offer"))</f>
        <v/>
      </c>
      <c r="Y374" s="854" t="s">
        <v>392</v>
      </c>
      <c r="Z374" s="854" t="s">
        <v>392</v>
      </c>
      <c r="AA374" s="854" t="s">
        <v>392</v>
      </c>
      <c r="AB374" s="855" t="str">
        <f>IF((0=$C374),"",IFERROR(IF($C374&lt;50,$C374*Y374,IF(AND(50&lt;=$C374,$C374&lt;=200),$C374*Z374,IF($C374&gt;200,$C374*AA374,"No Offer"))),"No Offer"))</f>
        <v/>
      </c>
    </row>
    <row r="375" spans="1:28" x14ac:dyDescent="0.2">
      <c r="A375" s="851"/>
      <c r="B375" s="558"/>
      <c r="C375" s="851"/>
      <c r="D375" s="851"/>
      <c r="E375" s="852"/>
      <c r="F375" s="852"/>
      <c r="G375" s="852"/>
      <c r="H375" s="862"/>
      <c r="I375" s="854"/>
      <c r="J375" s="854"/>
      <c r="K375" s="854"/>
      <c r="L375" s="863"/>
      <c r="M375" s="852"/>
      <c r="N375" s="852"/>
      <c r="O375" s="852"/>
      <c r="P375" s="862"/>
      <c r="Q375" s="854"/>
      <c r="R375" s="854"/>
      <c r="S375" s="854"/>
      <c r="T375" s="863"/>
      <c r="U375" s="852"/>
      <c r="V375" s="852"/>
      <c r="W375" s="852"/>
      <c r="X375" s="862"/>
      <c r="Y375" s="854"/>
      <c r="Z375" s="854"/>
      <c r="AA375" s="854"/>
      <c r="AB375" s="863"/>
    </row>
    <row r="376" spans="1:28" ht="25.5" x14ac:dyDescent="0.2">
      <c r="A376" s="851" t="s">
        <v>3140</v>
      </c>
      <c r="B376" s="687" t="s">
        <v>3141</v>
      </c>
      <c r="C376" s="877">
        <f>'Series 1200 Input'!J376</f>
        <v>0</v>
      </c>
      <c r="D376" s="877" t="s">
        <v>451</v>
      </c>
      <c r="E376" s="852">
        <v>9.51</v>
      </c>
      <c r="F376" s="852">
        <v>3.39</v>
      </c>
      <c r="G376" s="852">
        <v>2.17</v>
      </c>
      <c r="H376" s="853" t="str">
        <f>IF((0=$C376),"",IFERROR(IF($C376&lt;50,$C376*E376,IF(AND(50&lt;=$C376,$C376&lt;=200),$C376*F376,IF($C376&gt;200,$C376*G376,"No Offer"))),"No Offer"))</f>
        <v/>
      </c>
      <c r="I376" s="854">
        <v>2</v>
      </c>
      <c r="J376" s="854">
        <v>2</v>
      </c>
      <c r="K376" s="854">
        <v>2</v>
      </c>
      <c r="L376" s="855" t="str">
        <f>IF((0=$C376),"",IFERROR(IF($C376&lt;50,$C376*I376,IF(AND(50&lt;=$C376,$C376&lt;=200),$C376*J376,IF($C376&gt;200,$C376*K376,"No Offer"))),"No Offer"))</f>
        <v/>
      </c>
      <c r="M376" s="852" t="s">
        <v>392</v>
      </c>
      <c r="N376" s="852" t="s">
        <v>392</v>
      </c>
      <c r="O376" s="852" t="s">
        <v>392</v>
      </c>
      <c r="P376" s="853" t="str">
        <f>IF((0=$C376),"",IFERROR(IF($C376&lt;50,$C376*M376,IF(AND(50&lt;=$C376,$C376&lt;=200),$C376*N376,IF($C376&gt;200,$C376*O376,"No Offer"))),"No Offer"))</f>
        <v/>
      </c>
      <c r="Q376" s="854">
        <v>1.45</v>
      </c>
      <c r="R376" s="854">
        <v>1.1499999999999999</v>
      </c>
      <c r="S376" s="854">
        <v>1.1499999999999999</v>
      </c>
      <c r="T376" s="855" t="str">
        <f>IF((0=$C376),"",IFERROR(IF($C376&lt;50,$C376*Q376,IF(AND(50&lt;=$C376,$C376&lt;=200),$C376*R376,IF($C376&gt;200,$C376*S376,"No Offer"))),"No Offer"))</f>
        <v/>
      </c>
      <c r="U376" s="852">
        <v>1.1499999999999999</v>
      </c>
      <c r="V376" s="852">
        <v>1.1000000000000001</v>
      </c>
      <c r="W376" s="852">
        <v>1.1000000000000001</v>
      </c>
      <c r="X376" s="853" t="str">
        <f>IF((0=$C376),"",IFERROR(IF($C376&lt;50,$C376*U376,IF(AND(50&lt;=$C376,$C376&lt;=200),$C376*V376,IF($C376&gt;200,$C376*W376,"No Offer"))),"No Offer"))</f>
        <v/>
      </c>
      <c r="Y376" s="854" t="s">
        <v>392</v>
      </c>
      <c r="Z376" s="854" t="s">
        <v>392</v>
      </c>
      <c r="AA376" s="854" t="s">
        <v>392</v>
      </c>
      <c r="AB376" s="855" t="str">
        <f>IF((0=$C376),"",IFERROR(IF($C376&lt;50,$C376*Y376,IF(AND(50&lt;=$C376,$C376&lt;=200),$C376*Z376,IF($C376&gt;200,$C376*AA376,"No Offer"))),"No Offer"))</f>
        <v/>
      </c>
    </row>
    <row r="377" spans="1:28" x14ac:dyDescent="0.2">
      <c r="A377" s="851"/>
      <c r="B377" s="558"/>
      <c r="C377" s="851"/>
      <c r="D377" s="851"/>
      <c r="E377" s="852"/>
      <c r="F377" s="852"/>
      <c r="G377" s="852"/>
      <c r="H377" s="862"/>
      <c r="I377" s="854"/>
      <c r="J377" s="854"/>
      <c r="K377" s="854"/>
      <c r="L377" s="863"/>
      <c r="M377" s="852"/>
      <c r="N377" s="852"/>
      <c r="O377" s="852"/>
      <c r="P377" s="862"/>
      <c r="Q377" s="854"/>
      <c r="R377" s="854"/>
      <c r="S377" s="854"/>
      <c r="T377" s="863"/>
      <c r="U377" s="852"/>
      <c r="V377" s="852"/>
      <c r="W377" s="852"/>
      <c r="X377" s="862"/>
      <c r="Y377" s="854"/>
      <c r="Z377" s="854"/>
      <c r="AA377" s="854"/>
      <c r="AB377" s="863"/>
    </row>
    <row r="378" spans="1:28" ht="25.5" x14ac:dyDescent="0.2">
      <c r="A378" s="851" t="s">
        <v>3142</v>
      </c>
      <c r="B378" s="687" t="s">
        <v>3143</v>
      </c>
      <c r="C378" s="877">
        <f>'Series 1200 Input'!J378</f>
        <v>0</v>
      </c>
      <c r="D378" s="877" t="s">
        <v>451</v>
      </c>
      <c r="E378" s="852">
        <v>9.51</v>
      </c>
      <c r="F378" s="852">
        <v>3.39</v>
      </c>
      <c r="G378" s="852">
        <v>2.17</v>
      </c>
      <c r="H378" s="853" t="str">
        <f>IF((0=$C378),"",IFERROR(IF($C378&lt;50,$C378*E378,IF(AND(50&lt;=$C378,$C378&lt;=200),$C378*F378,IF($C378&gt;200,$C378*G378,"No Offer"))),"No Offer"))</f>
        <v/>
      </c>
      <c r="I378" s="854">
        <v>2</v>
      </c>
      <c r="J378" s="854">
        <v>2</v>
      </c>
      <c r="K378" s="854">
        <v>2</v>
      </c>
      <c r="L378" s="855" t="str">
        <f>IF((0=$C378),"",IFERROR(IF($C378&lt;50,$C378*I378,IF(AND(50&lt;=$C378,$C378&lt;=200),$C378*J378,IF($C378&gt;200,$C378*K378,"No Offer"))),"No Offer"))</f>
        <v/>
      </c>
      <c r="M378" s="852" t="s">
        <v>392</v>
      </c>
      <c r="N378" s="852" t="s">
        <v>392</v>
      </c>
      <c r="O378" s="852" t="s">
        <v>392</v>
      </c>
      <c r="P378" s="853" t="str">
        <f>IF((0=$C378),"",IFERROR(IF($C378&lt;50,$C378*M378,IF(AND(50&lt;=$C378,$C378&lt;=200),$C378*N378,IF($C378&gt;200,$C378*O378,"No Offer"))),"No Offer"))</f>
        <v/>
      </c>
      <c r="Q378" s="854">
        <v>1.45</v>
      </c>
      <c r="R378" s="854">
        <v>1.1499999999999999</v>
      </c>
      <c r="S378" s="854">
        <v>1.1499999999999999</v>
      </c>
      <c r="T378" s="855" t="str">
        <f>IF((0=$C378),"",IFERROR(IF($C378&lt;50,$C378*Q378,IF(AND(50&lt;=$C378,$C378&lt;=200),$C378*R378,IF($C378&gt;200,$C378*S378,"No Offer"))),"No Offer"))</f>
        <v/>
      </c>
      <c r="U378" s="852">
        <v>1.1499999999999999</v>
      </c>
      <c r="V378" s="852">
        <v>1.1000000000000001</v>
      </c>
      <c r="W378" s="852">
        <v>1.1000000000000001</v>
      </c>
      <c r="X378" s="853" t="str">
        <f>IF((0=$C378),"",IFERROR(IF($C378&lt;50,$C378*U378,IF(AND(50&lt;=$C378,$C378&lt;=200),$C378*V378,IF($C378&gt;200,$C378*W378,"No Offer"))),"No Offer"))</f>
        <v/>
      </c>
      <c r="Y378" s="854" t="s">
        <v>392</v>
      </c>
      <c r="Z378" s="854" t="s">
        <v>392</v>
      </c>
      <c r="AA378" s="854" t="s">
        <v>392</v>
      </c>
      <c r="AB378" s="855" t="str">
        <f>IF((0=$C378),"",IFERROR(IF($C378&lt;50,$C378*Y378,IF(AND(50&lt;=$C378,$C378&lt;=200),$C378*Z378,IF($C378&gt;200,$C378*AA378,"No Offer"))),"No Offer"))</f>
        <v/>
      </c>
    </row>
    <row r="379" spans="1:28" x14ac:dyDescent="0.2">
      <c r="A379" s="851"/>
      <c r="B379" s="558"/>
      <c r="C379" s="851"/>
      <c r="D379" s="851"/>
      <c r="E379" s="852"/>
      <c r="F379" s="852"/>
      <c r="G379" s="852"/>
      <c r="H379" s="862"/>
      <c r="I379" s="854"/>
      <c r="J379" s="854"/>
      <c r="K379" s="854"/>
      <c r="L379" s="863"/>
      <c r="M379" s="852"/>
      <c r="N379" s="852"/>
      <c r="O379" s="852"/>
      <c r="P379" s="862"/>
      <c r="Q379" s="854"/>
      <c r="R379" s="854"/>
      <c r="S379" s="854"/>
      <c r="T379" s="863"/>
      <c r="U379" s="852"/>
      <c r="V379" s="852"/>
      <c r="W379" s="852"/>
      <c r="X379" s="862"/>
      <c r="Y379" s="854"/>
      <c r="Z379" s="854"/>
      <c r="AA379" s="854"/>
      <c r="AB379" s="863"/>
    </row>
    <row r="380" spans="1:28" ht="25.5" x14ac:dyDescent="0.2">
      <c r="A380" s="851" t="s">
        <v>3144</v>
      </c>
      <c r="B380" s="558" t="s">
        <v>3145</v>
      </c>
      <c r="C380" s="851">
        <f>'Series 1200 Input'!J380</f>
        <v>0</v>
      </c>
      <c r="D380" s="851" t="s">
        <v>451</v>
      </c>
      <c r="E380" s="852">
        <v>9.5500000000000007</v>
      </c>
      <c r="F380" s="852">
        <v>3.42</v>
      </c>
      <c r="G380" s="852">
        <v>2.2000000000000002</v>
      </c>
      <c r="H380" s="853" t="str">
        <f>IF((0=$C380),"",IFERROR(IF($C380&lt;50,$C380*E380,IF(AND(50&lt;=$C380,$C380&lt;=200),$C380*F380,IF($C380&gt;200,$C380*G380,"No Offer"))),"No Offer"))</f>
        <v/>
      </c>
      <c r="I380" s="854">
        <v>2</v>
      </c>
      <c r="J380" s="854">
        <v>2</v>
      </c>
      <c r="K380" s="854">
        <v>2</v>
      </c>
      <c r="L380" s="855" t="str">
        <f>IF((0=$C380),"",IFERROR(IF($C380&lt;50,$C380*I380,IF(AND(50&lt;=$C380,$C380&lt;=200),$C380*J380,IF($C380&gt;200,$C380*K380,"No Offer"))),"No Offer"))</f>
        <v/>
      </c>
      <c r="M380" s="852" t="s">
        <v>392</v>
      </c>
      <c r="N380" s="852" t="s">
        <v>392</v>
      </c>
      <c r="O380" s="852" t="s">
        <v>392</v>
      </c>
      <c r="P380" s="853" t="str">
        <f>IF((0=$C380),"",IFERROR(IF($C380&lt;50,$C380*M380,IF(AND(50&lt;=$C380,$C380&lt;=200),$C380*N380,IF($C380&gt;200,$C380*O380,"No Offer"))),"No Offer"))</f>
        <v/>
      </c>
      <c r="Q380" s="854">
        <v>1.6</v>
      </c>
      <c r="R380" s="854">
        <v>1.27</v>
      </c>
      <c r="S380" s="854">
        <v>1.27</v>
      </c>
      <c r="T380" s="855" t="str">
        <f>IF((0=$C380),"",IFERROR(IF($C380&lt;50,$C380*Q380,IF(AND(50&lt;=$C380,$C380&lt;=200),$C380*R380,IF($C380&gt;200,$C380*S380,"No Offer"))),"No Offer"))</f>
        <v/>
      </c>
      <c r="U380" s="852">
        <v>1.01</v>
      </c>
      <c r="V380" s="852">
        <v>0.97</v>
      </c>
      <c r="W380" s="852">
        <v>0.97</v>
      </c>
      <c r="X380" s="853" t="str">
        <f>IF((0=$C380),"",IFERROR(IF($C380&lt;50,$C380*U380,IF(AND(50&lt;=$C380,$C380&lt;=200),$C380*V380,IF($C380&gt;200,$C380*W380,"No Offer"))),"No Offer"))</f>
        <v/>
      </c>
      <c r="Y380" s="854" t="s">
        <v>392</v>
      </c>
      <c r="Z380" s="854" t="s">
        <v>392</v>
      </c>
      <c r="AA380" s="854" t="s">
        <v>392</v>
      </c>
      <c r="AB380" s="855" t="str">
        <f>IF((0=$C380),"",IFERROR(IF($C380&lt;50,$C380*Y380,IF(AND(50&lt;=$C380,$C380&lt;=200),$C380*Z380,IF($C380&gt;200,$C380*AA380,"No Offer"))),"No Offer"))</f>
        <v/>
      </c>
    </row>
    <row r="381" spans="1:28" x14ac:dyDescent="0.2">
      <c r="A381" s="851"/>
      <c r="B381" s="558"/>
      <c r="C381" s="851"/>
      <c r="D381" s="851"/>
      <c r="E381" s="852"/>
      <c r="F381" s="852"/>
      <c r="G381" s="852"/>
      <c r="H381" s="862"/>
      <c r="I381" s="854"/>
      <c r="J381" s="854"/>
      <c r="K381" s="854"/>
      <c r="L381" s="863"/>
      <c r="M381" s="852"/>
      <c r="N381" s="852"/>
      <c r="O381" s="852"/>
      <c r="P381" s="862"/>
      <c r="Q381" s="854"/>
      <c r="R381" s="854"/>
      <c r="S381" s="854"/>
      <c r="T381" s="863"/>
      <c r="U381" s="852"/>
      <c r="V381" s="852"/>
      <c r="W381" s="852"/>
      <c r="X381" s="862"/>
      <c r="Y381" s="854"/>
      <c r="Z381" s="854"/>
      <c r="AA381" s="854"/>
      <c r="AB381" s="863"/>
    </row>
    <row r="382" spans="1:28" ht="25.5" x14ac:dyDescent="0.2">
      <c r="A382" s="851" t="s">
        <v>3146</v>
      </c>
      <c r="B382" s="558" t="s">
        <v>3147</v>
      </c>
      <c r="C382" s="851">
        <f>'Series 1200 Input'!J382</f>
        <v>0</v>
      </c>
      <c r="D382" s="851" t="s">
        <v>451</v>
      </c>
      <c r="E382" s="852">
        <v>9.5500000000000007</v>
      </c>
      <c r="F382" s="852">
        <v>3.42</v>
      </c>
      <c r="G382" s="852">
        <v>2.2000000000000002</v>
      </c>
      <c r="H382" s="853" t="str">
        <f>IF((0=$C382),"",IFERROR(IF($C382&lt;50,$C382*E382,IF(AND(50&lt;=$C382,$C382&lt;=200),$C382*F382,IF($C382&gt;200,$C382*G382,"No Offer"))),"No Offer"))</f>
        <v/>
      </c>
      <c r="I382" s="854">
        <v>2</v>
      </c>
      <c r="J382" s="854">
        <v>2</v>
      </c>
      <c r="K382" s="854">
        <v>2</v>
      </c>
      <c r="L382" s="855" t="str">
        <f>IF((0=$C382),"",IFERROR(IF($C382&lt;50,$C382*I382,IF(AND(50&lt;=$C382,$C382&lt;=200),$C382*J382,IF($C382&gt;200,$C382*K382,"No Offer"))),"No Offer"))</f>
        <v/>
      </c>
      <c r="M382" s="852" t="s">
        <v>392</v>
      </c>
      <c r="N382" s="852" t="s">
        <v>392</v>
      </c>
      <c r="O382" s="852" t="s">
        <v>392</v>
      </c>
      <c r="P382" s="853" t="str">
        <f>IF((0=$C382),"",IFERROR(IF($C382&lt;50,$C382*M382,IF(AND(50&lt;=$C382,$C382&lt;=200),$C382*N382,IF($C382&gt;200,$C382*O382,"No Offer"))),"No Offer"))</f>
        <v/>
      </c>
      <c r="Q382" s="854">
        <v>1.6</v>
      </c>
      <c r="R382" s="854">
        <v>1.27</v>
      </c>
      <c r="S382" s="854">
        <v>1.27</v>
      </c>
      <c r="T382" s="855" t="str">
        <f>IF((0=$C382),"",IFERROR(IF($C382&lt;50,$C382*Q382,IF(AND(50&lt;=$C382,$C382&lt;=200),$C382*R382,IF($C382&gt;200,$C382*S382,"No Offer"))),"No Offer"))</f>
        <v/>
      </c>
      <c r="U382" s="852">
        <v>0.92</v>
      </c>
      <c r="V382" s="852">
        <v>0.88</v>
      </c>
      <c r="W382" s="852">
        <v>0.88</v>
      </c>
      <c r="X382" s="853" t="str">
        <f>IF((0=$C382),"",IFERROR(IF($C382&lt;50,$C382*U382,IF(AND(50&lt;=$C382,$C382&lt;=200),$C382*V382,IF($C382&gt;200,$C382*W382,"No Offer"))),"No Offer"))</f>
        <v/>
      </c>
      <c r="Y382" s="854" t="s">
        <v>392</v>
      </c>
      <c r="Z382" s="854" t="s">
        <v>392</v>
      </c>
      <c r="AA382" s="854" t="s">
        <v>392</v>
      </c>
      <c r="AB382" s="855" t="str">
        <f>IF((0=$C382),"",IFERROR(IF($C382&lt;50,$C382*Y382,IF(AND(50&lt;=$C382,$C382&lt;=200),$C382*Z382,IF($C382&gt;200,$C382*AA382,"No Offer"))),"No Offer"))</f>
        <v/>
      </c>
    </row>
    <row r="383" spans="1:28" x14ac:dyDescent="0.2">
      <c r="A383" s="851"/>
      <c r="B383" s="687"/>
      <c r="C383" s="877"/>
      <c r="D383" s="877"/>
      <c r="E383" s="852"/>
      <c r="F383" s="852"/>
      <c r="G383" s="852"/>
      <c r="H383" s="862"/>
      <c r="I383" s="878"/>
      <c r="J383" s="878"/>
      <c r="K383" s="878"/>
      <c r="L383" s="863"/>
      <c r="M383" s="852"/>
      <c r="N383" s="852"/>
      <c r="O383" s="852"/>
      <c r="P383" s="862"/>
      <c r="Q383" s="854"/>
      <c r="R383" s="854"/>
      <c r="S383" s="854"/>
      <c r="T383" s="863"/>
      <c r="U383" s="852"/>
      <c r="V383" s="852"/>
      <c r="W383" s="852"/>
      <c r="X383" s="862"/>
      <c r="Y383" s="878"/>
      <c r="Z383" s="878"/>
      <c r="AA383" s="878"/>
      <c r="AB383" s="863"/>
    </row>
    <row r="384" spans="1:28" ht="25.5" x14ac:dyDescent="0.2">
      <c r="A384" s="851" t="s">
        <v>3148</v>
      </c>
      <c r="B384" s="687" t="s">
        <v>3149</v>
      </c>
      <c r="C384" s="877">
        <f>'Series 1200 Input'!J384</f>
        <v>0</v>
      </c>
      <c r="D384" s="877" t="s">
        <v>451</v>
      </c>
      <c r="E384" s="852">
        <v>9.5500000000000007</v>
      </c>
      <c r="F384" s="852">
        <v>3.42</v>
      </c>
      <c r="G384" s="852">
        <v>2.2000000000000002</v>
      </c>
      <c r="H384" s="853" t="str">
        <f>IF((0=$C384),"",IFERROR(IF($C384&lt;50,$C384*E384,IF(AND(50&lt;=$C384,$C384&lt;=200),$C384*F384,IF($C384&gt;200,$C384*G384,"No Offer"))),"No Offer"))</f>
        <v/>
      </c>
      <c r="I384" s="854">
        <v>2</v>
      </c>
      <c r="J384" s="854">
        <v>2</v>
      </c>
      <c r="K384" s="854">
        <v>2</v>
      </c>
      <c r="L384" s="855" t="str">
        <f>IF((0=$C384),"",IFERROR(IF($C384&lt;50,$C384*I384,IF(AND(50&lt;=$C384,$C384&lt;=200),$C384*J384,IF($C384&gt;200,$C384*K384,"No Offer"))),"No Offer"))</f>
        <v/>
      </c>
      <c r="M384" s="852" t="s">
        <v>392</v>
      </c>
      <c r="N384" s="852" t="s">
        <v>392</v>
      </c>
      <c r="O384" s="852" t="s">
        <v>392</v>
      </c>
      <c r="P384" s="853" t="str">
        <f>IF((0=$C384),"",IFERROR(IF($C384&lt;50,$C384*M384,IF(AND(50&lt;=$C384,$C384&lt;=200),$C384*N384,IF($C384&gt;200,$C384*O384,"No Offer"))),"No Offer"))</f>
        <v/>
      </c>
      <c r="Q384" s="854">
        <v>1.6</v>
      </c>
      <c r="R384" s="854">
        <v>1.27</v>
      </c>
      <c r="S384" s="854">
        <v>1.27</v>
      </c>
      <c r="T384" s="855" t="str">
        <f>IF((0=$C384),"",IFERROR(IF($C384&lt;50,$C384*Q384,IF(AND(50&lt;=$C384,$C384&lt;=200),$C384*R384,IF($C384&gt;200,$C384*S384,"No Offer"))),"No Offer"))</f>
        <v/>
      </c>
      <c r="U384" s="852">
        <v>1.1499999999999999</v>
      </c>
      <c r="V384" s="852">
        <v>1.1000000000000001</v>
      </c>
      <c r="W384" s="852">
        <v>1.1000000000000001</v>
      </c>
      <c r="X384" s="853" t="str">
        <f>IF((0=$C384),"",IFERROR(IF($C384&lt;50,$C384*U384,IF(AND(50&lt;=$C384,$C384&lt;=200),$C384*V384,IF($C384&gt;200,$C384*W384,"No Offer"))),"No Offer"))</f>
        <v/>
      </c>
      <c r="Y384" s="854" t="s">
        <v>392</v>
      </c>
      <c r="Z384" s="854" t="s">
        <v>392</v>
      </c>
      <c r="AA384" s="854" t="s">
        <v>392</v>
      </c>
      <c r="AB384" s="855" t="str">
        <f>IF((0=$C384),"",IFERROR(IF($C384&lt;50,$C384*Y384,IF(AND(50&lt;=$C384,$C384&lt;=200),$C384*Z384,IF($C384&gt;200,$C384*AA384,"No Offer"))),"No Offer"))</f>
        <v/>
      </c>
    </row>
    <row r="385" spans="1:28" x14ac:dyDescent="0.2">
      <c r="A385" s="851"/>
      <c r="B385" s="558"/>
      <c r="C385" s="851"/>
      <c r="D385" s="851"/>
      <c r="E385" s="852"/>
      <c r="F385" s="852"/>
      <c r="G385" s="852"/>
      <c r="H385" s="862"/>
      <c r="I385" s="854"/>
      <c r="J385" s="854"/>
      <c r="K385" s="854"/>
      <c r="L385" s="863"/>
      <c r="M385" s="852"/>
      <c r="N385" s="852"/>
      <c r="O385" s="852"/>
      <c r="P385" s="862"/>
      <c r="Q385" s="854"/>
      <c r="R385" s="854"/>
      <c r="S385" s="854"/>
      <c r="T385" s="863"/>
      <c r="U385" s="852"/>
      <c r="V385" s="852"/>
      <c r="W385" s="852"/>
      <c r="X385" s="862"/>
      <c r="Y385" s="878"/>
      <c r="Z385" s="878"/>
      <c r="AA385" s="878"/>
      <c r="AB385" s="863"/>
    </row>
    <row r="386" spans="1:28" ht="25.5" x14ac:dyDescent="0.2">
      <c r="A386" s="851" t="s">
        <v>3150</v>
      </c>
      <c r="B386" s="558" t="s">
        <v>3151</v>
      </c>
      <c r="C386" s="851">
        <f>'Series 1200 Input'!J386</f>
        <v>0</v>
      </c>
      <c r="D386" s="851" t="s">
        <v>451</v>
      </c>
      <c r="E386" s="852">
        <v>9.5500000000000007</v>
      </c>
      <c r="F386" s="852">
        <v>3.42</v>
      </c>
      <c r="G386" s="852" t="s">
        <v>3152</v>
      </c>
      <c r="H386" s="853" t="str">
        <f>IF((0=$C386),"",IFERROR(IF($C386&lt;50,$C386*E386,IF(AND(50&lt;=$C386,$C386&lt;=200),$C386*F386,IF($C386&gt;200,$C386*G386,"No Offer"))),"No Offer"))</f>
        <v/>
      </c>
      <c r="I386" s="854">
        <v>2</v>
      </c>
      <c r="J386" s="854">
        <v>2</v>
      </c>
      <c r="K386" s="854">
        <v>2</v>
      </c>
      <c r="L386" s="855" t="str">
        <f>IF((0=$C386),"",IFERROR(IF($C386&lt;50,$C386*I386,IF(AND(50&lt;=$C386,$C386&lt;=200),$C386*J386,IF($C386&gt;200,$C386*K386,"No Offer"))),"No Offer"))</f>
        <v/>
      </c>
      <c r="M386" s="852" t="s">
        <v>392</v>
      </c>
      <c r="N386" s="852" t="s">
        <v>392</v>
      </c>
      <c r="O386" s="852" t="s">
        <v>392</v>
      </c>
      <c r="P386" s="853" t="str">
        <f>IF((0=$C386),"",IFERROR(IF($C386&lt;50,$C386*M386,IF(AND(50&lt;=$C386,$C386&lt;=200),$C386*N386,IF($C386&gt;200,$C386*O386,"No Offer"))),"No Offer"))</f>
        <v/>
      </c>
      <c r="Q386" s="854">
        <v>1.6</v>
      </c>
      <c r="R386" s="854">
        <v>1.27</v>
      </c>
      <c r="S386" s="854">
        <v>1.27</v>
      </c>
      <c r="T386" s="855" t="str">
        <f>IF((0=$C386),"",IFERROR(IF($C386&lt;50,$C386*Q386,IF(AND(50&lt;=$C386,$C386&lt;=200),$C386*R386,IF($C386&gt;200,$C386*S386,"No Offer"))),"No Offer"))</f>
        <v/>
      </c>
      <c r="U386" s="852">
        <v>1.01</v>
      </c>
      <c r="V386" s="852">
        <v>0.97</v>
      </c>
      <c r="W386" s="852">
        <v>0.97</v>
      </c>
      <c r="X386" s="853" t="str">
        <f>IF((0=$C386),"",IFERROR(IF($C386&lt;50,$C386*U386,IF(AND(50&lt;=$C386,$C386&lt;=200),$C386*V386,IF($C386&gt;200,$C386*W386,"No Offer"))),"No Offer"))</f>
        <v/>
      </c>
      <c r="Y386" s="854" t="s">
        <v>392</v>
      </c>
      <c r="Z386" s="854" t="s">
        <v>392</v>
      </c>
      <c r="AA386" s="854" t="s">
        <v>392</v>
      </c>
      <c r="AB386" s="855" t="str">
        <f>IF((0=$C386),"",IFERROR(IF($C386&lt;50,$C386*Y386,IF(AND(50&lt;=$C386,$C386&lt;=200),$C386*Z386,IF($C386&gt;200,$C386*AA386,"No Offer"))),"No Offer"))</f>
        <v/>
      </c>
    </row>
    <row r="387" spans="1:28" x14ac:dyDescent="0.2">
      <c r="A387" s="851"/>
      <c r="B387" s="558"/>
      <c r="C387" s="851"/>
      <c r="D387" s="851"/>
      <c r="E387" s="852"/>
      <c r="F387" s="852"/>
      <c r="G387" s="852"/>
      <c r="H387" s="862"/>
      <c r="I387" s="854"/>
      <c r="J387" s="854"/>
      <c r="K387" s="854"/>
      <c r="L387" s="863"/>
      <c r="M387" s="852"/>
      <c r="N387" s="852"/>
      <c r="O387" s="852"/>
      <c r="P387" s="862"/>
      <c r="Q387" s="854"/>
      <c r="R387" s="854"/>
      <c r="S387" s="854"/>
      <c r="T387" s="863"/>
      <c r="U387" s="852"/>
      <c r="V387" s="852"/>
      <c r="W387" s="852"/>
      <c r="X387" s="862"/>
      <c r="Y387" s="878"/>
      <c r="Z387" s="878"/>
      <c r="AA387" s="878"/>
      <c r="AB387" s="863"/>
    </row>
    <row r="388" spans="1:28" ht="25.5" x14ac:dyDescent="0.2">
      <c r="A388" s="851" t="s">
        <v>3153</v>
      </c>
      <c r="B388" s="558" t="s">
        <v>3154</v>
      </c>
      <c r="C388" s="851">
        <f>'Series 1200 Input'!J388</f>
        <v>0</v>
      </c>
      <c r="D388" s="851" t="s">
        <v>451</v>
      </c>
      <c r="E388" s="852">
        <v>9.5500000000000007</v>
      </c>
      <c r="F388" s="852">
        <v>3.42</v>
      </c>
      <c r="G388" s="852">
        <v>2.2000000000000002</v>
      </c>
      <c r="H388" s="853" t="str">
        <f>IF((0=$C388),"",IFERROR(IF($C388&lt;50,$C388*E388,IF(AND(50&lt;=$C388,$C388&lt;=200),$C388*F388,IF($C388&gt;200,$C388*G388,"No Offer"))),"No Offer"))</f>
        <v/>
      </c>
      <c r="I388" s="854">
        <v>2</v>
      </c>
      <c r="J388" s="854">
        <v>2</v>
      </c>
      <c r="K388" s="854">
        <v>2</v>
      </c>
      <c r="L388" s="855" t="str">
        <f>IF((0=$C388),"",IFERROR(IF($C388&lt;50,$C388*I388,IF(AND(50&lt;=$C388,$C388&lt;=200),$C388*J388,IF($C388&gt;200,$C388*K388,"No Offer"))),"No Offer"))</f>
        <v/>
      </c>
      <c r="M388" s="852" t="s">
        <v>392</v>
      </c>
      <c r="N388" s="852" t="s">
        <v>392</v>
      </c>
      <c r="O388" s="852" t="s">
        <v>392</v>
      </c>
      <c r="P388" s="853" t="str">
        <f>IF((0=$C388),"",IFERROR(IF($C388&lt;50,$C388*M388,IF(AND(50&lt;=$C388,$C388&lt;=200),$C388*N388,IF($C388&gt;200,$C388*O388,"No Offer"))),"No Offer"))</f>
        <v/>
      </c>
      <c r="Q388" s="854">
        <v>1.6</v>
      </c>
      <c r="R388" s="854">
        <v>1.27</v>
      </c>
      <c r="S388" s="854">
        <v>1.27</v>
      </c>
      <c r="T388" s="855" t="str">
        <f>IF((0=$C388),"",IFERROR(IF($C388&lt;50,$C388*Q388,IF(AND(50&lt;=$C388,$C388&lt;=200),$C388*R388,IF($C388&gt;200,$C388*S388,"No Offer"))),"No Offer"))</f>
        <v/>
      </c>
      <c r="U388" s="852">
        <v>1.01</v>
      </c>
      <c r="V388" s="852">
        <v>0.97</v>
      </c>
      <c r="W388" s="852">
        <v>0.97</v>
      </c>
      <c r="X388" s="853" t="str">
        <f>IF((0=$C388),"",IFERROR(IF($C388&lt;50,$C388*U388,IF(AND(50&lt;=$C388,$C388&lt;=200),$C388*V388,IF($C388&gt;200,$C388*W388,"No Offer"))),"No Offer"))</f>
        <v/>
      </c>
      <c r="Y388" s="854" t="s">
        <v>392</v>
      </c>
      <c r="Z388" s="854" t="s">
        <v>392</v>
      </c>
      <c r="AA388" s="854" t="s">
        <v>392</v>
      </c>
      <c r="AB388" s="855" t="str">
        <f>IF((0=$C388),"",IFERROR(IF($C388&lt;50,$C388*Y388,IF(AND(50&lt;=$C388,$C388&lt;=200),$C388*Z388,IF($C388&gt;200,$C388*AA388,"No Offer"))),"No Offer"))</f>
        <v/>
      </c>
    </row>
    <row r="389" spans="1:28" x14ac:dyDescent="0.2">
      <c r="A389" s="851"/>
      <c r="B389" s="558"/>
      <c r="C389" s="851"/>
      <c r="D389" s="851"/>
      <c r="E389" s="852"/>
      <c r="F389" s="852"/>
      <c r="G389" s="852"/>
      <c r="H389" s="862"/>
      <c r="I389" s="854"/>
      <c r="J389" s="854"/>
      <c r="K389" s="854"/>
      <c r="L389" s="863"/>
      <c r="M389" s="852"/>
      <c r="N389" s="852"/>
      <c r="O389" s="852"/>
      <c r="P389" s="862"/>
      <c r="Q389" s="854"/>
      <c r="R389" s="854"/>
      <c r="S389" s="854"/>
      <c r="T389" s="863"/>
      <c r="U389" s="852"/>
      <c r="V389" s="852"/>
      <c r="W389" s="852"/>
      <c r="X389" s="862"/>
      <c r="Y389" s="878"/>
      <c r="Z389" s="878"/>
      <c r="AA389" s="878"/>
      <c r="AB389" s="863"/>
    </row>
    <row r="390" spans="1:28" ht="25.5" x14ac:dyDescent="0.2">
      <c r="A390" s="851" t="s">
        <v>3155</v>
      </c>
      <c r="B390" s="558" t="s">
        <v>3156</v>
      </c>
      <c r="C390" s="851">
        <f>'Series 1200 Input'!J390</f>
        <v>0</v>
      </c>
      <c r="D390" s="851" t="s">
        <v>451</v>
      </c>
      <c r="E390" s="852">
        <v>9.5500000000000007</v>
      </c>
      <c r="F390" s="852">
        <v>3.42</v>
      </c>
      <c r="G390" s="852">
        <v>2.2000000000000002</v>
      </c>
      <c r="H390" s="853" t="str">
        <f>IF((0=$C390),"",IFERROR(IF($C390&lt;50,$C390*E390,IF(AND(50&lt;=$C390,$C390&lt;=200),$C390*F390,IF($C390&gt;200,$C390*G390,"No Offer"))),"No Offer"))</f>
        <v/>
      </c>
      <c r="I390" s="854">
        <v>2</v>
      </c>
      <c r="J390" s="854">
        <v>2</v>
      </c>
      <c r="K390" s="854">
        <v>2</v>
      </c>
      <c r="L390" s="855" t="str">
        <f>IF((0=$C390),"",IFERROR(IF($C390&lt;50,$C390*I390,IF(AND(50&lt;=$C390,$C390&lt;=200),$C390*J390,IF($C390&gt;200,$C390*K390,"No Offer"))),"No Offer"))</f>
        <v/>
      </c>
      <c r="M390" s="852" t="s">
        <v>392</v>
      </c>
      <c r="N390" s="852" t="s">
        <v>392</v>
      </c>
      <c r="O390" s="852" t="s">
        <v>392</v>
      </c>
      <c r="P390" s="853" t="str">
        <f>IF((0=$C390),"",IFERROR(IF($C390&lt;50,$C390*M390,IF(AND(50&lt;=$C390,$C390&lt;=200),$C390*N390,IF($C390&gt;200,$C390*O390,"No Offer"))),"No Offer"))</f>
        <v/>
      </c>
      <c r="Q390" s="854">
        <v>1.6</v>
      </c>
      <c r="R390" s="854">
        <v>1.27</v>
      </c>
      <c r="S390" s="854">
        <v>1.27</v>
      </c>
      <c r="T390" s="855" t="str">
        <f>IF((0=$C390),"",IFERROR(IF($C390&lt;50,$C390*Q390,IF(AND(50&lt;=$C390,$C390&lt;=200),$C390*R390,IF($C390&gt;200,$C390*S390,"No Offer"))),"No Offer"))</f>
        <v/>
      </c>
      <c r="U390" s="852">
        <v>1.01</v>
      </c>
      <c r="V390" s="852">
        <v>0.97</v>
      </c>
      <c r="W390" s="852">
        <v>0.97</v>
      </c>
      <c r="X390" s="853" t="str">
        <f>IF((0=$C390),"",IFERROR(IF($C390&lt;50,$C390*U390,IF(AND(50&lt;=$C390,$C390&lt;=200),$C390*V390,IF($C390&gt;200,$C390*W390,"No Offer"))),"No Offer"))</f>
        <v/>
      </c>
      <c r="Y390" s="854" t="s">
        <v>392</v>
      </c>
      <c r="Z390" s="854" t="s">
        <v>392</v>
      </c>
      <c r="AA390" s="854" t="s">
        <v>392</v>
      </c>
      <c r="AB390" s="855" t="str">
        <f>IF((0=$C390),"",IFERROR(IF($C390&lt;50,$C390*Y390,IF(AND(50&lt;=$C390,$C390&lt;=200),$C390*Z390,IF($C390&gt;200,$C390*AA390,"No Offer"))),"No Offer"))</f>
        <v/>
      </c>
    </row>
    <row r="391" spans="1:28" x14ac:dyDescent="0.2">
      <c r="A391" s="851"/>
      <c r="B391" s="558"/>
      <c r="C391" s="851"/>
      <c r="D391" s="851"/>
      <c r="E391" s="852"/>
      <c r="F391" s="852"/>
      <c r="G391" s="852"/>
      <c r="H391" s="862"/>
      <c r="I391" s="854"/>
      <c r="J391" s="854"/>
      <c r="K391" s="854"/>
      <c r="L391" s="863"/>
      <c r="M391" s="852"/>
      <c r="N391" s="852"/>
      <c r="O391" s="852"/>
      <c r="P391" s="862"/>
      <c r="Q391" s="854"/>
      <c r="R391" s="854"/>
      <c r="S391" s="854"/>
      <c r="T391" s="863"/>
      <c r="U391" s="852"/>
      <c r="V391" s="852"/>
      <c r="W391" s="852"/>
      <c r="X391" s="862"/>
      <c r="Y391" s="878"/>
      <c r="Z391" s="878"/>
      <c r="AA391" s="878"/>
      <c r="AB391" s="863"/>
    </row>
    <row r="392" spans="1:28" ht="25.5" x14ac:dyDescent="0.2">
      <c r="A392" s="851" t="s">
        <v>3157</v>
      </c>
      <c r="B392" s="558" t="s">
        <v>3158</v>
      </c>
      <c r="C392" s="851">
        <f>'Series 1200 Input'!J392</f>
        <v>0</v>
      </c>
      <c r="D392" s="851" t="s">
        <v>451</v>
      </c>
      <c r="E392" s="852">
        <v>9.5500000000000007</v>
      </c>
      <c r="F392" s="852">
        <v>3.42</v>
      </c>
      <c r="G392" s="852">
        <v>2.2000000000000002</v>
      </c>
      <c r="H392" s="853" t="str">
        <f>IF((0=$C392),"",IFERROR(IF($C392&lt;50,$C392*E392,IF(AND(50&lt;=$C392,$C392&lt;=200),$C392*F392,IF($C392&gt;200,$C392*G392,"No Offer"))),"No Offer"))</f>
        <v/>
      </c>
      <c r="I392" s="854">
        <v>2</v>
      </c>
      <c r="J392" s="854">
        <v>2</v>
      </c>
      <c r="K392" s="854">
        <v>2</v>
      </c>
      <c r="L392" s="855" t="str">
        <f>IF((0=$C392),"",IFERROR(IF($C392&lt;50,$C392*I392,IF(AND(50&lt;=$C392,$C392&lt;=200),$C392*J392,IF($C392&gt;200,$C392*K392,"No Offer"))),"No Offer"))</f>
        <v/>
      </c>
      <c r="M392" s="852" t="s">
        <v>392</v>
      </c>
      <c r="N392" s="852" t="s">
        <v>392</v>
      </c>
      <c r="O392" s="852" t="s">
        <v>392</v>
      </c>
      <c r="P392" s="853" t="str">
        <f>IF((0=$C392),"",IFERROR(IF($C392&lt;50,$C392*M392,IF(AND(50&lt;=$C392,$C392&lt;=200),$C392*N392,IF($C392&gt;200,$C392*O392,"No Offer"))),"No Offer"))</f>
        <v/>
      </c>
      <c r="Q392" s="854">
        <v>1.6</v>
      </c>
      <c r="R392" s="854">
        <v>1.27</v>
      </c>
      <c r="S392" s="854">
        <v>1.27</v>
      </c>
      <c r="T392" s="855" t="str">
        <f>IF((0=$C392),"",IFERROR(IF($C392&lt;50,$C392*Q392,IF(AND(50&lt;=$C392,$C392&lt;=200),$C392*R392,IF($C392&gt;200,$C392*S392,"No Offer"))),"No Offer"))</f>
        <v/>
      </c>
      <c r="U392" s="852">
        <v>1.01</v>
      </c>
      <c r="V392" s="852">
        <v>0.97</v>
      </c>
      <c r="W392" s="852">
        <v>0.97</v>
      </c>
      <c r="X392" s="853" t="str">
        <f>IF((0=$C392),"",IFERROR(IF($C392&lt;50,$C392*U392,IF(AND(50&lt;=$C392,$C392&lt;=200),$C392*V392,IF($C392&gt;200,$C392*W392,"No Offer"))),"No Offer"))</f>
        <v/>
      </c>
      <c r="Y392" s="854" t="s">
        <v>392</v>
      </c>
      <c r="Z392" s="854" t="s">
        <v>392</v>
      </c>
      <c r="AA392" s="854" t="s">
        <v>392</v>
      </c>
      <c r="AB392" s="855" t="str">
        <f>IF((0=$C392),"",IFERROR(IF($C392&lt;50,$C392*Y392,IF(AND(50&lt;=$C392,$C392&lt;=200),$C392*Z392,IF($C392&gt;200,$C392*AA392,"No Offer"))),"No Offer"))</f>
        <v/>
      </c>
    </row>
    <row r="393" spans="1:28" x14ac:dyDescent="0.2">
      <c r="A393" s="851"/>
      <c r="B393" s="558"/>
      <c r="C393" s="851"/>
      <c r="D393" s="851"/>
      <c r="E393" s="852"/>
      <c r="F393" s="852"/>
      <c r="G393" s="852"/>
      <c r="H393" s="862"/>
      <c r="I393" s="854"/>
      <c r="J393" s="854"/>
      <c r="K393" s="854"/>
      <c r="L393" s="863"/>
      <c r="M393" s="852"/>
      <c r="N393" s="852"/>
      <c r="O393" s="852"/>
      <c r="P393" s="862"/>
      <c r="Q393" s="854"/>
      <c r="R393" s="854"/>
      <c r="S393" s="854"/>
      <c r="T393" s="863"/>
      <c r="U393" s="852"/>
      <c r="V393" s="852"/>
      <c r="W393" s="852"/>
      <c r="X393" s="862"/>
      <c r="Y393" s="878"/>
      <c r="Z393" s="878"/>
      <c r="AA393" s="878"/>
      <c r="AB393" s="863"/>
    </row>
    <row r="394" spans="1:28" ht="25.5" x14ac:dyDescent="0.2">
      <c r="A394" s="851" t="s">
        <v>3159</v>
      </c>
      <c r="B394" s="687" t="s">
        <v>3160</v>
      </c>
      <c r="C394" s="877">
        <f>'Series 1200 Input'!J394</f>
        <v>0</v>
      </c>
      <c r="D394" s="877" t="s">
        <v>451</v>
      </c>
      <c r="E394" s="852">
        <v>9.5500000000000007</v>
      </c>
      <c r="F394" s="852">
        <v>3.42</v>
      </c>
      <c r="G394" s="852">
        <v>2.2000000000000002</v>
      </c>
      <c r="H394" s="853" t="str">
        <f>IF((0=$C394),"",IFERROR(IF($C394&lt;50,$C394*E394,IF(AND(50&lt;=$C394,$C394&lt;=200),$C394*F394,IF($C394&gt;200,$C394*G394,"No Offer"))),"No Offer"))</f>
        <v/>
      </c>
      <c r="I394" s="854">
        <v>2</v>
      </c>
      <c r="J394" s="854">
        <v>2</v>
      </c>
      <c r="K394" s="854">
        <v>2</v>
      </c>
      <c r="L394" s="855" t="str">
        <f>IF((0=$C394),"",IFERROR(IF($C394&lt;50,$C394*I394,IF(AND(50&lt;=$C394,$C394&lt;=200),$C394*J394,IF($C394&gt;200,$C394*K394,"No Offer"))),"No Offer"))</f>
        <v/>
      </c>
      <c r="M394" s="852" t="s">
        <v>392</v>
      </c>
      <c r="N394" s="852" t="s">
        <v>392</v>
      </c>
      <c r="O394" s="852" t="s">
        <v>392</v>
      </c>
      <c r="P394" s="853" t="str">
        <f>IF((0=$C394),"",IFERROR(IF($C394&lt;50,$C394*M394,IF(AND(50&lt;=$C394,$C394&lt;=200),$C394*N394,IF($C394&gt;200,$C394*O394,"No Offer"))),"No Offer"))</f>
        <v/>
      </c>
      <c r="Q394" s="854">
        <v>1.6</v>
      </c>
      <c r="R394" s="854">
        <v>1.27</v>
      </c>
      <c r="S394" s="854">
        <v>1.27</v>
      </c>
      <c r="T394" s="855" t="str">
        <f>IF((0=$C394),"",IFERROR(IF($C394&lt;50,$C394*Q394,IF(AND(50&lt;=$C394,$C394&lt;=200),$C394*R394,IF($C394&gt;200,$C394*S394,"No Offer"))),"No Offer"))</f>
        <v/>
      </c>
      <c r="U394" s="852">
        <v>1.01</v>
      </c>
      <c r="V394" s="852">
        <v>0.97</v>
      </c>
      <c r="W394" s="852">
        <v>0.97</v>
      </c>
      <c r="X394" s="853" t="str">
        <f>IF((0=$C394),"",IFERROR(IF($C394&lt;50,$C394*U394,IF(AND(50&lt;=$C394,$C394&lt;=200),$C394*V394,IF($C394&gt;200,$C394*W394,"No Offer"))),"No Offer"))</f>
        <v/>
      </c>
      <c r="Y394" s="854" t="s">
        <v>392</v>
      </c>
      <c r="Z394" s="854" t="s">
        <v>392</v>
      </c>
      <c r="AA394" s="854" t="s">
        <v>392</v>
      </c>
      <c r="AB394" s="855" t="str">
        <f>IF((0=$C394),"",IFERROR(IF($C394&lt;50,$C394*Y394,IF(AND(50&lt;=$C394,$C394&lt;=200),$C394*Z394,IF($C394&gt;200,$C394*AA394,"No Offer"))),"No Offer"))</f>
        <v/>
      </c>
    </row>
    <row r="395" spans="1:28" x14ac:dyDescent="0.2">
      <c r="A395" s="851"/>
      <c r="B395" s="558"/>
      <c r="C395" s="851"/>
      <c r="D395" s="851"/>
      <c r="E395" s="852"/>
      <c r="F395" s="852"/>
      <c r="G395" s="852"/>
      <c r="H395" s="862"/>
      <c r="I395" s="854"/>
      <c r="J395" s="854"/>
      <c r="K395" s="854"/>
      <c r="L395" s="863"/>
      <c r="M395" s="852"/>
      <c r="N395" s="852"/>
      <c r="O395" s="852"/>
      <c r="P395" s="862"/>
      <c r="Q395" s="854"/>
      <c r="R395" s="854"/>
      <c r="S395" s="854"/>
      <c r="T395" s="863"/>
      <c r="U395" s="852"/>
      <c r="V395" s="852"/>
      <c r="W395" s="852"/>
      <c r="X395" s="862"/>
      <c r="Y395" s="878"/>
      <c r="Z395" s="878"/>
      <c r="AA395" s="878"/>
      <c r="AB395" s="863"/>
    </row>
    <row r="396" spans="1:28" ht="25.5" x14ac:dyDescent="0.2">
      <c r="A396" s="851" t="s">
        <v>3161</v>
      </c>
      <c r="B396" s="558" t="s">
        <v>3162</v>
      </c>
      <c r="C396" s="851">
        <f>'Series 1200 Input'!J396</f>
        <v>0</v>
      </c>
      <c r="D396" s="851" t="s">
        <v>451</v>
      </c>
      <c r="E396" s="852">
        <v>9.5500000000000007</v>
      </c>
      <c r="F396" s="852">
        <v>3.42</v>
      </c>
      <c r="G396" s="852">
        <v>2.2000000000000002</v>
      </c>
      <c r="H396" s="853" t="str">
        <f>IF((0=$C396),"",IFERROR(IF($C396&lt;50,$C396*E396,IF(AND(50&lt;=$C396,$C396&lt;=200),$C396*F396,IF($C396&gt;200,$C396*G396,"No Offer"))),"No Offer"))</f>
        <v/>
      </c>
      <c r="I396" s="854">
        <v>2</v>
      </c>
      <c r="J396" s="854">
        <v>2</v>
      </c>
      <c r="K396" s="854">
        <v>2</v>
      </c>
      <c r="L396" s="855" t="str">
        <f>IF((0=$C396),"",IFERROR(IF($C396&lt;50,$C396*I396,IF(AND(50&lt;=$C396,$C396&lt;=200),$C396*J396,IF($C396&gt;200,$C396*K396,"No Offer"))),"No Offer"))</f>
        <v/>
      </c>
      <c r="M396" s="852" t="s">
        <v>392</v>
      </c>
      <c r="N396" s="852" t="s">
        <v>392</v>
      </c>
      <c r="O396" s="852" t="s">
        <v>392</v>
      </c>
      <c r="P396" s="853" t="str">
        <f>IF((0=$C396),"",IFERROR(IF($C396&lt;50,$C396*M396,IF(AND(50&lt;=$C396,$C396&lt;=200),$C396*N396,IF($C396&gt;200,$C396*O396,"No Offer"))),"No Offer"))</f>
        <v/>
      </c>
      <c r="Q396" s="854">
        <v>1.6</v>
      </c>
      <c r="R396" s="854">
        <v>1.27</v>
      </c>
      <c r="S396" s="854">
        <v>1.27</v>
      </c>
      <c r="T396" s="855" t="str">
        <f>IF((0=$C396),"",IFERROR(IF($C396&lt;50,$C396*Q396,IF(AND(50&lt;=$C396,$C396&lt;=200),$C396*R396,IF($C396&gt;200,$C396*S396,"No Offer"))),"No Offer"))</f>
        <v/>
      </c>
      <c r="U396" s="852">
        <v>1.01</v>
      </c>
      <c r="V396" s="852">
        <v>0.97</v>
      </c>
      <c r="W396" s="852">
        <v>0.97</v>
      </c>
      <c r="X396" s="853" t="str">
        <f>IF((0=$C396),"",IFERROR(IF($C396&lt;50,$C396*U396,IF(AND(50&lt;=$C396,$C396&lt;=200),$C396*V396,IF($C396&gt;200,$C396*W396,"No Offer"))),"No Offer"))</f>
        <v/>
      </c>
      <c r="Y396" s="854" t="s">
        <v>392</v>
      </c>
      <c r="Z396" s="854" t="s">
        <v>392</v>
      </c>
      <c r="AA396" s="854" t="s">
        <v>392</v>
      </c>
      <c r="AB396" s="855" t="str">
        <f>IF((0=$C396),"",IFERROR(IF($C396&lt;50,$C396*Y396,IF(AND(50&lt;=$C396,$C396&lt;=200),$C396*Z396,IF($C396&gt;200,$C396*AA396,"No Offer"))),"No Offer"))</f>
        <v/>
      </c>
    </row>
    <row r="397" spans="1:28" x14ac:dyDescent="0.2">
      <c r="A397" s="851"/>
      <c r="B397" s="558"/>
      <c r="C397" s="851"/>
      <c r="D397" s="851"/>
      <c r="E397" s="852"/>
      <c r="F397" s="852"/>
      <c r="G397" s="852"/>
      <c r="H397" s="862"/>
      <c r="I397" s="854"/>
      <c r="J397" s="854"/>
      <c r="K397" s="854"/>
      <c r="L397" s="863"/>
      <c r="M397" s="852"/>
      <c r="N397" s="852"/>
      <c r="O397" s="852"/>
      <c r="P397" s="862"/>
      <c r="Q397" s="854"/>
      <c r="R397" s="854"/>
      <c r="S397" s="854"/>
      <c r="T397" s="863"/>
      <c r="U397" s="852"/>
      <c r="V397" s="852"/>
      <c r="W397" s="852"/>
      <c r="X397" s="862"/>
      <c r="Y397" s="878"/>
      <c r="Z397" s="878"/>
      <c r="AA397" s="878"/>
      <c r="AB397" s="863"/>
    </row>
    <row r="398" spans="1:28" ht="25.5" x14ac:dyDescent="0.2">
      <c r="A398" s="851" t="s">
        <v>3163</v>
      </c>
      <c r="B398" s="558" t="s">
        <v>3164</v>
      </c>
      <c r="C398" s="851">
        <f>'Series 1200 Input'!J398</f>
        <v>0</v>
      </c>
      <c r="D398" s="851" t="s">
        <v>451</v>
      </c>
      <c r="E398" s="852">
        <v>9.5500000000000007</v>
      </c>
      <c r="F398" s="852">
        <v>3.42</v>
      </c>
      <c r="G398" s="852">
        <v>2.2000000000000002</v>
      </c>
      <c r="H398" s="853" t="str">
        <f>IF((0=$C398),"",IFERROR(IF($C398&lt;50,$C398*E398,IF(AND(50&lt;=$C398,$C398&lt;=200),$C398*F398,IF($C398&gt;200,$C398*G398,"No Offer"))),"No Offer"))</f>
        <v/>
      </c>
      <c r="I398" s="854">
        <v>2</v>
      </c>
      <c r="J398" s="854">
        <v>2</v>
      </c>
      <c r="K398" s="854">
        <v>2</v>
      </c>
      <c r="L398" s="855" t="str">
        <f>IF((0=$C398),"",IFERROR(IF($C398&lt;50,$C398*I398,IF(AND(50&lt;=$C398,$C398&lt;=200),$C398*J398,IF($C398&gt;200,$C398*K398,"No Offer"))),"No Offer"))</f>
        <v/>
      </c>
      <c r="M398" s="852" t="s">
        <v>392</v>
      </c>
      <c r="N398" s="852" t="s">
        <v>392</v>
      </c>
      <c r="O398" s="852" t="s">
        <v>392</v>
      </c>
      <c r="P398" s="853" t="str">
        <f>IF((0=$C398),"",IFERROR(IF($C398&lt;50,$C398*M398,IF(AND(50&lt;=$C398,$C398&lt;=200),$C398*N398,IF($C398&gt;200,$C398*O398,"No Offer"))),"No Offer"))</f>
        <v/>
      </c>
      <c r="Q398" s="854">
        <v>1.6</v>
      </c>
      <c r="R398" s="854">
        <v>1.27</v>
      </c>
      <c r="S398" s="854">
        <v>1.27</v>
      </c>
      <c r="T398" s="855" t="str">
        <f>IF((0=$C398),"",IFERROR(IF($C398&lt;50,$C398*Q398,IF(AND(50&lt;=$C398,$C398&lt;=200),$C398*R398,IF($C398&gt;200,$C398*S398,"No Offer"))),"No Offer"))</f>
        <v/>
      </c>
      <c r="U398" s="852">
        <v>1.01</v>
      </c>
      <c r="V398" s="852">
        <v>0.97</v>
      </c>
      <c r="W398" s="852">
        <v>0.97</v>
      </c>
      <c r="X398" s="853" t="str">
        <f>IF((0=$C398),"",IFERROR(IF($C398&lt;50,$C398*U398,IF(AND(50&lt;=$C398,$C398&lt;=200),$C398*V398,IF($C398&gt;200,$C398*W398,"No Offer"))),"No Offer"))</f>
        <v/>
      </c>
      <c r="Y398" s="854" t="s">
        <v>392</v>
      </c>
      <c r="Z398" s="854" t="s">
        <v>392</v>
      </c>
      <c r="AA398" s="854" t="s">
        <v>392</v>
      </c>
      <c r="AB398" s="855" t="str">
        <f>IF((0=$C398),"",IFERROR(IF($C398&lt;50,$C398*Y398,IF(AND(50&lt;=$C398,$C398&lt;=200),$C398*Z398,IF($C398&gt;200,$C398*AA398,"No Offer"))),"No Offer"))</f>
        <v/>
      </c>
    </row>
    <row r="399" spans="1:28" x14ac:dyDescent="0.2">
      <c r="A399" s="851"/>
      <c r="B399" s="597"/>
      <c r="C399" s="856"/>
      <c r="D399" s="843"/>
      <c r="E399" s="852"/>
      <c r="F399" s="852"/>
      <c r="G399" s="852"/>
      <c r="H399" s="862"/>
      <c r="I399" s="854"/>
      <c r="J399" s="854"/>
      <c r="K399" s="854"/>
      <c r="L399" s="863"/>
      <c r="M399" s="852"/>
      <c r="N399" s="852"/>
      <c r="O399" s="852"/>
      <c r="P399" s="862"/>
      <c r="Q399" s="854"/>
      <c r="R399" s="854"/>
      <c r="S399" s="854"/>
      <c r="T399" s="863"/>
      <c r="U399" s="852"/>
      <c r="V399" s="852"/>
      <c r="W399" s="852"/>
      <c r="X399" s="862"/>
      <c r="Y399" s="878"/>
      <c r="Z399" s="878"/>
      <c r="AA399" s="878"/>
      <c r="AB399" s="863"/>
    </row>
    <row r="400" spans="1:28" ht="25.5" x14ac:dyDescent="0.2">
      <c r="A400" s="851" t="s">
        <v>3165</v>
      </c>
      <c r="B400" s="558" t="s">
        <v>3166</v>
      </c>
      <c r="C400" s="851">
        <f>'Series 1200 Input'!J400</f>
        <v>0</v>
      </c>
      <c r="D400" s="843" t="s">
        <v>451</v>
      </c>
      <c r="E400" s="852">
        <v>9.7200000000000006</v>
      </c>
      <c r="F400" s="852">
        <v>3.59</v>
      </c>
      <c r="G400" s="852">
        <v>2.66</v>
      </c>
      <c r="H400" s="853" t="str">
        <f>IF((0=$C400),"",IFERROR(IF($C400&lt;50,$C400*E400,IF(AND(50&lt;=$C400,$C400&lt;=200),$C400*F400,IF($C400&gt;200,$C400*G400,"No Offer"))),"No Offer"))</f>
        <v/>
      </c>
      <c r="I400" s="854">
        <v>2</v>
      </c>
      <c r="J400" s="854">
        <v>2</v>
      </c>
      <c r="K400" s="854">
        <v>2</v>
      </c>
      <c r="L400" s="855" t="str">
        <f>IF((0=$C400),"",IFERROR(IF($C400&lt;50,$C400*I400,IF(AND(50&lt;=$C400,$C400&lt;=200),$C400*J400,IF($C400&gt;200,$C400*K400,"No Offer"))),"No Offer"))</f>
        <v/>
      </c>
      <c r="M400" s="852" t="s">
        <v>392</v>
      </c>
      <c r="N400" s="852" t="s">
        <v>392</v>
      </c>
      <c r="O400" s="852" t="s">
        <v>392</v>
      </c>
      <c r="P400" s="853" t="str">
        <f>IF((0=$C400),"",IFERROR(IF($C400&lt;50,$C400*M400,IF(AND(50&lt;=$C400,$C400&lt;=200),$C400*N400,IF($C400&gt;200,$C400*O400,"No Offer"))),"No Offer"))</f>
        <v/>
      </c>
      <c r="Q400" s="854">
        <v>2.2999999999999998</v>
      </c>
      <c r="R400" s="854">
        <v>1.84</v>
      </c>
      <c r="S400" s="854">
        <v>1.84</v>
      </c>
      <c r="T400" s="855" t="str">
        <f>IF((0=$C400),"",IFERROR(IF($C400&lt;50,$C400*Q400,IF(AND(50&lt;=$C400,$C400&lt;=200),$C400*R400,IF($C400&gt;200,$C400*S400,"No Offer"))),"No Offer"))</f>
        <v/>
      </c>
      <c r="U400" s="852">
        <v>1.52</v>
      </c>
      <c r="V400" s="852">
        <v>1.45</v>
      </c>
      <c r="W400" s="852">
        <v>1.45</v>
      </c>
      <c r="X400" s="853" t="str">
        <f>IF((0=$C400),"",IFERROR(IF($C400&lt;50,$C400*U400,IF(AND(50&lt;=$C400,$C400&lt;=200),$C400*V400,IF($C400&gt;200,$C400*W400,"No Offer"))),"No Offer"))</f>
        <v/>
      </c>
      <c r="Y400" s="854" t="s">
        <v>392</v>
      </c>
      <c r="Z400" s="854" t="s">
        <v>392</v>
      </c>
      <c r="AA400" s="854" t="s">
        <v>392</v>
      </c>
      <c r="AB400" s="855" t="str">
        <f>IF((0=$C400),"",IFERROR(IF($C400&lt;50,$C400*Y400,IF(AND(50&lt;=$C400,$C400&lt;=200),$C400*Z400,IF($C400&gt;200,$C400*AA400,"No Offer"))),"No Offer"))</f>
        <v/>
      </c>
    </row>
    <row r="401" spans="1:28" x14ac:dyDescent="0.2">
      <c r="A401" s="851"/>
      <c r="B401" s="558"/>
      <c r="C401" s="851"/>
      <c r="D401" s="843"/>
      <c r="E401" s="852"/>
      <c r="F401" s="852"/>
      <c r="G401" s="852"/>
      <c r="H401" s="862"/>
      <c r="I401" s="854"/>
      <c r="J401" s="854"/>
      <c r="K401" s="854"/>
      <c r="L401" s="863"/>
      <c r="M401" s="852"/>
      <c r="N401" s="852"/>
      <c r="O401" s="852"/>
      <c r="P401" s="862"/>
      <c r="Q401" s="854"/>
      <c r="R401" s="854"/>
      <c r="S401" s="854"/>
      <c r="T401" s="863"/>
      <c r="U401" s="852"/>
      <c r="V401" s="852"/>
      <c r="W401" s="852"/>
      <c r="X401" s="862"/>
      <c r="Y401" s="878"/>
      <c r="Z401" s="878"/>
      <c r="AA401" s="878"/>
      <c r="AB401" s="863"/>
    </row>
    <row r="402" spans="1:28" ht="25.5" x14ac:dyDescent="0.2">
      <c r="A402" s="851" t="s">
        <v>3167</v>
      </c>
      <c r="B402" s="558" t="s">
        <v>3168</v>
      </c>
      <c r="C402" s="851">
        <f>'Series 1200 Input'!J402</f>
        <v>0</v>
      </c>
      <c r="D402" s="843" t="s">
        <v>451</v>
      </c>
      <c r="E402" s="852">
        <v>9.7200000000000006</v>
      </c>
      <c r="F402" s="852">
        <v>3.59</v>
      </c>
      <c r="G402" s="852">
        <v>2.66</v>
      </c>
      <c r="H402" s="853" t="str">
        <f>IF((0=$C402),"",IFERROR(IF($C402&lt;50,$C402*E402,IF(AND(50&lt;=$C402,$C402&lt;=200),$C402*F402,IF($C402&gt;200,$C402*G402,"No Offer"))),"No Offer"))</f>
        <v/>
      </c>
      <c r="I402" s="854">
        <v>2</v>
      </c>
      <c r="J402" s="854">
        <v>2</v>
      </c>
      <c r="K402" s="854">
        <v>2</v>
      </c>
      <c r="L402" s="855" t="str">
        <f>IF((0=$C402),"",IFERROR(IF($C402&lt;50,$C402*I402,IF(AND(50&lt;=$C402,$C402&lt;=200),$C402*J402,IF($C402&gt;200,$C402*K402,"No Offer"))),"No Offer"))</f>
        <v/>
      </c>
      <c r="M402" s="852" t="s">
        <v>392</v>
      </c>
      <c r="N402" s="852" t="s">
        <v>392</v>
      </c>
      <c r="O402" s="852" t="s">
        <v>392</v>
      </c>
      <c r="P402" s="853" t="str">
        <f>IF((0=$C402),"",IFERROR(IF($C402&lt;50,$C402*M402,IF(AND(50&lt;=$C402,$C402&lt;=200),$C402*N402,IF($C402&gt;200,$C402*O402,"No Offer"))),"No Offer"))</f>
        <v/>
      </c>
      <c r="Q402" s="854">
        <v>2.2999999999999998</v>
      </c>
      <c r="R402" s="854">
        <v>1.84</v>
      </c>
      <c r="S402" s="854">
        <v>1.84</v>
      </c>
      <c r="T402" s="855" t="str">
        <f>IF((0=$C402),"",IFERROR(IF($C402&lt;50,$C402*Q402,IF(AND(50&lt;=$C402,$C402&lt;=200),$C402*R402,IF($C402&gt;200,$C402*S402,"No Offer"))),"No Offer"))</f>
        <v/>
      </c>
      <c r="U402" s="852">
        <v>1.52</v>
      </c>
      <c r="V402" s="852">
        <v>1.45</v>
      </c>
      <c r="W402" s="852">
        <v>1.45</v>
      </c>
      <c r="X402" s="853" t="str">
        <f>IF((0=$C402),"",IFERROR(IF($C402&lt;50,$C402*U402,IF(AND(50&lt;=$C402,$C402&lt;=200),$C402*V402,IF($C402&gt;200,$C402*W402,"No Offer"))),"No Offer"))</f>
        <v/>
      </c>
      <c r="Y402" s="854" t="s">
        <v>392</v>
      </c>
      <c r="Z402" s="854" t="s">
        <v>392</v>
      </c>
      <c r="AA402" s="854" t="s">
        <v>392</v>
      </c>
      <c r="AB402" s="855" t="str">
        <f>IF((0=$C402),"",IFERROR(IF($C402&lt;50,$C402*Y402,IF(AND(50&lt;=$C402,$C402&lt;=200),$C402*Z402,IF($C402&gt;200,$C402*AA402,"No Offer"))),"No Offer"))</f>
        <v/>
      </c>
    </row>
    <row r="403" spans="1:28" x14ac:dyDescent="0.2">
      <c r="A403" s="851"/>
      <c r="B403" s="558"/>
      <c r="C403" s="851"/>
      <c r="D403" s="843"/>
      <c r="E403" s="852"/>
      <c r="F403" s="852"/>
      <c r="G403" s="852"/>
      <c r="H403" s="862"/>
      <c r="I403" s="854"/>
      <c r="J403" s="854"/>
      <c r="K403" s="854"/>
      <c r="L403" s="863"/>
      <c r="M403" s="852"/>
      <c r="N403" s="852"/>
      <c r="O403" s="852"/>
      <c r="P403" s="862"/>
      <c r="Q403" s="854"/>
      <c r="R403" s="854"/>
      <c r="S403" s="854"/>
      <c r="T403" s="863"/>
      <c r="U403" s="852"/>
      <c r="V403" s="852"/>
      <c r="W403" s="852"/>
      <c r="X403" s="862"/>
      <c r="Y403" s="878"/>
      <c r="Z403" s="878"/>
      <c r="AA403" s="878"/>
      <c r="AB403" s="863"/>
    </row>
    <row r="404" spans="1:28" ht="25.5" x14ac:dyDescent="0.2">
      <c r="A404" s="851" t="s">
        <v>3169</v>
      </c>
      <c r="B404" s="558" t="s">
        <v>3170</v>
      </c>
      <c r="C404" s="851">
        <f>'Series 1200 Input'!J404</f>
        <v>0</v>
      </c>
      <c r="D404" s="843" t="s">
        <v>451</v>
      </c>
      <c r="E404" s="852">
        <v>9.7200000000000006</v>
      </c>
      <c r="F404" s="852">
        <v>3.59</v>
      </c>
      <c r="G404" s="852">
        <v>2.66</v>
      </c>
      <c r="H404" s="853" t="str">
        <f>IF((0=$C404),"",IFERROR(IF($C404&lt;50,$C404*E404,IF(AND(50&lt;=$C404,$C404&lt;=200),$C404*F404,IF($C404&gt;200,$C404*G404,"No Offer"))),"No Offer"))</f>
        <v/>
      </c>
      <c r="I404" s="854">
        <v>2</v>
      </c>
      <c r="J404" s="854">
        <v>2</v>
      </c>
      <c r="K404" s="854">
        <v>2</v>
      </c>
      <c r="L404" s="855" t="str">
        <f>IF((0=$C404),"",IFERROR(IF($C404&lt;50,$C404*I404,IF(AND(50&lt;=$C404,$C404&lt;=200),$C404*J404,IF($C404&gt;200,$C404*K404,"No Offer"))),"No Offer"))</f>
        <v/>
      </c>
      <c r="M404" s="852" t="s">
        <v>392</v>
      </c>
      <c r="N404" s="852" t="s">
        <v>392</v>
      </c>
      <c r="O404" s="852" t="s">
        <v>392</v>
      </c>
      <c r="P404" s="853" t="str">
        <f>IF((0=$C404),"",IFERROR(IF($C404&lt;50,$C404*M404,IF(AND(50&lt;=$C404,$C404&lt;=200),$C404*N404,IF($C404&gt;200,$C404*O404,"No Offer"))),"No Offer"))</f>
        <v/>
      </c>
      <c r="Q404" s="854">
        <v>2.2999999999999998</v>
      </c>
      <c r="R404" s="854">
        <v>1.84</v>
      </c>
      <c r="S404" s="854">
        <v>1.84</v>
      </c>
      <c r="T404" s="855" t="str">
        <f>IF((0=$C404),"",IFERROR(IF($C404&lt;50,$C404*Q404,IF(AND(50&lt;=$C404,$C404&lt;=200),$C404*R404,IF($C404&gt;200,$C404*S404,"No Offer"))),"No Offer"))</f>
        <v/>
      </c>
      <c r="U404" s="852">
        <v>1.52</v>
      </c>
      <c r="V404" s="852">
        <v>1.45</v>
      </c>
      <c r="W404" s="852">
        <v>1.45</v>
      </c>
      <c r="X404" s="853" t="str">
        <f>IF((0=$C404),"",IFERROR(IF($C404&lt;50,$C404*U404,IF(AND(50&lt;=$C404,$C404&lt;=200),$C404*V404,IF($C404&gt;200,$C404*W404,"No Offer"))),"No Offer"))</f>
        <v/>
      </c>
      <c r="Y404" s="854" t="s">
        <v>392</v>
      </c>
      <c r="Z404" s="854" t="s">
        <v>392</v>
      </c>
      <c r="AA404" s="854" t="s">
        <v>392</v>
      </c>
      <c r="AB404" s="855" t="str">
        <f>IF((0=$C404),"",IFERROR(IF($C404&lt;50,$C404*Y404,IF(AND(50&lt;=$C404,$C404&lt;=200),$C404*Z404,IF($C404&gt;200,$C404*AA404,"No Offer"))),"No Offer"))</f>
        <v/>
      </c>
    </row>
    <row r="405" spans="1:28" x14ac:dyDescent="0.2">
      <c r="A405" s="851"/>
      <c r="B405" s="558"/>
      <c r="C405" s="851"/>
      <c r="D405" s="843"/>
      <c r="E405" s="852"/>
      <c r="F405" s="852"/>
      <c r="G405" s="852"/>
      <c r="H405" s="862"/>
      <c r="I405" s="854"/>
      <c r="J405" s="854"/>
      <c r="K405" s="854"/>
      <c r="L405" s="863"/>
      <c r="M405" s="852"/>
      <c r="N405" s="852"/>
      <c r="O405" s="852"/>
      <c r="P405" s="862"/>
      <c r="Q405" s="854"/>
      <c r="R405" s="854"/>
      <c r="S405" s="854"/>
      <c r="T405" s="863"/>
      <c r="U405" s="852"/>
      <c r="V405" s="852"/>
      <c r="W405" s="852"/>
      <c r="X405" s="862"/>
      <c r="Y405" s="878"/>
      <c r="Z405" s="878"/>
      <c r="AA405" s="878"/>
      <c r="AB405" s="863"/>
    </row>
    <row r="406" spans="1:28" ht="25.5" x14ac:dyDescent="0.2">
      <c r="A406" s="851" t="s">
        <v>3171</v>
      </c>
      <c r="B406" s="558" t="s">
        <v>3172</v>
      </c>
      <c r="C406" s="851">
        <f>'Series 1200 Input'!J406</f>
        <v>0</v>
      </c>
      <c r="D406" s="843" t="s">
        <v>451</v>
      </c>
      <c r="E406" s="852">
        <v>9.7200000000000006</v>
      </c>
      <c r="F406" s="852">
        <v>3.59</v>
      </c>
      <c r="G406" s="852">
        <v>2.66</v>
      </c>
      <c r="H406" s="853" t="str">
        <f>IF((0=$C406),"",IFERROR(IF($C406&lt;50,$C406*E406,IF(AND(50&lt;=$C406,$C406&lt;=200),$C406*F406,IF($C406&gt;200,$C406*G406,"No Offer"))),"No Offer"))</f>
        <v/>
      </c>
      <c r="I406" s="854">
        <v>2</v>
      </c>
      <c r="J406" s="854">
        <v>2</v>
      </c>
      <c r="K406" s="854">
        <v>2</v>
      </c>
      <c r="L406" s="855" t="str">
        <f>IF((0=$C406),"",IFERROR(IF($C406&lt;50,$C406*I406,IF(AND(50&lt;=$C406,$C406&lt;=200),$C406*J406,IF($C406&gt;200,$C406*K406,"No Offer"))),"No Offer"))</f>
        <v/>
      </c>
      <c r="M406" s="852" t="s">
        <v>392</v>
      </c>
      <c r="N406" s="852" t="s">
        <v>392</v>
      </c>
      <c r="O406" s="852" t="s">
        <v>392</v>
      </c>
      <c r="P406" s="853" t="str">
        <f>IF((0=$C406),"",IFERROR(IF($C406&lt;50,$C406*M406,IF(AND(50&lt;=$C406,$C406&lt;=200),$C406*N406,IF($C406&gt;200,$C406*O406,"No Offer"))),"No Offer"))</f>
        <v/>
      </c>
      <c r="Q406" s="854">
        <v>2.2999999999999998</v>
      </c>
      <c r="R406" s="854">
        <v>1.84</v>
      </c>
      <c r="S406" s="854">
        <v>1.84</v>
      </c>
      <c r="T406" s="855" t="str">
        <f>IF((0=$C406),"",IFERROR(IF($C406&lt;50,$C406*Q406,IF(AND(50&lt;=$C406,$C406&lt;=200),$C406*R406,IF($C406&gt;200,$C406*S406,"No Offer"))),"No Offer"))</f>
        <v/>
      </c>
      <c r="U406" s="852">
        <v>1.52</v>
      </c>
      <c r="V406" s="852">
        <v>1.45</v>
      </c>
      <c r="W406" s="852">
        <v>1.45</v>
      </c>
      <c r="X406" s="853" t="str">
        <f>IF((0=$C406),"",IFERROR(IF($C406&lt;50,$C406*U406,IF(AND(50&lt;=$C406,$C406&lt;=200),$C406*V406,IF($C406&gt;200,$C406*W406,"No Offer"))),"No Offer"))</f>
        <v/>
      </c>
      <c r="Y406" s="854" t="s">
        <v>392</v>
      </c>
      <c r="Z406" s="854" t="s">
        <v>392</v>
      </c>
      <c r="AA406" s="854" t="s">
        <v>392</v>
      </c>
      <c r="AB406" s="855" t="str">
        <f>IF((0=$C406),"",IFERROR(IF($C406&lt;50,$C406*Y406,IF(AND(50&lt;=$C406,$C406&lt;=200),$C406*Z406,IF($C406&gt;200,$C406*AA406,"No Offer"))),"No Offer"))</f>
        <v/>
      </c>
    </row>
    <row r="407" spans="1:28" x14ac:dyDescent="0.2">
      <c r="A407" s="851"/>
      <c r="B407" s="558"/>
      <c r="C407" s="851"/>
      <c r="D407" s="843"/>
      <c r="E407" s="852"/>
      <c r="F407" s="852"/>
      <c r="G407" s="852"/>
      <c r="H407" s="862"/>
      <c r="I407" s="854"/>
      <c r="J407" s="854"/>
      <c r="K407" s="854"/>
      <c r="L407" s="863"/>
      <c r="M407" s="852"/>
      <c r="N407" s="852"/>
      <c r="O407" s="852"/>
      <c r="P407" s="862"/>
      <c r="Q407" s="854"/>
      <c r="R407" s="854"/>
      <c r="S407" s="854"/>
      <c r="T407" s="863"/>
      <c r="U407" s="852"/>
      <c r="V407" s="852"/>
      <c r="W407" s="852"/>
      <c r="X407" s="862"/>
      <c r="Y407" s="878"/>
      <c r="Z407" s="878"/>
      <c r="AA407" s="878"/>
      <c r="AB407" s="863"/>
    </row>
    <row r="408" spans="1:28" ht="25.5" x14ac:dyDescent="0.2">
      <c r="A408" s="851" t="s">
        <v>3173</v>
      </c>
      <c r="B408" s="558" t="s">
        <v>3174</v>
      </c>
      <c r="C408" s="851">
        <f>'Series 1200 Input'!J408</f>
        <v>0</v>
      </c>
      <c r="D408" s="843" t="s">
        <v>451</v>
      </c>
      <c r="E408" s="852">
        <v>9.7200000000000006</v>
      </c>
      <c r="F408" s="852">
        <v>3.59</v>
      </c>
      <c r="G408" s="852">
        <v>2.66</v>
      </c>
      <c r="H408" s="853" t="str">
        <f>IF((0=$C408),"",IFERROR(IF($C408&lt;50,$C408*E408,IF(AND(50&lt;=$C408,$C408&lt;=200),$C408*F408,IF($C408&gt;200,$C408*G408,"No Offer"))),"No Offer"))</f>
        <v/>
      </c>
      <c r="I408" s="854">
        <v>2</v>
      </c>
      <c r="J408" s="854">
        <v>2</v>
      </c>
      <c r="K408" s="854">
        <v>2</v>
      </c>
      <c r="L408" s="855" t="str">
        <f>IF((0=$C408),"",IFERROR(IF($C408&lt;50,$C408*I408,IF(AND(50&lt;=$C408,$C408&lt;=200),$C408*J408,IF($C408&gt;200,$C408*K408,"No Offer"))),"No Offer"))</f>
        <v/>
      </c>
      <c r="M408" s="852" t="s">
        <v>392</v>
      </c>
      <c r="N408" s="852" t="s">
        <v>392</v>
      </c>
      <c r="O408" s="852" t="s">
        <v>392</v>
      </c>
      <c r="P408" s="853" t="str">
        <f>IF((0=$C408),"",IFERROR(IF($C408&lt;50,$C408*M408,IF(AND(50&lt;=$C408,$C408&lt;=200),$C408*N408,IF($C408&gt;200,$C408*O408,"No Offer"))),"No Offer"))</f>
        <v/>
      </c>
      <c r="Q408" s="854">
        <v>2.2999999999999998</v>
      </c>
      <c r="R408" s="854">
        <v>1.84</v>
      </c>
      <c r="S408" s="854">
        <v>1.84</v>
      </c>
      <c r="T408" s="855" t="str">
        <f>IF((0=$C408),"",IFERROR(IF($C408&lt;50,$C408*Q408,IF(AND(50&lt;=$C408,$C408&lt;=200),$C408*R408,IF($C408&gt;200,$C408*S408,"No Offer"))),"No Offer"))</f>
        <v/>
      </c>
      <c r="U408" s="852">
        <v>1.52</v>
      </c>
      <c r="V408" s="852">
        <v>1.45</v>
      </c>
      <c r="W408" s="852">
        <v>1.45</v>
      </c>
      <c r="X408" s="853" t="str">
        <f>IF((0=$C408),"",IFERROR(IF($C408&lt;50,$C408*U408,IF(AND(50&lt;=$C408,$C408&lt;=200),$C408*V408,IF($C408&gt;200,$C408*W408,"No Offer"))),"No Offer"))</f>
        <v/>
      </c>
      <c r="Y408" s="854" t="s">
        <v>392</v>
      </c>
      <c r="Z408" s="854" t="s">
        <v>392</v>
      </c>
      <c r="AA408" s="854" t="s">
        <v>392</v>
      </c>
      <c r="AB408" s="855" t="str">
        <f>IF((0=$C408),"",IFERROR(IF($C408&lt;50,$C408*Y408,IF(AND(50&lt;=$C408,$C408&lt;=200),$C408*Z408,IF($C408&gt;200,$C408*AA408,"No Offer"))),"No Offer"))</f>
        <v/>
      </c>
    </row>
    <row r="409" spans="1:28" x14ac:dyDescent="0.2">
      <c r="A409" s="851"/>
      <c r="B409" s="558"/>
      <c r="C409" s="851"/>
      <c r="D409" s="843"/>
      <c r="E409" s="852"/>
      <c r="F409" s="852"/>
      <c r="G409" s="852"/>
      <c r="H409" s="862"/>
      <c r="I409" s="854"/>
      <c r="J409" s="854"/>
      <c r="K409" s="854"/>
      <c r="L409" s="863"/>
      <c r="M409" s="852"/>
      <c r="N409" s="852"/>
      <c r="O409" s="852"/>
      <c r="P409" s="862"/>
      <c r="Q409" s="854"/>
      <c r="R409" s="854"/>
      <c r="S409" s="854"/>
      <c r="T409" s="863"/>
      <c r="U409" s="852"/>
      <c r="V409" s="852"/>
      <c r="W409" s="852"/>
      <c r="X409" s="862"/>
      <c r="Y409" s="878"/>
      <c r="Z409" s="878"/>
      <c r="AA409" s="878"/>
      <c r="AB409" s="863"/>
    </row>
    <row r="410" spans="1:28" ht="25.5" x14ac:dyDescent="0.2">
      <c r="A410" s="851" t="s">
        <v>3175</v>
      </c>
      <c r="B410" s="558" t="s">
        <v>3176</v>
      </c>
      <c r="C410" s="851">
        <f>'Series 1200 Input'!J410</f>
        <v>0</v>
      </c>
      <c r="D410" s="843" t="s">
        <v>451</v>
      </c>
      <c r="E410" s="852">
        <v>9.7200000000000006</v>
      </c>
      <c r="F410" s="852">
        <v>3.59</v>
      </c>
      <c r="G410" s="852">
        <v>2.66</v>
      </c>
      <c r="H410" s="853" t="str">
        <f>IF((0=$C410),"",IFERROR(IF($C410&lt;50,$C410*E410,IF(AND(50&lt;=$C410,$C410&lt;=200),$C410*F410,IF($C410&gt;200,$C410*G410,"No Offer"))),"No Offer"))</f>
        <v/>
      </c>
      <c r="I410" s="854">
        <v>2</v>
      </c>
      <c r="J410" s="854">
        <v>2</v>
      </c>
      <c r="K410" s="854">
        <v>2</v>
      </c>
      <c r="L410" s="855" t="str">
        <f>IF((0=$C410),"",IFERROR(IF($C410&lt;50,$C410*I410,IF(AND(50&lt;=$C410,$C410&lt;=200),$C410*J410,IF($C410&gt;200,$C410*K410,"No Offer"))),"No Offer"))</f>
        <v/>
      </c>
      <c r="M410" s="852" t="s">
        <v>392</v>
      </c>
      <c r="N410" s="852" t="s">
        <v>392</v>
      </c>
      <c r="O410" s="852" t="s">
        <v>392</v>
      </c>
      <c r="P410" s="853" t="str">
        <f>IF((0=$C410),"",IFERROR(IF($C410&lt;50,$C410*M410,IF(AND(50&lt;=$C410,$C410&lt;=200),$C410*N410,IF($C410&gt;200,$C410*O410,"No Offer"))),"No Offer"))</f>
        <v/>
      </c>
      <c r="Q410" s="854">
        <v>2.2999999999999998</v>
      </c>
      <c r="R410" s="854">
        <v>1.84</v>
      </c>
      <c r="S410" s="854">
        <v>1.84</v>
      </c>
      <c r="T410" s="855" t="str">
        <f>IF((0=$C410),"",IFERROR(IF($C410&lt;50,$C410*Q410,IF(AND(50&lt;=$C410,$C410&lt;=200),$C410*R410,IF($C410&gt;200,$C410*S410,"No Offer"))),"No Offer"))</f>
        <v/>
      </c>
      <c r="U410" s="852">
        <v>1.52</v>
      </c>
      <c r="V410" s="852">
        <v>1.45</v>
      </c>
      <c r="W410" s="852">
        <v>1.45</v>
      </c>
      <c r="X410" s="853" t="str">
        <f>IF((0=$C410),"",IFERROR(IF($C410&lt;50,$C410*U410,IF(AND(50&lt;=$C410,$C410&lt;=200),$C410*V410,IF($C410&gt;200,$C410*W410,"No Offer"))),"No Offer"))</f>
        <v/>
      </c>
      <c r="Y410" s="854" t="s">
        <v>392</v>
      </c>
      <c r="Z410" s="854" t="s">
        <v>392</v>
      </c>
      <c r="AA410" s="854" t="s">
        <v>392</v>
      </c>
      <c r="AB410" s="855" t="str">
        <f>IF((0=$C410),"",IFERROR(IF($C410&lt;50,$C410*Y410,IF(AND(50&lt;=$C410,$C410&lt;=200),$C410*Z410,IF($C410&gt;200,$C410*AA410,"No Offer"))),"No Offer"))</f>
        <v/>
      </c>
    </row>
    <row r="411" spans="1:28" x14ac:dyDescent="0.2">
      <c r="A411" s="851"/>
      <c r="B411" s="558"/>
      <c r="C411" s="851"/>
      <c r="D411" s="843"/>
      <c r="E411" s="852"/>
      <c r="F411" s="852"/>
      <c r="G411" s="852"/>
      <c r="H411" s="862"/>
      <c r="I411" s="854"/>
      <c r="J411" s="854"/>
      <c r="K411" s="854"/>
      <c r="L411" s="863"/>
      <c r="M411" s="852"/>
      <c r="N411" s="852"/>
      <c r="O411" s="852"/>
      <c r="P411" s="862"/>
      <c r="Q411" s="854"/>
      <c r="R411" s="854"/>
      <c r="S411" s="854"/>
      <c r="T411" s="863"/>
      <c r="U411" s="852"/>
      <c r="V411" s="852"/>
      <c r="W411" s="852"/>
      <c r="X411" s="862"/>
      <c r="Y411" s="878"/>
      <c r="Z411" s="878"/>
      <c r="AA411" s="878"/>
      <c r="AB411" s="863"/>
    </row>
    <row r="412" spans="1:28" ht="25.5" x14ac:dyDescent="0.2">
      <c r="A412" s="851" t="s">
        <v>3177</v>
      </c>
      <c r="B412" s="558" t="s">
        <v>3178</v>
      </c>
      <c r="C412" s="851">
        <f>'Series 1200 Input'!J412</f>
        <v>0</v>
      </c>
      <c r="D412" s="843" t="s">
        <v>451</v>
      </c>
      <c r="E412" s="852">
        <v>9.7200000000000006</v>
      </c>
      <c r="F412" s="852">
        <v>3.59</v>
      </c>
      <c r="G412" s="852">
        <v>2.66</v>
      </c>
      <c r="H412" s="853" t="str">
        <f>IF((0=$C412),"",IFERROR(IF($C412&lt;50,$C412*E412,IF(AND(50&lt;=$C412,$C412&lt;=200),$C412*F412,IF($C412&gt;200,$C412*G412,"No Offer"))),"No Offer"))</f>
        <v/>
      </c>
      <c r="I412" s="854">
        <v>2</v>
      </c>
      <c r="J412" s="854">
        <v>2</v>
      </c>
      <c r="K412" s="854">
        <v>2</v>
      </c>
      <c r="L412" s="855" t="str">
        <f>IF((0=$C412),"",IFERROR(IF($C412&lt;50,$C412*I412,IF(AND(50&lt;=$C412,$C412&lt;=200),$C412*J412,IF($C412&gt;200,$C412*K412,"No Offer"))),"No Offer"))</f>
        <v/>
      </c>
      <c r="M412" s="852" t="s">
        <v>392</v>
      </c>
      <c r="N412" s="852" t="s">
        <v>392</v>
      </c>
      <c r="O412" s="852" t="s">
        <v>392</v>
      </c>
      <c r="P412" s="853" t="str">
        <f>IF((0=$C412),"",IFERROR(IF($C412&lt;50,$C412*M412,IF(AND(50&lt;=$C412,$C412&lt;=200),$C412*N412,IF($C412&gt;200,$C412*O412,"No Offer"))),"No Offer"))</f>
        <v/>
      </c>
      <c r="Q412" s="854">
        <v>2.2999999999999998</v>
      </c>
      <c r="R412" s="854">
        <v>1.84</v>
      </c>
      <c r="S412" s="854">
        <v>1.84</v>
      </c>
      <c r="T412" s="855" t="str">
        <f>IF((0=$C412),"",IFERROR(IF($C412&lt;50,$C412*Q412,IF(AND(50&lt;=$C412,$C412&lt;=200),$C412*R412,IF($C412&gt;200,$C412*S412,"No Offer"))),"No Offer"))</f>
        <v/>
      </c>
      <c r="U412" s="852">
        <v>1.52</v>
      </c>
      <c r="V412" s="852">
        <v>1.45</v>
      </c>
      <c r="W412" s="852">
        <v>1.45</v>
      </c>
      <c r="X412" s="853" t="str">
        <f>IF((0=$C412),"",IFERROR(IF($C412&lt;50,$C412*U412,IF(AND(50&lt;=$C412,$C412&lt;=200),$C412*V412,IF($C412&gt;200,$C412*W412,"No Offer"))),"No Offer"))</f>
        <v/>
      </c>
      <c r="Y412" s="854" t="s">
        <v>392</v>
      </c>
      <c r="Z412" s="854" t="s">
        <v>392</v>
      </c>
      <c r="AA412" s="854" t="s">
        <v>392</v>
      </c>
      <c r="AB412" s="855" t="str">
        <f>IF((0=$C412),"",IFERROR(IF($C412&lt;50,$C412*Y412,IF(AND(50&lt;=$C412,$C412&lt;=200),$C412*Z412,IF($C412&gt;200,$C412*AA412,"No Offer"))),"No Offer"))</f>
        <v/>
      </c>
    </row>
    <row r="413" spans="1:28" x14ac:dyDescent="0.2">
      <c r="A413" s="851"/>
      <c r="B413" s="558"/>
      <c r="C413" s="851"/>
      <c r="D413" s="843"/>
      <c r="E413" s="852"/>
      <c r="F413" s="852"/>
      <c r="G413" s="852"/>
      <c r="H413" s="862"/>
      <c r="I413" s="854"/>
      <c r="J413" s="854"/>
      <c r="K413" s="854"/>
      <c r="L413" s="863"/>
      <c r="M413" s="852"/>
      <c r="N413" s="852"/>
      <c r="O413" s="852"/>
      <c r="P413" s="862"/>
      <c r="Q413" s="854"/>
      <c r="R413" s="854"/>
      <c r="S413" s="854"/>
      <c r="T413" s="863"/>
      <c r="U413" s="852"/>
      <c r="V413" s="852"/>
      <c r="W413" s="852"/>
      <c r="X413" s="862"/>
      <c r="Y413" s="878"/>
      <c r="Z413" s="878"/>
      <c r="AA413" s="878"/>
      <c r="AB413" s="863"/>
    </row>
    <row r="414" spans="1:28" ht="25.5" x14ac:dyDescent="0.2">
      <c r="A414" s="851" t="s">
        <v>3179</v>
      </c>
      <c r="B414" s="558" t="s">
        <v>3180</v>
      </c>
      <c r="C414" s="851">
        <f>'Series 1200 Input'!J414</f>
        <v>0</v>
      </c>
      <c r="D414" s="843" t="s">
        <v>451</v>
      </c>
      <c r="E414" s="852">
        <v>9.7200000000000006</v>
      </c>
      <c r="F414" s="852">
        <v>3.59</v>
      </c>
      <c r="G414" s="852">
        <v>2.66</v>
      </c>
      <c r="H414" s="853" t="str">
        <f>IF((0=$C414),"",IFERROR(IF($C414&lt;50,$C414*E414,IF(AND(50&lt;=$C414,$C414&lt;=200),$C414*F414,IF($C414&gt;200,$C414*G414,"No Offer"))),"No Offer"))</f>
        <v/>
      </c>
      <c r="I414" s="854">
        <v>2</v>
      </c>
      <c r="J414" s="854">
        <v>2</v>
      </c>
      <c r="K414" s="854">
        <v>2</v>
      </c>
      <c r="L414" s="855" t="str">
        <f>IF((0=$C414),"",IFERROR(IF($C414&lt;50,$C414*I414,IF(AND(50&lt;=$C414,$C414&lt;=200),$C414*J414,IF($C414&gt;200,$C414*K414,"No Offer"))),"No Offer"))</f>
        <v/>
      </c>
      <c r="M414" s="852" t="s">
        <v>392</v>
      </c>
      <c r="N414" s="852" t="s">
        <v>392</v>
      </c>
      <c r="O414" s="852" t="s">
        <v>392</v>
      </c>
      <c r="P414" s="853" t="str">
        <f>IF((0=$C414),"",IFERROR(IF($C414&lt;50,$C414*M414,IF(AND(50&lt;=$C414,$C414&lt;=200),$C414*N414,IF($C414&gt;200,$C414*O414,"No Offer"))),"No Offer"))</f>
        <v/>
      </c>
      <c r="Q414" s="854">
        <v>2.2999999999999998</v>
      </c>
      <c r="R414" s="854">
        <v>1.84</v>
      </c>
      <c r="S414" s="854">
        <v>1.84</v>
      </c>
      <c r="T414" s="855" t="str">
        <f>IF((0=$C414),"",IFERROR(IF($C414&lt;50,$C414*Q414,IF(AND(50&lt;=$C414,$C414&lt;=200),$C414*R414,IF($C414&gt;200,$C414*S414,"No Offer"))),"No Offer"))</f>
        <v/>
      </c>
      <c r="U414" s="852">
        <v>1.52</v>
      </c>
      <c r="V414" s="852">
        <v>1.45</v>
      </c>
      <c r="W414" s="852">
        <v>1.45</v>
      </c>
      <c r="X414" s="853" t="str">
        <f>IF((0=$C414),"",IFERROR(IF($C414&lt;50,$C414*U414,IF(AND(50&lt;=$C414,$C414&lt;=200),$C414*V414,IF($C414&gt;200,$C414*W414,"No Offer"))),"No Offer"))</f>
        <v/>
      </c>
      <c r="Y414" s="854" t="s">
        <v>392</v>
      </c>
      <c r="Z414" s="854" t="s">
        <v>392</v>
      </c>
      <c r="AA414" s="854" t="s">
        <v>392</v>
      </c>
      <c r="AB414" s="855" t="str">
        <f>IF((0=$C414),"",IFERROR(IF($C414&lt;50,$C414*Y414,IF(AND(50&lt;=$C414,$C414&lt;=200),$C414*Z414,IF($C414&gt;200,$C414*AA414,"No Offer"))),"No Offer"))</f>
        <v/>
      </c>
    </row>
    <row r="415" spans="1:28" x14ac:dyDescent="0.2">
      <c r="A415" s="851"/>
      <c r="B415" s="558"/>
      <c r="C415" s="851"/>
      <c r="D415" s="843"/>
      <c r="E415" s="852"/>
      <c r="F415" s="852"/>
      <c r="G415" s="852"/>
      <c r="H415" s="862"/>
      <c r="I415" s="854"/>
      <c r="J415" s="854"/>
      <c r="K415" s="854"/>
      <c r="L415" s="863"/>
      <c r="M415" s="852"/>
      <c r="N415" s="852"/>
      <c r="O415" s="852"/>
      <c r="P415" s="862"/>
      <c r="Q415" s="854"/>
      <c r="R415" s="854"/>
      <c r="S415" s="854"/>
      <c r="T415" s="863"/>
      <c r="U415" s="852"/>
      <c r="V415" s="852"/>
      <c r="W415" s="852"/>
      <c r="X415" s="862"/>
      <c r="Y415" s="878"/>
      <c r="Z415" s="878"/>
      <c r="AA415" s="878"/>
      <c r="AB415" s="863"/>
    </row>
    <row r="416" spans="1:28" ht="25.5" x14ac:dyDescent="0.2">
      <c r="A416" s="851" t="s">
        <v>3181</v>
      </c>
      <c r="B416" s="558" t="s">
        <v>3182</v>
      </c>
      <c r="C416" s="851">
        <f>'Series 1200 Input'!J416</f>
        <v>0</v>
      </c>
      <c r="D416" s="843" t="s">
        <v>451</v>
      </c>
      <c r="E416" s="852">
        <v>10.18</v>
      </c>
      <c r="F416" s="852">
        <v>4.99</v>
      </c>
      <c r="G416" s="852">
        <v>4.99</v>
      </c>
      <c r="H416" s="853" t="str">
        <f>IF((0=$C416),"",IFERROR(IF($C416&lt;50,$C416*E416,IF(AND(50&lt;=$C416,$C416&lt;=200),$C416*F416,IF($C416&gt;200,$C416*G416,"No Offer"))),"No Offer"))</f>
        <v/>
      </c>
      <c r="I416" s="854">
        <v>2</v>
      </c>
      <c r="J416" s="854">
        <v>2</v>
      </c>
      <c r="K416" s="854">
        <v>2</v>
      </c>
      <c r="L416" s="855" t="str">
        <f>IF((0=$C416),"",IFERROR(IF($C416&lt;50,$C416*I416,IF(AND(50&lt;=$C416,$C416&lt;=200),$C416*J416,IF($C416&gt;200,$C416*K416,"No Offer"))),"No Offer"))</f>
        <v/>
      </c>
      <c r="M416" s="852" t="s">
        <v>392</v>
      </c>
      <c r="N416" s="852" t="s">
        <v>392</v>
      </c>
      <c r="O416" s="852" t="s">
        <v>392</v>
      </c>
      <c r="P416" s="853" t="str">
        <f>IF((0=$C416),"",IFERROR(IF($C416&lt;50,$C416*M416,IF(AND(50&lt;=$C416,$C416&lt;=200),$C416*N416,IF($C416&gt;200,$C416*O416,"No Offer"))),"No Offer"))</f>
        <v/>
      </c>
      <c r="Q416" s="854">
        <v>3.15</v>
      </c>
      <c r="R416" s="854">
        <v>2.5299999999999998</v>
      </c>
      <c r="S416" s="854">
        <v>2.5299999999999998</v>
      </c>
      <c r="T416" s="855" t="str">
        <f>IF((0=$C416),"",IFERROR(IF($C416&lt;50,$C416*Q416,IF(AND(50&lt;=$C416,$C416&lt;=200),$C416*R416,IF($C416&gt;200,$C416*S416,"No Offer"))),"No Offer"))</f>
        <v/>
      </c>
      <c r="U416" s="852">
        <v>2.02</v>
      </c>
      <c r="V416" s="852">
        <v>1.94</v>
      </c>
      <c r="W416" s="852">
        <v>1.94</v>
      </c>
      <c r="X416" s="853" t="str">
        <f>IF((0=$C416),"",IFERROR(IF($C416&lt;50,$C416*U416,IF(AND(50&lt;=$C416,$C416&lt;=200),$C416*V416,IF($C416&gt;200,$C416*W416,"No Offer"))),"No Offer"))</f>
        <v/>
      </c>
      <c r="Y416" s="854" t="s">
        <v>392</v>
      </c>
      <c r="Z416" s="854" t="s">
        <v>392</v>
      </c>
      <c r="AA416" s="854" t="s">
        <v>392</v>
      </c>
      <c r="AB416" s="855" t="str">
        <f>IF((0=$C416),"",IFERROR(IF($C416&lt;50,$C416*Y416,IF(AND(50&lt;=$C416,$C416&lt;=200),$C416*Z416,IF($C416&gt;200,$C416*AA416,"No Offer"))),"No Offer"))</f>
        <v/>
      </c>
    </row>
    <row r="417" spans="1:28" x14ac:dyDescent="0.2">
      <c r="A417" s="851"/>
      <c r="B417" s="558"/>
      <c r="C417" s="851"/>
      <c r="D417" s="843"/>
      <c r="E417" s="852"/>
      <c r="F417" s="852"/>
      <c r="G417" s="852"/>
      <c r="H417" s="862"/>
      <c r="I417" s="854"/>
      <c r="J417" s="854"/>
      <c r="K417" s="854"/>
      <c r="L417" s="863"/>
      <c r="M417" s="852"/>
      <c r="N417" s="852"/>
      <c r="O417" s="852"/>
      <c r="P417" s="862"/>
      <c r="Q417" s="854"/>
      <c r="R417" s="854"/>
      <c r="S417" s="854"/>
      <c r="T417" s="863"/>
      <c r="U417" s="852"/>
      <c r="V417" s="852"/>
      <c r="W417" s="852"/>
      <c r="X417" s="862"/>
      <c r="Y417" s="878"/>
      <c r="Z417" s="878"/>
      <c r="AA417" s="878"/>
      <c r="AB417" s="863"/>
    </row>
    <row r="418" spans="1:28" ht="25.5" x14ac:dyDescent="0.2">
      <c r="A418" s="851" t="s">
        <v>3183</v>
      </c>
      <c r="B418" s="558" t="s">
        <v>3184</v>
      </c>
      <c r="C418" s="851">
        <f>'Series 1200 Input'!J418</f>
        <v>0</v>
      </c>
      <c r="D418" s="843" t="s">
        <v>451</v>
      </c>
      <c r="E418" s="852">
        <v>10.18</v>
      </c>
      <c r="F418" s="852">
        <v>4.99</v>
      </c>
      <c r="G418" s="852">
        <v>4.99</v>
      </c>
      <c r="H418" s="853" t="str">
        <f>IF((0=$C418),"",IFERROR(IF($C418&lt;50,$C418*E418,IF(AND(50&lt;=$C418,$C418&lt;=200),$C418*F418,IF($C418&gt;200,$C418*G418,"No Offer"))),"No Offer"))</f>
        <v/>
      </c>
      <c r="I418" s="854">
        <v>2</v>
      </c>
      <c r="J418" s="854">
        <v>2</v>
      </c>
      <c r="K418" s="854">
        <v>2</v>
      </c>
      <c r="L418" s="855" t="str">
        <f>IF((0=$C418),"",IFERROR(IF($C418&lt;50,$C418*I418,IF(AND(50&lt;=$C418,$C418&lt;=200),$C418*J418,IF($C418&gt;200,$C418*K418,"No Offer"))),"No Offer"))</f>
        <v/>
      </c>
      <c r="M418" s="852" t="s">
        <v>392</v>
      </c>
      <c r="N418" s="852" t="s">
        <v>392</v>
      </c>
      <c r="O418" s="852" t="s">
        <v>392</v>
      </c>
      <c r="P418" s="853" t="str">
        <f>IF((0=$C418),"",IFERROR(IF($C418&lt;50,$C418*M418,IF(AND(50&lt;=$C418,$C418&lt;=200),$C418*N418,IF($C418&gt;200,$C418*O418,"No Offer"))),"No Offer"))</f>
        <v/>
      </c>
      <c r="Q418" s="854">
        <v>3.15</v>
      </c>
      <c r="R418" s="854">
        <v>2.5299999999999998</v>
      </c>
      <c r="S418" s="854">
        <v>2.5299999999999998</v>
      </c>
      <c r="T418" s="855" t="str">
        <f>IF((0=$C418),"",IFERROR(IF($C418&lt;50,$C418*Q418,IF(AND(50&lt;=$C418,$C418&lt;=200),$C418*R418,IF($C418&gt;200,$C418*S418,"No Offer"))),"No Offer"))</f>
        <v/>
      </c>
      <c r="U418" s="852">
        <v>1.84</v>
      </c>
      <c r="V418" s="852">
        <v>1.76</v>
      </c>
      <c r="W418" s="852">
        <v>1.76</v>
      </c>
      <c r="X418" s="853" t="str">
        <f>IF((0=$C418),"",IFERROR(IF($C418&lt;50,$C418*U418,IF(AND(50&lt;=$C418,$C418&lt;=200),$C418*V418,IF($C418&gt;200,$C418*W418,"No Offer"))),"No Offer"))</f>
        <v/>
      </c>
      <c r="Y418" s="854" t="s">
        <v>392</v>
      </c>
      <c r="Z418" s="854" t="s">
        <v>392</v>
      </c>
      <c r="AA418" s="854" t="s">
        <v>392</v>
      </c>
      <c r="AB418" s="855" t="str">
        <f>IF((0=$C418),"",IFERROR(IF($C418&lt;50,$C418*Y418,IF(AND(50&lt;=$C418,$C418&lt;=200),$C418*Z418,IF($C418&gt;200,$C418*AA418,"No Offer"))),"No Offer"))</f>
        <v/>
      </c>
    </row>
    <row r="419" spans="1:28" x14ac:dyDescent="0.2">
      <c r="A419" s="851"/>
      <c r="B419" s="558"/>
      <c r="C419" s="851"/>
      <c r="D419" s="843"/>
      <c r="E419" s="852"/>
      <c r="F419" s="852"/>
      <c r="G419" s="852"/>
      <c r="H419" s="862"/>
      <c r="I419" s="854"/>
      <c r="J419" s="854"/>
      <c r="K419" s="854"/>
      <c r="L419" s="863"/>
      <c r="M419" s="852"/>
      <c r="N419" s="852"/>
      <c r="O419" s="852"/>
      <c r="P419" s="862"/>
      <c r="Q419" s="854"/>
      <c r="R419" s="854"/>
      <c r="S419" s="854"/>
      <c r="T419" s="863"/>
      <c r="U419" s="852"/>
      <c r="V419" s="852"/>
      <c r="W419" s="852"/>
      <c r="X419" s="862"/>
      <c r="Y419" s="878"/>
      <c r="Z419" s="878"/>
      <c r="AA419" s="878"/>
      <c r="AB419" s="863"/>
    </row>
    <row r="420" spans="1:28" ht="25.5" x14ac:dyDescent="0.2">
      <c r="A420" s="851" t="s">
        <v>3185</v>
      </c>
      <c r="B420" s="687" t="s">
        <v>3186</v>
      </c>
      <c r="C420" s="877">
        <f>'Series 1200 Input'!J420</f>
        <v>0</v>
      </c>
      <c r="D420" s="889" t="s">
        <v>451</v>
      </c>
      <c r="E420" s="852">
        <v>10.18</v>
      </c>
      <c r="F420" s="852">
        <v>4.99</v>
      </c>
      <c r="G420" s="852">
        <v>4.99</v>
      </c>
      <c r="H420" s="853" t="str">
        <f>IF((0=$C420),"",IFERROR(IF($C420&lt;50,$C420*E420,IF(AND(50&lt;=$C420,$C420&lt;=200),$C420*F420,IF($C420&gt;200,$C420*G420,"No Offer"))),"No Offer"))</f>
        <v/>
      </c>
      <c r="I420" s="854">
        <v>2</v>
      </c>
      <c r="J420" s="854">
        <v>2</v>
      </c>
      <c r="K420" s="854">
        <v>2</v>
      </c>
      <c r="L420" s="855" t="str">
        <f>IF((0=$C420),"",IFERROR(IF($C420&lt;50,$C420*I420,IF(AND(50&lt;=$C420,$C420&lt;=200),$C420*J420,IF($C420&gt;200,$C420*K420,"No Offer"))),"No Offer"))</f>
        <v/>
      </c>
      <c r="M420" s="852" t="s">
        <v>392</v>
      </c>
      <c r="N420" s="852" t="s">
        <v>392</v>
      </c>
      <c r="O420" s="852" t="s">
        <v>392</v>
      </c>
      <c r="P420" s="853" t="str">
        <f>IF((0=$C420),"",IFERROR(IF($C420&lt;50,$C420*M420,IF(AND(50&lt;=$C420,$C420&lt;=200),$C420*N420,IF($C420&gt;200,$C420*O420,"No Offer"))),"No Offer"))</f>
        <v/>
      </c>
      <c r="Q420" s="854">
        <v>3.15</v>
      </c>
      <c r="R420" s="854">
        <v>2.5299999999999998</v>
      </c>
      <c r="S420" s="854">
        <v>2.5299999999999998</v>
      </c>
      <c r="T420" s="855" t="str">
        <f>IF((0=$C420),"",IFERROR(IF($C420&lt;50,$C420*Q420,IF(AND(50&lt;=$C420,$C420&lt;=200),$C420*R420,IF($C420&gt;200,$C420*S420,"No Offer"))),"No Offer"))</f>
        <v/>
      </c>
      <c r="U420" s="852">
        <v>2.2999999999999998</v>
      </c>
      <c r="V420" s="852">
        <v>2.2000000000000002</v>
      </c>
      <c r="W420" s="852">
        <v>2.2000000000000002</v>
      </c>
      <c r="X420" s="853" t="str">
        <f>IF((0=$C420),"",IFERROR(IF($C420&lt;50,$C420*U420,IF(AND(50&lt;=$C420,$C420&lt;=200),$C420*V420,IF($C420&gt;200,$C420*W420,"No Offer"))),"No Offer"))</f>
        <v/>
      </c>
      <c r="Y420" s="854" t="s">
        <v>392</v>
      </c>
      <c r="Z420" s="854" t="s">
        <v>392</v>
      </c>
      <c r="AA420" s="854" t="s">
        <v>392</v>
      </c>
      <c r="AB420" s="855" t="str">
        <f>IF((0=$C420),"",IFERROR(IF($C420&lt;50,$C420*Y420,IF(AND(50&lt;=$C420,$C420&lt;=200),$C420*Z420,IF($C420&gt;200,$C420*AA420,"No Offer"))),"No Offer"))</f>
        <v/>
      </c>
    </row>
    <row r="421" spans="1:28" x14ac:dyDescent="0.2">
      <c r="A421" s="851"/>
      <c r="B421" s="558"/>
      <c r="C421" s="851"/>
      <c r="D421" s="843"/>
      <c r="E421" s="852"/>
      <c r="F421" s="852"/>
      <c r="G421" s="852"/>
      <c r="H421" s="862"/>
      <c r="I421" s="854"/>
      <c r="J421" s="854"/>
      <c r="K421" s="854"/>
      <c r="L421" s="863"/>
      <c r="M421" s="852"/>
      <c r="N421" s="852"/>
      <c r="O421" s="852"/>
      <c r="P421" s="862"/>
      <c r="Q421" s="854"/>
      <c r="R421" s="854"/>
      <c r="S421" s="854"/>
      <c r="T421" s="863"/>
      <c r="U421" s="852"/>
      <c r="V421" s="852"/>
      <c r="W421" s="852"/>
      <c r="X421" s="862"/>
      <c r="Y421" s="878"/>
      <c r="Z421" s="878"/>
      <c r="AA421" s="878"/>
      <c r="AB421" s="863"/>
    </row>
    <row r="422" spans="1:28" ht="25.5" x14ac:dyDescent="0.2">
      <c r="A422" s="851" t="s">
        <v>3187</v>
      </c>
      <c r="B422" s="558" t="s">
        <v>3188</v>
      </c>
      <c r="C422" s="851">
        <f>'Series 1200 Input'!J422</f>
        <v>0</v>
      </c>
      <c r="D422" s="843" t="s">
        <v>451</v>
      </c>
      <c r="E422" s="852">
        <v>10.18</v>
      </c>
      <c r="F422" s="852">
        <v>4.99</v>
      </c>
      <c r="G422" s="852">
        <v>4.99</v>
      </c>
      <c r="H422" s="853" t="str">
        <f>IF((0=$C422),"",IFERROR(IF($C422&lt;50,$C422*E422,IF(AND(50&lt;=$C422,$C422&lt;=200),$C422*F422,IF($C422&gt;200,$C422*G422,"No Offer"))),"No Offer"))</f>
        <v/>
      </c>
      <c r="I422" s="854">
        <v>2</v>
      </c>
      <c r="J422" s="854">
        <v>2</v>
      </c>
      <c r="K422" s="854">
        <v>2</v>
      </c>
      <c r="L422" s="855" t="str">
        <f>IF((0=$C422),"",IFERROR(IF($C422&lt;50,$C422*I422,IF(AND(50&lt;=$C422,$C422&lt;=200),$C422*J422,IF($C422&gt;200,$C422*K422,"No Offer"))),"No Offer"))</f>
        <v/>
      </c>
      <c r="M422" s="852" t="s">
        <v>392</v>
      </c>
      <c r="N422" s="852" t="s">
        <v>392</v>
      </c>
      <c r="O422" s="852" t="s">
        <v>392</v>
      </c>
      <c r="P422" s="853" t="str">
        <f>IF((0=$C422),"",IFERROR(IF($C422&lt;50,$C422*M422,IF(AND(50&lt;=$C422,$C422&lt;=200),$C422*N422,IF($C422&gt;200,$C422*O422,"No Offer"))),"No Offer"))</f>
        <v/>
      </c>
      <c r="Q422" s="854">
        <v>3.15</v>
      </c>
      <c r="R422" s="854">
        <v>2.5299999999999998</v>
      </c>
      <c r="S422" s="854">
        <v>2.5299999999999998</v>
      </c>
      <c r="T422" s="855" t="str">
        <f>IF((0=$C422),"",IFERROR(IF($C422&lt;50,$C422*Q422,IF(AND(50&lt;=$C422,$C422&lt;=200),$C422*R422,IF($C422&gt;200,$C422*S422,"No Offer"))),"No Offer"))</f>
        <v/>
      </c>
      <c r="U422" s="852">
        <v>2.2999999999999998</v>
      </c>
      <c r="V422" s="852">
        <v>2.2000000000000002</v>
      </c>
      <c r="W422" s="852">
        <v>2.2000000000000002</v>
      </c>
      <c r="X422" s="853" t="str">
        <f>IF((0=$C422),"",IFERROR(IF($C422&lt;50,$C422*U422,IF(AND(50&lt;=$C422,$C422&lt;=200),$C422*V422,IF($C422&gt;200,$C422*W422,"No Offer"))),"No Offer"))</f>
        <v/>
      </c>
      <c r="Y422" s="854" t="s">
        <v>392</v>
      </c>
      <c r="Z422" s="854" t="s">
        <v>392</v>
      </c>
      <c r="AA422" s="854" t="s">
        <v>392</v>
      </c>
      <c r="AB422" s="855" t="str">
        <f>IF((0=$C422),"",IFERROR(IF($C422&lt;50,$C422*Y422,IF(AND(50&lt;=$C422,$C422&lt;=200),$C422*Z422,IF($C422&gt;200,$C422*AA422,"No Offer"))),"No Offer"))</f>
        <v/>
      </c>
    </row>
    <row r="423" spans="1:28" x14ac:dyDescent="0.2">
      <c r="A423" s="851"/>
      <c r="B423" s="597"/>
      <c r="C423" s="856"/>
      <c r="D423" s="843"/>
      <c r="E423" s="852"/>
      <c r="F423" s="852"/>
      <c r="G423" s="852"/>
      <c r="H423" s="862"/>
      <c r="I423" s="854"/>
      <c r="J423" s="854"/>
      <c r="K423" s="854"/>
      <c r="L423" s="863"/>
      <c r="M423" s="852"/>
      <c r="N423" s="852"/>
      <c r="O423" s="852"/>
      <c r="P423" s="862"/>
      <c r="Q423" s="854"/>
      <c r="R423" s="854"/>
      <c r="S423" s="854"/>
      <c r="T423" s="863"/>
      <c r="U423" s="852"/>
      <c r="V423" s="852"/>
      <c r="W423" s="852"/>
      <c r="X423" s="862"/>
      <c r="Y423" s="878"/>
      <c r="Z423" s="878"/>
      <c r="AA423" s="878"/>
      <c r="AB423" s="863"/>
    </row>
    <row r="424" spans="1:28" ht="25.5" x14ac:dyDescent="0.2">
      <c r="A424" s="851" t="s">
        <v>3189</v>
      </c>
      <c r="B424" s="558" t="s">
        <v>3190</v>
      </c>
      <c r="C424" s="851">
        <f>'Series 1200 Input'!J424</f>
        <v>0</v>
      </c>
      <c r="D424" s="843" t="s">
        <v>451</v>
      </c>
      <c r="E424" s="852">
        <v>10.45</v>
      </c>
      <c r="F424" s="852">
        <v>5.86</v>
      </c>
      <c r="G424" s="852">
        <v>5.86</v>
      </c>
      <c r="H424" s="853" t="str">
        <f>IF((0=$C424),"",IFERROR(IF($C424&lt;50,$C424*E424,IF(AND(50&lt;=$C424,$C424&lt;=200),$C424*F424,IF($C424&gt;200,$C424*G424,"No Offer"))),"No Offer"))</f>
        <v/>
      </c>
      <c r="I424" s="854">
        <v>2</v>
      </c>
      <c r="J424" s="854">
        <v>2</v>
      </c>
      <c r="K424" s="854">
        <v>2</v>
      </c>
      <c r="L424" s="855" t="str">
        <f>IF((0=$C424),"",IFERROR(IF($C424&lt;50,$C424*I424,IF(AND(50&lt;=$C424,$C424&lt;=200),$C424*J424,IF($C424&gt;200,$C424*K424,"No Offer"))),"No Offer"))</f>
        <v/>
      </c>
      <c r="M424" s="852" t="s">
        <v>392</v>
      </c>
      <c r="N424" s="852" t="s">
        <v>392</v>
      </c>
      <c r="O424" s="852" t="s">
        <v>392</v>
      </c>
      <c r="P424" s="853" t="str">
        <f>IF((0=$C424),"",IFERROR(IF($C424&lt;50,$C424*M424,IF(AND(50&lt;=$C424,$C424&lt;=200),$C424*N424,IF($C424&gt;200,$C424*O424,"No Offer"))),"No Offer"))</f>
        <v/>
      </c>
      <c r="Q424" s="854">
        <v>3.6</v>
      </c>
      <c r="R424" s="854">
        <v>2.88</v>
      </c>
      <c r="S424" s="854">
        <v>2.88</v>
      </c>
      <c r="T424" s="855" t="str">
        <f>IF((0=$C424),"",IFERROR(IF($C424&lt;50,$C424*Q424,IF(AND(50&lt;=$C424,$C424&lt;=200),$C424*R424,IF($C424&gt;200,$C424*S424,"No Offer"))),"No Offer"))</f>
        <v/>
      </c>
      <c r="U424" s="852">
        <v>2.5299999999999998</v>
      </c>
      <c r="V424" s="852">
        <v>2.42</v>
      </c>
      <c r="W424" s="852">
        <v>2.42</v>
      </c>
      <c r="X424" s="853" t="str">
        <f>IF((0=$C424),"",IFERROR(IF($C424&lt;50,$C424*U424,IF(AND(50&lt;=$C424,$C424&lt;=200),$C424*V424,IF($C424&gt;200,$C424*W424,"No Offer"))),"No Offer"))</f>
        <v/>
      </c>
      <c r="Y424" s="854" t="s">
        <v>392</v>
      </c>
      <c r="Z424" s="854" t="s">
        <v>392</v>
      </c>
      <c r="AA424" s="854" t="s">
        <v>392</v>
      </c>
      <c r="AB424" s="855" t="str">
        <f>IF((0=$C424),"",IFERROR(IF($C424&lt;50,$C424*Y424,IF(AND(50&lt;=$C424,$C424&lt;=200),$C424*Z424,IF($C424&gt;200,$C424*AA424,"No Offer"))),"No Offer"))</f>
        <v/>
      </c>
    </row>
    <row r="425" spans="1:28" x14ac:dyDescent="0.2">
      <c r="A425" s="851"/>
      <c r="B425" s="558"/>
      <c r="C425" s="851"/>
      <c r="D425" s="843"/>
      <c r="E425" s="852"/>
      <c r="F425" s="852"/>
      <c r="G425" s="852"/>
      <c r="H425" s="862"/>
      <c r="I425" s="854"/>
      <c r="J425" s="854"/>
      <c r="K425" s="854"/>
      <c r="L425" s="863"/>
      <c r="M425" s="852"/>
      <c r="N425" s="852"/>
      <c r="O425" s="852"/>
      <c r="P425" s="862"/>
      <c r="Q425" s="854"/>
      <c r="R425" s="854"/>
      <c r="S425" s="854"/>
      <c r="T425" s="863"/>
      <c r="U425" s="852"/>
      <c r="V425" s="852"/>
      <c r="W425" s="852"/>
      <c r="X425" s="862"/>
      <c r="Y425" s="878"/>
      <c r="Z425" s="878"/>
      <c r="AA425" s="878"/>
      <c r="AB425" s="863"/>
    </row>
    <row r="426" spans="1:28" ht="25.5" x14ac:dyDescent="0.2">
      <c r="A426" s="851" t="s">
        <v>3191</v>
      </c>
      <c r="B426" s="558" t="s">
        <v>3192</v>
      </c>
      <c r="C426" s="851">
        <f>'Series 1200 Input'!J426</f>
        <v>0</v>
      </c>
      <c r="D426" s="843" t="s">
        <v>451</v>
      </c>
      <c r="E426" s="852">
        <v>10.7</v>
      </c>
      <c r="F426" s="852">
        <v>6.62</v>
      </c>
      <c r="G426" s="852">
        <v>6.62</v>
      </c>
      <c r="H426" s="853" t="str">
        <f>IF((0=$C426),"",IFERROR(IF($C426&lt;50,$C426*E426,IF(AND(50&lt;=$C426,$C426&lt;=200),$C426*F426,IF($C426&gt;200,$C426*G426,"No Offer"))),"No Offer"))</f>
        <v/>
      </c>
      <c r="I426" s="854">
        <v>2</v>
      </c>
      <c r="J426" s="854">
        <v>2</v>
      </c>
      <c r="K426" s="854">
        <v>2</v>
      </c>
      <c r="L426" s="855" t="str">
        <f>IF((0=$C426),"",IFERROR(IF($C426&lt;50,$C426*I426,IF(AND(50&lt;=$C426,$C426&lt;=200),$C426*J426,IF($C426&gt;200,$C426*K426,"No Offer"))),"No Offer"))</f>
        <v/>
      </c>
      <c r="M426" s="852" t="s">
        <v>392</v>
      </c>
      <c r="N426" s="852" t="s">
        <v>392</v>
      </c>
      <c r="O426" s="852" t="s">
        <v>392</v>
      </c>
      <c r="P426" s="853" t="str">
        <f>IF((0=$C426),"",IFERROR(IF($C426&lt;50,$C426*M426,IF(AND(50&lt;=$C426,$C426&lt;=200),$C426*N426,IF($C426&gt;200,$C426*O426,"No Offer"))),"No Offer"))</f>
        <v/>
      </c>
      <c r="Q426" s="854">
        <v>3.6</v>
      </c>
      <c r="R426" s="854">
        <v>2.88</v>
      </c>
      <c r="S426" s="854">
        <v>2.88</v>
      </c>
      <c r="T426" s="855" t="str">
        <f>IF((0=$C426),"",IFERROR(IF($C426&lt;50,$C426*Q426,IF(AND(50&lt;=$C426,$C426&lt;=200),$C426*R426,IF($C426&gt;200,$C426*S426,"No Offer"))),"No Offer"))</f>
        <v/>
      </c>
      <c r="U426" s="852">
        <v>3.04</v>
      </c>
      <c r="V426" s="852">
        <v>2.9</v>
      </c>
      <c r="W426" s="852">
        <v>2.9</v>
      </c>
      <c r="X426" s="853" t="str">
        <f>IF((0=$C426),"",IFERROR(IF($C426&lt;50,$C426*U426,IF(AND(50&lt;=$C426,$C426&lt;=200),$C426*V426,IF($C426&gt;200,$C426*W426,"No Offer"))),"No Offer"))</f>
        <v/>
      </c>
      <c r="Y426" s="854" t="s">
        <v>392</v>
      </c>
      <c r="Z426" s="854" t="s">
        <v>392</v>
      </c>
      <c r="AA426" s="854" t="s">
        <v>392</v>
      </c>
      <c r="AB426" s="855" t="str">
        <f>IF((0=$C426),"",IFERROR(IF($C426&lt;50,$C426*Y426,IF(AND(50&lt;=$C426,$C426&lt;=200),$C426*Z426,IF($C426&gt;200,$C426*AA426,"No Offer"))),"No Offer"))</f>
        <v/>
      </c>
    </row>
    <row r="427" spans="1:28" x14ac:dyDescent="0.2">
      <c r="A427" s="851"/>
      <c r="B427" s="558"/>
      <c r="C427" s="851"/>
      <c r="D427" s="843"/>
      <c r="E427" s="852"/>
      <c r="F427" s="852"/>
      <c r="G427" s="852"/>
      <c r="H427" s="862"/>
      <c r="I427" s="854"/>
      <c r="J427" s="854"/>
      <c r="K427" s="854"/>
      <c r="L427" s="863"/>
      <c r="M427" s="852"/>
      <c r="N427" s="852"/>
      <c r="O427" s="852"/>
      <c r="P427" s="862"/>
      <c r="Q427" s="854"/>
      <c r="R427" s="854"/>
      <c r="S427" s="854"/>
      <c r="T427" s="863"/>
      <c r="U427" s="852"/>
      <c r="V427" s="852"/>
      <c r="W427" s="852"/>
      <c r="X427" s="862"/>
      <c r="Y427" s="878"/>
      <c r="Z427" s="878"/>
      <c r="AA427" s="878"/>
      <c r="AB427" s="863"/>
    </row>
    <row r="428" spans="1:28" ht="25.5" x14ac:dyDescent="0.2">
      <c r="A428" s="851" t="s">
        <v>3193</v>
      </c>
      <c r="B428" s="558" t="s">
        <v>3194</v>
      </c>
      <c r="C428" s="851">
        <f>'Series 1200 Input'!J428</f>
        <v>0</v>
      </c>
      <c r="D428" s="843" t="s">
        <v>451</v>
      </c>
      <c r="E428" s="852">
        <v>11.08</v>
      </c>
      <c r="F428" s="852">
        <v>7.64</v>
      </c>
      <c r="G428" s="852">
        <v>7.64</v>
      </c>
      <c r="H428" s="853" t="str">
        <f>IF((0=$C428),"",IFERROR(IF($C428&lt;50,$C428*E428,IF(AND(50&lt;=$C428,$C428&lt;=200),$C428*F428,IF($C428&gt;200,$C428*G428,"No Offer"))),"No Offer"))</f>
        <v/>
      </c>
      <c r="I428" s="854">
        <v>2</v>
      </c>
      <c r="J428" s="854">
        <v>2</v>
      </c>
      <c r="K428" s="854">
        <v>2</v>
      </c>
      <c r="L428" s="855" t="str">
        <f>IF((0=$C428),"",IFERROR(IF($C428&lt;50,$C428*I428,IF(AND(50&lt;=$C428,$C428&lt;=200),$C428*J428,IF($C428&gt;200,$C428*K428,"No Offer"))),"No Offer"))</f>
        <v/>
      </c>
      <c r="M428" s="852" t="s">
        <v>392</v>
      </c>
      <c r="N428" s="852" t="s">
        <v>392</v>
      </c>
      <c r="O428" s="852" t="s">
        <v>392</v>
      </c>
      <c r="P428" s="853" t="str">
        <f>IF((0=$C428),"",IFERROR(IF($C428&lt;50,$C428*M428,IF(AND(50&lt;=$C428,$C428&lt;=200),$C428*N428,IF($C428&gt;200,$C428*O428,"No Offer"))),"No Offer"))</f>
        <v/>
      </c>
      <c r="Q428" s="854">
        <v>5.75</v>
      </c>
      <c r="R428" s="854">
        <v>4.5999999999999996</v>
      </c>
      <c r="S428" s="854">
        <v>4.5999999999999996</v>
      </c>
      <c r="T428" s="855" t="str">
        <f>IF((0=$C428),"",IFERROR(IF($C428&lt;50,$C428*Q428,IF(AND(50&lt;=$C428,$C428&lt;=200),$C428*R428,IF($C428&gt;200,$C428*S428,"No Offer"))),"No Offer"))</f>
        <v/>
      </c>
      <c r="U428" s="852">
        <v>4.5999999999999996</v>
      </c>
      <c r="V428" s="852">
        <v>4.4000000000000004</v>
      </c>
      <c r="W428" s="852">
        <v>4.4000000000000004</v>
      </c>
      <c r="X428" s="853" t="str">
        <f>IF((0=$C428),"",IFERROR(IF($C428&lt;50,$C428*U428,IF(AND(50&lt;=$C428,$C428&lt;=200),$C428*V428,IF($C428&gt;200,$C428*W428,"No Offer"))),"No Offer"))</f>
        <v/>
      </c>
      <c r="Y428" s="854" t="s">
        <v>392</v>
      </c>
      <c r="Z428" s="854" t="s">
        <v>392</v>
      </c>
      <c r="AA428" s="854" t="s">
        <v>392</v>
      </c>
      <c r="AB428" s="855" t="str">
        <f>IF((0=$C428),"",IFERROR(IF($C428&lt;50,$C428*Y428,IF(AND(50&lt;=$C428,$C428&lt;=200),$C428*Z428,IF($C428&gt;200,$C428*AA428,"No Offer"))),"No Offer"))</f>
        <v/>
      </c>
    </row>
    <row r="429" spans="1:28" x14ac:dyDescent="0.2">
      <c r="A429" s="851"/>
      <c r="B429" s="558"/>
      <c r="C429" s="851"/>
      <c r="D429" s="843"/>
      <c r="E429" s="852"/>
      <c r="F429" s="852"/>
      <c r="G429" s="852"/>
      <c r="H429" s="862"/>
      <c r="I429" s="854"/>
      <c r="J429" s="854"/>
      <c r="K429" s="854"/>
      <c r="L429" s="863"/>
      <c r="M429" s="852"/>
      <c r="N429" s="852"/>
      <c r="O429" s="852"/>
      <c r="P429" s="862"/>
      <c r="Q429" s="854"/>
      <c r="R429" s="854"/>
      <c r="S429" s="854"/>
      <c r="T429" s="863"/>
      <c r="U429" s="852"/>
      <c r="V429" s="852"/>
      <c r="W429" s="852"/>
      <c r="X429" s="862"/>
      <c r="Y429" s="878"/>
      <c r="Z429" s="878"/>
      <c r="AA429" s="878"/>
      <c r="AB429" s="863"/>
    </row>
    <row r="430" spans="1:28" ht="25.5" x14ac:dyDescent="0.2">
      <c r="A430" s="851" t="s">
        <v>3195</v>
      </c>
      <c r="B430" s="558" t="s">
        <v>3196</v>
      </c>
      <c r="C430" s="851">
        <f>'Series 1200 Input'!J430</f>
        <v>0</v>
      </c>
      <c r="D430" s="843" t="s">
        <v>451</v>
      </c>
      <c r="E430" s="852">
        <v>12.03</v>
      </c>
      <c r="F430" s="852">
        <v>8.58</v>
      </c>
      <c r="G430" s="852">
        <v>8.58</v>
      </c>
      <c r="H430" s="853" t="str">
        <f>IF((0=$C430),"",IFERROR(IF($C430&lt;50,$C430*E430,IF(AND(50&lt;=$C430,$C430&lt;=200),$C430*F430,IF($C430&gt;200,$C430*G430,"No Offer"))),"No Offer"))</f>
        <v/>
      </c>
      <c r="I430" s="854">
        <v>2</v>
      </c>
      <c r="J430" s="854">
        <v>2</v>
      </c>
      <c r="K430" s="854">
        <v>2</v>
      </c>
      <c r="L430" s="855" t="str">
        <f>IF((0=$C430),"",IFERROR(IF($C430&lt;50,$C430*I430,IF(AND(50&lt;=$C430,$C430&lt;=200),$C430*J430,IF($C430&gt;200,$C430*K430,"No Offer"))),"No Offer"))</f>
        <v/>
      </c>
      <c r="M430" s="852" t="s">
        <v>392</v>
      </c>
      <c r="N430" s="852" t="s">
        <v>392</v>
      </c>
      <c r="O430" s="852" t="s">
        <v>392</v>
      </c>
      <c r="P430" s="853" t="str">
        <f>IF((0=$C430),"",IFERROR(IF($C430&lt;50,$C430*M430,IF(AND(50&lt;=$C430,$C430&lt;=200),$C430*N430,IF($C430&gt;200,$C430*O430,"No Offer"))),"No Offer"))</f>
        <v/>
      </c>
      <c r="Q430" s="854">
        <v>7.2</v>
      </c>
      <c r="R430" s="854">
        <v>5.75</v>
      </c>
      <c r="S430" s="854">
        <v>5.75</v>
      </c>
      <c r="T430" s="855" t="str">
        <f>IF((0=$C430),"",IFERROR(IF($C430&lt;50,$C430*Q430,IF(AND(50&lt;=$C430,$C430&lt;=200),$C430*R430,IF($C430&gt;200,$C430*S430,"No Offer"))),"No Offer"))</f>
        <v/>
      </c>
      <c r="U430" s="852">
        <v>5.75</v>
      </c>
      <c r="V430" s="852">
        <v>5.5</v>
      </c>
      <c r="W430" s="852">
        <v>5.5</v>
      </c>
      <c r="X430" s="853" t="str">
        <f>IF((0=$C430),"",IFERROR(IF($C430&lt;50,$C430*U430,IF(AND(50&lt;=$C430,$C430&lt;=200),$C430*V430,IF($C430&gt;200,$C430*W430,"No Offer"))),"No Offer"))</f>
        <v/>
      </c>
      <c r="Y430" s="854" t="s">
        <v>392</v>
      </c>
      <c r="Z430" s="854" t="s">
        <v>392</v>
      </c>
      <c r="AA430" s="854" t="s">
        <v>392</v>
      </c>
      <c r="AB430" s="855" t="str">
        <f>IF((0=$C430),"",IFERROR(IF($C430&lt;50,$C430*Y430,IF(AND(50&lt;=$C430,$C430&lt;=200),$C430*Z430,IF($C430&gt;200,$C430*AA430,"No Offer"))),"No Offer"))</f>
        <v/>
      </c>
    </row>
    <row r="431" spans="1:28" x14ac:dyDescent="0.2">
      <c r="A431" s="851"/>
      <c r="B431" s="558"/>
      <c r="C431" s="851"/>
      <c r="D431" s="843"/>
      <c r="E431" s="852"/>
      <c r="F431" s="852"/>
      <c r="G431" s="852"/>
      <c r="H431" s="862"/>
      <c r="I431" s="854"/>
      <c r="J431" s="854"/>
      <c r="K431" s="854"/>
      <c r="L431" s="863"/>
      <c r="M431" s="852"/>
      <c r="N431" s="852"/>
      <c r="O431" s="852"/>
      <c r="P431" s="862"/>
      <c r="Q431" s="854"/>
      <c r="R431" s="854"/>
      <c r="S431" s="854"/>
      <c r="T431" s="863"/>
      <c r="U431" s="852"/>
      <c r="V431" s="852"/>
      <c r="W431" s="852"/>
      <c r="X431" s="862"/>
      <c r="Y431" s="878"/>
      <c r="Z431" s="878"/>
      <c r="AA431" s="878"/>
      <c r="AB431" s="863"/>
    </row>
    <row r="432" spans="1:28" ht="25.5" x14ac:dyDescent="0.2">
      <c r="A432" s="851" t="s">
        <v>3197</v>
      </c>
      <c r="B432" s="558" t="s">
        <v>3198</v>
      </c>
      <c r="C432" s="851">
        <f>'Series 1200 Input'!J432</f>
        <v>0</v>
      </c>
      <c r="D432" s="843" t="s">
        <v>451</v>
      </c>
      <c r="E432" s="852">
        <v>9.5500000000000007</v>
      </c>
      <c r="F432" s="852">
        <v>3.42</v>
      </c>
      <c r="G432" s="852">
        <v>2.2000000000000002</v>
      </c>
      <c r="H432" s="853" t="str">
        <f>IF((0=$C432),"",IFERROR(IF($C432&lt;50,$C432*E432,IF(AND(50&lt;=$C432,$C432&lt;=200),$C432*F432,IF($C432&gt;200,$C432*G432,"No Offer"))),"No Offer"))</f>
        <v/>
      </c>
      <c r="I432" s="854">
        <v>2</v>
      </c>
      <c r="J432" s="854">
        <v>2</v>
      </c>
      <c r="K432" s="854">
        <v>2</v>
      </c>
      <c r="L432" s="855" t="str">
        <f>IF((0=$C432),"",IFERROR(IF($C432&lt;50,$C432*I432,IF(AND(50&lt;=$C432,$C432&lt;=200),$C432*J432,IF($C432&gt;200,$C432*K432,"No Offer"))),"No Offer"))</f>
        <v/>
      </c>
      <c r="M432" s="852" t="s">
        <v>392</v>
      </c>
      <c r="N432" s="852" t="s">
        <v>392</v>
      </c>
      <c r="O432" s="852" t="s">
        <v>392</v>
      </c>
      <c r="P432" s="853" t="str">
        <f>IF((0=$C432),"",IFERROR(IF($C432&lt;50,$C432*M432,IF(AND(50&lt;=$C432,$C432&lt;=200),$C432*N432,IF($C432&gt;200,$C432*O432,"No Offer"))),"No Offer"))</f>
        <v/>
      </c>
      <c r="Q432" s="854">
        <v>1.75</v>
      </c>
      <c r="R432" s="854">
        <v>1.38</v>
      </c>
      <c r="S432" s="854">
        <v>1.38</v>
      </c>
      <c r="T432" s="855" t="str">
        <f>IF((0=$C432),"",IFERROR(IF($C432&lt;50,$C432*Q432,IF(AND(50&lt;=$C432,$C432&lt;=200),$C432*R432,IF($C432&gt;200,$C432*S432,"No Offer"))),"No Offer"))</f>
        <v/>
      </c>
      <c r="U432" s="852">
        <v>1.01</v>
      </c>
      <c r="V432" s="852">
        <v>0.97</v>
      </c>
      <c r="W432" s="852">
        <v>0.97</v>
      </c>
      <c r="X432" s="853" t="str">
        <f>IF((0=$C432),"",IFERROR(IF($C432&lt;50,$C432*U432,IF(AND(50&lt;=$C432,$C432&lt;=200),$C432*V432,IF($C432&gt;200,$C432*W432,"No Offer"))),"No Offer"))</f>
        <v/>
      </c>
      <c r="Y432" s="854" t="s">
        <v>392</v>
      </c>
      <c r="Z432" s="854" t="s">
        <v>392</v>
      </c>
      <c r="AA432" s="854" t="s">
        <v>392</v>
      </c>
      <c r="AB432" s="855" t="str">
        <f>IF((0=$C432),"",IFERROR(IF($C432&lt;50,$C432*Y432,IF(AND(50&lt;=$C432,$C432&lt;=200),$C432*Z432,IF($C432&gt;200,$C432*AA432,"No Offer"))),"No Offer"))</f>
        <v/>
      </c>
    </row>
    <row r="433" spans="1:28" x14ac:dyDescent="0.2">
      <c r="A433" s="851"/>
      <c r="B433" s="558"/>
      <c r="C433" s="851"/>
      <c r="D433" s="843"/>
      <c r="E433" s="852"/>
      <c r="F433" s="852"/>
      <c r="G433" s="852"/>
      <c r="H433" s="862"/>
      <c r="I433" s="854"/>
      <c r="J433" s="854"/>
      <c r="K433" s="854"/>
      <c r="L433" s="863"/>
      <c r="M433" s="852"/>
      <c r="N433" s="852"/>
      <c r="O433" s="852"/>
      <c r="P433" s="862"/>
      <c r="Q433" s="854"/>
      <c r="R433" s="854"/>
      <c r="S433" s="854"/>
      <c r="T433" s="863"/>
      <c r="U433" s="852"/>
      <c r="V433" s="852"/>
      <c r="W433" s="852"/>
      <c r="X433" s="862"/>
      <c r="Y433" s="878"/>
      <c r="Z433" s="878"/>
      <c r="AA433" s="878"/>
      <c r="AB433" s="863"/>
    </row>
    <row r="434" spans="1:28" ht="25.5" x14ac:dyDescent="0.2">
      <c r="A434" s="851" t="s">
        <v>3199</v>
      </c>
      <c r="B434" s="558" t="s">
        <v>3200</v>
      </c>
      <c r="C434" s="851">
        <f>'Series 1200 Input'!J434</f>
        <v>0</v>
      </c>
      <c r="D434" s="843" t="s">
        <v>451</v>
      </c>
      <c r="E434" s="852">
        <v>9.5500000000000007</v>
      </c>
      <c r="F434" s="852">
        <v>3.42</v>
      </c>
      <c r="G434" s="852">
        <v>2.2000000000000002</v>
      </c>
      <c r="H434" s="853" t="str">
        <f>IF((0=$C434),"",IFERROR(IF($C434&lt;50,$C434*E434,IF(AND(50&lt;=$C434,$C434&lt;=200),$C434*F434,IF($C434&gt;200,$C434*G434,"No Offer"))),"No Offer"))</f>
        <v/>
      </c>
      <c r="I434" s="854">
        <v>2</v>
      </c>
      <c r="J434" s="854">
        <v>2</v>
      </c>
      <c r="K434" s="854">
        <v>2</v>
      </c>
      <c r="L434" s="855" t="str">
        <f>IF((0=$C434),"",IFERROR(IF($C434&lt;50,$C434*I434,IF(AND(50&lt;=$C434,$C434&lt;=200),$C434*J434,IF($C434&gt;200,$C434*K434,"No Offer"))),"No Offer"))</f>
        <v/>
      </c>
      <c r="M434" s="852" t="s">
        <v>392</v>
      </c>
      <c r="N434" s="852" t="s">
        <v>392</v>
      </c>
      <c r="O434" s="852" t="s">
        <v>392</v>
      </c>
      <c r="P434" s="853" t="str">
        <f>IF((0=$C434),"",IFERROR(IF($C434&lt;50,$C434*M434,IF(AND(50&lt;=$C434,$C434&lt;=200),$C434*N434,IF($C434&gt;200,$C434*O434,"No Offer"))),"No Offer"))</f>
        <v/>
      </c>
      <c r="Q434" s="854">
        <v>1.75</v>
      </c>
      <c r="R434" s="854">
        <v>1.38</v>
      </c>
      <c r="S434" s="854">
        <v>1.38</v>
      </c>
      <c r="T434" s="855" t="str">
        <f>IF((0=$C434),"",IFERROR(IF($C434&lt;50,$C434*Q434,IF(AND(50&lt;=$C434,$C434&lt;=200),$C434*R434,IF($C434&gt;200,$C434*S434,"No Offer"))),"No Offer"))</f>
        <v/>
      </c>
      <c r="U434" s="852">
        <v>1.01</v>
      </c>
      <c r="V434" s="852">
        <v>0.97</v>
      </c>
      <c r="W434" s="852">
        <v>0.97</v>
      </c>
      <c r="X434" s="853" t="str">
        <f>IF((0=$C434),"",IFERROR(IF($C434&lt;50,$C434*U434,IF(AND(50&lt;=$C434,$C434&lt;=200),$C434*V434,IF($C434&gt;200,$C434*W434,"No Offer"))),"No Offer"))</f>
        <v/>
      </c>
      <c r="Y434" s="854" t="s">
        <v>392</v>
      </c>
      <c r="Z434" s="854" t="s">
        <v>392</v>
      </c>
      <c r="AA434" s="854" t="s">
        <v>392</v>
      </c>
      <c r="AB434" s="855" t="str">
        <f>IF((0=$C434),"",IFERROR(IF($C434&lt;50,$C434*Y434,IF(AND(50&lt;=$C434,$C434&lt;=200),$C434*Z434,IF($C434&gt;200,$C434*AA434,"No Offer"))),"No Offer"))</f>
        <v/>
      </c>
    </row>
    <row r="435" spans="1:28" x14ac:dyDescent="0.2">
      <c r="A435" s="851"/>
      <c r="B435" s="558"/>
      <c r="C435" s="851"/>
      <c r="D435" s="843"/>
      <c r="E435" s="852"/>
      <c r="F435" s="852"/>
      <c r="G435" s="852"/>
      <c r="H435" s="862"/>
      <c r="I435" s="854"/>
      <c r="J435" s="854"/>
      <c r="K435" s="854"/>
      <c r="L435" s="863"/>
      <c r="M435" s="852"/>
      <c r="N435" s="852"/>
      <c r="O435" s="852"/>
      <c r="P435" s="862"/>
      <c r="Q435" s="854"/>
      <c r="R435" s="854"/>
      <c r="S435" s="854"/>
      <c r="T435" s="863"/>
      <c r="U435" s="852"/>
      <c r="V435" s="852"/>
      <c r="W435" s="852"/>
      <c r="X435" s="862"/>
      <c r="Y435" s="878"/>
      <c r="Z435" s="878"/>
      <c r="AA435" s="878"/>
      <c r="AB435" s="863"/>
    </row>
    <row r="436" spans="1:28" ht="25.5" x14ac:dyDescent="0.2">
      <c r="A436" s="851" t="s">
        <v>3201</v>
      </c>
      <c r="B436" s="558" t="s">
        <v>3202</v>
      </c>
      <c r="C436" s="851">
        <f>'Series 1200 Input'!J436</f>
        <v>0</v>
      </c>
      <c r="D436" s="843" t="s">
        <v>451</v>
      </c>
      <c r="E436" s="852">
        <v>9.7200000000000006</v>
      </c>
      <c r="F436" s="852">
        <v>3.59</v>
      </c>
      <c r="G436" s="852">
        <v>2.66</v>
      </c>
      <c r="H436" s="853" t="str">
        <f>IF((0=$C436),"",IFERROR(IF($C436&lt;50,$C436*E436,IF(AND(50&lt;=$C436,$C436&lt;=200),$C436*F436,IF($C436&gt;200,$C436*G436,"No Offer"))),"No Offer"))</f>
        <v/>
      </c>
      <c r="I436" s="854">
        <v>2</v>
      </c>
      <c r="J436" s="854">
        <v>2</v>
      </c>
      <c r="K436" s="854">
        <v>2</v>
      </c>
      <c r="L436" s="855" t="str">
        <f>IF((0=$C436),"",IFERROR(IF($C436&lt;50,$C436*I436,IF(AND(50&lt;=$C436,$C436&lt;=200),$C436*J436,IF($C436&gt;200,$C436*K436,"No Offer"))),"No Offer"))</f>
        <v/>
      </c>
      <c r="M436" s="852" t="s">
        <v>392</v>
      </c>
      <c r="N436" s="852" t="s">
        <v>392</v>
      </c>
      <c r="O436" s="852" t="s">
        <v>392</v>
      </c>
      <c r="P436" s="853" t="str">
        <f>IF((0=$C436),"",IFERROR(IF($C436&lt;50,$C436*M436,IF(AND(50&lt;=$C436,$C436&lt;=200),$C436*N436,IF($C436&gt;200,$C436*O436,"No Offer"))),"No Offer"))</f>
        <v/>
      </c>
      <c r="Q436" s="854">
        <v>2.2999999999999998</v>
      </c>
      <c r="R436" s="854">
        <v>1.84</v>
      </c>
      <c r="S436" s="854">
        <v>1.84</v>
      </c>
      <c r="T436" s="855" t="str">
        <f>IF((0=$C436),"",IFERROR(IF($C436&lt;50,$C436*Q436,IF(AND(50&lt;=$C436,$C436&lt;=200),$C436*R436,IF($C436&gt;200,$C436*S436,"No Offer"))),"No Offer"))</f>
        <v/>
      </c>
      <c r="U436" s="852">
        <v>1.52</v>
      </c>
      <c r="V436" s="852">
        <v>1.45</v>
      </c>
      <c r="W436" s="852">
        <v>1.45</v>
      </c>
      <c r="X436" s="853" t="str">
        <f>IF((0=$C436),"",IFERROR(IF($C436&lt;50,$C436*U436,IF(AND(50&lt;=$C436,$C436&lt;=200),$C436*V436,IF($C436&gt;200,$C436*W436,"No Offer"))),"No Offer"))</f>
        <v/>
      </c>
      <c r="Y436" s="854" t="s">
        <v>392</v>
      </c>
      <c r="Z436" s="854" t="s">
        <v>392</v>
      </c>
      <c r="AA436" s="854" t="s">
        <v>392</v>
      </c>
      <c r="AB436" s="855" t="str">
        <f>IF((0=$C436),"",IFERROR(IF($C436&lt;50,$C436*Y436,IF(AND(50&lt;=$C436,$C436&lt;=200),$C436*Z436,IF($C436&gt;200,$C436*AA436,"No Offer"))),"No Offer"))</f>
        <v/>
      </c>
    </row>
    <row r="437" spans="1:28" x14ac:dyDescent="0.2">
      <c r="A437" s="851"/>
      <c r="B437" s="558"/>
      <c r="C437" s="851"/>
      <c r="D437" s="843"/>
      <c r="E437" s="852"/>
      <c r="F437" s="852"/>
      <c r="G437" s="852"/>
      <c r="H437" s="862"/>
      <c r="I437" s="854"/>
      <c r="J437" s="854"/>
      <c r="K437" s="854"/>
      <c r="L437" s="863"/>
      <c r="M437" s="852"/>
      <c r="N437" s="852"/>
      <c r="O437" s="852"/>
      <c r="P437" s="862"/>
      <c r="Q437" s="854"/>
      <c r="R437" s="854"/>
      <c r="S437" s="854"/>
      <c r="T437" s="863"/>
      <c r="U437" s="852"/>
      <c r="V437" s="852"/>
      <c r="W437" s="852"/>
      <c r="X437" s="862"/>
      <c r="Y437" s="878"/>
      <c r="Z437" s="878"/>
      <c r="AA437" s="878"/>
      <c r="AB437" s="863"/>
    </row>
    <row r="438" spans="1:28" ht="25.5" x14ac:dyDescent="0.2">
      <c r="A438" s="851" t="s">
        <v>3203</v>
      </c>
      <c r="B438" s="558" t="s">
        <v>3204</v>
      </c>
      <c r="C438" s="851">
        <f>'Series 1200 Input'!J438</f>
        <v>0</v>
      </c>
      <c r="D438" s="843" t="s">
        <v>451</v>
      </c>
      <c r="E438" s="852">
        <v>10.18</v>
      </c>
      <c r="F438" s="852">
        <v>4.99</v>
      </c>
      <c r="G438" s="852">
        <v>4.99</v>
      </c>
      <c r="H438" s="853" t="str">
        <f>IF((0=$C438),"",IFERROR(IF($C438&lt;50,$C438*E438,IF(AND(50&lt;=$C438,$C438&lt;=200),$C438*F438,IF($C438&gt;200,$C438*G438,"No Offer"))),"No Offer"))</f>
        <v/>
      </c>
      <c r="I438" s="854">
        <v>2</v>
      </c>
      <c r="J438" s="854">
        <v>2</v>
      </c>
      <c r="K438" s="854">
        <v>2</v>
      </c>
      <c r="L438" s="855" t="str">
        <f>IF((0=$C438),"",IFERROR(IF($C438&lt;50,$C438*I438,IF(AND(50&lt;=$C438,$C438&lt;=200),$C438*J438,IF($C438&gt;200,$C438*K438,"No Offer"))),"No Offer"))</f>
        <v/>
      </c>
      <c r="M438" s="852" t="s">
        <v>392</v>
      </c>
      <c r="N438" s="852" t="s">
        <v>392</v>
      </c>
      <c r="O438" s="852" t="s">
        <v>392</v>
      </c>
      <c r="P438" s="853" t="str">
        <f>IF((0=$C438),"",IFERROR(IF($C438&lt;50,$C438*M438,IF(AND(50&lt;=$C438,$C438&lt;=200),$C438*N438,IF($C438&gt;200,$C438*O438,"No Offer"))),"No Offer"))</f>
        <v/>
      </c>
      <c r="Q438" s="854">
        <v>2.9</v>
      </c>
      <c r="R438" s="854">
        <v>2.2999999999999998</v>
      </c>
      <c r="S438" s="854">
        <v>2.2999999999999998</v>
      </c>
      <c r="T438" s="855" t="str">
        <f>IF((0=$C438),"",IFERROR(IF($C438&lt;50,$C438*Q438,IF(AND(50&lt;=$C438,$C438&lt;=200),$C438*R438,IF($C438&gt;200,$C438*S438,"No Offer"))),"No Offer"))</f>
        <v/>
      </c>
      <c r="U438" s="852">
        <v>2.02</v>
      </c>
      <c r="V438" s="852">
        <v>1.94</v>
      </c>
      <c r="W438" s="852">
        <v>1.94</v>
      </c>
      <c r="X438" s="853" t="str">
        <f>IF((0=$C438),"",IFERROR(IF($C438&lt;50,$C438*U438,IF(AND(50&lt;=$C438,$C438&lt;=200),$C438*V438,IF($C438&gt;200,$C438*W438,"No Offer"))),"No Offer"))</f>
        <v/>
      </c>
      <c r="Y438" s="854" t="s">
        <v>392</v>
      </c>
      <c r="Z438" s="854" t="s">
        <v>392</v>
      </c>
      <c r="AA438" s="854" t="s">
        <v>392</v>
      </c>
      <c r="AB438" s="855" t="str">
        <f>IF((0=$C438),"",IFERROR(IF($C438&lt;50,$C438*Y438,IF(AND(50&lt;=$C438,$C438&lt;=200),$C438*Z438,IF($C438&gt;200,$C438*AA438,"No Offer"))),"No Offer"))</f>
        <v/>
      </c>
    </row>
    <row r="439" spans="1:28" x14ac:dyDescent="0.2">
      <c r="A439" s="851"/>
      <c r="B439" s="558"/>
      <c r="C439" s="851"/>
      <c r="D439" s="843"/>
      <c r="E439" s="852"/>
      <c r="F439" s="852"/>
      <c r="G439" s="852"/>
      <c r="H439" s="862"/>
      <c r="I439" s="854"/>
      <c r="J439" s="854"/>
      <c r="K439" s="854"/>
      <c r="L439" s="863"/>
      <c r="M439" s="852"/>
      <c r="N439" s="852"/>
      <c r="O439" s="852"/>
      <c r="P439" s="862"/>
      <c r="Q439" s="854"/>
      <c r="R439" s="854"/>
      <c r="S439" s="854"/>
      <c r="T439" s="863"/>
      <c r="U439" s="852"/>
      <c r="V439" s="852"/>
      <c r="W439" s="852"/>
      <c r="X439" s="862"/>
      <c r="Y439" s="878"/>
      <c r="Z439" s="878"/>
      <c r="AA439" s="878"/>
      <c r="AB439" s="863"/>
    </row>
    <row r="440" spans="1:28" ht="25.5" x14ac:dyDescent="0.2">
      <c r="A440" s="851" t="s">
        <v>3205</v>
      </c>
      <c r="B440" s="558" t="s">
        <v>3206</v>
      </c>
      <c r="C440" s="851">
        <f>'Series 1200 Input'!J440</f>
        <v>0</v>
      </c>
      <c r="D440" s="843" t="s">
        <v>451</v>
      </c>
      <c r="E440" s="852">
        <v>12.03</v>
      </c>
      <c r="F440" s="852">
        <v>8.58</v>
      </c>
      <c r="G440" s="852">
        <v>8.58</v>
      </c>
      <c r="H440" s="853" t="str">
        <f>IF((0=$C440),"",IFERROR(IF($C440&lt;50,$C440*E440,IF(AND(50&lt;=$C440,$C440&lt;=200),$C440*F440,IF($C440&gt;200,$C440*G440,"No Offer"))),"No Offer"))</f>
        <v/>
      </c>
      <c r="I440" s="854">
        <v>2</v>
      </c>
      <c r="J440" s="854">
        <v>2</v>
      </c>
      <c r="K440" s="854">
        <v>2</v>
      </c>
      <c r="L440" s="855" t="str">
        <f>IF((0=$C440),"",IFERROR(IF($C440&lt;50,$C440*I440,IF(AND(50&lt;=$C440,$C440&lt;=200),$C440*J440,IF($C440&gt;200,$C440*K440,"No Offer"))),"No Offer"))</f>
        <v/>
      </c>
      <c r="M440" s="852" t="s">
        <v>392</v>
      </c>
      <c r="N440" s="852" t="s">
        <v>392</v>
      </c>
      <c r="O440" s="852" t="s">
        <v>392</v>
      </c>
      <c r="P440" s="853" t="str">
        <f>IF((0=$C440),"",IFERROR(IF($C440&lt;50,$C440*M440,IF(AND(50&lt;=$C440,$C440&lt;=200),$C440*N440,IF($C440&gt;200,$C440*O440,"No Offer"))),"No Offer"))</f>
        <v/>
      </c>
      <c r="Q440" s="854">
        <v>6.9</v>
      </c>
      <c r="R440" s="854">
        <v>5.75</v>
      </c>
      <c r="S440" s="854">
        <v>5.75</v>
      </c>
      <c r="T440" s="855" t="str">
        <f>IF((0=$C440),"",IFERROR(IF($C440&lt;50,$C440*Q440,IF(AND(50&lt;=$C440,$C440&lt;=200),$C440*R440,IF($C440&gt;200,$C440*S440,"No Offer"))),"No Offer"))</f>
        <v/>
      </c>
      <c r="U440" s="852">
        <v>5.0599999999999996</v>
      </c>
      <c r="V440" s="852">
        <v>4.84</v>
      </c>
      <c r="W440" s="852">
        <v>4.84</v>
      </c>
      <c r="X440" s="853" t="str">
        <f>IF((0=$C440),"",IFERROR(IF($C440&lt;50,$C440*U440,IF(AND(50&lt;=$C440,$C440&lt;=200),$C440*V440,IF($C440&gt;200,$C440*W440,"No Offer"))),"No Offer"))</f>
        <v/>
      </c>
      <c r="Y440" s="854" t="s">
        <v>392</v>
      </c>
      <c r="Z440" s="854" t="s">
        <v>392</v>
      </c>
      <c r="AA440" s="854" t="s">
        <v>392</v>
      </c>
      <c r="AB440" s="855" t="str">
        <f>IF((0=$C440),"",IFERROR(IF($C440&lt;50,$C440*Y440,IF(AND(50&lt;=$C440,$C440&lt;=200),$C440*Z440,IF($C440&gt;200,$C440*AA440,"No Offer"))),"No Offer"))</f>
        <v/>
      </c>
    </row>
    <row r="441" spans="1:28" x14ac:dyDescent="0.2">
      <c r="A441" s="851"/>
      <c r="B441" s="558"/>
      <c r="C441" s="851"/>
      <c r="D441" s="843"/>
      <c r="E441" s="852"/>
      <c r="F441" s="852"/>
      <c r="G441" s="852"/>
      <c r="H441" s="862"/>
      <c r="I441" s="854"/>
      <c r="J441" s="854"/>
      <c r="K441" s="854"/>
      <c r="L441" s="863"/>
      <c r="M441" s="852"/>
      <c r="N441" s="852"/>
      <c r="O441" s="852"/>
      <c r="P441" s="862"/>
      <c r="Q441" s="854"/>
      <c r="R441" s="854"/>
      <c r="S441" s="854"/>
      <c r="T441" s="863"/>
      <c r="U441" s="852"/>
      <c r="V441" s="852"/>
      <c r="W441" s="852"/>
      <c r="X441" s="862"/>
      <c r="Y441" s="878"/>
      <c r="Z441" s="878"/>
      <c r="AA441" s="878"/>
      <c r="AB441" s="863"/>
    </row>
    <row r="442" spans="1:28" ht="25.5" x14ac:dyDescent="0.2">
      <c r="A442" s="851" t="s">
        <v>3207</v>
      </c>
      <c r="B442" s="558" t="s">
        <v>3208</v>
      </c>
      <c r="C442" s="851">
        <f>'Series 1200 Input'!J442</f>
        <v>0</v>
      </c>
      <c r="D442" s="843" t="s">
        <v>451</v>
      </c>
      <c r="E442" s="852">
        <v>9.7200000000000006</v>
      </c>
      <c r="F442" s="852">
        <v>3.59</v>
      </c>
      <c r="G442" s="852">
        <v>2.66</v>
      </c>
      <c r="H442" s="853" t="str">
        <f>IF((0=$C442),"",IFERROR(IF($C442&lt;50,$C442*E442,IF(AND(50&lt;=$C442,$C442&lt;=200),$C442*F442,IF($C442&gt;200,$C442*G442,"No Offer"))),"No Offer"))</f>
        <v/>
      </c>
      <c r="I442" s="854">
        <v>2</v>
      </c>
      <c r="J442" s="854">
        <v>2</v>
      </c>
      <c r="K442" s="854">
        <v>2</v>
      </c>
      <c r="L442" s="855" t="str">
        <f>IF((0=$C442),"",IFERROR(IF($C442&lt;50,$C442*I442,IF(AND(50&lt;=$C442,$C442&lt;=200),$C442*J442,IF($C442&gt;200,$C442*K442,"No Offer"))),"No Offer"))</f>
        <v/>
      </c>
      <c r="M442" s="852" t="s">
        <v>392</v>
      </c>
      <c r="N442" s="852" t="s">
        <v>392</v>
      </c>
      <c r="O442" s="852" t="s">
        <v>392</v>
      </c>
      <c r="P442" s="853" t="str">
        <f>IF((0=$C442),"",IFERROR(IF($C442&lt;50,$C442*M442,IF(AND(50&lt;=$C442,$C442&lt;=200),$C442*N442,IF($C442&gt;200,$C442*O442,"No Offer"))),"No Offer"))</f>
        <v/>
      </c>
      <c r="Q442" s="854">
        <v>2.2999999999999998</v>
      </c>
      <c r="R442" s="854">
        <v>1.84</v>
      </c>
      <c r="S442" s="854">
        <v>1.84</v>
      </c>
      <c r="T442" s="855" t="str">
        <f>IF((0=$C442),"",IFERROR(IF($C442&lt;50,$C442*Q442,IF(AND(50&lt;=$C442,$C442&lt;=200),$C442*R442,IF($C442&gt;200,$C442*S442,"No Offer"))),"No Offer"))</f>
        <v/>
      </c>
      <c r="U442" s="852">
        <v>1.73</v>
      </c>
      <c r="V442" s="852">
        <v>1.65</v>
      </c>
      <c r="W442" s="852">
        <v>1.65</v>
      </c>
      <c r="X442" s="853" t="str">
        <f>IF((0=$C442),"",IFERROR(IF($C442&lt;50,$C442*U442,IF(AND(50&lt;=$C442,$C442&lt;=200),$C442*V442,IF($C442&gt;200,$C442*W442,"No Offer"))),"No Offer"))</f>
        <v/>
      </c>
      <c r="Y442" s="854" t="s">
        <v>392</v>
      </c>
      <c r="Z442" s="854" t="s">
        <v>392</v>
      </c>
      <c r="AA442" s="854" t="s">
        <v>392</v>
      </c>
      <c r="AB442" s="855" t="str">
        <f>IF((0=$C442),"",IFERROR(IF($C442&lt;50,$C442*Y442,IF(AND(50&lt;=$C442,$C442&lt;=200),$C442*Z442,IF($C442&gt;200,$C442*AA442,"No Offer"))),"No Offer"))</f>
        <v/>
      </c>
    </row>
    <row r="443" spans="1:28" x14ac:dyDescent="0.2">
      <c r="A443" s="851"/>
      <c r="B443" s="597"/>
      <c r="C443" s="856"/>
      <c r="D443" s="843"/>
      <c r="E443" s="852"/>
      <c r="F443" s="852"/>
      <c r="G443" s="852"/>
      <c r="H443" s="862"/>
      <c r="I443" s="854"/>
      <c r="J443" s="854"/>
      <c r="K443" s="854"/>
      <c r="L443" s="863"/>
      <c r="M443" s="852"/>
      <c r="N443" s="852"/>
      <c r="O443" s="852"/>
      <c r="P443" s="862"/>
      <c r="Q443" s="854"/>
      <c r="R443" s="854"/>
      <c r="S443" s="854"/>
      <c r="T443" s="863"/>
      <c r="U443" s="852"/>
      <c r="V443" s="852"/>
      <c r="W443" s="852"/>
      <c r="X443" s="862"/>
      <c r="Y443" s="878"/>
      <c r="Z443" s="878"/>
      <c r="AA443" s="878"/>
      <c r="AB443" s="863"/>
    </row>
    <row r="444" spans="1:28" ht="25.5" x14ac:dyDescent="0.2">
      <c r="A444" s="851" t="s">
        <v>3209</v>
      </c>
      <c r="B444" s="558" t="s">
        <v>3210</v>
      </c>
      <c r="C444" s="851">
        <f>'Series 1200 Input'!J444</f>
        <v>0</v>
      </c>
      <c r="D444" s="843" t="s">
        <v>451</v>
      </c>
      <c r="E444" s="852">
        <v>10.18</v>
      </c>
      <c r="F444" s="852">
        <v>4.99</v>
      </c>
      <c r="G444" s="852">
        <v>4.99</v>
      </c>
      <c r="H444" s="853" t="str">
        <f>IF((0=$C444),"",IFERROR(IF($C444&lt;50,$C444*E444,IF(AND(50&lt;=$C444,$C444&lt;=200),$C444*F444,IF($C444&gt;200,$C444*G444,"No Offer"))),"No Offer"))</f>
        <v/>
      </c>
      <c r="I444" s="854">
        <v>2</v>
      </c>
      <c r="J444" s="854">
        <v>2</v>
      </c>
      <c r="K444" s="854">
        <v>2</v>
      </c>
      <c r="L444" s="855" t="str">
        <f>IF((0=$C444),"",IFERROR(IF($C444&lt;50,$C444*I444,IF(AND(50&lt;=$C444,$C444&lt;=200),$C444*J444,IF($C444&gt;200,$C444*K444,"No Offer"))),"No Offer"))</f>
        <v/>
      </c>
      <c r="M444" s="852" t="s">
        <v>392</v>
      </c>
      <c r="N444" s="852" t="s">
        <v>392</v>
      </c>
      <c r="O444" s="852" t="s">
        <v>392</v>
      </c>
      <c r="P444" s="853" t="str">
        <f>IF((0=$C444),"",IFERROR(IF($C444&lt;50,$C444*M444,IF(AND(50&lt;=$C444,$C444&lt;=200),$C444*N444,IF($C444&gt;200,$C444*O444,"No Offer"))),"No Offer"))</f>
        <v/>
      </c>
      <c r="Q444" s="854">
        <v>3.15</v>
      </c>
      <c r="R444" s="854">
        <v>2.5</v>
      </c>
      <c r="S444" s="854">
        <v>2.5</v>
      </c>
      <c r="T444" s="855" t="str">
        <f>IF((0=$C444),"",IFERROR(IF($C444&lt;50,$C444*Q444,IF(AND(50&lt;=$C444,$C444&lt;=200),$C444*R444,IF($C444&gt;200,$C444*S444,"No Offer"))),"No Offer"))</f>
        <v/>
      </c>
      <c r="U444" s="852">
        <v>2.2999999999999998</v>
      </c>
      <c r="V444" s="852">
        <v>2.2000000000000002</v>
      </c>
      <c r="W444" s="852">
        <v>2.2000000000000002</v>
      </c>
      <c r="X444" s="853" t="str">
        <f>IF((0=$C444),"",IFERROR(IF($C444&lt;50,$C444*U444,IF(AND(50&lt;=$C444,$C444&lt;=200),$C444*V444,IF($C444&gt;200,$C444*W444,"No Offer"))),"No Offer"))</f>
        <v/>
      </c>
      <c r="Y444" s="854" t="s">
        <v>392</v>
      </c>
      <c r="Z444" s="854" t="s">
        <v>392</v>
      </c>
      <c r="AA444" s="854" t="s">
        <v>392</v>
      </c>
      <c r="AB444" s="855" t="str">
        <f>IF((0=$C444),"",IFERROR(IF($C444&lt;50,$C444*Y444,IF(AND(50&lt;=$C444,$C444&lt;=200),$C444*Z444,IF($C444&gt;200,$C444*AA444,"No Offer"))),"No Offer"))</f>
        <v/>
      </c>
    </row>
    <row r="445" spans="1:28" x14ac:dyDescent="0.2">
      <c r="A445" s="851"/>
      <c r="B445" s="558"/>
      <c r="C445" s="851"/>
      <c r="D445" s="843"/>
      <c r="E445" s="852"/>
      <c r="F445" s="852"/>
      <c r="G445" s="852"/>
      <c r="H445" s="862"/>
      <c r="I445" s="854"/>
      <c r="J445" s="854"/>
      <c r="K445" s="854"/>
      <c r="L445" s="863"/>
      <c r="M445" s="852"/>
      <c r="N445" s="852"/>
      <c r="O445" s="852"/>
      <c r="P445" s="862"/>
      <c r="Q445" s="854"/>
      <c r="R445" s="854"/>
      <c r="S445" s="854"/>
      <c r="T445" s="863"/>
      <c r="U445" s="852"/>
      <c r="V445" s="852"/>
      <c r="W445" s="852"/>
      <c r="X445" s="862"/>
      <c r="Y445" s="878"/>
      <c r="Z445" s="878"/>
      <c r="AA445" s="878"/>
      <c r="AB445" s="863"/>
    </row>
    <row r="446" spans="1:28" ht="25.5" x14ac:dyDescent="0.2">
      <c r="A446" s="851" t="s">
        <v>3211</v>
      </c>
      <c r="B446" s="558" t="s">
        <v>3200</v>
      </c>
      <c r="C446" s="851">
        <f>'Series 1200 Input'!J446</f>
        <v>0</v>
      </c>
      <c r="D446" s="843" t="s">
        <v>451</v>
      </c>
      <c r="E446" s="852">
        <v>9.5500000000000007</v>
      </c>
      <c r="F446" s="852">
        <v>3.42</v>
      </c>
      <c r="G446" s="852">
        <v>2.2000000000000002</v>
      </c>
      <c r="H446" s="853" t="str">
        <f>IF((0=$C446),"",IFERROR(IF($C446&lt;50,$C446*E446,IF(AND(50&lt;=$C446,$C446&lt;=200),$C446*F446,IF($C446&gt;200,$C446*G446,"No Offer"))),"No Offer"))</f>
        <v/>
      </c>
      <c r="I446" s="854">
        <v>2</v>
      </c>
      <c r="J446" s="854">
        <v>2</v>
      </c>
      <c r="K446" s="854">
        <v>2</v>
      </c>
      <c r="L446" s="855" t="str">
        <f>IF((0=$C446),"",IFERROR(IF($C446&lt;50,$C446*I446,IF(AND(50&lt;=$C446,$C446&lt;=200),$C446*J446,IF($C446&gt;200,$C446*K446,"No Offer"))),"No Offer"))</f>
        <v/>
      </c>
      <c r="M446" s="852" t="s">
        <v>392</v>
      </c>
      <c r="N446" s="852" t="s">
        <v>392</v>
      </c>
      <c r="O446" s="852" t="s">
        <v>392</v>
      </c>
      <c r="P446" s="853" t="str">
        <f>IF((0=$C446),"",IFERROR(IF($C446&lt;50,$C446*M446,IF(AND(50&lt;=$C446,$C446&lt;=200),$C446*N446,IF($C446&gt;200,$C446*O446,"No Offer"))),"No Offer"))</f>
        <v/>
      </c>
      <c r="Q446" s="854">
        <v>1.75</v>
      </c>
      <c r="R446" s="854">
        <v>1.38</v>
      </c>
      <c r="S446" s="854">
        <v>1.38</v>
      </c>
      <c r="T446" s="855" t="str">
        <f>IF((0=$C446),"",IFERROR(IF($C446&lt;50,$C446*Q446,IF(AND(50&lt;=$C446,$C446&lt;=200),$C446*R446,IF($C446&gt;200,$C446*S446,"No Offer"))),"No Offer"))</f>
        <v/>
      </c>
      <c r="U446" s="852">
        <v>1.01</v>
      </c>
      <c r="V446" s="852">
        <v>0.97</v>
      </c>
      <c r="W446" s="852">
        <v>0.97</v>
      </c>
      <c r="X446" s="853" t="str">
        <f>IF((0=$C446),"",IFERROR(IF($C446&lt;50,$C446*U446,IF(AND(50&lt;=$C446,$C446&lt;=200),$C446*V446,IF($C446&gt;200,$C446*W446,"No Offer"))),"No Offer"))</f>
        <v/>
      </c>
      <c r="Y446" s="854" t="s">
        <v>392</v>
      </c>
      <c r="Z446" s="854" t="s">
        <v>392</v>
      </c>
      <c r="AA446" s="854" t="s">
        <v>392</v>
      </c>
      <c r="AB446" s="855" t="str">
        <f>IF((0=$C446),"",IFERROR(IF($C446&lt;50,$C446*Y446,IF(AND(50&lt;=$C446,$C446&lt;=200),$C446*Z446,IF($C446&gt;200,$C446*AA446,"No Offer"))),"No Offer"))</f>
        <v/>
      </c>
    </row>
    <row r="447" spans="1:28" x14ac:dyDescent="0.2">
      <c r="A447" s="851"/>
      <c r="B447" s="558"/>
      <c r="C447" s="851"/>
      <c r="D447" s="843"/>
      <c r="E447" s="852"/>
      <c r="F447" s="852"/>
      <c r="G447" s="852"/>
      <c r="H447" s="862"/>
      <c r="I447" s="854"/>
      <c r="J447" s="854"/>
      <c r="K447" s="854"/>
      <c r="L447" s="863"/>
      <c r="M447" s="852"/>
      <c r="N447" s="852"/>
      <c r="O447" s="852"/>
      <c r="P447" s="862"/>
      <c r="Q447" s="854"/>
      <c r="R447" s="854"/>
      <c r="S447" s="854"/>
      <c r="T447" s="863"/>
      <c r="U447" s="852"/>
      <c r="V447" s="852"/>
      <c r="W447" s="852"/>
      <c r="X447" s="862"/>
      <c r="Y447" s="878"/>
      <c r="Z447" s="878"/>
      <c r="AA447" s="878"/>
      <c r="AB447" s="863"/>
    </row>
    <row r="448" spans="1:28" ht="25.5" x14ac:dyDescent="0.2">
      <c r="A448" s="851" t="s">
        <v>3212</v>
      </c>
      <c r="B448" s="687" t="s">
        <v>3198</v>
      </c>
      <c r="C448" s="877">
        <f>'Series 1200 Input'!J448</f>
        <v>0</v>
      </c>
      <c r="D448" s="889" t="s">
        <v>451</v>
      </c>
      <c r="E448" s="852">
        <v>9.5500000000000007</v>
      </c>
      <c r="F448" s="852">
        <v>3.42</v>
      </c>
      <c r="G448" s="852">
        <v>2.2000000000000002</v>
      </c>
      <c r="H448" s="853" t="str">
        <f>IF((0=$C448),"",IFERROR(IF($C448&lt;50,$C448*E448,IF(AND(50&lt;=$C448,$C448&lt;=200),$C448*F448,IF($C448&gt;200,$C448*G448,"No Offer"))),"No Offer"))</f>
        <v/>
      </c>
      <c r="I448" s="854">
        <v>2</v>
      </c>
      <c r="J448" s="854">
        <v>2</v>
      </c>
      <c r="K448" s="854">
        <v>2</v>
      </c>
      <c r="L448" s="855" t="str">
        <f>IF((0=$C448),"",IFERROR(IF($C448&lt;50,$C448*I448,IF(AND(50&lt;=$C448,$C448&lt;=200),$C448*J448,IF($C448&gt;200,$C448*K448,"No Offer"))),"No Offer"))</f>
        <v/>
      </c>
      <c r="M448" s="852" t="s">
        <v>392</v>
      </c>
      <c r="N448" s="852" t="s">
        <v>392</v>
      </c>
      <c r="O448" s="852" t="s">
        <v>392</v>
      </c>
      <c r="P448" s="853" t="str">
        <f>IF((0=$C448),"",IFERROR(IF($C448&lt;50,$C448*M448,IF(AND(50&lt;=$C448,$C448&lt;=200),$C448*N448,IF($C448&gt;200,$C448*O448,"No Offer"))),"No Offer"))</f>
        <v/>
      </c>
      <c r="Q448" s="854">
        <v>1.75</v>
      </c>
      <c r="R448" s="854">
        <v>1.38</v>
      </c>
      <c r="S448" s="854">
        <v>1.38</v>
      </c>
      <c r="T448" s="855" t="str">
        <f>IF((0=$C448),"",IFERROR(IF($C448&lt;50,$C448*Q448,IF(AND(50&lt;=$C448,$C448&lt;=200),$C448*R448,IF($C448&gt;200,$C448*S448,"No Offer"))),"No Offer"))</f>
        <v/>
      </c>
      <c r="U448" s="852">
        <v>1.01</v>
      </c>
      <c r="V448" s="852">
        <v>0.97</v>
      </c>
      <c r="W448" s="852">
        <v>0.97</v>
      </c>
      <c r="X448" s="853" t="str">
        <f>IF((0=$C448),"",IFERROR(IF($C448&lt;50,$C448*U448,IF(AND(50&lt;=$C448,$C448&lt;=200),$C448*V448,IF($C448&gt;200,$C448*W448,"No Offer"))),"No Offer"))</f>
        <v/>
      </c>
      <c r="Y448" s="854" t="s">
        <v>392</v>
      </c>
      <c r="Z448" s="854" t="s">
        <v>392</v>
      </c>
      <c r="AA448" s="854" t="s">
        <v>392</v>
      </c>
      <c r="AB448" s="855" t="str">
        <f>IF((0=$C448),"",IFERROR(IF($C448&lt;50,$C448*Y448,IF(AND(50&lt;=$C448,$C448&lt;=200),$C448*Z448,IF($C448&gt;200,$C448*AA448,"No Offer"))),"No Offer"))</f>
        <v/>
      </c>
    </row>
    <row r="449" spans="1:28" x14ac:dyDescent="0.2">
      <c r="A449" s="851"/>
      <c r="B449" s="558"/>
      <c r="C449" s="851"/>
      <c r="D449" s="843"/>
      <c r="E449" s="852"/>
      <c r="F449" s="852"/>
      <c r="G449" s="852"/>
      <c r="H449" s="862"/>
      <c r="I449" s="854"/>
      <c r="J449" s="854"/>
      <c r="K449" s="854"/>
      <c r="L449" s="863"/>
      <c r="M449" s="852"/>
      <c r="N449" s="852"/>
      <c r="O449" s="852"/>
      <c r="P449" s="862"/>
      <c r="Q449" s="854"/>
      <c r="R449" s="854"/>
      <c r="S449" s="854"/>
      <c r="T449" s="863"/>
      <c r="U449" s="852"/>
      <c r="V449" s="852"/>
      <c r="W449" s="852"/>
      <c r="X449" s="862"/>
      <c r="Y449" s="878"/>
      <c r="Z449" s="878"/>
      <c r="AA449" s="878"/>
      <c r="AB449" s="863"/>
    </row>
    <row r="450" spans="1:28" ht="25.5" x14ac:dyDescent="0.2">
      <c r="A450" s="851" t="s">
        <v>3213</v>
      </c>
      <c r="B450" s="558" t="s">
        <v>3214</v>
      </c>
      <c r="C450" s="851">
        <f>'Series 1200 Input'!J450</f>
        <v>0</v>
      </c>
      <c r="D450" s="843" t="s">
        <v>451</v>
      </c>
      <c r="E450" s="852" t="s">
        <v>403</v>
      </c>
      <c r="F450" s="852" t="s">
        <v>403</v>
      </c>
      <c r="G450" s="852" t="s">
        <v>403</v>
      </c>
      <c r="H450" s="853" t="str">
        <f>IF((0=$C450),"",IFERROR(IF($C450&lt;50,$C450*E450,IF(AND(50&lt;=$C450,$C450&lt;=200),$C450*F450,IF($C450&gt;200,$C450*G450,"No Offer"))),"No Offer"))</f>
        <v/>
      </c>
      <c r="I450" s="854">
        <v>2</v>
      </c>
      <c r="J450" s="854">
        <v>2</v>
      </c>
      <c r="K450" s="854">
        <v>2</v>
      </c>
      <c r="L450" s="855" t="str">
        <f>IF((0=$C450),"",IFERROR(IF($C450&lt;50,$C450*I450,IF(AND(50&lt;=$C450,$C450&lt;=200),$C450*J450,IF($C450&gt;200,$C450*K450,"No Offer"))),"No Offer"))</f>
        <v/>
      </c>
      <c r="M450" s="852" t="s">
        <v>392</v>
      </c>
      <c r="N450" s="852" t="s">
        <v>392</v>
      </c>
      <c r="O450" s="852" t="s">
        <v>392</v>
      </c>
      <c r="P450" s="853" t="str">
        <f>IF((0=$C450),"",IFERROR(IF($C450&lt;50,$C450*M450,IF(AND(50&lt;=$C450,$C450&lt;=200),$C450*N450,IF($C450&gt;200,$C450*O450,"No Offer"))),"No Offer"))</f>
        <v/>
      </c>
      <c r="Q450" s="854">
        <v>4.3</v>
      </c>
      <c r="R450" s="854">
        <v>3.45</v>
      </c>
      <c r="S450" s="854">
        <v>3.45</v>
      </c>
      <c r="T450" s="855" t="str">
        <f>IF((0=$C450),"",IFERROR(IF($C450&lt;50,$C450*Q450,IF(AND(50&lt;=$C450,$C450&lt;=200),$C450*R450,IF($C450&gt;200,$C450*S450,"No Offer"))),"No Offer"))</f>
        <v/>
      </c>
      <c r="U450" s="852">
        <v>2.7</v>
      </c>
      <c r="V450" s="852">
        <v>2.59</v>
      </c>
      <c r="W450" s="852">
        <v>2.59</v>
      </c>
      <c r="X450" s="853" t="str">
        <f>IF((0=$C450),"",IFERROR(IF($C450&lt;50,$C450*U450,IF(AND(50&lt;=$C450,$C450&lt;=200),$C450*V450,IF($C450&gt;200,$C450*W450,"No Offer"))),"No Offer"))</f>
        <v/>
      </c>
      <c r="Y450" s="854" t="s">
        <v>392</v>
      </c>
      <c r="Z450" s="854" t="s">
        <v>392</v>
      </c>
      <c r="AA450" s="854" t="s">
        <v>392</v>
      </c>
      <c r="AB450" s="855" t="str">
        <f>IF((0=$C450),"",IFERROR(IF($C450&lt;50,$C450*Y450,IF(AND(50&lt;=$C450,$C450&lt;=200),$C450*Z450,IF($C450&gt;200,$C450*AA450,"No Offer"))),"No Offer"))</f>
        <v/>
      </c>
    </row>
    <row r="451" spans="1:28" x14ac:dyDescent="0.2">
      <c r="A451" s="851"/>
      <c r="B451" s="558"/>
      <c r="C451" s="851"/>
      <c r="D451" s="843"/>
      <c r="E451" s="852"/>
      <c r="F451" s="852"/>
      <c r="G451" s="852"/>
      <c r="H451" s="862"/>
      <c r="I451" s="854"/>
      <c r="J451" s="854"/>
      <c r="K451" s="854"/>
      <c r="L451" s="863"/>
      <c r="M451" s="852"/>
      <c r="N451" s="852"/>
      <c r="O451" s="852"/>
      <c r="P451" s="862"/>
      <c r="Q451" s="854"/>
      <c r="R451" s="854"/>
      <c r="S451" s="854"/>
      <c r="T451" s="863"/>
      <c r="U451" s="852"/>
      <c r="V451" s="852"/>
      <c r="W451" s="852"/>
      <c r="X451" s="862"/>
      <c r="Y451" s="878"/>
      <c r="Z451" s="878"/>
      <c r="AA451" s="878"/>
      <c r="AB451" s="863"/>
    </row>
    <row r="452" spans="1:28" ht="25.5" x14ac:dyDescent="0.2">
      <c r="A452" s="851" t="s">
        <v>3215</v>
      </c>
      <c r="B452" s="558" t="s">
        <v>3216</v>
      </c>
      <c r="C452" s="851">
        <f>'Series 1200 Input'!J452</f>
        <v>0</v>
      </c>
      <c r="D452" s="843" t="s">
        <v>451</v>
      </c>
      <c r="E452" s="852" t="s">
        <v>403</v>
      </c>
      <c r="F452" s="852" t="s">
        <v>403</v>
      </c>
      <c r="G452" s="852" t="s">
        <v>403</v>
      </c>
      <c r="H452" s="853" t="str">
        <f>IF((0=$C452),"",IFERROR(IF($C452&lt;50,$C452*E452,IF(AND(50&lt;=$C452,$C452&lt;=200),$C452*F452,IF($C452&gt;200,$C452*G452,"No Offer"))),"No Offer"))</f>
        <v/>
      </c>
      <c r="I452" s="854">
        <v>2</v>
      </c>
      <c r="J452" s="854">
        <v>2</v>
      </c>
      <c r="K452" s="854">
        <v>2</v>
      </c>
      <c r="L452" s="855" t="str">
        <f>IF((0=$C452),"",IFERROR(IF($C452&lt;50,$C452*I452,IF(AND(50&lt;=$C452,$C452&lt;=200),$C452*J452,IF($C452&gt;200,$C452*K452,"No Offer"))),"No Offer"))</f>
        <v/>
      </c>
      <c r="M452" s="852" t="s">
        <v>392</v>
      </c>
      <c r="N452" s="852" t="s">
        <v>392</v>
      </c>
      <c r="O452" s="852" t="s">
        <v>392</v>
      </c>
      <c r="P452" s="853" t="str">
        <f>IF((0=$C452),"",IFERROR(IF($C452&lt;50,$C452*M452,IF(AND(50&lt;=$C452,$C452&lt;=200),$C452*N452,IF($C452&gt;200,$C452*O452,"No Offer"))),"No Offer"))</f>
        <v/>
      </c>
      <c r="Q452" s="854">
        <v>4.75</v>
      </c>
      <c r="R452" s="854">
        <v>3.8</v>
      </c>
      <c r="S452" s="854">
        <v>3.8</v>
      </c>
      <c r="T452" s="855" t="str">
        <f>IF((0=$C452),"",IFERROR(IF($C452&lt;50,$C452*Q452,IF(AND(50&lt;=$C452,$C452&lt;=200),$C452*R452,IF($C452&gt;200,$C452*S452,"No Offer"))),"No Offer"))</f>
        <v/>
      </c>
      <c r="U452" s="852">
        <v>3.39</v>
      </c>
      <c r="V452" s="852">
        <v>3.25</v>
      </c>
      <c r="W452" s="852">
        <v>3.25</v>
      </c>
      <c r="X452" s="853" t="str">
        <f>IF((0=$C452),"",IFERROR(IF($C452&lt;50,$C452*U452,IF(AND(50&lt;=$C452,$C452&lt;=200),$C452*V452,IF($C452&gt;200,$C452*W452,"No Offer"))),"No Offer"))</f>
        <v/>
      </c>
      <c r="Y452" s="854" t="s">
        <v>392</v>
      </c>
      <c r="Z452" s="854" t="s">
        <v>392</v>
      </c>
      <c r="AA452" s="854" t="s">
        <v>392</v>
      </c>
      <c r="AB452" s="855" t="str">
        <f>IF((0=$C452),"",IFERROR(IF($C452&lt;50,$C452*Y452,IF(AND(50&lt;=$C452,$C452&lt;=200),$C452*Z452,IF($C452&gt;200,$C452*AA452,"No Offer"))),"No Offer"))</f>
        <v/>
      </c>
    </row>
    <row r="453" spans="1:28" x14ac:dyDescent="0.2">
      <c r="A453" s="851"/>
      <c r="B453" s="558"/>
      <c r="C453" s="851"/>
      <c r="D453" s="843"/>
      <c r="E453" s="852"/>
      <c r="F453" s="852"/>
      <c r="G453" s="852"/>
      <c r="H453" s="862"/>
      <c r="I453" s="854"/>
      <c r="J453" s="854"/>
      <c r="K453" s="854"/>
      <c r="L453" s="863"/>
      <c r="M453" s="852"/>
      <c r="N453" s="852"/>
      <c r="O453" s="852"/>
      <c r="P453" s="862"/>
      <c r="Q453" s="854"/>
      <c r="R453" s="854"/>
      <c r="S453" s="854"/>
      <c r="T453" s="863"/>
      <c r="U453" s="852"/>
      <c r="V453" s="852"/>
      <c r="W453" s="852"/>
      <c r="X453" s="862"/>
      <c r="Y453" s="878"/>
      <c r="Z453" s="878"/>
      <c r="AA453" s="878"/>
      <c r="AB453" s="863"/>
    </row>
    <row r="454" spans="1:28" ht="25.5" x14ac:dyDescent="0.2">
      <c r="A454" s="851" t="s">
        <v>3217</v>
      </c>
      <c r="B454" s="558" t="s">
        <v>3218</v>
      </c>
      <c r="C454" s="851">
        <f>'Series 1200 Input'!J454</f>
        <v>0</v>
      </c>
      <c r="D454" s="843" t="s">
        <v>451</v>
      </c>
      <c r="E454" s="852" t="s">
        <v>403</v>
      </c>
      <c r="F454" s="852" t="s">
        <v>403</v>
      </c>
      <c r="G454" s="852" t="s">
        <v>403</v>
      </c>
      <c r="H454" s="853" t="str">
        <f>IF((0=$C454),"",IFERROR(IF($C454&lt;50,$C454*E454,IF(AND(50&lt;=$C454,$C454&lt;=200),$C454*F454,IF($C454&gt;200,$C454*G454,"No Offer"))),"No Offer"))</f>
        <v/>
      </c>
      <c r="I454" s="854">
        <v>2</v>
      </c>
      <c r="J454" s="854">
        <v>2</v>
      </c>
      <c r="K454" s="854">
        <v>2</v>
      </c>
      <c r="L454" s="855" t="str">
        <f>IF((0=$C454),"",IFERROR(IF($C454&lt;50,$C454*I454,IF(AND(50&lt;=$C454,$C454&lt;=200),$C454*J454,IF($C454&gt;200,$C454*K454,"No Offer"))),"No Offer"))</f>
        <v/>
      </c>
      <c r="M454" s="852" t="s">
        <v>392</v>
      </c>
      <c r="N454" s="852" t="s">
        <v>392</v>
      </c>
      <c r="O454" s="852" t="s">
        <v>392</v>
      </c>
      <c r="P454" s="853" t="str">
        <f>IF((0=$C454),"",IFERROR(IF($C454&lt;50,$C454*M454,IF(AND(50&lt;=$C454,$C454&lt;=200),$C454*N454,IF($C454&gt;200,$C454*O454,"No Offer"))),"No Offer"))</f>
        <v/>
      </c>
      <c r="Q454" s="854">
        <v>4.75</v>
      </c>
      <c r="R454" s="854">
        <v>3.8</v>
      </c>
      <c r="S454" s="854">
        <v>3.8</v>
      </c>
      <c r="T454" s="855" t="str">
        <f>IF((0=$C454),"",IFERROR(IF($C454&lt;50,$C454*Q454,IF(AND(50&lt;=$C454,$C454&lt;=200),$C454*R454,IF($C454&gt;200,$C454*S454,"No Offer"))),"No Offer"))</f>
        <v/>
      </c>
      <c r="U454" s="852">
        <v>3.16</v>
      </c>
      <c r="V454" s="852">
        <v>3.03</v>
      </c>
      <c r="W454" s="852">
        <v>3.03</v>
      </c>
      <c r="X454" s="853" t="str">
        <f>IF((0=$C454),"",IFERROR(IF($C454&lt;50,$C454*U454,IF(AND(50&lt;=$C454,$C454&lt;=200),$C454*V454,IF($C454&gt;200,$C454*W454,"No Offer"))),"No Offer"))</f>
        <v/>
      </c>
      <c r="Y454" s="854" t="s">
        <v>392</v>
      </c>
      <c r="Z454" s="854" t="s">
        <v>392</v>
      </c>
      <c r="AA454" s="854" t="s">
        <v>392</v>
      </c>
      <c r="AB454" s="855" t="str">
        <f>IF((0=$C454),"",IFERROR(IF($C454&lt;50,$C454*Y454,IF(AND(50&lt;=$C454,$C454&lt;=200),$C454*Z454,IF($C454&gt;200,$C454*AA454,"No Offer"))),"No Offer"))</f>
        <v/>
      </c>
    </row>
    <row r="455" spans="1:28" x14ac:dyDescent="0.2">
      <c r="A455" s="851"/>
      <c r="B455" s="558"/>
      <c r="C455" s="851"/>
      <c r="D455" s="843"/>
      <c r="E455" s="852"/>
      <c r="F455" s="852"/>
      <c r="G455" s="852"/>
      <c r="H455" s="862"/>
      <c r="I455" s="854"/>
      <c r="J455" s="854"/>
      <c r="K455" s="854"/>
      <c r="L455" s="863"/>
      <c r="M455" s="852"/>
      <c r="N455" s="852"/>
      <c r="O455" s="852"/>
      <c r="P455" s="862"/>
      <c r="Q455" s="854"/>
      <c r="R455" s="854"/>
      <c r="S455" s="854"/>
      <c r="T455" s="863"/>
      <c r="U455" s="852"/>
      <c r="V455" s="852"/>
      <c r="W455" s="852"/>
      <c r="X455" s="862"/>
      <c r="Y455" s="854"/>
      <c r="Z455" s="854"/>
      <c r="AA455" s="854"/>
      <c r="AB455" s="863"/>
    </row>
    <row r="456" spans="1:28" x14ac:dyDescent="0.2">
      <c r="A456" s="866"/>
      <c r="B456" s="746"/>
      <c r="C456" s="866"/>
      <c r="D456" s="846"/>
      <c r="E456" s="887" t="s">
        <v>2389</v>
      </c>
      <c r="F456" s="887" t="s">
        <v>1060</v>
      </c>
      <c r="G456" s="887" t="s">
        <v>486</v>
      </c>
      <c r="H456" s="888"/>
      <c r="I456" s="887" t="s">
        <v>2389</v>
      </c>
      <c r="J456" s="887" t="s">
        <v>1060</v>
      </c>
      <c r="K456" s="887" t="s">
        <v>486</v>
      </c>
      <c r="L456" s="888"/>
      <c r="M456" s="887" t="s">
        <v>2389</v>
      </c>
      <c r="N456" s="887" t="s">
        <v>1060</v>
      </c>
      <c r="O456" s="887" t="s">
        <v>486</v>
      </c>
      <c r="P456" s="888"/>
      <c r="Q456" s="887" t="s">
        <v>2389</v>
      </c>
      <c r="R456" s="887" t="s">
        <v>1060</v>
      </c>
      <c r="S456" s="887" t="s">
        <v>486</v>
      </c>
      <c r="T456" s="888"/>
      <c r="U456" s="887" t="s">
        <v>2389</v>
      </c>
      <c r="V456" s="887" t="s">
        <v>1060</v>
      </c>
      <c r="W456" s="887" t="s">
        <v>486</v>
      </c>
      <c r="X456" s="888"/>
      <c r="Y456" s="887" t="s">
        <v>2389</v>
      </c>
      <c r="Z456" s="887" t="s">
        <v>1060</v>
      </c>
      <c r="AA456" s="887" t="s">
        <v>486</v>
      </c>
      <c r="AB456" s="888"/>
    </row>
    <row r="457" spans="1:28" x14ac:dyDescent="0.2">
      <c r="A457" s="851"/>
      <c r="B457" s="558"/>
      <c r="C457" s="851"/>
      <c r="D457" s="843"/>
      <c r="E457" s="852"/>
      <c r="F457" s="852"/>
      <c r="G457" s="852"/>
      <c r="H457" s="862"/>
      <c r="I457" s="854"/>
      <c r="J457" s="854"/>
      <c r="K457" s="854"/>
      <c r="L457" s="863"/>
      <c r="M457" s="852"/>
      <c r="N457" s="852"/>
      <c r="O457" s="852"/>
      <c r="P457" s="862"/>
      <c r="Q457" s="854"/>
      <c r="R457" s="854"/>
      <c r="S457" s="854"/>
      <c r="T457" s="863"/>
      <c r="U457" s="852"/>
      <c r="V457" s="852"/>
      <c r="W457" s="852"/>
      <c r="X457" s="862"/>
      <c r="Y457" s="854"/>
      <c r="Z457" s="854"/>
      <c r="AA457" s="854"/>
      <c r="AB457" s="863"/>
    </row>
    <row r="458" spans="1:28" ht="25.5" x14ac:dyDescent="0.2">
      <c r="A458" s="851" t="s">
        <v>3219</v>
      </c>
      <c r="B458" s="558" t="s">
        <v>3220</v>
      </c>
      <c r="C458" s="851">
        <f>'Series 1200 Input'!J458</f>
        <v>0</v>
      </c>
      <c r="D458" s="843" t="s">
        <v>30</v>
      </c>
      <c r="E458" s="852">
        <v>189.46</v>
      </c>
      <c r="F458" s="852">
        <v>66.94</v>
      </c>
      <c r="G458" s="852">
        <v>36.299999999999997</v>
      </c>
      <c r="H458" s="853" t="str">
        <f>IF((0=$C458),"",IFERROR(IF($C458&lt;2,$C458*E458,IF(AND(2&lt;=$C458,$C458&lt;=10),$C458*F458,IF($C458&gt;10,$C458*G458,"No Offer"))),"No Offer"))</f>
        <v/>
      </c>
      <c r="I458" s="854">
        <v>25</v>
      </c>
      <c r="J458" s="854">
        <v>25</v>
      </c>
      <c r="K458" s="854">
        <v>25</v>
      </c>
      <c r="L458" s="855" t="str">
        <f>IF((0=$C458),"",IFERROR(IF($C458&lt;2,$C458*I458,IF(AND(2&lt;=$C458,$C458&lt;=10),$C458*J458,IF($C458&gt;10,$C458*K458,"No Offer"))),"No Offer"))</f>
        <v/>
      </c>
      <c r="M458" s="852" t="s">
        <v>392</v>
      </c>
      <c r="N458" s="852" t="s">
        <v>392</v>
      </c>
      <c r="O458" s="852" t="s">
        <v>392</v>
      </c>
      <c r="P458" s="853" t="str">
        <f>IF((0=$C458),"",IFERROR(IF($C458&lt;2,$C458*M458,IF(AND(2&lt;=$C458,$C458&lt;=10),$C458*N458,IF($C458&gt;10,$C458*O458,"No Offer"))),"No Offer"))</f>
        <v/>
      </c>
      <c r="Q458" s="854">
        <v>18</v>
      </c>
      <c r="R458" s="854">
        <v>18</v>
      </c>
      <c r="S458" s="854">
        <v>18</v>
      </c>
      <c r="T458" s="855" t="str">
        <f>IF((0=$C458),"",IFERROR(IF($C458&lt;2,$C458*Q458,IF(AND(2&lt;=$C458,$C458&lt;=10),$C458*R458,IF($C458&gt;10,$C458*S458,"No Offer"))),"No Offer"))</f>
        <v/>
      </c>
      <c r="U458" s="852">
        <v>27.6</v>
      </c>
      <c r="V458" s="852">
        <v>26.4</v>
      </c>
      <c r="W458" s="852">
        <v>26.4</v>
      </c>
      <c r="X458" s="853" t="str">
        <f>IF((0=$C458),"",IFERROR(IF($C458&lt;2,$C458*U458,IF(AND(2&lt;=$C458,$C458&lt;=10),$C458*V458,IF($C458&gt;10,$C458*W458,"No Offer"))),"No Offer"))</f>
        <v/>
      </c>
      <c r="Y458" s="854" t="s">
        <v>392</v>
      </c>
      <c r="Z458" s="854" t="s">
        <v>392</v>
      </c>
      <c r="AA458" s="854" t="s">
        <v>392</v>
      </c>
      <c r="AB458" s="855" t="str">
        <f>IF((0=$C458),"",IFERROR(IF($C458&lt;2,$C458*Y458,IF(AND(2&lt;=$C458,$C458&lt;=10),$C458*Z458,IF($C458&gt;10,$C458*AA458,"No Offer"))),"No Offer"))</f>
        <v/>
      </c>
    </row>
    <row r="459" spans="1:28" x14ac:dyDescent="0.2">
      <c r="A459" s="851"/>
      <c r="B459" s="558"/>
      <c r="C459" s="851"/>
      <c r="D459" s="843"/>
      <c r="E459" s="852"/>
      <c r="F459" s="852"/>
      <c r="G459" s="852"/>
      <c r="H459" s="862"/>
      <c r="I459" s="854"/>
      <c r="J459" s="854"/>
      <c r="K459" s="854"/>
      <c r="L459" s="863"/>
      <c r="M459" s="852"/>
      <c r="N459" s="852"/>
      <c r="O459" s="852"/>
      <c r="P459" s="862"/>
      <c r="Q459" s="854"/>
      <c r="R459" s="854"/>
      <c r="S459" s="854"/>
      <c r="T459" s="863"/>
      <c r="U459" s="852"/>
      <c r="V459" s="852"/>
      <c r="W459" s="852"/>
      <c r="X459" s="862"/>
      <c r="Y459" s="878"/>
      <c r="Z459" s="878"/>
      <c r="AA459" s="878"/>
      <c r="AB459" s="863"/>
    </row>
    <row r="460" spans="1:28" ht="25.5" x14ac:dyDescent="0.2">
      <c r="A460" s="851" t="s">
        <v>3221</v>
      </c>
      <c r="B460" s="687" t="s">
        <v>3222</v>
      </c>
      <c r="C460" s="877">
        <f>'Series 1200 Input'!J460</f>
        <v>0</v>
      </c>
      <c r="D460" s="889" t="s">
        <v>30</v>
      </c>
      <c r="E460" s="852">
        <v>191.75</v>
      </c>
      <c r="F460" s="852">
        <v>69.22</v>
      </c>
      <c r="G460" s="852">
        <v>40.200000000000003</v>
      </c>
      <c r="H460" s="853" t="str">
        <f>IF((0=$C460),"",IFERROR(IF($C460&lt;2,$C460*E460,IF(AND(2&lt;=$C460,$C460&lt;=10),$C460*F460,IF($C460&gt;10,$C460*G460,"No Offer"))),"No Offer"))</f>
        <v/>
      </c>
      <c r="I460" s="854">
        <v>25</v>
      </c>
      <c r="J460" s="854">
        <v>25</v>
      </c>
      <c r="K460" s="854">
        <v>25</v>
      </c>
      <c r="L460" s="855" t="str">
        <f>IF((0=$C460),"",IFERROR(IF($C460&lt;2,$C460*I460,IF(AND(2&lt;=$C460,$C460&lt;=10),$C460*J460,IF($C460&gt;10,$C460*K460,"No Offer"))),"No Offer"))</f>
        <v/>
      </c>
      <c r="M460" s="852" t="s">
        <v>392</v>
      </c>
      <c r="N460" s="852" t="s">
        <v>392</v>
      </c>
      <c r="O460" s="852" t="s">
        <v>392</v>
      </c>
      <c r="P460" s="853" t="str">
        <f>IF((0=$C460),"",IFERROR(IF($C460&lt;2,$C460*M460,IF(AND(2&lt;=$C460,$C460&lt;=10),$C460*N460,IF($C460&gt;10,$C460*O460,"No Offer"))),"No Offer"))</f>
        <v/>
      </c>
      <c r="Q460" s="854">
        <v>25</v>
      </c>
      <c r="R460" s="854">
        <v>25</v>
      </c>
      <c r="S460" s="854">
        <v>25</v>
      </c>
      <c r="T460" s="855" t="str">
        <f>IF((0=$C460),"",IFERROR(IF($C460&lt;2,$C460*Q460,IF(AND(2&lt;=$C460,$C460&lt;=10),$C460*R460,IF($C460&gt;10,$C460*S460,"No Offer"))),"No Offer"))</f>
        <v/>
      </c>
      <c r="U460" s="852">
        <v>36.799999999999997</v>
      </c>
      <c r="V460" s="852">
        <v>35.200000000000003</v>
      </c>
      <c r="W460" s="852">
        <v>35.200000000000003</v>
      </c>
      <c r="X460" s="853" t="str">
        <f>IF((0=$C460),"",IFERROR(IF($C460&lt;2,$C460*U460,IF(AND(2&lt;=$C460,$C460&lt;=10),$C460*V460,IF($C460&gt;10,$C460*W460,"No Offer"))),"No Offer"))</f>
        <v/>
      </c>
      <c r="Y460" s="854" t="s">
        <v>392</v>
      </c>
      <c r="Z460" s="854" t="s">
        <v>392</v>
      </c>
      <c r="AA460" s="854" t="s">
        <v>392</v>
      </c>
      <c r="AB460" s="855" t="str">
        <f>IF((0=$C460),"",IFERROR(IF($C460&lt;2,$C460*Y460,IF(AND(2&lt;=$C460,$C460&lt;=10),$C460*Z460,IF($C460&gt;10,$C460*AA460,"No Offer"))),"No Offer"))</f>
        <v/>
      </c>
    </row>
    <row r="461" spans="1:28" x14ac:dyDescent="0.2">
      <c r="A461" s="851"/>
      <c r="B461" s="558"/>
      <c r="C461" s="851"/>
      <c r="D461" s="843"/>
      <c r="E461" s="852"/>
      <c r="F461" s="852"/>
      <c r="G461" s="852"/>
      <c r="H461" s="862"/>
      <c r="I461" s="854"/>
      <c r="J461" s="854"/>
      <c r="K461" s="854"/>
      <c r="L461" s="863"/>
      <c r="M461" s="852"/>
      <c r="N461" s="852"/>
      <c r="O461" s="852"/>
      <c r="P461" s="862"/>
      <c r="Q461" s="854"/>
      <c r="R461" s="854"/>
      <c r="S461" s="854"/>
      <c r="T461" s="863"/>
      <c r="U461" s="852"/>
      <c r="V461" s="852"/>
      <c r="W461" s="852"/>
      <c r="X461" s="862"/>
      <c r="Y461" s="878"/>
      <c r="Z461" s="878"/>
      <c r="AA461" s="878"/>
      <c r="AB461" s="863"/>
    </row>
    <row r="462" spans="1:28" ht="38.25" x14ac:dyDescent="0.2">
      <c r="A462" s="851" t="s">
        <v>3223</v>
      </c>
      <c r="B462" s="558" t="s">
        <v>3224</v>
      </c>
      <c r="C462" s="851">
        <f>'Series 1200 Input'!J462</f>
        <v>0</v>
      </c>
      <c r="D462" s="843" t="s">
        <v>30</v>
      </c>
      <c r="E462" s="852">
        <v>297.73</v>
      </c>
      <c r="F462" s="852">
        <v>288.92</v>
      </c>
      <c r="G462" s="852">
        <v>288.92</v>
      </c>
      <c r="H462" s="853" t="str">
        <f>IF((0=$C462),"",IFERROR(IF($C462&lt;2,$C462*E462,IF(AND(2&lt;=$C462,$C462&lt;=10),$C462*F462,IF($C462&gt;10,$C462*G462,"No Offer"))),"No Offer"))</f>
        <v/>
      </c>
      <c r="I462" s="854">
        <v>25</v>
      </c>
      <c r="J462" s="854">
        <v>25</v>
      </c>
      <c r="K462" s="854">
        <v>25</v>
      </c>
      <c r="L462" s="855" t="str">
        <f>IF((0=$C462),"",IFERROR(IF($C462&lt;2,$C462*I462,IF(AND(2&lt;=$C462,$C462&lt;=10),$C462*J462,IF($C462&gt;10,$C462*K462,"No Offer"))),"No Offer"))</f>
        <v/>
      </c>
      <c r="M462" s="852" t="s">
        <v>392</v>
      </c>
      <c r="N462" s="852" t="s">
        <v>392</v>
      </c>
      <c r="O462" s="852" t="s">
        <v>392</v>
      </c>
      <c r="P462" s="853" t="str">
        <f>IF((0=$C462),"",IFERROR(IF($C462&lt;2,$C462*M462,IF(AND(2&lt;=$C462,$C462&lt;=10),$C462*N462,IF($C462&gt;10,$C462*O462,"No Offer"))),"No Offer"))</f>
        <v/>
      </c>
      <c r="Q462" s="854">
        <v>105</v>
      </c>
      <c r="R462" s="854">
        <v>105</v>
      </c>
      <c r="S462" s="854">
        <v>105</v>
      </c>
      <c r="T462" s="855" t="str">
        <f>IF((0=$C462),"",IFERROR(IF($C462&lt;2,$C462*Q462,IF(AND(2&lt;=$C462,$C462&lt;=10),$C462*R462,IF($C462&gt;10,$C462*S462,"No Offer"))),"No Offer"))</f>
        <v/>
      </c>
      <c r="U462" s="852">
        <v>155.25</v>
      </c>
      <c r="V462" s="852">
        <v>148.5</v>
      </c>
      <c r="W462" s="852">
        <v>148.5</v>
      </c>
      <c r="X462" s="853" t="str">
        <f>IF((0=$C462),"",IFERROR(IF($C462&lt;2,$C462*U462,IF(AND(2&lt;=$C462,$C462&lt;=10),$C462*V462,IF($C462&gt;10,$C462*W462,"No Offer"))),"No Offer"))</f>
        <v/>
      </c>
      <c r="Y462" s="854" t="s">
        <v>392</v>
      </c>
      <c r="Z462" s="854" t="s">
        <v>392</v>
      </c>
      <c r="AA462" s="854" t="s">
        <v>392</v>
      </c>
      <c r="AB462" s="855" t="str">
        <f>IF((0=$C462),"",IFERROR(IF($C462&lt;2,$C462*Y462,IF(AND(2&lt;=$C462,$C462&lt;=10),$C462*Z462,IF($C462&gt;10,$C462*AA462,"No Offer"))),"No Offer"))</f>
        <v/>
      </c>
    </row>
    <row r="463" spans="1:28" x14ac:dyDescent="0.2">
      <c r="A463" s="851"/>
      <c r="B463" s="558"/>
      <c r="C463" s="851"/>
      <c r="D463" s="843"/>
      <c r="E463" s="852"/>
      <c r="F463" s="852"/>
      <c r="G463" s="852"/>
      <c r="H463" s="862"/>
      <c r="I463" s="854"/>
      <c r="J463" s="854"/>
      <c r="K463" s="854"/>
      <c r="L463" s="863"/>
      <c r="M463" s="852"/>
      <c r="N463" s="852"/>
      <c r="O463" s="852"/>
      <c r="P463" s="862"/>
      <c r="Q463" s="854"/>
      <c r="R463" s="854"/>
      <c r="S463" s="854"/>
      <c r="T463" s="863"/>
      <c r="U463" s="852"/>
      <c r="V463" s="852"/>
      <c r="W463" s="852"/>
      <c r="X463" s="862"/>
      <c r="Y463" s="878"/>
      <c r="Z463" s="878"/>
      <c r="AA463" s="878"/>
      <c r="AB463" s="863"/>
    </row>
    <row r="464" spans="1:28" ht="38.25" x14ac:dyDescent="0.2">
      <c r="A464" s="851" t="s">
        <v>3225</v>
      </c>
      <c r="B464" s="558" t="s">
        <v>3226</v>
      </c>
      <c r="C464" s="851">
        <f>'Series 1200 Input'!J464</f>
        <v>0</v>
      </c>
      <c r="D464" s="843" t="s">
        <v>30</v>
      </c>
      <c r="E464" s="852">
        <v>321.02999999999997</v>
      </c>
      <c r="F464" s="852">
        <v>321.02999999999997</v>
      </c>
      <c r="G464" s="852">
        <v>321.02999999999997</v>
      </c>
      <c r="H464" s="853" t="str">
        <f>IF((0=$C464),"",IFERROR(IF($C464&lt;2,$C464*E464,IF(AND(2&lt;=$C464,$C464&lt;=10),$C464*F464,IF($C464&gt;10,$C464*G464,"No Offer"))),"No Offer"))</f>
        <v/>
      </c>
      <c r="I464" s="854">
        <v>25</v>
      </c>
      <c r="J464" s="854">
        <v>25</v>
      </c>
      <c r="K464" s="854">
        <v>25</v>
      </c>
      <c r="L464" s="855" t="str">
        <f>IF((0=$C464),"",IFERROR(IF($C464&lt;2,$C464*I464,IF(AND(2&lt;=$C464,$C464&lt;=10),$C464*J464,IF($C464&gt;10,$C464*K464,"No Offer"))),"No Offer"))</f>
        <v/>
      </c>
      <c r="M464" s="852" t="s">
        <v>392</v>
      </c>
      <c r="N464" s="852" t="s">
        <v>392</v>
      </c>
      <c r="O464" s="852" t="s">
        <v>392</v>
      </c>
      <c r="P464" s="853" t="str">
        <f>IF((0=$C464),"",IFERROR(IF($C464&lt;2,$C464*M464,IF(AND(2&lt;=$C464,$C464&lt;=10),$C464*N464,IF($C464&gt;10,$C464*O464,"No Offer"))),"No Offer"))</f>
        <v/>
      </c>
      <c r="Q464" s="854">
        <v>125</v>
      </c>
      <c r="R464" s="854">
        <v>125</v>
      </c>
      <c r="S464" s="854">
        <v>125</v>
      </c>
      <c r="T464" s="855" t="str">
        <f>IF((0=$C464),"",IFERROR(IF($C464&lt;2,$C464*Q464,IF(AND(2&lt;=$C464,$C464&lt;=10),$C464*R464,IF($C464&gt;10,$C464*S464,"No Offer"))),"No Offer"))</f>
        <v/>
      </c>
      <c r="U464" s="852">
        <v>207</v>
      </c>
      <c r="V464" s="852">
        <v>198</v>
      </c>
      <c r="W464" s="852">
        <v>198</v>
      </c>
      <c r="X464" s="853" t="str">
        <f>IF((0=$C464),"",IFERROR(IF($C464&lt;2,$C464*U464,IF(AND(2&lt;=$C464,$C464&lt;=10),$C464*V464,IF($C464&gt;10,$C464*W464,"No Offer"))),"No Offer"))</f>
        <v/>
      </c>
      <c r="Y464" s="854" t="s">
        <v>392</v>
      </c>
      <c r="Z464" s="854" t="s">
        <v>392</v>
      </c>
      <c r="AA464" s="854" t="s">
        <v>392</v>
      </c>
      <c r="AB464" s="855" t="str">
        <f>IF((0=$C464),"",IFERROR(IF($C464&lt;2,$C464*Y464,IF(AND(2&lt;=$C464,$C464&lt;=10),$C464*Z464,IF($C464&gt;10,$C464*AA464,"No Offer"))),"No Offer"))</f>
        <v/>
      </c>
    </row>
    <row r="465" spans="1:28" x14ac:dyDescent="0.2">
      <c r="A465" s="851"/>
      <c r="B465" s="558"/>
      <c r="C465" s="851"/>
      <c r="D465" s="843"/>
      <c r="E465" s="852"/>
      <c r="F465" s="852"/>
      <c r="G465" s="852"/>
      <c r="H465" s="862"/>
      <c r="I465" s="854"/>
      <c r="J465" s="854"/>
      <c r="K465" s="854"/>
      <c r="L465" s="863"/>
      <c r="M465" s="852"/>
      <c r="N465" s="852"/>
      <c r="O465" s="852"/>
      <c r="P465" s="862"/>
      <c r="Q465" s="854"/>
      <c r="R465" s="854"/>
      <c r="S465" s="854"/>
      <c r="T465" s="863"/>
      <c r="U465" s="852"/>
      <c r="V465" s="852"/>
      <c r="W465" s="852"/>
      <c r="X465" s="862"/>
      <c r="Y465" s="878"/>
      <c r="Z465" s="878"/>
      <c r="AA465" s="878"/>
      <c r="AB465" s="863"/>
    </row>
    <row r="466" spans="1:28" ht="38.25" x14ac:dyDescent="0.2">
      <c r="A466" s="851" t="s">
        <v>3227</v>
      </c>
      <c r="B466" s="558" t="s">
        <v>3228</v>
      </c>
      <c r="C466" s="851">
        <f>'Series 1200 Input'!J466</f>
        <v>0</v>
      </c>
      <c r="D466" s="843" t="s">
        <v>30</v>
      </c>
      <c r="E466" s="852">
        <v>378.31</v>
      </c>
      <c r="F466" s="852">
        <v>378.31</v>
      </c>
      <c r="G466" s="852">
        <v>378.31</v>
      </c>
      <c r="H466" s="853" t="str">
        <f>IF((0=$C466),"",IFERROR(IF($C466&lt;2,$C466*E466,IF(AND(2&lt;=$C466,$C466&lt;=10),$C466*F466,IF($C466&gt;10,$C466*G466,"No Offer"))),"No Offer"))</f>
        <v/>
      </c>
      <c r="I466" s="854">
        <v>25</v>
      </c>
      <c r="J466" s="854">
        <v>25</v>
      </c>
      <c r="K466" s="854">
        <v>25</v>
      </c>
      <c r="L466" s="855" t="str">
        <f>IF((0=$C466),"",IFERROR(IF($C466&lt;2,$C466*I466,IF(AND(2&lt;=$C466,$C466&lt;=10),$C466*J466,IF($C466&gt;10,$C466*K466,"No Offer"))),"No Offer"))</f>
        <v/>
      </c>
      <c r="M466" s="852" t="s">
        <v>392</v>
      </c>
      <c r="N466" s="852" t="s">
        <v>392</v>
      </c>
      <c r="O466" s="852" t="s">
        <v>392</v>
      </c>
      <c r="P466" s="853" t="str">
        <f>IF((0=$C466),"",IFERROR(IF($C466&lt;2,$C466*M466,IF(AND(2&lt;=$C466,$C466&lt;=10),$C466*N466,IF($C466&gt;10,$C466*O466,"No Offer"))),"No Offer"))</f>
        <v/>
      </c>
      <c r="Q466" s="854">
        <v>200</v>
      </c>
      <c r="R466" s="854">
        <v>200</v>
      </c>
      <c r="S466" s="854">
        <v>200</v>
      </c>
      <c r="T466" s="855" t="str">
        <f>IF((0=$C466),"",IFERROR(IF($C466&lt;2,$C466*Q466,IF(AND(2&lt;=$C466,$C466&lt;=10),$C466*R466,IF($C466&gt;10,$C466*S466,"No Offer"))),"No Offer"))</f>
        <v/>
      </c>
      <c r="U466" s="852">
        <v>276</v>
      </c>
      <c r="V466" s="852">
        <v>264</v>
      </c>
      <c r="W466" s="852">
        <v>264</v>
      </c>
      <c r="X466" s="853" t="str">
        <f>IF((0=$C466),"",IFERROR(IF($C466&lt;2,$C466*U466,IF(AND(2&lt;=$C466,$C466&lt;=10),$C466*V466,IF($C466&gt;10,$C466*W466,"No Offer"))),"No Offer"))</f>
        <v/>
      </c>
      <c r="Y466" s="854" t="s">
        <v>392</v>
      </c>
      <c r="Z466" s="854" t="s">
        <v>392</v>
      </c>
      <c r="AA466" s="854" t="s">
        <v>392</v>
      </c>
      <c r="AB466" s="855" t="str">
        <f>IF((0=$C466),"",IFERROR(IF($C466&lt;2,$C466*Y466,IF(AND(2&lt;=$C466,$C466&lt;=10),$C466*Z466,IF($C466&gt;10,$C466*AA466,"No Offer"))),"No Offer"))</f>
        <v/>
      </c>
    </row>
    <row r="467" spans="1:28" x14ac:dyDescent="0.2">
      <c r="A467" s="851"/>
      <c r="B467" s="558"/>
      <c r="C467" s="851"/>
      <c r="D467" s="843"/>
      <c r="E467" s="852"/>
      <c r="F467" s="852"/>
      <c r="G467" s="852"/>
      <c r="H467" s="862"/>
      <c r="I467" s="854"/>
      <c r="J467" s="854"/>
      <c r="K467" s="854"/>
      <c r="L467" s="863"/>
      <c r="M467" s="852"/>
      <c r="N467" s="852"/>
      <c r="O467" s="852"/>
      <c r="P467" s="862"/>
      <c r="Q467" s="854"/>
      <c r="R467" s="854"/>
      <c r="S467" s="854"/>
      <c r="T467" s="863"/>
      <c r="U467" s="852"/>
      <c r="V467" s="852"/>
      <c r="W467" s="852"/>
      <c r="X467" s="862"/>
      <c r="Y467" s="878"/>
      <c r="Z467" s="878"/>
      <c r="AA467" s="878"/>
      <c r="AB467" s="863"/>
    </row>
    <row r="468" spans="1:28" ht="38.25" x14ac:dyDescent="0.2">
      <c r="A468" s="851" t="s">
        <v>3229</v>
      </c>
      <c r="B468" s="558" t="s">
        <v>3230</v>
      </c>
      <c r="C468" s="851">
        <f>'Series 1200 Input'!J468</f>
        <v>0</v>
      </c>
      <c r="D468" s="843" t="s">
        <v>30</v>
      </c>
      <c r="E468" s="852">
        <v>458.25</v>
      </c>
      <c r="F468" s="852">
        <v>458.25</v>
      </c>
      <c r="G468" s="852">
        <v>458.25</v>
      </c>
      <c r="H468" s="853" t="str">
        <f>IF((0=$C468),"",IFERROR(IF($C468&lt;2,$C468*E468,IF(AND(2&lt;=$C468,$C468&lt;=10),$C468*F468,IF($C468&gt;10,$C468*G468,"No Offer"))),"No Offer"))</f>
        <v/>
      </c>
      <c r="I468" s="854">
        <v>25</v>
      </c>
      <c r="J468" s="854">
        <v>25</v>
      </c>
      <c r="K468" s="854">
        <v>25</v>
      </c>
      <c r="L468" s="855" t="str">
        <f>IF((0=$C468),"",IFERROR(IF($C468&lt;2,$C468*I468,IF(AND(2&lt;=$C468,$C468&lt;=10),$C468*J468,IF($C468&gt;10,$C468*K468,"No Offer"))),"No Offer"))</f>
        <v/>
      </c>
      <c r="M468" s="852" t="s">
        <v>392</v>
      </c>
      <c r="N468" s="852" t="s">
        <v>392</v>
      </c>
      <c r="O468" s="852" t="s">
        <v>392</v>
      </c>
      <c r="P468" s="853" t="str">
        <f>IF((0=$C468),"",IFERROR(IF($C468&lt;2,$C468*M468,IF(AND(2&lt;=$C468,$C468&lt;=10),$C468*N468,IF($C468&gt;10,$C468*O468,"No Offer"))),"No Offer"))</f>
        <v/>
      </c>
      <c r="Q468" s="854">
        <v>285</v>
      </c>
      <c r="R468" s="854">
        <v>285</v>
      </c>
      <c r="S468" s="854">
        <v>285</v>
      </c>
      <c r="T468" s="855" t="str">
        <f>IF((0=$C468),"",IFERROR(IF($C468&lt;2,$C468*Q468,IF(AND(2&lt;=$C468,$C468&lt;=10),$C468*R468,IF($C468&gt;10,$C468*S468,"No Offer"))),"No Offer"))</f>
        <v/>
      </c>
      <c r="U468" s="852">
        <v>368</v>
      </c>
      <c r="V468" s="852">
        <v>352</v>
      </c>
      <c r="W468" s="852">
        <v>352</v>
      </c>
      <c r="X468" s="853" t="str">
        <f>IF((0=$C468),"",IFERROR(IF($C468&lt;2,$C468*U468,IF(AND(2&lt;=$C468,$C468&lt;=10),$C468*V468,IF($C468&gt;10,$C468*W468,"No Offer"))),"No Offer"))</f>
        <v/>
      </c>
      <c r="Y468" s="854" t="s">
        <v>392</v>
      </c>
      <c r="Z468" s="854" t="s">
        <v>392</v>
      </c>
      <c r="AA468" s="854" t="s">
        <v>392</v>
      </c>
      <c r="AB468" s="855" t="str">
        <f>IF((0=$C468),"",IFERROR(IF($C468&lt;2,$C468*Y468,IF(AND(2&lt;=$C468,$C468&lt;=10),$C468*Z468,IF($C468&gt;10,$C468*AA468,"No Offer"))),"No Offer"))</f>
        <v/>
      </c>
    </row>
    <row r="469" spans="1:28" x14ac:dyDescent="0.2">
      <c r="A469" s="851"/>
      <c r="B469" s="558"/>
      <c r="C469" s="851"/>
      <c r="D469" s="843"/>
      <c r="E469" s="852"/>
      <c r="F469" s="852"/>
      <c r="G469" s="852"/>
      <c r="H469" s="862"/>
      <c r="I469" s="854"/>
      <c r="J469" s="854"/>
      <c r="K469" s="854"/>
      <c r="L469" s="863"/>
      <c r="M469" s="852"/>
      <c r="N469" s="852"/>
      <c r="O469" s="852"/>
      <c r="P469" s="862"/>
      <c r="Q469" s="854"/>
      <c r="R469" s="854"/>
      <c r="S469" s="854"/>
      <c r="T469" s="863"/>
      <c r="U469" s="852"/>
      <c r="V469" s="852"/>
      <c r="W469" s="852"/>
      <c r="X469" s="862"/>
      <c r="Y469" s="878"/>
      <c r="Z469" s="878"/>
      <c r="AA469" s="878"/>
      <c r="AB469" s="863"/>
    </row>
    <row r="470" spans="1:28" ht="38.25" x14ac:dyDescent="0.2">
      <c r="A470" s="851" t="s">
        <v>3231</v>
      </c>
      <c r="B470" s="558" t="s">
        <v>3232</v>
      </c>
      <c r="C470" s="851">
        <f>'Series 1200 Input'!J470</f>
        <v>0</v>
      </c>
      <c r="D470" s="843" t="s">
        <v>30</v>
      </c>
      <c r="E470" s="852">
        <v>526.87</v>
      </c>
      <c r="F470" s="852">
        <v>526.87</v>
      </c>
      <c r="G470" s="852">
        <v>526.87</v>
      </c>
      <c r="H470" s="853" t="str">
        <f>IF((0=$C470),"",IFERROR(IF($C470&lt;2,$C470*E470,IF(AND(2&lt;=$C470,$C470&lt;=10),$C470*F470,IF($C470&gt;10,$C470*G470,"No Offer"))),"No Offer"))</f>
        <v/>
      </c>
      <c r="I470" s="854">
        <v>25</v>
      </c>
      <c r="J470" s="854">
        <v>25</v>
      </c>
      <c r="K470" s="854">
        <v>25</v>
      </c>
      <c r="L470" s="855" t="str">
        <f>IF((0=$C470),"",IFERROR(IF($C470&lt;2,$C470*I470,IF(AND(2&lt;=$C470,$C470&lt;=10),$C470*J470,IF($C470&gt;10,$C470*K470,"No Offer"))),"No Offer"))</f>
        <v/>
      </c>
      <c r="M470" s="852" t="s">
        <v>392</v>
      </c>
      <c r="N470" s="852" t="s">
        <v>392</v>
      </c>
      <c r="O470" s="852" t="s">
        <v>392</v>
      </c>
      <c r="P470" s="853" t="str">
        <f>IF((0=$C470),"",IFERROR(IF($C470&lt;2,$C470*M470,IF(AND(2&lt;=$C470,$C470&lt;=10),$C470*N470,IF($C470&gt;10,$C470*O470,"No Offer"))),"No Offer"))</f>
        <v/>
      </c>
      <c r="Q470" s="854">
        <v>325</v>
      </c>
      <c r="R470" s="854">
        <v>325</v>
      </c>
      <c r="S470" s="854">
        <v>325</v>
      </c>
      <c r="T470" s="855" t="str">
        <f>IF((0=$C470),"",IFERROR(IF($C470&lt;2,$C470*Q470,IF(AND(2&lt;=$C470,$C470&lt;=10),$C470*R470,IF($C470&gt;10,$C470*S470,"No Offer"))),"No Offer"))</f>
        <v/>
      </c>
      <c r="U470" s="852">
        <v>454.25</v>
      </c>
      <c r="V470" s="852">
        <v>434.5</v>
      </c>
      <c r="W470" s="852">
        <v>434.5</v>
      </c>
      <c r="X470" s="853" t="str">
        <f>IF((0=$C470),"",IFERROR(IF($C470&lt;2,$C470*U470,IF(AND(2&lt;=$C470,$C470&lt;=10),$C470*V470,IF($C470&gt;10,$C470*W470,"No Offer"))),"No Offer"))</f>
        <v/>
      </c>
      <c r="Y470" s="854" t="s">
        <v>392</v>
      </c>
      <c r="Z470" s="854" t="s">
        <v>392</v>
      </c>
      <c r="AA470" s="854" t="s">
        <v>392</v>
      </c>
      <c r="AB470" s="855" t="str">
        <f>IF((0=$C470),"",IFERROR(IF($C470&lt;2,$C470*Y470,IF(AND(2&lt;=$C470,$C470&lt;=10),$C470*Z470,IF($C470&gt;10,$C470*AA470,"No Offer"))),"No Offer"))</f>
        <v/>
      </c>
    </row>
    <row r="471" spans="1:28" x14ac:dyDescent="0.2">
      <c r="A471" s="851"/>
      <c r="B471" s="558"/>
      <c r="C471" s="851"/>
      <c r="D471" s="843"/>
      <c r="E471" s="852"/>
      <c r="F471" s="852"/>
      <c r="G471" s="852"/>
      <c r="H471" s="862"/>
      <c r="I471" s="854"/>
      <c r="J471" s="854"/>
      <c r="K471" s="854"/>
      <c r="L471" s="863"/>
      <c r="M471" s="852"/>
      <c r="N471" s="852"/>
      <c r="O471" s="852"/>
      <c r="P471" s="862"/>
      <c r="Q471" s="854"/>
      <c r="R471" s="854"/>
      <c r="S471" s="854"/>
      <c r="T471" s="863"/>
      <c r="U471" s="852"/>
      <c r="V471" s="852"/>
      <c r="W471" s="852"/>
      <c r="X471" s="862"/>
      <c r="Y471" s="878"/>
      <c r="Z471" s="878"/>
      <c r="AA471" s="878"/>
      <c r="AB471" s="863"/>
    </row>
    <row r="472" spans="1:28" ht="38.25" x14ac:dyDescent="0.2">
      <c r="A472" s="851" t="s">
        <v>3233</v>
      </c>
      <c r="B472" s="558" t="s">
        <v>3234</v>
      </c>
      <c r="C472" s="851">
        <f>'Series 1200 Input'!J472</f>
        <v>0</v>
      </c>
      <c r="D472" s="843" t="s">
        <v>30</v>
      </c>
      <c r="E472" s="852">
        <v>195.14</v>
      </c>
      <c r="F472" s="852" t="s">
        <v>3235</v>
      </c>
      <c r="G472" s="852">
        <v>41.96</v>
      </c>
      <c r="H472" s="853" t="str">
        <f>IF((0=$C472),"",IFERROR(IF($C472&lt;2,$C472*E472,IF(AND(2&lt;=$C472,$C472&lt;=10),$C472*F472,IF($C472&gt;10,$C472*G472,"No Offer"))),"No Offer"))</f>
        <v/>
      </c>
      <c r="I472" s="854">
        <v>25</v>
      </c>
      <c r="J472" s="854">
        <v>25</v>
      </c>
      <c r="K472" s="854">
        <v>25</v>
      </c>
      <c r="L472" s="855" t="str">
        <f>IF((0=$C472),"",IFERROR(IF($C472&lt;2,$C472*I472,IF(AND(2&lt;=$C472,$C472&lt;=10),$C472*J472,IF($C472&gt;10,$C472*K472,"No Offer"))),"No Offer"))</f>
        <v/>
      </c>
      <c r="M472" s="852" t="s">
        <v>392</v>
      </c>
      <c r="N472" s="852" t="s">
        <v>392</v>
      </c>
      <c r="O472" s="852" t="s">
        <v>392</v>
      </c>
      <c r="P472" s="853" t="str">
        <f>IF((0=$C472),"",IFERROR(IF($C472&lt;2,$C472*M472,IF(AND(2&lt;=$C472,$C472&lt;=10),$C472*N472,IF($C472&gt;10,$C472*O472,"No Offer"))),"No Offer"))</f>
        <v/>
      </c>
      <c r="Q472" s="854">
        <v>25</v>
      </c>
      <c r="R472" s="854">
        <v>25</v>
      </c>
      <c r="S472" s="854">
        <v>25</v>
      </c>
      <c r="T472" s="855" t="str">
        <f>IF((0=$C472),"",IFERROR(IF($C472&lt;2,$C472*Q472,IF(AND(2&lt;=$C472,$C472&lt;=10),$C472*R472,IF($C472&gt;10,$C472*S472,"No Offer"))),"No Offer"))</f>
        <v/>
      </c>
      <c r="U472" s="852">
        <v>27.6</v>
      </c>
      <c r="V472" s="852">
        <v>26.4</v>
      </c>
      <c r="W472" s="852">
        <v>26.4</v>
      </c>
      <c r="X472" s="853" t="str">
        <f>IF((0=$C472),"",IFERROR(IF($C472&lt;2,$C472*U472,IF(AND(2&lt;=$C472,$C472&lt;=10),$C472*V472,IF($C472&gt;10,$C472*W472,"No Offer"))),"No Offer"))</f>
        <v/>
      </c>
      <c r="Y472" s="854" t="s">
        <v>392</v>
      </c>
      <c r="Z472" s="854" t="s">
        <v>392</v>
      </c>
      <c r="AA472" s="854" t="s">
        <v>392</v>
      </c>
      <c r="AB472" s="855" t="str">
        <f>IF((0=$C472),"",IFERROR(IF($C472&lt;2,$C472*Y472,IF(AND(2&lt;=$C472,$C472&lt;=10),$C472*Z472,IF($C472&gt;10,$C472*AA472,"No Offer"))),"No Offer"))</f>
        <v/>
      </c>
    </row>
    <row r="473" spans="1:28" x14ac:dyDescent="0.2">
      <c r="A473" s="851"/>
      <c r="B473" s="558"/>
      <c r="C473" s="851"/>
      <c r="D473" s="843"/>
      <c r="E473" s="852"/>
      <c r="F473" s="852"/>
      <c r="G473" s="852"/>
      <c r="H473" s="862"/>
      <c r="I473" s="854"/>
      <c r="J473" s="854"/>
      <c r="K473" s="854"/>
      <c r="L473" s="863"/>
      <c r="M473" s="852"/>
      <c r="N473" s="852"/>
      <c r="O473" s="852"/>
      <c r="P473" s="862"/>
      <c r="Q473" s="854"/>
      <c r="R473" s="854"/>
      <c r="S473" s="854"/>
      <c r="T473" s="863"/>
      <c r="U473" s="852"/>
      <c r="V473" s="852"/>
      <c r="W473" s="852"/>
      <c r="X473" s="862"/>
      <c r="Y473" s="878"/>
      <c r="Z473" s="878"/>
      <c r="AA473" s="878"/>
      <c r="AB473" s="863"/>
    </row>
    <row r="474" spans="1:28" ht="38.25" x14ac:dyDescent="0.2">
      <c r="A474" s="851" t="s">
        <v>3236</v>
      </c>
      <c r="B474" s="558" t="s">
        <v>3237</v>
      </c>
      <c r="C474" s="851">
        <f>'Series 1200 Input'!J474</f>
        <v>0</v>
      </c>
      <c r="D474" s="843" t="s">
        <v>30</v>
      </c>
      <c r="E474" s="852">
        <v>195.14</v>
      </c>
      <c r="F474" s="852">
        <v>103.23</v>
      </c>
      <c r="G474" s="852">
        <v>48.1</v>
      </c>
      <c r="H474" s="853" t="str">
        <f>IF((0=$C474),"",IFERROR(IF($C474&lt;2,$C474*E474,IF(AND(2&lt;=$C474,$C474&lt;=10),$C474*F474,IF($C474&gt;10,$C474*G474,"No Offer"))),"No Offer"))</f>
        <v/>
      </c>
      <c r="I474" s="854">
        <v>25</v>
      </c>
      <c r="J474" s="854">
        <v>25</v>
      </c>
      <c r="K474" s="854">
        <v>25</v>
      </c>
      <c r="L474" s="855" t="str">
        <f>IF((0=$C474),"",IFERROR(IF($C474&lt;2,$C474*I474,IF(AND(2&lt;=$C474,$C474&lt;=10),$C474*J474,IF($C474&gt;10,$C474*K474,"No Offer"))),"No Offer"))</f>
        <v/>
      </c>
      <c r="M474" s="852" t="s">
        <v>392</v>
      </c>
      <c r="N474" s="852" t="s">
        <v>392</v>
      </c>
      <c r="O474" s="852" t="s">
        <v>392</v>
      </c>
      <c r="P474" s="853" t="str">
        <f>IF((0=$C474),"",IFERROR(IF($C474&lt;2,$C474*M474,IF(AND(2&lt;=$C474,$C474&lt;=10),$C474*N474,IF($C474&gt;10,$C474*O474,"No Offer"))),"No Offer"))</f>
        <v/>
      </c>
      <c r="Q474" s="854">
        <v>30</v>
      </c>
      <c r="R474" s="854">
        <v>30</v>
      </c>
      <c r="S474" s="854">
        <v>30</v>
      </c>
      <c r="T474" s="855" t="str">
        <f>IF((0=$C474),"",IFERROR(IF($C474&lt;2,$C474*Q474,IF(AND(2&lt;=$C474,$C474&lt;=10),$C474*R474,IF($C474&gt;10,$C474*S474,"No Offer"))),"No Offer"))</f>
        <v/>
      </c>
      <c r="U474" s="852">
        <v>39.1</v>
      </c>
      <c r="V474" s="852">
        <v>37.4</v>
      </c>
      <c r="W474" s="852">
        <v>37.4</v>
      </c>
      <c r="X474" s="853" t="str">
        <f>IF((0=$C474),"",IFERROR(IF($C474&lt;2,$C474*U474,IF(AND(2&lt;=$C474,$C474&lt;=10),$C474*V474,IF($C474&gt;10,$C474*W474,"No Offer"))),"No Offer"))</f>
        <v/>
      </c>
      <c r="Y474" s="854" t="s">
        <v>392</v>
      </c>
      <c r="Z474" s="854" t="s">
        <v>392</v>
      </c>
      <c r="AA474" s="854" t="s">
        <v>392</v>
      </c>
      <c r="AB474" s="855" t="str">
        <f>IF((0=$C474),"",IFERROR(IF($C474&lt;2,$C474*Y474,IF(AND(2&lt;=$C474,$C474&lt;=10),$C474*Z474,IF($C474&gt;10,$C474*AA474,"No Offer"))),"No Offer"))</f>
        <v/>
      </c>
    </row>
    <row r="475" spans="1:28" x14ac:dyDescent="0.2">
      <c r="A475" s="851"/>
      <c r="B475" s="558"/>
      <c r="C475" s="851"/>
      <c r="D475" s="843"/>
      <c r="E475" s="852"/>
      <c r="F475" s="852"/>
      <c r="G475" s="852"/>
      <c r="H475" s="862"/>
      <c r="I475" s="854"/>
      <c r="J475" s="854"/>
      <c r="K475" s="854"/>
      <c r="L475" s="863"/>
      <c r="M475" s="852"/>
      <c r="N475" s="852"/>
      <c r="O475" s="852"/>
      <c r="P475" s="862"/>
      <c r="Q475" s="854"/>
      <c r="R475" s="854"/>
      <c r="S475" s="854"/>
      <c r="T475" s="863"/>
      <c r="U475" s="852"/>
      <c r="V475" s="852"/>
      <c r="W475" s="852"/>
      <c r="X475" s="862"/>
      <c r="Y475" s="878"/>
      <c r="Z475" s="878"/>
      <c r="AA475" s="878"/>
      <c r="AB475" s="863"/>
    </row>
    <row r="476" spans="1:28" ht="38.25" x14ac:dyDescent="0.2">
      <c r="A476" s="851" t="s">
        <v>3238</v>
      </c>
      <c r="B476" s="558" t="s">
        <v>3239</v>
      </c>
      <c r="C476" s="851">
        <f>'Series 1200 Input'!J476</f>
        <v>0</v>
      </c>
      <c r="D476" s="843" t="s">
        <v>30</v>
      </c>
      <c r="E476" s="852">
        <v>191.74</v>
      </c>
      <c r="F476" s="852">
        <v>69.2</v>
      </c>
      <c r="G476" s="852">
        <v>38.56</v>
      </c>
      <c r="H476" s="853" t="str">
        <f>IF((0=$C476),"",IFERROR(IF($C476&lt;2,$C476*E476,IF(AND(2&lt;=$C476,$C476&lt;=10),$C476*F476,IF($C476&gt;10,$C476*G476,"No Offer"))),"No Offer"))</f>
        <v/>
      </c>
      <c r="I476" s="854">
        <v>25</v>
      </c>
      <c r="J476" s="854">
        <v>25</v>
      </c>
      <c r="K476" s="854">
        <v>25</v>
      </c>
      <c r="L476" s="855" t="str">
        <f>IF((0=$C476),"",IFERROR(IF($C476&lt;2,$C476*I476,IF(AND(2&lt;=$C476,$C476&lt;=10),$C476*J476,IF($C476&gt;10,$C476*K476,"No Offer"))),"No Offer"))</f>
        <v/>
      </c>
      <c r="M476" s="852" t="s">
        <v>392</v>
      </c>
      <c r="N476" s="852" t="s">
        <v>392</v>
      </c>
      <c r="O476" s="852" t="s">
        <v>392</v>
      </c>
      <c r="P476" s="853" t="str">
        <f>IF((0=$C476),"",IFERROR(IF($C476&lt;2,$C476*M476,IF(AND(2&lt;=$C476,$C476&lt;=10),$C476*N476,IF($C476&gt;10,$C476*O476,"No Offer"))),"No Offer"))</f>
        <v/>
      </c>
      <c r="Q476" s="854">
        <v>40</v>
      </c>
      <c r="R476" s="854">
        <v>40</v>
      </c>
      <c r="S476" s="854">
        <v>40</v>
      </c>
      <c r="T476" s="855" t="str">
        <f>IF((0=$C476),"",IFERROR(IF($C476&lt;2,$C476*Q476,IF(AND(2&lt;=$C476,$C476&lt;=10),$C476*R476,IF($C476&gt;10,$C476*S476,"No Offer"))),"No Offer"))</f>
        <v/>
      </c>
      <c r="U476" s="852">
        <v>55.2</v>
      </c>
      <c r="V476" s="852">
        <v>52.8</v>
      </c>
      <c r="W476" s="852">
        <v>52.8</v>
      </c>
      <c r="X476" s="853" t="str">
        <f>IF((0=$C476),"",IFERROR(IF($C476&lt;2,$C476*U476,IF(AND(2&lt;=$C476,$C476&lt;=10),$C476*V476,IF($C476&gt;10,$C476*W476,"No Offer"))),"No Offer"))</f>
        <v/>
      </c>
      <c r="Y476" s="854" t="s">
        <v>392</v>
      </c>
      <c r="Z476" s="854" t="s">
        <v>392</v>
      </c>
      <c r="AA476" s="854" t="s">
        <v>392</v>
      </c>
      <c r="AB476" s="855" t="str">
        <f>IF((0=$C476),"",IFERROR(IF($C476&lt;2,$C476*Y476,IF(AND(2&lt;=$C476,$C476&lt;=10),$C476*Z476,IF($C476&gt;10,$C476*AA476,"No Offer"))),"No Offer"))</f>
        <v/>
      </c>
    </row>
    <row r="477" spans="1:28" x14ac:dyDescent="0.2">
      <c r="A477" s="851"/>
      <c r="B477" s="558"/>
      <c r="C477" s="851"/>
      <c r="D477" s="843"/>
      <c r="E477" s="852"/>
      <c r="F477" s="852"/>
      <c r="G477" s="852"/>
      <c r="H477" s="862"/>
      <c r="I477" s="854"/>
      <c r="J477" s="854"/>
      <c r="K477" s="854"/>
      <c r="L477" s="863"/>
      <c r="M477" s="852"/>
      <c r="N477" s="852"/>
      <c r="O477" s="852"/>
      <c r="P477" s="862"/>
      <c r="Q477" s="854"/>
      <c r="R477" s="854"/>
      <c r="S477" s="854"/>
      <c r="T477" s="863"/>
      <c r="U477" s="852"/>
      <c r="V477" s="852"/>
      <c r="W477" s="852"/>
      <c r="X477" s="862"/>
      <c r="Y477" s="878"/>
      <c r="Z477" s="878"/>
      <c r="AA477" s="878"/>
      <c r="AB477" s="863"/>
    </row>
    <row r="478" spans="1:28" ht="38.25" x14ac:dyDescent="0.2">
      <c r="A478" s="851" t="s">
        <v>3240</v>
      </c>
      <c r="B478" s="558" t="s">
        <v>3241</v>
      </c>
      <c r="C478" s="851">
        <f>'Series 1200 Input'!J478</f>
        <v>0</v>
      </c>
      <c r="D478" s="843" t="s">
        <v>30</v>
      </c>
      <c r="E478" s="852">
        <v>192.86</v>
      </c>
      <c r="F478" s="852">
        <v>70.34</v>
      </c>
      <c r="G478" s="852">
        <v>39.700000000000003</v>
      </c>
      <c r="H478" s="853" t="str">
        <f>IF((0=$C478),"",IFERROR(IF($C478&lt;2,$C478*E478,IF(AND(2&lt;=$C478,$C478&lt;=10),$C478*F478,IF($C478&gt;10,$C478*G478,"No Offer"))),"No Offer"))</f>
        <v/>
      </c>
      <c r="I478" s="854">
        <v>25</v>
      </c>
      <c r="J478" s="854">
        <v>25</v>
      </c>
      <c r="K478" s="854">
        <v>25</v>
      </c>
      <c r="L478" s="855" t="str">
        <f>IF((0=$C478),"",IFERROR(IF($C478&lt;2,$C478*I478,IF(AND(2&lt;=$C478,$C478&lt;=10),$C478*J478,IF($C478&gt;10,$C478*K478,"No Offer"))),"No Offer"))</f>
        <v/>
      </c>
      <c r="M478" s="852" t="s">
        <v>392</v>
      </c>
      <c r="N478" s="852" t="s">
        <v>392</v>
      </c>
      <c r="O478" s="852" t="s">
        <v>392</v>
      </c>
      <c r="P478" s="853" t="str">
        <f>IF((0=$C478),"",IFERROR(IF($C478&lt;2,$C478*M478,IF(AND(2&lt;=$C478,$C478&lt;=10),$C478*N478,IF($C478&gt;10,$C478*O478,"No Offer"))),"No Offer"))</f>
        <v/>
      </c>
      <c r="Q478" s="854">
        <v>25</v>
      </c>
      <c r="R478" s="854">
        <v>25</v>
      </c>
      <c r="S478" s="854">
        <v>25</v>
      </c>
      <c r="T478" s="855" t="str">
        <f>IF((0=$C478),"",IFERROR(IF($C478&lt;2,$C478*Q478,IF(AND(2&lt;=$C478,$C478&lt;=10),$C478*R478,IF($C478&gt;10,$C478*S478,"No Offer"))),"No Offer"))</f>
        <v/>
      </c>
      <c r="U478" s="852">
        <v>25.3</v>
      </c>
      <c r="V478" s="852">
        <v>24.2</v>
      </c>
      <c r="W478" s="852">
        <v>24.2</v>
      </c>
      <c r="X478" s="853" t="str">
        <f>IF((0=$C478),"",IFERROR(IF($C478&lt;2,$C478*U478,IF(AND(2&lt;=$C478,$C478&lt;=10),$C478*V478,IF($C478&gt;10,$C478*W478,"No Offer"))),"No Offer"))</f>
        <v/>
      </c>
      <c r="Y478" s="854" t="s">
        <v>392</v>
      </c>
      <c r="Z478" s="854" t="s">
        <v>392</v>
      </c>
      <c r="AA478" s="854" t="s">
        <v>392</v>
      </c>
      <c r="AB478" s="855" t="str">
        <f>IF((0=$C478),"",IFERROR(IF($C478&lt;2,$C478*Y478,IF(AND(2&lt;=$C478,$C478&lt;=10),$C478*Z478,IF($C478&gt;10,$C478*AA478,"No Offer"))),"No Offer"))</f>
        <v/>
      </c>
    </row>
    <row r="479" spans="1:28" x14ac:dyDescent="0.2">
      <c r="A479" s="851"/>
      <c r="B479" s="558"/>
      <c r="C479" s="851"/>
      <c r="D479" s="843"/>
      <c r="E479" s="852"/>
      <c r="F479" s="852"/>
      <c r="G479" s="852"/>
      <c r="H479" s="862"/>
      <c r="I479" s="854"/>
      <c r="J479" s="854"/>
      <c r="K479" s="854"/>
      <c r="L479" s="863"/>
      <c r="M479" s="852"/>
      <c r="N479" s="852"/>
      <c r="O479" s="852"/>
      <c r="P479" s="862"/>
      <c r="Q479" s="854"/>
      <c r="R479" s="854"/>
      <c r="S479" s="854"/>
      <c r="T479" s="863"/>
      <c r="U479" s="852"/>
      <c r="V479" s="852"/>
      <c r="W479" s="852"/>
      <c r="X479" s="862"/>
      <c r="Y479" s="878"/>
      <c r="Z479" s="878"/>
      <c r="AA479" s="878"/>
      <c r="AB479" s="863"/>
    </row>
    <row r="480" spans="1:28" ht="38.25" x14ac:dyDescent="0.2">
      <c r="A480" s="851" t="s">
        <v>3242</v>
      </c>
      <c r="B480" s="558" t="s">
        <v>3243</v>
      </c>
      <c r="C480" s="851">
        <f>'Series 1200 Input'!J480</f>
        <v>0</v>
      </c>
      <c r="D480" s="843" t="s">
        <v>30</v>
      </c>
      <c r="E480" s="852">
        <v>195.14</v>
      </c>
      <c r="F480" s="852">
        <v>72.599999999999994</v>
      </c>
      <c r="G480" s="852">
        <v>48.1</v>
      </c>
      <c r="H480" s="853" t="str">
        <f>IF((0=$C480),"",IFERROR(IF($C480&lt;2,$C480*E480,IF(AND(2&lt;=$C480,$C480&lt;=10),$C480*F480,IF($C480&gt;10,$C480*G480,"No Offer"))),"No Offer"))</f>
        <v/>
      </c>
      <c r="I480" s="854">
        <v>25</v>
      </c>
      <c r="J480" s="854">
        <v>25</v>
      </c>
      <c r="K480" s="854">
        <v>25</v>
      </c>
      <c r="L480" s="855" t="str">
        <f>IF((0=$C480),"",IFERROR(IF($C480&lt;2,$C480*I480,IF(AND(2&lt;=$C480,$C480&lt;=10),$C480*J480,IF($C480&gt;10,$C480*K480,"No Offer"))),"No Offer"))</f>
        <v/>
      </c>
      <c r="M480" s="852" t="s">
        <v>392</v>
      </c>
      <c r="N480" s="852" t="s">
        <v>392</v>
      </c>
      <c r="O480" s="852" t="s">
        <v>392</v>
      </c>
      <c r="P480" s="853" t="str">
        <f>IF((0=$C480),"",IFERROR(IF($C480&lt;2,$C480*M480,IF(AND(2&lt;=$C480,$C480&lt;=10),$C480*N480,IF($C480&gt;10,$C480*O480,"No Offer"))),"No Offer"))</f>
        <v/>
      </c>
      <c r="Q480" s="854">
        <v>30</v>
      </c>
      <c r="R480" s="854">
        <v>30</v>
      </c>
      <c r="S480" s="854">
        <v>30</v>
      </c>
      <c r="T480" s="855" t="str">
        <f>IF((0=$C480),"",IFERROR(IF($C480&lt;2,$C480*Q480,IF(AND(2&lt;=$C480,$C480&lt;=10),$C480*R480,IF($C480&gt;10,$C480*S480,"No Offer"))),"No Offer"))</f>
        <v/>
      </c>
      <c r="U480" s="852">
        <v>39.1</v>
      </c>
      <c r="V480" s="852">
        <v>37.4</v>
      </c>
      <c r="W480" s="852">
        <v>37.4</v>
      </c>
      <c r="X480" s="853" t="str">
        <f>IF((0=$C480),"",IFERROR(IF($C480&lt;2,$C480*U480,IF(AND(2&lt;=$C480,$C480&lt;=10),$C480*V480,IF($C480&gt;10,$C480*W480,"No Offer"))),"No Offer"))</f>
        <v/>
      </c>
      <c r="Y480" s="854" t="s">
        <v>392</v>
      </c>
      <c r="Z480" s="854" t="s">
        <v>392</v>
      </c>
      <c r="AA480" s="854" t="s">
        <v>392</v>
      </c>
      <c r="AB480" s="855" t="str">
        <f>IF((0=$C480),"",IFERROR(IF($C480&lt;2,$C480*Y480,IF(AND(2&lt;=$C480,$C480&lt;=10),$C480*Z480,IF($C480&gt;10,$C480*AA480,"No Offer"))),"No Offer"))</f>
        <v/>
      </c>
    </row>
    <row r="481" spans="1:28" x14ac:dyDescent="0.2">
      <c r="A481" s="851"/>
      <c r="B481" s="558"/>
      <c r="C481" s="851"/>
      <c r="D481" s="843"/>
      <c r="E481" s="852"/>
      <c r="F481" s="852"/>
      <c r="G481" s="852"/>
      <c r="H481" s="862"/>
      <c r="I481" s="854"/>
      <c r="J481" s="854"/>
      <c r="K481" s="854"/>
      <c r="L481" s="863"/>
      <c r="M481" s="852"/>
      <c r="N481" s="852"/>
      <c r="O481" s="852"/>
      <c r="P481" s="862"/>
      <c r="Q481" s="854"/>
      <c r="R481" s="854"/>
      <c r="S481" s="854"/>
      <c r="T481" s="863"/>
      <c r="U481" s="852"/>
      <c r="V481" s="852"/>
      <c r="W481" s="852"/>
      <c r="X481" s="862"/>
      <c r="Y481" s="878"/>
      <c r="Z481" s="878"/>
      <c r="AA481" s="878"/>
      <c r="AB481" s="863"/>
    </row>
    <row r="482" spans="1:28" ht="38.25" x14ac:dyDescent="0.2">
      <c r="A482" s="851" t="s">
        <v>3244</v>
      </c>
      <c r="B482" s="558" t="s">
        <v>3245</v>
      </c>
      <c r="C482" s="851">
        <f>'Series 1200 Input'!J482</f>
        <v>0</v>
      </c>
      <c r="D482" s="843" t="s">
        <v>30</v>
      </c>
      <c r="E482" s="852">
        <v>206.46</v>
      </c>
      <c r="F482" s="852">
        <v>83.93</v>
      </c>
      <c r="G482" s="852">
        <v>68.61</v>
      </c>
      <c r="H482" s="853" t="str">
        <f>IF((0=$C482),"",IFERROR(IF($C482&lt;2,$C482*E482,IF(AND(2&lt;=$C482,$C482&lt;=10),$C482*F482,IF($C482&gt;10,$C482*G482,"No Offer"))),"No Offer"))</f>
        <v/>
      </c>
      <c r="I482" s="854">
        <v>25</v>
      </c>
      <c r="J482" s="854">
        <v>25</v>
      </c>
      <c r="K482" s="854">
        <v>25</v>
      </c>
      <c r="L482" s="855" t="str">
        <f>IF((0=$C482),"",IFERROR(IF($C482&lt;2,$C482*I482,IF(AND(2&lt;=$C482,$C482&lt;=10),$C482*J482,IF($C482&gt;10,$C482*K482,"No Offer"))),"No Offer"))</f>
        <v/>
      </c>
      <c r="M482" s="852" t="s">
        <v>392</v>
      </c>
      <c r="N482" s="852" t="s">
        <v>392</v>
      </c>
      <c r="O482" s="852" t="s">
        <v>392</v>
      </c>
      <c r="P482" s="853" t="str">
        <f>IF((0=$C482),"",IFERROR(IF($C482&lt;2,$C482*M482,IF(AND(2&lt;=$C482,$C482&lt;=10),$C482*N482,IF($C482&gt;10,$C482*O482,"No Offer"))),"No Offer"))</f>
        <v/>
      </c>
      <c r="Q482" s="854">
        <v>40</v>
      </c>
      <c r="R482" s="854">
        <v>40</v>
      </c>
      <c r="S482" s="854">
        <v>40</v>
      </c>
      <c r="T482" s="855" t="str">
        <f>IF((0=$C482),"",IFERROR(IF($C482&lt;2,$C482*Q482,IF(AND(2&lt;=$C482,$C482&lt;=10),$C482*R482,IF($C482&gt;10,$C482*S482,"No Offer"))),"No Offer"))</f>
        <v/>
      </c>
      <c r="U482" s="852">
        <v>55.2</v>
      </c>
      <c r="V482" s="852">
        <v>52.8</v>
      </c>
      <c r="W482" s="852">
        <v>52.8</v>
      </c>
      <c r="X482" s="853" t="str">
        <f>IF((0=$C482),"",IFERROR(IF($C482&lt;2,$C482*U482,IF(AND(2&lt;=$C482,$C482&lt;=10),$C482*V482,IF($C482&gt;10,$C482*W482,"No Offer"))),"No Offer"))</f>
        <v/>
      </c>
      <c r="Y482" s="854" t="s">
        <v>392</v>
      </c>
      <c r="Z482" s="854" t="s">
        <v>392</v>
      </c>
      <c r="AA482" s="854" t="s">
        <v>392</v>
      </c>
      <c r="AB482" s="855" t="str">
        <f>IF((0=$C482),"",IFERROR(IF($C482&lt;2,$C482*Y482,IF(AND(2&lt;=$C482,$C482&lt;=10),$C482*Z482,IF($C482&gt;10,$C482*AA482,"No Offer"))),"No Offer"))</f>
        <v/>
      </c>
    </row>
    <row r="483" spans="1:28" x14ac:dyDescent="0.2">
      <c r="A483" s="851"/>
      <c r="B483" s="558"/>
      <c r="C483" s="851"/>
      <c r="D483" s="843"/>
      <c r="E483" s="852"/>
      <c r="F483" s="852"/>
      <c r="G483" s="852"/>
      <c r="H483" s="862"/>
      <c r="I483" s="854"/>
      <c r="J483" s="854"/>
      <c r="K483" s="854"/>
      <c r="L483" s="863"/>
      <c r="M483" s="852"/>
      <c r="N483" s="852"/>
      <c r="O483" s="852"/>
      <c r="P483" s="862"/>
      <c r="Q483" s="854"/>
      <c r="R483" s="854"/>
      <c r="S483" s="854"/>
      <c r="T483" s="863"/>
      <c r="U483" s="852"/>
      <c r="V483" s="852"/>
      <c r="W483" s="852"/>
      <c r="X483" s="862"/>
      <c r="Y483" s="878"/>
      <c r="Z483" s="878"/>
      <c r="AA483" s="878"/>
      <c r="AB483" s="863"/>
    </row>
    <row r="484" spans="1:28" ht="38.25" x14ac:dyDescent="0.2">
      <c r="A484" s="851" t="s">
        <v>3246</v>
      </c>
      <c r="B484" s="558" t="s">
        <v>3247</v>
      </c>
      <c r="C484" s="851">
        <f>'Series 1200 Input'!J484</f>
        <v>0</v>
      </c>
      <c r="D484" s="843" t="s">
        <v>30</v>
      </c>
      <c r="E484" s="852">
        <v>192.86</v>
      </c>
      <c r="F484" s="852">
        <v>70.34</v>
      </c>
      <c r="G484" s="852">
        <v>39.700000000000003</v>
      </c>
      <c r="H484" s="853" t="str">
        <f>IF((0=$C484),"",IFERROR(IF($C484&lt;2,$C484*E484,IF(AND(2&lt;=$C484,$C484&lt;=10),$C484*F484,IF($C484&gt;10,$C484*G484,"No Offer"))),"No Offer"))</f>
        <v/>
      </c>
      <c r="I484" s="854">
        <v>25</v>
      </c>
      <c r="J484" s="854">
        <v>25</v>
      </c>
      <c r="K484" s="854">
        <v>25</v>
      </c>
      <c r="L484" s="855" t="str">
        <f>IF((0=$C484),"",IFERROR(IF($C484&lt;2,$C484*I484,IF(AND(2&lt;=$C484,$C484&lt;=10),$C484*J484,IF($C484&gt;10,$C484*K484,"No Offer"))),"No Offer"))</f>
        <v/>
      </c>
      <c r="M484" s="852" t="s">
        <v>392</v>
      </c>
      <c r="N484" s="852" t="s">
        <v>392</v>
      </c>
      <c r="O484" s="852" t="s">
        <v>392</v>
      </c>
      <c r="P484" s="853" t="str">
        <f>IF((0=$C484),"",IFERROR(IF($C484&lt;2,$C484*M484,IF(AND(2&lt;=$C484,$C484&lt;=10),$C484*N484,IF($C484&gt;10,$C484*O484,"No Offer"))),"No Offer"))</f>
        <v/>
      </c>
      <c r="Q484" s="854">
        <v>25</v>
      </c>
      <c r="R484" s="854">
        <v>25</v>
      </c>
      <c r="S484" s="854">
        <v>25</v>
      </c>
      <c r="T484" s="855" t="str">
        <f>IF((0=$C484),"",IFERROR(IF($C484&lt;2,$C484*Q484,IF(AND(2&lt;=$C484,$C484&lt;=10),$C484*R484,IF($C484&gt;10,$C484*S484,"No Offer"))),"No Offer"))</f>
        <v/>
      </c>
      <c r="U484" s="852">
        <v>25.3</v>
      </c>
      <c r="V484" s="852">
        <v>24.2</v>
      </c>
      <c r="W484" s="852">
        <v>24.2</v>
      </c>
      <c r="X484" s="853" t="str">
        <f>IF((0=$C484),"",IFERROR(IF($C484&lt;2,$C484*U484,IF(AND(2&lt;=$C484,$C484&lt;=10),$C484*V484,IF($C484&gt;10,$C484*W484,"No Offer"))),"No Offer"))</f>
        <v/>
      </c>
      <c r="Y484" s="854" t="s">
        <v>392</v>
      </c>
      <c r="Z484" s="854" t="s">
        <v>392</v>
      </c>
      <c r="AA484" s="854" t="s">
        <v>392</v>
      </c>
      <c r="AB484" s="855" t="str">
        <f>IF((0=$C484),"",IFERROR(IF($C484&lt;2,$C484*Y484,IF(AND(2&lt;=$C484,$C484&lt;=10),$C484*Z484,IF($C484&gt;10,$C484*AA484,"No Offer"))),"No Offer"))</f>
        <v/>
      </c>
    </row>
    <row r="485" spans="1:28" x14ac:dyDescent="0.2">
      <c r="A485" s="851"/>
      <c r="B485" s="558"/>
      <c r="C485" s="851"/>
      <c r="D485" s="843"/>
      <c r="E485" s="852"/>
      <c r="F485" s="852"/>
      <c r="G485" s="852"/>
      <c r="H485" s="862"/>
      <c r="I485" s="854"/>
      <c r="J485" s="854"/>
      <c r="K485" s="854"/>
      <c r="L485" s="863"/>
      <c r="M485" s="852"/>
      <c r="N485" s="852"/>
      <c r="O485" s="852"/>
      <c r="P485" s="862"/>
      <c r="Q485" s="854"/>
      <c r="R485" s="854"/>
      <c r="S485" s="854"/>
      <c r="T485" s="863"/>
      <c r="U485" s="852"/>
      <c r="V485" s="852"/>
      <c r="W485" s="852"/>
      <c r="X485" s="862"/>
      <c r="Y485" s="878"/>
      <c r="Z485" s="878"/>
      <c r="AA485" s="878"/>
      <c r="AB485" s="863"/>
    </row>
    <row r="486" spans="1:28" ht="38.25" x14ac:dyDescent="0.2">
      <c r="A486" s="851" t="s">
        <v>3248</v>
      </c>
      <c r="B486" s="558" t="s">
        <v>3249</v>
      </c>
      <c r="C486" s="851">
        <f>'Series 1200 Input'!J486</f>
        <v>0</v>
      </c>
      <c r="D486" s="843" t="s">
        <v>30</v>
      </c>
      <c r="E486" s="852">
        <v>195.14</v>
      </c>
      <c r="F486" s="852">
        <v>72.599999999999994</v>
      </c>
      <c r="G486" s="852">
        <v>48.1</v>
      </c>
      <c r="H486" s="853" t="str">
        <f>IF((0=$C486),"",IFERROR(IF($C486&lt;2,$C486*E486,IF(AND(2&lt;=$C486,$C486&lt;=10),$C486*F486,IF($C486&gt;10,$C486*G486,"No Offer"))),"No Offer"))</f>
        <v/>
      </c>
      <c r="I486" s="854">
        <v>25</v>
      </c>
      <c r="J486" s="854">
        <v>25</v>
      </c>
      <c r="K486" s="854">
        <v>25</v>
      </c>
      <c r="L486" s="855" t="str">
        <f>IF((0=$C486),"",IFERROR(IF($C486&lt;2,$C486*I486,IF(AND(2&lt;=$C486,$C486&lt;=10),$C486*J486,IF($C486&gt;10,$C486*K486,"No Offer"))),"No Offer"))</f>
        <v/>
      </c>
      <c r="M486" s="852" t="s">
        <v>392</v>
      </c>
      <c r="N486" s="852" t="s">
        <v>392</v>
      </c>
      <c r="O486" s="852" t="s">
        <v>392</v>
      </c>
      <c r="P486" s="853" t="str">
        <f>IF((0=$C486),"",IFERROR(IF($C486&lt;2,$C486*M486,IF(AND(2&lt;=$C486,$C486&lt;=10),$C486*N486,IF($C486&gt;10,$C486*O486,"No Offer"))),"No Offer"))</f>
        <v/>
      </c>
      <c r="Q486" s="854">
        <v>30</v>
      </c>
      <c r="R486" s="854">
        <v>30</v>
      </c>
      <c r="S486" s="854">
        <v>30</v>
      </c>
      <c r="T486" s="855" t="str">
        <f>IF((0=$C486),"",IFERROR(IF($C486&lt;2,$C486*Q486,IF(AND(2&lt;=$C486,$C486&lt;=10),$C486*R486,IF($C486&gt;10,$C486*S486,"No Offer"))),"No Offer"))</f>
        <v/>
      </c>
      <c r="U486" s="852">
        <v>39.1</v>
      </c>
      <c r="V486" s="852">
        <v>37.4</v>
      </c>
      <c r="W486" s="852">
        <v>37.4</v>
      </c>
      <c r="X486" s="853" t="str">
        <f>IF((0=$C486),"",IFERROR(IF($C486&lt;2,$C486*U486,IF(AND(2&lt;=$C486,$C486&lt;=10),$C486*V486,IF($C486&gt;10,$C486*W486,"No Offer"))),"No Offer"))</f>
        <v/>
      </c>
      <c r="Y486" s="854" t="s">
        <v>392</v>
      </c>
      <c r="Z486" s="854" t="s">
        <v>392</v>
      </c>
      <c r="AA486" s="854" t="s">
        <v>392</v>
      </c>
      <c r="AB486" s="855" t="str">
        <f>IF((0=$C486),"",IFERROR(IF($C486&lt;2,$C486*Y486,IF(AND(2&lt;=$C486,$C486&lt;=10),$C486*Z486,IF($C486&gt;10,$C486*AA486,"No Offer"))),"No Offer"))</f>
        <v/>
      </c>
    </row>
    <row r="487" spans="1:28" x14ac:dyDescent="0.2">
      <c r="A487" s="851"/>
      <c r="B487" s="597"/>
      <c r="C487" s="856"/>
      <c r="D487" s="843"/>
      <c r="E487" s="852"/>
      <c r="F487" s="852"/>
      <c r="G487" s="852"/>
      <c r="H487" s="862"/>
      <c r="I487" s="854"/>
      <c r="J487" s="854"/>
      <c r="K487" s="854"/>
      <c r="L487" s="863"/>
      <c r="M487" s="852"/>
      <c r="N487" s="852"/>
      <c r="O487" s="852"/>
      <c r="P487" s="862"/>
      <c r="Q487" s="854"/>
      <c r="R487" s="854"/>
      <c r="S487" s="854"/>
      <c r="T487" s="863"/>
      <c r="U487" s="852"/>
      <c r="V487" s="852"/>
      <c r="W487" s="852"/>
      <c r="X487" s="862"/>
      <c r="Y487" s="878"/>
      <c r="Z487" s="878"/>
      <c r="AA487" s="878"/>
      <c r="AB487" s="863"/>
    </row>
    <row r="488" spans="1:28" ht="38.25" x14ac:dyDescent="0.2">
      <c r="A488" s="851" t="s">
        <v>3250</v>
      </c>
      <c r="B488" s="558" t="s">
        <v>3251</v>
      </c>
      <c r="C488" s="851">
        <f>'Series 1200 Input'!J488</f>
        <v>0</v>
      </c>
      <c r="D488" s="843" t="s">
        <v>30</v>
      </c>
      <c r="E488" s="852">
        <v>206.46</v>
      </c>
      <c r="F488" s="852">
        <v>83.93</v>
      </c>
      <c r="G488" s="852">
        <v>68.61</v>
      </c>
      <c r="H488" s="853" t="str">
        <f>IF((0=$C488),"",IFERROR(IF($C488&lt;2,$C488*E488,IF(AND(2&lt;=$C488,$C488&lt;=10),$C488*F488,IF($C488&gt;10,$C488*G488,"No Offer"))),"No Offer"))</f>
        <v/>
      </c>
      <c r="I488" s="854">
        <v>25</v>
      </c>
      <c r="J488" s="854">
        <v>25</v>
      </c>
      <c r="K488" s="854">
        <v>25</v>
      </c>
      <c r="L488" s="855" t="str">
        <f>IF((0=$C488),"",IFERROR(IF($C488&lt;2,$C488*I488,IF(AND(2&lt;=$C488,$C488&lt;=10),$C488*J488,IF($C488&gt;10,$C488*K488,"No Offer"))),"No Offer"))</f>
        <v/>
      </c>
      <c r="M488" s="852" t="s">
        <v>392</v>
      </c>
      <c r="N488" s="852" t="s">
        <v>392</v>
      </c>
      <c r="O488" s="852" t="s">
        <v>392</v>
      </c>
      <c r="P488" s="853" t="str">
        <f>IF((0=$C488),"",IFERROR(IF($C488&lt;2,$C488*M488,IF(AND(2&lt;=$C488,$C488&lt;=10),$C488*N488,IF($C488&gt;10,$C488*O488,"No Offer"))),"No Offer"))</f>
        <v/>
      </c>
      <c r="Q488" s="854">
        <v>40</v>
      </c>
      <c r="R488" s="854">
        <v>40</v>
      </c>
      <c r="S488" s="854">
        <v>40</v>
      </c>
      <c r="T488" s="855" t="str">
        <f>IF((0=$C488),"",IFERROR(IF($C488&lt;2,$C488*Q488,IF(AND(2&lt;=$C488,$C488&lt;=10),$C488*R488,IF($C488&gt;10,$C488*S488,"No Offer"))),"No Offer"))</f>
        <v/>
      </c>
      <c r="U488" s="852">
        <v>55.2</v>
      </c>
      <c r="V488" s="852">
        <v>52.8</v>
      </c>
      <c r="W488" s="852">
        <v>52.8</v>
      </c>
      <c r="X488" s="853" t="str">
        <f>IF((0=$C488),"",IFERROR(IF($C488&lt;2,$C488*U488,IF(AND(2&lt;=$C488,$C488&lt;=10),$C488*V488,IF($C488&gt;10,$C488*W488,"No Offer"))),"No Offer"))</f>
        <v/>
      </c>
      <c r="Y488" s="854" t="s">
        <v>392</v>
      </c>
      <c r="Z488" s="854" t="s">
        <v>392</v>
      </c>
      <c r="AA488" s="854" t="s">
        <v>392</v>
      </c>
      <c r="AB488" s="855" t="str">
        <f>IF((0=$C488),"",IFERROR(IF($C488&lt;2,$C488*Y488,IF(AND(2&lt;=$C488,$C488&lt;=10),$C488*Z488,IF($C488&gt;10,$C488*AA488,"No Offer"))),"No Offer"))</f>
        <v/>
      </c>
    </row>
    <row r="489" spans="1:28" x14ac:dyDescent="0.2">
      <c r="A489" s="851"/>
      <c r="B489" s="558"/>
      <c r="C489" s="851"/>
      <c r="D489" s="843"/>
      <c r="E489" s="852"/>
      <c r="F489" s="852"/>
      <c r="G489" s="852"/>
      <c r="H489" s="862"/>
      <c r="I489" s="854"/>
      <c r="J489" s="854"/>
      <c r="K489" s="854"/>
      <c r="L489" s="863"/>
      <c r="M489" s="852"/>
      <c r="N489" s="852"/>
      <c r="O489" s="852"/>
      <c r="P489" s="862"/>
      <c r="Q489" s="854"/>
      <c r="R489" s="854"/>
      <c r="S489" s="854"/>
      <c r="T489" s="863"/>
      <c r="U489" s="852"/>
      <c r="V489" s="852"/>
      <c r="W489" s="852"/>
      <c r="X489" s="862"/>
      <c r="Y489" s="878"/>
      <c r="Z489" s="878"/>
      <c r="AA489" s="878"/>
      <c r="AB489" s="863"/>
    </row>
    <row r="490" spans="1:28" ht="38.25" x14ac:dyDescent="0.2">
      <c r="A490" s="851" t="s">
        <v>3252</v>
      </c>
      <c r="B490" s="558" t="s">
        <v>3253</v>
      </c>
      <c r="C490" s="851">
        <f>'Series 1200 Input'!J490</f>
        <v>0</v>
      </c>
      <c r="D490" s="843" t="s">
        <v>30</v>
      </c>
      <c r="E490" s="852">
        <v>192.86</v>
      </c>
      <c r="F490" s="852">
        <v>70.34</v>
      </c>
      <c r="G490" s="852">
        <v>39.700000000000003</v>
      </c>
      <c r="H490" s="853" t="str">
        <f>IF((0=$C490),"",IFERROR(IF($C490&lt;2,$C490*E490,IF(AND(2&lt;=$C490,$C490&lt;=10),$C490*F490,IF($C490&gt;10,$C490*G490,"No Offer"))),"No Offer"))</f>
        <v/>
      </c>
      <c r="I490" s="854">
        <v>25</v>
      </c>
      <c r="J490" s="854">
        <v>25</v>
      </c>
      <c r="K490" s="854">
        <v>25</v>
      </c>
      <c r="L490" s="855" t="str">
        <f>IF((0=$C490),"",IFERROR(IF($C490&lt;2,$C490*I490,IF(AND(2&lt;=$C490,$C490&lt;=10),$C490*J490,IF($C490&gt;10,$C490*K490,"No Offer"))),"No Offer"))</f>
        <v/>
      </c>
      <c r="M490" s="852" t="s">
        <v>392</v>
      </c>
      <c r="N490" s="852" t="s">
        <v>392</v>
      </c>
      <c r="O490" s="852" t="s">
        <v>392</v>
      </c>
      <c r="P490" s="853" t="str">
        <f>IF((0=$C490),"",IFERROR(IF($C490&lt;2,$C490*M490,IF(AND(2&lt;=$C490,$C490&lt;=10),$C490*N490,IF($C490&gt;10,$C490*O490,"No Offer"))),"No Offer"))</f>
        <v/>
      </c>
      <c r="Q490" s="854">
        <v>25</v>
      </c>
      <c r="R490" s="854">
        <v>25</v>
      </c>
      <c r="S490" s="854">
        <v>25</v>
      </c>
      <c r="T490" s="855" t="str">
        <f>IF((0=$C490),"",IFERROR(IF($C490&lt;2,$C490*Q490,IF(AND(2&lt;=$C490,$C490&lt;=10),$C490*R490,IF($C490&gt;10,$C490*S490,"No Offer"))),"No Offer"))</f>
        <v/>
      </c>
      <c r="U490" s="852">
        <v>32.200000000000003</v>
      </c>
      <c r="V490" s="852">
        <v>30.8</v>
      </c>
      <c r="W490" s="852">
        <v>30.8</v>
      </c>
      <c r="X490" s="853" t="str">
        <f>IF((0=$C490),"",IFERROR(IF($C490&lt;2,$C490*U490,IF(AND(2&lt;=$C490,$C490&lt;=10),$C490*V490,IF($C490&gt;10,$C490*W490,"No Offer"))),"No Offer"))</f>
        <v/>
      </c>
      <c r="Y490" s="854" t="s">
        <v>392</v>
      </c>
      <c r="Z490" s="854" t="s">
        <v>392</v>
      </c>
      <c r="AA490" s="854" t="s">
        <v>392</v>
      </c>
      <c r="AB490" s="855" t="str">
        <f>IF((0=$C490),"",IFERROR(IF($C490&lt;2,$C490*Y490,IF(AND(2&lt;=$C490,$C490&lt;=10),$C490*Z490,IF($C490&gt;10,$C490*AA490,"No Offer"))),"No Offer"))</f>
        <v/>
      </c>
    </row>
    <row r="491" spans="1:28" x14ac:dyDescent="0.2">
      <c r="A491" s="851"/>
      <c r="B491" s="558"/>
      <c r="C491" s="851"/>
      <c r="D491" s="843"/>
      <c r="E491" s="852"/>
      <c r="F491" s="852"/>
      <c r="G491" s="852"/>
      <c r="H491" s="862"/>
      <c r="I491" s="854"/>
      <c r="J491" s="854"/>
      <c r="K491" s="854"/>
      <c r="L491" s="863"/>
      <c r="M491" s="852"/>
      <c r="N491" s="852"/>
      <c r="O491" s="852"/>
      <c r="P491" s="862"/>
      <c r="Q491" s="854"/>
      <c r="R491" s="854"/>
      <c r="S491" s="854"/>
      <c r="T491" s="863"/>
      <c r="U491" s="852"/>
      <c r="V491" s="852"/>
      <c r="W491" s="852"/>
      <c r="X491" s="862"/>
      <c r="Y491" s="878"/>
      <c r="Z491" s="878"/>
      <c r="AA491" s="878"/>
      <c r="AB491" s="863"/>
    </row>
    <row r="492" spans="1:28" ht="38.25" x14ac:dyDescent="0.2">
      <c r="A492" s="851" t="s">
        <v>3254</v>
      </c>
      <c r="B492" s="558" t="s">
        <v>3255</v>
      </c>
      <c r="C492" s="851">
        <f>'Series 1200 Input'!J492</f>
        <v>0</v>
      </c>
      <c r="D492" s="843" t="s">
        <v>30</v>
      </c>
      <c r="E492" s="852">
        <v>195.14</v>
      </c>
      <c r="F492" s="852">
        <v>72.599999999999994</v>
      </c>
      <c r="G492" s="852">
        <v>48.1</v>
      </c>
      <c r="H492" s="853" t="str">
        <f>IF((0=$C492),"",IFERROR(IF($C492&lt;2,$C492*E492,IF(AND(2&lt;=$C492,$C492&lt;=10),$C492*F492,IF($C492&gt;10,$C492*G492,"No Offer"))),"No Offer"))</f>
        <v/>
      </c>
      <c r="I492" s="854">
        <v>25</v>
      </c>
      <c r="J492" s="854">
        <v>25</v>
      </c>
      <c r="K492" s="854">
        <v>25</v>
      </c>
      <c r="L492" s="855" t="str">
        <f>IF((0=$C492),"",IFERROR(IF($C492&lt;2,$C492*I492,IF(AND(2&lt;=$C492,$C492&lt;=10),$C492*J492,IF($C492&gt;10,$C492*K492,"No Offer"))),"No Offer"))</f>
        <v/>
      </c>
      <c r="M492" s="852" t="s">
        <v>392</v>
      </c>
      <c r="N492" s="852" t="s">
        <v>392</v>
      </c>
      <c r="O492" s="852" t="s">
        <v>392</v>
      </c>
      <c r="P492" s="853" t="str">
        <f>IF((0=$C492),"",IFERROR(IF($C492&lt;2,$C492*M492,IF(AND(2&lt;=$C492,$C492&lt;=10),$C492*N492,IF($C492&gt;10,$C492*O492,"No Offer"))),"No Offer"))</f>
        <v/>
      </c>
      <c r="Q492" s="854">
        <v>30</v>
      </c>
      <c r="R492" s="854">
        <v>30</v>
      </c>
      <c r="S492" s="854">
        <v>30</v>
      </c>
      <c r="T492" s="855" t="str">
        <f>IF((0=$C492),"",IFERROR(IF($C492&lt;2,$C492*Q492,IF(AND(2&lt;=$C492,$C492&lt;=10),$C492*R492,IF($C492&gt;10,$C492*S492,"No Offer"))),"No Offer"))</f>
        <v/>
      </c>
      <c r="U492" s="852">
        <v>43.7</v>
      </c>
      <c r="V492" s="852">
        <v>41.8</v>
      </c>
      <c r="W492" s="852">
        <v>41.8</v>
      </c>
      <c r="X492" s="853" t="str">
        <f>IF((0=$C492),"",IFERROR(IF($C492&lt;2,$C492*U492,IF(AND(2&lt;=$C492,$C492&lt;=10),$C492*V492,IF($C492&gt;10,$C492*W492,"No Offer"))),"No Offer"))</f>
        <v/>
      </c>
      <c r="Y492" s="854" t="s">
        <v>392</v>
      </c>
      <c r="Z492" s="854" t="s">
        <v>392</v>
      </c>
      <c r="AA492" s="854" t="s">
        <v>392</v>
      </c>
      <c r="AB492" s="855" t="str">
        <f>IF((0=$C492),"",IFERROR(IF($C492&lt;2,$C492*Y492,IF(AND(2&lt;=$C492,$C492&lt;=10),$C492*Z492,IF($C492&gt;10,$C492*AA492,"No Offer"))),"No Offer"))</f>
        <v/>
      </c>
    </row>
    <row r="493" spans="1:28" x14ac:dyDescent="0.2">
      <c r="A493" s="851"/>
      <c r="B493" s="558"/>
      <c r="C493" s="851"/>
      <c r="D493" s="843"/>
      <c r="E493" s="852"/>
      <c r="F493" s="852"/>
      <c r="G493" s="852"/>
      <c r="H493" s="862"/>
      <c r="I493" s="854"/>
      <c r="J493" s="854"/>
      <c r="K493" s="854"/>
      <c r="L493" s="863"/>
      <c r="M493" s="852"/>
      <c r="N493" s="852"/>
      <c r="O493" s="852"/>
      <c r="P493" s="862"/>
      <c r="Q493" s="854"/>
      <c r="R493" s="854"/>
      <c r="S493" s="854"/>
      <c r="T493" s="863"/>
      <c r="U493" s="852"/>
      <c r="V493" s="852"/>
      <c r="W493" s="852"/>
      <c r="X493" s="862"/>
      <c r="Y493" s="878"/>
      <c r="Z493" s="878"/>
      <c r="AA493" s="878"/>
      <c r="AB493" s="863"/>
    </row>
    <row r="494" spans="1:28" ht="38.25" x14ac:dyDescent="0.2">
      <c r="A494" s="851" t="s">
        <v>3256</v>
      </c>
      <c r="B494" s="558" t="s">
        <v>3257</v>
      </c>
      <c r="C494" s="851">
        <f>'Series 1200 Input'!J494</f>
        <v>0</v>
      </c>
      <c r="D494" s="843" t="s">
        <v>30</v>
      </c>
      <c r="E494" s="852">
        <v>206.46</v>
      </c>
      <c r="F494" s="852">
        <v>83.93</v>
      </c>
      <c r="G494" s="852">
        <v>68.61</v>
      </c>
      <c r="H494" s="853" t="str">
        <f>IF((0=$C494),"",IFERROR(IF($C494&lt;2,$C494*E494,IF(AND(2&lt;=$C494,$C494&lt;=10),$C494*F494,IF($C494&gt;10,$C494*G494,"No Offer"))),"No Offer"))</f>
        <v/>
      </c>
      <c r="I494" s="854">
        <v>25</v>
      </c>
      <c r="J494" s="854">
        <v>25</v>
      </c>
      <c r="K494" s="854">
        <v>25</v>
      </c>
      <c r="L494" s="855" t="str">
        <f>IF((0=$C494),"",IFERROR(IF($C494&lt;2,$C494*I494,IF(AND(2&lt;=$C494,$C494&lt;=10),$C494*J494,IF($C494&gt;10,$C494*K494,"No Offer"))),"No Offer"))</f>
        <v/>
      </c>
      <c r="M494" s="852" t="s">
        <v>392</v>
      </c>
      <c r="N494" s="852" t="s">
        <v>392</v>
      </c>
      <c r="O494" s="852" t="s">
        <v>392</v>
      </c>
      <c r="P494" s="853" t="str">
        <f>IF((0=$C494),"",IFERROR(IF($C494&lt;2,$C494*M494,IF(AND(2&lt;=$C494,$C494&lt;=10),$C494*N494,IF($C494&gt;10,$C494*O494,"No Offer"))),"No Offer"))</f>
        <v/>
      </c>
      <c r="Q494" s="854">
        <v>40</v>
      </c>
      <c r="R494" s="854">
        <v>40</v>
      </c>
      <c r="S494" s="854">
        <v>40</v>
      </c>
      <c r="T494" s="855" t="str">
        <f>IF((0=$C494),"",IFERROR(IF($C494&lt;2,$C494*Q494,IF(AND(2&lt;=$C494,$C494&lt;=10),$C494*R494,IF($C494&gt;10,$C494*S494,"No Offer"))),"No Offer"))</f>
        <v/>
      </c>
      <c r="U494" s="852">
        <v>62.1</v>
      </c>
      <c r="V494" s="852">
        <v>59.4</v>
      </c>
      <c r="W494" s="852">
        <v>59.4</v>
      </c>
      <c r="X494" s="853" t="str">
        <f>IF((0=$C494),"",IFERROR(IF($C494&lt;2,$C494*U494,IF(AND(2&lt;=$C494,$C494&lt;=10),$C494*V494,IF($C494&gt;10,$C494*W494,"No Offer"))),"No Offer"))</f>
        <v/>
      </c>
      <c r="Y494" s="854" t="s">
        <v>392</v>
      </c>
      <c r="Z494" s="854" t="s">
        <v>392</v>
      </c>
      <c r="AA494" s="854" t="s">
        <v>392</v>
      </c>
      <c r="AB494" s="855" t="str">
        <f>IF((0=$C494),"",IFERROR(IF($C494&lt;2,$C494*Y494,IF(AND(2&lt;=$C494,$C494&lt;=10),$C494*Z494,IF($C494&gt;10,$C494*AA494,"No Offer"))),"No Offer"))</f>
        <v/>
      </c>
    </row>
    <row r="495" spans="1:28" x14ac:dyDescent="0.2">
      <c r="A495" s="851"/>
      <c r="B495" s="558"/>
      <c r="C495" s="851"/>
      <c r="D495" s="843"/>
      <c r="E495" s="852"/>
      <c r="F495" s="852"/>
      <c r="G495" s="852"/>
      <c r="H495" s="862"/>
      <c r="I495" s="854"/>
      <c r="J495" s="854"/>
      <c r="K495" s="854"/>
      <c r="L495" s="863"/>
      <c r="M495" s="852"/>
      <c r="N495" s="852"/>
      <c r="O495" s="852"/>
      <c r="P495" s="862"/>
      <c r="Q495" s="854"/>
      <c r="R495" s="854"/>
      <c r="S495" s="854"/>
      <c r="T495" s="863"/>
      <c r="U495" s="852"/>
      <c r="V495" s="852"/>
      <c r="W495" s="852"/>
      <c r="X495" s="862"/>
      <c r="Y495" s="878"/>
      <c r="Z495" s="878"/>
      <c r="AA495" s="878"/>
      <c r="AB495" s="863"/>
    </row>
    <row r="496" spans="1:28" ht="38.25" x14ac:dyDescent="0.2">
      <c r="A496" s="851" t="s">
        <v>3258</v>
      </c>
      <c r="B496" s="558" t="s">
        <v>3259</v>
      </c>
      <c r="C496" s="851">
        <f>'Series 1200 Input'!J496</f>
        <v>0</v>
      </c>
      <c r="D496" s="843" t="s">
        <v>30</v>
      </c>
      <c r="E496" s="852">
        <v>206.46</v>
      </c>
      <c r="F496" s="852">
        <v>83.93</v>
      </c>
      <c r="G496" s="852">
        <v>68.61</v>
      </c>
      <c r="H496" s="853" t="str">
        <f>IF((0=$C496),"",IFERROR(IF($C496&lt;2,$C496*E496,IF(AND(2&lt;=$C496,$C496&lt;=10),$C496*F496,IF($C496&gt;10,$C496*G496,"No Offer"))),"No Offer"))</f>
        <v/>
      </c>
      <c r="I496" s="854">
        <v>25</v>
      </c>
      <c r="J496" s="854">
        <v>25</v>
      </c>
      <c r="K496" s="854">
        <v>25</v>
      </c>
      <c r="L496" s="855" t="str">
        <f>IF((0=$C496),"",IFERROR(IF($C496&lt;2,$C496*I496,IF(AND(2&lt;=$C496,$C496&lt;=10),$C496*J496,IF($C496&gt;10,$C496*K496,"No Offer"))),"No Offer"))</f>
        <v/>
      </c>
      <c r="M496" s="852" t="s">
        <v>392</v>
      </c>
      <c r="N496" s="852" t="s">
        <v>392</v>
      </c>
      <c r="O496" s="852" t="s">
        <v>392</v>
      </c>
      <c r="P496" s="853" t="str">
        <f>IF((0=$C496),"",IFERROR(IF($C496&lt;2,$C496*M496,IF(AND(2&lt;=$C496,$C496&lt;=10),$C496*N496,IF($C496&gt;10,$C496*O496,"No Offer"))),"No Offer"))</f>
        <v/>
      </c>
      <c r="Q496" s="854">
        <v>35</v>
      </c>
      <c r="R496" s="854">
        <v>35</v>
      </c>
      <c r="S496" s="854">
        <v>35</v>
      </c>
      <c r="T496" s="855" t="str">
        <f>IF((0=$C496),"",IFERROR(IF($C496&lt;2,$C496*Q496,IF(AND(2&lt;=$C496,$C496&lt;=10),$C496*R496,IF($C496&gt;10,$C496*S496,"No Offer"))),"No Offer"))</f>
        <v/>
      </c>
      <c r="U496" s="876">
        <v>55.2</v>
      </c>
      <c r="V496" s="876">
        <v>52.8</v>
      </c>
      <c r="W496" s="876">
        <v>52.8</v>
      </c>
      <c r="X496" s="853" t="str">
        <f>IF((0=$C496),"",IFERROR(IF($C496&lt;2,$C496*U496,IF(AND(2&lt;=$C496,$C496&lt;=10),$C496*V496,IF($C496&gt;10,$C496*W496,"No Offer"))),"No Offer"))</f>
        <v/>
      </c>
      <c r="Y496" s="854" t="s">
        <v>392</v>
      </c>
      <c r="Z496" s="854" t="s">
        <v>392</v>
      </c>
      <c r="AA496" s="854" t="s">
        <v>392</v>
      </c>
      <c r="AB496" s="855" t="str">
        <f>IF((0=$C496),"",IFERROR(IF($C496&lt;2,$C496*Y496,IF(AND(2&lt;=$C496,$C496&lt;=10),$C496*Z496,IF($C496&gt;10,$C496*AA496,"No Offer"))),"No Offer"))</f>
        <v/>
      </c>
    </row>
    <row r="497" spans="1:28" x14ac:dyDescent="0.2">
      <c r="A497" s="851"/>
      <c r="B497" s="558"/>
      <c r="C497" s="851"/>
      <c r="D497" s="843"/>
      <c r="E497" s="852"/>
      <c r="F497" s="852"/>
      <c r="G497" s="852"/>
      <c r="H497" s="862"/>
      <c r="I497" s="854"/>
      <c r="J497" s="854"/>
      <c r="K497" s="854"/>
      <c r="L497" s="863"/>
      <c r="M497" s="852"/>
      <c r="N497" s="852"/>
      <c r="O497" s="852"/>
      <c r="P497" s="862"/>
      <c r="Q497" s="854"/>
      <c r="R497" s="854"/>
      <c r="S497" s="854"/>
      <c r="T497" s="863"/>
      <c r="U497" s="852"/>
      <c r="V497" s="852"/>
      <c r="W497" s="852"/>
      <c r="X497" s="862"/>
      <c r="Y497" s="878"/>
      <c r="Z497" s="878"/>
      <c r="AA497" s="878"/>
      <c r="AB497" s="863"/>
    </row>
    <row r="498" spans="1:28" ht="38.25" x14ac:dyDescent="0.2">
      <c r="A498" s="851" t="s">
        <v>3260</v>
      </c>
      <c r="B498" s="558" t="s">
        <v>3261</v>
      </c>
      <c r="C498" s="851">
        <f>'Series 1200 Input'!J498</f>
        <v>0</v>
      </c>
      <c r="D498" s="843" t="s">
        <v>30</v>
      </c>
      <c r="E498" s="852">
        <v>217.8</v>
      </c>
      <c r="F498" s="852">
        <v>95.26</v>
      </c>
      <c r="G498" s="852">
        <v>79.94</v>
      </c>
      <c r="H498" s="853" t="str">
        <f>IF((0=$C498),"",IFERROR(IF($C498&lt;2,$C498*E498,IF(AND(2&lt;=$C498,$C498&lt;=10),$C498*F498,IF($C498&gt;10,$C498*G498,"No Offer"))),"No Offer"))</f>
        <v/>
      </c>
      <c r="I498" s="854">
        <v>25</v>
      </c>
      <c r="J498" s="854">
        <v>25</v>
      </c>
      <c r="K498" s="854">
        <v>25</v>
      </c>
      <c r="L498" s="855" t="str">
        <f>IF((0=$C498),"",IFERROR(IF($C498&lt;2,$C498*I498,IF(AND(2&lt;=$C498,$C498&lt;=10),$C498*J498,IF($C498&gt;10,$C498*K498,"No Offer"))),"No Offer"))</f>
        <v/>
      </c>
      <c r="M498" s="852" t="s">
        <v>392</v>
      </c>
      <c r="N498" s="852" t="s">
        <v>392</v>
      </c>
      <c r="O498" s="852" t="s">
        <v>392</v>
      </c>
      <c r="P498" s="853" t="str">
        <f>IF((0=$C498),"",IFERROR(IF($C498&lt;2,$C498*M498,IF(AND(2&lt;=$C498,$C498&lt;=10),$C498*N498,IF($C498&gt;10,$C498*O498,"No Offer"))),"No Offer"))</f>
        <v/>
      </c>
      <c r="Q498" s="854">
        <v>30</v>
      </c>
      <c r="R498" s="854">
        <v>30</v>
      </c>
      <c r="S498" s="854">
        <v>30</v>
      </c>
      <c r="T498" s="855" t="str">
        <f>IF((0=$C498),"",IFERROR(IF($C498&lt;2,$C498*Q498,IF(AND(2&lt;=$C498,$C498&lt;=10),$C498*R498,IF($C498&gt;10,$C498*S498,"No Offer"))),"No Offer"))</f>
        <v/>
      </c>
      <c r="U498" s="852">
        <v>41.4</v>
      </c>
      <c r="V498" s="852">
        <v>39.6</v>
      </c>
      <c r="W498" s="852">
        <v>39.6</v>
      </c>
      <c r="X498" s="853" t="str">
        <f>IF((0=$C498),"",IFERROR(IF($C498&lt;2,$C498*U498,IF(AND(2&lt;=$C498,$C498&lt;=10),$C498*V498,IF($C498&gt;10,$C498*W498,"No Offer"))),"No Offer"))</f>
        <v/>
      </c>
      <c r="Y498" s="854" t="s">
        <v>392</v>
      </c>
      <c r="Z498" s="854" t="s">
        <v>392</v>
      </c>
      <c r="AA498" s="854" t="s">
        <v>392</v>
      </c>
      <c r="AB498" s="855" t="str">
        <f>IF((0=$C498),"",IFERROR(IF($C498&lt;2,$C498*Y498,IF(AND(2&lt;=$C498,$C498&lt;=10),$C498*Z498,IF($C498&gt;10,$C498*AA498,"No Offer"))),"No Offer"))</f>
        <v/>
      </c>
    </row>
    <row r="499" spans="1:28" x14ac:dyDescent="0.2">
      <c r="A499" s="851"/>
      <c r="B499" s="558"/>
      <c r="C499" s="851"/>
      <c r="D499" s="843"/>
      <c r="E499" s="852"/>
      <c r="F499" s="852"/>
      <c r="G499" s="852"/>
      <c r="H499" s="862"/>
      <c r="I499" s="854"/>
      <c r="J499" s="854"/>
      <c r="K499" s="854"/>
      <c r="L499" s="863"/>
      <c r="M499" s="852"/>
      <c r="N499" s="852"/>
      <c r="O499" s="852"/>
      <c r="P499" s="862"/>
      <c r="Q499" s="854"/>
      <c r="R499" s="854"/>
      <c r="S499" s="854"/>
      <c r="T499" s="863"/>
      <c r="U499" s="852"/>
      <c r="V499" s="852"/>
      <c r="W499" s="852"/>
      <c r="X499" s="862"/>
      <c r="Y499" s="878"/>
      <c r="Z499" s="878"/>
      <c r="AA499" s="878"/>
      <c r="AB499" s="863"/>
    </row>
    <row r="500" spans="1:28" ht="38.25" x14ac:dyDescent="0.2">
      <c r="A500" s="851" t="s">
        <v>3262</v>
      </c>
      <c r="B500" s="558" t="s">
        <v>3263</v>
      </c>
      <c r="C500" s="851">
        <f>'Series 1200 Input'!J500</f>
        <v>0</v>
      </c>
      <c r="D500" s="843" t="s">
        <v>30</v>
      </c>
      <c r="E500" s="852">
        <v>188.34</v>
      </c>
      <c r="F500" s="852">
        <v>65.8</v>
      </c>
      <c r="G500" s="852">
        <v>35.159999999999997</v>
      </c>
      <c r="H500" s="853" t="str">
        <f>IF((0=$C500),"",IFERROR(IF($C500&lt;2,$C500*E500,IF(AND(2&lt;=$C500,$C500&lt;=10),$C500*F500,IF($C500&gt;10,$C500*G500,"No Offer"))),"No Offer"))</f>
        <v/>
      </c>
      <c r="I500" s="854">
        <v>25</v>
      </c>
      <c r="J500" s="854">
        <v>25</v>
      </c>
      <c r="K500" s="854">
        <v>25</v>
      </c>
      <c r="L500" s="855" t="str">
        <f>IF((0=$C500),"",IFERROR(IF($C500&lt;2,$C500*I500,IF(AND(2&lt;=$C500,$C500&lt;=10),$C500*J500,IF($C500&gt;10,$C500*K500,"No Offer"))),"No Offer"))</f>
        <v/>
      </c>
      <c r="M500" s="852" t="s">
        <v>392</v>
      </c>
      <c r="N500" s="852" t="s">
        <v>392</v>
      </c>
      <c r="O500" s="852" t="s">
        <v>392</v>
      </c>
      <c r="P500" s="853" t="str">
        <f>IF((0=$C500),"",IFERROR(IF($C500&lt;2,$C500*M500,IF(AND(2&lt;=$C500,$C500&lt;=10),$C500*N500,IF($C500&gt;10,$C500*O500,"No Offer"))),"No Offer"))</f>
        <v/>
      </c>
      <c r="Q500" s="854">
        <v>10</v>
      </c>
      <c r="R500" s="854">
        <v>10</v>
      </c>
      <c r="S500" s="854">
        <v>10</v>
      </c>
      <c r="T500" s="855" t="str">
        <f>IF((0=$C500),"",IFERROR(IF($C500&lt;2,$C500*Q500,IF(AND(2&lt;=$C500,$C500&lt;=10),$C500*R500,IF($C500&gt;10,$C500*S500,"No Offer"))),"No Offer"))</f>
        <v/>
      </c>
      <c r="U500" s="852">
        <v>13.8</v>
      </c>
      <c r="V500" s="852">
        <v>13.2</v>
      </c>
      <c r="W500" s="852">
        <v>13.2</v>
      </c>
      <c r="X500" s="853" t="str">
        <f>IF((0=$C500),"",IFERROR(IF($C500&lt;2,$C500*U500,IF(AND(2&lt;=$C500,$C500&lt;=10),$C500*V500,IF($C500&gt;10,$C500*W500,"No Offer"))),"No Offer"))</f>
        <v/>
      </c>
      <c r="Y500" s="854" t="s">
        <v>392</v>
      </c>
      <c r="Z500" s="854" t="s">
        <v>392</v>
      </c>
      <c r="AA500" s="854" t="s">
        <v>392</v>
      </c>
      <c r="AB500" s="855" t="str">
        <f>IF((0=$C500),"",IFERROR(IF($C500&lt;2,$C500*Y500,IF(AND(2&lt;=$C500,$C500&lt;=10),$C500*Z500,IF($C500&gt;10,$C500*AA500,"No Offer"))),"No Offer"))</f>
        <v/>
      </c>
    </row>
    <row r="501" spans="1:28" x14ac:dyDescent="0.2">
      <c r="A501" s="851"/>
      <c r="B501" s="558"/>
      <c r="C501" s="851"/>
      <c r="D501" s="843"/>
      <c r="E501" s="852"/>
      <c r="F501" s="852"/>
      <c r="G501" s="852"/>
      <c r="H501" s="862"/>
      <c r="I501" s="854"/>
      <c r="J501" s="854"/>
      <c r="K501" s="854"/>
      <c r="L501" s="863"/>
      <c r="M501" s="852"/>
      <c r="N501" s="852"/>
      <c r="O501" s="852"/>
      <c r="P501" s="862"/>
      <c r="Q501" s="854"/>
      <c r="R501" s="854"/>
      <c r="S501" s="854"/>
      <c r="T501" s="863"/>
      <c r="U501" s="852"/>
      <c r="V501" s="852"/>
      <c r="W501" s="852"/>
      <c r="X501" s="862"/>
      <c r="Y501" s="878"/>
      <c r="Z501" s="878"/>
      <c r="AA501" s="878"/>
      <c r="AB501" s="863"/>
    </row>
    <row r="502" spans="1:28" ht="38.25" x14ac:dyDescent="0.2">
      <c r="A502" s="851" t="s">
        <v>3264</v>
      </c>
      <c r="B502" s="558" t="s">
        <v>3265</v>
      </c>
      <c r="C502" s="851">
        <f>'Series 1200 Input'!J502</f>
        <v>0</v>
      </c>
      <c r="D502" s="843" t="s">
        <v>30</v>
      </c>
      <c r="E502" s="852">
        <v>188.34</v>
      </c>
      <c r="F502" s="852">
        <v>65.8</v>
      </c>
      <c r="G502" s="852">
        <v>35.159999999999997</v>
      </c>
      <c r="H502" s="853" t="str">
        <f>IF((0=$C502),"",IFERROR(IF($C502&lt;2,$C502*E502,IF(AND(2&lt;=$C502,$C502&lt;=10),$C502*F502,IF($C502&gt;10,$C502*G502,"No Offer"))),"No Offer"))</f>
        <v/>
      </c>
      <c r="I502" s="854">
        <v>25</v>
      </c>
      <c r="J502" s="854">
        <v>25</v>
      </c>
      <c r="K502" s="854">
        <v>25</v>
      </c>
      <c r="L502" s="855" t="str">
        <f>IF((0=$C502),"",IFERROR(IF($C502&lt;2,$C502*I502,IF(AND(2&lt;=$C502,$C502&lt;=10),$C502*J502,IF($C502&gt;10,$C502*K502,"No Offer"))),"No Offer"))</f>
        <v/>
      </c>
      <c r="M502" s="852" t="s">
        <v>392</v>
      </c>
      <c r="N502" s="852" t="s">
        <v>392</v>
      </c>
      <c r="O502" s="852" t="s">
        <v>392</v>
      </c>
      <c r="P502" s="853" t="str">
        <f>IF((0=$C502),"",IFERROR(IF($C502&lt;2,$C502*M502,IF(AND(2&lt;=$C502,$C502&lt;=10),$C502*N502,IF($C502&gt;10,$C502*O502,"No Offer"))),"No Offer"))</f>
        <v/>
      </c>
      <c r="Q502" s="854">
        <v>15</v>
      </c>
      <c r="R502" s="854">
        <v>15</v>
      </c>
      <c r="S502" s="854">
        <v>15</v>
      </c>
      <c r="T502" s="855" t="str">
        <f>IF((0=$C502),"",IFERROR(IF($C502&lt;2,$C502*Q502,IF(AND(2&lt;=$C502,$C502&lt;=10),$C502*R502,IF($C502&gt;10,$C502*S502,"No Offer"))),"No Offer"))</f>
        <v/>
      </c>
      <c r="U502" s="852">
        <v>16.100000000000001</v>
      </c>
      <c r="V502" s="852">
        <v>15.4</v>
      </c>
      <c r="W502" s="852">
        <v>15.4</v>
      </c>
      <c r="X502" s="853" t="str">
        <f>IF((0=$C502),"",IFERROR(IF($C502&lt;2,$C502*U502,IF(AND(2&lt;=$C502,$C502&lt;=10),$C502*V502,IF($C502&gt;10,$C502*W502,"No Offer"))),"No Offer"))</f>
        <v/>
      </c>
      <c r="Y502" s="854" t="s">
        <v>392</v>
      </c>
      <c r="Z502" s="854" t="s">
        <v>392</v>
      </c>
      <c r="AA502" s="854" t="s">
        <v>392</v>
      </c>
      <c r="AB502" s="855" t="str">
        <f>IF((0=$C502),"",IFERROR(IF($C502&lt;2,$C502*Y502,IF(AND(2&lt;=$C502,$C502&lt;=10),$C502*Z502,IF($C502&gt;10,$C502*AA502,"No Offer"))),"No Offer"))</f>
        <v/>
      </c>
    </row>
    <row r="503" spans="1:28" x14ac:dyDescent="0.2">
      <c r="A503" s="851"/>
      <c r="B503" s="597"/>
      <c r="C503" s="856"/>
      <c r="D503" s="843"/>
      <c r="E503" s="852"/>
      <c r="F503" s="852"/>
      <c r="G503" s="852"/>
      <c r="H503" s="862"/>
      <c r="I503" s="854"/>
      <c r="J503" s="854"/>
      <c r="K503" s="854"/>
      <c r="L503" s="863"/>
      <c r="M503" s="852"/>
      <c r="N503" s="852"/>
      <c r="O503" s="852"/>
      <c r="P503" s="862"/>
      <c r="Q503" s="854"/>
      <c r="R503" s="854"/>
      <c r="S503" s="854"/>
      <c r="T503" s="863"/>
      <c r="U503" s="852"/>
      <c r="V503" s="852"/>
      <c r="W503" s="852"/>
      <c r="X503" s="862"/>
      <c r="Y503" s="878"/>
      <c r="Z503" s="878"/>
      <c r="AA503" s="878"/>
      <c r="AB503" s="863"/>
    </row>
    <row r="504" spans="1:28" ht="38.25" x14ac:dyDescent="0.2">
      <c r="A504" s="851" t="s">
        <v>3266</v>
      </c>
      <c r="B504" s="558" t="s">
        <v>3267</v>
      </c>
      <c r="C504" s="851">
        <f>'Series 1200 Input'!J504</f>
        <v>0</v>
      </c>
      <c r="D504" s="843" t="s">
        <v>30</v>
      </c>
      <c r="E504" s="852">
        <v>188.34</v>
      </c>
      <c r="F504" s="852">
        <v>65.8</v>
      </c>
      <c r="G504" s="852">
        <v>35.159999999999997</v>
      </c>
      <c r="H504" s="853" t="str">
        <f>IF((0=$C504),"",IFERROR(IF($C504&lt;2,$C504*E504,IF(AND(2&lt;=$C504,$C504&lt;=10),$C504*F504,IF($C504&gt;10,$C504*G504,"No Offer"))),"No Offer"))</f>
        <v/>
      </c>
      <c r="I504" s="854">
        <v>25</v>
      </c>
      <c r="J504" s="854">
        <v>25</v>
      </c>
      <c r="K504" s="854">
        <v>25</v>
      </c>
      <c r="L504" s="855" t="str">
        <f>IF((0=$C504),"",IFERROR(IF($C504&lt;2,$C504*I504,IF(AND(2&lt;=$C504,$C504&lt;=10),$C504*J504,IF($C504&gt;10,$C504*K504,"No Offer"))),"No Offer"))</f>
        <v/>
      </c>
      <c r="M504" s="852" t="s">
        <v>392</v>
      </c>
      <c r="N504" s="852" t="s">
        <v>392</v>
      </c>
      <c r="O504" s="852" t="s">
        <v>392</v>
      </c>
      <c r="P504" s="853" t="str">
        <f>IF((0=$C504),"",IFERROR(IF($C504&lt;2,$C504*M504,IF(AND(2&lt;=$C504,$C504&lt;=10),$C504*N504,IF($C504&gt;10,$C504*O504,"No Offer"))),"No Offer"))</f>
        <v/>
      </c>
      <c r="Q504" s="854">
        <v>10</v>
      </c>
      <c r="R504" s="854">
        <v>10</v>
      </c>
      <c r="S504" s="854">
        <v>10</v>
      </c>
      <c r="T504" s="855" t="str">
        <f>IF((0=$C504),"",IFERROR(IF($C504&lt;2,$C504*Q504,IF(AND(2&lt;=$C504,$C504&lt;=10),$C504*R504,IF($C504&gt;10,$C504*S504,"No Offer"))),"No Offer"))</f>
        <v/>
      </c>
      <c r="U504" s="852">
        <v>13.8</v>
      </c>
      <c r="V504" s="852">
        <v>13.2</v>
      </c>
      <c r="W504" s="852">
        <v>13.2</v>
      </c>
      <c r="X504" s="853" t="str">
        <f>IF((0=$C504),"",IFERROR(IF($C504&lt;2,$C504*U504,IF(AND(2&lt;=$C504,$C504&lt;=10),$C504*V504,IF($C504&gt;10,$C504*W504,"No Offer"))),"No Offer"))</f>
        <v/>
      </c>
      <c r="Y504" s="854" t="s">
        <v>392</v>
      </c>
      <c r="Z504" s="854" t="s">
        <v>392</v>
      </c>
      <c r="AA504" s="854" t="s">
        <v>392</v>
      </c>
      <c r="AB504" s="855" t="str">
        <f>IF((0=$C504),"",IFERROR(IF($C504&lt;2,$C504*Y504,IF(AND(2&lt;=$C504,$C504&lt;=10),$C504*Z504,IF($C504&gt;10,$C504*AA504,"No Offer"))),"No Offer"))</f>
        <v/>
      </c>
    </row>
    <row r="505" spans="1:28" x14ac:dyDescent="0.2">
      <c r="A505" s="851"/>
      <c r="B505" s="558"/>
      <c r="C505" s="851"/>
      <c r="D505" s="843"/>
      <c r="E505" s="852"/>
      <c r="F505" s="852"/>
      <c r="G505" s="852"/>
      <c r="H505" s="862"/>
      <c r="I505" s="854"/>
      <c r="J505" s="854"/>
      <c r="K505" s="854"/>
      <c r="L505" s="863"/>
      <c r="M505" s="852"/>
      <c r="N505" s="852"/>
      <c r="O505" s="852"/>
      <c r="P505" s="862"/>
      <c r="Q505" s="854"/>
      <c r="R505" s="854"/>
      <c r="S505" s="854"/>
      <c r="T505" s="863"/>
      <c r="U505" s="852"/>
      <c r="V505" s="852"/>
      <c r="W505" s="852"/>
      <c r="X505" s="862"/>
      <c r="Y505" s="878"/>
      <c r="Z505" s="878"/>
      <c r="AA505" s="878"/>
      <c r="AB505" s="863"/>
    </row>
    <row r="506" spans="1:28" ht="38.25" x14ac:dyDescent="0.2">
      <c r="A506" s="851" t="s">
        <v>3268</v>
      </c>
      <c r="B506" s="558" t="s">
        <v>3269</v>
      </c>
      <c r="C506" s="851">
        <f>'Series 1200 Input'!J506</f>
        <v>0</v>
      </c>
      <c r="D506" s="843" t="s">
        <v>30</v>
      </c>
      <c r="E506" s="852">
        <v>188.34</v>
      </c>
      <c r="F506" s="852">
        <v>65.8</v>
      </c>
      <c r="G506" s="852">
        <v>35.159999999999997</v>
      </c>
      <c r="H506" s="853" t="str">
        <f>IF((0=$C506),"",IFERROR(IF($C506&lt;2,$C506*E506,IF(AND(2&lt;=$C506,$C506&lt;=10),$C506*F506,IF($C506&gt;10,$C506*G506,"No Offer"))),"No Offer"))</f>
        <v/>
      </c>
      <c r="I506" s="854">
        <v>25</v>
      </c>
      <c r="J506" s="854">
        <v>25</v>
      </c>
      <c r="K506" s="854">
        <v>25</v>
      </c>
      <c r="L506" s="855" t="str">
        <f>IF((0=$C506),"",IFERROR(IF($C506&lt;2,$C506*I506,IF(AND(2&lt;=$C506,$C506&lt;=10),$C506*J506,IF($C506&gt;10,$C506*K506,"No Offer"))),"No Offer"))</f>
        <v/>
      </c>
      <c r="M506" s="852" t="s">
        <v>392</v>
      </c>
      <c r="N506" s="852" t="s">
        <v>392</v>
      </c>
      <c r="O506" s="852" t="s">
        <v>392</v>
      </c>
      <c r="P506" s="853" t="str">
        <f>IF((0=$C506),"",IFERROR(IF($C506&lt;2,$C506*M506,IF(AND(2&lt;=$C506,$C506&lt;=10),$C506*N506,IF($C506&gt;10,$C506*O506,"No Offer"))),"No Offer"))</f>
        <v/>
      </c>
      <c r="Q506" s="854">
        <v>15</v>
      </c>
      <c r="R506" s="854">
        <v>15</v>
      </c>
      <c r="S506" s="854">
        <v>15</v>
      </c>
      <c r="T506" s="855" t="str">
        <f>IF((0=$C506),"",IFERROR(IF($C506&lt;2,$C506*Q506,IF(AND(2&lt;=$C506,$C506&lt;=10),$C506*R506,IF($C506&gt;10,$C506*S506,"No Offer"))),"No Offer"))</f>
        <v/>
      </c>
      <c r="U506" s="852">
        <v>16.100000000000001</v>
      </c>
      <c r="V506" s="852">
        <v>15.4</v>
      </c>
      <c r="W506" s="852">
        <v>15.4</v>
      </c>
      <c r="X506" s="853" t="str">
        <f>IF((0=$C506),"",IFERROR(IF($C506&lt;2,$C506*U506,IF(AND(2&lt;=$C506,$C506&lt;=10),$C506*V506,IF($C506&gt;10,$C506*W506,"No Offer"))),"No Offer"))</f>
        <v/>
      </c>
      <c r="Y506" s="854" t="s">
        <v>392</v>
      </c>
      <c r="Z506" s="854" t="s">
        <v>392</v>
      </c>
      <c r="AA506" s="854" t="s">
        <v>392</v>
      </c>
      <c r="AB506" s="855" t="str">
        <f>IF((0=$C506),"",IFERROR(IF($C506&lt;2,$C506*Y506,IF(AND(2&lt;=$C506,$C506&lt;=10),$C506*Z506,IF($C506&gt;10,$C506*AA506,"No Offer"))),"No Offer"))</f>
        <v/>
      </c>
    </row>
    <row r="507" spans="1:28" x14ac:dyDescent="0.2">
      <c r="A507" s="851"/>
      <c r="B507" s="558"/>
      <c r="C507" s="851"/>
      <c r="D507" s="843"/>
      <c r="E507" s="852"/>
      <c r="F507" s="852"/>
      <c r="G507" s="852"/>
      <c r="H507" s="862"/>
      <c r="I507" s="854"/>
      <c r="J507" s="854"/>
      <c r="K507" s="854"/>
      <c r="L507" s="863"/>
      <c r="M507" s="852"/>
      <c r="N507" s="852"/>
      <c r="O507" s="852"/>
      <c r="P507" s="862"/>
      <c r="Q507" s="854"/>
      <c r="R507" s="854"/>
      <c r="S507" s="854"/>
      <c r="T507" s="863"/>
      <c r="U507" s="852"/>
      <c r="V507" s="852"/>
      <c r="W507" s="852"/>
      <c r="X507" s="862"/>
      <c r="Y507" s="878"/>
      <c r="Z507" s="878"/>
      <c r="AA507" s="878"/>
      <c r="AB507" s="863"/>
    </row>
    <row r="508" spans="1:28" x14ac:dyDescent="0.2">
      <c r="A508" s="851" t="s">
        <v>3270</v>
      </c>
      <c r="B508" s="687" t="s">
        <v>3271</v>
      </c>
      <c r="C508" s="877">
        <f>'Series 1200 Input'!J508</f>
        <v>0</v>
      </c>
      <c r="D508" s="889" t="s">
        <v>649</v>
      </c>
      <c r="E508" s="852">
        <v>39.479999999999997</v>
      </c>
      <c r="F508" s="852">
        <v>14.97</v>
      </c>
      <c r="G508" s="852">
        <v>10.38</v>
      </c>
      <c r="H508" s="853" t="str">
        <f>IF((0=$C508),"",IFERROR(IF($C508&lt;2,$C508*E508,IF(AND(2&lt;=$C508,$C508&lt;=10),$C508*F508,IF($C508&gt;10,$C508*G508,"No Offer"))),"No Offer"))</f>
        <v/>
      </c>
      <c r="I508" s="854">
        <v>25</v>
      </c>
      <c r="J508" s="854">
        <v>25</v>
      </c>
      <c r="K508" s="854">
        <v>25</v>
      </c>
      <c r="L508" s="855" t="str">
        <f>IF((0=$C508),"",IFERROR(IF($C508&lt;2,$C508*I508,IF(AND(2&lt;=$C508,$C508&lt;=10),$C508*J508,IF($C508&gt;10,$C508*K508,"No Offer"))),"No Offer"))</f>
        <v/>
      </c>
      <c r="M508" s="852" t="s">
        <v>392</v>
      </c>
      <c r="N508" s="852" t="s">
        <v>392</v>
      </c>
      <c r="O508" s="852" t="s">
        <v>392</v>
      </c>
      <c r="P508" s="853" t="str">
        <f>IF((0=$C508),"",IFERROR(IF($C508&lt;2,$C508*M508,IF(AND(2&lt;=$C508,$C508&lt;=10),$C508*N508,IF($C508&gt;10,$C508*O508,"No Offer"))),"No Offer"))</f>
        <v/>
      </c>
      <c r="Q508" s="854">
        <v>5</v>
      </c>
      <c r="R508" s="854">
        <v>5</v>
      </c>
      <c r="S508" s="854">
        <v>5</v>
      </c>
      <c r="T508" s="855" t="str">
        <f>IF((0=$C508),"",IFERROR(IF($C508&lt;2,$C508*Q508,IF(AND(2&lt;=$C508,$C508&lt;=10),$C508*R508,IF($C508&gt;10,$C508*S508,"No Offer"))),"No Offer"))</f>
        <v/>
      </c>
      <c r="U508" s="852">
        <v>7.48</v>
      </c>
      <c r="V508" s="852">
        <v>7.15</v>
      </c>
      <c r="W508" s="852">
        <v>7.15</v>
      </c>
      <c r="X508" s="853" t="str">
        <f>IF((0=$C508),"",IFERROR(IF($C508&lt;2,$C508*U508,IF(AND(2&lt;=$C508,$C508&lt;=10),$C508*V508,IF($C508&gt;10,$C508*W508,"No Offer"))),"No Offer"))</f>
        <v/>
      </c>
      <c r="Y508" s="854" t="s">
        <v>392</v>
      </c>
      <c r="Z508" s="854" t="s">
        <v>392</v>
      </c>
      <c r="AA508" s="854" t="s">
        <v>392</v>
      </c>
      <c r="AB508" s="855" t="str">
        <f>IF((0=$C508),"",IFERROR(IF($C508&lt;2,$C508*Y508,IF(AND(2&lt;=$C508,$C508&lt;=10),$C508*Z508,IF($C508&gt;10,$C508*AA508,"No Offer"))),"No Offer"))</f>
        <v/>
      </c>
    </row>
    <row r="509" spans="1:28" x14ac:dyDescent="0.2">
      <c r="A509" s="851"/>
      <c r="B509" s="558"/>
      <c r="C509" s="851"/>
      <c r="D509" s="843"/>
      <c r="E509" s="852"/>
      <c r="F509" s="852"/>
      <c r="G509" s="852"/>
      <c r="H509" s="862"/>
      <c r="I509" s="854"/>
      <c r="J509" s="854"/>
      <c r="K509" s="854"/>
      <c r="L509" s="863"/>
      <c r="M509" s="852"/>
      <c r="N509" s="852"/>
      <c r="O509" s="852"/>
      <c r="P509" s="862"/>
      <c r="Q509" s="854"/>
      <c r="R509" s="854"/>
      <c r="S509" s="854"/>
      <c r="T509" s="863"/>
      <c r="U509" s="852"/>
      <c r="V509" s="852"/>
      <c r="W509" s="852"/>
      <c r="X509" s="862"/>
      <c r="Y509" s="878"/>
      <c r="Z509" s="878"/>
      <c r="AA509" s="878"/>
      <c r="AB509" s="863"/>
    </row>
    <row r="510" spans="1:28" x14ac:dyDescent="0.2">
      <c r="A510" s="851" t="s">
        <v>3272</v>
      </c>
      <c r="B510" s="558" t="s">
        <v>3273</v>
      </c>
      <c r="C510" s="851">
        <f>'Series 1200 Input'!J510</f>
        <v>0</v>
      </c>
      <c r="D510" s="843" t="s">
        <v>30</v>
      </c>
      <c r="E510" s="852">
        <v>41.3</v>
      </c>
      <c r="F510" s="852">
        <v>16.78</v>
      </c>
      <c r="G510" s="852">
        <v>16.02</v>
      </c>
      <c r="H510" s="853" t="str">
        <f>IF((0=$C510),"",IFERROR(IF($C510&lt;2,$C510*E510,IF(AND(2&lt;=$C510,$C510&lt;=10),$C510*F510,IF($C510&gt;10,$C510*G510,"No Offer"))),"No Offer"))</f>
        <v/>
      </c>
      <c r="I510" s="854">
        <v>25</v>
      </c>
      <c r="J510" s="854">
        <v>25</v>
      </c>
      <c r="K510" s="854">
        <v>25</v>
      </c>
      <c r="L510" s="855" t="str">
        <f>IF((0=$C510),"",IFERROR(IF($C510&lt;2,$C510*I510,IF(AND(2&lt;=$C510,$C510&lt;=10),$C510*J510,IF($C510&gt;10,$C510*K510,"No Offer"))),"No Offer"))</f>
        <v/>
      </c>
      <c r="M510" s="852" t="s">
        <v>392</v>
      </c>
      <c r="N510" s="852" t="s">
        <v>392</v>
      </c>
      <c r="O510" s="852" t="s">
        <v>392</v>
      </c>
      <c r="P510" s="853" t="str">
        <f>IF((0=$C510),"",IFERROR(IF($C510&lt;2,$C510*M510,IF(AND(2&lt;=$C510,$C510&lt;=10),$C510*N510,IF($C510&gt;10,$C510*O510,"No Offer"))),"No Offer"))</f>
        <v/>
      </c>
      <c r="Q510" s="878">
        <v>6</v>
      </c>
      <c r="R510" s="878">
        <v>6</v>
      </c>
      <c r="S510" s="878">
        <v>6</v>
      </c>
      <c r="T510" s="855" t="str">
        <f>IF((0=$C510),"",IFERROR(IF($C510&lt;2,$C510*Q510,IF(AND(2&lt;=$C510,$C510&lt;=10),$C510*R510,IF($C510&gt;10,$C510*S510,"No Offer"))),"No Offer"))</f>
        <v/>
      </c>
      <c r="U510" s="852">
        <v>10.93</v>
      </c>
      <c r="V510" s="852">
        <v>10.45</v>
      </c>
      <c r="W510" s="852">
        <v>10.45</v>
      </c>
      <c r="X510" s="853" t="str">
        <f>IF((0=$C510),"",IFERROR(IF($C510&lt;2,$C510*U510,IF(AND(2&lt;=$C510,$C510&lt;=10),$C510*V510,IF($C510&gt;10,$C510*W510,"No Offer"))),"No Offer"))</f>
        <v/>
      </c>
      <c r="Y510" s="854" t="s">
        <v>392</v>
      </c>
      <c r="Z510" s="854" t="s">
        <v>392</v>
      </c>
      <c r="AA510" s="854" t="s">
        <v>392</v>
      </c>
      <c r="AB510" s="855" t="str">
        <f>IF((0=$C510),"",IFERROR(IF($C510&lt;2,$C510*Y510,IF(AND(2&lt;=$C510,$C510&lt;=10),$C510*Z510,IF($C510&gt;10,$C510*AA510,"No Offer"))),"No Offer"))</f>
        <v/>
      </c>
    </row>
    <row r="511" spans="1:28" x14ac:dyDescent="0.2">
      <c r="A511" s="851"/>
      <c r="B511" s="558"/>
      <c r="C511" s="851"/>
      <c r="D511" s="843"/>
      <c r="E511" s="852"/>
      <c r="F511" s="852"/>
      <c r="G511" s="852"/>
      <c r="H511" s="862"/>
      <c r="I511" s="854"/>
      <c r="J511" s="854"/>
      <c r="K511" s="854"/>
      <c r="L511" s="863"/>
      <c r="M511" s="852"/>
      <c r="N511" s="852"/>
      <c r="O511" s="852"/>
      <c r="P511" s="862"/>
      <c r="Q511" s="854"/>
      <c r="R511" s="854"/>
      <c r="S511" s="854"/>
      <c r="T511" s="863"/>
      <c r="U511" s="852"/>
      <c r="V511" s="852"/>
      <c r="W511" s="852"/>
      <c r="X511" s="862"/>
      <c r="Y511" s="878"/>
      <c r="Z511" s="878"/>
      <c r="AA511" s="878"/>
      <c r="AB511" s="863"/>
    </row>
    <row r="512" spans="1:28" ht="25.5" x14ac:dyDescent="0.2">
      <c r="A512" s="851" t="s">
        <v>3274</v>
      </c>
      <c r="B512" s="687" t="s">
        <v>3275</v>
      </c>
      <c r="C512" s="877">
        <f>'Series 1200 Input'!J512</f>
        <v>0</v>
      </c>
      <c r="D512" s="889" t="s">
        <v>30</v>
      </c>
      <c r="E512" s="852">
        <v>100.96</v>
      </c>
      <c r="F512" s="852">
        <v>24.38</v>
      </c>
      <c r="G512" s="852">
        <v>24.38</v>
      </c>
      <c r="H512" s="853" t="str">
        <f>IF((0=$C512),"",IFERROR(IF($C512&lt;2,$C512*E512,IF(AND(2&lt;=$C512,$C512&lt;=10),$C512*F512,IF($C512&gt;10,$C512*G512,"No Offer"))),"No Offer"))</f>
        <v/>
      </c>
      <c r="I512" s="854">
        <v>25</v>
      </c>
      <c r="J512" s="854">
        <v>25</v>
      </c>
      <c r="K512" s="854">
        <v>25</v>
      </c>
      <c r="L512" s="855" t="str">
        <f>IF((0=$C512),"",IFERROR(IF($C512&lt;2,$C512*I512,IF(AND(2&lt;=$C512,$C512&lt;=10),$C512*J512,IF($C512&gt;10,$C512*K512,"No Offer"))),"No Offer"))</f>
        <v/>
      </c>
      <c r="M512" s="852" t="s">
        <v>392</v>
      </c>
      <c r="N512" s="852" t="s">
        <v>392</v>
      </c>
      <c r="O512" s="852" t="s">
        <v>392</v>
      </c>
      <c r="P512" s="853" t="str">
        <f>IF((0=$C512),"",IFERROR(IF($C512&lt;2,$C512*M512,IF(AND(2&lt;=$C512,$C512&lt;=10),$C512*N512,IF($C512&gt;10,$C512*O512,"No Offer"))),"No Offer"))</f>
        <v/>
      </c>
      <c r="Q512" s="854">
        <v>8.5</v>
      </c>
      <c r="R512" s="854">
        <v>8.5</v>
      </c>
      <c r="S512" s="854">
        <v>8.5</v>
      </c>
      <c r="T512" s="855" t="str">
        <f>IF((0=$C512),"",IFERROR(IF($C512&lt;2,$C512*Q512,IF(AND(2&lt;=$C512,$C512&lt;=10),$C512*R512,IF($C512&gt;10,$C512*S512,"No Offer"))),"No Offer"))</f>
        <v/>
      </c>
      <c r="U512" s="852">
        <v>16.100000000000001</v>
      </c>
      <c r="V512" s="852">
        <v>15.4</v>
      </c>
      <c r="W512" s="852">
        <v>15.4</v>
      </c>
      <c r="X512" s="853" t="str">
        <f>IF((0=$C512),"",IFERROR(IF($C512&lt;2,$C512*U512,IF(AND(2&lt;=$C512,$C512&lt;=10),$C512*V512,IF($C512&gt;10,$C512*W512,"No Offer"))),"No Offer"))</f>
        <v/>
      </c>
      <c r="Y512" s="854" t="s">
        <v>392</v>
      </c>
      <c r="Z512" s="854" t="s">
        <v>392</v>
      </c>
      <c r="AA512" s="854" t="s">
        <v>392</v>
      </c>
      <c r="AB512" s="855" t="str">
        <f>IF((0=$C512),"",IFERROR(IF($C512&lt;2,$C512*Y512,IF(AND(2&lt;=$C512,$C512&lt;=10),$C512*Z512,IF($C512&gt;10,$C512*AA512,"No Offer"))),"No Offer"))</f>
        <v/>
      </c>
    </row>
    <row r="513" spans="1:28" x14ac:dyDescent="0.2">
      <c r="A513" s="851"/>
      <c r="B513" s="687"/>
      <c r="C513" s="877"/>
      <c r="D513" s="889"/>
      <c r="E513" s="852"/>
      <c r="F513" s="852"/>
      <c r="G513" s="852"/>
      <c r="H513" s="850"/>
      <c r="I513" s="854"/>
      <c r="J513" s="854"/>
      <c r="K513" s="854"/>
      <c r="L513" s="843"/>
      <c r="M513" s="852"/>
      <c r="N513" s="852"/>
      <c r="O513" s="852"/>
      <c r="P513" s="850"/>
      <c r="Q513" s="854"/>
      <c r="R513" s="854"/>
      <c r="S513" s="854"/>
      <c r="T513" s="843"/>
      <c r="U513" s="852"/>
      <c r="V513" s="852"/>
      <c r="W513" s="852"/>
      <c r="X513" s="850"/>
      <c r="Y513" s="878"/>
      <c r="Z513" s="878"/>
      <c r="AA513" s="878"/>
      <c r="AB513" s="843"/>
    </row>
    <row r="514" spans="1:28" x14ac:dyDescent="0.2">
      <c r="A514" s="866"/>
      <c r="B514" s="746"/>
      <c r="C514" s="866"/>
      <c r="D514" s="846"/>
      <c r="E514" s="887" t="s">
        <v>1633</v>
      </c>
      <c r="F514" s="887" t="s">
        <v>3276</v>
      </c>
      <c r="G514" s="887" t="s">
        <v>1596</v>
      </c>
      <c r="H514" s="890"/>
      <c r="I514" s="887" t="s">
        <v>1633</v>
      </c>
      <c r="J514" s="887" t="s">
        <v>3276</v>
      </c>
      <c r="K514" s="887" t="s">
        <v>1596</v>
      </c>
      <c r="L514" s="890"/>
      <c r="M514" s="887" t="s">
        <v>1633</v>
      </c>
      <c r="N514" s="887" t="s">
        <v>3276</v>
      </c>
      <c r="O514" s="887" t="s">
        <v>1596</v>
      </c>
      <c r="P514" s="890"/>
      <c r="Q514" s="887" t="s">
        <v>1633</v>
      </c>
      <c r="R514" s="887" t="s">
        <v>3276</v>
      </c>
      <c r="S514" s="887" t="s">
        <v>1596</v>
      </c>
      <c r="T514" s="890"/>
      <c r="U514" s="887" t="s">
        <v>1633</v>
      </c>
      <c r="V514" s="887" t="s">
        <v>3276</v>
      </c>
      <c r="W514" s="887" t="s">
        <v>1596</v>
      </c>
      <c r="X514" s="890"/>
      <c r="Y514" s="887" t="s">
        <v>1633</v>
      </c>
      <c r="Z514" s="887" t="s">
        <v>3276</v>
      </c>
      <c r="AA514" s="887" t="s">
        <v>1596</v>
      </c>
      <c r="AB514" s="890"/>
    </row>
    <row r="515" spans="1:28" x14ac:dyDescent="0.2">
      <c r="A515" s="851"/>
      <c r="B515" s="558"/>
      <c r="C515" s="851"/>
      <c r="D515" s="843"/>
      <c r="E515" s="883"/>
      <c r="F515" s="883"/>
      <c r="G515" s="883"/>
      <c r="H515" s="891"/>
      <c r="I515" s="885"/>
      <c r="J515" s="885"/>
      <c r="K515" s="885"/>
      <c r="L515" s="892"/>
      <c r="M515" s="852"/>
      <c r="N515" s="852"/>
      <c r="O515" s="852"/>
      <c r="P515" s="891"/>
      <c r="Q515" s="885"/>
      <c r="R515" s="885"/>
      <c r="S515" s="885"/>
      <c r="T515" s="892"/>
      <c r="U515" s="883"/>
      <c r="V515" s="883"/>
      <c r="W515" s="883"/>
      <c r="X515" s="891"/>
      <c r="Y515" s="878"/>
      <c r="Z515" s="878"/>
      <c r="AA515" s="878"/>
      <c r="AB515" s="892"/>
    </row>
    <row r="516" spans="1:28" ht="25.5" x14ac:dyDescent="0.2">
      <c r="A516" s="851" t="s">
        <v>3277</v>
      </c>
      <c r="B516" s="558" t="s">
        <v>3278</v>
      </c>
      <c r="C516" s="851">
        <f>'Series 1200 Input'!J516</f>
        <v>0</v>
      </c>
      <c r="D516" s="843" t="s">
        <v>30</v>
      </c>
      <c r="E516" s="852">
        <v>105.5</v>
      </c>
      <c r="F516" s="852">
        <v>36.58</v>
      </c>
      <c r="G516" s="852">
        <v>36.58</v>
      </c>
      <c r="H516" s="853" t="str">
        <f>IF((0=$C516),"",IFERROR(IF($C516&lt;20,$C516*E516,IF(AND(20&lt;=$C516,$C516&lt;=100),$C516*F516,IF($C516&gt;100,$C516*G516,"No Offer"))),"No Offer"))</f>
        <v/>
      </c>
      <c r="I516" s="854">
        <v>25</v>
      </c>
      <c r="J516" s="854">
        <v>25</v>
      </c>
      <c r="K516" s="854">
        <v>25</v>
      </c>
      <c r="L516" s="855" t="str">
        <f>IF((0=$C516),"",IFERROR(IF($C516&lt;20,$C516*I516,IF(AND(20&lt;=$C516,$C516&lt;=100),$C516*J516,IF($C516&gt;100,$C516*K516,"No Offer"))),"No Offer"))</f>
        <v/>
      </c>
      <c r="M516" s="852" t="s">
        <v>392</v>
      </c>
      <c r="N516" s="852" t="s">
        <v>392</v>
      </c>
      <c r="O516" s="852" t="s">
        <v>392</v>
      </c>
      <c r="P516" s="853" t="str">
        <f>IF((0=$C516),"",IFERROR(IF($C516&lt;20,$C516*M516,IF(AND(20&lt;=$C516,$C516&lt;=100),$C516*N516,IF($C516&gt;100,$C516*O516,"No Offer"))),"No Offer"))</f>
        <v/>
      </c>
      <c r="Q516" s="854">
        <v>13.5</v>
      </c>
      <c r="R516" s="854">
        <v>13.5</v>
      </c>
      <c r="S516" s="854">
        <v>13.5</v>
      </c>
      <c r="T516" s="855" t="str">
        <f>IF((0=$C516),"",IFERROR(IF($C516&lt;20,$C516*Q516,IF(AND(20&lt;=$C516,$C516&lt;=100),$C516*R516,IF($C516&gt;100,$C516*S516,"No Offer"))),"No Offer"))</f>
        <v/>
      </c>
      <c r="U516" s="876">
        <v>20.7</v>
      </c>
      <c r="V516" s="876">
        <v>19.8</v>
      </c>
      <c r="W516" s="876">
        <v>19.8</v>
      </c>
      <c r="X516" s="853" t="str">
        <f>IF((0=$C516),"",IFERROR(IF($C516&lt;20,$C516*U516,IF(AND(20&lt;=$C516,$C516&lt;=100),$C516*V516,IF($C516&gt;100,$C516*W516,"No Offer"))),"No Offer"))</f>
        <v/>
      </c>
      <c r="Y516" s="854" t="s">
        <v>392</v>
      </c>
      <c r="Z516" s="854" t="s">
        <v>392</v>
      </c>
      <c r="AA516" s="854" t="s">
        <v>392</v>
      </c>
      <c r="AB516" s="855" t="str">
        <f>IF((0=$C516),"",IFERROR(IF($C516&lt;20,$C516*Y516,IF(AND(20&lt;=$C516,$C516&lt;=100),$C516*Z516,IF($C516&gt;100,$C516*AA516,"No Offer"))),"No Offer"))</f>
        <v/>
      </c>
    </row>
    <row r="517" spans="1:28" x14ac:dyDescent="0.2">
      <c r="A517" s="851"/>
      <c r="B517" s="558"/>
      <c r="C517" s="851"/>
      <c r="D517" s="843"/>
      <c r="E517" s="883"/>
      <c r="F517" s="883"/>
      <c r="G517" s="883"/>
      <c r="H517" s="884"/>
      <c r="I517" s="885"/>
      <c r="J517" s="885"/>
      <c r="K517" s="885"/>
      <c r="L517" s="886"/>
      <c r="M517" s="852"/>
      <c r="N517" s="852"/>
      <c r="O517" s="852"/>
      <c r="P517" s="884"/>
      <c r="Q517" s="885"/>
      <c r="R517" s="885"/>
      <c r="S517" s="885"/>
      <c r="T517" s="886"/>
      <c r="U517" s="883"/>
      <c r="V517" s="883"/>
      <c r="W517" s="883"/>
      <c r="X517" s="884"/>
      <c r="Y517" s="878"/>
      <c r="Z517" s="878"/>
      <c r="AA517" s="878"/>
      <c r="AB517" s="886"/>
    </row>
    <row r="518" spans="1:28" ht="25.5" x14ac:dyDescent="0.2">
      <c r="A518" s="851" t="s">
        <v>3279</v>
      </c>
      <c r="B518" s="558" t="s">
        <v>3280</v>
      </c>
      <c r="C518" s="851">
        <f>'Series 1200 Input'!J518</f>
        <v>0</v>
      </c>
      <c r="D518" s="843" t="s">
        <v>30</v>
      </c>
      <c r="E518" s="852">
        <v>100.96</v>
      </c>
      <c r="F518" s="852" t="s">
        <v>3281</v>
      </c>
      <c r="G518" s="852">
        <v>24.38</v>
      </c>
      <c r="H518" s="853" t="str">
        <f>IF((0=$C518),"",IFERROR(IF($C518&lt;20,$C518*E518,IF(AND(20&lt;=$C518,$C518&lt;=100),$C518*F518,IF($C518&gt;100,$C518*G518,"No Offer"))),"No Offer"))</f>
        <v/>
      </c>
      <c r="I518" s="854">
        <v>25</v>
      </c>
      <c r="J518" s="854">
        <v>25</v>
      </c>
      <c r="K518" s="854">
        <v>25</v>
      </c>
      <c r="L518" s="855" t="str">
        <f>IF((0=$C518),"",IFERROR(IF($C518&lt;20,$C518*I518,IF(AND(20&lt;=$C518,$C518&lt;=100),$C518*J518,IF($C518&gt;100,$C518*K518,"No Offer"))),"No Offer"))</f>
        <v/>
      </c>
      <c r="M518" s="852" t="s">
        <v>392</v>
      </c>
      <c r="N518" s="852" t="s">
        <v>392</v>
      </c>
      <c r="O518" s="852" t="s">
        <v>392</v>
      </c>
      <c r="P518" s="853" t="str">
        <f>IF((0=$C518),"",IFERROR(IF($C518&lt;20,$C518*M518,IF(AND(20&lt;=$C518,$C518&lt;=100),$C518*N518,IF($C518&gt;100,$C518*O518,"No Offer"))),"No Offer"))</f>
        <v/>
      </c>
      <c r="Q518" s="854">
        <v>8.5</v>
      </c>
      <c r="R518" s="854">
        <v>8.5</v>
      </c>
      <c r="S518" s="854">
        <v>8.5</v>
      </c>
      <c r="T518" s="855" t="str">
        <f>IF((0=$C518),"",IFERROR(IF($C518&lt;20,$C518*Q518,IF(AND(20&lt;=$C518,$C518&lt;=100),$C518*R518,IF($C518&gt;100,$C518*S518,"No Offer"))),"No Offer"))</f>
        <v/>
      </c>
      <c r="U518" s="852">
        <v>16.100000000000001</v>
      </c>
      <c r="V518" s="852">
        <v>15.4</v>
      </c>
      <c r="W518" s="852">
        <v>15.4</v>
      </c>
      <c r="X518" s="853" t="str">
        <f>IF((0=$C518),"",IFERROR(IF($C518&lt;20,$C518*U518,IF(AND(20&lt;=$C518,$C518&lt;=100),$C518*V518,IF($C518&gt;100,$C518*W518,"No Offer"))),"No Offer"))</f>
        <v/>
      </c>
      <c r="Y518" s="854" t="s">
        <v>392</v>
      </c>
      <c r="Z518" s="854" t="s">
        <v>392</v>
      </c>
      <c r="AA518" s="854" t="s">
        <v>392</v>
      </c>
      <c r="AB518" s="855" t="str">
        <f>IF((0=$C518),"",IFERROR(IF($C518&lt;20,$C518*Y518,IF(AND(20&lt;=$C518,$C518&lt;=100),$C518*Z518,IF($C518&gt;100,$C518*AA518,"No Offer"))),"No Offer"))</f>
        <v/>
      </c>
    </row>
    <row r="519" spans="1:28" x14ac:dyDescent="0.2">
      <c r="A519" s="851"/>
      <c r="B519" s="558"/>
      <c r="C519" s="851"/>
      <c r="D519" s="843"/>
      <c r="E519" s="852"/>
      <c r="F519" s="852"/>
      <c r="G519" s="852"/>
      <c r="H519" s="884"/>
      <c r="I519" s="854"/>
      <c r="J519" s="854"/>
      <c r="K519" s="854"/>
      <c r="L519" s="886"/>
      <c r="M519" s="852"/>
      <c r="N519" s="852"/>
      <c r="O519" s="852"/>
      <c r="P519" s="884"/>
      <c r="Q519" s="854"/>
      <c r="R519" s="854"/>
      <c r="S519" s="854"/>
      <c r="T519" s="886"/>
      <c r="U519" s="852"/>
      <c r="V519" s="852"/>
      <c r="W519" s="852"/>
      <c r="X519" s="884"/>
      <c r="Y519" s="878"/>
      <c r="Z519" s="878"/>
      <c r="AA519" s="878"/>
      <c r="AB519" s="886"/>
    </row>
    <row r="520" spans="1:28" ht="25.5" x14ac:dyDescent="0.2">
      <c r="A520" s="851" t="s">
        <v>3282</v>
      </c>
      <c r="B520" s="558" t="s">
        <v>3283</v>
      </c>
      <c r="C520" s="851">
        <f>'Series 1200 Input'!J520</f>
        <v>0</v>
      </c>
      <c r="D520" s="843" t="s">
        <v>30</v>
      </c>
      <c r="E520" s="852">
        <v>98.7</v>
      </c>
      <c r="F520" s="852">
        <v>19.93</v>
      </c>
      <c r="G520" s="852">
        <v>19.93</v>
      </c>
      <c r="H520" s="853" t="str">
        <f>IF((0=$C520),"",IFERROR(IF($C520&lt;20,$C520*E520,IF(AND(20&lt;=$C520,$C520&lt;=100),$C520*F520,IF($C520&gt;100,$C520*G520,"No Offer"))),"No Offer"))</f>
        <v/>
      </c>
      <c r="I520" s="854">
        <v>25</v>
      </c>
      <c r="J520" s="854">
        <v>25</v>
      </c>
      <c r="K520" s="854">
        <v>25</v>
      </c>
      <c r="L520" s="855" t="str">
        <f>IF((0=$C520),"",IFERROR(IF($C520&lt;20,$C520*I520,IF(AND(20&lt;=$C520,$C520&lt;=100),$C520*J520,IF($C520&gt;100,$C520*K520,"No Offer"))),"No Offer"))</f>
        <v/>
      </c>
      <c r="M520" s="852" t="s">
        <v>392</v>
      </c>
      <c r="N520" s="852" t="s">
        <v>392</v>
      </c>
      <c r="O520" s="852" t="s">
        <v>392</v>
      </c>
      <c r="P520" s="853" t="str">
        <f>IF((0=$C520),"",IFERROR(IF($C520&lt;20,$C520*M520,IF(AND(20&lt;=$C520,$C520&lt;=100),$C520*N520,IF($C520&gt;100,$C520*O520,"No Offer"))),"No Offer"))</f>
        <v/>
      </c>
      <c r="Q520" s="854">
        <v>20</v>
      </c>
      <c r="R520" s="854">
        <v>20</v>
      </c>
      <c r="S520" s="854">
        <v>20</v>
      </c>
      <c r="T520" s="855" t="str">
        <f>IF((0=$C520),"",IFERROR(IF($C520&lt;20,$C520*Q520,IF(AND(20&lt;=$C520,$C520&lt;=100),$C520*R520,IF($C520&gt;100,$C520*S520,"No Offer"))),"No Offer"))</f>
        <v/>
      </c>
      <c r="U520" s="852">
        <v>23</v>
      </c>
      <c r="V520" s="852">
        <v>22</v>
      </c>
      <c r="W520" s="852">
        <v>22</v>
      </c>
      <c r="X520" s="853" t="str">
        <f>IF((0=$C520),"",IFERROR(IF($C520&lt;20,$C520*U520,IF(AND(20&lt;=$C520,$C520&lt;=100),$C520*V520,IF($C520&gt;100,$C520*W520,"No Offer"))),"No Offer"))</f>
        <v/>
      </c>
      <c r="Y520" s="854" t="s">
        <v>392</v>
      </c>
      <c r="Z520" s="854" t="s">
        <v>392</v>
      </c>
      <c r="AA520" s="854" t="s">
        <v>392</v>
      </c>
      <c r="AB520" s="855" t="str">
        <f>IF((0=$C520),"",IFERROR(IF($C520&lt;20,$C520*Y520,IF(AND(20&lt;=$C520,$C520&lt;=100),$C520*Z520,IF($C520&gt;100,$C520*AA520,"No Offer"))),"No Offer"))</f>
        <v/>
      </c>
    </row>
    <row r="521" spans="1:28" x14ac:dyDescent="0.2">
      <c r="A521" s="851"/>
      <c r="B521" s="558"/>
      <c r="C521" s="851"/>
      <c r="D521" s="843"/>
      <c r="E521" s="852"/>
      <c r="F521" s="852"/>
      <c r="G521" s="852"/>
      <c r="H521" s="884"/>
      <c r="I521" s="854"/>
      <c r="J521" s="854"/>
      <c r="K521" s="854"/>
      <c r="L521" s="886"/>
      <c r="M521" s="852"/>
      <c r="N521" s="852"/>
      <c r="O521" s="852"/>
      <c r="P521" s="884"/>
      <c r="Q521" s="854"/>
      <c r="R521" s="854"/>
      <c r="S521" s="854"/>
      <c r="T521" s="886"/>
      <c r="U521" s="852"/>
      <c r="V521" s="852"/>
      <c r="W521" s="852"/>
      <c r="X521" s="884"/>
      <c r="Y521" s="878"/>
      <c r="Z521" s="878"/>
      <c r="AA521" s="878"/>
      <c r="AB521" s="886"/>
    </row>
    <row r="522" spans="1:28" ht="25.5" x14ac:dyDescent="0.2">
      <c r="A522" s="851" t="s">
        <v>3284</v>
      </c>
      <c r="B522" s="558" t="s">
        <v>3285</v>
      </c>
      <c r="C522" s="851">
        <f>'Series 1200 Input'!J522</f>
        <v>0</v>
      </c>
      <c r="D522" s="843" t="s">
        <v>30</v>
      </c>
      <c r="E522" s="852">
        <v>100.96</v>
      </c>
      <c r="F522" s="852">
        <v>24.38</v>
      </c>
      <c r="G522" s="852">
        <v>24.38</v>
      </c>
      <c r="H522" s="853" t="str">
        <f>IF((0=$C522),"",IFERROR(IF($C522&lt;20,$C522*E522,IF(AND(20&lt;=$C522,$C522&lt;=100),$C522*F522,IF($C522&gt;100,$C522*G522,"No Offer"))),"No Offer"))</f>
        <v/>
      </c>
      <c r="I522" s="854">
        <v>25</v>
      </c>
      <c r="J522" s="854">
        <v>25</v>
      </c>
      <c r="K522" s="854">
        <v>25</v>
      </c>
      <c r="L522" s="855" t="str">
        <f>IF((0=$C522),"",IFERROR(IF($C522&lt;20,$C522*I522,IF(AND(20&lt;=$C522,$C522&lt;=100),$C522*J522,IF($C522&gt;100,$C522*K522,"No Offer"))),"No Offer"))</f>
        <v/>
      </c>
      <c r="M522" s="852" t="s">
        <v>392</v>
      </c>
      <c r="N522" s="852" t="s">
        <v>392</v>
      </c>
      <c r="O522" s="852" t="s">
        <v>392</v>
      </c>
      <c r="P522" s="853" t="str">
        <f>IF((0=$C522),"",IFERROR(IF($C522&lt;20,$C522*M522,IF(AND(20&lt;=$C522,$C522&lt;=100),$C522*N522,IF($C522&gt;100,$C522*O522,"No Offer"))),"No Offer"))</f>
        <v/>
      </c>
      <c r="Q522" s="854">
        <v>25</v>
      </c>
      <c r="R522" s="854">
        <v>25</v>
      </c>
      <c r="S522" s="854">
        <v>25</v>
      </c>
      <c r="T522" s="855" t="str">
        <f>IF((0=$C522),"",IFERROR(IF($C522&lt;20,$C522*Q522,IF(AND(20&lt;=$C522,$C522&lt;=100),$C522*R522,IF($C522&gt;100,$C522*S522,"No Offer"))),"No Offer"))</f>
        <v/>
      </c>
      <c r="U522" s="852">
        <v>27.6</v>
      </c>
      <c r="V522" s="852">
        <v>26.4</v>
      </c>
      <c r="W522" s="852">
        <v>26.4</v>
      </c>
      <c r="X522" s="853" t="str">
        <f>IF((0=$C522),"",IFERROR(IF($C522&lt;20,$C522*U522,IF(AND(20&lt;=$C522,$C522&lt;=100),$C522*V522,IF($C522&gt;100,$C522*W522,"No Offer"))),"No Offer"))</f>
        <v/>
      </c>
      <c r="Y522" s="854" t="s">
        <v>392</v>
      </c>
      <c r="Z522" s="854" t="s">
        <v>392</v>
      </c>
      <c r="AA522" s="854" t="s">
        <v>392</v>
      </c>
      <c r="AB522" s="855" t="str">
        <f>IF((0=$C522),"",IFERROR(IF($C522&lt;20,$C522*Y522,IF(AND(20&lt;=$C522,$C522&lt;=100),$C522*Z522,IF($C522&gt;100,$C522*AA522,"No Offer"))),"No Offer"))</f>
        <v/>
      </c>
    </row>
    <row r="523" spans="1:28" x14ac:dyDescent="0.2">
      <c r="A523" s="851"/>
      <c r="B523" s="558"/>
      <c r="C523" s="851"/>
      <c r="D523" s="843"/>
      <c r="E523" s="852"/>
      <c r="F523" s="852"/>
      <c r="G523" s="852"/>
      <c r="H523" s="884"/>
      <c r="I523" s="854"/>
      <c r="J523" s="854"/>
      <c r="K523" s="854"/>
      <c r="L523" s="886"/>
      <c r="M523" s="852"/>
      <c r="N523" s="852"/>
      <c r="O523" s="852"/>
      <c r="P523" s="884"/>
      <c r="Q523" s="854"/>
      <c r="R523" s="854"/>
      <c r="S523" s="854"/>
      <c r="T523" s="886"/>
      <c r="U523" s="852"/>
      <c r="V523" s="852"/>
      <c r="W523" s="852"/>
      <c r="X523" s="884"/>
      <c r="Y523" s="878"/>
      <c r="Z523" s="878"/>
      <c r="AA523" s="878"/>
      <c r="AB523" s="886"/>
    </row>
    <row r="524" spans="1:28" ht="25.5" x14ac:dyDescent="0.2">
      <c r="A524" s="851" t="s">
        <v>3286</v>
      </c>
      <c r="B524" s="558" t="s">
        <v>3287</v>
      </c>
      <c r="C524" s="851">
        <f>'Series 1200 Input'!J524</f>
        <v>0</v>
      </c>
      <c r="D524" s="843" t="s">
        <v>30</v>
      </c>
      <c r="E524" s="852">
        <v>105.5</v>
      </c>
      <c r="F524" s="852">
        <v>36.58</v>
      </c>
      <c r="G524" s="852">
        <v>36.58</v>
      </c>
      <c r="H524" s="853" t="str">
        <f>IF((0=$C524),"",IFERROR(IF($C524&lt;20,$C524*E524,IF(AND(20&lt;=$C524,$C524&lt;=100),$C524*F524,IF($C524&gt;100,$C524*G524,"No Offer"))),"No Offer"))</f>
        <v/>
      </c>
      <c r="I524" s="854">
        <v>25</v>
      </c>
      <c r="J524" s="854">
        <v>25</v>
      </c>
      <c r="K524" s="854">
        <v>25</v>
      </c>
      <c r="L524" s="855" t="str">
        <f>IF((0=$C524),"",IFERROR(IF($C524&lt;20,$C524*I524,IF(AND(20&lt;=$C524,$C524&lt;=100),$C524*J524,IF($C524&gt;100,$C524*K524,"No Offer"))),"No Offer"))</f>
        <v/>
      </c>
      <c r="M524" s="852" t="s">
        <v>392</v>
      </c>
      <c r="N524" s="852" t="s">
        <v>392</v>
      </c>
      <c r="O524" s="852" t="s">
        <v>392</v>
      </c>
      <c r="P524" s="853" t="str">
        <f>IF((0=$C524),"",IFERROR(IF($C524&lt;20,$C524*M524,IF(AND(20&lt;=$C524,$C524&lt;=100),$C524*N524,IF($C524&gt;100,$C524*O524,"No Offer"))),"No Offer"))</f>
        <v/>
      </c>
      <c r="Q524" s="854">
        <v>35</v>
      </c>
      <c r="R524" s="854">
        <v>35</v>
      </c>
      <c r="S524" s="854">
        <v>35</v>
      </c>
      <c r="T524" s="855" t="str">
        <f>IF((0=$C524),"",IFERROR(IF($C524&lt;20,$C524*Q524,IF(AND(20&lt;=$C524,$C524&lt;=100),$C524*R524,IF($C524&gt;100,$C524*S524,"No Offer"))),"No Offer"))</f>
        <v/>
      </c>
      <c r="U524" s="852">
        <v>32.200000000000003</v>
      </c>
      <c r="V524" s="852">
        <v>30.8</v>
      </c>
      <c r="W524" s="852">
        <v>30.8</v>
      </c>
      <c r="X524" s="853" t="str">
        <f>IF((0=$C524),"",IFERROR(IF($C524&lt;20,$C524*U524,IF(AND(20&lt;=$C524,$C524&lt;=100),$C524*V524,IF($C524&gt;100,$C524*W524,"No Offer"))),"No Offer"))</f>
        <v/>
      </c>
      <c r="Y524" s="854" t="s">
        <v>392</v>
      </c>
      <c r="Z524" s="854" t="s">
        <v>392</v>
      </c>
      <c r="AA524" s="854" t="s">
        <v>392</v>
      </c>
      <c r="AB524" s="855" t="str">
        <f>IF((0=$C524),"",IFERROR(IF($C524&lt;20,$C524*Y524,IF(AND(20&lt;=$C524,$C524&lt;=100),$C524*Z524,IF($C524&gt;100,$C524*AA524,"No Offer"))),"No Offer"))</f>
        <v/>
      </c>
    </row>
    <row r="525" spans="1:28" x14ac:dyDescent="0.2">
      <c r="A525" s="851"/>
      <c r="B525" s="558"/>
      <c r="C525" s="851"/>
      <c r="D525" s="843"/>
      <c r="E525" s="852"/>
      <c r="F525" s="852"/>
      <c r="G525" s="852"/>
      <c r="H525" s="884"/>
      <c r="I525" s="854"/>
      <c r="J525" s="854"/>
      <c r="K525" s="854"/>
      <c r="L525" s="886"/>
      <c r="M525" s="852"/>
      <c r="N525" s="852"/>
      <c r="O525" s="852"/>
      <c r="P525" s="884"/>
      <c r="Q525" s="854"/>
      <c r="R525" s="854"/>
      <c r="S525" s="854"/>
      <c r="T525" s="886"/>
      <c r="U525" s="852"/>
      <c r="V525" s="852"/>
      <c r="W525" s="852"/>
      <c r="X525" s="884"/>
      <c r="Y525" s="878"/>
      <c r="Z525" s="878"/>
      <c r="AA525" s="878"/>
      <c r="AB525" s="886"/>
    </row>
    <row r="526" spans="1:28" ht="25.5" x14ac:dyDescent="0.2">
      <c r="A526" s="851" t="s">
        <v>3288</v>
      </c>
      <c r="B526" s="687" t="s">
        <v>3289</v>
      </c>
      <c r="C526" s="877">
        <f>'Series 1200 Input'!J526</f>
        <v>0</v>
      </c>
      <c r="D526" s="889" t="s">
        <v>30</v>
      </c>
      <c r="E526" s="852">
        <v>167.86</v>
      </c>
      <c r="F526" s="852">
        <v>137.22999999999999</v>
      </c>
      <c r="G526" s="852">
        <v>137.22999999999999</v>
      </c>
      <c r="H526" s="853" t="str">
        <f>IF((0=$C526),"",IFERROR(IF($C526&lt;20,$C526*E526,IF(AND(20&lt;=$C526,$C526&lt;=100),$C526*F526,IF($C526&gt;100,$C526*G526,"No Offer"))),"No Offer"))</f>
        <v/>
      </c>
      <c r="I526" s="854">
        <v>25</v>
      </c>
      <c r="J526" s="854">
        <v>25</v>
      </c>
      <c r="K526" s="854">
        <v>25</v>
      </c>
      <c r="L526" s="855" t="str">
        <f>IF((0=$C526),"",IFERROR(IF($C526&lt;20,$C526*I526,IF(AND(20&lt;=$C526,$C526&lt;=100),$C526*J526,IF($C526&gt;100,$C526*K526,"No Offer"))),"No Offer"))</f>
        <v/>
      </c>
      <c r="M526" s="852" t="s">
        <v>392</v>
      </c>
      <c r="N526" s="852" t="s">
        <v>392</v>
      </c>
      <c r="O526" s="852" t="s">
        <v>392</v>
      </c>
      <c r="P526" s="853" t="str">
        <f>IF((0=$C526),"",IFERROR(IF($C526&lt;20,$C526*M526,IF(AND(20&lt;=$C526,$C526&lt;=100),$C526*N526,IF($C526&gt;100,$C526*O526,"No Offer"))),"No Offer"))</f>
        <v/>
      </c>
      <c r="Q526" s="854">
        <v>55</v>
      </c>
      <c r="R526" s="854">
        <v>55</v>
      </c>
      <c r="S526" s="854">
        <v>55</v>
      </c>
      <c r="T526" s="855" t="str">
        <f>IF((0=$C526),"",IFERROR(IF($C526&lt;20,$C526*Q526,IF(AND(20&lt;=$C526,$C526&lt;=100),$C526*R526,IF($C526&gt;100,$C526*S526,"No Offer"))),"No Offer"))</f>
        <v/>
      </c>
      <c r="U526" s="852">
        <v>48.3</v>
      </c>
      <c r="V526" s="852">
        <v>46.2</v>
      </c>
      <c r="W526" s="852">
        <v>46.2</v>
      </c>
      <c r="X526" s="853" t="str">
        <f>IF((0=$C526),"",IFERROR(IF($C526&lt;20,$C526*U526,IF(AND(20&lt;=$C526,$C526&lt;=100),$C526*V526,IF($C526&gt;100,$C526*W526,"No Offer"))),"No Offer"))</f>
        <v/>
      </c>
      <c r="Y526" s="854" t="s">
        <v>392</v>
      </c>
      <c r="Z526" s="854" t="s">
        <v>392</v>
      </c>
      <c r="AA526" s="854" t="s">
        <v>392</v>
      </c>
      <c r="AB526" s="855" t="str">
        <f>IF((0=$C526),"",IFERROR(IF($C526&lt;20,$C526*Y526,IF(AND(20&lt;=$C526,$C526&lt;=100),$C526*Z526,IF($C526&gt;100,$C526*AA526,"No Offer"))),"No Offer"))</f>
        <v/>
      </c>
    </row>
    <row r="527" spans="1:28" x14ac:dyDescent="0.2">
      <c r="A527" s="851"/>
      <c r="B527" s="558"/>
      <c r="C527" s="851"/>
      <c r="D527" s="843"/>
      <c r="E527" s="852"/>
      <c r="F527" s="852"/>
      <c r="G527" s="852"/>
      <c r="H527" s="884"/>
      <c r="I527" s="854"/>
      <c r="J527" s="854"/>
      <c r="K527" s="854"/>
      <c r="L527" s="886"/>
      <c r="M527" s="852"/>
      <c r="N527" s="852"/>
      <c r="O527" s="852"/>
      <c r="P527" s="884"/>
      <c r="Q527" s="854"/>
      <c r="R527" s="854"/>
      <c r="S527" s="854"/>
      <c r="T527" s="886"/>
      <c r="U527" s="852"/>
      <c r="V527" s="852"/>
      <c r="W527" s="852"/>
      <c r="X527" s="884"/>
      <c r="Y527" s="878"/>
      <c r="Z527" s="878"/>
      <c r="AA527" s="878"/>
      <c r="AB527" s="886"/>
    </row>
    <row r="528" spans="1:28" ht="25.5" x14ac:dyDescent="0.2">
      <c r="A528" s="851" t="s">
        <v>3290</v>
      </c>
      <c r="B528" s="558" t="s">
        <v>3291</v>
      </c>
      <c r="C528" s="851">
        <f>'Series 1200 Input'!J528</f>
        <v>0</v>
      </c>
      <c r="D528" s="843" t="s">
        <v>30</v>
      </c>
      <c r="E528" s="852">
        <v>321.02999999999997</v>
      </c>
      <c r="F528" s="852">
        <v>321.02999999999997</v>
      </c>
      <c r="G528" s="852">
        <v>321.02999999999997</v>
      </c>
      <c r="H528" s="853" t="str">
        <f>IF((0=$C528),"",IFERROR(IF($C528&lt;20,$C528*E528,IF(AND(20&lt;=$C528,$C528&lt;=100),$C528*F528,IF($C528&gt;100,$C528*G528,"No Offer"))),"No Offer"))</f>
        <v/>
      </c>
      <c r="I528" s="854">
        <v>25</v>
      </c>
      <c r="J528" s="854">
        <v>25</v>
      </c>
      <c r="K528" s="854">
        <v>25</v>
      </c>
      <c r="L528" s="855" t="str">
        <f>IF((0=$C528),"",IFERROR(IF($C528&lt;20,$C528*I528,IF(AND(20&lt;=$C528,$C528&lt;=100),$C528*J528,IF($C528&gt;100,$C528*K528,"No Offer"))),"No Offer"))</f>
        <v/>
      </c>
      <c r="M528" s="852" t="s">
        <v>392</v>
      </c>
      <c r="N528" s="852" t="s">
        <v>392</v>
      </c>
      <c r="O528" s="852" t="s">
        <v>392</v>
      </c>
      <c r="P528" s="853" t="str">
        <f>IF((0=$C528),"",IFERROR(IF($C528&lt;20,$C528*M528,IF(AND(20&lt;=$C528,$C528&lt;=100),$C528*N528,IF($C528&gt;100,$C528*O528,"No Offer"))),"No Offer"))</f>
        <v/>
      </c>
      <c r="Q528" s="854">
        <v>105</v>
      </c>
      <c r="R528" s="854">
        <v>105</v>
      </c>
      <c r="S528" s="854">
        <v>105</v>
      </c>
      <c r="T528" s="855" t="str">
        <f>IF((0=$C528),"",IFERROR(IF($C528&lt;20,$C528*Q528,IF(AND(20&lt;=$C528,$C528&lt;=100),$C528*R528,IF($C528&gt;100,$C528*S528,"No Offer"))),"No Offer"))</f>
        <v/>
      </c>
      <c r="U528" s="852">
        <v>78.2</v>
      </c>
      <c r="V528" s="852">
        <v>74.8</v>
      </c>
      <c r="W528" s="852">
        <v>74.8</v>
      </c>
      <c r="X528" s="853" t="str">
        <f>IF((0=$C528),"",IFERROR(IF($C528&lt;20,$C528*U528,IF(AND(20&lt;=$C528,$C528&lt;=100),$C528*V528,IF($C528&gt;100,$C528*W528,"No Offer"))),"No Offer"))</f>
        <v/>
      </c>
      <c r="Y528" s="854" t="s">
        <v>392</v>
      </c>
      <c r="Z528" s="854" t="s">
        <v>392</v>
      </c>
      <c r="AA528" s="854" t="s">
        <v>392</v>
      </c>
      <c r="AB528" s="855" t="str">
        <f>IF((0=$C528),"",IFERROR(IF($C528&lt;20,$C528*Y528,IF(AND(20&lt;=$C528,$C528&lt;=100),$C528*Z528,IF($C528&gt;100,$C528*AA528,"No Offer"))),"No Offer"))</f>
        <v/>
      </c>
    </row>
    <row r="529" spans="1:28" x14ac:dyDescent="0.2">
      <c r="A529" s="851"/>
      <c r="B529" s="558"/>
      <c r="C529" s="851"/>
      <c r="D529" s="843"/>
      <c r="E529" s="852"/>
      <c r="F529" s="852"/>
      <c r="G529" s="852"/>
      <c r="H529" s="884"/>
      <c r="I529" s="854"/>
      <c r="J529" s="854"/>
      <c r="K529" s="854"/>
      <c r="L529" s="886"/>
      <c r="M529" s="852"/>
      <c r="N529" s="852"/>
      <c r="O529" s="852"/>
      <c r="P529" s="884"/>
      <c r="Q529" s="854"/>
      <c r="R529" s="854"/>
      <c r="S529" s="854"/>
      <c r="T529" s="886"/>
      <c r="U529" s="852"/>
      <c r="V529" s="852"/>
      <c r="W529" s="852"/>
      <c r="X529" s="884"/>
      <c r="Y529" s="878"/>
      <c r="Z529" s="878"/>
      <c r="AA529" s="878"/>
      <c r="AB529" s="886"/>
    </row>
    <row r="530" spans="1:28" ht="25.5" x14ac:dyDescent="0.2">
      <c r="A530" s="851" t="s">
        <v>3292</v>
      </c>
      <c r="B530" s="687" t="s">
        <v>3293</v>
      </c>
      <c r="C530" s="877">
        <f>'Series 1200 Input'!J530</f>
        <v>0</v>
      </c>
      <c r="D530" s="889" t="s">
        <v>30</v>
      </c>
      <c r="E530" s="852">
        <v>42.42</v>
      </c>
      <c r="F530" s="852">
        <v>21.32</v>
      </c>
      <c r="G530" s="852">
        <v>21.32</v>
      </c>
      <c r="H530" s="853" t="str">
        <f>IF((0=$C530),"",IFERROR(IF($C530&lt;20,$C530*E530,IF(AND(20&lt;=$C530,$C530&lt;=100),$C530*F530,IF($C530&gt;100,$C530*G530,"No Offer"))),"No Offer"))</f>
        <v/>
      </c>
      <c r="I530" s="854">
        <v>25</v>
      </c>
      <c r="J530" s="854">
        <v>25</v>
      </c>
      <c r="K530" s="854">
        <v>25</v>
      </c>
      <c r="L530" s="855" t="str">
        <f>IF((0=$C530),"",IFERROR(IF($C530&lt;20,$C530*I530,IF(AND(20&lt;=$C530,$C530&lt;=100),$C530*J530,IF($C530&gt;100,$C530*K530,"No Offer"))),"No Offer"))</f>
        <v/>
      </c>
      <c r="M530" s="852" t="s">
        <v>392</v>
      </c>
      <c r="N530" s="852" t="s">
        <v>392</v>
      </c>
      <c r="O530" s="852" t="s">
        <v>392</v>
      </c>
      <c r="P530" s="853" t="str">
        <f>IF((0=$C530),"",IFERROR(IF($C530&lt;20,$C530*M530,IF(AND(20&lt;=$C530,$C530&lt;=100),$C530*N530,IF($C530&gt;100,$C530*O530,"No Offer"))),"No Offer"))</f>
        <v/>
      </c>
      <c r="Q530" s="854">
        <v>10</v>
      </c>
      <c r="R530" s="854">
        <v>10</v>
      </c>
      <c r="S530" s="854">
        <v>10</v>
      </c>
      <c r="T530" s="855" t="str">
        <f>IF((0=$C530),"",IFERROR(IF($C530&lt;20,$C530*Q530,IF(AND(20&lt;=$C530,$C530&lt;=100),$C530*R530,IF($C530&gt;100,$C530*S530,"No Offer"))),"No Offer"))</f>
        <v/>
      </c>
      <c r="U530" s="852">
        <v>13.8</v>
      </c>
      <c r="V530" s="852">
        <v>13.2</v>
      </c>
      <c r="W530" s="852">
        <v>13.2</v>
      </c>
      <c r="X530" s="853" t="str">
        <f>IF((0=$C530),"",IFERROR(IF($C530&lt;20,$C530*U530,IF(AND(20&lt;=$C530,$C530&lt;=100),$C530*V530,IF($C530&gt;100,$C530*W530,"No Offer"))),"No Offer"))</f>
        <v/>
      </c>
      <c r="Y530" s="854" t="s">
        <v>392</v>
      </c>
      <c r="Z530" s="854" t="s">
        <v>392</v>
      </c>
      <c r="AA530" s="854" t="s">
        <v>392</v>
      </c>
      <c r="AB530" s="855" t="str">
        <f>IF((0=$C530),"",IFERROR(IF($C530&lt;20,$C530*Y530,IF(AND(20&lt;=$C530,$C530&lt;=100),$C530*Z530,IF($C530&gt;100,$C530*AA530,"No Offer"))),"No Offer"))</f>
        <v/>
      </c>
    </row>
    <row r="531" spans="1:28" x14ac:dyDescent="0.2">
      <c r="A531" s="851"/>
      <c r="B531" s="558"/>
      <c r="C531" s="851"/>
      <c r="D531" s="843"/>
      <c r="E531" s="852"/>
      <c r="F531" s="852"/>
      <c r="G531" s="852"/>
      <c r="H531" s="862"/>
      <c r="I531" s="854"/>
      <c r="J531" s="854"/>
      <c r="K531" s="854"/>
      <c r="L531" s="863"/>
      <c r="M531" s="852"/>
      <c r="N531" s="852"/>
      <c r="O531" s="852"/>
      <c r="P531" s="862"/>
      <c r="Q531" s="854"/>
      <c r="R531" s="854"/>
      <c r="S531" s="854"/>
      <c r="T531" s="863"/>
      <c r="U531" s="852"/>
      <c r="V531" s="852"/>
      <c r="W531" s="852"/>
      <c r="X531" s="862"/>
      <c r="Y531" s="854"/>
      <c r="Z531" s="854"/>
      <c r="AA531" s="854"/>
      <c r="AB531" s="863"/>
    </row>
    <row r="532" spans="1:28" x14ac:dyDescent="0.2">
      <c r="A532" s="866"/>
      <c r="B532" s="586" t="s">
        <v>3294</v>
      </c>
      <c r="C532" s="866"/>
      <c r="D532" s="846"/>
      <c r="E532" s="887" t="s">
        <v>1747</v>
      </c>
      <c r="F532" s="887" t="s">
        <v>3122</v>
      </c>
      <c r="G532" s="887" t="s">
        <v>3123</v>
      </c>
      <c r="H532" s="875"/>
      <c r="I532" s="887" t="s">
        <v>1747</v>
      </c>
      <c r="J532" s="887" t="s">
        <v>3122</v>
      </c>
      <c r="K532" s="887" t="s">
        <v>3123</v>
      </c>
      <c r="L532" s="875"/>
      <c r="M532" s="887" t="s">
        <v>1747</v>
      </c>
      <c r="N532" s="887" t="s">
        <v>3122</v>
      </c>
      <c r="O532" s="887" t="s">
        <v>3123</v>
      </c>
      <c r="P532" s="875"/>
      <c r="Q532" s="887" t="s">
        <v>1747</v>
      </c>
      <c r="R532" s="887" t="s">
        <v>3122</v>
      </c>
      <c r="S532" s="887" t="s">
        <v>3123</v>
      </c>
      <c r="T532" s="875"/>
      <c r="U532" s="887" t="s">
        <v>1747</v>
      </c>
      <c r="V532" s="887" t="s">
        <v>3122</v>
      </c>
      <c r="W532" s="887" t="s">
        <v>3123</v>
      </c>
      <c r="X532" s="875"/>
      <c r="Y532" s="887" t="s">
        <v>1747</v>
      </c>
      <c r="Z532" s="887" t="s">
        <v>3122</v>
      </c>
      <c r="AA532" s="887" t="s">
        <v>3123</v>
      </c>
      <c r="AB532" s="875"/>
    </row>
    <row r="533" spans="1:28" x14ac:dyDescent="0.2">
      <c r="A533" s="851"/>
      <c r="B533" s="596"/>
      <c r="C533" s="851"/>
      <c r="D533" s="843"/>
      <c r="E533" s="852"/>
      <c r="F533" s="852"/>
      <c r="G533" s="852"/>
      <c r="H533" s="862"/>
      <c r="I533" s="854"/>
      <c r="J533" s="854"/>
      <c r="K533" s="854"/>
      <c r="L533" s="863"/>
      <c r="M533" s="852"/>
      <c r="N533" s="852"/>
      <c r="O533" s="852"/>
      <c r="P533" s="862"/>
      <c r="Q533" s="854"/>
      <c r="R533" s="854"/>
      <c r="S533" s="854"/>
      <c r="T533" s="863"/>
      <c r="U533" s="852"/>
      <c r="V533" s="852"/>
      <c r="W533" s="852"/>
      <c r="X533" s="862"/>
      <c r="Y533" s="854"/>
      <c r="Z533" s="854"/>
      <c r="AA533" s="854"/>
      <c r="AB533" s="863"/>
    </row>
    <row r="534" spans="1:28" ht="25.5" x14ac:dyDescent="0.2">
      <c r="A534" s="851" t="s">
        <v>3295</v>
      </c>
      <c r="B534" s="687" t="s">
        <v>3296</v>
      </c>
      <c r="C534" s="851">
        <f>'Series 1200 Input'!J534</f>
        <v>0</v>
      </c>
      <c r="D534" s="851" t="s">
        <v>451</v>
      </c>
      <c r="E534" s="852">
        <v>9.3699999999999992</v>
      </c>
      <c r="F534" s="852">
        <v>3.24</v>
      </c>
      <c r="G534" s="852" t="s">
        <v>3297</v>
      </c>
      <c r="H534" s="853" t="str">
        <f>IF((0=$C534),"",IFERROR(IF($C534&lt;50,$C534*E534,IF(AND(50&lt;=$C534,$C534&lt;=200),$C534*F534,IF($C534&gt;200,$C534*G534,"No Offer"))),"No Offer"))</f>
        <v/>
      </c>
      <c r="I534" s="854">
        <v>2</v>
      </c>
      <c r="J534" s="854">
        <v>2</v>
      </c>
      <c r="K534" s="854">
        <v>2</v>
      </c>
      <c r="L534" s="855" t="str">
        <f>IF((0=$C534),"",IFERROR(IF($C534&lt;50,$C534*I534,IF(AND(50&lt;=$C534,$C534&lt;=200),$C534*J534,IF($C534&gt;200,$C534*K534,"No Offer"))),"No Offer"))</f>
        <v/>
      </c>
      <c r="M534" s="852" t="s">
        <v>392</v>
      </c>
      <c r="N534" s="852" t="s">
        <v>392</v>
      </c>
      <c r="O534" s="852" t="s">
        <v>392</v>
      </c>
      <c r="P534" s="853" t="str">
        <f>IF((0=$C534),"",IFERROR(IF($C534&lt;50,$C534*M534,IF(AND(50&lt;=$C534,$C534&lt;=200),$C534*N534,IF($C534&gt;200,$C534*O534,"No Offer"))),"No Offer"))</f>
        <v/>
      </c>
      <c r="Q534" s="854">
        <v>1.25</v>
      </c>
      <c r="R534" s="854">
        <v>1.1499999999999999</v>
      </c>
      <c r="S534" s="854">
        <v>1</v>
      </c>
      <c r="T534" s="855" t="str">
        <f>IF((0=$C534),"",IFERROR(IF($C534&lt;50,$C534*Q534,IF(AND(50&lt;=$C534,$C534&lt;=200),$C534*R534,IF($C534&gt;200,$C534*S534,"No Offer"))),"No Offer"))</f>
        <v/>
      </c>
      <c r="U534" s="852">
        <v>1.1499999999999999</v>
      </c>
      <c r="V534" s="852">
        <v>1.1000000000000001</v>
      </c>
      <c r="W534" s="852">
        <v>1.1000000000000001</v>
      </c>
      <c r="X534" s="853" t="str">
        <f>IF((0=$C534),"",IFERROR(IF($C534&lt;50,$C534*U534,IF(AND(50&lt;=$C534,$C534&lt;=200),$C534*V534,IF($C534&gt;200,$C534*W534,"No Offer"))),"No Offer"))</f>
        <v/>
      </c>
      <c r="Y534" s="854" t="s">
        <v>392</v>
      </c>
      <c r="Z534" s="854" t="s">
        <v>392</v>
      </c>
      <c r="AA534" s="854" t="s">
        <v>392</v>
      </c>
      <c r="AB534" s="855" t="str">
        <f>IF((0=$C534),"",IFERROR(IF($C534&lt;50,$C534*Y534,IF(AND(50&lt;=$C534,$C534&lt;=200),$C534*Z534,IF($C534&gt;200,$C534*AA534,"No Offer"))),"No Offer"))</f>
        <v/>
      </c>
    </row>
    <row r="535" spans="1:28" x14ac:dyDescent="0.2">
      <c r="A535" s="851"/>
      <c r="B535" s="558"/>
      <c r="C535" s="851"/>
      <c r="D535" s="851"/>
      <c r="E535" s="852"/>
      <c r="F535" s="852"/>
      <c r="G535" s="852"/>
      <c r="H535" s="862"/>
      <c r="I535" s="854"/>
      <c r="J535" s="854"/>
      <c r="K535" s="854"/>
      <c r="L535" s="863"/>
      <c r="M535" s="852"/>
      <c r="N535" s="852"/>
      <c r="O535" s="852"/>
      <c r="P535" s="862"/>
      <c r="Q535" s="854"/>
      <c r="R535" s="854"/>
      <c r="S535" s="854"/>
      <c r="T535" s="863"/>
      <c r="U535" s="852"/>
      <c r="V535" s="852"/>
      <c r="W535" s="852"/>
      <c r="X535" s="862"/>
      <c r="Y535" s="878"/>
      <c r="Z535" s="878"/>
      <c r="AA535" s="878"/>
      <c r="AB535" s="863"/>
    </row>
    <row r="536" spans="1:28" ht="25.5" x14ac:dyDescent="0.2">
      <c r="A536" s="851" t="s">
        <v>3298</v>
      </c>
      <c r="B536" s="687" t="s">
        <v>3299</v>
      </c>
      <c r="C536" s="851">
        <f>'Series 1200 Input'!J536</f>
        <v>0</v>
      </c>
      <c r="D536" s="851" t="s">
        <v>451</v>
      </c>
      <c r="E536" s="852">
        <v>9.5299999999999994</v>
      </c>
      <c r="F536" s="852">
        <v>3.24</v>
      </c>
      <c r="G536" s="852">
        <v>2.1800000000000002</v>
      </c>
      <c r="H536" s="853" t="str">
        <f>IF((0=$C536),"",IFERROR(IF($C536&lt;50,$C536*E536,IF(AND(50&lt;=$C536,$C536&lt;=200),$C536*F536,IF($C536&gt;200,$C536*G536,"No Offer"))),"No Offer"))</f>
        <v/>
      </c>
      <c r="I536" s="854">
        <v>2</v>
      </c>
      <c r="J536" s="854">
        <v>2</v>
      </c>
      <c r="K536" s="854">
        <v>2</v>
      </c>
      <c r="L536" s="855" t="str">
        <f>IF((0=$C536),"",IFERROR(IF($C536&lt;50,$C536*I536,IF(AND(50&lt;=$C536,$C536&lt;=200),$C536*J536,IF($C536&gt;200,$C536*K536,"No Offer"))),"No Offer"))</f>
        <v/>
      </c>
      <c r="M536" s="852" t="s">
        <v>392</v>
      </c>
      <c r="N536" s="852" t="s">
        <v>392</v>
      </c>
      <c r="O536" s="852" t="s">
        <v>392</v>
      </c>
      <c r="P536" s="853" t="str">
        <f>IF((0=$C536),"",IFERROR(IF($C536&lt;50,$C536*M536,IF(AND(50&lt;=$C536,$C536&lt;=200),$C536*N536,IF($C536&gt;200,$C536*O536,"No Offer"))),"No Offer"))</f>
        <v/>
      </c>
      <c r="Q536" s="854">
        <v>1.25</v>
      </c>
      <c r="R536" s="854">
        <v>1.1499999999999999</v>
      </c>
      <c r="S536" s="854">
        <v>1</v>
      </c>
      <c r="T536" s="855" t="str">
        <f>IF((0=$C536),"",IFERROR(IF($C536&lt;50,$C536*Q536,IF(AND(50&lt;=$C536,$C536&lt;=200),$C536*R536,IF($C536&gt;200,$C536*S536,"No Offer"))),"No Offer"))</f>
        <v/>
      </c>
      <c r="U536" s="852">
        <v>1.1499999999999999</v>
      </c>
      <c r="V536" s="852">
        <v>1.1000000000000001</v>
      </c>
      <c r="W536" s="852">
        <v>1.1000000000000001</v>
      </c>
      <c r="X536" s="853" t="str">
        <f>IF((0=$C536),"",IFERROR(IF($C536&lt;50,$C536*U536,IF(AND(50&lt;=$C536,$C536&lt;=200),$C536*V536,IF($C536&gt;200,$C536*W536,"No Offer"))),"No Offer"))</f>
        <v/>
      </c>
      <c r="Y536" s="854" t="s">
        <v>392</v>
      </c>
      <c r="Z536" s="854" t="s">
        <v>392</v>
      </c>
      <c r="AA536" s="854" t="s">
        <v>392</v>
      </c>
      <c r="AB536" s="855" t="str">
        <f>IF((0=$C536),"",IFERROR(IF($C536&lt;50,$C536*Y536,IF(AND(50&lt;=$C536,$C536&lt;=200),$C536*Z536,IF($C536&gt;200,$C536*AA536,"No Offer"))),"No Offer"))</f>
        <v/>
      </c>
    </row>
    <row r="537" spans="1:28" x14ac:dyDescent="0.2">
      <c r="A537" s="851"/>
      <c r="B537" s="558"/>
      <c r="C537" s="851"/>
      <c r="D537" s="851"/>
      <c r="E537" s="852"/>
      <c r="F537" s="852"/>
      <c r="G537" s="852"/>
      <c r="H537" s="862"/>
      <c r="I537" s="854"/>
      <c r="J537" s="854"/>
      <c r="K537" s="854"/>
      <c r="L537" s="863"/>
      <c r="M537" s="852"/>
      <c r="N537" s="852"/>
      <c r="O537" s="852"/>
      <c r="P537" s="862"/>
      <c r="Q537" s="854"/>
      <c r="R537" s="854"/>
      <c r="S537" s="854"/>
      <c r="T537" s="863"/>
      <c r="U537" s="852"/>
      <c r="V537" s="852"/>
      <c r="W537" s="852"/>
      <c r="X537" s="862"/>
      <c r="Y537" s="878"/>
      <c r="Z537" s="878"/>
      <c r="AA537" s="878"/>
      <c r="AB537" s="863"/>
    </row>
    <row r="538" spans="1:28" ht="25.5" x14ac:dyDescent="0.2">
      <c r="A538" s="851" t="s">
        <v>3300</v>
      </c>
      <c r="B538" s="687" t="s">
        <v>3301</v>
      </c>
      <c r="C538" s="877">
        <f>'Series 1200 Input'!J538</f>
        <v>0</v>
      </c>
      <c r="D538" s="877" t="s">
        <v>451</v>
      </c>
      <c r="E538" s="852">
        <v>9.5299999999999994</v>
      </c>
      <c r="F538" s="852">
        <v>3.4</v>
      </c>
      <c r="G538" s="852">
        <v>2.19</v>
      </c>
      <c r="H538" s="853" t="str">
        <f>IF((0=$C538),"",IFERROR(IF($C538&lt;50,$C538*E538,IF(AND(50&lt;=$C538,$C538&lt;=200),$C538*F538,IF($C538&gt;200,$C538*G538,"No Offer"))),"No Offer"))</f>
        <v/>
      </c>
      <c r="I538" s="854">
        <v>2</v>
      </c>
      <c r="J538" s="854">
        <v>2</v>
      </c>
      <c r="K538" s="854">
        <v>2</v>
      </c>
      <c r="L538" s="855" t="str">
        <f>IF((0=$C538),"",IFERROR(IF($C538&lt;50,$C538*I538,IF(AND(50&lt;=$C538,$C538&lt;=200),$C538*J538,IF($C538&gt;200,$C538*K538,"No Offer"))),"No Offer"))</f>
        <v/>
      </c>
      <c r="M538" s="852" t="s">
        <v>392</v>
      </c>
      <c r="N538" s="852" t="s">
        <v>392</v>
      </c>
      <c r="O538" s="852" t="s">
        <v>392</v>
      </c>
      <c r="P538" s="853" t="str">
        <f>IF((0=$C538),"",IFERROR(IF($C538&lt;50,$C538*M538,IF(AND(50&lt;=$C538,$C538&lt;=200),$C538*N538,IF($C538&gt;200,$C538*O538,"No Offer"))),"No Offer"))</f>
        <v/>
      </c>
      <c r="Q538" s="854">
        <v>1.25</v>
      </c>
      <c r="R538" s="854">
        <v>1.1499999999999999</v>
      </c>
      <c r="S538" s="854">
        <v>1</v>
      </c>
      <c r="T538" s="855" t="str">
        <f>IF((0=$C538),"",IFERROR(IF($C538&lt;50,$C538*Q538,IF(AND(50&lt;=$C538,$C538&lt;=200),$C538*R538,IF($C538&gt;200,$C538*S538,"No Offer"))),"No Offer"))</f>
        <v/>
      </c>
      <c r="U538" s="852">
        <v>0.98</v>
      </c>
      <c r="V538" s="852">
        <v>0.94</v>
      </c>
      <c r="W538" s="852">
        <v>0.94</v>
      </c>
      <c r="X538" s="853" t="str">
        <f>IF((0=$C538),"",IFERROR(IF($C538&lt;50,$C538*U538,IF(AND(50&lt;=$C538,$C538&lt;=200),$C538*V538,IF($C538&gt;200,$C538*W538,"No Offer"))),"No Offer"))</f>
        <v/>
      </c>
      <c r="Y538" s="854" t="s">
        <v>392</v>
      </c>
      <c r="Z538" s="854" t="s">
        <v>392</v>
      </c>
      <c r="AA538" s="854" t="s">
        <v>392</v>
      </c>
      <c r="AB538" s="855" t="str">
        <f>IF((0=$C538),"",IFERROR(IF($C538&lt;50,$C538*Y538,IF(AND(50&lt;=$C538,$C538&lt;=200),$C538*Z538,IF($C538&gt;200,$C538*AA538,"No Offer"))),"No Offer"))</f>
        <v/>
      </c>
    </row>
    <row r="539" spans="1:28" x14ac:dyDescent="0.2">
      <c r="A539" s="851"/>
      <c r="B539" s="558"/>
      <c r="C539" s="851"/>
      <c r="D539" s="851"/>
      <c r="E539" s="852"/>
      <c r="F539" s="852"/>
      <c r="G539" s="852"/>
      <c r="H539" s="862"/>
      <c r="I539" s="854"/>
      <c r="J539" s="854"/>
      <c r="K539" s="854"/>
      <c r="L539" s="863"/>
      <c r="M539" s="852"/>
      <c r="N539" s="852"/>
      <c r="O539" s="852"/>
      <c r="P539" s="862"/>
      <c r="Q539" s="854"/>
      <c r="R539" s="854"/>
      <c r="S539" s="854"/>
      <c r="T539" s="863"/>
      <c r="U539" s="852"/>
      <c r="V539" s="852"/>
      <c r="W539" s="852"/>
      <c r="X539" s="862"/>
      <c r="Y539" s="878"/>
      <c r="Z539" s="878"/>
      <c r="AA539" s="878"/>
      <c r="AB539" s="863"/>
    </row>
    <row r="540" spans="1:28" ht="25.5" x14ac:dyDescent="0.2">
      <c r="A540" s="851" t="s">
        <v>3302</v>
      </c>
      <c r="B540" s="687" t="s">
        <v>3303</v>
      </c>
      <c r="C540" s="877">
        <f>'Series 1200 Input'!J540</f>
        <v>0</v>
      </c>
      <c r="D540" s="877" t="s">
        <v>451</v>
      </c>
      <c r="E540" s="852">
        <v>9.8699999999999992</v>
      </c>
      <c r="F540" s="852">
        <v>3.41</v>
      </c>
      <c r="G540" s="852">
        <v>3.3</v>
      </c>
      <c r="H540" s="853" t="str">
        <f>IF((0=$C540),"",IFERROR(IF($C540&lt;50,$C540*E540,IF(AND(50&lt;=$C540,$C540&lt;=200),$C540*F540,IF($C540&gt;200,$C540*G540,"No Offer"))),"No Offer"))</f>
        <v/>
      </c>
      <c r="I540" s="854">
        <v>2</v>
      </c>
      <c r="J540" s="854">
        <v>2</v>
      </c>
      <c r="K540" s="854">
        <v>2</v>
      </c>
      <c r="L540" s="855" t="str">
        <f>IF((0=$C540),"",IFERROR(IF($C540&lt;50,$C540*I540,IF(AND(50&lt;=$C540,$C540&lt;=200),$C540*J540,IF($C540&gt;200,$C540*K540,"No Offer"))),"No Offer"))</f>
        <v/>
      </c>
      <c r="M540" s="852" t="s">
        <v>392</v>
      </c>
      <c r="N540" s="852" t="s">
        <v>392</v>
      </c>
      <c r="O540" s="852" t="s">
        <v>392</v>
      </c>
      <c r="P540" s="853" t="str">
        <f>IF((0=$C540),"",IFERROR(IF($C540&lt;50,$C540*M540,IF(AND(50&lt;=$C540,$C540&lt;=200),$C540*N540,IF($C540&gt;200,$C540*O540,"No Offer"))),"No Offer"))</f>
        <v/>
      </c>
      <c r="Q540" s="854">
        <v>2.5</v>
      </c>
      <c r="R540" s="854">
        <v>2.2999999999999998</v>
      </c>
      <c r="S540" s="854">
        <v>2</v>
      </c>
      <c r="T540" s="855" t="str">
        <f>IF((0=$C540),"",IFERROR(IF($C540&lt;50,$C540*Q540,IF(AND(50&lt;=$C540,$C540&lt;=200),$C540*R540,IF($C540&gt;200,$C540*S540,"No Offer"))),"No Offer"))</f>
        <v/>
      </c>
      <c r="U540" s="852">
        <v>1.96</v>
      </c>
      <c r="V540" s="852">
        <v>1.87</v>
      </c>
      <c r="W540" s="852">
        <v>1.87</v>
      </c>
      <c r="X540" s="853" t="str">
        <f>IF((0=$C540),"",IFERROR(IF($C540&lt;50,$C540*U540,IF(AND(50&lt;=$C540,$C540&lt;=200),$C540*V540,IF($C540&gt;200,$C540*W540,"No Offer"))),"No Offer"))</f>
        <v/>
      </c>
      <c r="Y540" s="854" t="s">
        <v>392</v>
      </c>
      <c r="Z540" s="854" t="s">
        <v>392</v>
      </c>
      <c r="AA540" s="854" t="s">
        <v>392</v>
      </c>
      <c r="AB540" s="855" t="str">
        <f>IF((0=$C540),"",IFERROR(IF($C540&lt;50,$C540*Y540,IF(AND(50&lt;=$C540,$C540&lt;=200),$C540*Z540,IF($C540&gt;200,$C540*AA540,"No Offer"))),"No Offer"))</f>
        <v/>
      </c>
    </row>
    <row r="541" spans="1:28" x14ac:dyDescent="0.2">
      <c r="A541" s="851"/>
      <c r="B541" s="558"/>
      <c r="C541" s="851"/>
      <c r="D541" s="843"/>
      <c r="E541" s="852"/>
      <c r="F541" s="852"/>
      <c r="G541" s="852"/>
      <c r="H541" s="862"/>
      <c r="I541" s="854"/>
      <c r="J541" s="854"/>
      <c r="K541" s="854"/>
      <c r="L541" s="863"/>
      <c r="M541" s="852"/>
      <c r="N541" s="852"/>
      <c r="O541" s="852"/>
      <c r="P541" s="862"/>
      <c r="Q541" s="854"/>
      <c r="R541" s="854"/>
      <c r="S541" s="854"/>
      <c r="T541" s="863"/>
      <c r="U541" s="852"/>
      <c r="V541" s="852"/>
      <c r="W541" s="852"/>
      <c r="X541" s="862"/>
      <c r="Y541" s="878"/>
      <c r="Z541" s="878"/>
      <c r="AA541" s="878"/>
      <c r="AB541" s="863"/>
    </row>
    <row r="542" spans="1:28" ht="25.5" x14ac:dyDescent="0.2">
      <c r="A542" s="851" t="s">
        <v>3304</v>
      </c>
      <c r="B542" s="558" t="s">
        <v>3305</v>
      </c>
      <c r="C542" s="851">
        <f>'Series 1200 Input'!J542</f>
        <v>0</v>
      </c>
      <c r="D542" s="843" t="s">
        <v>451</v>
      </c>
      <c r="E542" s="852">
        <v>9.5299999999999994</v>
      </c>
      <c r="F542" s="852">
        <v>3.74</v>
      </c>
      <c r="G542" s="852">
        <v>2.1800000000000002</v>
      </c>
      <c r="H542" s="853" t="str">
        <f>IF((0=$C542),"",IFERROR(IF($C542&lt;50,$C542*E542,IF(AND(50&lt;=$C542,$C542&lt;=200),$C542*F542,IF($C542&gt;200,$C542*G542,"No Offer"))),"No Offer"))</f>
        <v/>
      </c>
      <c r="I542" s="854">
        <v>2</v>
      </c>
      <c r="J542" s="854">
        <v>2</v>
      </c>
      <c r="K542" s="854">
        <v>2</v>
      </c>
      <c r="L542" s="855" t="str">
        <f>IF((0=$C542),"",IFERROR(IF($C542&lt;50,$C542*I542,IF(AND(50&lt;=$C542,$C542&lt;=200),$C542*J542,IF($C542&gt;200,$C542*K542,"No Offer"))),"No Offer"))</f>
        <v/>
      </c>
      <c r="M542" s="852" t="s">
        <v>392</v>
      </c>
      <c r="N542" s="852" t="s">
        <v>392</v>
      </c>
      <c r="O542" s="852" t="s">
        <v>392</v>
      </c>
      <c r="P542" s="853" t="str">
        <f>IF((0=$C542),"",IFERROR(IF($C542&lt;50,$C542*M542,IF(AND(50&lt;=$C542,$C542&lt;=200),$C542*N542,IF($C542&gt;200,$C542*O542,"No Offer"))),"No Offer"))</f>
        <v/>
      </c>
      <c r="Q542" s="854">
        <v>1.25</v>
      </c>
      <c r="R542" s="854">
        <v>1.1499999999999999</v>
      </c>
      <c r="S542" s="854">
        <v>1</v>
      </c>
      <c r="T542" s="855" t="str">
        <f>IF((0=$C542),"",IFERROR(IF($C542&lt;50,$C542*Q542,IF(AND(50&lt;=$C542,$C542&lt;=200),$C542*R542,IF($C542&gt;200,$C542*S542,"No Offer"))),"No Offer"))</f>
        <v/>
      </c>
      <c r="U542" s="852">
        <v>1.1499999999999999</v>
      </c>
      <c r="V542" s="852">
        <v>1.1000000000000001</v>
      </c>
      <c r="W542" s="852">
        <v>1.1000000000000001</v>
      </c>
      <c r="X542" s="853" t="str">
        <f>IF((0=$C542),"",IFERROR(IF($C542&lt;50,$C542*U542,IF(AND(50&lt;=$C542,$C542&lt;=200),$C542*V542,IF($C542&gt;200,$C542*W542,"No Offer"))),"No Offer"))</f>
        <v/>
      </c>
      <c r="Y542" s="854" t="s">
        <v>392</v>
      </c>
      <c r="Z542" s="854" t="s">
        <v>392</v>
      </c>
      <c r="AA542" s="854" t="s">
        <v>392</v>
      </c>
      <c r="AB542" s="855" t="str">
        <f>IF((0=$C542),"",IFERROR(IF($C542&lt;50,$C542*Y542,IF(AND(50&lt;=$C542,$C542&lt;=200),$C542*Z542,IF($C542&gt;200,$C542*AA542,"No Offer"))),"No Offer"))</f>
        <v/>
      </c>
    </row>
    <row r="543" spans="1:28" x14ac:dyDescent="0.2">
      <c r="A543" s="851"/>
      <c r="B543" s="558"/>
      <c r="C543" s="851"/>
      <c r="D543" s="843"/>
      <c r="E543" s="852"/>
      <c r="F543" s="852"/>
      <c r="G543" s="852"/>
      <c r="H543" s="862"/>
      <c r="I543" s="854"/>
      <c r="J543" s="854"/>
      <c r="K543" s="854"/>
      <c r="L543" s="863"/>
      <c r="M543" s="852"/>
      <c r="N543" s="852"/>
      <c r="O543" s="852"/>
      <c r="P543" s="862"/>
      <c r="Q543" s="854"/>
      <c r="R543" s="854"/>
      <c r="S543" s="854"/>
      <c r="T543" s="863"/>
      <c r="U543" s="852"/>
      <c r="V543" s="852"/>
      <c r="W543" s="852"/>
      <c r="X543" s="862"/>
      <c r="Y543" s="878"/>
      <c r="Z543" s="878"/>
      <c r="AA543" s="878"/>
      <c r="AB543" s="863"/>
    </row>
    <row r="544" spans="1:28" ht="25.5" x14ac:dyDescent="0.2">
      <c r="A544" s="851" t="s">
        <v>3306</v>
      </c>
      <c r="B544" s="687" t="s">
        <v>3307</v>
      </c>
      <c r="C544" s="877">
        <f>'Series 1200 Input'!J544</f>
        <v>0</v>
      </c>
      <c r="D544" s="889" t="s">
        <v>451</v>
      </c>
      <c r="E544" s="852">
        <v>9.5500000000000007</v>
      </c>
      <c r="F544" s="852">
        <v>3.4</v>
      </c>
      <c r="G544" s="852">
        <v>2.2000000000000002</v>
      </c>
      <c r="H544" s="853" t="str">
        <f>IF((0=$C544),"",IFERROR(IF($C544&lt;50,$C544*E544,IF(AND(50&lt;=$C544,$C544&lt;=200),$C544*F544,IF($C544&gt;200,$C544*G544,"No Offer"))),"No Offer"))</f>
        <v/>
      </c>
      <c r="I544" s="854">
        <v>2</v>
      </c>
      <c r="J544" s="854">
        <v>2</v>
      </c>
      <c r="K544" s="854">
        <v>2</v>
      </c>
      <c r="L544" s="855" t="str">
        <f>IF((0=$C544),"",IFERROR(IF($C544&lt;50,$C544*I544,IF(AND(50&lt;=$C544,$C544&lt;=200),$C544*J544,IF($C544&gt;200,$C544*K544,"No Offer"))),"No Offer"))</f>
        <v/>
      </c>
      <c r="M544" s="852" t="s">
        <v>392</v>
      </c>
      <c r="N544" s="852" t="s">
        <v>392</v>
      </c>
      <c r="O544" s="852" t="s">
        <v>392</v>
      </c>
      <c r="P544" s="853" t="str">
        <f>IF((0=$C544),"",IFERROR(IF($C544&lt;50,$C544*M544,IF(AND(50&lt;=$C544,$C544&lt;=200),$C544*N544,IF($C544&gt;200,$C544*O544,"No Offer"))),"No Offer"))</f>
        <v/>
      </c>
      <c r="Q544" s="854">
        <v>1.25</v>
      </c>
      <c r="R544" s="854">
        <v>1.1499999999999999</v>
      </c>
      <c r="S544" s="854">
        <v>1</v>
      </c>
      <c r="T544" s="855" t="str">
        <f>IF((0=$C544),"",IFERROR(IF($C544&lt;50,$C544*Q544,IF(AND(50&lt;=$C544,$C544&lt;=200),$C544*R544,IF($C544&gt;200,$C544*S544,"No Offer"))),"No Offer"))</f>
        <v/>
      </c>
      <c r="U544" s="852">
        <v>0.98</v>
      </c>
      <c r="V544" s="852">
        <v>0.94</v>
      </c>
      <c r="W544" s="852">
        <v>0.94</v>
      </c>
      <c r="X544" s="853" t="str">
        <f>IF((0=$C544),"",IFERROR(IF($C544&lt;50,$C544*U544,IF(AND(50&lt;=$C544,$C544&lt;=200),$C544*V544,IF($C544&gt;200,$C544*W544,"No Offer"))),"No Offer"))</f>
        <v/>
      </c>
      <c r="Y544" s="854" t="s">
        <v>392</v>
      </c>
      <c r="Z544" s="854" t="s">
        <v>392</v>
      </c>
      <c r="AA544" s="854" t="s">
        <v>392</v>
      </c>
      <c r="AB544" s="855" t="str">
        <f>IF((0=$C544),"",IFERROR(IF($C544&lt;50,$C544*Y544,IF(AND(50&lt;=$C544,$C544&lt;=200),$C544*Z544,IF($C544&gt;200,$C544*AA544,"No Offer"))),"No Offer"))</f>
        <v/>
      </c>
    </row>
    <row r="545" spans="1:28" x14ac:dyDescent="0.2">
      <c r="A545" s="851"/>
      <c r="B545" s="558"/>
      <c r="C545" s="851"/>
      <c r="D545" s="843"/>
      <c r="E545" s="852"/>
      <c r="F545" s="852"/>
      <c r="G545" s="852"/>
      <c r="H545" s="862"/>
      <c r="I545" s="854"/>
      <c r="J545" s="854"/>
      <c r="K545" s="854"/>
      <c r="L545" s="863"/>
      <c r="M545" s="852"/>
      <c r="N545" s="852"/>
      <c r="O545" s="852"/>
      <c r="P545" s="862"/>
      <c r="Q545" s="854"/>
      <c r="R545" s="854"/>
      <c r="S545" s="854"/>
      <c r="T545" s="863"/>
      <c r="U545" s="852"/>
      <c r="V545" s="852"/>
      <c r="W545" s="852"/>
      <c r="X545" s="862"/>
      <c r="Y545" s="878"/>
      <c r="Z545" s="878"/>
      <c r="AA545" s="878"/>
      <c r="AB545" s="863"/>
    </row>
    <row r="546" spans="1:28" ht="25.5" x14ac:dyDescent="0.2">
      <c r="A546" s="851" t="s">
        <v>3308</v>
      </c>
      <c r="B546" s="558" t="s">
        <v>3309</v>
      </c>
      <c r="C546" s="851">
        <f>'Series 1200 Input'!J546</f>
        <v>0</v>
      </c>
      <c r="D546" s="843" t="s">
        <v>451</v>
      </c>
      <c r="E546" s="852">
        <v>9.73</v>
      </c>
      <c r="F546" s="852">
        <v>3.42</v>
      </c>
      <c r="G546" s="852">
        <v>2.75</v>
      </c>
      <c r="H546" s="853" t="str">
        <f>IF((0=$C546),"",IFERROR(IF($C546&lt;50,$C546*E546,IF(AND(50&lt;=$C546,$C546&lt;=200),$C546*F546,IF($C546&gt;200,$C546*G546,"No Offer"))),"No Offer"))</f>
        <v/>
      </c>
      <c r="I546" s="854">
        <v>2</v>
      </c>
      <c r="J546" s="854">
        <v>2</v>
      </c>
      <c r="K546" s="854">
        <v>2</v>
      </c>
      <c r="L546" s="855" t="str">
        <f>IF((0=$C546),"",IFERROR(IF($C546&lt;50,$C546*I546,IF(AND(50&lt;=$C546,$C546&lt;=200),$C546*J546,IF($C546&gt;200,$C546*K546,"No Offer"))),"No Offer"))</f>
        <v/>
      </c>
      <c r="M546" s="852" t="s">
        <v>392</v>
      </c>
      <c r="N546" s="852" t="s">
        <v>392</v>
      </c>
      <c r="O546" s="852" t="s">
        <v>392</v>
      </c>
      <c r="P546" s="853" t="str">
        <f>IF((0=$C546),"",IFERROR(IF($C546&lt;50,$C546*M546,IF(AND(50&lt;=$C546,$C546&lt;=200),$C546*N546,IF($C546&gt;200,$C546*O546,"No Offer"))),"No Offer"))</f>
        <v/>
      </c>
      <c r="Q546" s="854">
        <v>1.9</v>
      </c>
      <c r="R546" s="854">
        <v>1.73</v>
      </c>
      <c r="S546" s="854">
        <v>1.5</v>
      </c>
      <c r="T546" s="855" t="str">
        <f>IF((0=$C546),"",IFERROR(IF($C546&lt;50,$C546*Q546,IF(AND(50&lt;=$C546,$C546&lt;=200),$C546*R546,IF($C546&gt;200,$C546*S546,"No Offer"))),"No Offer"))</f>
        <v/>
      </c>
      <c r="U546" s="852">
        <v>1.55</v>
      </c>
      <c r="V546" s="852">
        <v>1.49</v>
      </c>
      <c r="W546" s="852">
        <v>1.49</v>
      </c>
      <c r="X546" s="853" t="str">
        <f>IF((0=$C546),"",IFERROR(IF($C546&lt;50,$C546*U546,IF(AND(50&lt;=$C546,$C546&lt;=200),$C546*V546,IF($C546&gt;200,$C546*W546,"No Offer"))),"No Offer"))</f>
        <v/>
      </c>
      <c r="Y546" s="854" t="s">
        <v>392</v>
      </c>
      <c r="Z546" s="854" t="s">
        <v>392</v>
      </c>
      <c r="AA546" s="854" t="s">
        <v>392</v>
      </c>
      <c r="AB546" s="855" t="str">
        <f>IF((0=$C546),"",IFERROR(IF($C546&lt;50,$C546*Y546,IF(AND(50&lt;=$C546,$C546&lt;=200),$C546*Z546,IF($C546&gt;200,$C546*AA546,"No Offer"))),"No Offer"))</f>
        <v/>
      </c>
    </row>
    <row r="547" spans="1:28" x14ac:dyDescent="0.2">
      <c r="A547" s="851"/>
      <c r="B547" s="558"/>
      <c r="C547" s="851"/>
      <c r="D547" s="843"/>
      <c r="E547" s="852"/>
      <c r="F547" s="852"/>
      <c r="G547" s="852"/>
      <c r="H547" s="862"/>
      <c r="I547" s="854"/>
      <c r="J547" s="854"/>
      <c r="K547" s="854"/>
      <c r="L547" s="863"/>
      <c r="M547" s="852"/>
      <c r="N547" s="852"/>
      <c r="O547" s="852"/>
      <c r="P547" s="862"/>
      <c r="Q547" s="854"/>
      <c r="R547" s="854"/>
      <c r="S547" s="854"/>
      <c r="T547" s="863"/>
      <c r="U547" s="852"/>
      <c r="V547" s="852"/>
      <c r="W547" s="852"/>
      <c r="X547" s="862"/>
      <c r="Y547" s="878"/>
      <c r="Z547" s="878"/>
      <c r="AA547" s="878"/>
      <c r="AB547" s="863"/>
    </row>
    <row r="548" spans="1:28" ht="25.5" x14ac:dyDescent="0.2">
      <c r="A548" s="851" t="s">
        <v>3310</v>
      </c>
      <c r="B548" s="687" t="s">
        <v>3311</v>
      </c>
      <c r="C548" s="877">
        <f>'Series 1200 Input'!J548</f>
        <v>0</v>
      </c>
      <c r="D548" s="889" t="s">
        <v>451</v>
      </c>
      <c r="E548" s="852">
        <v>9.73</v>
      </c>
      <c r="F548" s="852">
        <v>3.61</v>
      </c>
      <c r="G548" s="852">
        <v>2.75</v>
      </c>
      <c r="H548" s="853" t="str">
        <f>IF((0=$C548),"",IFERROR(IF($C548&lt;50,$C548*E548,IF(AND(50&lt;=$C548,$C548&lt;=200),$C548*F548,IF($C548&gt;200,$C548*G548,"No Offer"))),"No Offer"))</f>
        <v/>
      </c>
      <c r="I548" s="854">
        <v>2</v>
      </c>
      <c r="J548" s="854">
        <v>2</v>
      </c>
      <c r="K548" s="854">
        <v>2</v>
      </c>
      <c r="L548" s="855" t="str">
        <f>IF((0=$C548),"",IFERROR(IF($C548&lt;50,$C548*I548,IF(AND(50&lt;=$C548,$C548&lt;=200),$C548*J548,IF($C548&gt;200,$C548*K548,"No Offer"))),"No Offer"))</f>
        <v/>
      </c>
      <c r="M548" s="852" t="s">
        <v>392</v>
      </c>
      <c r="N548" s="852" t="s">
        <v>392</v>
      </c>
      <c r="O548" s="852" t="s">
        <v>392</v>
      </c>
      <c r="P548" s="853" t="str">
        <f>IF((0=$C548),"",IFERROR(IF($C548&lt;50,$C548*M548,IF(AND(50&lt;=$C548,$C548&lt;=200),$C548*N548,IF($C548&gt;200,$C548*O548,"No Offer"))),"No Offer"))</f>
        <v/>
      </c>
      <c r="Q548" s="854">
        <v>1.9</v>
      </c>
      <c r="R548" s="854">
        <v>1.73</v>
      </c>
      <c r="S548" s="854">
        <v>1.5</v>
      </c>
      <c r="T548" s="855" t="str">
        <f>IF((0=$C548),"",IFERROR(IF($C548&lt;50,$C548*Q548,IF(AND(50&lt;=$C548,$C548&lt;=200),$C548*R548,IF($C548&gt;200,$C548*S548,"No Offer"))),"No Offer"))</f>
        <v/>
      </c>
      <c r="U548" s="852">
        <v>1.55</v>
      </c>
      <c r="V548" s="852">
        <v>1.49</v>
      </c>
      <c r="W548" s="852">
        <v>1.49</v>
      </c>
      <c r="X548" s="853" t="str">
        <f>IF((0=$C548),"",IFERROR(IF($C548&lt;50,$C548*U548,IF(AND(50&lt;=$C548,$C548&lt;=200),$C548*V548,IF($C548&gt;200,$C548*W548,"No Offer"))),"No Offer"))</f>
        <v/>
      </c>
      <c r="Y548" s="854" t="s">
        <v>392</v>
      </c>
      <c r="Z548" s="854" t="s">
        <v>392</v>
      </c>
      <c r="AA548" s="854" t="s">
        <v>392</v>
      </c>
      <c r="AB548" s="855" t="str">
        <f>IF((0=$C548),"",IFERROR(IF($C548&lt;50,$C548*Y548,IF(AND(50&lt;=$C548,$C548&lt;=200),$C548*Z548,IF($C548&gt;200,$C548*AA548,"No Offer"))),"No Offer"))</f>
        <v/>
      </c>
    </row>
    <row r="549" spans="1:28" x14ac:dyDescent="0.2">
      <c r="A549" s="851"/>
      <c r="B549" s="558"/>
      <c r="C549" s="851"/>
      <c r="D549" s="843"/>
      <c r="E549" s="852"/>
      <c r="F549" s="852"/>
      <c r="G549" s="852"/>
      <c r="H549" s="862"/>
      <c r="I549" s="854"/>
      <c r="J549" s="854"/>
      <c r="K549" s="854"/>
      <c r="L549" s="863"/>
      <c r="M549" s="852"/>
      <c r="N549" s="852"/>
      <c r="O549" s="852"/>
      <c r="P549" s="862"/>
      <c r="Q549" s="854"/>
      <c r="R549" s="854"/>
      <c r="S549" s="854"/>
      <c r="T549" s="863"/>
      <c r="U549" s="852"/>
      <c r="V549" s="852"/>
      <c r="W549" s="852"/>
      <c r="X549" s="862"/>
      <c r="Y549" s="854"/>
      <c r="Z549" s="854"/>
      <c r="AA549" s="854"/>
      <c r="AB549" s="863"/>
    </row>
    <row r="550" spans="1:28" ht="25.5" x14ac:dyDescent="0.2">
      <c r="A550" s="851" t="s">
        <v>3312</v>
      </c>
      <c r="B550" s="558" t="s">
        <v>3311</v>
      </c>
      <c r="C550" s="851">
        <f>'Series 1200 Input'!J550</f>
        <v>0</v>
      </c>
      <c r="D550" s="843" t="s">
        <v>451</v>
      </c>
      <c r="E550" s="852">
        <v>9.73</v>
      </c>
      <c r="F550" s="852">
        <v>3.61</v>
      </c>
      <c r="G550" s="852">
        <v>2.75</v>
      </c>
      <c r="H550" s="853" t="str">
        <f>IF((0=$C550),"",IFERROR(IF($C550&lt;50,$C550*E550,IF(AND(50&lt;=$C550,$C550&lt;=200),$C550*F550,IF($C550&gt;200,$C550*G550,"No Offer"))),"No Offer"))</f>
        <v/>
      </c>
      <c r="I550" s="854">
        <v>2</v>
      </c>
      <c r="J550" s="854">
        <v>2</v>
      </c>
      <c r="K550" s="854">
        <v>2</v>
      </c>
      <c r="L550" s="855" t="str">
        <f>IF((0=$C550),"",IFERROR(IF($C550&lt;50,$C550*I550,IF(AND(50&lt;=$C550,$C550&lt;=200),$C550*J550,IF($C550&gt;200,$C550*K550,"No Offer"))),"No Offer"))</f>
        <v/>
      </c>
      <c r="M550" s="852" t="s">
        <v>392</v>
      </c>
      <c r="N550" s="852" t="s">
        <v>392</v>
      </c>
      <c r="O550" s="852" t="s">
        <v>392</v>
      </c>
      <c r="P550" s="853" t="str">
        <f>IF((0=$C550),"",IFERROR(IF($C550&lt;50,$C550*M550,IF(AND(50&lt;=$C550,$C550&lt;=200),$C550*N550,IF($C550&gt;200,$C550*O550,"No Offer"))),"No Offer"))</f>
        <v/>
      </c>
      <c r="Q550" s="854">
        <v>1.9</v>
      </c>
      <c r="R550" s="854">
        <v>1.73</v>
      </c>
      <c r="S550" s="854">
        <v>1.5</v>
      </c>
      <c r="T550" s="855" t="str">
        <f>IF((0=$C550),"",IFERROR(IF($C550&lt;50,$C550*Q550,IF(AND(50&lt;=$C550,$C550&lt;=200),$C550*R550,IF($C550&gt;200,$C550*S550,"No Offer"))),"No Offer"))</f>
        <v/>
      </c>
      <c r="U550" s="852">
        <v>1.55</v>
      </c>
      <c r="V550" s="852">
        <v>1.49</v>
      </c>
      <c r="W550" s="852">
        <v>1.49</v>
      </c>
      <c r="X550" s="853" t="str">
        <f>IF((0=$C550),"",IFERROR(IF($C550&lt;50,$C550*U550,IF(AND(50&lt;=$C550,$C550&lt;=200),$C550*V550,IF($C550&gt;200,$C550*W550,"No Offer"))),"No Offer"))</f>
        <v/>
      </c>
      <c r="Y550" s="854" t="s">
        <v>392</v>
      </c>
      <c r="Z550" s="854" t="s">
        <v>392</v>
      </c>
      <c r="AA550" s="854" t="s">
        <v>392</v>
      </c>
      <c r="AB550" s="855" t="str">
        <f>IF((0=$C550),"",IFERROR(IF($C550&lt;50,$C550*Y550,IF(AND(50&lt;=$C550,$C550&lt;=200),$C550*Z550,IF($C550&gt;200,$C550*AA550,"No Offer"))),"No Offer"))</f>
        <v/>
      </c>
    </row>
    <row r="551" spans="1:28" x14ac:dyDescent="0.2">
      <c r="A551" s="851"/>
      <c r="B551" s="558"/>
      <c r="C551" s="851"/>
      <c r="D551" s="843"/>
      <c r="E551" s="852"/>
      <c r="F551" s="852"/>
      <c r="G551" s="852"/>
      <c r="H551" s="862"/>
      <c r="I551" s="854"/>
      <c r="J551" s="854"/>
      <c r="K551" s="854"/>
      <c r="L551" s="863"/>
      <c r="M551" s="852"/>
      <c r="N551" s="852"/>
      <c r="O551" s="852"/>
      <c r="P551" s="862"/>
      <c r="Q551" s="854"/>
      <c r="R551" s="854"/>
      <c r="S551" s="854"/>
      <c r="T551" s="863"/>
      <c r="U551" s="852"/>
      <c r="V551" s="852"/>
      <c r="W551" s="852"/>
      <c r="X551" s="862"/>
      <c r="Y551" s="854"/>
      <c r="Z551" s="854"/>
      <c r="AA551" s="854"/>
      <c r="AB551" s="863"/>
    </row>
    <row r="552" spans="1:28" x14ac:dyDescent="0.2">
      <c r="A552" s="866"/>
      <c r="B552" s="746"/>
      <c r="C552" s="866"/>
      <c r="D552" s="846"/>
      <c r="E552" s="887" t="s">
        <v>2389</v>
      </c>
      <c r="F552" s="887" t="s">
        <v>1060</v>
      </c>
      <c r="G552" s="887" t="s">
        <v>486</v>
      </c>
      <c r="H552" s="888"/>
      <c r="I552" s="887" t="s">
        <v>2389</v>
      </c>
      <c r="J552" s="887" t="s">
        <v>1060</v>
      </c>
      <c r="K552" s="887" t="s">
        <v>486</v>
      </c>
      <c r="L552" s="888"/>
      <c r="M552" s="887" t="s">
        <v>2389</v>
      </c>
      <c r="N552" s="887" t="s">
        <v>1060</v>
      </c>
      <c r="O552" s="887" t="s">
        <v>486</v>
      </c>
      <c r="P552" s="888"/>
      <c r="Q552" s="887" t="s">
        <v>2389</v>
      </c>
      <c r="R552" s="887" t="s">
        <v>1060</v>
      </c>
      <c r="S552" s="887" t="s">
        <v>486</v>
      </c>
      <c r="T552" s="888"/>
      <c r="U552" s="887" t="s">
        <v>2389</v>
      </c>
      <c r="V552" s="887" t="s">
        <v>1060</v>
      </c>
      <c r="W552" s="887" t="s">
        <v>486</v>
      </c>
      <c r="X552" s="888"/>
      <c r="Y552" s="887" t="s">
        <v>2389</v>
      </c>
      <c r="Z552" s="887" t="s">
        <v>1060</v>
      </c>
      <c r="AA552" s="887" t="s">
        <v>486</v>
      </c>
      <c r="AB552" s="888"/>
    </row>
    <row r="553" spans="1:28" x14ac:dyDescent="0.2">
      <c r="A553" s="851"/>
      <c r="B553" s="558"/>
      <c r="C553" s="851"/>
      <c r="D553" s="843"/>
      <c r="E553" s="852"/>
      <c r="F553" s="852"/>
      <c r="G553" s="852"/>
      <c r="H553" s="862"/>
      <c r="I553" s="854"/>
      <c r="J553" s="854"/>
      <c r="K553" s="854"/>
      <c r="L553" s="863"/>
      <c r="M553" s="852"/>
      <c r="N553" s="852"/>
      <c r="O553" s="852"/>
      <c r="P553" s="862"/>
      <c r="Q553" s="854"/>
      <c r="R553" s="854"/>
      <c r="S553" s="854"/>
      <c r="T553" s="863"/>
      <c r="U553" s="852"/>
      <c r="V553" s="852"/>
      <c r="W553" s="852"/>
      <c r="X553" s="862"/>
      <c r="Y553" s="854"/>
      <c r="Z553" s="854"/>
      <c r="AA553" s="854"/>
      <c r="AB553" s="863"/>
    </row>
    <row r="554" spans="1:28" ht="38.25" x14ac:dyDescent="0.2">
      <c r="A554" s="851" t="s">
        <v>3313</v>
      </c>
      <c r="B554" s="558" t="s">
        <v>3314</v>
      </c>
      <c r="C554" s="851">
        <f>'Series 1200 Input'!J554</f>
        <v>0</v>
      </c>
      <c r="D554" s="843" t="s">
        <v>30</v>
      </c>
      <c r="E554" s="852">
        <v>10.32</v>
      </c>
      <c r="F554" s="852">
        <v>4.2</v>
      </c>
      <c r="G554" s="852">
        <v>4.2</v>
      </c>
      <c r="H554" s="853" t="str">
        <f>IF((0=$C554),"",IFERROR(IF($C554&lt;2,$C554*E554,IF(AND(2&lt;=$C554,$C554&lt;=10),$C554*F554,IF($C554&gt;10,$C554*G554,"No Offer"))),"No Offer"))</f>
        <v/>
      </c>
      <c r="I554" s="854">
        <v>2</v>
      </c>
      <c r="J554" s="854">
        <v>2</v>
      </c>
      <c r="K554" s="854">
        <v>2</v>
      </c>
      <c r="L554" s="855" t="str">
        <f>IF((0=$C554),"",IFERROR(IF($C554&lt;2,$C554*I554,IF(AND(2&lt;=$C554,$C554&lt;=10),$C554*J554,IF($C554&gt;10,$C554*K554,"No Offer"))),"No Offer"))</f>
        <v/>
      </c>
      <c r="M554" s="852" t="s">
        <v>392</v>
      </c>
      <c r="N554" s="852" t="s">
        <v>392</v>
      </c>
      <c r="O554" s="852" t="s">
        <v>392</v>
      </c>
      <c r="P554" s="853" t="str">
        <f>IF((0=$C554),"",IFERROR(IF($C554&lt;2,$C554*M554,IF(AND(2&lt;=$C554,$C554&lt;=10),$C554*N554,IF($C554&gt;10,$C554*O554,"No Offer"))),"No Offer"))</f>
        <v/>
      </c>
      <c r="Q554" s="854">
        <v>1.25</v>
      </c>
      <c r="R554" s="854">
        <v>1</v>
      </c>
      <c r="S554" s="854">
        <v>1</v>
      </c>
      <c r="T554" s="855" t="str">
        <f>IF((0=$C554),"",IFERROR(IF($C554&lt;2,$C554*Q554,IF(AND(2&lt;=$C554,$C554&lt;=10),$C554*R554,IF($C554&gt;10,$C554*S554,"No Offer"))),"No Offer"))</f>
        <v/>
      </c>
      <c r="U554" s="852">
        <v>0.57999999999999996</v>
      </c>
      <c r="V554" s="852">
        <v>0.55000000000000004</v>
      </c>
      <c r="W554" s="852">
        <v>0.55000000000000004</v>
      </c>
      <c r="X554" s="853" t="str">
        <f>IF((0=$C554),"",IFERROR(IF($C554&lt;2,$C554*U554,IF(AND(2&lt;=$C554,$C554&lt;=10),$C554*V554,IF($C554&gt;10,$C554*W554,"No Offer"))),"No Offer"))</f>
        <v/>
      </c>
      <c r="Y554" s="854" t="s">
        <v>392</v>
      </c>
      <c r="Z554" s="854" t="s">
        <v>392</v>
      </c>
      <c r="AA554" s="854" t="s">
        <v>392</v>
      </c>
      <c r="AB554" s="855" t="str">
        <f>IF((0=$C554),"",IFERROR(IF($C554&lt;2,$C554*Y554,IF(AND(2&lt;=$C554,$C554&lt;=10),$C554*Z554,IF($C554&gt;10,$C554*AA554,"No Offer"))),"No Offer"))</f>
        <v/>
      </c>
    </row>
    <row r="555" spans="1:28" x14ac:dyDescent="0.2">
      <c r="A555" s="851"/>
      <c r="B555" s="558"/>
      <c r="C555" s="851"/>
      <c r="D555" s="843"/>
      <c r="E555" s="852"/>
      <c r="F555" s="852"/>
      <c r="G555" s="852"/>
      <c r="H555" s="862"/>
      <c r="I555" s="854"/>
      <c r="J555" s="854"/>
      <c r="K555" s="854"/>
      <c r="L555" s="863"/>
      <c r="M555" s="852"/>
      <c r="N555" s="852"/>
      <c r="O555" s="852"/>
      <c r="P555" s="862"/>
      <c r="Q555" s="854"/>
      <c r="R555" s="854"/>
      <c r="S555" s="854"/>
      <c r="T555" s="863"/>
      <c r="U555" s="852"/>
      <c r="V555" s="852"/>
      <c r="W555" s="852"/>
      <c r="X555" s="862"/>
      <c r="Y555" s="878"/>
      <c r="Z555" s="878"/>
      <c r="AA555" s="878"/>
      <c r="AB555" s="863"/>
    </row>
    <row r="556" spans="1:28" ht="38.25" x14ac:dyDescent="0.2">
      <c r="A556" s="851" t="s">
        <v>3315</v>
      </c>
      <c r="B556" s="558" t="s">
        <v>3316</v>
      </c>
      <c r="C556" s="851">
        <f>'Series 1200 Input'!J556</f>
        <v>0</v>
      </c>
      <c r="D556" s="843" t="s">
        <v>30</v>
      </c>
      <c r="E556" s="852">
        <v>10.55</v>
      </c>
      <c r="F556" s="852">
        <v>4.43</v>
      </c>
      <c r="G556" s="852">
        <v>4.43</v>
      </c>
      <c r="H556" s="853" t="str">
        <f>IF((0=$C556),"",IFERROR(IF($C556&lt;2,$C556*E556,IF(AND(2&lt;=$C556,$C556&lt;=10),$C556*F556,IF($C556&gt;10,$C556*G556,"No Offer"))),"No Offer"))</f>
        <v/>
      </c>
      <c r="I556" s="854">
        <v>2</v>
      </c>
      <c r="J556" s="854">
        <v>2</v>
      </c>
      <c r="K556" s="854">
        <v>2</v>
      </c>
      <c r="L556" s="855" t="str">
        <f>IF((0=$C556),"",IFERROR(IF($C556&lt;2,$C556*I556,IF(AND(2&lt;=$C556,$C556&lt;=10),$C556*J556,IF($C556&gt;10,$C556*K556,"No Offer"))),"No Offer"))</f>
        <v/>
      </c>
      <c r="M556" s="852" t="s">
        <v>392</v>
      </c>
      <c r="N556" s="852" t="s">
        <v>392</v>
      </c>
      <c r="O556" s="852" t="s">
        <v>392</v>
      </c>
      <c r="P556" s="853" t="str">
        <f>IF((0=$C556),"",IFERROR(IF($C556&lt;2,$C556*M556,IF(AND(2&lt;=$C556,$C556&lt;=10),$C556*N556,IF($C556&gt;10,$C556*O556,"No Offer"))),"No Offer"))</f>
        <v/>
      </c>
      <c r="Q556" s="854">
        <v>1.25</v>
      </c>
      <c r="R556" s="854">
        <v>1</v>
      </c>
      <c r="S556" s="854">
        <v>1</v>
      </c>
      <c r="T556" s="855" t="str">
        <f>IF((0=$C556),"",IFERROR(IF($C556&lt;2,$C556*Q556,IF(AND(2&lt;=$C556,$C556&lt;=10),$C556*R556,IF($C556&gt;10,$C556*S556,"No Offer"))),"No Offer"))</f>
        <v/>
      </c>
      <c r="U556" s="852">
        <v>0.57999999999999996</v>
      </c>
      <c r="V556" s="852">
        <v>0.55000000000000004</v>
      </c>
      <c r="W556" s="852">
        <v>0.55000000000000004</v>
      </c>
      <c r="X556" s="853" t="str">
        <f>IF((0=$C556),"",IFERROR(IF($C556&lt;2,$C556*U556,IF(AND(2&lt;=$C556,$C556&lt;=10),$C556*V556,IF($C556&gt;10,$C556*W556,"No Offer"))),"No Offer"))</f>
        <v/>
      </c>
      <c r="Y556" s="854" t="s">
        <v>392</v>
      </c>
      <c r="Z556" s="854" t="s">
        <v>392</v>
      </c>
      <c r="AA556" s="854" t="s">
        <v>392</v>
      </c>
      <c r="AB556" s="855" t="str">
        <f>IF((0=$C556),"",IFERROR(IF($C556&lt;2,$C556*Y556,IF(AND(2&lt;=$C556,$C556&lt;=10),$C556*Z556,IF($C556&gt;10,$C556*AA556,"No Offer"))),"No Offer"))</f>
        <v/>
      </c>
    </row>
    <row r="557" spans="1:28" x14ac:dyDescent="0.2">
      <c r="A557" s="851"/>
      <c r="B557" s="558"/>
      <c r="C557" s="851"/>
      <c r="D557" s="843"/>
      <c r="E557" s="852"/>
      <c r="F557" s="852"/>
      <c r="G557" s="852"/>
      <c r="H557" s="862"/>
      <c r="I557" s="854"/>
      <c r="J557" s="854"/>
      <c r="K557" s="854"/>
      <c r="L557" s="863"/>
      <c r="M557" s="852"/>
      <c r="N557" s="852"/>
      <c r="O557" s="852"/>
      <c r="P557" s="862"/>
      <c r="Q557" s="854"/>
      <c r="R557" s="854"/>
      <c r="S557" s="854"/>
      <c r="T557" s="863"/>
      <c r="U557" s="852"/>
      <c r="V557" s="852"/>
      <c r="W557" s="852"/>
      <c r="X557" s="862"/>
      <c r="Y557" s="878"/>
      <c r="Z557" s="878"/>
      <c r="AA557" s="878"/>
      <c r="AB557" s="863"/>
    </row>
    <row r="558" spans="1:28" ht="38.25" x14ac:dyDescent="0.2">
      <c r="A558" s="851" t="s">
        <v>3317</v>
      </c>
      <c r="B558" s="558" t="s">
        <v>3318</v>
      </c>
      <c r="C558" s="851">
        <f>'Series 1200 Input'!J558</f>
        <v>0</v>
      </c>
      <c r="D558" s="843" t="s">
        <v>30</v>
      </c>
      <c r="E558" s="852">
        <v>10.55</v>
      </c>
      <c r="F558" s="852">
        <v>8.7100000000000009</v>
      </c>
      <c r="G558" s="852">
        <v>8.7100000000000009</v>
      </c>
      <c r="H558" s="853" t="str">
        <f>IF((0=$C558),"",IFERROR(IF($C558&lt;2,$C558*E558,IF(AND(2&lt;=$C558,$C558&lt;=10),$C558*F558,IF($C558&gt;10,$C558*G558,"No Offer"))),"No Offer"))</f>
        <v/>
      </c>
      <c r="I558" s="854">
        <v>2</v>
      </c>
      <c r="J558" s="854">
        <v>2</v>
      </c>
      <c r="K558" s="854">
        <v>2</v>
      </c>
      <c r="L558" s="855" t="str">
        <f>IF((0=$C558),"",IFERROR(IF($C558&lt;2,$C558*I558,IF(AND(2&lt;=$C558,$C558&lt;=10),$C558*J558,IF($C558&gt;10,$C558*K558,"No Offer"))),"No Offer"))</f>
        <v/>
      </c>
      <c r="M558" s="852" t="s">
        <v>392</v>
      </c>
      <c r="N558" s="852" t="s">
        <v>392</v>
      </c>
      <c r="O558" s="852" t="s">
        <v>392</v>
      </c>
      <c r="P558" s="853" t="str">
        <f>IF((0=$C558),"",IFERROR(IF($C558&lt;2,$C558*M558,IF(AND(2&lt;=$C558,$C558&lt;=10),$C558*N558,IF($C558&gt;10,$C558*O558,"No Offer"))),"No Offer"))</f>
        <v/>
      </c>
      <c r="Q558" s="854">
        <v>1.25</v>
      </c>
      <c r="R558" s="854">
        <v>1</v>
      </c>
      <c r="S558" s="854">
        <v>1</v>
      </c>
      <c r="T558" s="855" t="str">
        <f>IF((0=$C558),"",IFERROR(IF($C558&lt;2,$C558*Q558,IF(AND(2&lt;=$C558,$C558&lt;=10),$C558*R558,IF($C558&gt;10,$C558*S558,"No Offer"))),"No Offer"))</f>
        <v/>
      </c>
      <c r="U558" s="852">
        <v>1.1499999999999999</v>
      </c>
      <c r="V558" s="852">
        <v>1.1000000000000001</v>
      </c>
      <c r="W558" s="852">
        <v>1.1000000000000001</v>
      </c>
      <c r="X558" s="853" t="str">
        <f>IF((0=$C558),"",IFERROR(IF($C558&lt;2,$C558*U558,IF(AND(2&lt;=$C558,$C558&lt;=10),$C558*V558,IF($C558&gt;10,$C558*W558,"No Offer"))),"No Offer"))</f>
        <v/>
      </c>
      <c r="Y558" s="854" t="s">
        <v>392</v>
      </c>
      <c r="Z558" s="854" t="s">
        <v>392</v>
      </c>
      <c r="AA558" s="854" t="s">
        <v>392</v>
      </c>
      <c r="AB558" s="855" t="str">
        <f>IF((0=$C558),"",IFERROR(IF($C558&lt;2,$C558*Y558,IF(AND(2&lt;=$C558,$C558&lt;=10),$C558*Z558,IF($C558&gt;10,$C558*AA558,"No Offer"))),"No Offer"))</f>
        <v/>
      </c>
    </row>
    <row r="559" spans="1:28" x14ac:dyDescent="0.2">
      <c r="A559" s="851"/>
      <c r="B559" s="558"/>
      <c r="C559" s="851"/>
      <c r="D559" s="843"/>
      <c r="E559" s="852"/>
      <c r="F559" s="852"/>
      <c r="G559" s="852"/>
      <c r="H559" s="862"/>
      <c r="I559" s="854"/>
      <c r="J559" s="854"/>
      <c r="K559" s="854"/>
      <c r="L559" s="863"/>
      <c r="M559" s="852"/>
      <c r="N559" s="852"/>
      <c r="O559" s="852"/>
      <c r="P559" s="862"/>
      <c r="Q559" s="854"/>
      <c r="R559" s="854"/>
      <c r="S559" s="854"/>
      <c r="T559" s="863"/>
      <c r="U559" s="852"/>
      <c r="V559" s="852"/>
      <c r="W559" s="852"/>
      <c r="X559" s="862"/>
      <c r="Y559" s="878"/>
      <c r="Z559" s="878"/>
      <c r="AA559" s="878"/>
      <c r="AB559" s="863"/>
    </row>
    <row r="560" spans="1:28" ht="38.25" x14ac:dyDescent="0.2">
      <c r="A560" s="851" t="s">
        <v>3319</v>
      </c>
      <c r="B560" s="558" t="s">
        <v>3320</v>
      </c>
      <c r="C560" s="851">
        <f>'Series 1200 Input'!J560</f>
        <v>0</v>
      </c>
      <c r="D560" s="843" t="s">
        <v>30</v>
      </c>
      <c r="E560" s="852">
        <v>9.16</v>
      </c>
      <c r="F560" s="852">
        <v>8.7100000000000009</v>
      </c>
      <c r="G560" s="852">
        <v>8.7100000000000009</v>
      </c>
      <c r="H560" s="853" t="str">
        <f>IF((0=$C560),"",IFERROR(IF($C560&lt;2,$C560*E560,IF(AND(2&lt;=$C560,$C560&lt;=10),$C560*F560,IF($C560&gt;10,$C560*G560,"No Offer"))),"No Offer"))</f>
        <v/>
      </c>
      <c r="I560" s="854">
        <v>2</v>
      </c>
      <c r="J560" s="854">
        <v>2</v>
      </c>
      <c r="K560" s="854">
        <v>2</v>
      </c>
      <c r="L560" s="855" t="str">
        <f>IF((0=$C560),"",IFERROR(IF($C560&lt;2,$C560*I560,IF(AND(2&lt;=$C560,$C560&lt;=10),$C560*J560,IF($C560&gt;10,$C560*K560,"No Offer"))),"No Offer"))</f>
        <v/>
      </c>
      <c r="M560" s="852" t="s">
        <v>392</v>
      </c>
      <c r="N560" s="852" t="s">
        <v>392</v>
      </c>
      <c r="O560" s="852" t="s">
        <v>392</v>
      </c>
      <c r="P560" s="853" t="str">
        <f>IF((0=$C560),"",IFERROR(IF($C560&lt;2,$C560*M560,IF(AND(2&lt;=$C560,$C560&lt;=10),$C560*N560,IF($C560&gt;10,$C560*O560,"No Offer"))),"No Offer"))</f>
        <v/>
      </c>
      <c r="Q560" s="854">
        <v>1.25</v>
      </c>
      <c r="R560" s="854">
        <v>1</v>
      </c>
      <c r="S560" s="854">
        <v>1</v>
      </c>
      <c r="T560" s="855" t="str">
        <f>IF((0=$C560),"",IFERROR(IF($C560&lt;2,$C560*Q560,IF(AND(2&lt;=$C560,$C560&lt;=10),$C560*R560,IF($C560&gt;10,$C560*S560,"No Offer"))),"No Offer"))</f>
        <v/>
      </c>
      <c r="U560" s="852">
        <v>1.1499999999999999</v>
      </c>
      <c r="V560" s="852">
        <v>1.1000000000000001</v>
      </c>
      <c r="W560" s="852">
        <v>1.1000000000000001</v>
      </c>
      <c r="X560" s="853" t="str">
        <f>IF((0=$C560),"",IFERROR(IF($C560&lt;2,$C560*U560,IF(AND(2&lt;=$C560,$C560&lt;=10),$C560*V560,IF($C560&gt;10,$C560*W560,"No Offer"))),"No Offer"))</f>
        <v/>
      </c>
      <c r="Y560" s="854" t="s">
        <v>392</v>
      </c>
      <c r="Z560" s="854" t="s">
        <v>392</v>
      </c>
      <c r="AA560" s="854" t="s">
        <v>392</v>
      </c>
      <c r="AB560" s="855" t="str">
        <f>IF((0=$C560),"",IFERROR(IF($C560&lt;2,$C560*Y560,IF(AND(2&lt;=$C560,$C560&lt;=10),$C560*Z560,IF($C560&gt;10,$C560*AA560,"No Offer"))),"No Offer"))</f>
        <v/>
      </c>
    </row>
    <row r="561" spans="1:28" x14ac:dyDescent="0.2">
      <c r="A561" s="851"/>
      <c r="B561" s="558"/>
      <c r="C561" s="851"/>
      <c r="D561" s="843"/>
      <c r="E561" s="852"/>
      <c r="F561" s="852"/>
      <c r="G561" s="852"/>
      <c r="H561" s="862"/>
      <c r="I561" s="854"/>
      <c r="J561" s="854"/>
      <c r="K561" s="854"/>
      <c r="L561" s="863"/>
      <c r="M561" s="852"/>
      <c r="N561" s="852"/>
      <c r="O561" s="852"/>
      <c r="P561" s="862"/>
      <c r="Q561" s="854"/>
      <c r="R561" s="854"/>
      <c r="S561" s="854"/>
      <c r="T561" s="863"/>
      <c r="U561" s="852"/>
      <c r="V561" s="852"/>
      <c r="W561" s="852"/>
      <c r="X561" s="862"/>
      <c r="Y561" s="854"/>
      <c r="Z561" s="854"/>
      <c r="AA561" s="854"/>
      <c r="AB561" s="863"/>
    </row>
    <row r="562" spans="1:28" x14ac:dyDescent="0.2">
      <c r="A562" s="866"/>
      <c r="B562" s="746"/>
      <c r="C562" s="866"/>
      <c r="D562" s="846"/>
      <c r="E562" s="887" t="s">
        <v>1633</v>
      </c>
      <c r="F562" s="887" t="s">
        <v>3276</v>
      </c>
      <c r="G562" s="887" t="s">
        <v>1596</v>
      </c>
      <c r="H562" s="890"/>
      <c r="I562" s="887" t="s">
        <v>1633</v>
      </c>
      <c r="J562" s="887" t="s">
        <v>3276</v>
      </c>
      <c r="K562" s="887" t="s">
        <v>1596</v>
      </c>
      <c r="L562" s="890"/>
      <c r="M562" s="887" t="s">
        <v>1633</v>
      </c>
      <c r="N562" s="887" t="s">
        <v>3276</v>
      </c>
      <c r="O562" s="887" t="s">
        <v>1596</v>
      </c>
      <c r="P562" s="890"/>
      <c r="Q562" s="887" t="s">
        <v>1633</v>
      </c>
      <c r="R562" s="887" t="s">
        <v>3276</v>
      </c>
      <c r="S562" s="887" t="s">
        <v>1596</v>
      </c>
      <c r="T562" s="890"/>
      <c r="U562" s="887" t="s">
        <v>1633</v>
      </c>
      <c r="V562" s="887" t="s">
        <v>3276</v>
      </c>
      <c r="W562" s="887" t="s">
        <v>1596</v>
      </c>
      <c r="X562" s="890"/>
      <c r="Y562" s="887" t="s">
        <v>1633</v>
      </c>
      <c r="Z562" s="887" t="s">
        <v>3276</v>
      </c>
      <c r="AA562" s="887" t="s">
        <v>1596</v>
      </c>
      <c r="AB562" s="890"/>
    </row>
    <row r="563" spans="1:28" x14ac:dyDescent="0.2">
      <c r="A563" s="851"/>
      <c r="B563" s="558"/>
      <c r="C563" s="851"/>
      <c r="D563" s="843"/>
      <c r="E563" s="852"/>
      <c r="F563" s="852"/>
      <c r="G563" s="852"/>
      <c r="H563" s="862"/>
      <c r="I563" s="854"/>
      <c r="J563" s="854"/>
      <c r="K563" s="854"/>
      <c r="L563" s="863"/>
      <c r="M563" s="852"/>
      <c r="N563" s="852"/>
      <c r="O563" s="852"/>
      <c r="P563" s="862"/>
      <c r="Q563" s="854"/>
      <c r="R563" s="854"/>
      <c r="S563" s="854"/>
      <c r="T563" s="863"/>
      <c r="U563" s="852"/>
      <c r="V563" s="852"/>
      <c r="W563" s="852"/>
      <c r="X563" s="862"/>
      <c r="Y563" s="854"/>
      <c r="Z563" s="854"/>
      <c r="AA563" s="854"/>
      <c r="AB563" s="863"/>
    </row>
    <row r="564" spans="1:28" x14ac:dyDescent="0.2">
      <c r="A564" s="851" t="s">
        <v>3321</v>
      </c>
      <c r="B564" s="558" t="s">
        <v>3322</v>
      </c>
      <c r="C564" s="851">
        <f>'Series 1200 Input'!J564</f>
        <v>0</v>
      </c>
      <c r="D564" s="843" t="s">
        <v>30</v>
      </c>
      <c r="E564" s="852">
        <v>37.67</v>
      </c>
      <c r="F564" s="852">
        <v>10.09</v>
      </c>
      <c r="G564" s="852">
        <v>10.09</v>
      </c>
      <c r="H564" s="853" t="str">
        <f>IF((0=$C564),"",IFERROR(IF($C564&lt;20,$C564*E564,IF(AND(20&lt;=$C564,$C564&lt;=100),$C564*F564,IF($C564&gt;100,$C564*G564,"No Offer"))),"No Offer"))</f>
        <v/>
      </c>
      <c r="I564" s="854">
        <v>5</v>
      </c>
      <c r="J564" s="854">
        <v>5</v>
      </c>
      <c r="K564" s="854">
        <v>5</v>
      </c>
      <c r="L564" s="855" t="str">
        <f>IF((0=$C564),"",IFERROR(IF($C564&lt;20,$C564*I564,IF(AND(20&lt;=$C564,$C564&lt;=100),$C564*J564,IF($C564&gt;100,$C564*K564,"No Offer"))),"No Offer"))</f>
        <v/>
      </c>
      <c r="M564" s="852" t="s">
        <v>392</v>
      </c>
      <c r="N564" s="852" t="s">
        <v>392</v>
      </c>
      <c r="O564" s="852" t="s">
        <v>392</v>
      </c>
      <c r="P564" s="853" t="str">
        <f>IF((0=$C564),"",IFERROR(IF($C564&lt;20,$C564*M564,IF(AND(20&lt;=$C564,$C564&lt;=100),$C564*N564,IF($C564&gt;100,$C564*O564,"No Offer"))),"No Offer"))</f>
        <v/>
      </c>
      <c r="Q564" s="854">
        <v>5</v>
      </c>
      <c r="R564" s="854">
        <v>5</v>
      </c>
      <c r="S564" s="854">
        <v>5</v>
      </c>
      <c r="T564" s="855" t="str">
        <f>IF((0=$C564),"",IFERROR(IF($C564&lt;20,$C564*Q564,IF(AND(20&lt;=$C564,$C564&lt;=100),$C564*R564,IF($C564&gt;100,$C564*S564,"No Offer"))),"No Offer"))</f>
        <v/>
      </c>
      <c r="U564" s="852">
        <v>7.48</v>
      </c>
      <c r="V564" s="852">
        <v>7.15</v>
      </c>
      <c r="W564" s="852">
        <v>7.15</v>
      </c>
      <c r="X564" s="853" t="str">
        <f>IF((0=$C564),"",IFERROR(IF($C564&lt;20,$C564*U564,IF(AND(20&lt;=$C564,$C564&lt;=100),$C564*V564,IF($C564&gt;100,$C564*W564,"No Offer"))),"No Offer"))</f>
        <v/>
      </c>
      <c r="Y564" s="854" t="s">
        <v>392</v>
      </c>
      <c r="Z564" s="854" t="s">
        <v>392</v>
      </c>
      <c r="AA564" s="854" t="s">
        <v>392</v>
      </c>
      <c r="AB564" s="855" t="str">
        <f>IF((0=$C564),"",IFERROR(IF($C564&lt;20,$C564*Y564,IF(AND(20&lt;=$C564,$C564&lt;=100),$C564*Z564,IF($C564&gt;100,$C564*AA564,"No Offer"))),"No Offer"))</f>
        <v/>
      </c>
    </row>
    <row r="565" spans="1:28" x14ac:dyDescent="0.2">
      <c r="A565" s="851"/>
      <c r="B565" s="558"/>
      <c r="C565" s="851"/>
      <c r="D565" s="843"/>
      <c r="E565" s="852"/>
      <c r="F565" s="852"/>
      <c r="G565" s="852"/>
      <c r="H565" s="862"/>
      <c r="I565" s="854"/>
      <c r="J565" s="854"/>
      <c r="K565" s="854"/>
      <c r="L565" s="863"/>
      <c r="M565" s="852"/>
      <c r="N565" s="852"/>
      <c r="O565" s="852"/>
      <c r="P565" s="862"/>
      <c r="Q565" s="854"/>
      <c r="R565" s="854"/>
      <c r="S565" s="854"/>
      <c r="T565" s="863"/>
      <c r="U565" s="852"/>
      <c r="V565" s="852"/>
      <c r="W565" s="852"/>
      <c r="X565" s="862"/>
      <c r="Y565" s="878"/>
      <c r="Z565" s="878"/>
      <c r="AA565" s="878"/>
      <c r="AB565" s="863"/>
    </row>
    <row r="566" spans="1:28" x14ac:dyDescent="0.2">
      <c r="A566" s="851" t="s">
        <v>3323</v>
      </c>
      <c r="B566" s="558" t="s">
        <v>3324</v>
      </c>
      <c r="C566" s="851">
        <f>'Series 1200 Input'!J566</f>
        <v>0</v>
      </c>
      <c r="D566" s="843" t="s">
        <v>30</v>
      </c>
      <c r="E566" s="852">
        <v>38.270000000000003</v>
      </c>
      <c r="F566" s="852">
        <v>13</v>
      </c>
      <c r="G566" s="852">
        <v>13</v>
      </c>
      <c r="H566" s="853" t="str">
        <f>IF((0=$C566),"",IFERROR(IF($C566&lt;20,$C566*E566,IF(AND(20&lt;=$C566,$C566&lt;=100),$C566*F566,IF($C566&gt;100,$C566*G566,"No Offer"))),"No Offer"))</f>
        <v/>
      </c>
      <c r="I566" s="854">
        <v>5</v>
      </c>
      <c r="J566" s="854">
        <v>5</v>
      </c>
      <c r="K566" s="854">
        <v>5</v>
      </c>
      <c r="L566" s="855" t="str">
        <f>IF((0=$C566),"",IFERROR(IF($C566&lt;20,$C566*I566,IF(AND(20&lt;=$C566,$C566&lt;=100),$C566*J566,IF($C566&gt;100,$C566*K566,"No Offer"))),"No Offer"))</f>
        <v/>
      </c>
      <c r="M566" s="852" t="s">
        <v>392</v>
      </c>
      <c r="N566" s="852" t="s">
        <v>392</v>
      </c>
      <c r="O566" s="852" t="s">
        <v>392</v>
      </c>
      <c r="P566" s="853" t="str">
        <f>IF((0=$C566),"",IFERROR(IF($C566&lt;20,$C566*M566,IF(AND(20&lt;=$C566,$C566&lt;=100),$C566*N566,IF($C566&gt;100,$C566*O566,"No Offer"))),"No Offer"))</f>
        <v/>
      </c>
      <c r="Q566" s="878">
        <v>6</v>
      </c>
      <c r="R566" s="878">
        <v>6</v>
      </c>
      <c r="S566" s="878">
        <v>6</v>
      </c>
      <c r="T566" s="855" t="str">
        <f>IF((0=$C566),"",IFERROR(IF($C566&lt;20,$C566*Q566,IF(AND(20&lt;=$C566,$C566&lt;=100),$C566*R566,IF($C566&gt;100,$C566*S566,"No Offer"))),"No Offer"))</f>
        <v/>
      </c>
      <c r="U566" s="852">
        <v>10.93</v>
      </c>
      <c r="V566" s="852">
        <v>10.45</v>
      </c>
      <c r="W566" s="852">
        <v>10.45</v>
      </c>
      <c r="X566" s="853" t="str">
        <f>IF((0=$C566),"",IFERROR(IF($C566&lt;20,$C566*U566,IF(AND(20&lt;=$C566,$C566&lt;=100),$C566*V566,IF($C566&gt;100,$C566*W566,"No Offer"))),"No Offer"))</f>
        <v/>
      </c>
      <c r="Y566" s="854" t="s">
        <v>392</v>
      </c>
      <c r="Z566" s="854" t="s">
        <v>392</v>
      </c>
      <c r="AA566" s="854" t="s">
        <v>392</v>
      </c>
      <c r="AB566" s="855" t="str">
        <f>IF((0=$C566),"",IFERROR(IF($C566&lt;20,$C566*Y566,IF(AND(20&lt;=$C566,$C566&lt;=100),$C566*Z566,IF($C566&gt;100,$C566*AA566,"No Offer"))),"No Offer"))</f>
        <v/>
      </c>
    </row>
    <row r="567" spans="1:28" x14ac:dyDescent="0.2">
      <c r="A567" s="851"/>
      <c r="B567" s="558"/>
      <c r="C567" s="851"/>
      <c r="D567" s="843"/>
      <c r="E567" s="852"/>
      <c r="F567" s="852"/>
      <c r="G567" s="852"/>
      <c r="H567" s="862"/>
      <c r="I567" s="854"/>
      <c r="J567" s="854"/>
      <c r="K567" s="854"/>
      <c r="L567" s="863"/>
      <c r="M567" s="852"/>
      <c r="N567" s="852"/>
      <c r="O567" s="852"/>
      <c r="P567" s="862"/>
      <c r="Q567" s="854"/>
      <c r="R567" s="854"/>
      <c r="S567" s="854"/>
      <c r="T567" s="863"/>
      <c r="U567" s="852"/>
      <c r="V567" s="852"/>
      <c r="W567" s="852"/>
      <c r="X567" s="862"/>
      <c r="Y567" s="878"/>
      <c r="Z567" s="878"/>
      <c r="AA567" s="878"/>
      <c r="AB567" s="863"/>
    </row>
    <row r="568" spans="1:28" ht="25.5" x14ac:dyDescent="0.2">
      <c r="A568" s="851" t="s">
        <v>3325</v>
      </c>
      <c r="B568" s="687" t="s">
        <v>3326</v>
      </c>
      <c r="C568" s="877">
        <f>'Series 1200 Input'!J568</f>
        <v>0</v>
      </c>
      <c r="D568" s="889" t="s">
        <v>30</v>
      </c>
      <c r="E568" s="852">
        <v>95.67</v>
      </c>
      <c r="F568" s="852">
        <v>19.09</v>
      </c>
      <c r="G568" s="852">
        <v>19.09</v>
      </c>
      <c r="H568" s="853" t="str">
        <f>IF((0=$C568),"",IFERROR(IF($C568&lt;20,$C568*E568,IF(AND(20&lt;=$C568,$C568&lt;=100),$C568*F568,IF($C568&gt;100,$C568*G568,"No Offer"))),"No Offer"))</f>
        <v/>
      </c>
      <c r="I568" s="854">
        <v>5</v>
      </c>
      <c r="J568" s="854">
        <v>5</v>
      </c>
      <c r="K568" s="854">
        <v>5</v>
      </c>
      <c r="L568" s="855" t="str">
        <f>IF((0=$C568),"",IFERROR(IF($C568&lt;20,$C568*I568,IF(AND(20&lt;=$C568,$C568&lt;=100),$C568*J568,IF($C568&gt;100,$C568*K568,"No Offer"))),"No Offer"))</f>
        <v/>
      </c>
      <c r="M568" s="852" t="s">
        <v>392</v>
      </c>
      <c r="N568" s="852" t="s">
        <v>392</v>
      </c>
      <c r="O568" s="852" t="s">
        <v>392</v>
      </c>
      <c r="P568" s="853" t="str">
        <f>IF((0=$C568),"",IFERROR(IF($C568&lt;20,$C568*M568,IF(AND(20&lt;=$C568,$C568&lt;=100),$C568*N568,IF($C568&gt;100,$C568*O568,"No Offer"))),"No Offer"))</f>
        <v/>
      </c>
      <c r="Q568" s="854">
        <v>8.5</v>
      </c>
      <c r="R568" s="854">
        <v>8.5</v>
      </c>
      <c r="S568" s="854">
        <v>8.5</v>
      </c>
      <c r="T568" s="855" t="str">
        <f>IF((0=$C568),"",IFERROR(IF($C568&lt;20,$C568*Q568,IF(AND(20&lt;=$C568,$C568&lt;=100),$C568*R568,IF($C568&gt;100,$C568*S568,"No Offer"))),"No Offer"))</f>
        <v/>
      </c>
      <c r="U568" s="852">
        <v>16.100000000000001</v>
      </c>
      <c r="V568" s="852">
        <v>15.4</v>
      </c>
      <c r="W568" s="852">
        <v>15.4</v>
      </c>
      <c r="X568" s="853" t="str">
        <f>IF((0=$C568),"",IFERROR(IF($C568&lt;20,$C568*U568,IF(AND(20&lt;=$C568,$C568&lt;=100),$C568*V568,IF($C568&gt;100,$C568*W568,"No Offer"))),"No Offer"))</f>
        <v/>
      </c>
      <c r="Y568" s="854" t="s">
        <v>392</v>
      </c>
      <c r="Z568" s="854" t="s">
        <v>392</v>
      </c>
      <c r="AA568" s="854" t="s">
        <v>392</v>
      </c>
      <c r="AB568" s="855" t="str">
        <f>IF((0=$C568),"",IFERROR(IF($C568&lt;20,$C568*Y568,IF(AND(20&lt;=$C568,$C568&lt;=100),$C568*Z568,IF($C568&gt;100,$C568*AA568,"No Offer"))),"No Offer"))</f>
        <v/>
      </c>
    </row>
    <row r="569" spans="1:28" x14ac:dyDescent="0.2">
      <c r="A569" s="851"/>
      <c r="B569" s="597"/>
      <c r="C569" s="856"/>
      <c r="D569" s="843"/>
      <c r="E569" s="852"/>
      <c r="F569" s="852"/>
      <c r="G569" s="852"/>
      <c r="H569" s="862"/>
      <c r="I569" s="854"/>
      <c r="J569" s="854"/>
      <c r="K569" s="854"/>
      <c r="L569" s="863"/>
      <c r="M569" s="852"/>
      <c r="N569" s="852"/>
      <c r="O569" s="852"/>
      <c r="P569" s="862"/>
      <c r="Q569" s="854"/>
      <c r="R569" s="854"/>
      <c r="S569" s="854"/>
      <c r="T569" s="863"/>
      <c r="U569" s="852"/>
      <c r="V569" s="852"/>
      <c r="W569" s="852"/>
      <c r="X569" s="862"/>
      <c r="Y569" s="878"/>
      <c r="Z569" s="878"/>
      <c r="AA569" s="878"/>
      <c r="AB569" s="863"/>
    </row>
    <row r="570" spans="1:28" ht="25.5" x14ac:dyDescent="0.2">
      <c r="A570" s="851" t="s">
        <v>3327</v>
      </c>
      <c r="B570" s="558" t="s">
        <v>3328</v>
      </c>
      <c r="C570" s="851">
        <f>'Series 1200 Input'!J570</f>
        <v>0</v>
      </c>
      <c r="D570" s="843" t="s">
        <v>30</v>
      </c>
      <c r="E570" s="852">
        <v>98.13</v>
      </c>
      <c r="F570" s="852">
        <v>29.21</v>
      </c>
      <c r="G570" s="852">
        <v>29.21</v>
      </c>
      <c r="H570" s="853" t="str">
        <f>IF((0=$C570),"",IFERROR(IF($C570&lt;20,$C570*E570,IF(AND(20&lt;=$C570,$C570&lt;=100),$C570*F570,IF($C570&gt;100,$C570*G570,"No Offer"))),"No Offer"))</f>
        <v/>
      </c>
      <c r="I570" s="854">
        <v>5</v>
      </c>
      <c r="J570" s="854">
        <v>5</v>
      </c>
      <c r="K570" s="854">
        <v>5</v>
      </c>
      <c r="L570" s="855" t="str">
        <f>IF((0=$C570),"",IFERROR(IF($C570&lt;20,$C570*I570,IF(AND(20&lt;=$C570,$C570&lt;=100),$C570*J570,IF($C570&gt;100,$C570*K570,"No Offer"))),"No Offer"))</f>
        <v/>
      </c>
      <c r="M570" s="852" t="s">
        <v>392</v>
      </c>
      <c r="N570" s="852" t="s">
        <v>392</v>
      </c>
      <c r="O570" s="852" t="s">
        <v>392</v>
      </c>
      <c r="P570" s="853" t="str">
        <f>IF((0=$C570),"",IFERROR(IF($C570&lt;20,$C570*M570,IF(AND(20&lt;=$C570,$C570&lt;=100),$C570*N570,IF($C570&gt;100,$C570*O570,"No Offer"))),"No Offer"))</f>
        <v/>
      </c>
      <c r="Q570" s="854">
        <v>13.5</v>
      </c>
      <c r="R570" s="854">
        <v>13.5</v>
      </c>
      <c r="S570" s="854">
        <v>13.5</v>
      </c>
      <c r="T570" s="855" t="str">
        <f>IF((0=$C570),"",IFERROR(IF($C570&lt;20,$C570*Q570,IF(AND(20&lt;=$C570,$C570&lt;=100),$C570*R570,IF($C570&gt;100,$C570*S570,"No Offer"))),"No Offer"))</f>
        <v/>
      </c>
      <c r="U570" s="852">
        <v>20.7</v>
      </c>
      <c r="V570" s="852">
        <v>19.8</v>
      </c>
      <c r="W570" s="852">
        <v>19.8</v>
      </c>
      <c r="X570" s="853" t="str">
        <f>IF((0=$C570),"",IFERROR(IF($C570&lt;20,$C570*U570,IF(AND(20&lt;=$C570,$C570&lt;=100),$C570*V570,IF($C570&gt;100,$C570*W570,"No Offer"))),"No Offer"))</f>
        <v/>
      </c>
      <c r="Y570" s="854" t="s">
        <v>392</v>
      </c>
      <c r="Z570" s="854" t="s">
        <v>392</v>
      </c>
      <c r="AA570" s="854" t="s">
        <v>392</v>
      </c>
      <c r="AB570" s="855" t="str">
        <f>IF((0=$C570),"",IFERROR(IF($C570&lt;20,$C570*Y570,IF(AND(20&lt;=$C570,$C570&lt;=100),$C570*Z570,IF($C570&gt;100,$C570*AA570,"No Offer"))),"No Offer"))</f>
        <v/>
      </c>
    </row>
    <row r="571" spans="1:28" x14ac:dyDescent="0.2">
      <c r="A571" s="851"/>
      <c r="B571" s="558"/>
      <c r="C571" s="851"/>
      <c r="D571" s="843"/>
      <c r="E571" s="852"/>
      <c r="F571" s="852"/>
      <c r="G571" s="852"/>
      <c r="H571" s="850"/>
      <c r="I571" s="854"/>
      <c r="J571" s="854"/>
      <c r="K571" s="854"/>
      <c r="L571" s="843"/>
      <c r="M571" s="852"/>
      <c r="N571" s="852"/>
      <c r="O571" s="852"/>
      <c r="P571" s="850"/>
      <c r="Q571" s="854"/>
      <c r="R571" s="854"/>
      <c r="S571" s="854"/>
      <c r="T571" s="843"/>
      <c r="U571" s="852"/>
      <c r="V571" s="852"/>
      <c r="W571" s="852"/>
      <c r="X571" s="850"/>
      <c r="Y571" s="854"/>
      <c r="Z571" s="854"/>
      <c r="AA571" s="854"/>
      <c r="AB571" s="843"/>
    </row>
    <row r="572" spans="1:28" x14ac:dyDescent="0.2">
      <c r="A572" s="866"/>
      <c r="B572" s="586" t="s">
        <v>3329</v>
      </c>
      <c r="C572" s="866"/>
      <c r="D572" s="866"/>
      <c r="E572" s="887" t="s">
        <v>1747</v>
      </c>
      <c r="F572" s="887" t="s">
        <v>3122</v>
      </c>
      <c r="G572" s="887" t="s">
        <v>3123</v>
      </c>
      <c r="H572" s="888"/>
      <c r="I572" s="887" t="s">
        <v>1747</v>
      </c>
      <c r="J572" s="887" t="s">
        <v>3122</v>
      </c>
      <c r="K572" s="887" t="s">
        <v>3123</v>
      </c>
      <c r="L572" s="888"/>
      <c r="M572" s="887" t="s">
        <v>1747</v>
      </c>
      <c r="N572" s="887" t="s">
        <v>3122</v>
      </c>
      <c r="O572" s="887" t="s">
        <v>3123</v>
      </c>
      <c r="P572" s="888"/>
      <c r="Q572" s="887" t="s">
        <v>1747</v>
      </c>
      <c r="R572" s="887" t="s">
        <v>3122</v>
      </c>
      <c r="S572" s="887" t="s">
        <v>3123</v>
      </c>
      <c r="T572" s="888"/>
      <c r="U572" s="887" t="s">
        <v>1747</v>
      </c>
      <c r="V572" s="887" t="s">
        <v>3122</v>
      </c>
      <c r="W572" s="887" t="s">
        <v>3123</v>
      </c>
      <c r="X572" s="888"/>
      <c r="Y572" s="887" t="s">
        <v>1747</v>
      </c>
      <c r="Z572" s="887" t="s">
        <v>3122</v>
      </c>
      <c r="AA572" s="887" t="s">
        <v>3123</v>
      </c>
      <c r="AB572" s="888"/>
    </row>
    <row r="573" spans="1:28" x14ac:dyDescent="0.2">
      <c r="A573" s="851"/>
      <c r="B573" s="596"/>
      <c r="C573" s="851"/>
      <c r="D573" s="851"/>
      <c r="E573" s="883"/>
      <c r="F573" s="883"/>
      <c r="G573" s="883"/>
      <c r="H573" s="884"/>
      <c r="I573" s="885"/>
      <c r="J573" s="885"/>
      <c r="K573" s="885"/>
      <c r="L573" s="886"/>
      <c r="M573" s="883"/>
      <c r="N573" s="883"/>
      <c r="O573" s="883"/>
      <c r="P573" s="884"/>
      <c r="Q573" s="885"/>
      <c r="R573" s="885"/>
      <c r="S573" s="885"/>
      <c r="T573" s="886"/>
      <c r="U573" s="883"/>
      <c r="V573" s="883"/>
      <c r="W573" s="883"/>
      <c r="X573" s="884"/>
      <c r="Y573" s="885"/>
      <c r="Z573" s="885"/>
      <c r="AA573" s="885"/>
      <c r="AB573" s="886"/>
    </row>
    <row r="574" spans="1:28" ht="25.5" x14ac:dyDescent="0.2">
      <c r="A574" s="851" t="s">
        <v>3330</v>
      </c>
      <c r="B574" s="558" t="s">
        <v>3125</v>
      </c>
      <c r="C574" s="851">
        <f>'Series 1200 Input'!J574</f>
        <v>0</v>
      </c>
      <c r="D574" s="851" t="s">
        <v>451</v>
      </c>
      <c r="E574" s="852" t="s">
        <v>403</v>
      </c>
      <c r="F574" s="852" t="s">
        <v>403</v>
      </c>
      <c r="G574" s="852" t="s">
        <v>403</v>
      </c>
      <c r="H574" s="853" t="str">
        <f>IF((0=$C574),"",IFERROR(IF($C574&lt;50,$C574*E574,IF(AND(50&lt;=$C574,$C574&lt;=200),$C574*F574,IF($C574&gt;200,$C574*G574,"No Offer"))),"No Offer"))</f>
        <v/>
      </c>
      <c r="I574" s="854">
        <v>2</v>
      </c>
      <c r="J574" s="854">
        <v>2</v>
      </c>
      <c r="K574" s="854">
        <v>2</v>
      </c>
      <c r="L574" s="855" t="str">
        <f>IF((0=$C574),"",IFERROR(IF($C574&lt;50,$C574*I574,IF(AND(50&lt;=$C574,$C574&lt;=200),$C574*J574,IF($C574&gt;200,$C574*K574,"No Offer"))),"No Offer"))</f>
        <v/>
      </c>
      <c r="M574" s="852" t="s">
        <v>392</v>
      </c>
      <c r="N574" s="852" t="s">
        <v>392</v>
      </c>
      <c r="O574" s="852" t="s">
        <v>392</v>
      </c>
      <c r="P574" s="853" t="str">
        <f>IF((0=$C574),"",IFERROR(IF($C574&lt;50,$C574*M574,IF(AND(50&lt;=$C574,$C574&lt;=200),$C574*N574,IF($C574&gt;200,$C574*O574,"No Offer"))),"No Offer"))</f>
        <v/>
      </c>
      <c r="Q574" s="854">
        <v>1.45</v>
      </c>
      <c r="R574" s="854">
        <v>1.1499999999999999</v>
      </c>
      <c r="S574" s="854">
        <v>1.1499999999999999</v>
      </c>
      <c r="T574" s="855" t="str">
        <f>IF((0=$C574),"",IFERROR(IF($C574&lt;50,$C574*Q574,IF(AND(50&lt;=$C574,$C574&lt;=200),$C574*R574,IF($C574&gt;200,$C574*S574,"No Offer"))),"No Offer"))</f>
        <v/>
      </c>
      <c r="U574" s="852">
        <v>1.1499999999999999</v>
      </c>
      <c r="V574" s="852">
        <v>1.1000000000000001</v>
      </c>
      <c r="W574" s="852">
        <v>1.1000000000000001</v>
      </c>
      <c r="X574" s="853" t="str">
        <f>IF((0=$C574),"",IFERROR(IF($C574&lt;50,$C574*U574,IF(AND(50&lt;=$C574,$C574&lt;=200),$C574*V574,IF($C574&gt;200,$C574*W574,"No Offer"))),"No Offer"))</f>
        <v/>
      </c>
      <c r="Y574" s="854" t="s">
        <v>392</v>
      </c>
      <c r="Z574" s="854" t="s">
        <v>392</v>
      </c>
      <c r="AA574" s="854" t="s">
        <v>392</v>
      </c>
      <c r="AB574" s="855" t="str">
        <f>IF((0=$C574),"",IFERROR(IF($C574&lt;50,$C574*Y574,IF(AND(50&lt;=$C574,$C574&lt;=200),$C574*Z574,IF($C574&gt;200,$C574*AA574,"No Offer"))),"No Offer"))</f>
        <v/>
      </c>
    </row>
    <row r="575" spans="1:28" x14ac:dyDescent="0.2">
      <c r="A575" s="851"/>
      <c r="B575" s="558"/>
      <c r="C575" s="851"/>
      <c r="D575" s="851"/>
      <c r="E575" s="852"/>
      <c r="F575" s="852"/>
      <c r="G575" s="852"/>
      <c r="H575" s="862"/>
      <c r="I575" s="854"/>
      <c r="J575" s="854"/>
      <c r="K575" s="854"/>
      <c r="L575" s="863"/>
      <c r="M575" s="852"/>
      <c r="N575" s="852"/>
      <c r="O575" s="852"/>
      <c r="P575" s="862"/>
      <c r="Q575" s="854"/>
      <c r="R575" s="854"/>
      <c r="S575" s="854"/>
      <c r="T575" s="863"/>
      <c r="U575" s="852"/>
      <c r="V575" s="852"/>
      <c r="W575" s="852"/>
      <c r="X575" s="862"/>
      <c r="Y575" s="878"/>
      <c r="Z575" s="878"/>
      <c r="AA575" s="878"/>
      <c r="AB575" s="863"/>
    </row>
    <row r="576" spans="1:28" x14ac:dyDescent="0.2">
      <c r="A576" s="851" t="s">
        <v>3331</v>
      </c>
      <c r="B576" s="558" t="s">
        <v>3127</v>
      </c>
      <c r="C576" s="851">
        <f>'Series 1200 Input'!J576</f>
        <v>0</v>
      </c>
      <c r="D576" s="851" t="s">
        <v>401</v>
      </c>
      <c r="E576" s="852" t="s">
        <v>403</v>
      </c>
      <c r="F576" s="852" t="s">
        <v>403</v>
      </c>
      <c r="G576" s="852" t="s">
        <v>403</v>
      </c>
      <c r="H576" s="853" t="str">
        <f>IF((0=$C576),"",IFERROR(IF($C576&lt;50,$C576*E576,IF(AND(50&lt;=$C576,$C576&lt;=200),$C576*F576,IF($C576&gt;200,$C576*G576,"No Offer"))),"No Offer"))</f>
        <v/>
      </c>
      <c r="I576" s="854">
        <v>10</v>
      </c>
      <c r="J576" s="854">
        <v>10</v>
      </c>
      <c r="K576" s="854">
        <v>10</v>
      </c>
      <c r="L576" s="855" t="str">
        <f>IF((0=$C576),"",IFERROR(IF($C576&lt;50,$C576*I576,IF(AND(50&lt;=$C576,$C576&lt;=200),$C576*J576,IF($C576&gt;200,$C576*K576,"No Offer"))),"No Offer"))</f>
        <v/>
      </c>
      <c r="M576" s="852" t="s">
        <v>392</v>
      </c>
      <c r="N576" s="852" t="s">
        <v>392</v>
      </c>
      <c r="O576" s="852" t="s">
        <v>392</v>
      </c>
      <c r="P576" s="853" t="str">
        <f>IF((0=$C576),"",IFERROR(IF($C576&lt;50,$C576*M576,IF(AND(50&lt;=$C576,$C576&lt;=200),$C576*N576,IF($C576&gt;200,$C576*O576,"No Offer"))),"No Offer"))</f>
        <v/>
      </c>
      <c r="Q576" s="854">
        <v>11.5</v>
      </c>
      <c r="R576" s="854">
        <v>9.1999999999999993</v>
      </c>
      <c r="S576" s="854">
        <v>9.1999999999999993</v>
      </c>
      <c r="T576" s="855" t="str">
        <f>IF((0=$C576),"",IFERROR(IF($C576&lt;50,$C576*Q576,IF(AND(50&lt;=$C576,$C576&lt;=200),$C576*R576,IF($C576&gt;200,$C576*S576,"No Offer"))),"No Offer"))</f>
        <v/>
      </c>
      <c r="U576" s="852">
        <v>13.8</v>
      </c>
      <c r="V576" s="852">
        <v>13.2</v>
      </c>
      <c r="W576" s="852">
        <v>13.2</v>
      </c>
      <c r="X576" s="853" t="str">
        <f>IF((0=$C576),"",IFERROR(IF($C576&lt;50,$C576*U576,IF(AND(50&lt;=$C576,$C576&lt;=200),$C576*V576,IF($C576&gt;200,$C576*W576,"No Offer"))),"No Offer"))</f>
        <v/>
      </c>
      <c r="Y576" s="854" t="s">
        <v>392</v>
      </c>
      <c r="Z576" s="854" t="s">
        <v>392</v>
      </c>
      <c r="AA576" s="854" t="s">
        <v>392</v>
      </c>
      <c r="AB576" s="855" t="str">
        <f>IF((0=$C576),"",IFERROR(IF($C576&lt;50,$C576*Y576,IF(AND(50&lt;=$C576,$C576&lt;=200),$C576*Z576,IF($C576&gt;200,$C576*AA576,"No Offer"))),"No Offer"))</f>
        <v/>
      </c>
    </row>
    <row r="577" spans="1:28" x14ac:dyDescent="0.2">
      <c r="A577" s="851"/>
      <c r="B577" s="558"/>
      <c r="C577" s="851"/>
      <c r="D577" s="851"/>
      <c r="E577" s="852"/>
      <c r="F577" s="852"/>
      <c r="G577" s="852"/>
      <c r="H577" s="862"/>
      <c r="I577" s="854"/>
      <c r="J577" s="854"/>
      <c r="K577" s="854"/>
      <c r="L577" s="863"/>
      <c r="M577" s="852"/>
      <c r="N577" s="852"/>
      <c r="O577" s="852"/>
      <c r="P577" s="862"/>
      <c r="Q577" s="854"/>
      <c r="R577" s="854"/>
      <c r="S577" s="854"/>
      <c r="T577" s="863"/>
      <c r="U577" s="852"/>
      <c r="V577" s="852"/>
      <c r="W577" s="852"/>
      <c r="X577" s="862"/>
      <c r="Y577" s="878"/>
      <c r="Z577" s="878"/>
      <c r="AA577" s="878"/>
      <c r="AB577" s="863"/>
    </row>
    <row r="578" spans="1:28" ht="25.5" x14ac:dyDescent="0.2">
      <c r="A578" s="851" t="s">
        <v>3332</v>
      </c>
      <c r="B578" s="558" t="s">
        <v>3129</v>
      </c>
      <c r="C578" s="851">
        <f>'Series 1200 Input'!J578</f>
        <v>0</v>
      </c>
      <c r="D578" s="851" t="s">
        <v>451</v>
      </c>
      <c r="E578" s="852" t="s">
        <v>403</v>
      </c>
      <c r="F578" s="852" t="s">
        <v>403</v>
      </c>
      <c r="G578" s="852" t="s">
        <v>403</v>
      </c>
      <c r="H578" s="853" t="str">
        <f>IF((0=$C578),"",IFERROR(IF($C578&lt;50,$C578*E578,IF(AND(50&lt;=$C578,$C578&lt;=200),$C578*F578,IF($C578&gt;200,$C578*G578,"No Offer"))),"No Offer"))</f>
        <v/>
      </c>
      <c r="I578" s="854">
        <v>2</v>
      </c>
      <c r="J578" s="854">
        <v>2</v>
      </c>
      <c r="K578" s="854">
        <v>2</v>
      </c>
      <c r="L578" s="855" t="str">
        <f>IF((0=$C578),"",IFERROR(IF($C578&lt;50,$C578*I578,IF(AND(50&lt;=$C578,$C578&lt;=200),$C578*J578,IF($C578&gt;200,$C578*K578,"No Offer"))),"No Offer"))</f>
        <v/>
      </c>
      <c r="M578" s="852" t="s">
        <v>392</v>
      </c>
      <c r="N578" s="852" t="s">
        <v>392</v>
      </c>
      <c r="O578" s="852" t="s">
        <v>392</v>
      </c>
      <c r="P578" s="853" t="str">
        <f>IF((0=$C578),"",IFERROR(IF($C578&lt;50,$C578*M578,IF(AND(50&lt;=$C578,$C578&lt;=200),$C578*N578,IF($C578&gt;200,$C578*O578,"No Offer"))),"No Offer"))</f>
        <v/>
      </c>
      <c r="Q578" s="854">
        <v>1.25</v>
      </c>
      <c r="R578" s="854">
        <v>1.014</v>
      </c>
      <c r="S578" s="854">
        <v>1.014</v>
      </c>
      <c r="T578" s="855" t="str">
        <f>IF((0=$C578),"",IFERROR(IF($C578&lt;50,$C578*Q578,IF(AND(50&lt;=$C578,$C578&lt;=200),$C578*R578,IF($C578&gt;200,$C578*S578,"No Offer"))),"No Offer"))</f>
        <v/>
      </c>
      <c r="U578" s="852">
        <v>1.1499999999999999</v>
      </c>
      <c r="V578" s="852">
        <v>1.1000000000000001</v>
      </c>
      <c r="W578" s="852">
        <v>1.1000000000000001</v>
      </c>
      <c r="X578" s="853" t="str">
        <f>IF((0=$C578),"",IFERROR(IF($C578&lt;50,$C578*U578,IF(AND(50&lt;=$C578,$C578&lt;=200),$C578*V578,IF($C578&gt;200,$C578*W578,"No Offer"))),"No Offer"))</f>
        <v/>
      </c>
      <c r="Y578" s="854" t="s">
        <v>392</v>
      </c>
      <c r="Z578" s="854" t="s">
        <v>392</v>
      </c>
      <c r="AA578" s="854" t="s">
        <v>392</v>
      </c>
      <c r="AB578" s="855" t="str">
        <f>IF((0=$C578),"",IFERROR(IF($C578&lt;50,$C578*Y578,IF(AND(50&lt;=$C578,$C578&lt;=200),$C578*Z578,IF($C578&gt;200,$C578*AA578,"No Offer"))),"No Offer"))</f>
        <v/>
      </c>
    </row>
    <row r="579" spans="1:28" x14ac:dyDescent="0.2">
      <c r="A579" s="851"/>
      <c r="B579" s="558"/>
      <c r="C579" s="851"/>
      <c r="D579" s="851"/>
      <c r="E579" s="852"/>
      <c r="F579" s="852"/>
      <c r="G579" s="852"/>
      <c r="H579" s="862"/>
      <c r="I579" s="854"/>
      <c r="J579" s="854"/>
      <c r="K579" s="854"/>
      <c r="L579" s="863"/>
      <c r="M579" s="852"/>
      <c r="N579" s="852"/>
      <c r="O579" s="852"/>
      <c r="P579" s="862"/>
      <c r="Q579" s="854"/>
      <c r="R579" s="854"/>
      <c r="S579" s="854"/>
      <c r="T579" s="863"/>
      <c r="U579" s="852"/>
      <c r="V579" s="852"/>
      <c r="W579" s="852"/>
      <c r="X579" s="862"/>
      <c r="Y579" s="878"/>
      <c r="Z579" s="878"/>
      <c r="AA579" s="878"/>
      <c r="AB579" s="863"/>
    </row>
    <row r="580" spans="1:28" ht="25.5" x14ac:dyDescent="0.2">
      <c r="A580" s="851" t="s">
        <v>3333</v>
      </c>
      <c r="B580" s="558" t="s">
        <v>3131</v>
      </c>
      <c r="C580" s="851">
        <f>'Series 1200 Input'!J580</f>
        <v>0</v>
      </c>
      <c r="D580" s="851" t="s">
        <v>451</v>
      </c>
      <c r="E580" s="852" t="s">
        <v>403</v>
      </c>
      <c r="F580" s="852" t="s">
        <v>403</v>
      </c>
      <c r="G580" s="852" t="s">
        <v>403</v>
      </c>
      <c r="H580" s="853" t="str">
        <f>IF((0=$C580),"",IFERROR(IF($C580&lt;50,$C580*E580,IF(AND(50&lt;=$C580,$C580&lt;=200),$C580*F580,IF($C580&gt;200,$C580*G580,"No Offer"))),"No Offer"))</f>
        <v/>
      </c>
      <c r="I580" s="854">
        <v>2</v>
      </c>
      <c r="J580" s="854">
        <v>2</v>
      </c>
      <c r="K580" s="854">
        <v>2</v>
      </c>
      <c r="L580" s="855" t="str">
        <f>IF((0=$C580),"",IFERROR(IF($C580&lt;50,$C580*I580,IF(AND(50&lt;=$C580,$C580&lt;=200),$C580*J580,IF($C580&gt;200,$C580*K580,"No Offer"))),"No Offer"))</f>
        <v/>
      </c>
      <c r="M580" s="852" t="s">
        <v>392</v>
      </c>
      <c r="N580" s="852" t="s">
        <v>392</v>
      </c>
      <c r="O580" s="852" t="s">
        <v>392</v>
      </c>
      <c r="P580" s="853" t="str">
        <f>IF((0=$C580),"",IFERROR(IF($C580&lt;50,$C580*M580,IF(AND(50&lt;=$C580,$C580&lt;=200),$C580*N580,IF($C580&gt;200,$C580*O580,"No Offer"))),"No Offer"))</f>
        <v/>
      </c>
      <c r="Q580" s="854">
        <v>1.45</v>
      </c>
      <c r="R580" s="854">
        <v>1.1499999999999999</v>
      </c>
      <c r="S580" s="854">
        <v>1.1499999999999999</v>
      </c>
      <c r="T580" s="855" t="str">
        <f>IF((0=$C580),"",IFERROR(IF($C580&lt;50,$C580*Q580,IF(AND(50&lt;=$C580,$C580&lt;=200),$C580*R580,IF($C580&gt;200,$C580*S580,"No Offer"))),"No Offer"))</f>
        <v/>
      </c>
      <c r="U580" s="852">
        <v>1.01</v>
      </c>
      <c r="V580" s="852">
        <v>0.97</v>
      </c>
      <c r="W580" s="852">
        <v>0.97</v>
      </c>
      <c r="X580" s="853" t="str">
        <f>IF((0=$C580),"",IFERROR(IF($C580&lt;50,$C580*U580,IF(AND(50&lt;=$C580,$C580&lt;=200),$C580*V580,IF($C580&gt;200,$C580*W580,"No Offer"))),"No Offer"))</f>
        <v/>
      </c>
      <c r="Y580" s="854" t="s">
        <v>392</v>
      </c>
      <c r="Z580" s="854" t="s">
        <v>392</v>
      </c>
      <c r="AA580" s="854" t="s">
        <v>392</v>
      </c>
      <c r="AB580" s="855" t="str">
        <f>IF((0=$C580),"",IFERROR(IF($C580&lt;50,$C580*Y580,IF(AND(50&lt;=$C580,$C580&lt;=200),$C580*Z580,IF($C580&gt;200,$C580*AA580,"No Offer"))),"No Offer"))</f>
        <v/>
      </c>
    </row>
    <row r="581" spans="1:28" x14ac:dyDescent="0.2">
      <c r="A581" s="851"/>
      <c r="B581" s="558"/>
      <c r="C581" s="851"/>
      <c r="D581" s="851"/>
      <c r="E581" s="852"/>
      <c r="F581" s="852"/>
      <c r="G581" s="852"/>
      <c r="H581" s="862"/>
      <c r="I581" s="854"/>
      <c r="J581" s="854"/>
      <c r="K581" s="854"/>
      <c r="L581" s="863"/>
      <c r="M581" s="852"/>
      <c r="N581" s="852"/>
      <c r="O581" s="852"/>
      <c r="P581" s="862"/>
      <c r="Q581" s="854"/>
      <c r="R581" s="854"/>
      <c r="S581" s="854"/>
      <c r="T581" s="863"/>
      <c r="U581" s="852"/>
      <c r="V581" s="852"/>
      <c r="W581" s="852"/>
      <c r="X581" s="862"/>
      <c r="Y581" s="854"/>
      <c r="Z581" s="854"/>
      <c r="AA581" s="854"/>
      <c r="AB581" s="863"/>
    </row>
    <row r="582" spans="1:28" ht="25.5" x14ac:dyDescent="0.2">
      <c r="A582" s="851" t="s">
        <v>3334</v>
      </c>
      <c r="B582" s="558" t="s">
        <v>3133</v>
      </c>
      <c r="C582" s="851">
        <f>'Series 1200 Input'!J582</f>
        <v>0</v>
      </c>
      <c r="D582" s="851" t="s">
        <v>451</v>
      </c>
      <c r="E582" s="852" t="s">
        <v>403</v>
      </c>
      <c r="F582" s="852" t="s">
        <v>403</v>
      </c>
      <c r="G582" s="852" t="s">
        <v>403</v>
      </c>
      <c r="H582" s="853" t="str">
        <f>IF((0=$C582),"",IFERROR(IF($C582&lt;50,$C582*E582,IF(AND(50&lt;=$C582,$C582&lt;=200),$C582*F582,IF($C582&gt;200,$C582*G582,"No Offer"))),"No Offer"))</f>
        <v/>
      </c>
      <c r="I582" s="854">
        <v>2</v>
      </c>
      <c r="J582" s="854">
        <v>2</v>
      </c>
      <c r="K582" s="854">
        <v>2</v>
      </c>
      <c r="L582" s="855" t="str">
        <f>IF((0=$C582),"",IFERROR(IF($C582&lt;50,$C582*I582,IF(AND(50&lt;=$C582,$C582&lt;=200),$C582*J582,IF($C582&gt;200,$C582*K582,"No Offer"))),"No Offer"))</f>
        <v/>
      </c>
      <c r="M582" s="852" t="s">
        <v>392</v>
      </c>
      <c r="N582" s="852" t="s">
        <v>392</v>
      </c>
      <c r="O582" s="852" t="s">
        <v>392</v>
      </c>
      <c r="P582" s="853" t="str">
        <f>IF((0=$C582),"",IFERROR(IF($C582&lt;50,$C582*M582,IF(AND(50&lt;=$C582,$C582&lt;=200),$C582*N582,IF($C582&gt;200,$C582*O582,"No Offer"))),"No Offer"))</f>
        <v/>
      </c>
      <c r="Q582" s="854">
        <v>2.15</v>
      </c>
      <c r="R582" s="854">
        <v>1.73</v>
      </c>
      <c r="S582" s="854">
        <v>1.73</v>
      </c>
      <c r="T582" s="855" t="str">
        <f>IF((0=$C582),"",IFERROR(IF($C582&lt;50,$C582*Q582,IF(AND(50&lt;=$C582,$C582&lt;=200),$C582*R582,IF($C582&gt;200,$C582*S582,"No Offer"))),"No Offer"))</f>
        <v/>
      </c>
      <c r="U582" s="852">
        <v>1.52</v>
      </c>
      <c r="V582" s="852">
        <v>1.45</v>
      </c>
      <c r="W582" s="852">
        <v>1.45</v>
      </c>
      <c r="X582" s="853" t="str">
        <f>IF((0=$C582),"",IFERROR(IF($C582&lt;50,$C582*U582,IF(AND(50&lt;=$C582,$C582&lt;=200),$C582*V582,IF($C582&gt;200,$C582*W582,"No Offer"))),"No Offer"))</f>
        <v/>
      </c>
      <c r="Y582" s="854" t="s">
        <v>392</v>
      </c>
      <c r="Z582" s="854" t="s">
        <v>392</v>
      </c>
      <c r="AA582" s="854" t="s">
        <v>392</v>
      </c>
      <c r="AB582" s="855" t="str">
        <f>IF((0=$C582),"",IFERROR(IF($C582&lt;50,$C582*Y582,IF(AND(50&lt;=$C582,$C582&lt;=200),$C582*Z582,IF($C582&gt;200,$C582*AA582,"No Offer"))),"No Offer"))</f>
        <v/>
      </c>
    </row>
    <row r="583" spans="1:28" x14ac:dyDescent="0.2">
      <c r="A583" s="851"/>
      <c r="B583" s="558"/>
      <c r="C583" s="851"/>
      <c r="D583" s="851"/>
      <c r="E583" s="852"/>
      <c r="F583" s="852"/>
      <c r="G583" s="852"/>
      <c r="H583" s="862"/>
      <c r="I583" s="854"/>
      <c r="J583" s="854"/>
      <c r="K583" s="854"/>
      <c r="L583" s="863"/>
      <c r="M583" s="852"/>
      <c r="N583" s="852"/>
      <c r="O583" s="852"/>
      <c r="P583" s="862"/>
      <c r="Q583" s="854"/>
      <c r="R583" s="854"/>
      <c r="S583" s="854"/>
      <c r="T583" s="863"/>
      <c r="U583" s="852"/>
      <c r="V583" s="852"/>
      <c r="W583" s="852"/>
      <c r="X583" s="862"/>
      <c r="Y583" s="854"/>
      <c r="Z583" s="854"/>
      <c r="AA583" s="854"/>
      <c r="AB583" s="863"/>
    </row>
    <row r="584" spans="1:28" ht="25.5" x14ac:dyDescent="0.2">
      <c r="A584" s="851" t="s">
        <v>3335</v>
      </c>
      <c r="B584" s="687" t="s">
        <v>3135</v>
      </c>
      <c r="C584" s="877">
        <f>'Series 1200 Input'!J584</f>
        <v>0</v>
      </c>
      <c r="D584" s="877" t="s">
        <v>451</v>
      </c>
      <c r="E584" s="852" t="s">
        <v>403</v>
      </c>
      <c r="F584" s="852" t="s">
        <v>403</v>
      </c>
      <c r="G584" s="852" t="s">
        <v>403</v>
      </c>
      <c r="H584" s="853" t="str">
        <f>IF((0=$C584),"",IFERROR(IF($C584&lt;50,$C584*E584,IF(AND(50&lt;=$C584,$C584&lt;=200),$C584*F584,IF($C584&gt;200,$C584*G584,"No Offer"))),"No Offer"))</f>
        <v/>
      </c>
      <c r="I584" s="854">
        <v>2</v>
      </c>
      <c r="J584" s="854">
        <v>2</v>
      </c>
      <c r="K584" s="854">
        <v>2</v>
      </c>
      <c r="L584" s="855" t="str">
        <f>IF((0=$C584),"",IFERROR(IF($C584&lt;50,$C584*I584,IF(AND(50&lt;=$C584,$C584&lt;=200),$C584*J584,IF($C584&gt;200,$C584*K584,"No Offer"))),"No Offer"))</f>
        <v/>
      </c>
      <c r="M584" s="852" t="s">
        <v>392</v>
      </c>
      <c r="N584" s="852" t="s">
        <v>392</v>
      </c>
      <c r="O584" s="852" t="s">
        <v>392</v>
      </c>
      <c r="P584" s="853" t="str">
        <f>IF((0=$C584),"",IFERROR(IF($C584&lt;50,$C584*M584,IF(AND(50&lt;=$C584,$C584&lt;=200),$C584*N584,IF($C584&gt;200,$C584*O584,"No Offer"))),"No Offer"))</f>
        <v/>
      </c>
      <c r="Q584" s="854">
        <v>2.9</v>
      </c>
      <c r="R584" s="854">
        <v>2.2999999999999998</v>
      </c>
      <c r="S584" s="854">
        <v>2.2999999999999998</v>
      </c>
      <c r="T584" s="855" t="str">
        <f>IF((0=$C584),"",IFERROR(IF($C584&lt;50,$C584*Q584,IF(AND(50&lt;=$C584,$C584&lt;=200),$C584*R584,IF($C584&gt;200,$C584*S584,"No Offer"))),"No Offer"))</f>
        <v/>
      </c>
      <c r="U584" s="852">
        <v>2.02</v>
      </c>
      <c r="V584" s="852">
        <v>1.94</v>
      </c>
      <c r="W584" s="852">
        <v>1.94</v>
      </c>
      <c r="X584" s="853" t="str">
        <f>IF((0=$C584),"",IFERROR(IF($C584&lt;50,$C584*U584,IF(AND(50&lt;=$C584,$C584&lt;=200),$C584*V584,IF($C584&gt;200,$C584*W584,"No Offer"))),"No Offer"))</f>
        <v/>
      </c>
      <c r="Y584" s="854" t="s">
        <v>392</v>
      </c>
      <c r="Z584" s="854" t="s">
        <v>392</v>
      </c>
      <c r="AA584" s="854" t="s">
        <v>392</v>
      </c>
      <c r="AB584" s="855" t="str">
        <f>IF((0=$C584),"",IFERROR(IF($C584&lt;50,$C584*Y584,IF(AND(50&lt;=$C584,$C584&lt;=200),$C584*Z584,IF($C584&gt;200,$C584*AA584,"No Offer"))),"No Offer"))</f>
        <v/>
      </c>
    </row>
    <row r="585" spans="1:28" x14ac:dyDescent="0.2">
      <c r="A585" s="851"/>
      <c r="B585" s="558"/>
      <c r="C585" s="851"/>
      <c r="D585" s="851"/>
      <c r="E585" s="852"/>
      <c r="F585" s="852"/>
      <c r="G585" s="852"/>
      <c r="H585" s="862"/>
      <c r="I585" s="854"/>
      <c r="J585" s="854"/>
      <c r="K585" s="854"/>
      <c r="L585" s="863"/>
      <c r="M585" s="852"/>
      <c r="N585" s="852"/>
      <c r="O585" s="852"/>
      <c r="P585" s="862"/>
      <c r="Q585" s="854"/>
      <c r="R585" s="854"/>
      <c r="S585" s="854"/>
      <c r="T585" s="863"/>
      <c r="U585" s="852"/>
      <c r="V585" s="852"/>
      <c r="W585" s="852"/>
      <c r="X585" s="862"/>
      <c r="Y585" s="854"/>
      <c r="Z585" s="854"/>
      <c r="AA585" s="854"/>
      <c r="AB585" s="863"/>
    </row>
    <row r="586" spans="1:28" ht="25.5" x14ac:dyDescent="0.2">
      <c r="A586" s="851" t="s">
        <v>3336</v>
      </c>
      <c r="B586" s="558" t="s">
        <v>3137</v>
      </c>
      <c r="C586" s="851">
        <f>'Series 1200 Input'!J586</f>
        <v>0</v>
      </c>
      <c r="D586" s="851" t="s">
        <v>451</v>
      </c>
      <c r="E586" s="852" t="s">
        <v>403</v>
      </c>
      <c r="F586" s="852" t="s">
        <v>403</v>
      </c>
      <c r="G586" s="852" t="s">
        <v>403</v>
      </c>
      <c r="H586" s="853" t="str">
        <f>IF((0=$C586),"",IFERROR(IF($C586&lt;50,$C586*E586,IF(AND(50&lt;=$C586,$C586&lt;=200),$C586*F586,IF($C586&gt;200,$C586*G586,"No Offer"))),"No Offer"))</f>
        <v/>
      </c>
      <c r="I586" s="854">
        <v>2</v>
      </c>
      <c r="J586" s="854">
        <v>2</v>
      </c>
      <c r="K586" s="854">
        <v>2</v>
      </c>
      <c r="L586" s="855" t="str">
        <f>IF((0=$C586),"",IFERROR(IF($C586&lt;50,$C586*I586,IF(AND(50&lt;=$C586,$C586&lt;=200),$C586*J586,IF($C586&gt;200,$C586*K586,"No Offer"))),"No Offer"))</f>
        <v/>
      </c>
      <c r="M586" s="852" t="s">
        <v>392</v>
      </c>
      <c r="N586" s="852" t="s">
        <v>392</v>
      </c>
      <c r="O586" s="852" t="s">
        <v>392</v>
      </c>
      <c r="P586" s="853" t="str">
        <f>IF((0=$C586),"",IFERROR(IF($C586&lt;50,$C586*M586,IF(AND(50&lt;=$C586,$C586&lt;=200),$C586*N586,IF($C586&gt;200,$C586*O586,"No Offer"))),"No Offer"))</f>
        <v/>
      </c>
      <c r="Q586" s="854">
        <v>3.6</v>
      </c>
      <c r="R586" s="854">
        <v>2.88</v>
      </c>
      <c r="S586" s="854">
        <v>2.88</v>
      </c>
      <c r="T586" s="855" t="str">
        <f>IF((0=$C586),"",IFERROR(IF($C586&lt;50,$C586*Q586,IF(AND(50&lt;=$C586,$C586&lt;=200),$C586*R586,IF($C586&gt;200,$C586*S586,"No Offer"))),"No Offer"))</f>
        <v/>
      </c>
      <c r="U586" s="852">
        <v>2.5299999999999998</v>
      </c>
      <c r="V586" s="852">
        <v>2.42</v>
      </c>
      <c r="W586" s="852">
        <v>2.42</v>
      </c>
      <c r="X586" s="853" t="str">
        <f>IF((0=$C586),"",IFERROR(IF($C586&lt;50,$C586*U586,IF(AND(50&lt;=$C586,$C586&lt;=200),$C586*V586,IF($C586&gt;200,$C586*W586,"No Offer"))),"No Offer"))</f>
        <v/>
      </c>
      <c r="Y586" s="854" t="s">
        <v>392</v>
      </c>
      <c r="Z586" s="854" t="s">
        <v>392</v>
      </c>
      <c r="AA586" s="854" t="s">
        <v>392</v>
      </c>
      <c r="AB586" s="855" t="str">
        <f>IF((0=$C586),"",IFERROR(IF($C586&lt;50,$C586*Y586,IF(AND(50&lt;=$C586,$C586&lt;=200),$C586*Z586,IF($C586&gt;200,$C586*AA586,"No Offer"))),"No Offer"))</f>
        <v/>
      </c>
    </row>
    <row r="587" spans="1:28" x14ac:dyDescent="0.2">
      <c r="A587" s="851"/>
      <c r="B587" s="558"/>
      <c r="C587" s="851"/>
      <c r="D587" s="851"/>
      <c r="E587" s="852"/>
      <c r="F587" s="852"/>
      <c r="G587" s="852"/>
      <c r="H587" s="862"/>
      <c r="I587" s="854"/>
      <c r="J587" s="854"/>
      <c r="K587" s="854"/>
      <c r="L587" s="863"/>
      <c r="M587" s="852"/>
      <c r="N587" s="852"/>
      <c r="O587" s="852"/>
      <c r="P587" s="862"/>
      <c r="Q587" s="854"/>
      <c r="R587" s="854"/>
      <c r="S587" s="854"/>
      <c r="T587" s="863"/>
      <c r="U587" s="852"/>
      <c r="V587" s="852"/>
      <c r="W587" s="852"/>
      <c r="X587" s="862"/>
      <c r="Y587" s="854"/>
      <c r="Z587" s="854"/>
      <c r="AA587" s="854"/>
      <c r="AB587" s="863"/>
    </row>
    <row r="588" spans="1:28" ht="25.5" x14ac:dyDescent="0.2">
      <c r="A588" s="851" t="s">
        <v>3337</v>
      </c>
      <c r="B588" s="558" t="s">
        <v>3139</v>
      </c>
      <c r="C588" s="851">
        <f>'Series 1200 Input'!J588</f>
        <v>0</v>
      </c>
      <c r="D588" s="851" t="s">
        <v>451</v>
      </c>
      <c r="E588" s="852" t="s">
        <v>403</v>
      </c>
      <c r="F588" s="852" t="s">
        <v>403</v>
      </c>
      <c r="G588" s="852" t="s">
        <v>403</v>
      </c>
      <c r="H588" s="853" t="str">
        <f>IF((0=$C588),"",IFERROR(IF($C588&lt;50,$C588*E588,IF(AND(50&lt;=$C588,$C588&lt;=200),$C588*F588,IF($C588&gt;200,$C588*G588,"No Offer"))),"No Offer"))</f>
        <v/>
      </c>
      <c r="I588" s="854">
        <v>2</v>
      </c>
      <c r="J588" s="854">
        <v>2</v>
      </c>
      <c r="K588" s="854">
        <v>2</v>
      </c>
      <c r="L588" s="855" t="str">
        <f>IF((0=$C588),"",IFERROR(IF($C588&lt;50,$C588*I588,IF(AND(50&lt;=$C588,$C588&lt;=200),$C588*J588,IF($C588&gt;200,$C588*K588,"No Offer"))),"No Offer"))</f>
        <v/>
      </c>
      <c r="M588" s="852" t="s">
        <v>392</v>
      </c>
      <c r="N588" s="852" t="s">
        <v>392</v>
      </c>
      <c r="O588" s="852" t="s">
        <v>392</v>
      </c>
      <c r="P588" s="853" t="str">
        <f>IF((0=$C588),"",IFERROR(IF($C588&lt;50,$C588*M588,IF(AND(50&lt;=$C588,$C588&lt;=200),$C588*N588,IF($C588&gt;200,$C588*O588,"No Offer"))),"No Offer"))</f>
        <v/>
      </c>
      <c r="Q588" s="854">
        <v>4.3</v>
      </c>
      <c r="R588" s="854">
        <v>3.45</v>
      </c>
      <c r="S588" s="854">
        <v>3.45</v>
      </c>
      <c r="T588" s="855" t="str">
        <f>IF((0=$C588),"",IFERROR(IF($C588&lt;50,$C588*Q588,IF(AND(50&lt;=$C588,$C588&lt;=200),$C588*R588,IF($C588&gt;200,$C588*S588,"No Offer"))),"No Offer"))</f>
        <v/>
      </c>
      <c r="U588" s="852">
        <v>3.04</v>
      </c>
      <c r="V588" s="852">
        <v>2.9</v>
      </c>
      <c r="W588" s="852">
        <v>2.9</v>
      </c>
      <c r="X588" s="853" t="str">
        <f>IF((0=$C588),"",IFERROR(IF($C588&lt;50,$C588*U588,IF(AND(50&lt;=$C588,$C588&lt;=200),$C588*V588,IF($C588&gt;200,$C588*W588,"No Offer"))),"No Offer"))</f>
        <v/>
      </c>
      <c r="Y588" s="854" t="s">
        <v>392</v>
      </c>
      <c r="Z588" s="854" t="s">
        <v>392</v>
      </c>
      <c r="AA588" s="854" t="s">
        <v>392</v>
      </c>
      <c r="AB588" s="855" t="str">
        <f>IF((0=$C588),"",IFERROR(IF($C588&lt;50,$C588*Y588,IF(AND(50&lt;=$C588,$C588&lt;=200),$C588*Z588,IF($C588&gt;200,$C588*AA588,"No Offer"))),"No Offer"))</f>
        <v/>
      </c>
    </row>
    <row r="589" spans="1:28" x14ac:dyDescent="0.2">
      <c r="A589" s="851"/>
      <c r="B589" s="558"/>
      <c r="C589" s="851"/>
      <c r="D589" s="851"/>
      <c r="E589" s="852"/>
      <c r="F589" s="852"/>
      <c r="G589" s="852"/>
      <c r="H589" s="862"/>
      <c r="I589" s="854"/>
      <c r="J589" s="854"/>
      <c r="K589" s="854"/>
      <c r="L589" s="863"/>
      <c r="M589" s="852"/>
      <c r="N589" s="852"/>
      <c r="O589" s="852"/>
      <c r="P589" s="862"/>
      <c r="Q589" s="854"/>
      <c r="R589" s="854"/>
      <c r="S589" s="854"/>
      <c r="T589" s="863"/>
      <c r="U589" s="852"/>
      <c r="V589" s="852"/>
      <c r="W589" s="852"/>
      <c r="X589" s="862"/>
      <c r="Y589" s="854"/>
      <c r="Z589" s="854"/>
      <c r="AA589" s="854"/>
      <c r="AB589" s="863"/>
    </row>
    <row r="590" spans="1:28" ht="25.5" x14ac:dyDescent="0.2">
      <c r="A590" s="851" t="s">
        <v>3338</v>
      </c>
      <c r="B590" s="687" t="s">
        <v>3141</v>
      </c>
      <c r="C590" s="851">
        <f>'Series 1200 Input'!J590</f>
        <v>0</v>
      </c>
      <c r="D590" s="851" t="s">
        <v>451</v>
      </c>
      <c r="E590" s="852" t="s">
        <v>403</v>
      </c>
      <c r="F590" s="852" t="s">
        <v>403</v>
      </c>
      <c r="G590" s="852" t="s">
        <v>403</v>
      </c>
      <c r="H590" s="853" t="str">
        <f>IF((0=$C590),"",IFERROR(IF($C590&lt;50,$C590*E590,IF(AND(50&lt;=$C590,$C590&lt;=200),$C590*F590,IF($C590&gt;200,$C590*G590,"No Offer"))),"No Offer"))</f>
        <v/>
      </c>
      <c r="I590" s="854">
        <v>2</v>
      </c>
      <c r="J590" s="854">
        <v>2</v>
      </c>
      <c r="K590" s="854">
        <v>2</v>
      </c>
      <c r="L590" s="855" t="str">
        <f>IF((0=$C590),"",IFERROR(IF($C590&lt;50,$C590*I590,IF(AND(50&lt;=$C590,$C590&lt;=200),$C590*J590,IF($C590&gt;200,$C590*K590,"No Offer"))),"No Offer"))</f>
        <v/>
      </c>
      <c r="M590" s="852" t="s">
        <v>392</v>
      </c>
      <c r="N590" s="852" t="s">
        <v>392</v>
      </c>
      <c r="O590" s="852" t="s">
        <v>392</v>
      </c>
      <c r="P590" s="853" t="str">
        <f>IF((0=$C590),"",IFERROR(IF($C590&lt;50,$C590*M590,IF(AND(50&lt;=$C590,$C590&lt;=200),$C590*N590,IF($C590&gt;200,$C590*O590,"No Offer"))),"No Offer"))</f>
        <v/>
      </c>
      <c r="Q590" s="854">
        <v>1.45</v>
      </c>
      <c r="R590" s="854">
        <v>1.1499999999999999</v>
      </c>
      <c r="S590" s="854">
        <v>1.1499999999999999</v>
      </c>
      <c r="T590" s="855" t="str">
        <f>IF((0=$C590),"",IFERROR(IF($C590&lt;50,$C590*Q590,IF(AND(50&lt;=$C590,$C590&lt;=200),$C590*R590,IF($C590&gt;200,$C590*S590,"No Offer"))),"No Offer"))</f>
        <v/>
      </c>
      <c r="U590" s="852">
        <v>1.1499999999999999</v>
      </c>
      <c r="V590" s="852">
        <v>1.1000000000000001</v>
      </c>
      <c r="W590" s="852">
        <v>1.1000000000000001</v>
      </c>
      <c r="X590" s="853" t="str">
        <f>IF((0=$C590),"",IFERROR(IF($C590&lt;50,$C590*U590,IF(AND(50&lt;=$C590,$C590&lt;=200),$C590*V590,IF($C590&gt;200,$C590*W590,"No Offer"))),"No Offer"))</f>
        <v/>
      </c>
      <c r="Y590" s="854" t="s">
        <v>392</v>
      </c>
      <c r="Z590" s="854" t="s">
        <v>392</v>
      </c>
      <c r="AA590" s="854" t="s">
        <v>392</v>
      </c>
      <c r="AB590" s="855" t="str">
        <f>IF((0=$C590),"",IFERROR(IF($C590&lt;50,$C590*Y590,IF(AND(50&lt;=$C590,$C590&lt;=200),$C590*Z590,IF($C590&gt;200,$C590*AA590,"No Offer"))),"No Offer"))</f>
        <v/>
      </c>
    </row>
    <row r="591" spans="1:28" x14ac:dyDescent="0.2">
      <c r="A591" s="851"/>
      <c r="B591" s="558"/>
      <c r="C591" s="877"/>
      <c r="D591" s="851"/>
      <c r="E591" s="852"/>
      <c r="F591" s="852"/>
      <c r="G591" s="852"/>
      <c r="H591" s="862"/>
      <c r="I591" s="878"/>
      <c r="J591" s="878"/>
      <c r="K591" s="878"/>
      <c r="L591" s="863"/>
      <c r="M591" s="852"/>
      <c r="N591" s="852"/>
      <c r="O591" s="852"/>
      <c r="P591" s="862"/>
      <c r="Q591" s="854"/>
      <c r="R591" s="854"/>
      <c r="S591" s="854"/>
      <c r="T591" s="863"/>
      <c r="U591" s="852"/>
      <c r="V591" s="852"/>
      <c r="W591" s="852"/>
      <c r="X591" s="862"/>
      <c r="Y591" s="854"/>
      <c r="Z591" s="854"/>
      <c r="AA591" s="854"/>
      <c r="AB591" s="863"/>
    </row>
    <row r="592" spans="1:28" ht="25.5" x14ac:dyDescent="0.2">
      <c r="A592" s="851" t="s">
        <v>3339</v>
      </c>
      <c r="B592" s="687" t="s">
        <v>3143</v>
      </c>
      <c r="C592" s="851">
        <f>'Series 1200 Input'!J592</f>
        <v>0</v>
      </c>
      <c r="D592" s="851" t="s">
        <v>451</v>
      </c>
      <c r="E592" s="852" t="s">
        <v>403</v>
      </c>
      <c r="F592" s="852" t="s">
        <v>403</v>
      </c>
      <c r="G592" s="852" t="s">
        <v>403</v>
      </c>
      <c r="H592" s="853" t="str">
        <f>IF((0=$C592),"",IFERROR(IF($C592&lt;50,$C592*E592,IF(AND(50&lt;=$C592,$C592&lt;=200),$C592*F592,IF($C592&gt;200,$C592*G592,"No Offer"))),"No Offer"))</f>
        <v/>
      </c>
      <c r="I592" s="854">
        <v>2</v>
      </c>
      <c r="J592" s="854">
        <v>2</v>
      </c>
      <c r="K592" s="854">
        <v>2</v>
      </c>
      <c r="L592" s="855" t="str">
        <f>IF((0=$C592),"",IFERROR(IF($C592&lt;50,$C592*I592,IF(AND(50&lt;=$C592,$C592&lt;=200),$C592*J592,IF($C592&gt;200,$C592*K592,"No Offer"))),"No Offer"))</f>
        <v/>
      </c>
      <c r="M592" s="852" t="s">
        <v>392</v>
      </c>
      <c r="N592" s="852" t="s">
        <v>392</v>
      </c>
      <c r="O592" s="852" t="s">
        <v>392</v>
      </c>
      <c r="P592" s="853" t="str">
        <f>IF((0=$C592),"",IFERROR(IF($C592&lt;50,$C592*M592,IF(AND(50&lt;=$C592,$C592&lt;=200),$C592*N592,IF($C592&gt;200,$C592*O592,"No Offer"))),"No Offer"))</f>
        <v/>
      </c>
      <c r="Q592" s="854">
        <v>1.45</v>
      </c>
      <c r="R592" s="854">
        <v>1.1499999999999999</v>
      </c>
      <c r="S592" s="854">
        <v>1.1499999999999999</v>
      </c>
      <c r="T592" s="855" t="str">
        <f>IF((0=$C592),"",IFERROR(IF($C592&lt;50,$C592*Q592,IF(AND(50&lt;=$C592,$C592&lt;=200),$C592*R592,IF($C592&gt;200,$C592*S592,"No Offer"))),"No Offer"))</f>
        <v/>
      </c>
      <c r="U592" s="852">
        <v>1.1499999999999999</v>
      </c>
      <c r="V592" s="852">
        <v>1.1000000000000001</v>
      </c>
      <c r="W592" s="852">
        <v>1.1000000000000001</v>
      </c>
      <c r="X592" s="853" t="str">
        <f>IF((0=$C592),"",IFERROR(IF($C592&lt;50,$C592*U592,IF(AND(50&lt;=$C592,$C592&lt;=200),$C592*V592,IF($C592&gt;200,$C592*W592,"No Offer"))),"No Offer"))</f>
        <v/>
      </c>
      <c r="Y592" s="854" t="s">
        <v>392</v>
      </c>
      <c r="Z592" s="854" t="s">
        <v>392</v>
      </c>
      <c r="AA592" s="854" t="s">
        <v>392</v>
      </c>
      <c r="AB592" s="855" t="str">
        <f>IF((0=$C592),"",IFERROR(IF($C592&lt;50,$C592*Y592,IF(AND(50&lt;=$C592,$C592&lt;=200),$C592*Z592,IF($C592&gt;200,$C592*AA592,"No Offer"))),"No Offer"))</f>
        <v/>
      </c>
    </row>
    <row r="593" spans="1:28" x14ac:dyDescent="0.2">
      <c r="A593" s="851"/>
      <c r="B593" s="558"/>
      <c r="C593" s="877"/>
      <c r="D593" s="851"/>
      <c r="E593" s="852"/>
      <c r="F593" s="852"/>
      <c r="G593" s="852"/>
      <c r="H593" s="862"/>
      <c r="I593" s="878"/>
      <c r="J593" s="878"/>
      <c r="K593" s="878"/>
      <c r="L593" s="863"/>
      <c r="M593" s="852"/>
      <c r="N593" s="852"/>
      <c r="O593" s="852"/>
      <c r="P593" s="862"/>
      <c r="Q593" s="854"/>
      <c r="R593" s="854"/>
      <c r="S593" s="854"/>
      <c r="T593" s="863"/>
      <c r="U593" s="852"/>
      <c r="V593" s="852"/>
      <c r="W593" s="852"/>
      <c r="X593" s="862"/>
      <c r="Y593" s="854"/>
      <c r="Z593" s="854"/>
      <c r="AA593" s="854"/>
      <c r="AB593" s="863"/>
    </row>
    <row r="594" spans="1:28" ht="25.5" x14ac:dyDescent="0.2">
      <c r="A594" s="851" t="s">
        <v>3340</v>
      </c>
      <c r="B594" s="558" t="s">
        <v>3145</v>
      </c>
      <c r="C594" s="851">
        <f>'Series 1200 Input'!J594</f>
        <v>0</v>
      </c>
      <c r="D594" s="851" t="s">
        <v>451</v>
      </c>
      <c r="E594" s="852" t="s">
        <v>403</v>
      </c>
      <c r="F594" s="852" t="s">
        <v>403</v>
      </c>
      <c r="G594" s="852" t="s">
        <v>403</v>
      </c>
      <c r="H594" s="853" t="str">
        <f>IF((0=$C594),"",IFERROR(IF($C594&lt;50,$C594*E594,IF(AND(50&lt;=$C594,$C594&lt;=200),$C594*F594,IF($C594&gt;200,$C594*G594,"No Offer"))),"No Offer"))</f>
        <v/>
      </c>
      <c r="I594" s="854">
        <v>2</v>
      </c>
      <c r="J594" s="854">
        <v>2</v>
      </c>
      <c r="K594" s="854">
        <v>2</v>
      </c>
      <c r="L594" s="855" t="str">
        <f>IF((0=$C594),"",IFERROR(IF($C594&lt;50,$C594*I594,IF(AND(50&lt;=$C594,$C594&lt;=200),$C594*J594,IF($C594&gt;200,$C594*K594,"No Offer"))),"No Offer"))</f>
        <v/>
      </c>
      <c r="M594" s="852" t="s">
        <v>392</v>
      </c>
      <c r="N594" s="852" t="s">
        <v>392</v>
      </c>
      <c r="O594" s="852" t="s">
        <v>392</v>
      </c>
      <c r="P594" s="853" t="str">
        <f>IF((0=$C594),"",IFERROR(IF($C594&lt;50,$C594*M594,IF(AND(50&lt;=$C594,$C594&lt;=200),$C594*N594,IF($C594&gt;200,$C594*O594,"No Offer"))),"No Offer"))</f>
        <v/>
      </c>
      <c r="Q594" s="854">
        <v>1.6</v>
      </c>
      <c r="R594" s="854">
        <v>1.27</v>
      </c>
      <c r="S594" s="854">
        <v>1.27</v>
      </c>
      <c r="T594" s="855" t="str">
        <f>IF((0=$C594),"",IFERROR(IF($C594&lt;50,$C594*Q594,IF(AND(50&lt;=$C594,$C594&lt;=200),$C594*R594,IF($C594&gt;200,$C594*S594,"No Offer"))),"No Offer"))</f>
        <v/>
      </c>
      <c r="U594" s="852">
        <v>1.01</v>
      </c>
      <c r="V594" s="852">
        <v>0.97</v>
      </c>
      <c r="W594" s="852">
        <v>0.97</v>
      </c>
      <c r="X594" s="853" t="str">
        <f>IF((0=$C594),"",IFERROR(IF($C594&lt;50,$C594*U594,IF(AND(50&lt;=$C594,$C594&lt;=200),$C594*V594,IF($C594&gt;200,$C594*W594,"No Offer"))),"No Offer"))</f>
        <v/>
      </c>
      <c r="Y594" s="854" t="s">
        <v>392</v>
      </c>
      <c r="Z594" s="854" t="s">
        <v>392</v>
      </c>
      <c r="AA594" s="854" t="s">
        <v>392</v>
      </c>
      <c r="AB594" s="855" t="str">
        <f>IF((0=$C594),"",IFERROR(IF($C594&lt;50,$C594*Y594,IF(AND(50&lt;=$C594,$C594&lt;=200),$C594*Z594,IF($C594&gt;200,$C594*AA594,"No Offer"))),"No Offer"))</f>
        <v/>
      </c>
    </row>
    <row r="595" spans="1:28" x14ac:dyDescent="0.2">
      <c r="A595" s="851"/>
      <c r="B595" s="558"/>
      <c r="C595" s="851"/>
      <c r="D595" s="851"/>
      <c r="E595" s="852"/>
      <c r="F595" s="852"/>
      <c r="G595" s="852"/>
      <c r="H595" s="862"/>
      <c r="I595" s="854"/>
      <c r="J595" s="854"/>
      <c r="K595" s="854"/>
      <c r="L595" s="863"/>
      <c r="M595" s="852"/>
      <c r="N595" s="852"/>
      <c r="O595" s="852"/>
      <c r="P595" s="862"/>
      <c r="Q595" s="854"/>
      <c r="R595" s="854"/>
      <c r="S595" s="854"/>
      <c r="T595" s="863"/>
      <c r="U595" s="852"/>
      <c r="V595" s="852"/>
      <c r="W595" s="852"/>
      <c r="X595" s="862"/>
      <c r="Y595" s="854"/>
      <c r="Z595" s="854"/>
      <c r="AA595" s="854"/>
      <c r="AB595" s="863"/>
    </row>
    <row r="596" spans="1:28" ht="25.5" x14ac:dyDescent="0.2">
      <c r="A596" s="851" t="s">
        <v>3341</v>
      </c>
      <c r="B596" s="558" t="s">
        <v>3147</v>
      </c>
      <c r="C596" s="851">
        <f>'Series 1200 Input'!J596</f>
        <v>0</v>
      </c>
      <c r="D596" s="851" t="s">
        <v>451</v>
      </c>
      <c r="E596" s="852" t="s">
        <v>403</v>
      </c>
      <c r="F596" s="852" t="s">
        <v>403</v>
      </c>
      <c r="G596" s="852" t="s">
        <v>403</v>
      </c>
      <c r="H596" s="853" t="str">
        <f>IF((0=$C596),"",IFERROR(IF($C596&lt;50,$C596*E596,IF(AND(50&lt;=$C596,$C596&lt;=200),$C596*F596,IF($C596&gt;200,$C596*G596,"No Offer"))),"No Offer"))</f>
        <v/>
      </c>
      <c r="I596" s="854">
        <v>2</v>
      </c>
      <c r="J596" s="854">
        <v>2</v>
      </c>
      <c r="K596" s="854">
        <v>2</v>
      </c>
      <c r="L596" s="855" t="str">
        <f>IF((0=$C596),"",IFERROR(IF($C596&lt;50,$C596*I596,IF(AND(50&lt;=$C596,$C596&lt;=200),$C596*J596,IF($C596&gt;200,$C596*K596,"No Offer"))),"No Offer"))</f>
        <v/>
      </c>
      <c r="M596" s="852" t="s">
        <v>392</v>
      </c>
      <c r="N596" s="852" t="s">
        <v>392</v>
      </c>
      <c r="O596" s="852" t="s">
        <v>392</v>
      </c>
      <c r="P596" s="853" t="str">
        <f>IF((0=$C596),"",IFERROR(IF($C596&lt;50,$C596*M596,IF(AND(50&lt;=$C596,$C596&lt;=200),$C596*N596,IF($C596&gt;200,$C596*O596,"No Offer"))),"No Offer"))</f>
        <v/>
      </c>
      <c r="Q596" s="854">
        <v>1.6</v>
      </c>
      <c r="R596" s="854">
        <v>1.27</v>
      </c>
      <c r="S596" s="854">
        <v>1.27</v>
      </c>
      <c r="T596" s="855" t="str">
        <f>IF((0=$C596),"",IFERROR(IF($C596&lt;50,$C596*Q596,IF(AND(50&lt;=$C596,$C596&lt;=200),$C596*R596,IF($C596&gt;200,$C596*S596,"No Offer"))),"No Offer"))</f>
        <v/>
      </c>
      <c r="U596" s="852">
        <v>0.92</v>
      </c>
      <c r="V596" s="852">
        <v>0.88</v>
      </c>
      <c r="W596" s="852">
        <v>0.88</v>
      </c>
      <c r="X596" s="853" t="str">
        <f>IF((0=$C596),"",IFERROR(IF($C596&lt;50,$C596*U596,IF(AND(50&lt;=$C596,$C596&lt;=200),$C596*V596,IF($C596&gt;200,$C596*W596,"No Offer"))),"No Offer"))</f>
        <v/>
      </c>
      <c r="Y596" s="854" t="s">
        <v>392</v>
      </c>
      <c r="Z596" s="854" t="s">
        <v>392</v>
      </c>
      <c r="AA596" s="854" t="s">
        <v>392</v>
      </c>
      <c r="AB596" s="855" t="str">
        <f>IF((0=$C596),"",IFERROR(IF($C596&lt;50,$C596*Y596,IF(AND(50&lt;=$C596,$C596&lt;=200),$C596*Z596,IF($C596&gt;200,$C596*AA596,"No Offer"))),"No Offer"))</f>
        <v/>
      </c>
    </row>
    <row r="597" spans="1:28" x14ac:dyDescent="0.2">
      <c r="A597" s="851"/>
      <c r="B597" s="687"/>
      <c r="C597" s="851"/>
      <c r="D597" s="851"/>
      <c r="E597" s="852"/>
      <c r="F597" s="852"/>
      <c r="G597" s="852"/>
      <c r="H597" s="862"/>
      <c r="I597" s="854"/>
      <c r="J597" s="854"/>
      <c r="K597" s="854"/>
      <c r="L597" s="863"/>
      <c r="M597" s="852"/>
      <c r="N597" s="852"/>
      <c r="O597" s="852"/>
      <c r="P597" s="862"/>
      <c r="Q597" s="854"/>
      <c r="R597" s="854"/>
      <c r="S597" s="854"/>
      <c r="T597" s="863"/>
      <c r="U597" s="852"/>
      <c r="V597" s="852"/>
      <c r="W597" s="852"/>
      <c r="X597" s="862"/>
      <c r="Y597" s="854"/>
      <c r="Z597" s="854"/>
      <c r="AA597" s="854"/>
      <c r="AB597" s="863"/>
    </row>
    <row r="598" spans="1:28" ht="25.5" x14ac:dyDescent="0.2">
      <c r="A598" s="851" t="s">
        <v>3342</v>
      </c>
      <c r="B598" s="687" t="s">
        <v>3149</v>
      </c>
      <c r="C598" s="877">
        <f>'Series 1200 Input'!J598</f>
        <v>0</v>
      </c>
      <c r="D598" s="851" t="s">
        <v>451</v>
      </c>
      <c r="E598" s="852" t="s">
        <v>403</v>
      </c>
      <c r="F598" s="852" t="s">
        <v>403</v>
      </c>
      <c r="G598" s="852" t="s">
        <v>403</v>
      </c>
      <c r="H598" s="853" t="str">
        <f>IF((0=$C598),"",IFERROR(IF($C598&lt;50,$C598*E598,IF(AND(50&lt;=$C598,$C598&lt;=200),$C598*F598,IF($C598&gt;200,$C598*G598,"No Offer"))),"No Offer"))</f>
        <v/>
      </c>
      <c r="I598" s="854">
        <v>2</v>
      </c>
      <c r="J598" s="854">
        <v>2</v>
      </c>
      <c r="K598" s="854">
        <v>2</v>
      </c>
      <c r="L598" s="855" t="str">
        <f>IF((0=$C598),"",IFERROR(IF($C598&lt;50,$C598*I598,IF(AND(50&lt;=$C598,$C598&lt;=200),$C598*J598,IF($C598&gt;200,$C598*K598,"No Offer"))),"No Offer"))</f>
        <v/>
      </c>
      <c r="M598" s="852" t="s">
        <v>392</v>
      </c>
      <c r="N598" s="852" t="s">
        <v>392</v>
      </c>
      <c r="O598" s="852" t="s">
        <v>392</v>
      </c>
      <c r="P598" s="853" t="str">
        <f>IF((0=$C598),"",IFERROR(IF($C598&lt;50,$C598*M598,IF(AND(50&lt;=$C598,$C598&lt;=200),$C598*N598,IF($C598&gt;200,$C598*O598,"No Offer"))),"No Offer"))</f>
        <v/>
      </c>
      <c r="Q598" s="854">
        <v>1.6</v>
      </c>
      <c r="R598" s="854">
        <v>1.27</v>
      </c>
      <c r="S598" s="854">
        <v>1.27</v>
      </c>
      <c r="T598" s="855" t="str">
        <f>IF((0=$C598),"",IFERROR(IF($C598&lt;50,$C598*Q598,IF(AND(50&lt;=$C598,$C598&lt;=200),$C598*R598,IF($C598&gt;200,$C598*S598,"No Offer"))),"No Offer"))</f>
        <v/>
      </c>
      <c r="U598" s="852">
        <v>1.1499999999999999</v>
      </c>
      <c r="V598" s="852">
        <v>1.1000000000000001</v>
      </c>
      <c r="W598" s="852">
        <v>1.1000000000000001</v>
      </c>
      <c r="X598" s="853" t="str">
        <f>IF((0=$C598),"",IFERROR(IF($C598&lt;50,$C598*U598,IF(AND(50&lt;=$C598,$C598&lt;=200),$C598*V598,IF($C598&gt;200,$C598*W598,"No Offer"))),"No Offer"))</f>
        <v/>
      </c>
      <c r="Y598" s="854" t="s">
        <v>392</v>
      </c>
      <c r="Z598" s="854" t="s">
        <v>392</v>
      </c>
      <c r="AA598" s="854" t="s">
        <v>392</v>
      </c>
      <c r="AB598" s="855" t="str">
        <f>IF((0=$C598),"",IFERROR(IF($C598&lt;50,$C598*Y598,IF(AND(50&lt;=$C598,$C598&lt;=200),$C598*Z598,IF($C598&gt;200,$C598*AA598,"No Offer"))),"No Offer"))</f>
        <v/>
      </c>
    </row>
    <row r="599" spans="1:28" x14ac:dyDescent="0.2">
      <c r="A599" s="851"/>
      <c r="B599" s="558"/>
      <c r="C599" s="877"/>
      <c r="D599" s="851"/>
      <c r="E599" s="852"/>
      <c r="F599" s="852"/>
      <c r="G599" s="852"/>
      <c r="H599" s="862"/>
      <c r="I599" s="878"/>
      <c r="J599" s="878"/>
      <c r="K599" s="878"/>
      <c r="L599" s="863"/>
      <c r="M599" s="852"/>
      <c r="N599" s="852"/>
      <c r="O599" s="852"/>
      <c r="P599" s="862"/>
      <c r="Q599" s="854"/>
      <c r="R599" s="854"/>
      <c r="S599" s="854"/>
      <c r="T599" s="863"/>
      <c r="U599" s="852"/>
      <c r="V599" s="852"/>
      <c r="W599" s="852"/>
      <c r="X599" s="862"/>
      <c r="Y599" s="854"/>
      <c r="Z599" s="854"/>
      <c r="AA599" s="854"/>
      <c r="AB599" s="863"/>
    </row>
    <row r="600" spans="1:28" ht="25.5" x14ac:dyDescent="0.2">
      <c r="A600" s="851" t="s">
        <v>3343</v>
      </c>
      <c r="B600" s="558" t="s">
        <v>3151</v>
      </c>
      <c r="C600" s="851">
        <f>'Series 1200 Input'!J600</f>
        <v>0</v>
      </c>
      <c r="D600" s="851" t="s">
        <v>451</v>
      </c>
      <c r="E600" s="852" t="s">
        <v>403</v>
      </c>
      <c r="F600" s="852" t="s">
        <v>403</v>
      </c>
      <c r="G600" s="852" t="s">
        <v>403</v>
      </c>
      <c r="H600" s="853" t="str">
        <f>IF((0=$C600),"",IFERROR(IF($C600&lt;50,$C600*E600,IF(AND(50&lt;=$C600,$C600&lt;=200),$C600*F600,IF($C600&gt;200,$C600*G600,"No Offer"))),"No Offer"))</f>
        <v/>
      </c>
      <c r="I600" s="854">
        <v>2</v>
      </c>
      <c r="J600" s="854">
        <v>2</v>
      </c>
      <c r="K600" s="854">
        <v>2</v>
      </c>
      <c r="L600" s="855" t="str">
        <f>IF((0=$C600),"",IFERROR(IF($C600&lt;50,$C600*I600,IF(AND(50&lt;=$C600,$C600&lt;=200),$C600*J600,IF($C600&gt;200,$C600*K600,"No Offer"))),"No Offer"))</f>
        <v/>
      </c>
      <c r="M600" s="852" t="s">
        <v>392</v>
      </c>
      <c r="N600" s="852" t="s">
        <v>392</v>
      </c>
      <c r="O600" s="852" t="s">
        <v>392</v>
      </c>
      <c r="P600" s="853" t="str">
        <f>IF((0=$C600),"",IFERROR(IF($C600&lt;50,$C600*M600,IF(AND(50&lt;=$C600,$C600&lt;=200),$C600*N600,IF($C600&gt;200,$C600*O600,"No Offer"))),"No Offer"))</f>
        <v/>
      </c>
      <c r="Q600" s="854">
        <v>1.6</v>
      </c>
      <c r="R600" s="854">
        <v>1.27</v>
      </c>
      <c r="S600" s="854">
        <v>1.27</v>
      </c>
      <c r="T600" s="855" t="str">
        <f>IF((0=$C600),"",IFERROR(IF($C600&lt;50,$C600*Q600,IF(AND(50&lt;=$C600,$C600&lt;=200),$C600*R600,IF($C600&gt;200,$C600*S600,"No Offer"))),"No Offer"))</f>
        <v/>
      </c>
      <c r="U600" s="852">
        <v>1.01</v>
      </c>
      <c r="V600" s="852">
        <v>0.97</v>
      </c>
      <c r="W600" s="852">
        <v>0.97</v>
      </c>
      <c r="X600" s="853" t="str">
        <f>IF((0=$C600),"",IFERROR(IF($C600&lt;50,$C600*U600,IF(AND(50&lt;=$C600,$C600&lt;=200),$C600*V600,IF($C600&gt;200,$C600*W600,"No Offer"))),"No Offer"))</f>
        <v/>
      </c>
      <c r="Y600" s="854" t="s">
        <v>392</v>
      </c>
      <c r="Z600" s="854" t="s">
        <v>392</v>
      </c>
      <c r="AA600" s="854" t="s">
        <v>392</v>
      </c>
      <c r="AB600" s="855" t="str">
        <f>IF((0=$C600),"",IFERROR(IF($C600&lt;50,$C600*Y600,IF(AND(50&lt;=$C600,$C600&lt;=200),$C600*Z600,IF($C600&gt;200,$C600*AA600,"No Offer"))),"No Offer"))</f>
        <v/>
      </c>
    </row>
    <row r="601" spans="1:28" x14ac:dyDescent="0.2">
      <c r="A601" s="851"/>
      <c r="B601" s="558"/>
      <c r="C601" s="851"/>
      <c r="D601" s="851"/>
      <c r="E601" s="852"/>
      <c r="F601" s="852"/>
      <c r="G601" s="852"/>
      <c r="H601" s="862"/>
      <c r="I601" s="854"/>
      <c r="J601" s="854"/>
      <c r="K601" s="854"/>
      <c r="L601" s="863"/>
      <c r="M601" s="852"/>
      <c r="N601" s="852"/>
      <c r="O601" s="852"/>
      <c r="P601" s="862"/>
      <c r="Q601" s="854"/>
      <c r="R601" s="854"/>
      <c r="S601" s="854"/>
      <c r="T601" s="863"/>
      <c r="U601" s="852"/>
      <c r="V601" s="852"/>
      <c r="W601" s="852"/>
      <c r="X601" s="862"/>
      <c r="Y601" s="854"/>
      <c r="Z601" s="854"/>
      <c r="AA601" s="854"/>
      <c r="AB601" s="863"/>
    </row>
    <row r="602" spans="1:28" ht="25.5" x14ac:dyDescent="0.2">
      <c r="A602" s="851" t="s">
        <v>3344</v>
      </c>
      <c r="B602" s="558" t="s">
        <v>3154</v>
      </c>
      <c r="C602" s="851">
        <f>'Series 1200 Input'!J602</f>
        <v>0</v>
      </c>
      <c r="D602" s="851" t="s">
        <v>451</v>
      </c>
      <c r="E602" s="852" t="s">
        <v>403</v>
      </c>
      <c r="F602" s="852" t="s">
        <v>403</v>
      </c>
      <c r="G602" s="852" t="s">
        <v>403</v>
      </c>
      <c r="H602" s="853" t="str">
        <f>IF((0=$C602),"",IFERROR(IF($C602&lt;50,$C602*E602,IF(AND(50&lt;=$C602,$C602&lt;=200),$C602*F602,IF($C602&gt;200,$C602*G602,"No Offer"))),"No Offer"))</f>
        <v/>
      </c>
      <c r="I602" s="854">
        <v>2</v>
      </c>
      <c r="J602" s="854">
        <v>2</v>
      </c>
      <c r="K602" s="854">
        <v>2</v>
      </c>
      <c r="L602" s="855" t="str">
        <f>IF((0=$C602),"",IFERROR(IF($C602&lt;50,$C602*I602,IF(AND(50&lt;=$C602,$C602&lt;=200),$C602*J602,IF($C602&gt;200,$C602*K602,"No Offer"))),"No Offer"))</f>
        <v/>
      </c>
      <c r="M602" s="852" t="s">
        <v>392</v>
      </c>
      <c r="N602" s="852" t="s">
        <v>392</v>
      </c>
      <c r="O602" s="852" t="s">
        <v>392</v>
      </c>
      <c r="P602" s="853" t="str">
        <f>IF((0=$C602),"",IFERROR(IF($C602&lt;50,$C602*M602,IF(AND(50&lt;=$C602,$C602&lt;=200),$C602*N602,IF($C602&gt;200,$C602*O602,"No Offer"))),"No Offer"))</f>
        <v/>
      </c>
      <c r="Q602" s="854">
        <v>1.6</v>
      </c>
      <c r="R602" s="854">
        <v>1.27</v>
      </c>
      <c r="S602" s="854">
        <v>1.27</v>
      </c>
      <c r="T602" s="855" t="str">
        <f>IF((0=$C602),"",IFERROR(IF($C602&lt;50,$C602*Q602,IF(AND(50&lt;=$C602,$C602&lt;=200),$C602*R602,IF($C602&gt;200,$C602*S602,"No Offer"))),"No Offer"))</f>
        <v/>
      </c>
      <c r="U602" s="852">
        <v>1.01</v>
      </c>
      <c r="V602" s="852">
        <v>0.97</v>
      </c>
      <c r="W602" s="852">
        <v>0.97</v>
      </c>
      <c r="X602" s="853" t="str">
        <f>IF((0=$C602),"",IFERROR(IF($C602&lt;50,$C602*U602,IF(AND(50&lt;=$C602,$C602&lt;=200),$C602*V602,IF($C602&gt;200,$C602*W602,"No Offer"))),"No Offer"))</f>
        <v/>
      </c>
      <c r="Y602" s="854" t="s">
        <v>392</v>
      </c>
      <c r="Z602" s="854" t="s">
        <v>392</v>
      </c>
      <c r="AA602" s="854" t="s">
        <v>392</v>
      </c>
      <c r="AB602" s="855" t="str">
        <f>IF((0=$C602),"",IFERROR(IF($C602&lt;50,$C602*Y602,IF(AND(50&lt;=$C602,$C602&lt;=200),$C602*Z602,IF($C602&gt;200,$C602*AA602,"No Offer"))),"No Offer"))</f>
        <v/>
      </c>
    </row>
    <row r="603" spans="1:28" x14ac:dyDescent="0.2">
      <c r="A603" s="851"/>
      <c r="B603" s="558"/>
      <c r="C603" s="851"/>
      <c r="D603" s="851"/>
      <c r="E603" s="852"/>
      <c r="F603" s="852"/>
      <c r="G603" s="852"/>
      <c r="H603" s="862"/>
      <c r="I603" s="854"/>
      <c r="J603" s="854"/>
      <c r="K603" s="854"/>
      <c r="L603" s="863"/>
      <c r="M603" s="852"/>
      <c r="N603" s="852"/>
      <c r="O603" s="852"/>
      <c r="P603" s="862"/>
      <c r="Q603" s="854"/>
      <c r="R603" s="854"/>
      <c r="S603" s="854"/>
      <c r="T603" s="863"/>
      <c r="U603" s="852"/>
      <c r="V603" s="852"/>
      <c r="W603" s="852"/>
      <c r="X603" s="862"/>
      <c r="Y603" s="854"/>
      <c r="Z603" s="854"/>
      <c r="AA603" s="854"/>
      <c r="AB603" s="863"/>
    </row>
    <row r="604" spans="1:28" ht="25.5" x14ac:dyDescent="0.2">
      <c r="A604" s="851" t="s">
        <v>3345</v>
      </c>
      <c r="B604" s="558" t="s">
        <v>3156</v>
      </c>
      <c r="C604" s="851">
        <f>'Series 1200 Input'!J604</f>
        <v>0</v>
      </c>
      <c r="D604" s="851" t="s">
        <v>451</v>
      </c>
      <c r="E604" s="852" t="s">
        <v>403</v>
      </c>
      <c r="F604" s="852" t="s">
        <v>403</v>
      </c>
      <c r="G604" s="852" t="s">
        <v>403</v>
      </c>
      <c r="H604" s="853" t="str">
        <f>IF((0=$C604),"",IFERROR(IF($C604&lt;50,$C604*E604,IF(AND(50&lt;=$C604,$C604&lt;=200),$C604*F604,IF($C604&gt;200,$C604*G604,"No Offer"))),"No Offer"))</f>
        <v/>
      </c>
      <c r="I604" s="854">
        <v>2</v>
      </c>
      <c r="J604" s="854">
        <v>2</v>
      </c>
      <c r="K604" s="854">
        <v>2</v>
      </c>
      <c r="L604" s="855" t="str">
        <f>IF((0=$C604),"",IFERROR(IF($C604&lt;50,$C604*I604,IF(AND(50&lt;=$C604,$C604&lt;=200),$C604*J604,IF($C604&gt;200,$C604*K604,"No Offer"))),"No Offer"))</f>
        <v/>
      </c>
      <c r="M604" s="852" t="s">
        <v>392</v>
      </c>
      <c r="N604" s="852" t="s">
        <v>392</v>
      </c>
      <c r="O604" s="852" t="s">
        <v>392</v>
      </c>
      <c r="P604" s="853" t="str">
        <f>IF((0=$C604),"",IFERROR(IF($C604&lt;50,$C604*M604,IF(AND(50&lt;=$C604,$C604&lt;=200),$C604*N604,IF($C604&gt;200,$C604*O604,"No Offer"))),"No Offer"))</f>
        <v/>
      </c>
      <c r="Q604" s="854">
        <v>1.6</v>
      </c>
      <c r="R604" s="854">
        <v>1.27</v>
      </c>
      <c r="S604" s="854">
        <v>1.27</v>
      </c>
      <c r="T604" s="855" t="str">
        <f>IF((0=$C604),"",IFERROR(IF($C604&lt;50,$C604*Q604,IF(AND(50&lt;=$C604,$C604&lt;=200),$C604*R604,IF($C604&gt;200,$C604*S604,"No Offer"))),"No Offer"))</f>
        <v/>
      </c>
      <c r="U604" s="852">
        <v>1.01</v>
      </c>
      <c r="V604" s="852">
        <v>0.97</v>
      </c>
      <c r="W604" s="852">
        <v>0.97</v>
      </c>
      <c r="X604" s="853" t="str">
        <f>IF((0=$C604),"",IFERROR(IF($C604&lt;50,$C604*U604,IF(AND(50&lt;=$C604,$C604&lt;=200),$C604*V604,IF($C604&gt;200,$C604*W604,"No Offer"))),"No Offer"))</f>
        <v/>
      </c>
      <c r="Y604" s="854" t="s">
        <v>392</v>
      </c>
      <c r="Z604" s="854" t="s">
        <v>392</v>
      </c>
      <c r="AA604" s="854" t="s">
        <v>392</v>
      </c>
      <c r="AB604" s="855" t="str">
        <f>IF((0=$C604),"",IFERROR(IF($C604&lt;50,$C604*Y604,IF(AND(50&lt;=$C604,$C604&lt;=200),$C604*Z604,IF($C604&gt;200,$C604*AA604,"No Offer"))),"No Offer"))</f>
        <v/>
      </c>
    </row>
    <row r="605" spans="1:28" x14ac:dyDescent="0.2">
      <c r="A605" s="851"/>
      <c r="B605" s="558"/>
      <c r="C605" s="851"/>
      <c r="D605" s="851"/>
      <c r="E605" s="852"/>
      <c r="F605" s="852"/>
      <c r="G605" s="852"/>
      <c r="H605" s="862"/>
      <c r="I605" s="854"/>
      <c r="J605" s="854"/>
      <c r="K605" s="854"/>
      <c r="L605" s="863"/>
      <c r="M605" s="852"/>
      <c r="N605" s="852"/>
      <c r="O605" s="852"/>
      <c r="P605" s="862"/>
      <c r="Q605" s="854"/>
      <c r="R605" s="854"/>
      <c r="S605" s="854"/>
      <c r="T605" s="863"/>
      <c r="U605" s="852"/>
      <c r="V605" s="852"/>
      <c r="W605" s="852"/>
      <c r="X605" s="862"/>
      <c r="Y605" s="854"/>
      <c r="Z605" s="854"/>
      <c r="AA605" s="854"/>
      <c r="AB605" s="863"/>
    </row>
    <row r="606" spans="1:28" ht="25.5" x14ac:dyDescent="0.2">
      <c r="A606" s="851" t="s">
        <v>3346</v>
      </c>
      <c r="B606" s="558" t="s">
        <v>3158</v>
      </c>
      <c r="C606" s="851">
        <f>'Series 1200 Input'!J606</f>
        <v>0</v>
      </c>
      <c r="D606" s="851" t="s">
        <v>451</v>
      </c>
      <c r="E606" s="852" t="s">
        <v>403</v>
      </c>
      <c r="F606" s="852" t="s">
        <v>403</v>
      </c>
      <c r="G606" s="852" t="s">
        <v>403</v>
      </c>
      <c r="H606" s="853" t="str">
        <f>IF((0=$C606),"",IFERROR(IF($C606&lt;50,$C606*E606,IF(AND(50&lt;=$C606,$C606&lt;=200),$C606*F606,IF($C606&gt;200,$C606*G606,"No Offer"))),"No Offer"))</f>
        <v/>
      </c>
      <c r="I606" s="854">
        <v>2</v>
      </c>
      <c r="J606" s="854">
        <v>2</v>
      </c>
      <c r="K606" s="854">
        <v>2</v>
      </c>
      <c r="L606" s="855" t="str">
        <f>IF((0=$C606),"",IFERROR(IF($C606&lt;50,$C606*I606,IF(AND(50&lt;=$C606,$C606&lt;=200),$C606*J606,IF($C606&gt;200,$C606*K606,"No Offer"))),"No Offer"))</f>
        <v/>
      </c>
      <c r="M606" s="852" t="s">
        <v>392</v>
      </c>
      <c r="N606" s="852" t="s">
        <v>392</v>
      </c>
      <c r="O606" s="852" t="s">
        <v>392</v>
      </c>
      <c r="P606" s="853" t="str">
        <f>IF((0=$C606),"",IFERROR(IF($C606&lt;50,$C606*M606,IF(AND(50&lt;=$C606,$C606&lt;=200),$C606*N606,IF($C606&gt;200,$C606*O606,"No Offer"))),"No Offer"))</f>
        <v/>
      </c>
      <c r="Q606" s="854">
        <v>1.6</v>
      </c>
      <c r="R606" s="854">
        <v>1.27</v>
      </c>
      <c r="S606" s="854">
        <v>1.27</v>
      </c>
      <c r="T606" s="855" t="str">
        <f>IF((0=$C606),"",IFERROR(IF($C606&lt;50,$C606*Q606,IF(AND(50&lt;=$C606,$C606&lt;=200),$C606*R606,IF($C606&gt;200,$C606*S606,"No Offer"))),"No Offer"))</f>
        <v/>
      </c>
      <c r="U606" s="852">
        <v>1.01</v>
      </c>
      <c r="V606" s="852">
        <v>0.97</v>
      </c>
      <c r="W606" s="852">
        <v>0.97</v>
      </c>
      <c r="X606" s="853" t="str">
        <f>IF((0=$C606),"",IFERROR(IF($C606&lt;50,$C606*U606,IF(AND(50&lt;=$C606,$C606&lt;=200),$C606*V606,IF($C606&gt;200,$C606*W606,"No Offer"))),"No Offer"))</f>
        <v/>
      </c>
      <c r="Y606" s="854" t="s">
        <v>392</v>
      </c>
      <c r="Z606" s="854" t="s">
        <v>392</v>
      </c>
      <c r="AA606" s="854" t="s">
        <v>392</v>
      </c>
      <c r="AB606" s="855" t="str">
        <f>IF((0=$C606),"",IFERROR(IF($C606&lt;50,$C606*Y606,IF(AND(50&lt;=$C606,$C606&lt;=200),$C606*Z606,IF($C606&gt;200,$C606*AA606,"No Offer"))),"No Offer"))</f>
        <v/>
      </c>
    </row>
    <row r="607" spans="1:28" x14ac:dyDescent="0.2">
      <c r="A607" s="851"/>
      <c r="B607" s="558"/>
      <c r="C607" s="851"/>
      <c r="D607" s="851"/>
      <c r="E607" s="852"/>
      <c r="F607" s="852"/>
      <c r="G607" s="852"/>
      <c r="H607" s="862"/>
      <c r="I607" s="854"/>
      <c r="J607" s="854"/>
      <c r="K607" s="854"/>
      <c r="L607" s="863"/>
      <c r="M607" s="852"/>
      <c r="N607" s="852"/>
      <c r="O607" s="852"/>
      <c r="P607" s="862"/>
      <c r="Q607" s="854"/>
      <c r="R607" s="854"/>
      <c r="S607" s="854"/>
      <c r="T607" s="863"/>
      <c r="U607" s="852"/>
      <c r="V607" s="852"/>
      <c r="W607" s="852"/>
      <c r="X607" s="862"/>
      <c r="Y607" s="854"/>
      <c r="Z607" s="854"/>
      <c r="AA607" s="854"/>
      <c r="AB607" s="863"/>
    </row>
    <row r="608" spans="1:28" ht="25.5" x14ac:dyDescent="0.2">
      <c r="A608" s="851" t="s">
        <v>3347</v>
      </c>
      <c r="B608" s="687" t="s">
        <v>3160</v>
      </c>
      <c r="C608" s="851">
        <f>'Series 1200 Input'!J608</f>
        <v>0</v>
      </c>
      <c r="D608" s="851" t="s">
        <v>451</v>
      </c>
      <c r="E608" s="852" t="s">
        <v>403</v>
      </c>
      <c r="F608" s="852" t="s">
        <v>403</v>
      </c>
      <c r="G608" s="852" t="s">
        <v>403</v>
      </c>
      <c r="H608" s="853" t="str">
        <f>IF((0=$C608),"",IFERROR(IF($C608&lt;50,$C608*E608,IF(AND(50&lt;=$C608,$C608&lt;=200),$C608*F608,IF($C608&gt;200,$C608*G608,"No Offer"))),"No Offer"))</f>
        <v/>
      </c>
      <c r="I608" s="854">
        <v>2</v>
      </c>
      <c r="J608" s="854">
        <v>2</v>
      </c>
      <c r="K608" s="854">
        <v>2</v>
      </c>
      <c r="L608" s="855" t="str">
        <f>IF((0=$C608),"",IFERROR(IF($C608&lt;50,$C608*I608,IF(AND(50&lt;=$C608,$C608&lt;=200),$C608*J608,IF($C608&gt;200,$C608*K608,"No Offer"))),"No Offer"))</f>
        <v/>
      </c>
      <c r="M608" s="852" t="s">
        <v>392</v>
      </c>
      <c r="N608" s="852" t="s">
        <v>392</v>
      </c>
      <c r="O608" s="852" t="s">
        <v>392</v>
      </c>
      <c r="P608" s="853" t="str">
        <f>IF((0=$C608),"",IFERROR(IF($C608&lt;50,$C608*M608,IF(AND(50&lt;=$C608,$C608&lt;=200),$C608*N608,IF($C608&gt;200,$C608*O608,"No Offer"))),"No Offer"))</f>
        <v/>
      </c>
      <c r="Q608" s="854">
        <v>1.6</v>
      </c>
      <c r="R608" s="854">
        <v>1.27</v>
      </c>
      <c r="S608" s="854">
        <v>1.27</v>
      </c>
      <c r="T608" s="855" t="str">
        <f>IF((0=$C608),"",IFERROR(IF($C608&lt;50,$C608*Q608,IF(AND(50&lt;=$C608,$C608&lt;=200),$C608*R608,IF($C608&gt;200,$C608*S608,"No Offer"))),"No Offer"))</f>
        <v/>
      </c>
      <c r="U608" s="852">
        <v>1.01</v>
      </c>
      <c r="V608" s="852">
        <v>0.97</v>
      </c>
      <c r="W608" s="852">
        <v>0.97</v>
      </c>
      <c r="X608" s="853" t="str">
        <f>IF((0=$C608),"",IFERROR(IF($C608&lt;50,$C608*U608,IF(AND(50&lt;=$C608,$C608&lt;=200),$C608*V608,IF($C608&gt;200,$C608*W608,"No Offer"))),"No Offer"))</f>
        <v/>
      </c>
      <c r="Y608" s="854" t="s">
        <v>392</v>
      </c>
      <c r="Z608" s="854" t="s">
        <v>392</v>
      </c>
      <c r="AA608" s="854" t="s">
        <v>392</v>
      </c>
      <c r="AB608" s="855" t="str">
        <f>IF((0=$C608),"",IFERROR(IF($C608&lt;50,$C608*Y608,IF(AND(50&lt;=$C608,$C608&lt;=200),$C608*Z608,IF($C608&gt;200,$C608*AA608,"No Offer"))),"No Offer"))</f>
        <v/>
      </c>
    </row>
    <row r="609" spans="1:28" x14ac:dyDescent="0.2">
      <c r="A609" s="851"/>
      <c r="B609" s="558"/>
      <c r="C609" s="877"/>
      <c r="D609" s="851"/>
      <c r="E609" s="852"/>
      <c r="F609" s="852"/>
      <c r="G609" s="852"/>
      <c r="H609" s="862"/>
      <c r="I609" s="878"/>
      <c r="J609" s="878"/>
      <c r="K609" s="878"/>
      <c r="L609" s="863"/>
      <c r="M609" s="852"/>
      <c r="N609" s="852"/>
      <c r="O609" s="852"/>
      <c r="P609" s="862"/>
      <c r="Q609" s="854"/>
      <c r="R609" s="854"/>
      <c r="S609" s="854"/>
      <c r="T609" s="863"/>
      <c r="U609" s="852"/>
      <c r="V609" s="852"/>
      <c r="W609" s="852"/>
      <c r="X609" s="862"/>
      <c r="Y609" s="854"/>
      <c r="Z609" s="854"/>
      <c r="AA609" s="854"/>
      <c r="AB609" s="863"/>
    </row>
    <row r="610" spans="1:28" ht="25.5" x14ac:dyDescent="0.2">
      <c r="A610" s="851" t="s">
        <v>3348</v>
      </c>
      <c r="B610" s="558" t="s">
        <v>3162</v>
      </c>
      <c r="C610" s="851">
        <f>'Series 1200 Input'!J610</f>
        <v>0</v>
      </c>
      <c r="D610" s="851" t="s">
        <v>451</v>
      </c>
      <c r="E610" s="852" t="s">
        <v>403</v>
      </c>
      <c r="F610" s="852" t="s">
        <v>403</v>
      </c>
      <c r="G610" s="852" t="s">
        <v>403</v>
      </c>
      <c r="H610" s="853" t="str">
        <f>IF((0=$C610),"",IFERROR(IF($C610&lt;50,$C610*E610,IF(AND(50&lt;=$C610,$C610&lt;=200),$C610*F610,IF($C610&gt;200,$C610*G610,"No Offer"))),"No Offer"))</f>
        <v/>
      </c>
      <c r="I610" s="854">
        <v>2</v>
      </c>
      <c r="J610" s="854">
        <v>2</v>
      </c>
      <c r="K610" s="854">
        <v>2</v>
      </c>
      <c r="L610" s="855" t="str">
        <f>IF((0=$C610),"",IFERROR(IF($C610&lt;50,$C610*I610,IF(AND(50&lt;=$C610,$C610&lt;=200),$C610*J610,IF($C610&gt;200,$C610*K610,"No Offer"))),"No Offer"))</f>
        <v/>
      </c>
      <c r="M610" s="852" t="s">
        <v>392</v>
      </c>
      <c r="N610" s="852" t="s">
        <v>392</v>
      </c>
      <c r="O610" s="852" t="s">
        <v>392</v>
      </c>
      <c r="P610" s="853" t="str">
        <f>IF((0=$C610),"",IFERROR(IF($C610&lt;50,$C610*M610,IF(AND(50&lt;=$C610,$C610&lt;=200),$C610*N610,IF($C610&gt;200,$C610*O610,"No Offer"))),"No Offer"))</f>
        <v/>
      </c>
      <c r="Q610" s="854">
        <v>1.6</v>
      </c>
      <c r="R610" s="854">
        <v>1.27</v>
      </c>
      <c r="S610" s="854">
        <v>1.27</v>
      </c>
      <c r="T610" s="855" t="str">
        <f>IF((0=$C610),"",IFERROR(IF($C610&lt;50,$C610*Q610,IF(AND(50&lt;=$C610,$C610&lt;=200),$C610*R610,IF($C610&gt;200,$C610*S610,"No Offer"))),"No Offer"))</f>
        <v/>
      </c>
      <c r="U610" s="852">
        <v>1.01</v>
      </c>
      <c r="V610" s="852">
        <v>0.97</v>
      </c>
      <c r="W610" s="852">
        <v>0.97</v>
      </c>
      <c r="X610" s="853" t="str">
        <f>IF((0=$C610),"",IFERROR(IF($C610&lt;50,$C610*U610,IF(AND(50&lt;=$C610,$C610&lt;=200),$C610*V610,IF($C610&gt;200,$C610*W610,"No Offer"))),"No Offer"))</f>
        <v/>
      </c>
      <c r="Y610" s="854" t="s">
        <v>392</v>
      </c>
      <c r="Z610" s="854" t="s">
        <v>392</v>
      </c>
      <c r="AA610" s="854" t="s">
        <v>392</v>
      </c>
      <c r="AB610" s="855" t="str">
        <f>IF((0=$C610),"",IFERROR(IF($C610&lt;50,$C610*Y610,IF(AND(50&lt;=$C610,$C610&lt;=200),$C610*Z610,IF($C610&gt;200,$C610*AA610,"No Offer"))),"No Offer"))</f>
        <v/>
      </c>
    </row>
    <row r="611" spans="1:28" x14ac:dyDescent="0.2">
      <c r="A611" s="851"/>
      <c r="B611" s="558"/>
      <c r="C611" s="851"/>
      <c r="D611" s="851"/>
      <c r="E611" s="852"/>
      <c r="F611" s="852"/>
      <c r="G611" s="852"/>
      <c r="H611" s="862"/>
      <c r="I611" s="854"/>
      <c r="J611" s="854"/>
      <c r="K611" s="854"/>
      <c r="L611" s="863"/>
      <c r="M611" s="852"/>
      <c r="N611" s="852"/>
      <c r="O611" s="852"/>
      <c r="P611" s="862"/>
      <c r="Q611" s="854"/>
      <c r="R611" s="854"/>
      <c r="S611" s="854"/>
      <c r="T611" s="863"/>
      <c r="U611" s="852"/>
      <c r="V611" s="852"/>
      <c r="W611" s="852"/>
      <c r="X611" s="862"/>
      <c r="Y611" s="854"/>
      <c r="Z611" s="854"/>
      <c r="AA611" s="854"/>
      <c r="AB611" s="863"/>
    </row>
    <row r="612" spans="1:28" ht="25.5" x14ac:dyDescent="0.2">
      <c r="A612" s="851" t="s">
        <v>3349</v>
      </c>
      <c r="B612" s="558" t="s">
        <v>3164</v>
      </c>
      <c r="C612" s="851">
        <f>'Series 1200 Input'!J612</f>
        <v>0</v>
      </c>
      <c r="D612" s="851" t="s">
        <v>451</v>
      </c>
      <c r="E612" s="852" t="s">
        <v>403</v>
      </c>
      <c r="F612" s="852" t="s">
        <v>403</v>
      </c>
      <c r="G612" s="852" t="s">
        <v>403</v>
      </c>
      <c r="H612" s="853" t="str">
        <f>IF((0=$C612),"",IFERROR(IF($C612&lt;50,$C612*E612,IF(AND(50&lt;=$C612,$C612&lt;=200),$C612*F612,IF($C612&gt;200,$C612*G612,"No Offer"))),"No Offer"))</f>
        <v/>
      </c>
      <c r="I612" s="854">
        <v>2</v>
      </c>
      <c r="J612" s="854">
        <v>2</v>
      </c>
      <c r="K612" s="854">
        <v>2</v>
      </c>
      <c r="L612" s="855" t="str">
        <f>IF((0=$C612),"",IFERROR(IF($C612&lt;50,$C612*I612,IF(AND(50&lt;=$C612,$C612&lt;=200),$C612*J612,IF($C612&gt;200,$C612*K612,"No Offer"))),"No Offer"))</f>
        <v/>
      </c>
      <c r="M612" s="852" t="s">
        <v>392</v>
      </c>
      <c r="N612" s="852" t="s">
        <v>392</v>
      </c>
      <c r="O612" s="852" t="s">
        <v>392</v>
      </c>
      <c r="P612" s="853" t="str">
        <f>IF((0=$C612),"",IFERROR(IF($C612&lt;50,$C612*M612,IF(AND(50&lt;=$C612,$C612&lt;=200),$C612*N612,IF($C612&gt;200,$C612*O612,"No Offer"))),"No Offer"))</f>
        <v/>
      </c>
      <c r="Q612" s="854">
        <v>1.6</v>
      </c>
      <c r="R612" s="854">
        <v>1.27</v>
      </c>
      <c r="S612" s="854">
        <v>1.27</v>
      </c>
      <c r="T612" s="855" t="str">
        <f>IF((0=$C612),"",IFERROR(IF($C612&lt;50,$C612*Q612,IF(AND(50&lt;=$C612,$C612&lt;=200),$C612*R612,IF($C612&gt;200,$C612*S612,"No Offer"))),"No Offer"))</f>
        <v/>
      </c>
      <c r="U612" s="852">
        <v>1.01</v>
      </c>
      <c r="V612" s="852">
        <v>0.97</v>
      </c>
      <c r="W612" s="852">
        <v>0.97</v>
      </c>
      <c r="X612" s="853" t="str">
        <f>IF((0=$C612),"",IFERROR(IF($C612&lt;50,$C612*U612,IF(AND(50&lt;=$C612,$C612&lt;=200),$C612*V612,IF($C612&gt;200,$C612*W612,"No Offer"))),"No Offer"))</f>
        <v/>
      </c>
      <c r="Y612" s="854" t="s">
        <v>392</v>
      </c>
      <c r="Z612" s="854" t="s">
        <v>392</v>
      </c>
      <c r="AA612" s="854" t="s">
        <v>392</v>
      </c>
      <c r="AB612" s="855" t="str">
        <f>IF((0=$C612),"",IFERROR(IF($C612&lt;50,$C612*Y612,IF(AND(50&lt;=$C612,$C612&lt;=200),$C612*Z612,IF($C612&gt;200,$C612*AA612,"No Offer"))),"No Offer"))</f>
        <v/>
      </c>
    </row>
    <row r="613" spans="1:28" x14ac:dyDescent="0.2">
      <c r="A613" s="851"/>
      <c r="B613" s="597"/>
      <c r="C613" s="851"/>
      <c r="D613" s="851"/>
      <c r="E613" s="852"/>
      <c r="F613" s="852"/>
      <c r="G613" s="852"/>
      <c r="H613" s="862"/>
      <c r="I613" s="854"/>
      <c r="J613" s="854"/>
      <c r="K613" s="854"/>
      <c r="L613" s="863"/>
      <c r="M613" s="852"/>
      <c r="N613" s="852"/>
      <c r="O613" s="852"/>
      <c r="P613" s="862"/>
      <c r="Q613" s="854"/>
      <c r="R613" s="854"/>
      <c r="S613" s="854"/>
      <c r="T613" s="863"/>
      <c r="U613" s="852"/>
      <c r="V613" s="852"/>
      <c r="W613" s="852"/>
      <c r="X613" s="862"/>
      <c r="Y613" s="854"/>
      <c r="Z613" s="854"/>
      <c r="AA613" s="854"/>
      <c r="AB613" s="863"/>
    </row>
    <row r="614" spans="1:28" ht="25.5" x14ac:dyDescent="0.2">
      <c r="A614" s="851" t="s">
        <v>3350</v>
      </c>
      <c r="B614" s="558" t="s">
        <v>3166</v>
      </c>
      <c r="C614" s="856">
        <f>'Series 1200 Input'!J614</f>
        <v>0</v>
      </c>
      <c r="D614" s="851" t="s">
        <v>451</v>
      </c>
      <c r="E614" s="852" t="s">
        <v>403</v>
      </c>
      <c r="F614" s="852" t="s">
        <v>403</v>
      </c>
      <c r="G614" s="852" t="s">
        <v>403</v>
      </c>
      <c r="H614" s="853" t="str">
        <f>IF((0=$C614),"",IFERROR(IF($C614&lt;50,$C614*E614,IF(AND(50&lt;=$C614,$C614&lt;=200),$C614*F614,IF($C614&gt;200,$C614*G614,"No Offer"))),"No Offer"))</f>
        <v/>
      </c>
      <c r="I614" s="854">
        <v>2</v>
      </c>
      <c r="J614" s="854">
        <v>2</v>
      </c>
      <c r="K614" s="854">
        <v>2</v>
      </c>
      <c r="L614" s="855" t="str">
        <f>IF((0=$C614),"",IFERROR(IF($C614&lt;50,$C614*I614,IF(AND(50&lt;=$C614,$C614&lt;=200),$C614*J614,IF($C614&gt;200,$C614*K614,"No Offer"))),"No Offer"))</f>
        <v/>
      </c>
      <c r="M614" s="852" t="s">
        <v>392</v>
      </c>
      <c r="N614" s="852" t="s">
        <v>392</v>
      </c>
      <c r="O614" s="852" t="s">
        <v>392</v>
      </c>
      <c r="P614" s="853" t="str">
        <f>IF((0=$C614),"",IFERROR(IF($C614&lt;50,$C614*M614,IF(AND(50&lt;=$C614,$C614&lt;=200),$C614*N614,IF($C614&gt;200,$C614*O614,"No Offer"))),"No Offer"))</f>
        <v/>
      </c>
      <c r="Q614" s="854">
        <v>2.2999999999999998</v>
      </c>
      <c r="R614" s="854">
        <v>1.84</v>
      </c>
      <c r="S614" s="854">
        <v>1.84</v>
      </c>
      <c r="T614" s="855" t="str">
        <f>IF((0=$C614),"",IFERROR(IF($C614&lt;50,$C614*Q614,IF(AND(50&lt;=$C614,$C614&lt;=200),$C614*R614,IF($C614&gt;200,$C614*S614,"No Offer"))),"No Offer"))</f>
        <v/>
      </c>
      <c r="U614" s="852">
        <v>1.52</v>
      </c>
      <c r="V614" s="852">
        <v>1.45</v>
      </c>
      <c r="W614" s="852">
        <v>1.45</v>
      </c>
      <c r="X614" s="853" t="str">
        <f>IF((0=$C614),"",IFERROR(IF($C614&lt;50,$C614*U614,IF(AND(50&lt;=$C614,$C614&lt;=200),$C614*V614,IF($C614&gt;200,$C614*W614,"No Offer"))),"No Offer"))</f>
        <v/>
      </c>
      <c r="Y614" s="854" t="s">
        <v>392</v>
      </c>
      <c r="Z614" s="854" t="s">
        <v>392</v>
      </c>
      <c r="AA614" s="854" t="s">
        <v>392</v>
      </c>
      <c r="AB614" s="855" t="str">
        <f>IF((0=$C614),"",IFERROR(IF($C614&lt;50,$C614*Y614,IF(AND(50&lt;=$C614,$C614&lt;=200),$C614*Z614,IF($C614&gt;200,$C614*AA614,"No Offer"))),"No Offer"))</f>
        <v/>
      </c>
    </row>
    <row r="615" spans="1:28" x14ac:dyDescent="0.2">
      <c r="A615" s="851"/>
      <c r="B615" s="558"/>
      <c r="C615" s="851"/>
      <c r="D615" s="851"/>
      <c r="E615" s="852"/>
      <c r="F615" s="852"/>
      <c r="G615" s="852"/>
      <c r="H615" s="862"/>
      <c r="I615" s="854"/>
      <c r="J615" s="854"/>
      <c r="K615" s="854"/>
      <c r="L615" s="863"/>
      <c r="M615" s="852"/>
      <c r="N615" s="852"/>
      <c r="O615" s="852"/>
      <c r="P615" s="862"/>
      <c r="Q615" s="854"/>
      <c r="R615" s="854"/>
      <c r="S615" s="854"/>
      <c r="T615" s="863"/>
      <c r="U615" s="852"/>
      <c r="V615" s="852"/>
      <c r="W615" s="852"/>
      <c r="X615" s="862"/>
      <c r="Y615" s="854"/>
      <c r="Z615" s="854"/>
      <c r="AA615" s="854"/>
      <c r="AB615" s="863"/>
    </row>
    <row r="616" spans="1:28" ht="25.5" x14ac:dyDescent="0.2">
      <c r="A616" s="851" t="s">
        <v>3351</v>
      </c>
      <c r="B616" s="558" t="s">
        <v>3168</v>
      </c>
      <c r="C616" s="851">
        <f>'Series 1200 Input'!J616</f>
        <v>0</v>
      </c>
      <c r="D616" s="851" t="s">
        <v>451</v>
      </c>
      <c r="E616" s="852" t="s">
        <v>403</v>
      </c>
      <c r="F616" s="852" t="s">
        <v>403</v>
      </c>
      <c r="G616" s="852" t="s">
        <v>403</v>
      </c>
      <c r="H616" s="853" t="str">
        <f>IF((0=$C616),"",IFERROR(IF($C616&lt;50,$C616*E616,IF(AND(50&lt;=$C616,$C616&lt;=200),$C616*F616,IF($C616&gt;200,$C616*G616,"No Offer"))),"No Offer"))</f>
        <v/>
      </c>
      <c r="I616" s="854">
        <v>2</v>
      </c>
      <c r="J616" s="854">
        <v>2</v>
      </c>
      <c r="K616" s="854">
        <v>2</v>
      </c>
      <c r="L616" s="855" t="str">
        <f>IF((0=$C616),"",IFERROR(IF($C616&lt;50,$C616*I616,IF(AND(50&lt;=$C616,$C616&lt;=200),$C616*J616,IF($C616&gt;200,$C616*K616,"No Offer"))),"No Offer"))</f>
        <v/>
      </c>
      <c r="M616" s="852" t="s">
        <v>392</v>
      </c>
      <c r="N616" s="852" t="s">
        <v>392</v>
      </c>
      <c r="O616" s="852" t="s">
        <v>392</v>
      </c>
      <c r="P616" s="853" t="str">
        <f>IF((0=$C616),"",IFERROR(IF($C616&lt;50,$C616*M616,IF(AND(50&lt;=$C616,$C616&lt;=200),$C616*N616,IF($C616&gt;200,$C616*O616,"No Offer"))),"No Offer"))</f>
        <v/>
      </c>
      <c r="Q616" s="854">
        <v>2.2999999999999998</v>
      </c>
      <c r="R616" s="854">
        <v>1.84</v>
      </c>
      <c r="S616" s="854">
        <v>1.84</v>
      </c>
      <c r="T616" s="855" t="str">
        <f>IF((0=$C616),"",IFERROR(IF($C616&lt;50,$C616*Q616,IF(AND(50&lt;=$C616,$C616&lt;=200),$C616*R616,IF($C616&gt;200,$C616*S616,"No Offer"))),"No Offer"))</f>
        <v/>
      </c>
      <c r="U616" s="852">
        <v>1.52</v>
      </c>
      <c r="V616" s="852">
        <v>1.45</v>
      </c>
      <c r="W616" s="852">
        <v>1.45</v>
      </c>
      <c r="X616" s="853" t="str">
        <f>IF((0=$C616),"",IFERROR(IF($C616&lt;50,$C616*U616,IF(AND(50&lt;=$C616,$C616&lt;=200),$C616*V616,IF($C616&gt;200,$C616*W616,"No Offer"))),"No Offer"))</f>
        <v/>
      </c>
      <c r="Y616" s="854" t="s">
        <v>392</v>
      </c>
      <c r="Z616" s="854" t="s">
        <v>392</v>
      </c>
      <c r="AA616" s="854" t="s">
        <v>392</v>
      </c>
      <c r="AB616" s="855" t="str">
        <f>IF((0=$C616),"",IFERROR(IF($C616&lt;50,$C616*Y616,IF(AND(50&lt;=$C616,$C616&lt;=200),$C616*Z616,IF($C616&gt;200,$C616*AA616,"No Offer"))),"No Offer"))</f>
        <v/>
      </c>
    </row>
    <row r="617" spans="1:28" x14ac:dyDescent="0.2">
      <c r="A617" s="851"/>
      <c r="B617" s="558"/>
      <c r="C617" s="851"/>
      <c r="D617" s="851"/>
      <c r="E617" s="852"/>
      <c r="F617" s="852"/>
      <c r="G617" s="852"/>
      <c r="H617" s="862"/>
      <c r="I617" s="854"/>
      <c r="J617" s="854"/>
      <c r="K617" s="854"/>
      <c r="L617" s="863"/>
      <c r="M617" s="852"/>
      <c r="N617" s="852"/>
      <c r="O617" s="852"/>
      <c r="P617" s="862"/>
      <c r="Q617" s="854"/>
      <c r="R617" s="854"/>
      <c r="S617" s="854"/>
      <c r="T617" s="863"/>
      <c r="U617" s="852"/>
      <c r="V617" s="852"/>
      <c r="W617" s="852"/>
      <c r="X617" s="862"/>
      <c r="Y617" s="854"/>
      <c r="Z617" s="854"/>
      <c r="AA617" s="854"/>
      <c r="AB617" s="863"/>
    </row>
    <row r="618" spans="1:28" ht="25.5" x14ac:dyDescent="0.2">
      <c r="A618" s="851" t="s">
        <v>3352</v>
      </c>
      <c r="B618" s="558" t="s">
        <v>3170</v>
      </c>
      <c r="C618" s="851">
        <f>'Series 1200 Input'!J618</f>
        <v>0</v>
      </c>
      <c r="D618" s="851" t="s">
        <v>451</v>
      </c>
      <c r="E618" s="852" t="s">
        <v>403</v>
      </c>
      <c r="F618" s="852" t="s">
        <v>403</v>
      </c>
      <c r="G618" s="852" t="s">
        <v>403</v>
      </c>
      <c r="H618" s="853" t="str">
        <f>IF((0=$C618),"",IFERROR(IF($C618&lt;50,$C618*E618,IF(AND(50&lt;=$C618,$C618&lt;=200),$C618*F618,IF($C618&gt;200,$C618*G618,"No Offer"))),"No Offer"))</f>
        <v/>
      </c>
      <c r="I618" s="854">
        <v>2</v>
      </c>
      <c r="J618" s="854">
        <v>2</v>
      </c>
      <c r="K618" s="854">
        <v>2</v>
      </c>
      <c r="L618" s="855" t="str">
        <f>IF((0=$C618),"",IFERROR(IF($C618&lt;50,$C618*I618,IF(AND(50&lt;=$C618,$C618&lt;=200),$C618*J618,IF($C618&gt;200,$C618*K618,"No Offer"))),"No Offer"))</f>
        <v/>
      </c>
      <c r="M618" s="852" t="s">
        <v>392</v>
      </c>
      <c r="N618" s="852" t="s">
        <v>392</v>
      </c>
      <c r="O618" s="852" t="s">
        <v>392</v>
      </c>
      <c r="P618" s="853" t="str">
        <f>IF((0=$C618),"",IFERROR(IF($C618&lt;50,$C618*M618,IF(AND(50&lt;=$C618,$C618&lt;=200),$C618*N618,IF($C618&gt;200,$C618*O618,"No Offer"))),"No Offer"))</f>
        <v/>
      </c>
      <c r="Q618" s="854">
        <v>2.2999999999999998</v>
      </c>
      <c r="R618" s="854">
        <v>1.84</v>
      </c>
      <c r="S618" s="854">
        <v>1.84</v>
      </c>
      <c r="T618" s="855" t="str">
        <f>IF((0=$C618),"",IFERROR(IF($C618&lt;50,$C618*Q618,IF(AND(50&lt;=$C618,$C618&lt;=200),$C618*R618,IF($C618&gt;200,$C618*S618,"No Offer"))),"No Offer"))</f>
        <v/>
      </c>
      <c r="U618" s="852">
        <v>1.52</v>
      </c>
      <c r="V618" s="852">
        <v>1.45</v>
      </c>
      <c r="W618" s="852">
        <v>1.45</v>
      </c>
      <c r="X618" s="853" t="str">
        <f>IF((0=$C618),"",IFERROR(IF($C618&lt;50,$C618*U618,IF(AND(50&lt;=$C618,$C618&lt;=200),$C618*V618,IF($C618&gt;200,$C618*W618,"No Offer"))),"No Offer"))</f>
        <v/>
      </c>
      <c r="Y618" s="854" t="s">
        <v>392</v>
      </c>
      <c r="Z618" s="854" t="s">
        <v>392</v>
      </c>
      <c r="AA618" s="854" t="s">
        <v>392</v>
      </c>
      <c r="AB618" s="855" t="str">
        <f>IF((0=$C618),"",IFERROR(IF($C618&lt;50,$C618*Y618,IF(AND(50&lt;=$C618,$C618&lt;=200),$C618*Z618,IF($C618&gt;200,$C618*AA618,"No Offer"))),"No Offer"))</f>
        <v/>
      </c>
    </row>
    <row r="619" spans="1:28" x14ac:dyDescent="0.2">
      <c r="A619" s="851"/>
      <c r="B619" s="558"/>
      <c r="C619" s="851"/>
      <c r="D619" s="851"/>
      <c r="E619" s="852"/>
      <c r="F619" s="852"/>
      <c r="G619" s="852"/>
      <c r="H619" s="862"/>
      <c r="I619" s="854"/>
      <c r="J619" s="854"/>
      <c r="K619" s="854"/>
      <c r="L619" s="863"/>
      <c r="M619" s="852"/>
      <c r="N619" s="852"/>
      <c r="O619" s="852"/>
      <c r="P619" s="862"/>
      <c r="Q619" s="854"/>
      <c r="R619" s="854"/>
      <c r="S619" s="854"/>
      <c r="T619" s="863"/>
      <c r="U619" s="852"/>
      <c r="V619" s="852"/>
      <c r="W619" s="852"/>
      <c r="X619" s="862"/>
      <c r="Y619" s="854"/>
      <c r="Z619" s="854"/>
      <c r="AA619" s="854"/>
      <c r="AB619" s="863"/>
    </row>
    <row r="620" spans="1:28" ht="25.5" x14ac:dyDescent="0.2">
      <c r="A620" s="851" t="s">
        <v>3353</v>
      </c>
      <c r="B620" s="558" t="s">
        <v>3172</v>
      </c>
      <c r="C620" s="851">
        <f>'Series 1200 Input'!J620</f>
        <v>0</v>
      </c>
      <c r="D620" s="851" t="s">
        <v>451</v>
      </c>
      <c r="E620" s="852" t="s">
        <v>403</v>
      </c>
      <c r="F620" s="852" t="s">
        <v>403</v>
      </c>
      <c r="G620" s="852" t="s">
        <v>403</v>
      </c>
      <c r="H620" s="853" t="str">
        <f>IF((0=$C620),"",IFERROR(IF($C620&lt;50,$C620*E620,IF(AND(50&lt;=$C620,$C620&lt;=200),$C620*F620,IF($C620&gt;200,$C620*G620,"No Offer"))),"No Offer"))</f>
        <v/>
      </c>
      <c r="I620" s="854">
        <v>2</v>
      </c>
      <c r="J620" s="854">
        <v>2</v>
      </c>
      <c r="K620" s="854">
        <v>2</v>
      </c>
      <c r="L620" s="855" t="str">
        <f>IF((0=$C620),"",IFERROR(IF($C620&lt;50,$C620*I620,IF(AND(50&lt;=$C620,$C620&lt;=200),$C620*J620,IF($C620&gt;200,$C620*K620,"No Offer"))),"No Offer"))</f>
        <v/>
      </c>
      <c r="M620" s="852" t="s">
        <v>392</v>
      </c>
      <c r="N620" s="852" t="s">
        <v>392</v>
      </c>
      <c r="O620" s="852" t="s">
        <v>392</v>
      </c>
      <c r="P620" s="853" t="str">
        <f>IF((0=$C620),"",IFERROR(IF($C620&lt;50,$C620*M620,IF(AND(50&lt;=$C620,$C620&lt;=200),$C620*N620,IF($C620&gt;200,$C620*O620,"No Offer"))),"No Offer"))</f>
        <v/>
      </c>
      <c r="Q620" s="854">
        <v>2.2999999999999998</v>
      </c>
      <c r="R620" s="854">
        <v>1.84</v>
      </c>
      <c r="S620" s="854">
        <v>1.84</v>
      </c>
      <c r="T620" s="855" t="str">
        <f>IF((0=$C620),"",IFERROR(IF($C620&lt;50,$C620*Q620,IF(AND(50&lt;=$C620,$C620&lt;=200),$C620*R620,IF($C620&gt;200,$C620*S620,"No Offer"))),"No Offer"))</f>
        <v/>
      </c>
      <c r="U620" s="852">
        <v>1.52</v>
      </c>
      <c r="V620" s="852">
        <v>1.45</v>
      </c>
      <c r="W620" s="852">
        <v>1.45</v>
      </c>
      <c r="X620" s="853" t="str">
        <f>IF((0=$C620),"",IFERROR(IF($C620&lt;50,$C620*U620,IF(AND(50&lt;=$C620,$C620&lt;=200),$C620*V620,IF($C620&gt;200,$C620*W620,"No Offer"))),"No Offer"))</f>
        <v/>
      </c>
      <c r="Y620" s="854" t="s">
        <v>392</v>
      </c>
      <c r="Z620" s="854" t="s">
        <v>392</v>
      </c>
      <c r="AA620" s="854" t="s">
        <v>392</v>
      </c>
      <c r="AB620" s="855" t="str">
        <f>IF((0=$C620),"",IFERROR(IF($C620&lt;50,$C620*Y620,IF(AND(50&lt;=$C620,$C620&lt;=200),$C620*Z620,IF($C620&gt;200,$C620*AA620,"No Offer"))),"No Offer"))</f>
        <v/>
      </c>
    </row>
    <row r="621" spans="1:28" x14ac:dyDescent="0.2">
      <c r="A621" s="851"/>
      <c r="B621" s="558"/>
      <c r="C621" s="851"/>
      <c r="D621" s="851"/>
      <c r="E621" s="852"/>
      <c r="F621" s="852"/>
      <c r="G621" s="852"/>
      <c r="H621" s="862"/>
      <c r="I621" s="854"/>
      <c r="J621" s="854"/>
      <c r="K621" s="854"/>
      <c r="L621" s="863"/>
      <c r="M621" s="852"/>
      <c r="N621" s="852"/>
      <c r="O621" s="852"/>
      <c r="P621" s="862"/>
      <c r="Q621" s="854"/>
      <c r="R621" s="854"/>
      <c r="S621" s="854"/>
      <c r="T621" s="863"/>
      <c r="U621" s="852"/>
      <c r="V621" s="852"/>
      <c r="W621" s="852"/>
      <c r="X621" s="862"/>
      <c r="Y621" s="854"/>
      <c r="Z621" s="854"/>
      <c r="AA621" s="854"/>
      <c r="AB621" s="863"/>
    </row>
    <row r="622" spans="1:28" ht="25.5" x14ac:dyDescent="0.2">
      <c r="A622" s="851" t="s">
        <v>3354</v>
      </c>
      <c r="B622" s="558" t="s">
        <v>3174</v>
      </c>
      <c r="C622" s="851">
        <f>'Series 1200 Input'!J622</f>
        <v>0</v>
      </c>
      <c r="D622" s="851" t="s">
        <v>451</v>
      </c>
      <c r="E622" s="852" t="s">
        <v>403</v>
      </c>
      <c r="F622" s="852" t="s">
        <v>403</v>
      </c>
      <c r="G622" s="852" t="s">
        <v>403</v>
      </c>
      <c r="H622" s="853" t="str">
        <f>IF((0=$C622),"",IFERROR(IF($C622&lt;50,$C622*E622,IF(AND(50&lt;=$C622,$C622&lt;=200),$C622*F622,IF($C622&gt;200,$C622*G622,"No Offer"))),"No Offer"))</f>
        <v/>
      </c>
      <c r="I622" s="854">
        <v>2</v>
      </c>
      <c r="J622" s="854">
        <v>2</v>
      </c>
      <c r="K622" s="854">
        <v>2</v>
      </c>
      <c r="L622" s="855" t="str">
        <f>IF((0=$C622),"",IFERROR(IF($C622&lt;50,$C622*I622,IF(AND(50&lt;=$C622,$C622&lt;=200),$C622*J622,IF($C622&gt;200,$C622*K622,"No Offer"))),"No Offer"))</f>
        <v/>
      </c>
      <c r="M622" s="852" t="s">
        <v>392</v>
      </c>
      <c r="N622" s="852" t="s">
        <v>392</v>
      </c>
      <c r="O622" s="852" t="s">
        <v>392</v>
      </c>
      <c r="P622" s="853" t="str">
        <f>IF((0=$C622),"",IFERROR(IF($C622&lt;50,$C622*M622,IF(AND(50&lt;=$C622,$C622&lt;=200),$C622*N622,IF($C622&gt;200,$C622*O622,"No Offer"))),"No Offer"))</f>
        <v/>
      </c>
      <c r="Q622" s="854">
        <v>2.2999999999999998</v>
      </c>
      <c r="R622" s="854">
        <v>1.84</v>
      </c>
      <c r="S622" s="854">
        <v>1.84</v>
      </c>
      <c r="T622" s="855" t="str">
        <f>IF((0=$C622),"",IFERROR(IF($C622&lt;50,$C622*Q622,IF(AND(50&lt;=$C622,$C622&lt;=200),$C622*R622,IF($C622&gt;200,$C622*S622,"No Offer"))),"No Offer"))</f>
        <v/>
      </c>
      <c r="U622" s="852">
        <v>1.52</v>
      </c>
      <c r="V622" s="852">
        <v>1.45</v>
      </c>
      <c r="W622" s="852">
        <v>1.45</v>
      </c>
      <c r="X622" s="853" t="str">
        <f>IF((0=$C622),"",IFERROR(IF($C622&lt;50,$C622*U622,IF(AND(50&lt;=$C622,$C622&lt;=200),$C622*V622,IF($C622&gt;200,$C622*W622,"No Offer"))),"No Offer"))</f>
        <v/>
      </c>
      <c r="Y622" s="854" t="s">
        <v>392</v>
      </c>
      <c r="Z622" s="854" t="s">
        <v>392</v>
      </c>
      <c r="AA622" s="854" t="s">
        <v>392</v>
      </c>
      <c r="AB622" s="855" t="str">
        <f>IF((0=$C622),"",IFERROR(IF($C622&lt;50,$C622*Y622,IF(AND(50&lt;=$C622,$C622&lt;=200),$C622*Z622,IF($C622&gt;200,$C622*AA622,"No Offer"))),"No Offer"))</f>
        <v/>
      </c>
    </row>
    <row r="623" spans="1:28" x14ac:dyDescent="0.2">
      <c r="A623" s="851"/>
      <c r="B623" s="558"/>
      <c r="C623" s="851"/>
      <c r="D623" s="851"/>
      <c r="E623" s="852"/>
      <c r="F623" s="852"/>
      <c r="G623" s="852"/>
      <c r="H623" s="862"/>
      <c r="I623" s="854"/>
      <c r="J623" s="854"/>
      <c r="K623" s="854"/>
      <c r="L623" s="863"/>
      <c r="M623" s="852"/>
      <c r="N623" s="852"/>
      <c r="O623" s="852"/>
      <c r="P623" s="862"/>
      <c r="Q623" s="854"/>
      <c r="R623" s="854"/>
      <c r="S623" s="854"/>
      <c r="T623" s="863"/>
      <c r="U623" s="852"/>
      <c r="V623" s="852"/>
      <c r="W623" s="852"/>
      <c r="X623" s="862"/>
      <c r="Y623" s="854"/>
      <c r="Z623" s="854"/>
      <c r="AA623" s="854"/>
      <c r="AB623" s="863"/>
    </row>
    <row r="624" spans="1:28" ht="25.5" x14ac:dyDescent="0.2">
      <c r="A624" s="851" t="s">
        <v>3355</v>
      </c>
      <c r="B624" s="558" t="s">
        <v>3176</v>
      </c>
      <c r="C624" s="851">
        <f>'Series 1200 Input'!J624</f>
        <v>0</v>
      </c>
      <c r="D624" s="851" t="s">
        <v>451</v>
      </c>
      <c r="E624" s="852" t="s">
        <v>403</v>
      </c>
      <c r="F624" s="852" t="s">
        <v>403</v>
      </c>
      <c r="G624" s="852" t="s">
        <v>403</v>
      </c>
      <c r="H624" s="853" t="str">
        <f>IF((0=$C624),"",IFERROR(IF($C624&lt;50,$C624*E624,IF(AND(50&lt;=$C624,$C624&lt;=200),$C624*F624,IF($C624&gt;200,$C624*G624,"No Offer"))),"No Offer"))</f>
        <v/>
      </c>
      <c r="I624" s="854">
        <v>2</v>
      </c>
      <c r="J624" s="854">
        <v>2</v>
      </c>
      <c r="K624" s="854">
        <v>2</v>
      </c>
      <c r="L624" s="855" t="str">
        <f>IF((0=$C624),"",IFERROR(IF($C624&lt;50,$C624*I624,IF(AND(50&lt;=$C624,$C624&lt;=200),$C624*J624,IF($C624&gt;200,$C624*K624,"No Offer"))),"No Offer"))</f>
        <v/>
      </c>
      <c r="M624" s="852" t="s">
        <v>392</v>
      </c>
      <c r="N624" s="852" t="s">
        <v>392</v>
      </c>
      <c r="O624" s="852" t="s">
        <v>392</v>
      </c>
      <c r="P624" s="853" t="str">
        <f>IF((0=$C624),"",IFERROR(IF($C624&lt;50,$C624*M624,IF(AND(50&lt;=$C624,$C624&lt;=200),$C624*N624,IF($C624&gt;200,$C624*O624,"No Offer"))),"No Offer"))</f>
        <v/>
      </c>
      <c r="Q624" s="854">
        <v>2.2999999999999998</v>
      </c>
      <c r="R624" s="854">
        <v>1.84</v>
      </c>
      <c r="S624" s="854">
        <v>1.84</v>
      </c>
      <c r="T624" s="855" t="str">
        <f>IF((0=$C624),"",IFERROR(IF($C624&lt;50,$C624*Q624,IF(AND(50&lt;=$C624,$C624&lt;=200),$C624*R624,IF($C624&gt;200,$C624*S624,"No Offer"))),"No Offer"))</f>
        <v/>
      </c>
      <c r="U624" s="852">
        <v>1.52</v>
      </c>
      <c r="V624" s="852">
        <v>1.45</v>
      </c>
      <c r="W624" s="852">
        <v>1.45</v>
      </c>
      <c r="X624" s="853" t="str">
        <f>IF((0=$C624),"",IFERROR(IF($C624&lt;50,$C624*U624,IF(AND(50&lt;=$C624,$C624&lt;=200),$C624*V624,IF($C624&gt;200,$C624*W624,"No Offer"))),"No Offer"))</f>
        <v/>
      </c>
      <c r="Y624" s="854" t="s">
        <v>392</v>
      </c>
      <c r="Z624" s="854" t="s">
        <v>392</v>
      </c>
      <c r="AA624" s="854" t="s">
        <v>392</v>
      </c>
      <c r="AB624" s="855" t="str">
        <f>IF((0=$C624),"",IFERROR(IF($C624&lt;50,$C624*Y624,IF(AND(50&lt;=$C624,$C624&lt;=200),$C624*Z624,IF($C624&gt;200,$C624*AA624,"No Offer"))),"No Offer"))</f>
        <v/>
      </c>
    </row>
    <row r="625" spans="1:28" x14ac:dyDescent="0.2">
      <c r="A625" s="851"/>
      <c r="B625" s="558"/>
      <c r="C625" s="851"/>
      <c r="D625" s="851"/>
      <c r="E625" s="852"/>
      <c r="F625" s="852"/>
      <c r="G625" s="852"/>
      <c r="H625" s="862"/>
      <c r="I625" s="854"/>
      <c r="J625" s="854"/>
      <c r="K625" s="854"/>
      <c r="L625" s="863"/>
      <c r="M625" s="852"/>
      <c r="N625" s="852"/>
      <c r="O625" s="852"/>
      <c r="P625" s="862"/>
      <c r="Q625" s="854"/>
      <c r="R625" s="854"/>
      <c r="S625" s="854"/>
      <c r="T625" s="863"/>
      <c r="U625" s="852"/>
      <c r="V625" s="852"/>
      <c r="W625" s="852"/>
      <c r="X625" s="862"/>
      <c r="Y625" s="854"/>
      <c r="Z625" s="854"/>
      <c r="AA625" s="854"/>
      <c r="AB625" s="863"/>
    </row>
    <row r="626" spans="1:28" ht="25.5" x14ac:dyDescent="0.2">
      <c r="A626" s="851" t="s">
        <v>3356</v>
      </c>
      <c r="B626" s="558" t="s">
        <v>3178</v>
      </c>
      <c r="C626" s="851">
        <f>'Series 1200 Input'!J626</f>
        <v>0</v>
      </c>
      <c r="D626" s="851" t="s">
        <v>451</v>
      </c>
      <c r="E626" s="852" t="s">
        <v>403</v>
      </c>
      <c r="F626" s="852" t="s">
        <v>403</v>
      </c>
      <c r="G626" s="852" t="s">
        <v>403</v>
      </c>
      <c r="H626" s="853" t="str">
        <f>IF((0=$C626),"",IFERROR(IF($C626&lt;50,$C626*E626,IF(AND(50&lt;=$C626,$C626&lt;=200),$C626*F626,IF($C626&gt;200,$C626*G626,"No Offer"))),"No Offer"))</f>
        <v/>
      </c>
      <c r="I626" s="854">
        <v>2</v>
      </c>
      <c r="J626" s="854">
        <v>2</v>
      </c>
      <c r="K626" s="854">
        <v>2</v>
      </c>
      <c r="L626" s="855" t="str">
        <f>IF((0=$C626),"",IFERROR(IF($C626&lt;50,$C626*I626,IF(AND(50&lt;=$C626,$C626&lt;=200),$C626*J626,IF($C626&gt;200,$C626*K626,"No Offer"))),"No Offer"))</f>
        <v/>
      </c>
      <c r="M626" s="852" t="s">
        <v>392</v>
      </c>
      <c r="N626" s="852" t="s">
        <v>392</v>
      </c>
      <c r="O626" s="852" t="s">
        <v>392</v>
      </c>
      <c r="P626" s="853" t="str">
        <f>IF((0=$C626),"",IFERROR(IF($C626&lt;50,$C626*M626,IF(AND(50&lt;=$C626,$C626&lt;=200),$C626*N626,IF($C626&gt;200,$C626*O626,"No Offer"))),"No Offer"))</f>
        <v/>
      </c>
      <c r="Q626" s="854">
        <v>2.2999999999999998</v>
      </c>
      <c r="R626" s="854">
        <v>1.84</v>
      </c>
      <c r="S626" s="854">
        <v>1.84</v>
      </c>
      <c r="T626" s="855" t="str">
        <f>IF((0=$C626),"",IFERROR(IF($C626&lt;50,$C626*Q626,IF(AND(50&lt;=$C626,$C626&lt;=200),$C626*R626,IF($C626&gt;200,$C626*S626,"No Offer"))),"No Offer"))</f>
        <v/>
      </c>
      <c r="U626" s="852">
        <v>1.52</v>
      </c>
      <c r="V626" s="852">
        <v>1.45</v>
      </c>
      <c r="W626" s="852">
        <v>1.45</v>
      </c>
      <c r="X626" s="853" t="str">
        <f>IF((0=$C626),"",IFERROR(IF($C626&lt;50,$C626*U626,IF(AND(50&lt;=$C626,$C626&lt;=200),$C626*V626,IF($C626&gt;200,$C626*W626,"No Offer"))),"No Offer"))</f>
        <v/>
      </c>
      <c r="Y626" s="854" t="s">
        <v>392</v>
      </c>
      <c r="Z626" s="854" t="s">
        <v>392</v>
      </c>
      <c r="AA626" s="854" t="s">
        <v>392</v>
      </c>
      <c r="AB626" s="855" t="str">
        <f>IF((0=$C626),"",IFERROR(IF($C626&lt;50,$C626*Y626,IF(AND(50&lt;=$C626,$C626&lt;=200),$C626*Z626,IF($C626&gt;200,$C626*AA626,"No Offer"))),"No Offer"))</f>
        <v/>
      </c>
    </row>
    <row r="627" spans="1:28" x14ac:dyDescent="0.2">
      <c r="A627" s="851"/>
      <c r="B627" s="558"/>
      <c r="C627" s="851"/>
      <c r="D627" s="851"/>
      <c r="E627" s="852"/>
      <c r="F627" s="852"/>
      <c r="G627" s="852"/>
      <c r="H627" s="862"/>
      <c r="I627" s="854"/>
      <c r="J627" s="854"/>
      <c r="K627" s="854"/>
      <c r="L627" s="863"/>
      <c r="M627" s="852"/>
      <c r="N627" s="852"/>
      <c r="O627" s="852"/>
      <c r="P627" s="862"/>
      <c r="Q627" s="854"/>
      <c r="R627" s="854"/>
      <c r="S627" s="854"/>
      <c r="T627" s="863"/>
      <c r="U627" s="852"/>
      <c r="V627" s="852"/>
      <c r="W627" s="852"/>
      <c r="X627" s="862"/>
      <c r="Y627" s="854"/>
      <c r="Z627" s="854"/>
      <c r="AA627" s="854"/>
      <c r="AB627" s="863"/>
    </row>
    <row r="628" spans="1:28" ht="25.5" x14ac:dyDescent="0.2">
      <c r="A628" s="851" t="s">
        <v>3357</v>
      </c>
      <c r="B628" s="558" t="s">
        <v>3180</v>
      </c>
      <c r="C628" s="851">
        <f>'Series 1200 Input'!J628</f>
        <v>0</v>
      </c>
      <c r="D628" s="851" t="s">
        <v>451</v>
      </c>
      <c r="E628" s="852" t="s">
        <v>403</v>
      </c>
      <c r="F628" s="852" t="s">
        <v>403</v>
      </c>
      <c r="G628" s="852" t="s">
        <v>403</v>
      </c>
      <c r="H628" s="853" t="str">
        <f>IF((0=$C628),"",IFERROR(IF($C628&lt;50,$C628*E628,IF(AND(50&lt;=$C628,$C628&lt;=200),$C628*F628,IF($C628&gt;200,$C628*G628,"No Offer"))),"No Offer"))</f>
        <v/>
      </c>
      <c r="I628" s="854">
        <v>2</v>
      </c>
      <c r="J628" s="854">
        <v>2</v>
      </c>
      <c r="K628" s="854">
        <v>2</v>
      </c>
      <c r="L628" s="855" t="str">
        <f>IF((0=$C628),"",IFERROR(IF($C628&lt;50,$C628*I628,IF(AND(50&lt;=$C628,$C628&lt;=200),$C628*J628,IF($C628&gt;200,$C628*K628,"No Offer"))),"No Offer"))</f>
        <v/>
      </c>
      <c r="M628" s="852" t="s">
        <v>392</v>
      </c>
      <c r="N628" s="852" t="s">
        <v>392</v>
      </c>
      <c r="O628" s="852" t="s">
        <v>392</v>
      </c>
      <c r="P628" s="853" t="str">
        <f>IF((0=$C628),"",IFERROR(IF($C628&lt;50,$C628*M628,IF(AND(50&lt;=$C628,$C628&lt;=200),$C628*N628,IF($C628&gt;200,$C628*O628,"No Offer"))),"No Offer"))</f>
        <v/>
      </c>
      <c r="Q628" s="854">
        <v>2.2999999999999998</v>
      </c>
      <c r="R628" s="854">
        <v>1.84</v>
      </c>
      <c r="S628" s="854">
        <v>1.84</v>
      </c>
      <c r="T628" s="855" t="str">
        <f>IF((0=$C628),"",IFERROR(IF($C628&lt;50,$C628*Q628,IF(AND(50&lt;=$C628,$C628&lt;=200),$C628*R628,IF($C628&gt;200,$C628*S628,"No Offer"))),"No Offer"))</f>
        <v/>
      </c>
      <c r="U628" s="852">
        <v>1.52</v>
      </c>
      <c r="V628" s="852">
        <v>1.45</v>
      </c>
      <c r="W628" s="852">
        <v>1.45</v>
      </c>
      <c r="X628" s="853" t="str">
        <f>IF((0=$C628),"",IFERROR(IF($C628&lt;50,$C628*U628,IF(AND(50&lt;=$C628,$C628&lt;=200),$C628*V628,IF($C628&gt;200,$C628*W628,"No Offer"))),"No Offer"))</f>
        <v/>
      </c>
      <c r="Y628" s="854" t="s">
        <v>392</v>
      </c>
      <c r="Z628" s="854" t="s">
        <v>392</v>
      </c>
      <c r="AA628" s="854" t="s">
        <v>392</v>
      </c>
      <c r="AB628" s="855" t="str">
        <f>IF((0=$C628),"",IFERROR(IF($C628&lt;50,$C628*Y628,IF(AND(50&lt;=$C628,$C628&lt;=200),$C628*Z628,IF($C628&gt;200,$C628*AA628,"No Offer"))),"No Offer"))</f>
        <v/>
      </c>
    </row>
    <row r="629" spans="1:28" x14ac:dyDescent="0.2">
      <c r="A629" s="851"/>
      <c r="B629" s="558"/>
      <c r="C629" s="851"/>
      <c r="D629" s="851"/>
      <c r="E629" s="852"/>
      <c r="F629" s="852"/>
      <c r="G629" s="852"/>
      <c r="H629" s="862"/>
      <c r="I629" s="854"/>
      <c r="J629" s="854"/>
      <c r="K629" s="854"/>
      <c r="L629" s="863"/>
      <c r="M629" s="852"/>
      <c r="N629" s="852"/>
      <c r="O629" s="852"/>
      <c r="P629" s="862"/>
      <c r="Q629" s="854"/>
      <c r="R629" s="854"/>
      <c r="S629" s="854"/>
      <c r="T629" s="863"/>
      <c r="U629" s="852"/>
      <c r="V629" s="852"/>
      <c r="W629" s="852"/>
      <c r="X629" s="862"/>
      <c r="Y629" s="854"/>
      <c r="Z629" s="854"/>
      <c r="AA629" s="854"/>
      <c r="AB629" s="863"/>
    </row>
    <row r="630" spans="1:28" ht="25.5" x14ac:dyDescent="0.2">
      <c r="A630" s="851" t="s">
        <v>3358</v>
      </c>
      <c r="B630" s="558" t="s">
        <v>3182</v>
      </c>
      <c r="C630" s="851">
        <f>'Series 1200 Input'!J630</f>
        <v>0</v>
      </c>
      <c r="D630" s="851" t="s">
        <v>451</v>
      </c>
      <c r="E630" s="852" t="s">
        <v>403</v>
      </c>
      <c r="F630" s="852" t="s">
        <v>403</v>
      </c>
      <c r="G630" s="852" t="s">
        <v>403</v>
      </c>
      <c r="H630" s="853" t="str">
        <f>IF((0=$C630),"",IFERROR(IF($C630&lt;50,$C630*E630,IF(AND(50&lt;=$C630,$C630&lt;=200),$C630*F630,IF($C630&gt;200,$C630*G630,"No Offer"))),"No Offer"))</f>
        <v/>
      </c>
      <c r="I630" s="854">
        <v>2</v>
      </c>
      <c r="J630" s="854">
        <v>2</v>
      </c>
      <c r="K630" s="854">
        <v>2</v>
      </c>
      <c r="L630" s="855" t="str">
        <f>IF((0=$C630),"",IFERROR(IF($C630&lt;50,$C630*I630,IF(AND(50&lt;=$C630,$C630&lt;=200),$C630*J630,IF($C630&gt;200,$C630*K630,"No Offer"))),"No Offer"))</f>
        <v/>
      </c>
      <c r="M630" s="852" t="s">
        <v>392</v>
      </c>
      <c r="N630" s="852" t="s">
        <v>392</v>
      </c>
      <c r="O630" s="852" t="s">
        <v>392</v>
      </c>
      <c r="P630" s="853" t="str">
        <f>IF((0=$C630),"",IFERROR(IF($C630&lt;50,$C630*M630,IF(AND(50&lt;=$C630,$C630&lt;=200),$C630*N630,IF($C630&gt;200,$C630*O630,"No Offer"))),"No Offer"))</f>
        <v/>
      </c>
      <c r="Q630" s="854">
        <v>3.15</v>
      </c>
      <c r="R630" s="854">
        <v>2.5299999999999998</v>
      </c>
      <c r="S630" s="854">
        <v>2.5299999999999998</v>
      </c>
      <c r="T630" s="855" t="str">
        <f>IF((0=$C630),"",IFERROR(IF($C630&lt;50,$C630*Q630,IF(AND(50&lt;=$C630,$C630&lt;=200),$C630*R630,IF($C630&gt;200,$C630*S630,"No Offer"))),"No Offer"))</f>
        <v/>
      </c>
      <c r="U630" s="852">
        <v>2.02</v>
      </c>
      <c r="V630" s="852">
        <v>1.94</v>
      </c>
      <c r="W630" s="852">
        <v>1.94</v>
      </c>
      <c r="X630" s="853" t="str">
        <f>IF((0=$C630),"",IFERROR(IF($C630&lt;50,$C630*U630,IF(AND(50&lt;=$C630,$C630&lt;=200),$C630*V630,IF($C630&gt;200,$C630*W630,"No Offer"))),"No Offer"))</f>
        <v/>
      </c>
      <c r="Y630" s="854" t="s">
        <v>392</v>
      </c>
      <c r="Z630" s="854" t="s">
        <v>392</v>
      </c>
      <c r="AA630" s="854" t="s">
        <v>392</v>
      </c>
      <c r="AB630" s="855" t="str">
        <f>IF((0=$C630),"",IFERROR(IF($C630&lt;50,$C630*Y630,IF(AND(50&lt;=$C630,$C630&lt;=200),$C630*Z630,IF($C630&gt;200,$C630*AA630,"No Offer"))),"No Offer"))</f>
        <v/>
      </c>
    </row>
    <row r="631" spans="1:28" x14ac:dyDescent="0.2">
      <c r="A631" s="851"/>
      <c r="B631" s="558"/>
      <c r="C631" s="851"/>
      <c r="D631" s="851"/>
      <c r="E631" s="852"/>
      <c r="F631" s="852"/>
      <c r="G631" s="852"/>
      <c r="H631" s="862"/>
      <c r="I631" s="854"/>
      <c r="J631" s="854"/>
      <c r="K631" s="854"/>
      <c r="L631" s="863"/>
      <c r="M631" s="852"/>
      <c r="N631" s="852"/>
      <c r="O631" s="852"/>
      <c r="P631" s="862"/>
      <c r="Q631" s="854"/>
      <c r="R631" s="854"/>
      <c r="S631" s="854"/>
      <c r="T631" s="863"/>
      <c r="U631" s="852"/>
      <c r="V631" s="852"/>
      <c r="W631" s="852"/>
      <c r="X631" s="862"/>
      <c r="Y631" s="854"/>
      <c r="Z631" s="854"/>
      <c r="AA631" s="854"/>
      <c r="AB631" s="863"/>
    </row>
    <row r="632" spans="1:28" ht="25.5" x14ac:dyDescent="0.2">
      <c r="A632" s="851" t="s">
        <v>3359</v>
      </c>
      <c r="B632" s="558" t="s">
        <v>3184</v>
      </c>
      <c r="C632" s="851">
        <f>'Series 1200 Input'!J632</f>
        <v>0</v>
      </c>
      <c r="D632" s="851" t="s">
        <v>451</v>
      </c>
      <c r="E632" s="852" t="s">
        <v>403</v>
      </c>
      <c r="F632" s="852" t="s">
        <v>403</v>
      </c>
      <c r="G632" s="852" t="s">
        <v>403</v>
      </c>
      <c r="H632" s="853" t="str">
        <f>IF((0=$C632),"",IFERROR(IF($C632&lt;50,$C632*E632,IF(AND(50&lt;=$C632,$C632&lt;=200),$C632*F632,IF($C632&gt;200,$C632*G632,"No Offer"))),"No Offer"))</f>
        <v/>
      </c>
      <c r="I632" s="854">
        <v>2</v>
      </c>
      <c r="J632" s="854">
        <v>2</v>
      </c>
      <c r="K632" s="854">
        <v>2</v>
      </c>
      <c r="L632" s="855" t="str">
        <f>IF((0=$C632),"",IFERROR(IF($C632&lt;50,$C632*I632,IF(AND(50&lt;=$C632,$C632&lt;=200),$C632*J632,IF($C632&gt;200,$C632*K632,"No Offer"))),"No Offer"))</f>
        <v/>
      </c>
      <c r="M632" s="852" t="s">
        <v>392</v>
      </c>
      <c r="N632" s="852" t="s">
        <v>392</v>
      </c>
      <c r="O632" s="852" t="s">
        <v>392</v>
      </c>
      <c r="P632" s="853" t="str">
        <f>IF((0=$C632),"",IFERROR(IF($C632&lt;50,$C632*M632,IF(AND(50&lt;=$C632,$C632&lt;=200),$C632*N632,IF($C632&gt;200,$C632*O632,"No Offer"))),"No Offer"))</f>
        <v/>
      </c>
      <c r="Q632" s="854">
        <v>3.15</v>
      </c>
      <c r="R632" s="854">
        <v>2.5299999999999998</v>
      </c>
      <c r="S632" s="854">
        <v>2.5299999999999998</v>
      </c>
      <c r="T632" s="855" t="str">
        <f>IF((0=$C632),"",IFERROR(IF($C632&lt;50,$C632*Q632,IF(AND(50&lt;=$C632,$C632&lt;=200),$C632*R632,IF($C632&gt;200,$C632*S632,"No Offer"))),"No Offer"))</f>
        <v/>
      </c>
      <c r="U632" s="852">
        <v>2.02</v>
      </c>
      <c r="V632" s="852">
        <v>1.94</v>
      </c>
      <c r="W632" s="852">
        <v>1.94</v>
      </c>
      <c r="X632" s="853" t="str">
        <f>IF((0=$C632),"",IFERROR(IF($C632&lt;50,$C632*U632,IF(AND(50&lt;=$C632,$C632&lt;=200),$C632*V632,IF($C632&gt;200,$C632*W632,"No Offer"))),"No Offer"))</f>
        <v/>
      </c>
      <c r="Y632" s="854" t="s">
        <v>392</v>
      </c>
      <c r="Z632" s="854" t="s">
        <v>392</v>
      </c>
      <c r="AA632" s="854" t="s">
        <v>392</v>
      </c>
      <c r="AB632" s="855" t="str">
        <f>IF((0=$C632),"",IFERROR(IF($C632&lt;50,$C632*Y632,IF(AND(50&lt;=$C632,$C632&lt;=200),$C632*Z632,IF($C632&gt;200,$C632*AA632,"No Offer"))),"No Offer"))</f>
        <v/>
      </c>
    </row>
    <row r="633" spans="1:28" x14ac:dyDescent="0.2">
      <c r="A633" s="851"/>
      <c r="B633" s="558"/>
      <c r="C633" s="851"/>
      <c r="D633" s="851"/>
      <c r="E633" s="852"/>
      <c r="F633" s="852"/>
      <c r="G633" s="852"/>
      <c r="H633" s="862"/>
      <c r="I633" s="854"/>
      <c r="J633" s="854"/>
      <c r="K633" s="854"/>
      <c r="L633" s="863"/>
      <c r="M633" s="852"/>
      <c r="N633" s="852"/>
      <c r="O633" s="852"/>
      <c r="P633" s="862"/>
      <c r="Q633" s="854"/>
      <c r="R633" s="854"/>
      <c r="S633" s="854"/>
      <c r="T633" s="863"/>
      <c r="U633" s="852"/>
      <c r="V633" s="852"/>
      <c r="W633" s="852"/>
      <c r="X633" s="862"/>
      <c r="Y633" s="854"/>
      <c r="Z633" s="854"/>
      <c r="AA633" s="854"/>
      <c r="AB633" s="863"/>
    </row>
    <row r="634" spans="1:28" ht="25.5" x14ac:dyDescent="0.2">
      <c r="A634" s="851" t="s">
        <v>3360</v>
      </c>
      <c r="B634" s="687" t="s">
        <v>3186</v>
      </c>
      <c r="C634" s="851">
        <f>'Series 1200 Input'!J634</f>
        <v>0</v>
      </c>
      <c r="D634" s="851" t="s">
        <v>451</v>
      </c>
      <c r="E634" s="852" t="s">
        <v>403</v>
      </c>
      <c r="F634" s="852" t="s">
        <v>403</v>
      </c>
      <c r="G634" s="852" t="s">
        <v>403</v>
      </c>
      <c r="H634" s="853" t="str">
        <f>IF((0=$C634),"",IFERROR(IF($C634&lt;50,$C634*E634,IF(AND(50&lt;=$C634,$C634&lt;=200),$C634*F634,IF($C634&gt;200,$C634*G634,"No Offer"))),"No Offer"))</f>
        <v/>
      </c>
      <c r="I634" s="854">
        <v>2</v>
      </c>
      <c r="J634" s="854">
        <v>2</v>
      </c>
      <c r="K634" s="854">
        <v>2</v>
      </c>
      <c r="L634" s="855" t="str">
        <f>IF((0=$C634),"",IFERROR(IF($C634&lt;50,$C634*I634,IF(AND(50&lt;=$C634,$C634&lt;=200),$C634*J634,IF($C634&gt;200,$C634*K634,"No Offer"))),"No Offer"))</f>
        <v/>
      </c>
      <c r="M634" s="852" t="s">
        <v>392</v>
      </c>
      <c r="N634" s="852" t="s">
        <v>392</v>
      </c>
      <c r="O634" s="852" t="s">
        <v>392</v>
      </c>
      <c r="P634" s="853" t="str">
        <f>IF((0=$C634),"",IFERROR(IF($C634&lt;50,$C634*M634,IF(AND(50&lt;=$C634,$C634&lt;=200),$C634*N634,IF($C634&gt;200,$C634*O634,"No Offer"))),"No Offer"))</f>
        <v/>
      </c>
      <c r="Q634" s="854">
        <v>3.15</v>
      </c>
      <c r="R634" s="854">
        <v>2.5299999999999998</v>
      </c>
      <c r="S634" s="854">
        <v>2.5299999999999998</v>
      </c>
      <c r="T634" s="855" t="str">
        <f>IF((0=$C634),"",IFERROR(IF($C634&lt;50,$C634*Q634,IF(AND(50&lt;=$C634,$C634&lt;=200),$C634*R634,IF($C634&gt;200,$C634*S634,"No Offer"))),"No Offer"))</f>
        <v/>
      </c>
      <c r="U634" s="852">
        <v>2.2999999999999998</v>
      </c>
      <c r="V634" s="852">
        <v>2.2000000000000002</v>
      </c>
      <c r="W634" s="852">
        <v>2.2000000000000002</v>
      </c>
      <c r="X634" s="853" t="str">
        <f>IF((0=$C634),"",IFERROR(IF($C634&lt;50,$C634*U634,IF(AND(50&lt;=$C634,$C634&lt;=200),$C634*V634,IF($C634&gt;200,$C634*W634,"No Offer"))),"No Offer"))</f>
        <v/>
      </c>
      <c r="Y634" s="854" t="s">
        <v>392</v>
      </c>
      <c r="Z634" s="854" t="s">
        <v>392</v>
      </c>
      <c r="AA634" s="854" t="s">
        <v>392</v>
      </c>
      <c r="AB634" s="855" t="str">
        <f>IF((0=$C634),"",IFERROR(IF($C634&lt;50,$C634*Y634,IF(AND(50&lt;=$C634,$C634&lt;=200),$C634*Z634,IF($C634&gt;200,$C634*AA634,"No Offer"))),"No Offer"))</f>
        <v/>
      </c>
    </row>
    <row r="635" spans="1:28" x14ac:dyDescent="0.2">
      <c r="A635" s="851"/>
      <c r="B635" s="558"/>
      <c r="C635" s="877"/>
      <c r="D635" s="851"/>
      <c r="E635" s="852"/>
      <c r="F635" s="852"/>
      <c r="G635" s="852"/>
      <c r="H635" s="862"/>
      <c r="I635" s="878"/>
      <c r="J635" s="878"/>
      <c r="K635" s="878"/>
      <c r="L635" s="863"/>
      <c r="M635" s="852"/>
      <c r="N635" s="852"/>
      <c r="O635" s="852"/>
      <c r="P635" s="862"/>
      <c r="Q635" s="854"/>
      <c r="R635" s="854"/>
      <c r="S635" s="854"/>
      <c r="T635" s="863"/>
      <c r="U635" s="852"/>
      <c r="V635" s="852"/>
      <c r="W635" s="852"/>
      <c r="X635" s="862"/>
      <c r="Y635" s="854"/>
      <c r="Z635" s="854"/>
      <c r="AA635" s="854"/>
      <c r="AB635" s="863"/>
    </row>
    <row r="636" spans="1:28" ht="25.5" x14ac:dyDescent="0.2">
      <c r="A636" s="851" t="s">
        <v>3361</v>
      </c>
      <c r="B636" s="558" t="s">
        <v>3188</v>
      </c>
      <c r="C636" s="851">
        <f>'Series 1200 Input'!J636</f>
        <v>0</v>
      </c>
      <c r="D636" s="851" t="s">
        <v>451</v>
      </c>
      <c r="E636" s="852" t="s">
        <v>403</v>
      </c>
      <c r="F636" s="852" t="s">
        <v>403</v>
      </c>
      <c r="G636" s="852" t="s">
        <v>403</v>
      </c>
      <c r="H636" s="853" t="str">
        <f>IF((0=$C636),"",IFERROR(IF($C636&lt;50,$C636*E636,IF(AND(50&lt;=$C636,$C636&lt;=200),$C636*F636,IF($C636&gt;200,$C636*G636,"No Offer"))),"No Offer"))</f>
        <v/>
      </c>
      <c r="I636" s="854">
        <v>2</v>
      </c>
      <c r="J636" s="854">
        <v>2</v>
      </c>
      <c r="K636" s="854">
        <v>2</v>
      </c>
      <c r="L636" s="855" t="str">
        <f>IF((0=$C636),"",IFERROR(IF($C636&lt;50,$C636*I636,IF(AND(50&lt;=$C636,$C636&lt;=200),$C636*J636,IF($C636&gt;200,$C636*K636,"No Offer"))),"No Offer"))</f>
        <v/>
      </c>
      <c r="M636" s="852" t="s">
        <v>392</v>
      </c>
      <c r="N636" s="852" t="s">
        <v>392</v>
      </c>
      <c r="O636" s="852" t="s">
        <v>392</v>
      </c>
      <c r="P636" s="853" t="str">
        <f>IF((0=$C636),"",IFERROR(IF($C636&lt;50,$C636*M636,IF(AND(50&lt;=$C636,$C636&lt;=200),$C636*N636,IF($C636&gt;200,$C636*O636,"No Offer"))),"No Offer"))</f>
        <v/>
      </c>
      <c r="Q636" s="854">
        <v>3.15</v>
      </c>
      <c r="R636" s="854">
        <v>2.5299999999999998</v>
      </c>
      <c r="S636" s="854">
        <v>2.5299999999999998</v>
      </c>
      <c r="T636" s="855" t="str">
        <f>IF((0=$C636),"",IFERROR(IF($C636&lt;50,$C636*Q636,IF(AND(50&lt;=$C636,$C636&lt;=200),$C636*R636,IF($C636&gt;200,$C636*S636,"No Offer"))),"No Offer"))</f>
        <v/>
      </c>
      <c r="U636" s="852">
        <v>2.2999999999999998</v>
      </c>
      <c r="V636" s="852">
        <v>2.2000000000000002</v>
      </c>
      <c r="W636" s="852">
        <v>2.2000000000000002</v>
      </c>
      <c r="X636" s="853" t="str">
        <f>IF((0=$C636),"",IFERROR(IF($C636&lt;50,$C636*U636,IF(AND(50&lt;=$C636,$C636&lt;=200),$C636*V636,IF($C636&gt;200,$C636*W636,"No Offer"))),"No Offer"))</f>
        <v/>
      </c>
      <c r="Y636" s="854" t="s">
        <v>392</v>
      </c>
      <c r="Z636" s="854" t="s">
        <v>392</v>
      </c>
      <c r="AA636" s="854" t="s">
        <v>392</v>
      </c>
      <c r="AB636" s="855" t="str">
        <f>IF((0=$C636),"",IFERROR(IF($C636&lt;50,$C636*Y636,IF(AND(50&lt;=$C636,$C636&lt;=200),$C636*Z636,IF($C636&gt;200,$C636*AA636,"No Offer"))),"No Offer"))</f>
        <v/>
      </c>
    </row>
    <row r="637" spans="1:28" x14ac:dyDescent="0.2">
      <c r="A637" s="851"/>
      <c r="B637" s="597"/>
      <c r="C637" s="851"/>
      <c r="D637" s="851"/>
      <c r="E637" s="852"/>
      <c r="F637" s="852"/>
      <c r="G637" s="852"/>
      <c r="H637" s="862"/>
      <c r="I637" s="854"/>
      <c r="J637" s="854"/>
      <c r="K637" s="854"/>
      <c r="L637" s="863"/>
      <c r="M637" s="852"/>
      <c r="N637" s="852"/>
      <c r="O637" s="852"/>
      <c r="P637" s="862"/>
      <c r="Q637" s="854"/>
      <c r="R637" s="854"/>
      <c r="S637" s="854"/>
      <c r="T637" s="863"/>
      <c r="U637" s="852"/>
      <c r="V637" s="852"/>
      <c r="W637" s="852"/>
      <c r="X637" s="862"/>
      <c r="Y637" s="854"/>
      <c r="Z637" s="854"/>
      <c r="AA637" s="854"/>
      <c r="AB637" s="863"/>
    </row>
    <row r="638" spans="1:28" ht="25.5" x14ac:dyDescent="0.2">
      <c r="A638" s="851" t="s">
        <v>3362</v>
      </c>
      <c r="B638" s="558" t="s">
        <v>3190</v>
      </c>
      <c r="C638" s="856">
        <f>'Series 1200 Input'!J638</f>
        <v>0</v>
      </c>
      <c r="D638" s="851" t="s">
        <v>451</v>
      </c>
      <c r="E638" s="852" t="s">
        <v>403</v>
      </c>
      <c r="F638" s="852" t="s">
        <v>403</v>
      </c>
      <c r="G638" s="852" t="s">
        <v>403</v>
      </c>
      <c r="H638" s="853" t="str">
        <f>IF((0=$C638),"",IFERROR(IF($C638&lt;50,$C638*E638,IF(AND(50&lt;=$C638,$C638&lt;=200),$C638*F638,IF($C638&gt;200,$C638*G638,"No Offer"))),"No Offer"))</f>
        <v/>
      </c>
      <c r="I638" s="854">
        <v>2</v>
      </c>
      <c r="J638" s="854">
        <v>2</v>
      </c>
      <c r="K638" s="854">
        <v>2</v>
      </c>
      <c r="L638" s="855" t="str">
        <f>IF((0=$C638),"",IFERROR(IF($C638&lt;50,$C638*I638,IF(AND(50&lt;=$C638,$C638&lt;=200),$C638*J638,IF($C638&gt;200,$C638*K638,"No Offer"))),"No Offer"))</f>
        <v/>
      </c>
      <c r="M638" s="852" t="s">
        <v>392</v>
      </c>
      <c r="N638" s="852" t="s">
        <v>392</v>
      </c>
      <c r="O638" s="852" t="s">
        <v>392</v>
      </c>
      <c r="P638" s="853" t="str">
        <f>IF((0=$C638),"",IFERROR(IF($C638&lt;50,$C638*M638,IF(AND(50&lt;=$C638,$C638&lt;=200),$C638*N638,IF($C638&gt;200,$C638*O638,"No Offer"))),"No Offer"))</f>
        <v/>
      </c>
      <c r="Q638" s="854">
        <v>3.6</v>
      </c>
      <c r="R638" s="854">
        <v>2.88</v>
      </c>
      <c r="S638" s="854">
        <v>2.88</v>
      </c>
      <c r="T638" s="855" t="str">
        <f>IF((0=$C638),"",IFERROR(IF($C638&lt;50,$C638*Q638,IF(AND(50&lt;=$C638,$C638&lt;=200),$C638*R638,IF($C638&gt;200,$C638*S638,"No Offer"))),"No Offer"))</f>
        <v/>
      </c>
      <c r="U638" s="852">
        <v>2.5299999999999998</v>
      </c>
      <c r="V638" s="852">
        <v>2.42</v>
      </c>
      <c r="W638" s="852">
        <v>2.42</v>
      </c>
      <c r="X638" s="853" t="str">
        <f>IF((0=$C638),"",IFERROR(IF($C638&lt;50,$C638*U638,IF(AND(50&lt;=$C638,$C638&lt;=200),$C638*V638,IF($C638&gt;200,$C638*W638,"No Offer"))),"No Offer"))</f>
        <v/>
      </c>
      <c r="Y638" s="854" t="s">
        <v>392</v>
      </c>
      <c r="Z638" s="854" t="s">
        <v>392</v>
      </c>
      <c r="AA638" s="854" t="s">
        <v>392</v>
      </c>
      <c r="AB638" s="855" t="str">
        <f>IF((0=$C638),"",IFERROR(IF($C638&lt;50,$C638*Y638,IF(AND(50&lt;=$C638,$C638&lt;=200),$C638*Z638,IF($C638&gt;200,$C638*AA638,"No Offer"))),"No Offer"))</f>
        <v/>
      </c>
    </row>
    <row r="639" spans="1:28" x14ac:dyDescent="0.2">
      <c r="A639" s="851"/>
      <c r="B639" s="558"/>
      <c r="C639" s="851"/>
      <c r="D639" s="851"/>
      <c r="E639" s="852"/>
      <c r="F639" s="852"/>
      <c r="G639" s="852"/>
      <c r="H639" s="862"/>
      <c r="I639" s="854"/>
      <c r="J639" s="854"/>
      <c r="K639" s="854"/>
      <c r="L639" s="863"/>
      <c r="M639" s="852"/>
      <c r="N639" s="852"/>
      <c r="O639" s="852"/>
      <c r="P639" s="862"/>
      <c r="Q639" s="854"/>
      <c r="R639" s="854"/>
      <c r="S639" s="854"/>
      <c r="T639" s="863"/>
      <c r="U639" s="852"/>
      <c r="V639" s="852"/>
      <c r="W639" s="852"/>
      <c r="X639" s="862"/>
      <c r="Y639" s="854"/>
      <c r="Z639" s="854"/>
      <c r="AA639" s="854"/>
      <c r="AB639" s="863"/>
    </row>
    <row r="640" spans="1:28" ht="25.5" x14ac:dyDescent="0.2">
      <c r="A640" s="851" t="s">
        <v>3363</v>
      </c>
      <c r="B640" s="558" t="s">
        <v>3192</v>
      </c>
      <c r="C640" s="851">
        <f>'Series 1200 Input'!J640</f>
        <v>0</v>
      </c>
      <c r="D640" s="851" t="s">
        <v>451</v>
      </c>
      <c r="E640" s="852" t="s">
        <v>403</v>
      </c>
      <c r="F640" s="852" t="s">
        <v>403</v>
      </c>
      <c r="G640" s="852" t="s">
        <v>403</v>
      </c>
      <c r="H640" s="853" t="str">
        <f>IF((0=$C640),"",IFERROR(IF($C640&lt;50,$C640*E640,IF(AND(50&lt;=$C640,$C640&lt;=200),$C640*F640,IF($C640&gt;200,$C640*G640,"No Offer"))),"No Offer"))</f>
        <v/>
      </c>
      <c r="I640" s="854">
        <v>2</v>
      </c>
      <c r="J640" s="854">
        <v>2</v>
      </c>
      <c r="K640" s="854">
        <v>2</v>
      </c>
      <c r="L640" s="855" t="str">
        <f>IF((0=$C640),"",IFERROR(IF($C640&lt;50,$C640*I640,IF(AND(50&lt;=$C640,$C640&lt;=200),$C640*J640,IF($C640&gt;200,$C640*K640,"No Offer"))),"No Offer"))</f>
        <v/>
      </c>
      <c r="M640" s="852" t="s">
        <v>392</v>
      </c>
      <c r="N640" s="852" t="s">
        <v>392</v>
      </c>
      <c r="O640" s="852" t="s">
        <v>392</v>
      </c>
      <c r="P640" s="853" t="str">
        <f>IF((0=$C640),"",IFERROR(IF($C640&lt;50,$C640*M640,IF(AND(50&lt;=$C640,$C640&lt;=200),$C640*N640,IF($C640&gt;200,$C640*O640,"No Offer"))),"No Offer"))</f>
        <v/>
      </c>
      <c r="Q640" s="854">
        <v>4.5999999999999996</v>
      </c>
      <c r="R640" s="854">
        <v>3.68</v>
      </c>
      <c r="S640" s="854">
        <v>3.68</v>
      </c>
      <c r="T640" s="855" t="str">
        <f>IF((0=$C640),"",IFERROR(IF($C640&lt;50,$C640*Q640,IF(AND(50&lt;=$C640,$C640&lt;=200),$C640*R640,IF($C640&gt;200,$C640*S640,"No Offer"))),"No Offer"))</f>
        <v/>
      </c>
      <c r="U640" s="852">
        <v>3.04</v>
      </c>
      <c r="V640" s="852">
        <v>2.9</v>
      </c>
      <c r="W640" s="852">
        <v>2.9</v>
      </c>
      <c r="X640" s="853" t="str">
        <f>IF((0=$C640),"",IFERROR(IF($C640&lt;50,$C640*U640,IF(AND(50&lt;=$C640,$C640&lt;=200),$C640*V640,IF($C640&gt;200,$C640*W640,"No Offer"))),"No Offer"))</f>
        <v/>
      </c>
      <c r="Y640" s="854" t="s">
        <v>392</v>
      </c>
      <c r="Z640" s="854" t="s">
        <v>392</v>
      </c>
      <c r="AA640" s="854" t="s">
        <v>392</v>
      </c>
      <c r="AB640" s="855" t="str">
        <f>IF((0=$C640),"",IFERROR(IF($C640&lt;50,$C640*Y640,IF(AND(50&lt;=$C640,$C640&lt;=200),$C640*Z640,IF($C640&gt;200,$C640*AA640,"No Offer"))),"No Offer"))</f>
        <v/>
      </c>
    </row>
    <row r="641" spans="1:28" x14ac:dyDescent="0.2">
      <c r="A641" s="851"/>
      <c r="B641" s="558"/>
      <c r="C641" s="851"/>
      <c r="D641" s="851"/>
      <c r="E641" s="852"/>
      <c r="F641" s="852"/>
      <c r="G641" s="852"/>
      <c r="H641" s="862"/>
      <c r="I641" s="854"/>
      <c r="J641" s="854"/>
      <c r="K641" s="854"/>
      <c r="L641" s="863"/>
      <c r="M641" s="852"/>
      <c r="N641" s="852"/>
      <c r="O641" s="852"/>
      <c r="P641" s="862"/>
      <c r="Q641" s="854"/>
      <c r="R641" s="854"/>
      <c r="S641" s="854"/>
      <c r="T641" s="863"/>
      <c r="U641" s="852"/>
      <c r="V641" s="852"/>
      <c r="W641" s="852"/>
      <c r="X641" s="862"/>
      <c r="Y641" s="854"/>
      <c r="Z641" s="854"/>
      <c r="AA641" s="854"/>
      <c r="AB641" s="863"/>
    </row>
    <row r="642" spans="1:28" ht="25.5" x14ac:dyDescent="0.2">
      <c r="A642" s="851" t="s">
        <v>3364</v>
      </c>
      <c r="B642" s="558" t="s">
        <v>3194</v>
      </c>
      <c r="C642" s="851">
        <f>'Series 1200 Input'!J642</f>
        <v>0</v>
      </c>
      <c r="D642" s="851" t="s">
        <v>451</v>
      </c>
      <c r="E642" s="852" t="s">
        <v>403</v>
      </c>
      <c r="F642" s="852" t="s">
        <v>403</v>
      </c>
      <c r="G642" s="852" t="s">
        <v>403</v>
      </c>
      <c r="H642" s="853" t="str">
        <f>IF((0=$C642),"",IFERROR(IF($C642&lt;50,$C642*E642,IF(AND(50&lt;=$C642,$C642&lt;=200),$C642*F642,IF($C642&gt;200,$C642*G642,"No Offer"))),"No Offer"))</f>
        <v/>
      </c>
      <c r="I642" s="854">
        <v>2</v>
      </c>
      <c r="J642" s="854">
        <v>2</v>
      </c>
      <c r="K642" s="854">
        <v>2</v>
      </c>
      <c r="L642" s="855" t="str">
        <f>IF((0=$C642),"",IFERROR(IF($C642&lt;50,$C642*I642,IF(AND(50&lt;=$C642,$C642&lt;=200),$C642*J642,IF($C642&gt;200,$C642*K642,"No Offer"))),"No Offer"))</f>
        <v/>
      </c>
      <c r="M642" s="852" t="s">
        <v>392</v>
      </c>
      <c r="N642" s="852" t="s">
        <v>392</v>
      </c>
      <c r="O642" s="852" t="s">
        <v>392</v>
      </c>
      <c r="P642" s="853" t="str">
        <f>IF((0=$C642),"",IFERROR(IF($C642&lt;50,$C642*M642,IF(AND(50&lt;=$C642,$C642&lt;=200),$C642*N642,IF($C642&gt;200,$C642*O642,"No Offer"))),"No Offer"))</f>
        <v/>
      </c>
      <c r="Q642" s="854">
        <v>5.75</v>
      </c>
      <c r="R642" s="854">
        <v>4.5999999999999996</v>
      </c>
      <c r="S642" s="854">
        <v>4.5999999999999996</v>
      </c>
      <c r="T642" s="855" t="str">
        <f>IF((0=$C642),"",IFERROR(IF($C642&lt;50,$C642*Q642,IF(AND(50&lt;=$C642,$C642&lt;=200),$C642*R642,IF($C642&gt;200,$C642*S642,"No Offer"))),"No Offer"))</f>
        <v/>
      </c>
      <c r="U642" s="852">
        <v>4.5999999999999996</v>
      </c>
      <c r="V642" s="852">
        <v>4.4000000000000004</v>
      </c>
      <c r="W642" s="852">
        <v>4.4000000000000004</v>
      </c>
      <c r="X642" s="853" t="str">
        <f>IF((0=$C642),"",IFERROR(IF($C642&lt;50,$C642*U642,IF(AND(50&lt;=$C642,$C642&lt;=200),$C642*V642,IF($C642&gt;200,$C642*W642,"No Offer"))),"No Offer"))</f>
        <v/>
      </c>
      <c r="Y642" s="854" t="s">
        <v>392</v>
      </c>
      <c r="Z642" s="854" t="s">
        <v>392</v>
      </c>
      <c r="AA642" s="854" t="s">
        <v>392</v>
      </c>
      <c r="AB642" s="855" t="str">
        <f>IF((0=$C642),"",IFERROR(IF($C642&lt;50,$C642*Y642,IF(AND(50&lt;=$C642,$C642&lt;=200),$C642*Z642,IF($C642&gt;200,$C642*AA642,"No Offer"))),"No Offer"))</f>
        <v/>
      </c>
    </row>
    <row r="643" spans="1:28" x14ac:dyDescent="0.2">
      <c r="A643" s="851"/>
      <c r="B643" s="558"/>
      <c r="C643" s="851"/>
      <c r="D643" s="851"/>
      <c r="E643" s="852"/>
      <c r="F643" s="852"/>
      <c r="G643" s="852"/>
      <c r="H643" s="862"/>
      <c r="I643" s="854"/>
      <c r="J643" s="854"/>
      <c r="K643" s="854"/>
      <c r="L643" s="863"/>
      <c r="M643" s="852"/>
      <c r="N643" s="852"/>
      <c r="O643" s="852"/>
      <c r="P643" s="862"/>
      <c r="Q643" s="854"/>
      <c r="R643" s="854"/>
      <c r="S643" s="854"/>
      <c r="T643" s="863"/>
      <c r="U643" s="852"/>
      <c r="V643" s="852"/>
      <c r="W643" s="852"/>
      <c r="X643" s="862"/>
      <c r="Y643" s="854"/>
      <c r="Z643" s="854"/>
      <c r="AA643" s="854"/>
      <c r="AB643" s="863"/>
    </row>
    <row r="644" spans="1:28" ht="25.5" x14ac:dyDescent="0.2">
      <c r="A644" s="851" t="s">
        <v>3365</v>
      </c>
      <c r="B644" s="558" t="s">
        <v>3196</v>
      </c>
      <c r="C644" s="851">
        <f>'Series 1200 Input'!J644</f>
        <v>0</v>
      </c>
      <c r="D644" s="851" t="s">
        <v>451</v>
      </c>
      <c r="E644" s="852" t="s">
        <v>403</v>
      </c>
      <c r="F644" s="852" t="s">
        <v>403</v>
      </c>
      <c r="G644" s="852" t="s">
        <v>403</v>
      </c>
      <c r="H644" s="853" t="str">
        <f>IF((0=$C644),"",IFERROR(IF($C644&lt;50,$C644*E644,IF(AND(50&lt;=$C644,$C644&lt;=200),$C644*F644,IF($C644&gt;200,$C644*G644,"No Offer"))),"No Offer"))</f>
        <v/>
      </c>
      <c r="I644" s="854">
        <v>2</v>
      </c>
      <c r="J644" s="854">
        <v>2</v>
      </c>
      <c r="K644" s="854">
        <v>2</v>
      </c>
      <c r="L644" s="855" t="str">
        <f>IF((0=$C644),"",IFERROR(IF($C644&lt;50,$C644*I644,IF(AND(50&lt;=$C644,$C644&lt;=200),$C644*J644,IF($C644&gt;200,$C644*K644,"No Offer"))),"No Offer"))</f>
        <v/>
      </c>
      <c r="M644" s="852" t="s">
        <v>392</v>
      </c>
      <c r="N644" s="852" t="s">
        <v>392</v>
      </c>
      <c r="O644" s="852" t="s">
        <v>392</v>
      </c>
      <c r="P644" s="853" t="str">
        <f>IF((0=$C644),"",IFERROR(IF($C644&lt;50,$C644*M644,IF(AND(50&lt;=$C644,$C644&lt;=200),$C644*N644,IF($C644&gt;200,$C644*O644,"No Offer"))),"No Offer"))</f>
        <v/>
      </c>
      <c r="Q644" s="854">
        <v>7.15</v>
      </c>
      <c r="R644" s="854">
        <v>5.75</v>
      </c>
      <c r="S644" s="854">
        <v>5.75</v>
      </c>
      <c r="T644" s="855" t="str">
        <f>IF((0=$C644),"",IFERROR(IF($C644&lt;50,$C644*Q644,IF(AND(50&lt;=$C644,$C644&lt;=200),$C644*R644,IF($C644&gt;200,$C644*S644,"No Offer"))),"No Offer"))</f>
        <v/>
      </c>
      <c r="U644" s="852">
        <v>5.75</v>
      </c>
      <c r="V644" s="852">
        <v>5.5</v>
      </c>
      <c r="W644" s="852">
        <v>5.5</v>
      </c>
      <c r="X644" s="853" t="str">
        <f>IF((0=$C644),"",IFERROR(IF($C644&lt;50,$C644*U644,IF(AND(50&lt;=$C644,$C644&lt;=200),$C644*V644,IF($C644&gt;200,$C644*W644,"No Offer"))),"No Offer"))</f>
        <v/>
      </c>
      <c r="Y644" s="854" t="s">
        <v>392</v>
      </c>
      <c r="Z644" s="854" t="s">
        <v>392</v>
      </c>
      <c r="AA644" s="854" t="s">
        <v>392</v>
      </c>
      <c r="AB644" s="855" t="str">
        <f>IF((0=$C644),"",IFERROR(IF($C644&lt;50,$C644*Y644,IF(AND(50&lt;=$C644,$C644&lt;=200),$C644*Z644,IF($C644&gt;200,$C644*AA644,"No Offer"))),"No Offer"))</f>
        <v/>
      </c>
    </row>
    <row r="645" spans="1:28" x14ac:dyDescent="0.2">
      <c r="A645" s="851"/>
      <c r="B645" s="558"/>
      <c r="C645" s="851"/>
      <c r="D645" s="851"/>
      <c r="E645" s="852"/>
      <c r="F645" s="852"/>
      <c r="G645" s="852"/>
      <c r="H645" s="862"/>
      <c r="I645" s="854"/>
      <c r="J645" s="854"/>
      <c r="K645" s="854"/>
      <c r="L645" s="863"/>
      <c r="M645" s="852"/>
      <c r="N645" s="852"/>
      <c r="O645" s="852"/>
      <c r="P645" s="862"/>
      <c r="Q645" s="854"/>
      <c r="R645" s="854"/>
      <c r="S645" s="854"/>
      <c r="T645" s="863"/>
      <c r="U645" s="852"/>
      <c r="V645" s="852"/>
      <c r="W645" s="852"/>
      <c r="X645" s="862"/>
      <c r="Y645" s="854"/>
      <c r="Z645" s="854"/>
      <c r="AA645" s="854"/>
      <c r="AB645" s="863"/>
    </row>
    <row r="646" spans="1:28" ht="25.5" x14ac:dyDescent="0.2">
      <c r="A646" s="851" t="s">
        <v>3366</v>
      </c>
      <c r="B646" s="558" t="s">
        <v>3198</v>
      </c>
      <c r="C646" s="851">
        <f>'Series 1200 Input'!J646</f>
        <v>0</v>
      </c>
      <c r="D646" s="851" t="s">
        <v>451</v>
      </c>
      <c r="E646" s="852" t="s">
        <v>403</v>
      </c>
      <c r="F646" s="852" t="s">
        <v>403</v>
      </c>
      <c r="G646" s="852" t="s">
        <v>403</v>
      </c>
      <c r="H646" s="853" t="str">
        <f>IF((0=$C646),"",IFERROR(IF($C646&lt;50,$C646*E646,IF(AND(50&lt;=$C646,$C646&lt;=200),$C646*F646,IF($C646&gt;200,$C646*G646,"No Offer"))),"No Offer"))</f>
        <v/>
      </c>
      <c r="I646" s="854">
        <v>2</v>
      </c>
      <c r="J646" s="854">
        <v>2</v>
      </c>
      <c r="K646" s="854">
        <v>2</v>
      </c>
      <c r="L646" s="855" t="str">
        <f>IF((0=$C646),"",IFERROR(IF($C646&lt;50,$C646*I646,IF(AND(50&lt;=$C646,$C646&lt;=200),$C646*J646,IF($C646&gt;200,$C646*K646,"No Offer"))),"No Offer"))</f>
        <v/>
      </c>
      <c r="M646" s="852" t="s">
        <v>392</v>
      </c>
      <c r="N646" s="852" t="s">
        <v>392</v>
      </c>
      <c r="O646" s="852" t="s">
        <v>392</v>
      </c>
      <c r="P646" s="853" t="str">
        <f>IF((0=$C646),"",IFERROR(IF($C646&lt;50,$C646*M646,IF(AND(50&lt;=$C646,$C646&lt;=200),$C646*N646,IF($C646&gt;200,$C646*O646,"No Offer"))),"No Offer"))</f>
        <v/>
      </c>
      <c r="Q646" s="854">
        <v>1.75</v>
      </c>
      <c r="R646" s="854">
        <v>1.38</v>
      </c>
      <c r="S646" s="854">
        <v>1.38</v>
      </c>
      <c r="T646" s="855" t="str">
        <f>IF((0=$C646),"",IFERROR(IF($C646&lt;50,$C646*Q646,IF(AND(50&lt;=$C646,$C646&lt;=200),$C646*R646,IF($C646&gt;200,$C646*S646,"No Offer"))),"No Offer"))</f>
        <v/>
      </c>
      <c r="U646" s="852">
        <v>1.01</v>
      </c>
      <c r="V646" s="852">
        <v>0.97</v>
      </c>
      <c r="W646" s="852">
        <v>0.97</v>
      </c>
      <c r="X646" s="853" t="str">
        <f>IF((0=$C646),"",IFERROR(IF($C646&lt;50,$C646*U646,IF(AND(50&lt;=$C646,$C646&lt;=200),$C646*V646,IF($C646&gt;200,$C646*W646,"No Offer"))),"No Offer"))</f>
        <v/>
      </c>
      <c r="Y646" s="854" t="s">
        <v>392</v>
      </c>
      <c r="Z646" s="854" t="s">
        <v>392</v>
      </c>
      <c r="AA646" s="854" t="s">
        <v>392</v>
      </c>
      <c r="AB646" s="855" t="str">
        <f>IF((0=$C646),"",IFERROR(IF($C646&lt;50,$C646*Y646,IF(AND(50&lt;=$C646,$C646&lt;=200),$C646*Z646,IF($C646&gt;200,$C646*AA646,"No Offer"))),"No Offer"))</f>
        <v/>
      </c>
    </row>
    <row r="647" spans="1:28" x14ac:dyDescent="0.2">
      <c r="A647" s="851"/>
      <c r="B647" s="558"/>
      <c r="C647" s="851"/>
      <c r="D647" s="851"/>
      <c r="E647" s="852"/>
      <c r="F647" s="852"/>
      <c r="G647" s="852"/>
      <c r="H647" s="862"/>
      <c r="I647" s="854"/>
      <c r="J647" s="854"/>
      <c r="K647" s="854"/>
      <c r="L647" s="863"/>
      <c r="M647" s="852"/>
      <c r="N647" s="852"/>
      <c r="O647" s="852"/>
      <c r="P647" s="862"/>
      <c r="Q647" s="854"/>
      <c r="R647" s="854"/>
      <c r="S647" s="854"/>
      <c r="T647" s="863"/>
      <c r="U647" s="852"/>
      <c r="V647" s="852"/>
      <c r="W647" s="852"/>
      <c r="X647" s="862"/>
      <c r="Y647" s="854"/>
      <c r="Z647" s="854"/>
      <c r="AA647" s="854"/>
      <c r="AB647" s="863"/>
    </row>
    <row r="648" spans="1:28" ht="25.5" x14ac:dyDescent="0.2">
      <c r="A648" s="851" t="s">
        <v>3367</v>
      </c>
      <c r="B648" s="558" t="s">
        <v>3200</v>
      </c>
      <c r="C648" s="851">
        <f>'Series 1200 Input'!J648</f>
        <v>0</v>
      </c>
      <c r="D648" s="851" t="s">
        <v>451</v>
      </c>
      <c r="E648" s="852" t="s">
        <v>403</v>
      </c>
      <c r="F648" s="852" t="s">
        <v>403</v>
      </c>
      <c r="G648" s="852" t="s">
        <v>403</v>
      </c>
      <c r="H648" s="853" t="str">
        <f>IF((0=$C648),"",IFERROR(IF($C648&lt;50,$C648*E648,IF(AND(50&lt;=$C648,$C648&lt;=200),$C648*F648,IF($C648&gt;200,$C648*G648,"No Offer"))),"No Offer"))</f>
        <v/>
      </c>
      <c r="I648" s="854">
        <v>2</v>
      </c>
      <c r="J648" s="854">
        <v>2</v>
      </c>
      <c r="K648" s="854">
        <v>2</v>
      </c>
      <c r="L648" s="855" t="str">
        <f>IF((0=$C648),"",IFERROR(IF($C648&lt;50,$C648*I648,IF(AND(50&lt;=$C648,$C648&lt;=200),$C648*J648,IF($C648&gt;200,$C648*K648,"No Offer"))),"No Offer"))</f>
        <v/>
      </c>
      <c r="M648" s="852" t="s">
        <v>392</v>
      </c>
      <c r="N648" s="852" t="s">
        <v>392</v>
      </c>
      <c r="O648" s="852" t="s">
        <v>392</v>
      </c>
      <c r="P648" s="853" t="str">
        <f>IF((0=$C648),"",IFERROR(IF($C648&lt;50,$C648*M648,IF(AND(50&lt;=$C648,$C648&lt;=200),$C648*N648,IF($C648&gt;200,$C648*O648,"No Offer"))),"No Offer"))</f>
        <v/>
      </c>
      <c r="Q648" s="854">
        <v>1.75</v>
      </c>
      <c r="R648" s="854">
        <v>1.38</v>
      </c>
      <c r="S648" s="854">
        <v>1.38</v>
      </c>
      <c r="T648" s="855" t="str">
        <f>IF((0=$C648),"",IFERROR(IF($C648&lt;50,$C648*Q648,IF(AND(50&lt;=$C648,$C648&lt;=200),$C648*R648,IF($C648&gt;200,$C648*S648,"No Offer"))),"No Offer"))</f>
        <v/>
      </c>
      <c r="U648" s="852">
        <v>1.1499999999999999</v>
      </c>
      <c r="V648" s="852">
        <v>1.1000000000000001</v>
      </c>
      <c r="W648" s="852">
        <v>1.1000000000000001</v>
      </c>
      <c r="X648" s="853" t="str">
        <f>IF((0=$C648),"",IFERROR(IF($C648&lt;50,$C648*U648,IF(AND(50&lt;=$C648,$C648&lt;=200),$C648*V648,IF($C648&gt;200,$C648*W648,"No Offer"))),"No Offer"))</f>
        <v/>
      </c>
      <c r="Y648" s="854" t="s">
        <v>392</v>
      </c>
      <c r="Z648" s="854" t="s">
        <v>392</v>
      </c>
      <c r="AA648" s="854" t="s">
        <v>392</v>
      </c>
      <c r="AB648" s="855" t="str">
        <f>IF((0=$C648),"",IFERROR(IF($C648&lt;50,$C648*Y648,IF(AND(50&lt;=$C648,$C648&lt;=200),$C648*Z648,IF($C648&gt;200,$C648*AA648,"No Offer"))),"No Offer"))</f>
        <v/>
      </c>
    </row>
    <row r="649" spans="1:28" x14ac:dyDescent="0.2">
      <c r="A649" s="851"/>
      <c r="B649" s="558"/>
      <c r="C649" s="851"/>
      <c r="D649" s="851"/>
      <c r="E649" s="852"/>
      <c r="F649" s="852"/>
      <c r="G649" s="852"/>
      <c r="H649" s="862"/>
      <c r="I649" s="854"/>
      <c r="J649" s="854"/>
      <c r="K649" s="854"/>
      <c r="L649" s="863"/>
      <c r="M649" s="852"/>
      <c r="N649" s="852"/>
      <c r="O649" s="852"/>
      <c r="P649" s="862"/>
      <c r="Q649" s="854"/>
      <c r="R649" s="854"/>
      <c r="S649" s="854"/>
      <c r="T649" s="863"/>
      <c r="U649" s="852"/>
      <c r="V649" s="852"/>
      <c r="W649" s="852"/>
      <c r="X649" s="862"/>
      <c r="Y649" s="854"/>
      <c r="Z649" s="854"/>
      <c r="AA649" s="854"/>
      <c r="AB649" s="863"/>
    </row>
    <row r="650" spans="1:28" ht="25.5" x14ac:dyDescent="0.2">
      <c r="A650" s="851" t="s">
        <v>3368</v>
      </c>
      <c r="B650" s="558" t="s">
        <v>3202</v>
      </c>
      <c r="C650" s="851">
        <f>'Series 1200 Input'!J650</f>
        <v>0</v>
      </c>
      <c r="D650" s="851" t="s">
        <v>451</v>
      </c>
      <c r="E650" s="852" t="s">
        <v>403</v>
      </c>
      <c r="F650" s="852" t="s">
        <v>403</v>
      </c>
      <c r="G650" s="852" t="s">
        <v>403</v>
      </c>
      <c r="H650" s="853" t="str">
        <f>IF((0=$C650),"",IFERROR(IF($C650&lt;50,$C650*E650,IF(AND(50&lt;=$C650,$C650&lt;=200),$C650*F650,IF($C650&gt;200,$C650*G650,"No Offer"))),"No Offer"))</f>
        <v/>
      </c>
      <c r="I650" s="854">
        <v>2</v>
      </c>
      <c r="J650" s="854">
        <v>2</v>
      </c>
      <c r="K650" s="854">
        <v>2</v>
      </c>
      <c r="L650" s="855" t="str">
        <f>IF((0=$C650),"",IFERROR(IF($C650&lt;50,$C650*I650,IF(AND(50&lt;=$C650,$C650&lt;=200),$C650*J650,IF($C650&gt;200,$C650*K650,"No Offer"))),"No Offer"))</f>
        <v/>
      </c>
      <c r="M650" s="852" t="s">
        <v>392</v>
      </c>
      <c r="N650" s="852" t="s">
        <v>392</v>
      </c>
      <c r="O650" s="852" t="s">
        <v>392</v>
      </c>
      <c r="P650" s="853" t="str">
        <f>IF((0=$C650),"",IFERROR(IF($C650&lt;50,$C650*M650,IF(AND(50&lt;=$C650,$C650&lt;=200),$C650*N650,IF($C650&gt;200,$C650*O650,"No Offer"))),"No Offer"))</f>
        <v/>
      </c>
      <c r="Q650" s="854">
        <v>2.2999999999999998</v>
      </c>
      <c r="R650" s="854">
        <v>1.84</v>
      </c>
      <c r="S650" s="854">
        <v>1.84</v>
      </c>
      <c r="T650" s="855" t="str">
        <f>IF((0=$C650),"",IFERROR(IF($C650&lt;50,$C650*Q650,IF(AND(50&lt;=$C650,$C650&lt;=200),$C650*R650,IF($C650&gt;200,$C650*S650,"No Offer"))),"No Offer"))</f>
        <v/>
      </c>
      <c r="U650" s="852">
        <v>1.73</v>
      </c>
      <c r="V650" s="852">
        <v>1.65</v>
      </c>
      <c r="W650" s="852">
        <v>1.65</v>
      </c>
      <c r="X650" s="853" t="str">
        <f>IF((0=$C650),"",IFERROR(IF($C650&lt;50,$C650*U650,IF(AND(50&lt;=$C650,$C650&lt;=200),$C650*V650,IF($C650&gt;200,$C650*W650,"No Offer"))),"No Offer"))</f>
        <v/>
      </c>
      <c r="Y650" s="854" t="s">
        <v>392</v>
      </c>
      <c r="Z650" s="854" t="s">
        <v>392</v>
      </c>
      <c r="AA650" s="854" t="s">
        <v>392</v>
      </c>
      <c r="AB650" s="855" t="str">
        <f>IF((0=$C650),"",IFERROR(IF($C650&lt;50,$C650*Y650,IF(AND(50&lt;=$C650,$C650&lt;=200),$C650*Z650,IF($C650&gt;200,$C650*AA650,"No Offer"))),"No Offer"))</f>
        <v/>
      </c>
    </row>
    <row r="651" spans="1:28" x14ac:dyDescent="0.2">
      <c r="A651" s="851"/>
      <c r="B651" s="558"/>
      <c r="C651" s="851"/>
      <c r="D651" s="851"/>
      <c r="E651" s="852"/>
      <c r="F651" s="852"/>
      <c r="G651" s="852"/>
      <c r="H651" s="862"/>
      <c r="I651" s="854"/>
      <c r="J651" s="854"/>
      <c r="K651" s="854"/>
      <c r="L651" s="863"/>
      <c r="M651" s="852"/>
      <c r="N651" s="852"/>
      <c r="O651" s="852"/>
      <c r="P651" s="862"/>
      <c r="Q651" s="854"/>
      <c r="R651" s="854"/>
      <c r="S651" s="854"/>
      <c r="T651" s="863"/>
      <c r="U651" s="852"/>
      <c r="V651" s="852"/>
      <c r="W651" s="852"/>
      <c r="X651" s="862"/>
      <c r="Y651" s="854"/>
      <c r="Z651" s="854"/>
      <c r="AA651" s="854"/>
      <c r="AB651" s="863"/>
    </row>
    <row r="652" spans="1:28" ht="25.5" x14ac:dyDescent="0.2">
      <c r="A652" s="851" t="s">
        <v>3369</v>
      </c>
      <c r="B652" s="558" t="s">
        <v>3204</v>
      </c>
      <c r="C652" s="851">
        <f>'Series 1200 Input'!J652</f>
        <v>0</v>
      </c>
      <c r="D652" s="851" t="s">
        <v>451</v>
      </c>
      <c r="E652" s="852" t="s">
        <v>403</v>
      </c>
      <c r="F652" s="852" t="s">
        <v>403</v>
      </c>
      <c r="G652" s="852" t="s">
        <v>403</v>
      </c>
      <c r="H652" s="853" t="str">
        <f>IF((0=$C652),"",IFERROR(IF($C652&lt;50,$C652*E652,IF(AND(50&lt;=$C652,$C652&lt;=200),$C652*F652,IF($C652&gt;200,$C652*G652,"No Offer"))),"No Offer"))</f>
        <v/>
      </c>
      <c r="I652" s="854">
        <v>2</v>
      </c>
      <c r="J652" s="854">
        <v>2</v>
      </c>
      <c r="K652" s="854">
        <v>2</v>
      </c>
      <c r="L652" s="855" t="str">
        <f>IF((0=$C652),"",IFERROR(IF($C652&lt;50,$C652*I652,IF(AND(50&lt;=$C652,$C652&lt;=200),$C652*J652,IF($C652&gt;200,$C652*K652,"No Offer"))),"No Offer"))</f>
        <v/>
      </c>
      <c r="M652" s="852" t="s">
        <v>392</v>
      </c>
      <c r="N652" s="852" t="s">
        <v>392</v>
      </c>
      <c r="O652" s="852" t="s">
        <v>392</v>
      </c>
      <c r="P652" s="853" t="str">
        <f>IF((0=$C652),"",IFERROR(IF($C652&lt;50,$C652*M652,IF(AND(50&lt;=$C652,$C652&lt;=200),$C652*N652,IF($C652&gt;200,$C652*O652,"No Offer"))),"No Offer"))</f>
        <v/>
      </c>
      <c r="Q652" s="854">
        <v>2.9</v>
      </c>
      <c r="R652" s="854">
        <v>2.2999999999999998</v>
      </c>
      <c r="S652" s="854">
        <v>2.2999999999999998</v>
      </c>
      <c r="T652" s="855" t="str">
        <f>IF((0=$C652),"",IFERROR(IF($C652&lt;50,$C652*Q652,IF(AND(50&lt;=$C652,$C652&lt;=200),$C652*R652,IF($C652&gt;200,$C652*S652,"No Offer"))),"No Offer"))</f>
        <v/>
      </c>
      <c r="U652" s="852">
        <v>2.2999999999999998</v>
      </c>
      <c r="V652" s="852">
        <v>2.2000000000000002</v>
      </c>
      <c r="W652" s="852">
        <v>2.2000000000000002</v>
      </c>
      <c r="X652" s="853" t="str">
        <f>IF((0=$C652),"",IFERROR(IF($C652&lt;50,$C652*U652,IF(AND(50&lt;=$C652,$C652&lt;=200),$C652*V652,IF($C652&gt;200,$C652*W652,"No Offer"))),"No Offer"))</f>
        <v/>
      </c>
      <c r="Y652" s="854" t="s">
        <v>392</v>
      </c>
      <c r="Z652" s="854" t="s">
        <v>392</v>
      </c>
      <c r="AA652" s="854" t="s">
        <v>392</v>
      </c>
      <c r="AB652" s="855" t="str">
        <f>IF((0=$C652),"",IFERROR(IF($C652&lt;50,$C652*Y652,IF(AND(50&lt;=$C652,$C652&lt;=200),$C652*Z652,IF($C652&gt;200,$C652*AA652,"No Offer"))),"No Offer"))</f>
        <v/>
      </c>
    </row>
    <row r="653" spans="1:28" x14ac:dyDescent="0.2">
      <c r="A653" s="851"/>
      <c r="B653" s="558"/>
      <c r="C653" s="851"/>
      <c r="D653" s="851"/>
      <c r="E653" s="852"/>
      <c r="F653" s="852"/>
      <c r="G653" s="852"/>
      <c r="H653" s="862"/>
      <c r="I653" s="854"/>
      <c r="J653" s="854"/>
      <c r="K653" s="854"/>
      <c r="L653" s="863"/>
      <c r="M653" s="852"/>
      <c r="N653" s="852"/>
      <c r="O653" s="852"/>
      <c r="P653" s="862"/>
      <c r="Q653" s="854"/>
      <c r="R653" s="854"/>
      <c r="S653" s="854"/>
      <c r="T653" s="863"/>
      <c r="U653" s="852"/>
      <c r="V653" s="852"/>
      <c r="W653" s="852"/>
      <c r="X653" s="862"/>
      <c r="Y653" s="854"/>
      <c r="Z653" s="854"/>
      <c r="AA653" s="854"/>
      <c r="AB653" s="863"/>
    </row>
    <row r="654" spans="1:28" ht="25.5" x14ac:dyDescent="0.2">
      <c r="A654" s="851" t="s">
        <v>3370</v>
      </c>
      <c r="B654" s="558" t="s">
        <v>3206</v>
      </c>
      <c r="C654" s="851">
        <f>'Series 1200 Input'!J654</f>
        <v>0</v>
      </c>
      <c r="D654" s="851" t="s">
        <v>451</v>
      </c>
      <c r="E654" s="852" t="s">
        <v>403</v>
      </c>
      <c r="F654" s="852" t="s">
        <v>403</v>
      </c>
      <c r="G654" s="852" t="s">
        <v>403</v>
      </c>
      <c r="H654" s="853" t="str">
        <f>IF((0=$C654),"",IFERROR(IF($C654&lt;50,$C654*E654,IF(AND(50&lt;=$C654,$C654&lt;=200),$C654*F654,IF($C654&gt;200,$C654*G654,"No Offer"))),"No Offer"))</f>
        <v/>
      </c>
      <c r="I654" s="854">
        <v>2</v>
      </c>
      <c r="J654" s="854">
        <v>2</v>
      </c>
      <c r="K654" s="854">
        <v>2</v>
      </c>
      <c r="L654" s="855" t="str">
        <f>IF((0=$C654),"",IFERROR(IF($C654&lt;50,$C654*I654,IF(AND(50&lt;=$C654,$C654&lt;=200),$C654*J654,IF($C654&gt;200,$C654*K654,"No Offer"))),"No Offer"))</f>
        <v/>
      </c>
      <c r="M654" s="852" t="s">
        <v>392</v>
      </c>
      <c r="N654" s="852" t="s">
        <v>392</v>
      </c>
      <c r="O654" s="852" t="s">
        <v>392</v>
      </c>
      <c r="P654" s="853" t="str">
        <f>IF((0=$C654),"",IFERROR(IF($C654&lt;50,$C654*M654,IF(AND(50&lt;=$C654,$C654&lt;=200),$C654*N654,IF($C654&gt;200,$C654*O654,"No Offer"))),"No Offer"))</f>
        <v/>
      </c>
      <c r="Q654" s="854">
        <v>7.15</v>
      </c>
      <c r="R654" s="854">
        <v>5.75</v>
      </c>
      <c r="S654" s="854">
        <v>5.75</v>
      </c>
      <c r="T654" s="855" t="str">
        <f>IF((0=$C654),"",IFERROR(IF($C654&lt;50,$C654*Q654,IF(AND(50&lt;=$C654,$C654&lt;=200),$C654*R654,IF($C654&gt;200,$C654*S654,"No Offer"))),"No Offer"))</f>
        <v/>
      </c>
      <c r="U654" s="852">
        <v>5.75</v>
      </c>
      <c r="V654" s="852">
        <v>5.5</v>
      </c>
      <c r="W654" s="852">
        <v>5.5</v>
      </c>
      <c r="X654" s="853" t="str">
        <f>IF((0=$C654),"",IFERROR(IF($C654&lt;50,$C654*U654,IF(AND(50&lt;=$C654,$C654&lt;=200),$C654*V654,IF($C654&gt;200,$C654*W654,"No Offer"))),"No Offer"))</f>
        <v/>
      </c>
      <c r="Y654" s="854" t="s">
        <v>392</v>
      </c>
      <c r="Z654" s="854" t="s">
        <v>392</v>
      </c>
      <c r="AA654" s="854" t="s">
        <v>392</v>
      </c>
      <c r="AB654" s="855" t="str">
        <f>IF((0=$C654),"",IFERROR(IF($C654&lt;50,$C654*Y654,IF(AND(50&lt;=$C654,$C654&lt;=200),$C654*Z654,IF($C654&gt;200,$C654*AA654,"No Offer"))),"No Offer"))</f>
        <v/>
      </c>
    </row>
    <row r="655" spans="1:28" x14ac:dyDescent="0.2">
      <c r="A655" s="851"/>
      <c r="B655" s="558"/>
      <c r="C655" s="851"/>
      <c r="D655" s="851"/>
      <c r="E655" s="852"/>
      <c r="F655" s="852"/>
      <c r="G655" s="852"/>
      <c r="H655" s="862"/>
      <c r="I655" s="854"/>
      <c r="J655" s="854"/>
      <c r="K655" s="854"/>
      <c r="L655" s="863"/>
      <c r="M655" s="852"/>
      <c r="N655" s="852"/>
      <c r="O655" s="852"/>
      <c r="P655" s="862"/>
      <c r="Q655" s="854"/>
      <c r="R655" s="854"/>
      <c r="S655" s="854"/>
      <c r="T655" s="863"/>
      <c r="U655" s="852"/>
      <c r="V655" s="852"/>
      <c r="W655" s="852"/>
      <c r="X655" s="862"/>
      <c r="Y655" s="854"/>
      <c r="Z655" s="854"/>
      <c r="AA655" s="854"/>
      <c r="AB655" s="863"/>
    </row>
    <row r="656" spans="1:28" ht="25.5" x14ac:dyDescent="0.2">
      <c r="A656" s="851" t="s">
        <v>3371</v>
      </c>
      <c r="B656" s="558" t="s">
        <v>3208</v>
      </c>
      <c r="C656" s="851">
        <f>'Series 1200 Input'!J656</f>
        <v>0</v>
      </c>
      <c r="D656" s="851" t="s">
        <v>451</v>
      </c>
      <c r="E656" s="852" t="s">
        <v>403</v>
      </c>
      <c r="F656" s="852" t="s">
        <v>403</v>
      </c>
      <c r="G656" s="852" t="s">
        <v>403</v>
      </c>
      <c r="H656" s="853" t="str">
        <f>IF((0=$C656),"",IFERROR(IF($C656&lt;50,$C656*E656,IF(AND(50&lt;=$C656,$C656&lt;=200),$C656*F656,IF($C656&gt;200,$C656*G656,"No Offer"))),"No Offer"))</f>
        <v/>
      </c>
      <c r="I656" s="854">
        <v>2</v>
      </c>
      <c r="J656" s="854">
        <v>2</v>
      </c>
      <c r="K656" s="854">
        <v>2</v>
      </c>
      <c r="L656" s="855" t="str">
        <f>IF((0=$C656),"",IFERROR(IF($C656&lt;50,$C656*I656,IF(AND(50&lt;=$C656,$C656&lt;=200),$C656*J656,IF($C656&gt;200,$C656*K656,"No Offer"))),"No Offer"))</f>
        <v/>
      </c>
      <c r="M656" s="852" t="s">
        <v>392</v>
      </c>
      <c r="N656" s="852" t="s">
        <v>392</v>
      </c>
      <c r="O656" s="852" t="s">
        <v>392</v>
      </c>
      <c r="P656" s="853" t="str">
        <f>IF((0=$C656),"",IFERROR(IF($C656&lt;50,$C656*M656,IF(AND(50&lt;=$C656,$C656&lt;=200),$C656*N656,IF($C656&gt;200,$C656*O656,"No Offer"))),"No Offer"))</f>
        <v/>
      </c>
      <c r="Q656" s="854">
        <v>2.2999999999999998</v>
      </c>
      <c r="R656" s="854">
        <v>1.84</v>
      </c>
      <c r="S656" s="854">
        <v>1.84</v>
      </c>
      <c r="T656" s="855" t="str">
        <f>IF((0=$C656),"",IFERROR(IF($C656&lt;50,$C656*Q656,IF(AND(50&lt;=$C656,$C656&lt;=200),$C656*R656,IF($C656&gt;200,$C656*S656,"No Offer"))),"No Offer"))</f>
        <v/>
      </c>
      <c r="U656" s="852">
        <v>1.73</v>
      </c>
      <c r="V656" s="852">
        <v>1.65</v>
      </c>
      <c r="W656" s="852">
        <v>1.65</v>
      </c>
      <c r="X656" s="853" t="str">
        <f>IF((0=$C656),"",IFERROR(IF($C656&lt;50,$C656*U656,IF(AND(50&lt;=$C656,$C656&lt;=200),$C656*V656,IF($C656&gt;200,$C656*W656,"No Offer"))),"No Offer"))</f>
        <v/>
      </c>
      <c r="Y656" s="854" t="s">
        <v>392</v>
      </c>
      <c r="Z656" s="854" t="s">
        <v>392</v>
      </c>
      <c r="AA656" s="854" t="s">
        <v>392</v>
      </c>
      <c r="AB656" s="855" t="str">
        <f>IF((0=$C656),"",IFERROR(IF($C656&lt;50,$C656*Y656,IF(AND(50&lt;=$C656,$C656&lt;=200),$C656*Z656,IF($C656&gt;200,$C656*AA656,"No Offer"))),"No Offer"))</f>
        <v/>
      </c>
    </row>
    <row r="657" spans="1:28" x14ac:dyDescent="0.2">
      <c r="A657" s="851"/>
      <c r="B657" s="597"/>
      <c r="C657" s="851"/>
      <c r="D657" s="851"/>
      <c r="E657" s="852"/>
      <c r="F657" s="852"/>
      <c r="G657" s="852"/>
      <c r="H657" s="862"/>
      <c r="I657" s="854"/>
      <c r="J657" s="854"/>
      <c r="K657" s="854"/>
      <c r="L657" s="863"/>
      <c r="M657" s="852"/>
      <c r="N657" s="852"/>
      <c r="O657" s="852"/>
      <c r="P657" s="862"/>
      <c r="Q657" s="854"/>
      <c r="R657" s="854"/>
      <c r="S657" s="854"/>
      <c r="T657" s="863"/>
      <c r="U657" s="852"/>
      <c r="V657" s="852"/>
      <c r="W657" s="852"/>
      <c r="X657" s="862"/>
      <c r="Y657" s="854"/>
      <c r="Z657" s="854"/>
      <c r="AA657" s="854"/>
      <c r="AB657" s="863"/>
    </row>
    <row r="658" spans="1:28" ht="25.5" x14ac:dyDescent="0.2">
      <c r="A658" s="851" t="s">
        <v>3372</v>
      </c>
      <c r="B658" s="558" t="s">
        <v>3210</v>
      </c>
      <c r="C658" s="856">
        <f>'Series 1200 Input'!J658</f>
        <v>0</v>
      </c>
      <c r="D658" s="851" t="s">
        <v>451</v>
      </c>
      <c r="E658" s="852" t="s">
        <v>403</v>
      </c>
      <c r="F658" s="852" t="s">
        <v>403</v>
      </c>
      <c r="G658" s="852" t="s">
        <v>403</v>
      </c>
      <c r="H658" s="853" t="str">
        <f>IF((0=$C658),"",IFERROR(IF($C658&lt;50,$C658*E658,IF(AND(50&lt;=$C658,$C658&lt;=200),$C658*F658,IF($C658&gt;200,$C658*G658,"No Offer"))),"No Offer"))</f>
        <v/>
      </c>
      <c r="I658" s="854">
        <v>2</v>
      </c>
      <c r="J658" s="854">
        <v>2</v>
      </c>
      <c r="K658" s="854">
        <v>2</v>
      </c>
      <c r="L658" s="855" t="str">
        <f>IF((0=$C658),"",IFERROR(IF($C658&lt;50,$C658*I658,IF(AND(50&lt;=$C658,$C658&lt;=200),$C658*J658,IF($C658&gt;200,$C658*K658,"No Offer"))),"No Offer"))</f>
        <v/>
      </c>
      <c r="M658" s="852" t="s">
        <v>392</v>
      </c>
      <c r="N658" s="852" t="s">
        <v>392</v>
      </c>
      <c r="O658" s="852" t="s">
        <v>392</v>
      </c>
      <c r="P658" s="853" t="str">
        <f>IF((0=$C658),"",IFERROR(IF($C658&lt;50,$C658*M658,IF(AND(50&lt;=$C658,$C658&lt;=200),$C658*N658,IF($C658&gt;200,$C658*O658,"No Offer"))),"No Offer"))</f>
        <v/>
      </c>
      <c r="Q658" s="854">
        <v>2.9</v>
      </c>
      <c r="R658" s="854">
        <v>2.2999999999999998</v>
      </c>
      <c r="S658" s="854">
        <v>2.2999999999999998</v>
      </c>
      <c r="T658" s="855" t="str">
        <f>IF((0=$C658),"",IFERROR(IF($C658&lt;50,$C658*Q658,IF(AND(50&lt;=$C658,$C658&lt;=200),$C658*R658,IF($C658&gt;200,$C658*S658,"No Offer"))),"No Offer"))</f>
        <v/>
      </c>
      <c r="U658" s="852">
        <v>2.2999999999999998</v>
      </c>
      <c r="V658" s="852">
        <v>2.2000000000000002</v>
      </c>
      <c r="W658" s="852">
        <v>2.2000000000000002</v>
      </c>
      <c r="X658" s="853" t="str">
        <f>IF((0=$C658),"",IFERROR(IF($C658&lt;50,$C658*U658,IF(AND(50&lt;=$C658,$C658&lt;=200),$C658*V658,IF($C658&gt;200,$C658*W658,"No Offer"))),"No Offer"))</f>
        <v/>
      </c>
      <c r="Y658" s="854" t="s">
        <v>392</v>
      </c>
      <c r="Z658" s="854" t="s">
        <v>392</v>
      </c>
      <c r="AA658" s="854" t="s">
        <v>392</v>
      </c>
      <c r="AB658" s="855" t="str">
        <f>IF((0=$C658),"",IFERROR(IF($C658&lt;50,$C658*Y658,IF(AND(50&lt;=$C658,$C658&lt;=200),$C658*Z658,IF($C658&gt;200,$C658*AA658,"No Offer"))),"No Offer"))</f>
        <v/>
      </c>
    </row>
    <row r="659" spans="1:28" x14ac:dyDescent="0.2">
      <c r="A659" s="851"/>
      <c r="B659" s="558"/>
      <c r="C659" s="851"/>
      <c r="D659" s="851"/>
      <c r="E659" s="852"/>
      <c r="F659" s="852"/>
      <c r="G659" s="852"/>
      <c r="H659" s="862"/>
      <c r="I659" s="854"/>
      <c r="J659" s="854"/>
      <c r="K659" s="854"/>
      <c r="L659" s="863"/>
      <c r="M659" s="852"/>
      <c r="N659" s="852"/>
      <c r="O659" s="852"/>
      <c r="P659" s="862"/>
      <c r="Q659" s="854"/>
      <c r="R659" s="854"/>
      <c r="S659" s="854"/>
      <c r="T659" s="863"/>
      <c r="U659" s="852"/>
      <c r="V659" s="852"/>
      <c r="W659" s="852"/>
      <c r="X659" s="862"/>
      <c r="Y659" s="854"/>
      <c r="Z659" s="854"/>
      <c r="AA659" s="854"/>
      <c r="AB659" s="863"/>
    </row>
    <row r="660" spans="1:28" ht="25.5" x14ac:dyDescent="0.2">
      <c r="A660" s="851" t="s">
        <v>3373</v>
      </c>
      <c r="B660" s="558" t="s">
        <v>3200</v>
      </c>
      <c r="C660" s="851">
        <f>'Series 1200 Input'!J660</f>
        <v>0</v>
      </c>
      <c r="D660" s="851" t="s">
        <v>451</v>
      </c>
      <c r="E660" s="852" t="s">
        <v>403</v>
      </c>
      <c r="F660" s="852" t="s">
        <v>403</v>
      </c>
      <c r="G660" s="852" t="s">
        <v>403</v>
      </c>
      <c r="H660" s="853" t="str">
        <f>IF((0=$C660),"",IFERROR(IF($C660&lt;50,$C660*E660,IF(AND(50&lt;=$C660,$C660&lt;=200),$C660*F660,IF($C660&gt;200,$C660*G660,"No Offer"))),"No Offer"))</f>
        <v/>
      </c>
      <c r="I660" s="854">
        <v>2</v>
      </c>
      <c r="J660" s="854">
        <v>2</v>
      </c>
      <c r="K660" s="854">
        <v>2</v>
      </c>
      <c r="L660" s="855" t="str">
        <f>IF((0=$C660),"",IFERROR(IF($C660&lt;50,$C660*I660,IF(AND(50&lt;=$C660,$C660&lt;=200),$C660*J660,IF($C660&gt;200,$C660*K660,"No Offer"))),"No Offer"))</f>
        <v/>
      </c>
      <c r="M660" s="852" t="s">
        <v>392</v>
      </c>
      <c r="N660" s="852" t="s">
        <v>392</v>
      </c>
      <c r="O660" s="852" t="s">
        <v>392</v>
      </c>
      <c r="P660" s="853" t="str">
        <f>IF((0=$C660),"",IFERROR(IF($C660&lt;50,$C660*M660,IF(AND(50&lt;=$C660,$C660&lt;=200),$C660*N660,IF($C660&gt;200,$C660*O660,"No Offer"))),"No Offer"))</f>
        <v/>
      </c>
      <c r="Q660" s="854">
        <v>1.75</v>
      </c>
      <c r="R660" s="854">
        <v>1.38</v>
      </c>
      <c r="S660" s="854">
        <v>1.38</v>
      </c>
      <c r="T660" s="855" t="str">
        <f>IF((0=$C660),"",IFERROR(IF($C660&lt;50,$C660*Q660,IF(AND(50&lt;=$C660,$C660&lt;=200),$C660*R660,IF($C660&gt;200,$C660*S660,"No Offer"))),"No Offer"))</f>
        <v/>
      </c>
      <c r="U660" s="852">
        <v>1.1499999999999999</v>
      </c>
      <c r="V660" s="852">
        <v>1.1000000000000001</v>
      </c>
      <c r="W660" s="852">
        <v>1.1000000000000001</v>
      </c>
      <c r="X660" s="853" t="str">
        <f>IF((0=$C660),"",IFERROR(IF($C660&lt;50,$C660*U660,IF(AND(50&lt;=$C660,$C660&lt;=200),$C660*V660,IF($C660&gt;200,$C660*W660,"No Offer"))),"No Offer"))</f>
        <v/>
      </c>
      <c r="Y660" s="854" t="s">
        <v>392</v>
      </c>
      <c r="Z660" s="854" t="s">
        <v>392</v>
      </c>
      <c r="AA660" s="854" t="s">
        <v>392</v>
      </c>
      <c r="AB660" s="855" t="str">
        <f>IF((0=$C660),"",IFERROR(IF($C660&lt;50,$C660*Y660,IF(AND(50&lt;=$C660,$C660&lt;=200),$C660*Z660,IF($C660&gt;200,$C660*AA660,"No Offer"))),"No Offer"))</f>
        <v/>
      </c>
    </row>
    <row r="661" spans="1:28" x14ac:dyDescent="0.2">
      <c r="A661" s="851"/>
      <c r="B661" s="558"/>
      <c r="C661" s="851"/>
      <c r="D661" s="851"/>
      <c r="E661" s="852"/>
      <c r="F661" s="852"/>
      <c r="G661" s="852"/>
      <c r="H661" s="862"/>
      <c r="I661" s="854"/>
      <c r="J661" s="854"/>
      <c r="K661" s="854"/>
      <c r="L661" s="863"/>
      <c r="M661" s="852"/>
      <c r="N661" s="852"/>
      <c r="O661" s="852"/>
      <c r="P661" s="862"/>
      <c r="Q661" s="854"/>
      <c r="R661" s="854"/>
      <c r="S661" s="854"/>
      <c r="T661" s="863"/>
      <c r="U661" s="852"/>
      <c r="V661" s="852"/>
      <c r="W661" s="852"/>
      <c r="X661" s="862"/>
      <c r="Y661" s="854"/>
      <c r="Z661" s="854"/>
      <c r="AA661" s="854"/>
      <c r="AB661" s="863"/>
    </row>
    <row r="662" spans="1:28" ht="25.5" x14ac:dyDescent="0.2">
      <c r="A662" s="851" t="s">
        <v>3374</v>
      </c>
      <c r="B662" s="687" t="s">
        <v>3198</v>
      </c>
      <c r="C662" s="851">
        <f>'Series 1200 Input'!J662</f>
        <v>0</v>
      </c>
      <c r="D662" s="851" t="s">
        <v>451</v>
      </c>
      <c r="E662" s="852" t="s">
        <v>403</v>
      </c>
      <c r="F662" s="852" t="s">
        <v>403</v>
      </c>
      <c r="G662" s="852" t="s">
        <v>403</v>
      </c>
      <c r="H662" s="853" t="str">
        <f>IF((0=$C662),"",IFERROR(IF($C662&lt;50,$C662*E662,IF(AND(50&lt;=$C662,$C662&lt;=200),$C662*F662,IF($C662&gt;200,$C662*G662,"No Offer"))),"No Offer"))</f>
        <v/>
      </c>
      <c r="I662" s="854">
        <v>2</v>
      </c>
      <c r="J662" s="854">
        <v>2</v>
      </c>
      <c r="K662" s="854">
        <v>2</v>
      </c>
      <c r="L662" s="855" t="str">
        <f>IF((0=$C662),"",IFERROR(IF($C662&lt;50,$C662*I662,IF(AND(50&lt;=$C662,$C662&lt;=200),$C662*J662,IF($C662&gt;200,$C662*K662,"No Offer"))),"No Offer"))</f>
        <v/>
      </c>
      <c r="M662" s="852" t="s">
        <v>392</v>
      </c>
      <c r="N662" s="852" t="s">
        <v>392</v>
      </c>
      <c r="O662" s="852" t="s">
        <v>392</v>
      </c>
      <c r="P662" s="853" t="str">
        <f>IF((0=$C662),"",IFERROR(IF($C662&lt;50,$C662*M662,IF(AND(50&lt;=$C662,$C662&lt;=200),$C662*N662,IF($C662&gt;200,$C662*O662,"No Offer"))),"No Offer"))</f>
        <v/>
      </c>
      <c r="Q662" s="854">
        <v>1.75</v>
      </c>
      <c r="R662" s="854">
        <v>1.38</v>
      </c>
      <c r="S662" s="854">
        <v>1.38</v>
      </c>
      <c r="T662" s="855" t="str">
        <f>IF((0=$C662),"",IFERROR(IF($C662&lt;50,$C662*Q662,IF(AND(50&lt;=$C662,$C662&lt;=200),$C662*R662,IF($C662&gt;200,$C662*S662,"No Offer"))),"No Offer"))</f>
        <v/>
      </c>
      <c r="U662" s="852">
        <v>1.01</v>
      </c>
      <c r="V662" s="852">
        <v>0.97</v>
      </c>
      <c r="W662" s="852">
        <v>0.97</v>
      </c>
      <c r="X662" s="853" t="str">
        <f>IF((0=$C662),"",IFERROR(IF($C662&lt;50,$C662*U662,IF(AND(50&lt;=$C662,$C662&lt;=200),$C662*V662,IF($C662&gt;200,$C662*W662,"No Offer"))),"No Offer"))</f>
        <v/>
      </c>
      <c r="Y662" s="854" t="s">
        <v>392</v>
      </c>
      <c r="Z662" s="854" t="s">
        <v>392</v>
      </c>
      <c r="AA662" s="854" t="s">
        <v>392</v>
      </c>
      <c r="AB662" s="855" t="str">
        <f>IF((0=$C662),"",IFERROR(IF($C662&lt;50,$C662*Y662,IF(AND(50&lt;=$C662,$C662&lt;=200),$C662*Z662,IF($C662&gt;200,$C662*AA662,"No Offer"))),"No Offer"))</f>
        <v/>
      </c>
    </row>
    <row r="663" spans="1:28" x14ac:dyDescent="0.2">
      <c r="A663" s="851"/>
      <c r="B663" s="558"/>
      <c r="C663" s="851"/>
      <c r="D663" s="851"/>
      <c r="E663" s="852"/>
      <c r="F663" s="852"/>
      <c r="G663" s="852"/>
      <c r="H663" s="862"/>
      <c r="I663" s="854"/>
      <c r="J663" s="854"/>
      <c r="K663" s="854"/>
      <c r="L663" s="863"/>
      <c r="M663" s="852"/>
      <c r="N663" s="852"/>
      <c r="O663" s="852"/>
      <c r="P663" s="862"/>
      <c r="Q663" s="854"/>
      <c r="R663" s="854"/>
      <c r="S663" s="854"/>
      <c r="T663" s="863"/>
      <c r="U663" s="852"/>
      <c r="V663" s="852"/>
      <c r="W663" s="852"/>
      <c r="X663" s="862"/>
      <c r="Y663" s="854"/>
      <c r="Z663" s="854"/>
      <c r="AA663" s="854"/>
      <c r="AB663" s="863"/>
    </row>
    <row r="664" spans="1:28" ht="25.5" x14ac:dyDescent="0.2">
      <c r="A664" s="851" t="s">
        <v>3375</v>
      </c>
      <c r="B664" s="558" t="s">
        <v>3214</v>
      </c>
      <c r="C664" s="851">
        <f>'Series 1200 Input'!J664</f>
        <v>0</v>
      </c>
      <c r="D664" s="851" t="s">
        <v>451</v>
      </c>
      <c r="E664" s="852" t="s">
        <v>403</v>
      </c>
      <c r="F664" s="852" t="s">
        <v>403</v>
      </c>
      <c r="G664" s="852" t="s">
        <v>403</v>
      </c>
      <c r="H664" s="853" t="str">
        <f>IF((0=$C664),"",IFERROR(IF($C664&lt;50,$C664*E664,IF(AND(50&lt;=$C664,$C664&lt;=200),$C664*F664,IF($C664&gt;200,$C664*G664,"No Offer"))),"No Offer"))</f>
        <v/>
      </c>
      <c r="I664" s="854">
        <v>2</v>
      </c>
      <c r="J664" s="854">
        <v>2</v>
      </c>
      <c r="K664" s="854">
        <v>2</v>
      </c>
      <c r="L664" s="855" t="str">
        <f>IF((0=$C664),"",IFERROR(IF($C664&lt;50,$C664*I664,IF(AND(50&lt;=$C664,$C664&lt;=200),$C664*J664,IF($C664&gt;200,$C664*K664,"No Offer"))),"No Offer"))</f>
        <v/>
      </c>
      <c r="M664" s="852" t="s">
        <v>392</v>
      </c>
      <c r="N664" s="852" t="s">
        <v>392</v>
      </c>
      <c r="O664" s="852" t="s">
        <v>392</v>
      </c>
      <c r="P664" s="853" t="str">
        <f>IF((0=$C664),"",IFERROR(IF($C664&lt;50,$C664*M664,IF(AND(50&lt;=$C664,$C664&lt;=200),$C664*N664,IF($C664&gt;200,$C664*O664,"No Offer"))),"No Offer"))</f>
        <v/>
      </c>
      <c r="Q664" s="854">
        <v>4.3</v>
      </c>
      <c r="R664" s="854">
        <v>3.45</v>
      </c>
      <c r="S664" s="854">
        <v>3.45</v>
      </c>
      <c r="T664" s="855" t="str">
        <f>IF((0=$C664),"",IFERROR(IF($C664&lt;50,$C664*Q664,IF(AND(50&lt;=$C664,$C664&lt;=200),$C664*R664,IF($C664&gt;200,$C664*S664,"No Offer"))),"No Offer"))</f>
        <v/>
      </c>
      <c r="U664" s="852">
        <v>2.7</v>
      </c>
      <c r="V664" s="852">
        <v>2.59</v>
      </c>
      <c r="W664" s="852">
        <v>2.59</v>
      </c>
      <c r="X664" s="853" t="str">
        <f>IF((0=$C664),"",IFERROR(IF($C664&lt;50,$C664*U664,IF(AND(50&lt;=$C664,$C664&lt;=200),$C664*V664,IF($C664&gt;200,$C664*W664,"No Offer"))),"No Offer"))</f>
        <v/>
      </c>
      <c r="Y664" s="854" t="s">
        <v>392</v>
      </c>
      <c r="Z664" s="854" t="s">
        <v>392</v>
      </c>
      <c r="AA664" s="854" t="s">
        <v>392</v>
      </c>
      <c r="AB664" s="855" t="str">
        <f>IF((0=$C664),"",IFERROR(IF($C664&lt;50,$C664*Y664,IF(AND(50&lt;=$C664,$C664&lt;=200),$C664*Z664,IF($C664&gt;200,$C664*AA664,"No Offer"))),"No Offer"))</f>
        <v/>
      </c>
    </row>
    <row r="665" spans="1:28" x14ac:dyDescent="0.2">
      <c r="A665" s="851"/>
      <c r="B665" s="558"/>
      <c r="C665" s="851"/>
      <c r="D665" s="851"/>
      <c r="E665" s="852"/>
      <c r="F665" s="852"/>
      <c r="G665" s="852"/>
      <c r="H665" s="862"/>
      <c r="I665" s="854"/>
      <c r="J665" s="854"/>
      <c r="K665" s="854"/>
      <c r="L665" s="863"/>
      <c r="M665" s="852"/>
      <c r="N665" s="852"/>
      <c r="O665" s="852"/>
      <c r="P665" s="862"/>
      <c r="Q665" s="854"/>
      <c r="R665" s="854"/>
      <c r="S665" s="854"/>
      <c r="T665" s="863"/>
      <c r="U665" s="852"/>
      <c r="V665" s="852"/>
      <c r="W665" s="852"/>
      <c r="X665" s="862"/>
      <c r="Y665" s="854"/>
      <c r="Z665" s="854"/>
      <c r="AA665" s="854"/>
      <c r="AB665" s="863"/>
    </row>
    <row r="666" spans="1:28" ht="25.5" x14ac:dyDescent="0.2">
      <c r="A666" s="851" t="s">
        <v>3376</v>
      </c>
      <c r="B666" s="558" t="s">
        <v>3216</v>
      </c>
      <c r="C666" s="851">
        <f>'Series 1200 Input'!J666</f>
        <v>0</v>
      </c>
      <c r="D666" s="851" t="s">
        <v>451</v>
      </c>
      <c r="E666" s="852" t="s">
        <v>403</v>
      </c>
      <c r="F666" s="852" t="s">
        <v>403</v>
      </c>
      <c r="G666" s="852" t="s">
        <v>403</v>
      </c>
      <c r="H666" s="853" t="str">
        <f>IF((0=$C666),"",IFERROR(IF($C666&lt;50,$C666*E666,IF(AND(50&lt;=$C666,$C666&lt;=200),$C666*F666,IF($C666&gt;200,$C666*G666,"No Offer"))),"No Offer"))</f>
        <v/>
      </c>
      <c r="I666" s="854">
        <v>2</v>
      </c>
      <c r="J666" s="854">
        <v>2</v>
      </c>
      <c r="K666" s="854">
        <v>2</v>
      </c>
      <c r="L666" s="855" t="str">
        <f>IF((0=$C666),"",IFERROR(IF($C666&lt;50,$C666*I666,IF(AND(50&lt;=$C666,$C666&lt;=200),$C666*J666,IF($C666&gt;200,$C666*K666,"No Offer"))),"No Offer"))</f>
        <v/>
      </c>
      <c r="M666" s="852" t="s">
        <v>392</v>
      </c>
      <c r="N666" s="852" t="s">
        <v>392</v>
      </c>
      <c r="O666" s="852" t="s">
        <v>392</v>
      </c>
      <c r="P666" s="853" t="str">
        <f>IF((0=$C666),"",IFERROR(IF($C666&lt;50,$C666*M666,IF(AND(50&lt;=$C666,$C666&lt;=200),$C666*N666,IF($C666&gt;200,$C666*O666,"No Offer"))),"No Offer"))</f>
        <v/>
      </c>
      <c r="Q666" s="854">
        <v>4.75</v>
      </c>
      <c r="R666" s="854">
        <v>3.8</v>
      </c>
      <c r="S666" s="854">
        <v>3.8</v>
      </c>
      <c r="T666" s="855" t="str">
        <f>IF((0=$C666),"",IFERROR(IF($C666&lt;50,$C666*Q666,IF(AND(50&lt;=$C666,$C666&lt;=200),$C666*R666,IF($C666&gt;200,$C666*S666,"No Offer"))),"No Offer"))</f>
        <v/>
      </c>
      <c r="U666" s="852">
        <v>3.39</v>
      </c>
      <c r="V666" s="852">
        <v>3.25</v>
      </c>
      <c r="W666" s="852">
        <v>3.25</v>
      </c>
      <c r="X666" s="853" t="str">
        <f>IF((0=$C666),"",IFERROR(IF($C666&lt;50,$C666*U666,IF(AND(50&lt;=$C666,$C666&lt;=200),$C666*V666,IF($C666&gt;200,$C666*W666,"No Offer"))),"No Offer"))</f>
        <v/>
      </c>
      <c r="Y666" s="854" t="s">
        <v>392</v>
      </c>
      <c r="Z666" s="854" t="s">
        <v>392</v>
      </c>
      <c r="AA666" s="854" t="s">
        <v>392</v>
      </c>
      <c r="AB666" s="855" t="str">
        <f>IF((0=$C666),"",IFERROR(IF($C666&lt;50,$C666*Y666,IF(AND(50&lt;=$C666,$C666&lt;=200),$C666*Z666,IF($C666&gt;200,$C666*AA666,"No Offer"))),"No Offer"))</f>
        <v/>
      </c>
    </row>
    <row r="667" spans="1:28" x14ac:dyDescent="0.2">
      <c r="A667" s="851"/>
      <c r="B667" s="558"/>
      <c r="C667" s="851"/>
      <c r="D667" s="851"/>
      <c r="E667" s="852"/>
      <c r="F667" s="852"/>
      <c r="G667" s="852"/>
      <c r="H667" s="862"/>
      <c r="I667" s="854"/>
      <c r="J667" s="854"/>
      <c r="K667" s="854"/>
      <c r="L667" s="863"/>
      <c r="M667" s="852"/>
      <c r="N667" s="852"/>
      <c r="O667" s="852"/>
      <c r="P667" s="862"/>
      <c r="Q667" s="854"/>
      <c r="R667" s="854"/>
      <c r="S667" s="854"/>
      <c r="T667" s="863"/>
      <c r="U667" s="852"/>
      <c r="V667" s="852"/>
      <c r="W667" s="852"/>
      <c r="X667" s="862"/>
      <c r="Y667" s="854"/>
      <c r="Z667" s="854"/>
      <c r="AA667" s="854"/>
      <c r="AB667" s="863"/>
    </row>
    <row r="668" spans="1:28" ht="25.5" x14ac:dyDescent="0.2">
      <c r="A668" s="851" t="s">
        <v>3377</v>
      </c>
      <c r="B668" s="558" t="s">
        <v>3218</v>
      </c>
      <c r="C668" s="851">
        <f>'Series 1200 Input'!J668</f>
        <v>0</v>
      </c>
      <c r="D668" s="851" t="s">
        <v>451</v>
      </c>
      <c r="E668" s="852" t="s">
        <v>403</v>
      </c>
      <c r="F668" s="852" t="s">
        <v>403</v>
      </c>
      <c r="G668" s="852" t="s">
        <v>403</v>
      </c>
      <c r="H668" s="853" t="str">
        <f>IF((0=$C668),"",IFERROR(IF($C668&lt;50,$C668*E668,IF(AND(50&lt;=$C668,$C668&lt;=200),$C668*F668,IF($C668&gt;200,$C668*G668,"No Offer"))),"No Offer"))</f>
        <v/>
      </c>
      <c r="I668" s="854">
        <v>2</v>
      </c>
      <c r="J668" s="854">
        <v>2</v>
      </c>
      <c r="K668" s="854">
        <v>2</v>
      </c>
      <c r="L668" s="855" t="str">
        <f>IF((0=$C668),"",IFERROR(IF($C668&lt;50,$C668*I668,IF(AND(50&lt;=$C668,$C668&lt;=200),$C668*J668,IF($C668&gt;200,$C668*K668,"No Offer"))),"No Offer"))</f>
        <v/>
      </c>
      <c r="M668" s="852" t="s">
        <v>392</v>
      </c>
      <c r="N668" s="852" t="s">
        <v>392</v>
      </c>
      <c r="O668" s="852" t="s">
        <v>392</v>
      </c>
      <c r="P668" s="853" t="str">
        <f>IF((0=$C668),"",IFERROR(IF($C668&lt;50,$C668*M668,IF(AND(50&lt;=$C668,$C668&lt;=200),$C668*N668,IF($C668&gt;200,$C668*O668,"No Offer"))),"No Offer"))</f>
        <v/>
      </c>
      <c r="Q668" s="854">
        <v>4.75</v>
      </c>
      <c r="R668" s="854">
        <v>3.8</v>
      </c>
      <c r="S668" s="854">
        <v>3.8</v>
      </c>
      <c r="T668" s="855" t="str">
        <f>IF((0=$C668),"",IFERROR(IF($C668&lt;50,$C668*Q668,IF(AND(50&lt;=$C668,$C668&lt;=200),$C668*R668,IF($C668&gt;200,$C668*S668,"No Offer"))),"No Offer"))</f>
        <v/>
      </c>
      <c r="U668" s="852">
        <v>3.16</v>
      </c>
      <c r="V668" s="852">
        <v>3.03</v>
      </c>
      <c r="W668" s="852">
        <v>3.03</v>
      </c>
      <c r="X668" s="853" t="str">
        <f>IF((0=$C668),"",IFERROR(IF($C668&lt;50,$C668*U668,IF(AND(50&lt;=$C668,$C668&lt;=200),$C668*V668,IF($C668&gt;200,$C668*W668,"No Offer"))),"No Offer"))</f>
        <v/>
      </c>
      <c r="Y668" s="854" t="s">
        <v>392</v>
      </c>
      <c r="Z668" s="854" t="s">
        <v>392</v>
      </c>
      <c r="AA668" s="854" t="s">
        <v>392</v>
      </c>
      <c r="AB668" s="855" t="str">
        <f>IF((0=$C668),"",IFERROR(IF($C668&lt;50,$C668*Y668,IF(AND(50&lt;=$C668,$C668&lt;=200),$C668*Z668,IF($C668&gt;200,$C668*AA668,"No Offer"))),"No Offer"))</f>
        <v/>
      </c>
    </row>
    <row r="669" spans="1:28" x14ac:dyDescent="0.2">
      <c r="A669" s="851"/>
      <c r="B669" s="558"/>
      <c r="C669" s="851"/>
      <c r="D669" s="843"/>
      <c r="E669" s="852"/>
      <c r="F669" s="852"/>
      <c r="G669" s="852"/>
      <c r="H669" s="862"/>
      <c r="I669" s="854"/>
      <c r="J669" s="854"/>
      <c r="K669" s="854"/>
      <c r="L669" s="863"/>
      <c r="M669" s="852"/>
      <c r="N669" s="852"/>
      <c r="O669" s="852"/>
      <c r="P669" s="862"/>
      <c r="Q669" s="854"/>
      <c r="R669" s="854"/>
      <c r="S669" s="854"/>
      <c r="T669" s="863"/>
      <c r="U669" s="852"/>
      <c r="V669" s="852"/>
      <c r="W669" s="852"/>
      <c r="X669" s="862"/>
      <c r="Y669" s="854"/>
      <c r="Z669" s="854"/>
      <c r="AA669" s="854"/>
      <c r="AB669" s="863"/>
    </row>
    <row r="670" spans="1:28" x14ac:dyDescent="0.2">
      <c r="A670" s="866"/>
      <c r="B670" s="586" t="s">
        <v>3378</v>
      </c>
      <c r="C670" s="866"/>
      <c r="D670" s="846"/>
      <c r="E670" s="887" t="s">
        <v>1747</v>
      </c>
      <c r="F670" s="887" t="s">
        <v>3122</v>
      </c>
      <c r="G670" s="887" t="s">
        <v>3123</v>
      </c>
      <c r="H670" s="860"/>
      <c r="I670" s="887" t="s">
        <v>1747</v>
      </c>
      <c r="J670" s="887" t="s">
        <v>3122</v>
      </c>
      <c r="K670" s="887" t="s">
        <v>3123</v>
      </c>
      <c r="L670" s="860"/>
      <c r="M670" s="887" t="s">
        <v>1747</v>
      </c>
      <c r="N670" s="887" t="s">
        <v>3122</v>
      </c>
      <c r="O670" s="887" t="s">
        <v>3123</v>
      </c>
      <c r="P670" s="860"/>
      <c r="Q670" s="887" t="s">
        <v>1747</v>
      </c>
      <c r="R670" s="887" t="s">
        <v>3122</v>
      </c>
      <c r="S670" s="887" t="s">
        <v>3123</v>
      </c>
      <c r="T670" s="860"/>
      <c r="U670" s="887" t="s">
        <v>1747</v>
      </c>
      <c r="V670" s="887" t="s">
        <v>3122</v>
      </c>
      <c r="W670" s="887" t="s">
        <v>3123</v>
      </c>
      <c r="X670" s="860"/>
      <c r="Y670" s="887" t="s">
        <v>1747</v>
      </c>
      <c r="Z670" s="887" t="s">
        <v>3122</v>
      </c>
      <c r="AA670" s="887" t="s">
        <v>3123</v>
      </c>
      <c r="AB670" s="860"/>
    </row>
    <row r="671" spans="1:28" x14ac:dyDescent="0.2">
      <c r="A671" s="851"/>
      <c r="B671" s="596"/>
      <c r="C671" s="851"/>
      <c r="D671" s="843"/>
      <c r="E671" s="852"/>
      <c r="F671" s="852"/>
      <c r="G671" s="852"/>
      <c r="H671" s="862"/>
      <c r="I671" s="854"/>
      <c r="J671" s="854"/>
      <c r="K671" s="854"/>
      <c r="L671" s="863"/>
      <c r="M671" s="852"/>
      <c r="N671" s="852"/>
      <c r="O671" s="852"/>
      <c r="P671" s="862"/>
      <c r="Q671" s="854"/>
      <c r="R671" s="854"/>
      <c r="S671" s="854"/>
      <c r="T671" s="863"/>
      <c r="U671" s="852"/>
      <c r="V671" s="852"/>
      <c r="W671" s="852"/>
      <c r="X671" s="862"/>
      <c r="Y671" s="854"/>
      <c r="Z671" s="854"/>
      <c r="AA671" s="854"/>
      <c r="AB671" s="863"/>
    </row>
    <row r="672" spans="1:28" ht="25.5" x14ac:dyDescent="0.2">
      <c r="A672" s="851" t="s">
        <v>3379</v>
      </c>
      <c r="B672" s="687" t="s">
        <v>3296</v>
      </c>
      <c r="C672" s="851">
        <f>'Series 1200 Input'!J672</f>
        <v>0</v>
      </c>
      <c r="D672" s="851" t="s">
        <v>451</v>
      </c>
      <c r="E672" s="852" t="s">
        <v>403</v>
      </c>
      <c r="F672" s="852" t="s">
        <v>403</v>
      </c>
      <c r="G672" s="852" t="s">
        <v>403</v>
      </c>
      <c r="H672" s="853" t="str">
        <f>IF((0=$C672),"",IFERROR(IF($C672&lt;50,$C672*E672,IF(AND(50&lt;=$C672,$C672&lt;=200),$C672*F672,IF($C672&gt;200,$C672*G672,"No Offer"))),"No Offer"))</f>
        <v/>
      </c>
      <c r="I672" s="854">
        <v>2</v>
      </c>
      <c r="J672" s="854">
        <v>2</v>
      </c>
      <c r="K672" s="854">
        <v>2</v>
      </c>
      <c r="L672" s="855" t="str">
        <f>IF((0=$C672),"",IFERROR(IF($C672&lt;50,$C672*I672,IF(AND(50&lt;=$C672,$C672&lt;=200),$C672*J672,IF($C672&gt;200,$C672*K672,"No Offer"))),"No Offer"))</f>
        <v/>
      </c>
      <c r="M672" s="852" t="s">
        <v>392</v>
      </c>
      <c r="N672" s="852" t="s">
        <v>392</v>
      </c>
      <c r="O672" s="852" t="s">
        <v>392</v>
      </c>
      <c r="P672" s="853" t="str">
        <f>IF((0=$C672),"",IFERROR(IF($C672&lt;50,$C672*M672,IF(AND(50&lt;=$C672,$C672&lt;=200),$C672*N672,IF($C672&gt;200,$C672*O672,"No Offer"))),"No Offer"))</f>
        <v/>
      </c>
      <c r="Q672" s="854">
        <v>1.3</v>
      </c>
      <c r="R672" s="854">
        <v>1.04</v>
      </c>
      <c r="S672" s="854">
        <v>1.04</v>
      </c>
      <c r="T672" s="855" t="str">
        <f>IF((0=$C672),"",IFERROR(IF($C672&lt;50,$C672*Q672,IF(AND(50&lt;=$C672,$C672&lt;=200),$C672*R672,IF($C672&gt;200,$C672*S672,"No Offer"))),"No Offer"))</f>
        <v/>
      </c>
      <c r="U672" s="852">
        <v>1.1499999999999999</v>
      </c>
      <c r="V672" s="852">
        <v>1.1000000000000001</v>
      </c>
      <c r="W672" s="852">
        <v>1.1000000000000001</v>
      </c>
      <c r="X672" s="853" t="str">
        <f>IF((0=$C672),"",IFERROR(IF($C672&lt;50,$C672*U672,IF(AND(50&lt;=$C672,$C672&lt;=200),$C672*V672,IF($C672&gt;200,$C672*W672,"No Offer"))),"No Offer"))</f>
        <v/>
      </c>
      <c r="Y672" s="854" t="s">
        <v>392</v>
      </c>
      <c r="Z672" s="854" t="s">
        <v>392</v>
      </c>
      <c r="AA672" s="854" t="s">
        <v>392</v>
      </c>
      <c r="AB672" s="855" t="str">
        <f>IF((0=$C672),"",IFERROR(IF($C672&lt;50,$C672*Y672,IF(AND(50&lt;=$C672,$C672&lt;=200),$C672*Z672,IF($C672&gt;200,$C672*AA672,"No Offer"))),"No Offer"))</f>
        <v/>
      </c>
    </row>
    <row r="673" spans="1:28" x14ac:dyDescent="0.2">
      <c r="A673" s="851"/>
      <c r="B673" s="558"/>
      <c r="C673" s="851"/>
      <c r="D673" s="851"/>
      <c r="E673" s="852"/>
      <c r="F673" s="852"/>
      <c r="G673" s="852"/>
      <c r="H673" s="862"/>
      <c r="I673" s="854"/>
      <c r="J673" s="854"/>
      <c r="K673" s="854"/>
      <c r="L673" s="863"/>
      <c r="M673" s="852"/>
      <c r="N673" s="852"/>
      <c r="O673" s="852"/>
      <c r="P673" s="862"/>
      <c r="Q673" s="854"/>
      <c r="R673" s="854"/>
      <c r="S673" s="854"/>
      <c r="T673" s="863"/>
      <c r="U673" s="852"/>
      <c r="V673" s="852"/>
      <c r="W673" s="852"/>
      <c r="X673" s="862"/>
      <c r="Y673" s="854"/>
      <c r="Z673" s="854"/>
      <c r="AA673" s="854"/>
      <c r="AB673" s="863"/>
    </row>
    <row r="674" spans="1:28" ht="25.5" x14ac:dyDescent="0.2">
      <c r="A674" s="851" t="s">
        <v>3380</v>
      </c>
      <c r="B674" s="687" t="s">
        <v>3299</v>
      </c>
      <c r="C674" s="851">
        <f>'Series 1200 Input'!J674</f>
        <v>0</v>
      </c>
      <c r="D674" s="851" t="s">
        <v>451</v>
      </c>
      <c r="E674" s="852" t="s">
        <v>403</v>
      </c>
      <c r="F674" s="852" t="s">
        <v>403</v>
      </c>
      <c r="G674" s="852" t="s">
        <v>403</v>
      </c>
      <c r="H674" s="853" t="str">
        <f>IF((0=$C674),"",IFERROR(IF($C674&lt;50,$C674*E674,IF(AND(50&lt;=$C674,$C674&lt;=200),$C674*F674,IF($C674&gt;200,$C674*G674,"No Offer"))),"No Offer"))</f>
        <v/>
      </c>
      <c r="I674" s="854">
        <v>2</v>
      </c>
      <c r="J674" s="854">
        <v>2</v>
      </c>
      <c r="K674" s="854">
        <v>2</v>
      </c>
      <c r="L674" s="855" t="str">
        <f>IF((0=$C674),"",IFERROR(IF($C674&lt;50,$C674*I674,IF(AND(50&lt;=$C674,$C674&lt;=200),$C674*J674,IF($C674&gt;200,$C674*K674,"No Offer"))),"No Offer"))</f>
        <v/>
      </c>
      <c r="M674" s="852" t="s">
        <v>392</v>
      </c>
      <c r="N674" s="852" t="s">
        <v>392</v>
      </c>
      <c r="O674" s="852" t="s">
        <v>392</v>
      </c>
      <c r="P674" s="853" t="str">
        <f>IF((0=$C674),"",IFERROR(IF($C674&lt;50,$C674*M674,IF(AND(50&lt;=$C674,$C674&lt;=200),$C674*N674,IF($C674&gt;200,$C674*O674,"No Offer"))),"No Offer"))</f>
        <v/>
      </c>
      <c r="Q674" s="854">
        <v>1.3</v>
      </c>
      <c r="R674" s="854">
        <v>1.04</v>
      </c>
      <c r="S674" s="854">
        <v>1.04</v>
      </c>
      <c r="T674" s="855" t="str">
        <f>IF((0=$C674),"",IFERROR(IF($C674&lt;50,$C674*Q674,IF(AND(50&lt;=$C674,$C674&lt;=200),$C674*R674,IF($C674&gt;200,$C674*S674,"No Offer"))),"No Offer"))</f>
        <v/>
      </c>
      <c r="U674" s="852">
        <v>1.1499999999999999</v>
      </c>
      <c r="V674" s="852">
        <v>1.1000000000000001</v>
      </c>
      <c r="W674" s="852">
        <v>1.1000000000000001</v>
      </c>
      <c r="X674" s="853" t="str">
        <f>IF((0=$C674),"",IFERROR(IF($C674&lt;50,$C674*U674,IF(AND(50&lt;=$C674,$C674&lt;=200),$C674*V674,IF($C674&gt;200,$C674*W674,"No Offer"))),"No Offer"))</f>
        <v/>
      </c>
      <c r="Y674" s="854" t="s">
        <v>392</v>
      </c>
      <c r="Z674" s="854" t="s">
        <v>392</v>
      </c>
      <c r="AA674" s="854" t="s">
        <v>392</v>
      </c>
      <c r="AB674" s="855" t="str">
        <f>IF((0=$C674),"",IFERROR(IF($C674&lt;50,$C674*Y674,IF(AND(50&lt;=$C674,$C674&lt;=200),$C674*Z674,IF($C674&gt;200,$C674*AA674,"No Offer"))),"No Offer"))</f>
        <v/>
      </c>
    </row>
    <row r="675" spans="1:28" x14ac:dyDescent="0.2">
      <c r="A675" s="851"/>
      <c r="B675" s="558"/>
      <c r="C675" s="851"/>
      <c r="D675" s="851"/>
      <c r="E675" s="852"/>
      <c r="F675" s="852"/>
      <c r="G675" s="852"/>
      <c r="H675" s="862"/>
      <c r="I675" s="854"/>
      <c r="J675" s="854"/>
      <c r="K675" s="854"/>
      <c r="L675" s="863"/>
      <c r="M675" s="852"/>
      <c r="N675" s="852"/>
      <c r="O675" s="852"/>
      <c r="P675" s="862"/>
      <c r="Q675" s="854"/>
      <c r="R675" s="854"/>
      <c r="S675" s="854"/>
      <c r="T675" s="863"/>
      <c r="U675" s="852"/>
      <c r="V675" s="852"/>
      <c r="W675" s="852"/>
      <c r="X675" s="862"/>
      <c r="Y675" s="854"/>
      <c r="Z675" s="854"/>
      <c r="AA675" s="854"/>
      <c r="AB675" s="863"/>
    </row>
    <row r="676" spans="1:28" ht="25.5" x14ac:dyDescent="0.2">
      <c r="A676" s="851" t="s">
        <v>3381</v>
      </c>
      <c r="B676" s="687" t="s">
        <v>3301</v>
      </c>
      <c r="C676" s="877">
        <f>'Series 1200 Input'!J676</f>
        <v>0</v>
      </c>
      <c r="D676" s="877" t="s">
        <v>451</v>
      </c>
      <c r="E676" s="852" t="s">
        <v>403</v>
      </c>
      <c r="F676" s="852" t="s">
        <v>403</v>
      </c>
      <c r="G676" s="852" t="s">
        <v>403</v>
      </c>
      <c r="H676" s="853" t="str">
        <f>IF((0=$C676),"",IFERROR(IF($C676&lt;50,$C676*E676,IF(AND(50&lt;=$C676,$C676&lt;=200),$C676*F676,IF($C676&gt;200,$C676*G676,"No Offer"))),"No Offer"))</f>
        <v/>
      </c>
      <c r="I676" s="854">
        <v>2</v>
      </c>
      <c r="J676" s="854">
        <v>2</v>
      </c>
      <c r="K676" s="854">
        <v>2</v>
      </c>
      <c r="L676" s="855" t="str">
        <f>IF((0=$C676),"",IFERROR(IF($C676&lt;50,$C676*I676,IF(AND(50&lt;=$C676,$C676&lt;=200),$C676*J676,IF($C676&gt;200,$C676*K676,"No Offer"))),"No Offer"))</f>
        <v/>
      </c>
      <c r="M676" s="852" t="s">
        <v>392</v>
      </c>
      <c r="N676" s="852" t="s">
        <v>392</v>
      </c>
      <c r="O676" s="852" t="s">
        <v>392</v>
      </c>
      <c r="P676" s="853" t="str">
        <f>IF((0=$C676),"",IFERROR(IF($C676&lt;50,$C676*M676,IF(AND(50&lt;=$C676,$C676&lt;=200),$C676*N676,IF($C676&gt;200,$C676*O676,"No Offer"))),"No Offer"))</f>
        <v/>
      </c>
      <c r="Q676" s="854">
        <v>1.45</v>
      </c>
      <c r="R676" s="854">
        <v>1.1499999999999999</v>
      </c>
      <c r="S676" s="854">
        <v>1.1499999999999999</v>
      </c>
      <c r="T676" s="855" t="str">
        <f>IF((0=$C676),"",IFERROR(IF($C676&lt;50,$C676*Q676,IF(AND(50&lt;=$C676,$C676&lt;=200),$C676*R676,IF($C676&gt;200,$C676*S676,"No Offer"))),"No Offer"))</f>
        <v/>
      </c>
      <c r="U676" s="852">
        <v>0.98</v>
      </c>
      <c r="V676" s="852">
        <v>0.94</v>
      </c>
      <c r="W676" s="852">
        <v>0.94</v>
      </c>
      <c r="X676" s="853" t="str">
        <f>IF((0=$C676),"",IFERROR(IF($C676&lt;50,$C676*U676,IF(AND(50&lt;=$C676,$C676&lt;=200),$C676*V676,IF($C676&gt;200,$C676*W676,"No Offer"))),"No Offer"))</f>
        <v/>
      </c>
      <c r="Y676" s="854" t="s">
        <v>392</v>
      </c>
      <c r="Z676" s="854" t="s">
        <v>392</v>
      </c>
      <c r="AA676" s="854" t="s">
        <v>392</v>
      </c>
      <c r="AB676" s="855" t="str">
        <f>IF((0=$C676),"",IFERROR(IF($C676&lt;50,$C676*Y676,IF(AND(50&lt;=$C676,$C676&lt;=200),$C676*Z676,IF($C676&gt;200,$C676*AA676,"No Offer"))),"No Offer"))</f>
        <v/>
      </c>
    </row>
    <row r="677" spans="1:28" x14ac:dyDescent="0.2">
      <c r="A677" s="851"/>
      <c r="B677" s="558"/>
      <c r="C677" s="851"/>
      <c r="D677" s="851"/>
      <c r="E677" s="852"/>
      <c r="F677" s="852"/>
      <c r="G677" s="852"/>
      <c r="H677" s="862"/>
      <c r="I677" s="854"/>
      <c r="J677" s="854"/>
      <c r="K677" s="854"/>
      <c r="L677" s="863"/>
      <c r="M677" s="852"/>
      <c r="N677" s="852"/>
      <c r="O677" s="852"/>
      <c r="P677" s="862"/>
      <c r="Q677" s="854"/>
      <c r="R677" s="854"/>
      <c r="S677" s="854"/>
      <c r="T677" s="863"/>
      <c r="U677" s="852"/>
      <c r="V677" s="852"/>
      <c r="W677" s="852"/>
      <c r="X677" s="862"/>
      <c r="Y677" s="854"/>
      <c r="Z677" s="854"/>
      <c r="AA677" s="854"/>
      <c r="AB677" s="863"/>
    </row>
    <row r="678" spans="1:28" ht="25.5" x14ac:dyDescent="0.2">
      <c r="A678" s="851" t="s">
        <v>3382</v>
      </c>
      <c r="B678" s="687" t="s">
        <v>3303</v>
      </c>
      <c r="C678" s="877">
        <f>'Series 1200 Input'!J678</f>
        <v>0</v>
      </c>
      <c r="D678" s="877" t="s">
        <v>451</v>
      </c>
      <c r="E678" s="852" t="s">
        <v>403</v>
      </c>
      <c r="F678" s="852" t="s">
        <v>403</v>
      </c>
      <c r="G678" s="852" t="s">
        <v>403</v>
      </c>
      <c r="H678" s="853" t="str">
        <f>IF((0=$C678),"",IFERROR(IF($C678&lt;50,$C678*E678,IF(AND(50&lt;=$C678,$C678&lt;=200),$C678*F678,IF($C678&gt;200,$C678*G678,"No Offer"))),"No Offer"))</f>
        <v/>
      </c>
      <c r="I678" s="854">
        <v>2</v>
      </c>
      <c r="J678" s="854">
        <v>2</v>
      </c>
      <c r="K678" s="854">
        <v>2</v>
      </c>
      <c r="L678" s="855" t="str">
        <f>IF((0=$C678),"",IFERROR(IF($C678&lt;50,$C678*I678,IF(AND(50&lt;=$C678,$C678&lt;=200),$C678*J678,IF($C678&gt;200,$C678*K678,"No Offer"))),"No Offer"))</f>
        <v/>
      </c>
      <c r="M678" s="852" t="s">
        <v>392</v>
      </c>
      <c r="N678" s="852" t="s">
        <v>392</v>
      </c>
      <c r="O678" s="852" t="s">
        <v>392</v>
      </c>
      <c r="P678" s="853" t="str">
        <f>IF((0=$C678),"",IFERROR(IF($C678&lt;50,$C678*M678,IF(AND(50&lt;=$C678,$C678&lt;=200),$C678*N678,IF($C678&gt;200,$C678*O678,"No Offer"))),"No Offer"))</f>
        <v/>
      </c>
      <c r="Q678" s="854">
        <v>2.9</v>
      </c>
      <c r="R678" s="854">
        <v>2.2999999999999998</v>
      </c>
      <c r="S678" s="854">
        <v>2.2999999999999998</v>
      </c>
      <c r="T678" s="855" t="str">
        <f>IF((0=$C678),"",IFERROR(IF($C678&lt;50,$C678*Q678,IF(AND(50&lt;=$C678,$C678&lt;=200),$C678*R678,IF($C678&gt;200,$C678*S678,"No Offer"))),"No Offer"))</f>
        <v/>
      </c>
      <c r="U678" s="852">
        <v>1.96</v>
      </c>
      <c r="V678" s="852">
        <v>1.87</v>
      </c>
      <c r="W678" s="852">
        <v>1.87</v>
      </c>
      <c r="X678" s="853" t="str">
        <f>IF((0=$C678),"",IFERROR(IF($C678&lt;50,$C678*U678,IF(AND(50&lt;=$C678,$C678&lt;=200),$C678*V678,IF($C678&gt;200,$C678*W678,"No Offer"))),"No Offer"))</f>
        <v/>
      </c>
      <c r="Y678" s="854" t="s">
        <v>392</v>
      </c>
      <c r="Z678" s="854" t="s">
        <v>392</v>
      </c>
      <c r="AA678" s="854" t="s">
        <v>392</v>
      </c>
      <c r="AB678" s="855" t="str">
        <f>IF((0=$C678),"",IFERROR(IF($C678&lt;50,$C678*Y678,IF(AND(50&lt;=$C678,$C678&lt;=200),$C678*Z678,IF($C678&gt;200,$C678*AA678,"No Offer"))),"No Offer"))</f>
        <v/>
      </c>
    </row>
    <row r="679" spans="1:28" x14ac:dyDescent="0.2">
      <c r="A679" s="851"/>
      <c r="B679" s="558"/>
      <c r="C679" s="851"/>
      <c r="D679" s="843"/>
      <c r="E679" s="852"/>
      <c r="F679" s="852"/>
      <c r="G679" s="852"/>
      <c r="H679" s="862"/>
      <c r="I679" s="854"/>
      <c r="J679" s="854"/>
      <c r="K679" s="854"/>
      <c r="L679" s="863"/>
      <c r="M679" s="852"/>
      <c r="N679" s="852"/>
      <c r="O679" s="852"/>
      <c r="P679" s="862"/>
      <c r="Q679" s="854"/>
      <c r="R679" s="854"/>
      <c r="S679" s="854"/>
      <c r="T679" s="863"/>
      <c r="U679" s="852"/>
      <c r="V679" s="852"/>
      <c r="W679" s="852"/>
      <c r="X679" s="862"/>
      <c r="Y679" s="854"/>
      <c r="Z679" s="854"/>
      <c r="AA679" s="854"/>
      <c r="AB679" s="863"/>
    </row>
    <row r="680" spans="1:28" ht="25.5" x14ac:dyDescent="0.2">
      <c r="A680" s="851" t="s">
        <v>3383</v>
      </c>
      <c r="B680" s="558" t="s">
        <v>3305</v>
      </c>
      <c r="C680" s="851">
        <f>'Series 1200 Input'!J680</f>
        <v>0</v>
      </c>
      <c r="D680" s="843" t="s">
        <v>451</v>
      </c>
      <c r="E680" s="852" t="s">
        <v>403</v>
      </c>
      <c r="F680" s="852" t="s">
        <v>403</v>
      </c>
      <c r="G680" s="852" t="s">
        <v>403</v>
      </c>
      <c r="H680" s="853" t="str">
        <f>IF((0=$C680),"",IFERROR(IF($C680&lt;50,$C680*E680,IF(AND(50&lt;=$C680,$C680&lt;=200),$C680*F680,IF($C680&gt;200,$C680*G680,"No Offer"))),"No Offer"))</f>
        <v/>
      </c>
      <c r="I680" s="854">
        <v>2</v>
      </c>
      <c r="J680" s="854">
        <v>2</v>
      </c>
      <c r="K680" s="854">
        <v>2</v>
      </c>
      <c r="L680" s="855" t="str">
        <f>IF((0=$C680),"",IFERROR(IF($C680&lt;50,$C680*I680,IF(AND(50&lt;=$C680,$C680&lt;=200),$C680*J680,IF($C680&gt;200,$C680*K680,"No Offer"))),"No Offer"))</f>
        <v/>
      </c>
      <c r="M680" s="852" t="s">
        <v>392</v>
      </c>
      <c r="N680" s="852" t="s">
        <v>392</v>
      </c>
      <c r="O680" s="852" t="s">
        <v>392</v>
      </c>
      <c r="P680" s="853" t="str">
        <f>IF((0=$C680),"",IFERROR(IF($C680&lt;50,$C680*M680,IF(AND(50&lt;=$C680,$C680&lt;=200),$C680*N680,IF($C680&gt;200,$C680*O680,"No Offer"))),"No Offer"))</f>
        <v/>
      </c>
      <c r="Q680" s="854">
        <v>1.45</v>
      </c>
      <c r="R680" s="854">
        <v>1.1499999999999999</v>
      </c>
      <c r="S680" s="854">
        <v>1.1499999999999999</v>
      </c>
      <c r="T680" s="855" t="str">
        <f>IF((0=$C680),"",IFERROR(IF($C680&lt;50,$C680*Q680,IF(AND(50&lt;=$C680,$C680&lt;=200),$C680*R680,IF($C680&gt;200,$C680*S680,"No Offer"))),"No Offer"))</f>
        <v/>
      </c>
      <c r="U680" s="852">
        <v>1.1499999999999999</v>
      </c>
      <c r="V680" s="852">
        <v>1.1000000000000001</v>
      </c>
      <c r="W680" s="852">
        <v>1.1000000000000001</v>
      </c>
      <c r="X680" s="853" t="str">
        <f>IF((0=$C680),"",IFERROR(IF($C680&lt;50,$C680*U680,IF(AND(50&lt;=$C680,$C680&lt;=200),$C680*V680,IF($C680&gt;200,$C680*W680,"No Offer"))),"No Offer"))</f>
        <v/>
      </c>
      <c r="Y680" s="854" t="s">
        <v>392</v>
      </c>
      <c r="Z680" s="854" t="s">
        <v>392</v>
      </c>
      <c r="AA680" s="854" t="s">
        <v>392</v>
      </c>
      <c r="AB680" s="855" t="str">
        <f>IF((0=$C680),"",IFERROR(IF($C680&lt;50,$C680*Y680,IF(AND(50&lt;=$C680,$C680&lt;=200),$C680*Z680,IF($C680&gt;200,$C680*AA680,"No Offer"))),"No Offer"))</f>
        <v/>
      </c>
    </row>
    <row r="681" spans="1:28" x14ac:dyDescent="0.2">
      <c r="A681" s="851"/>
      <c r="B681" s="558"/>
      <c r="C681" s="851"/>
      <c r="D681" s="843"/>
      <c r="E681" s="852"/>
      <c r="F681" s="852"/>
      <c r="G681" s="852"/>
      <c r="H681" s="862"/>
      <c r="I681" s="854"/>
      <c r="J681" s="854"/>
      <c r="K681" s="854"/>
      <c r="L681" s="863"/>
      <c r="M681" s="852"/>
      <c r="N681" s="852"/>
      <c r="O681" s="852"/>
      <c r="P681" s="862"/>
      <c r="Q681" s="854"/>
      <c r="R681" s="854"/>
      <c r="S681" s="854"/>
      <c r="T681" s="863"/>
      <c r="U681" s="852"/>
      <c r="V681" s="852"/>
      <c r="W681" s="852"/>
      <c r="X681" s="862"/>
      <c r="Y681" s="854"/>
      <c r="Z681" s="854"/>
      <c r="AA681" s="854"/>
      <c r="AB681" s="863"/>
    </row>
    <row r="682" spans="1:28" ht="25.5" x14ac:dyDescent="0.2">
      <c r="A682" s="851" t="s">
        <v>3384</v>
      </c>
      <c r="B682" s="687" t="s">
        <v>3307</v>
      </c>
      <c r="C682" s="877">
        <f>'Series 1200 Input'!J682</f>
        <v>0</v>
      </c>
      <c r="D682" s="889" t="s">
        <v>451</v>
      </c>
      <c r="E682" s="852" t="s">
        <v>403</v>
      </c>
      <c r="F682" s="852" t="s">
        <v>403</v>
      </c>
      <c r="G682" s="852" t="s">
        <v>403</v>
      </c>
      <c r="H682" s="853" t="str">
        <f>IF((0=$C682),"",IFERROR(IF($C682&lt;50,$C682*E682,IF(AND(50&lt;=$C682,$C682&lt;=200),$C682*F682,IF($C682&gt;200,$C682*G682,"No Offer"))),"No Offer"))</f>
        <v/>
      </c>
      <c r="I682" s="854">
        <v>2</v>
      </c>
      <c r="J682" s="854">
        <v>2</v>
      </c>
      <c r="K682" s="854">
        <v>2</v>
      </c>
      <c r="L682" s="855" t="str">
        <f>IF((0=$C682),"",IFERROR(IF($C682&lt;50,$C682*I682,IF(AND(50&lt;=$C682,$C682&lt;=200),$C682*J682,IF($C682&gt;200,$C682*K682,"No Offer"))),"No Offer"))</f>
        <v/>
      </c>
      <c r="M682" s="852" t="s">
        <v>392</v>
      </c>
      <c r="N682" s="852" t="s">
        <v>392</v>
      </c>
      <c r="O682" s="852" t="s">
        <v>392</v>
      </c>
      <c r="P682" s="853" t="str">
        <f>IF((0=$C682),"",IFERROR(IF($C682&lt;50,$C682*M682,IF(AND(50&lt;=$C682,$C682&lt;=200),$C682*N682,IF($C682&gt;200,$C682*O682,"No Offer"))),"No Offer"))</f>
        <v/>
      </c>
      <c r="Q682" s="854">
        <v>1.45</v>
      </c>
      <c r="R682" s="854">
        <v>1.1499999999999999</v>
      </c>
      <c r="S682" s="854">
        <v>1.1499999999999999</v>
      </c>
      <c r="T682" s="855" t="str">
        <f>IF((0=$C682),"",IFERROR(IF($C682&lt;50,$C682*Q682,IF(AND(50&lt;=$C682,$C682&lt;=200),$C682*R682,IF($C682&gt;200,$C682*S682,"No Offer"))),"No Offer"))</f>
        <v/>
      </c>
      <c r="U682" s="852">
        <v>0.98</v>
      </c>
      <c r="V682" s="852">
        <v>0.94</v>
      </c>
      <c r="W682" s="852">
        <v>0.94</v>
      </c>
      <c r="X682" s="853" t="str">
        <f>IF((0=$C682),"",IFERROR(IF($C682&lt;50,$C682*U682,IF(AND(50&lt;=$C682,$C682&lt;=200),$C682*V682,IF($C682&gt;200,$C682*W682,"No Offer"))),"No Offer"))</f>
        <v/>
      </c>
      <c r="Y682" s="854" t="s">
        <v>392</v>
      </c>
      <c r="Z682" s="854" t="s">
        <v>392</v>
      </c>
      <c r="AA682" s="854" t="s">
        <v>392</v>
      </c>
      <c r="AB682" s="855" t="str">
        <f>IF((0=$C682),"",IFERROR(IF($C682&lt;50,$C682*Y682,IF(AND(50&lt;=$C682,$C682&lt;=200),$C682*Z682,IF($C682&gt;200,$C682*AA682,"No Offer"))),"No Offer"))</f>
        <v/>
      </c>
    </row>
    <row r="683" spans="1:28" x14ac:dyDescent="0.2">
      <c r="A683" s="851"/>
      <c r="B683" s="558"/>
      <c r="C683" s="851"/>
      <c r="D683" s="843"/>
      <c r="E683" s="852"/>
      <c r="F683" s="852"/>
      <c r="G683" s="852"/>
      <c r="H683" s="862"/>
      <c r="I683" s="854"/>
      <c r="J683" s="854"/>
      <c r="K683" s="854"/>
      <c r="L683" s="863"/>
      <c r="M683" s="852"/>
      <c r="N683" s="852"/>
      <c r="O683" s="852"/>
      <c r="P683" s="862"/>
      <c r="Q683" s="854"/>
      <c r="R683" s="854"/>
      <c r="S683" s="854"/>
      <c r="T683" s="863"/>
      <c r="U683" s="852"/>
      <c r="V683" s="852"/>
      <c r="W683" s="852"/>
      <c r="X683" s="862"/>
      <c r="Y683" s="854"/>
      <c r="Z683" s="854"/>
      <c r="AA683" s="854"/>
      <c r="AB683" s="863"/>
    </row>
    <row r="684" spans="1:28" ht="25.5" x14ac:dyDescent="0.2">
      <c r="A684" s="851" t="s">
        <v>3385</v>
      </c>
      <c r="B684" s="558" t="s">
        <v>3309</v>
      </c>
      <c r="C684" s="851">
        <f>'Series 1200 Input'!J684</f>
        <v>0</v>
      </c>
      <c r="D684" s="843" t="s">
        <v>451</v>
      </c>
      <c r="E684" s="852" t="s">
        <v>403</v>
      </c>
      <c r="F684" s="852" t="s">
        <v>403</v>
      </c>
      <c r="G684" s="852" t="s">
        <v>403</v>
      </c>
      <c r="H684" s="853" t="str">
        <f>IF((0=$C684),"",IFERROR(IF($C684&lt;50,$C684*E684,IF(AND(50&lt;=$C684,$C684&lt;=200),$C684*F684,IF($C684&gt;200,$C684*G684,"No Offer"))),"No Offer"))</f>
        <v/>
      </c>
      <c r="I684" s="854">
        <v>2</v>
      </c>
      <c r="J684" s="854">
        <v>2</v>
      </c>
      <c r="K684" s="854">
        <v>2</v>
      </c>
      <c r="L684" s="855" t="str">
        <f>IF((0=$C684),"",IFERROR(IF($C684&lt;50,$C684*I684,IF(AND(50&lt;=$C684,$C684&lt;=200),$C684*J684,IF($C684&gt;200,$C684*K684,"No Offer"))),"No Offer"))</f>
        <v/>
      </c>
      <c r="M684" s="852" t="s">
        <v>392</v>
      </c>
      <c r="N684" s="852" t="s">
        <v>392</v>
      </c>
      <c r="O684" s="852" t="s">
        <v>392</v>
      </c>
      <c r="P684" s="853" t="str">
        <f>IF((0=$C684),"",IFERROR(IF($C684&lt;50,$C684*M684,IF(AND(50&lt;=$C684,$C684&lt;=200),$C684*N684,IF($C684&gt;200,$C684*O684,"No Offer"))),"No Offer"))</f>
        <v/>
      </c>
      <c r="Q684" s="854">
        <v>2.2999999999999998</v>
      </c>
      <c r="R684" s="854">
        <v>1.84</v>
      </c>
      <c r="S684" s="854">
        <v>1.84</v>
      </c>
      <c r="T684" s="855" t="str">
        <f>IF((0=$C684),"",IFERROR(IF($C684&lt;50,$C684*Q684,IF(AND(50&lt;=$C684,$C684&lt;=200),$C684*R684,IF($C684&gt;200,$C684*S684,"No Offer"))),"No Offer"))</f>
        <v/>
      </c>
      <c r="U684" s="852">
        <v>1.73</v>
      </c>
      <c r="V684" s="852">
        <v>1.65</v>
      </c>
      <c r="W684" s="852">
        <v>1.65</v>
      </c>
      <c r="X684" s="853" t="str">
        <f>IF((0=$C684),"",IFERROR(IF($C684&lt;50,$C684*U684,IF(AND(50&lt;=$C684,$C684&lt;=200),$C684*V684,IF($C684&gt;200,$C684*W684,"No Offer"))),"No Offer"))</f>
        <v/>
      </c>
      <c r="Y684" s="854" t="s">
        <v>392</v>
      </c>
      <c r="Z684" s="854" t="s">
        <v>392</v>
      </c>
      <c r="AA684" s="854" t="s">
        <v>392</v>
      </c>
      <c r="AB684" s="855" t="str">
        <f>IF((0=$C684),"",IFERROR(IF($C684&lt;50,$C684*Y684,IF(AND(50&lt;=$C684,$C684&lt;=200),$C684*Z684,IF($C684&gt;200,$C684*AA684,"No Offer"))),"No Offer"))</f>
        <v/>
      </c>
    </row>
    <row r="685" spans="1:28" x14ac:dyDescent="0.2">
      <c r="A685" s="851"/>
      <c r="B685" s="558"/>
      <c r="C685" s="851"/>
      <c r="D685" s="843"/>
      <c r="E685" s="852"/>
      <c r="F685" s="852"/>
      <c r="G685" s="852"/>
      <c r="H685" s="862"/>
      <c r="I685" s="854"/>
      <c r="J685" s="854"/>
      <c r="K685" s="854"/>
      <c r="L685" s="863"/>
      <c r="M685" s="852"/>
      <c r="N685" s="852"/>
      <c r="O685" s="852"/>
      <c r="P685" s="862"/>
      <c r="Q685" s="854"/>
      <c r="R685" s="854"/>
      <c r="S685" s="854"/>
      <c r="T685" s="863"/>
      <c r="U685" s="852"/>
      <c r="V685" s="852"/>
      <c r="W685" s="852"/>
      <c r="X685" s="862"/>
      <c r="Y685" s="854"/>
      <c r="Z685" s="854"/>
      <c r="AA685" s="854"/>
      <c r="AB685" s="863"/>
    </row>
    <row r="686" spans="1:28" ht="25.5" x14ac:dyDescent="0.2">
      <c r="A686" s="851" t="s">
        <v>3386</v>
      </c>
      <c r="B686" s="687" t="s">
        <v>3311</v>
      </c>
      <c r="C686" s="877">
        <f>'Series 1200 Input'!J686</f>
        <v>0</v>
      </c>
      <c r="D686" s="889" t="s">
        <v>451</v>
      </c>
      <c r="E686" s="852" t="s">
        <v>403</v>
      </c>
      <c r="F686" s="852" t="s">
        <v>403</v>
      </c>
      <c r="G686" s="852" t="s">
        <v>403</v>
      </c>
      <c r="H686" s="853" t="str">
        <f>IF((0=$C686),"",IFERROR(IF($C686&lt;50,$C686*E686,IF(AND(50&lt;=$C686,$C686&lt;=200),$C686*F686,IF($C686&gt;200,$C686*G686,"No Offer"))),"No Offer"))</f>
        <v/>
      </c>
      <c r="I686" s="854">
        <v>2</v>
      </c>
      <c r="J686" s="854">
        <v>2</v>
      </c>
      <c r="K686" s="854">
        <v>2</v>
      </c>
      <c r="L686" s="855" t="str">
        <f>IF((0=$C686),"",IFERROR(IF($C686&lt;50,$C686*I686,IF(AND(50&lt;=$C686,$C686&lt;=200),$C686*J686,IF($C686&gt;200,$C686*K686,"No Offer"))),"No Offer"))</f>
        <v/>
      </c>
      <c r="M686" s="852" t="s">
        <v>392</v>
      </c>
      <c r="N686" s="852" t="s">
        <v>392</v>
      </c>
      <c r="O686" s="852" t="s">
        <v>392</v>
      </c>
      <c r="P686" s="853" t="str">
        <f>IF((0=$C686),"",IFERROR(IF($C686&lt;50,$C686*M686,IF(AND(50&lt;=$C686,$C686&lt;=200),$C686*N686,IF($C686&gt;200,$C686*O686,"No Offer"))),"No Offer"))</f>
        <v/>
      </c>
      <c r="Q686" s="854">
        <v>2.2999999999999998</v>
      </c>
      <c r="R686" s="854">
        <v>1.84</v>
      </c>
      <c r="S686" s="854">
        <v>1.84</v>
      </c>
      <c r="T686" s="855" t="str">
        <f>IF((0=$C686),"",IFERROR(IF($C686&lt;50,$C686*Q686,IF(AND(50&lt;=$C686,$C686&lt;=200),$C686*R686,IF($C686&gt;200,$C686*S686,"No Offer"))),"No Offer"))</f>
        <v/>
      </c>
      <c r="U686" s="852">
        <v>1.73</v>
      </c>
      <c r="V686" s="852">
        <v>1.65</v>
      </c>
      <c r="W686" s="852">
        <v>1.65</v>
      </c>
      <c r="X686" s="853" t="str">
        <f>IF((0=$C686),"",IFERROR(IF($C686&lt;50,$C686*U686,IF(AND(50&lt;=$C686,$C686&lt;=200),$C686*V686,IF($C686&gt;200,$C686*W686,"No Offer"))),"No Offer"))</f>
        <v/>
      </c>
      <c r="Y686" s="854" t="s">
        <v>392</v>
      </c>
      <c r="Z686" s="854" t="s">
        <v>392</v>
      </c>
      <c r="AA686" s="854" t="s">
        <v>392</v>
      </c>
      <c r="AB686" s="855" t="str">
        <f>IF((0=$C686),"",IFERROR(IF($C686&lt;50,$C686*Y686,IF(AND(50&lt;=$C686,$C686&lt;=200),$C686*Z686,IF($C686&gt;200,$C686*AA686,"No Offer"))),"No Offer"))</f>
        <v/>
      </c>
    </row>
    <row r="687" spans="1:28" x14ac:dyDescent="0.2">
      <c r="A687" s="851"/>
      <c r="B687" s="558"/>
      <c r="C687" s="851"/>
      <c r="D687" s="843"/>
      <c r="E687" s="852"/>
      <c r="F687" s="852"/>
      <c r="G687" s="852"/>
      <c r="H687" s="862"/>
      <c r="I687" s="854"/>
      <c r="J687" s="854"/>
      <c r="K687" s="854"/>
      <c r="L687" s="863"/>
      <c r="M687" s="852"/>
      <c r="N687" s="852"/>
      <c r="O687" s="852"/>
      <c r="P687" s="862"/>
      <c r="Q687" s="854"/>
      <c r="R687" s="854"/>
      <c r="S687" s="854"/>
      <c r="T687" s="863"/>
      <c r="U687" s="852"/>
      <c r="V687" s="852"/>
      <c r="W687" s="852"/>
      <c r="X687" s="862"/>
      <c r="Y687" s="854"/>
      <c r="Z687" s="854"/>
      <c r="AA687" s="854"/>
      <c r="AB687" s="863"/>
    </row>
    <row r="688" spans="1:28" ht="25.5" x14ac:dyDescent="0.2">
      <c r="A688" s="851" t="s">
        <v>3387</v>
      </c>
      <c r="B688" s="558" t="s">
        <v>3311</v>
      </c>
      <c r="C688" s="851">
        <f>'Series 1200 Input'!J688</f>
        <v>0</v>
      </c>
      <c r="D688" s="843" t="s">
        <v>451</v>
      </c>
      <c r="E688" s="852" t="s">
        <v>403</v>
      </c>
      <c r="F688" s="852" t="s">
        <v>403</v>
      </c>
      <c r="G688" s="852" t="s">
        <v>403</v>
      </c>
      <c r="H688" s="853" t="str">
        <f>IF((0=$C688),"",IFERROR(IF($C688&lt;50,$C688*E688,IF(AND(50&lt;=$C688,$C688&lt;=200),$C688*F688,IF($C688&gt;200,$C688*G688,"No Offer"))),"No Offer"))</f>
        <v/>
      </c>
      <c r="I688" s="854">
        <v>2</v>
      </c>
      <c r="J688" s="854">
        <v>2</v>
      </c>
      <c r="K688" s="854">
        <v>2</v>
      </c>
      <c r="L688" s="855" t="str">
        <f>IF((0=$C688),"",IFERROR(IF($C688&lt;50,$C688*I688,IF(AND(50&lt;=$C688,$C688&lt;=200),$C688*J688,IF($C688&gt;200,$C688*K688,"No Offer"))),"No Offer"))</f>
        <v/>
      </c>
      <c r="M688" s="852" t="s">
        <v>392</v>
      </c>
      <c r="N688" s="852" t="s">
        <v>392</v>
      </c>
      <c r="O688" s="852" t="s">
        <v>392</v>
      </c>
      <c r="P688" s="853" t="str">
        <f>IF((0=$C688),"",IFERROR(IF($C688&lt;50,$C688*M688,IF(AND(50&lt;=$C688,$C688&lt;=200),$C688*N688,IF($C688&gt;200,$C688*O688,"No Offer"))),"No Offer"))</f>
        <v/>
      </c>
      <c r="Q688" s="854">
        <v>2.2999999999999998</v>
      </c>
      <c r="R688" s="854">
        <v>1.84</v>
      </c>
      <c r="S688" s="854">
        <v>1.84</v>
      </c>
      <c r="T688" s="855" t="str">
        <f>IF((0=$C688),"",IFERROR(IF($C688&lt;50,$C688*Q688,IF(AND(50&lt;=$C688,$C688&lt;=200),$C688*R688,IF($C688&gt;200,$C688*S688,"No Offer"))),"No Offer"))</f>
        <v/>
      </c>
      <c r="U688" s="852">
        <v>1.73</v>
      </c>
      <c r="V688" s="852">
        <v>1.65</v>
      </c>
      <c r="W688" s="852">
        <v>1.65</v>
      </c>
      <c r="X688" s="853" t="str">
        <f>IF((0=$C688),"",IFERROR(IF($C688&lt;50,$C688*U688,IF(AND(50&lt;=$C688,$C688&lt;=200),$C688*V688,IF($C688&gt;200,$C688*W688,"No Offer"))),"No Offer"))</f>
        <v/>
      </c>
      <c r="Y688" s="854" t="s">
        <v>392</v>
      </c>
      <c r="Z688" s="854" t="s">
        <v>392</v>
      </c>
      <c r="AA688" s="854" t="s">
        <v>392</v>
      </c>
      <c r="AB688" s="855" t="str">
        <f>IF((0=$C688),"",IFERROR(IF($C688&lt;50,$C688*Y688,IF(AND(50&lt;=$C688,$C688&lt;=200),$C688*Z688,IF($C688&gt;200,$C688*AA688,"No Offer"))),"No Offer"))</f>
        <v/>
      </c>
    </row>
    <row r="689" spans="1:28" x14ac:dyDescent="0.2">
      <c r="A689" s="851"/>
      <c r="B689" s="629"/>
      <c r="C689" s="851"/>
      <c r="D689" s="843"/>
      <c r="E689" s="852"/>
      <c r="F689" s="852"/>
      <c r="G689" s="852"/>
      <c r="H689" s="850"/>
      <c r="I689" s="854"/>
      <c r="J689" s="854"/>
      <c r="K689" s="854"/>
      <c r="L689" s="843"/>
      <c r="M689" s="852"/>
      <c r="N689" s="852"/>
      <c r="O689" s="852"/>
      <c r="P689" s="850"/>
      <c r="Q689" s="854"/>
      <c r="R689" s="854"/>
      <c r="S689" s="854"/>
      <c r="T689" s="843"/>
      <c r="U689" s="852"/>
      <c r="V689" s="852"/>
      <c r="W689" s="852"/>
      <c r="X689" s="850"/>
      <c r="Y689" s="854"/>
      <c r="Z689" s="854"/>
      <c r="AA689" s="854"/>
      <c r="AB689" s="843"/>
    </row>
    <row r="690" spans="1:28" x14ac:dyDescent="0.2">
      <c r="A690" s="866"/>
      <c r="B690" s="586" t="s">
        <v>569</v>
      </c>
      <c r="C690" s="866"/>
      <c r="D690" s="846"/>
      <c r="E690" s="887" t="s">
        <v>1633</v>
      </c>
      <c r="F690" s="887" t="s">
        <v>3276</v>
      </c>
      <c r="G690" s="887" t="s">
        <v>1596</v>
      </c>
      <c r="H690" s="846"/>
      <c r="I690" s="887" t="s">
        <v>1633</v>
      </c>
      <c r="J690" s="887" t="s">
        <v>3276</v>
      </c>
      <c r="K690" s="887" t="s">
        <v>1596</v>
      </c>
      <c r="L690" s="846"/>
      <c r="M690" s="887" t="s">
        <v>1633</v>
      </c>
      <c r="N690" s="887" t="s">
        <v>3276</v>
      </c>
      <c r="O690" s="887" t="s">
        <v>1596</v>
      </c>
      <c r="P690" s="846"/>
      <c r="Q690" s="887" t="s">
        <v>1633</v>
      </c>
      <c r="R690" s="887" t="s">
        <v>3276</v>
      </c>
      <c r="S690" s="887" t="s">
        <v>1596</v>
      </c>
      <c r="T690" s="846"/>
      <c r="U690" s="887" t="s">
        <v>1633</v>
      </c>
      <c r="V690" s="887" t="s">
        <v>3276</v>
      </c>
      <c r="W690" s="887" t="s">
        <v>1596</v>
      </c>
      <c r="X690" s="846"/>
      <c r="Y690" s="887" t="s">
        <v>1633</v>
      </c>
      <c r="Z690" s="887" t="s">
        <v>3276</v>
      </c>
      <c r="AA690" s="887" t="s">
        <v>1596</v>
      </c>
      <c r="AB690" s="846"/>
    </row>
    <row r="691" spans="1:28" x14ac:dyDescent="0.2">
      <c r="A691" s="851"/>
      <c r="B691" s="596"/>
      <c r="C691" s="851"/>
      <c r="D691" s="843"/>
      <c r="E691" s="852"/>
      <c r="F691" s="852"/>
      <c r="G691" s="852"/>
      <c r="H691" s="850"/>
      <c r="I691" s="854"/>
      <c r="J691" s="854"/>
      <c r="K691" s="854"/>
      <c r="L691" s="843"/>
      <c r="M691" s="852"/>
      <c r="N691" s="852"/>
      <c r="O691" s="852"/>
      <c r="P691" s="850"/>
      <c r="Q691" s="854"/>
      <c r="R691" s="854"/>
      <c r="S691" s="854"/>
      <c r="T691" s="843"/>
      <c r="U691" s="852"/>
      <c r="V691" s="852"/>
      <c r="W691" s="852"/>
      <c r="X691" s="850"/>
      <c r="Y691" s="854"/>
      <c r="Z691" s="854"/>
      <c r="AA691" s="854"/>
      <c r="AB691" s="843"/>
    </row>
    <row r="692" spans="1:28" ht="25.5" x14ac:dyDescent="0.2">
      <c r="A692" s="851" t="s">
        <v>3388</v>
      </c>
      <c r="B692" s="558" t="s">
        <v>3389</v>
      </c>
      <c r="C692" s="851">
        <f>'Series 1200 Input'!J692</f>
        <v>0</v>
      </c>
      <c r="D692" s="843" t="s">
        <v>30</v>
      </c>
      <c r="E692" s="852">
        <v>18.690000000000001</v>
      </c>
      <c r="F692" s="852">
        <v>18.690000000000001</v>
      </c>
      <c r="G692" s="852">
        <v>18.690000000000001</v>
      </c>
      <c r="H692" s="853" t="str">
        <f>IF((0=$C692),"",IFERROR(IF($C692&lt;20,$C692*E692,IF(AND(20&lt;=$C692,$C692&lt;=100),$C692*F692,IF($C692&gt;100,$C692*G692,"No Offer"))),"No Offer"))</f>
        <v/>
      </c>
      <c r="I692" s="854">
        <v>17</v>
      </c>
      <c r="J692" s="854">
        <v>17</v>
      </c>
      <c r="K692" s="854">
        <v>17</v>
      </c>
      <c r="L692" s="855" t="str">
        <f>IF((0=$C692),"",IFERROR(IF($C692&lt;20,$C692*I692,IF(AND(20&lt;=$C692,$C692&lt;=100),$C692*J692,IF($C692&gt;100,$C692*K692,"No Offer"))),"No Offer"))</f>
        <v/>
      </c>
      <c r="M692" s="852" t="s">
        <v>392</v>
      </c>
      <c r="N692" s="852" t="s">
        <v>392</v>
      </c>
      <c r="O692" s="852" t="s">
        <v>392</v>
      </c>
      <c r="P692" s="853" t="str">
        <f>IF((0=$C692),"",IFERROR(IF($C692&lt;20,$C692*M692,IF(AND(20&lt;=$C692,$C692&lt;=100),$C692*N692,IF($C692&gt;100,$C692*O692,"No Offer"))),"No Offer"))</f>
        <v/>
      </c>
      <c r="Q692" s="854">
        <v>17</v>
      </c>
      <c r="R692" s="854">
        <v>16</v>
      </c>
      <c r="S692" s="854">
        <v>16</v>
      </c>
      <c r="T692" s="855" t="str">
        <f>IF((0=$C692),"",IFERROR(IF($C692&lt;20,$C692*Q692,IF(AND(20&lt;=$C692,$C692&lt;=100),$C692*R692,IF($C692&gt;100,$C692*S692,"No Offer"))),"No Offer"))</f>
        <v/>
      </c>
      <c r="U692" s="852">
        <v>17.77</v>
      </c>
      <c r="V692" s="852">
        <v>17</v>
      </c>
      <c r="W692" s="852">
        <v>17</v>
      </c>
      <c r="X692" s="853" t="str">
        <f>IF((0=$C692),"",IFERROR(IF($C692&lt;20,$C692*U692,IF(AND(20&lt;=$C692,$C692&lt;=100),$C692*V692,IF($C692&gt;100,$C692*W692,"No Offer"))),"No Offer"))</f>
        <v/>
      </c>
      <c r="Y692" s="854" t="s">
        <v>392</v>
      </c>
      <c r="Z692" s="854" t="s">
        <v>392</v>
      </c>
      <c r="AA692" s="854" t="s">
        <v>392</v>
      </c>
      <c r="AB692" s="855" t="str">
        <f>IF((0=$C692),"",IFERROR(IF($C692&lt;20,$C692*Y692,IF(AND(20&lt;=$C692,$C692&lt;=100),$C692*Z692,IF($C692&gt;100,$C692*AA692,"No Offer"))),"No Offer"))</f>
        <v/>
      </c>
    </row>
    <row r="693" spans="1:28" x14ac:dyDescent="0.2">
      <c r="A693" s="851"/>
      <c r="B693" s="558"/>
      <c r="C693" s="851"/>
      <c r="D693" s="843"/>
      <c r="E693" s="852"/>
      <c r="F693" s="852"/>
      <c r="G693" s="852"/>
      <c r="H693" s="862"/>
      <c r="I693" s="854"/>
      <c r="J693" s="854"/>
      <c r="K693" s="854"/>
      <c r="L693" s="863"/>
      <c r="M693" s="852"/>
      <c r="N693" s="852"/>
      <c r="O693" s="852"/>
      <c r="P693" s="862"/>
      <c r="Q693" s="854"/>
      <c r="R693" s="854"/>
      <c r="S693" s="854"/>
      <c r="T693" s="863"/>
      <c r="U693" s="852"/>
      <c r="V693" s="852"/>
      <c r="W693" s="852"/>
      <c r="X693" s="862"/>
      <c r="Y693" s="854"/>
      <c r="Z693" s="854"/>
      <c r="AA693" s="854"/>
      <c r="AB693" s="863"/>
    </row>
    <row r="694" spans="1:28" ht="25.5" x14ac:dyDescent="0.2">
      <c r="A694" s="851" t="s">
        <v>3390</v>
      </c>
      <c r="B694" s="558" t="s">
        <v>3391</v>
      </c>
      <c r="C694" s="851">
        <f>'Series 1200 Input'!J694</f>
        <v>0</v>
      </c>
      <c r="D694" s="843" t="s">
        <v>30</v>
      </c>
      <c r="E694" s="852">
        <v>18.690000000000001</v>
      </c>
      <c r="F694" s="852">
        <v>18.690000000000001</v>
      </c>
      <c r="G694" s="852">
        <v>18.690000000000001</v>
      </c>
      <c r="H694" s="853" t="str">
        <f>IF((0=$C694),"",IFERROR(IF($C694&lt;20,$C694*E694,IF(AND(20&lt;=$C694,$C694&lt;=100),$C694*F694,IF($C694&gt;100,$C694*G694,"No Offer"))),"No Offer"))</f>
        <v/>
      </c>
      <c r="I694" s="854">
        <v>17</v>
      </c>
      <c r="J694" s="854">
        <v>17</v>
      </c>
      <c r="K694" s="854">
        <v>17</v>
      </c>
      <c r="L694" s="855" t="str">
        <f>IF((0=$C694),"",IFERROR(IF($C694&lt;20,$C694*I694,IF(AND(20&lt;=$C694,$C694&lt;=100),$C694*J694,IF($C694&gt;100,$C694*K694,"No Offer"))),"No Offer"))</f>
        <v/>
      </c>
      <c r="M694" s="852" t="s">
        <v>392</v>
      </c>
      <c r="N694" s="852" t="s">
        <v>392</v>
      </c>
      <c r="O694" s="852" t="s">
        <v>392</v>
      </c>
      <c r="P694" s="853" t="str">
        <f>IF((0=$C694),"",IFERROR(IF($C694&lt;20,$C694*M694,IF(AND(20&lt;=$C694,$C694&lt;=100),$C694*N694,IF($C694&gt;100,$C694*O694,"No Offer"))),"No Offer"))</f>
        <v/>
      </c>
      <c r="Q694" s="854">
        <v>17</v>
      </c>
      <c r="R694" s="854">
        <v>16</v>
      </c>
      <c r="S694" s="854">
        <v>16</v>
      </c>
      <c r="T694" s="855" t="str">
        <f>IF((0=$C694),"",IFERROR(IF($C694&lt;20,$C694*Q694,IF(AND(20&lt;=$C694,$C694&lt;=100),$C694*R694,IF($C694&gt;100,$C694*S694,"No Offer"))),"No Offer"))</f>
        <v/>
      </c>
      <c r="U694" s="852">
        <v>17.77</v>
      </c>
      <c r="V694" s="852">
        <v>17</v>
      </c>
      <c r="W694" s="852">
        <v>17</v>
      </c>
      <c r="X694" s="853" t="str">
        <f>IF((0=$C694),"",IFERROR(IF($C694&lt;20,$C694*U694,IF(AND(20&lt;=$C694,$C694&lt;=100),$C694*V694,IF($C694&gt;100,$C694*W694,"No Offer"))),"No Offer"))</f>
        <v/>
      </c>
      <c r="Y694" s="854" t="s">
        <v>392</v>
      </c>
      <c r="Z694" s="854" t="s">
        <v>392</v>
      </c>
      <c r="AA694" s="854" t="s">
        <v>392</v>
      </c>
      <c r="AB694" s="855" t="str">
        <f>IF((0=$C694),"",IFERROR(IF($C694&lt;20,$C694*Y694,IF(AND(20&lt;=$C694,$C694&lt;=100),$C694*Z694,IF($C694&gt;100,$C694*AA694,"No Offer"))),"No Offer"))</f>
        <v/>
      </c>
    </row>
    <row r="695" spans="1:28" x14ac:dyDescent="0.2">
      <c r="A695" s="851"/>
      <c r="B695" s="558"/>
      <c r="C695" s="851"/>
      <c r="D695" s="843"/>
      <c r="E695" s="852"/>
      <c r="F695" s="852"/>
      <c r="G695" s="852"/>
      <c r="H695" s="862"/>
      <c r="I695" s="854"/>
      <c r="J695" s="854"/>
      <c r="K695" s="854"/>
      <c r="L695" s="863"/>
      <c r="M695" s="852"/>
      <c r="N695" s="852"/>
      <c r="O695" s="852"/>
      <c r="P695" s="862"/>
      <c r="Q695" s="854"/>
      <c r="R695" s="854"/>
      <c r="S695" s="854"/>
      <c r="T695" s="863"/>
      <c r="U695" s="852"/>
      <c r="V695" s="852"/>
      <c r="W695" s="852"/>
      <c r="X695" s="862"/>
      <c r="Y695" s="854"/>
      <c r="Z695" s="854"/>
      <c r="AA695" s="854"/>
      <c r="AB695" s="863"/>
    </row>
    <row r="696" spans="1:28" ht="25.5" x14ac:dyDescent="0.2">
      <c r="A696" s="851" t="s">
        <v>3392</v>
      </c>
      <c r="B696" s="558" t="s">
        <v>3393</v>
      </c>
      <c r="C696" s="851">
        <f>'Series 1200 Input'!J696</f>
        <v>0</v>
      </c>
      <c r="D696" s="843" t="s">
        <v>30</v>
      </c>
      <c r="E696" s="852">
        <v>18.690000000000001</v>
      </c>
      <c r="F696" s="852">
        <v>18.690000000000001</v>
      </c>
      <c r="G696" s="852">
        <v>18.690000000000001</v>
      </c>
      <c r="H696" s="853" t="str">
        <f>IF((0=$C696),"",IFERROR(IF($C696&lt;20,$C696*E696,IF(AND(20&lt;=$C696,$C696&lt;=100),$C696*F696,IF($C696&gt;100,$C696*G696,"No Offer"))),"No Offer"))</f>
        <v/>
      </c>
      <c r="I696" s="854">
        <v>17</v>
      </c>
      <c r="J696" s="854">
        <v>17</v>
      </c>
      <c r="K696" s="854">
        <v>17</v>
      </c>
      <c r="L696" s="855" t="str">
        <f>IF((0=$C696),"",IFERROR(IF($C696&lt;20,$C696*I696,IF(AND(20&lt;=$C696,$C696&lt;=100),$C696*J696,IF($C696&gt;100,$C696*K696,"No Offer"))),"No Offer"))</f>
        <v/>
      </c>
      <c r="M696" s="852" t="s">
        <v>392</v>
      </c>
      <c r="N696" s="852" t="s">
        <v>392</v>
      </c>
      <c r="O696" s="852" t="s">
        <v>392</v>
      </c>
      <c r="P696" s="853" t="str">
        <f>IF((0=$C696),"",IFERROR(IF($C696&lt;20,$C696*M696,IF(AND(20&lt;=$C696,$C696&lt;=100),$C696*N696,IF($C696&gt;100,$C696*O696,"No Offer"))),"No Offer"))</f>
        <v/>
      </c>
      <c r="Q696" s="854">
        <v>17</v>
      </c>
      <c r="R696" s="854">
        <v>16</v>
      </c>
      <c r="S696" s="854">
        <v>16</v>
      </c>
      <c r="T696" s="855" t="str">
        <f>IF((0=$C696),"",IFERROR(IF($C696&lt;20,$C696*Q696,IF(AND(20&lt;=$C696,$C696&lt;=100),$C696*R696,IF($C696&gt;100,$C696*S696,"No Offer"))),"No Offer"))</f>
        <v/>
      </c>
      <c r="U696" s="852">
        <v>17.77</v>
      </c>
      <c r="V696" s="852">
        <v>17</v>
      </c>
      <c r="W696" s="852">
        <v>17</v>
      </c>
      <c r="X696" s="853" t="str">
        <f>IF((0=$C696),"",IFERROR(IF($C696&lt;20,$C696*U696,IF(AND(20&lt;=$C696,$C696&lt;=100),$C696*V696,IF($C696&gt;100,$C696*W696,"No Offer"))),"No Offer"))</f>
        <v/>
      </c>
      <c r="Y696" s="854" t="s">
        <v>392</v>
      </c>
      <c r="Z696" s="854" t="s">
        <v>392</v>
      </c>
      <c r="AA696" s="854" t="s">
        <v>392</v>
      </c>
      <c r="AB696" s="855" t="str">
        <f>IF((0=$C696),"",IFERROR(IF($C696&lt;20,$C696*Y696,IF(AND(20&lt;=$C696,$C696&lt;=100),$C696*Z696,IF($C696&gt;100,$C696*AA696,"No Offer"))),"No Offer"))</f>
        <v/>
      </c>
    </row>
    <row r="697" spans="1:28" x14ac:dyDescent="0.2">
      <c r="A697" s="851"/>
      <c r="B697" s="558"/>
      <c r="C697" s="851"/>
      <c r="D697" s="843"/>
      <c r="E697" s="852"/>
      <c r="F697" s="852"/>
      <c r="G697" s="852"/>
      <c r="H697" s="862"/>
      <c r="I697" s="854"/>
      <c r="J697" s="854"/>
      <c r="K697" s="854"/>
      <c r="L697" s="863"/>
      <c r="M697" s="852"/>
      <c r="N697" s="852"/>
      <c r="O697" s="852"/>
      <c r="P697" s="862"/>
      <c r="Q697" s="854"/>
      <c r="R697" s="854"/>
      <c r="S697" s="854"/>
      <c r="T697" s="863"/>
      <c r="U697" s="852"/>
      <c r="V697" s="852"/>
      <c r="W697" s="852"/>
      <c r="X697" s="862"/>
      <c r="Y697" s="854"/>
      <c r="Z697" s="854"/>
      <c r="AA697" s="854"/>
      <c r="AB697" s="863"/>
    </row>
    <row r="698" spans="1:28" ht="25.5" x14ac:dyDescent="0.2">
      <c r="A698" s="851" t="s">
        <v>3394</v>
      </c>
      <c r="B698" s="558" t="s">
        <v>3395</v>
      </c>
      <c r="C698" s="851">
        <f>'Series 1200 Input'!J698</f>
        <v>0</v>
      </c>
      <c r="D698" s="843" t="s">
        <v>30</v>
      </c>
      <c r="E698" s="852">
        <v>18.690000000000001</v>
      </c>
      <c r="F698" s="852">
        <v>18.690000000000001</v>
      </c>
      <c r="G698" s="852">
        <v>18.690000000000001</v>
      </c>
      <c r="H698" s="853" t="str">
        <f>IF((0=$C698),"",IFERROR(IF($C698&lt;20,$C698*E698,IF(AND(20&lt;=$C698,$C698&lt;=100),$C698*F698,IF($C698&gt;100,$C698*G698,"No Offer"))),"No Offer"))</f>
        <v/>
      </c>
      <c r="I698" s="854">
        <v>17</v>
      </c>
      <c r="J698" s="854">
        <v>17</v>
      </c>
      <c r="K698" s="854">
        <v>17</v>
      </c>
      <c r="L698" s="855" t="str">
        <f>IF((0=$C698),"",IFERROR(IF($C698&lt;20,$C698*I698,IF(AND(20&lt;=$C698,$C698&lt;=100),$C698*J698,IF($C698&gt;100,$C698*K698,"No Offer"))),"No Offer"))</f>
        <v/>
      </c>
      <c r="M698" s="852" t="s">
        <v>392</v>
      </c>
      <c r="N698" s="852" t="s">
        <v>392</v>
      </c>
      <c r="O698" s="852" t="s">
        <v>392</v>
      </c>
      <c r="P698" s="853" t="str">
        <f>IF((0=$C698),"",IFERROR(IF($C698&lt;20,$C698*M698,IF(AND(20&lt;=$C698,$C698&lt;=100),$C698*N698,IF($C698&gt;100,$C698*O698,"No Offer"))),"No Offer"))</f>
        <v/>
      </c>
      <c r="Q698" s="854">
        <v>17</v>
      </c>
      <c r="R698" s="854">
        <v>16</v>
      </c>
      <c r="S698" s="854">
        <v>16</v>
      </c>
      <c r="T698" s="855" t="str">
        <f>IF((0=$C698),"",IFERROR(IF($C698&lt;20,$C698*Q698,IF(AND(20&lt;=$C698,$C698&lt;=100),$C698*R698,IF($C698&gt;100,$C698*S698,"No Offer"))),"No Offer"))</f>
        <v/>
      </c>
      <c r="U698" s="852">
        <v>17.77</v>
      </c>
      <c r="V698" s="852">
        <v>17</v>
      </c>
      <c r="W698" s="852">
        <v>17</v>
      </c>
      <c r="X698" s="853" t="str">
        <f>IF((0=$C698),"",IFERROR(IF($C698&lt;20,$C698*U698,IF(AND(20&lt;=$C698,$C698&lt;=100),$C698*V698,IF($C698&gt;100,$C698*W698,"No Offer"))),"No Offer"))</f>
        <v/>
      </c>
      <c r="Y698" s="854" t="s">
        <v>392</v>
      </c>
      <c r="Z698" s="854" t="s">
        <v>392</v>
      </c>
      <c r="AA698" s="854" t="s">
        <v>392</v>
      </c>
      <c r="AB698" s="855" t="str">
        <f>IF((0=$C698),"",IFERROR(IF($C698&lt;20,$C698*Y698,IF(AND(20&lt;=$C698,$C698&lt;=100),$C698*Z698,IF($C698&gt;100,$C698*AA698,"No Offer"))),"No Offer"))</f>
        <v/>
      </c>
    </row>
    <row r="699" spans="1:28" x14ac:dyDescent="0.2">
      <c r="A699" s="851"/>
      <c r="B699" s="558"/>
      <c r="C699" s="851"/>
      <c r="D699" s="843"/>
      <c r="E699" s="852"/>
      <c r="F699" s="852"/>
      <c r="G699" s="852"/>
      <c r="H699" s="850"/>
      <c r="I699" s="854"/>
      <c r="J699" s="854"/>
      <c r="K699" s="854"/>
      <c r="L699" s="843"/>
      <c r="M699" s="852"/>
      <c r="N699" s="852"/>
      <c r="O699" s="852"/>
      <c r="P699" s="850"/>
      <c r="Q699" s="854"/>
      <c r="R699" s="854"/>
      <c r="S699" s="854"/>
      <c r="T699" s="843"/>
      <c r="U699" s="852"/>
      <c r="V699" s="852"/>
      <c r="W699" s="852"/>
      <c r="X699" s="850"/>
      <c r="Y699" s="854"/>
      <c r="Z699" s="854"/>
      <c r="AA699" s="854"/>
      <c r="AB699" s="843"/>
    </row>
    <row r="700" spans="1:28" ht="25.5" x14ac:dyDescent="0.2">
      <c r="A700" s="851" t="s">
        <v>3396</v>
      </c>
      <c r="B700" s="558" t="s">
        <v>3397</v>
      </c>
      <c r="C700" s="851">
        <f>'Series 1200 Input'!J700</f>
        <v>0</v>
      </c>
      <c r="D700" s="843" t="s">
        <v>30</v>
      </c>
      <c r="E700" s="852">
        <v>19.059999999999999</v>
      </c>
      <c r="F700" s="852">
        <v>19.059999999999999</v>
      </c>
      <c r="G700" s="852">
        <v>19.059999999999999</v>
      </c>
      <c r="H700" s="853" t="str">
        <f>IF((0=$C700),"",IFERROR(IF($C700&lt;20,$C700*E700,IF(AND(20&lt;=$C700,$C700&lt;=100),$C700*F700,IF($C700&gt;100,$C700*G700,"No Offer"))),"No Offer"))</f>
        <v/>
      </c>
      <c r="I700" s="854">
        <v>17</v>
      </c>
      <c r="J700" s="854">
        <v>17</v>
      </c>
      <c r="K700" s="854">
        <v>17</v>
      </c>
      <c r="L700" s="855" t="str">
        <f>IF((0=$C700),"",IFERROR(IF($C700&lt;20,$C700*I700,IF(AND(20&lt;=$C700,$C700&lt;=100),$C700*J700,IF($C700&gt;100,$C700*K700,"No Offer"))),"No Offer"))</f>
        <v/>
      </c>
      <c r="M700" s="852" t="s">
        <v>392</v>
      </c>
      <c r="N700" s="852" t="s">
        <v>392</v>
      </c>
      <c r="O700" s="852" t="s">
        <v>392</v>
      </c>
      <c r="P700" s="853" t="str">
        <f>IF((0=$C700),"",IFERROR(IF($C700&lt;20,$C700*M700,IF(AND(20&lt;=$C700,$C700&lt;=100),$C700*N700,IF($C700&gt;100,$C700*O700,"No Offer"))),"No Offer"))</f>
        <v/>
      </c>
      <c r="Q700" s="854">
        <v>14.5</v>
      </c>
      <c r="R700" s="854">
        <v>14.5</v>
      </c>
      <c r="S700" s="854">
        <v>14</v>
      </c>
      <c r="T700" s="855" t="str">
        <f>IF((0=$C700),"",IFERROR(IF($C700&lt;20,$C700*Q700,IF(AND(20&lt;=$C700,$C700&lt;=100),$C700*R700,IF($C700&gt;100,$C700*S700,"No Offer"))),"No Offer"))</f>
        <v/>
      </c>
      <c r="U700" s="852">
        <v>18.11</v>
      </c>
      <c r="V700" s="852">
        <v>17.329999999999998</v>
      </c>
      <c r="W700" s="852">
        <v>17.329999999999998</v>
      </c>
      <c r="X700" s="853" t="str">
        <f>IF((0=$C700),"",IFERROR(IF($C700&lt;20,$C700*U700,IF(AND(20&lt;=$C700,$C700&lt;=100),$C700*V700,IF($C700&gt;100,$C700*W700,"No Offer"))),"No Offer"))</f>
        <v/>
      </c>
      <c r="Y700" s="854" t="s">
        <v>392</v>
      </c>
      <c r="Z700" s="854" t="s">
        <v>392</v>
      </c>
      <c r="AA700" s="854" t="s">
        <v>392</v>
      </c>
      <c r="AB700" s="855" t="str">
        <f>IF((0=$C700),"",IFERROR(IF($C700&lt;20,$C700*Y700,IF(AND(20&lt;=$C700,$C700&lt;=100),$C700*Z700,IF($C700&gt;100,$C700*AA700,"No Offer"))),"No Offer"))</f>
        <v/>
      </c>
    </row>
    <row r="701" spans="1:28" x14ac:dyDescent="0.2">
      <c r="A701" s="851"/>
      <c r="B701" s="558"/>
      <c r="C701" s="851"/>
      <c r="D701" s="843"/>
      <c r="E701" s="852"/>
      <c r="F701" s="852"/>
      <c r="G701" s="852"/>
      <c r="H701" s="850"/>
      <c r="I701" s="854"/>
      <c r="J701" s="854"/>
      <c r="K701" s="854"/>
      <c r="L701" s="843"/>
      <c r="M701" s="852"/>
      <c r="N701" s="852"/>
      <c r="O701" s="852"/>
      <c r="P701" s="850"/>
      <c r="Q701" s="854"/>
      <c r="R701" s="854"/>
      <c r="S701" s="854"/>
      <c r="T701" s="843"/>
      <c r="U701" s="852"/>
      <c r="V701" s="852"/>
      <c r="W701" s="852"/>
      <c r="X701" s="850"/>
      <c r="Y701" s="854"/>
      <c r="Z701" s="854"/>
      <c r="AA701" s="854"/>
      <c r="AB701" s="843"/>
    </row>
    <row r="702" spans="1:28" ht="25.5" x14ac:dyDescent="0.2">
      <c r="A702" s="851" t="s">
        <v>3398</v>
      </c>
      <c r="B702" s="558" t="s">
        <v>3399</v>
      </c>
      <c r="C702" s="851">
        <f>'Series 1200 Input'!J702</f>
        <v>0</v>
      </c>
      <c r="D702" s="843" t="s">
        <v>30</v>
      </c>
      <c r="E702" s="852">
        <v>19.059999999999999</v>
      </c>
      <c r="F702" s="852">
        <v>19.059999999999999</v>
      </c>
      <c r="G702" s="852">
        <v>19.059999999999999</v>
      </c>
      <c r="H702" s="853" t="str">
        <f>IF((0=$C702),"",IFERROR(IF($C702&lt;20,$C702*E702,IF(AND(20&lt;=$C702,$C702&lt;=100),$C702*F702,IF($C702&gt;100,$C702*G702,"No Offer"))),"No Offer"))</f>
        <v/>
      </c>
      <c r="I702" s="854">
        <v>17</v>
      </c>
      <c r="J702" s="854">
        <v>17</v>
      </c>
      <c r="K702" s="854">
        <v>17</v>
      </c>
      <c r="L702" s="855" t="str">
        <f>IF((0=$C702),"",IFERROR(IF($C702&lt;20,$C702*I702,IF(AND(20&lt;=$C702,$C702&lt;=100),$C702*J702,IF($C702&gt;100,$C702*K702,"No Offer"))),"No Offer"))</f>
        <v/>
      </c>
      <c r="M702" s="852" t="s">
        <v>392</v>
      </c>
      <c r="N702" s="852" t="s">
        <v>392</v>
      </c>
      <c r="O702" s="852" t="s">
        <v>392</v>
      </c>
      <c r="P702" s="853" t="str">
        <f>IF((0=$C702),"",IFERROR(IF($C702&lt;20,$C702*M702,IF(AND(20&lt;=$C702,$C702&lt;=100),$C702*N702,IF($C702&gt;100,$C702*O702,"No Offer"))),"No Offer"))</f>
        <v/>
      </c>
      <c r="Q702" s="854">
        <v>14.5</v>
      </c>
      <c r="R702" s="854">
        <v>14.5</v>
      </c>
      <c r="S702" s="854">
        <v>14</v>
      </c>
      <c r="T702" s="855" t="str">
        <f>IF((0=$C702),"",IFERROR(IF($C702&lt;20,$C702*Q702,IF(AND(20&lt;=$C702,$C702&lt;=100),$C702*R702,IF($C702&gt;100,$C702*S702,"No Offer"))),"No Offer"))</f>
        <v/>
      </c>
      <c r="U702" s="852">
        <v>18.11</v>
      </c>
      <c r="V702" s="852">
        <v>17.329999999999998</v>
      </c>
      <c r="W702" s="852">
        <v>17.329999999999998</v>
      </c>
      <c r="X702" s="853" t="str">
        <f>IF((0=$C702),"",IFERROR(IF($C702&lt;20,$C702*U702,IF(AND(20&lt;=$C702,$C702&lt;=100),$C702*V702,IF($C702&gt;100,$C702*W702,"No Offer"))),"No Offer"))</f>
        <v/>
      </c>
      <c r="Y702" s="854" t="s">
        <v>392</v>
      </c>
      <c r="Z702" s="854" t="s">
        <v>392</v>
      </c>
      <c r="AA702" s="854" t="s">
        <v>392</v>
      </c>
      <c r="AB702" s="855" t="str">
        <f>IF((0=$C702),"",IFERROR(IF($C702&lt;20,$C702*Y702,IF(AND(20&lt;=$C702,$C702&lt;=100),$C702*Z702,IF($C702&gt;100,$C702*AA702,"No Offer"))),"No Offer"))</f>
        <v/>
      </c>
    </row>
    <row r="703" spans="1:28" x14ac:dyDescent="0.2">
      <c r="A703" s="851"/>
      <c r="B703" s="558"/>
      <c r="C703" s="851"/>
      <c r="D703" s="843"/>
      <c r="E703" s="852"/>
      <c r="F703" s="852"/>
      <c r="G703" s="852"/>
      <c r="H703" s="850"/>
      <c r="I703" s="854"/>
      <c r="J703" s="854"/>
      <c r="K703" s="854"/>
      <c r="L703" s="843"/>
      <c r="M703" s="852"/>
      <c r="N703" s="852"/>
      <c r="O703" s="852"/>
      <c r="P703" s="850"/>
      <c r="Q703" s="854"/>
      <c r="R703" s="854"/>
      <c r="S703" s="854"/>
      <c r="T703" s="843"/>
      <c r="U703" s="852"/>
      <c r="V703" s="852"/>
      <c r="W703" s="852"/>
      <c r="X703" s="850"/>
      <c r="Y703" s="854"/>
      <c r="Z703" s="854"/>
      <c r="AA703" s="854"/>
      <c r="AB703" s="843"/>
    </row>
    <row r="704" spans="1:28" ht="25.5" x14ac:dyDescent="0.2">
      <c r="A704" s="851" t="s">
        <v>3400</v>
      </c>
      <c r="B704" s="558" t="s">
        <v>3401</v>
      </c>
      <c r="C704" s="851">
        <f>'Series 1200 Input'!J704</f>
        <v>0</v>
      </c>
      <c r="D704" s="843" t="s">
        <v>30</v>
      </c>
      <c r="E704" s="852">
        <v>19.059999999999999</v>
      </c>
      <c r="F704" s="852">
        <v>19.059999999999999</v>
      </c>
      <c r="G704" s="852">
        <v>19.059999999999999</v>
      </c>
      <c r="H704" s="853" t="str">
        <f>IF((0=$C704),"",IFERROR(IF($C704&lt;20,$C704*E704,IF(AND(20&lt;=$C704,$C704&lt;=100),$C704*F704,IF($C704&gt;100,$C704*G704,"No Offer"))),"No Offer"))</f>
        <v/>
      </c>
      <c r="I704" s="854">
        <v>17</v>
      </c>
      <c r="J704" s="854">
        <v>17</v>
      </c>
      <c r="K704" s="854">
        <v>17</v>
      </c>
      <c r="L704" s="855" t="str">
        <f>IF((0=$C704),"",IFERROR(IF($C704&lt;20,$C704*I704,IF(AND(20&lt;=$C704,$C704&lt;=100),$C704*J704,IF($C704&gt;100,$C704*K704,"No Offer"))),"No Offer"))</f>
        <v/>
      </c>
      <c r="M704" s="852" t="s">
        <v>392</v>
      </c>
      <c r="N704" s="852" t="s">
        <v>392</v>
      </c>
      <c r="O704" s="852" t="s">
        <v>392</v>
      </c>
      <c r="P704" s="853" t="str">
        <f>IF((0=$C704),"",IFERROR(IF($C704&lt;20,$C704*M704,IF(AND(20&lt;=$C704,$C704&lt;=100),$C704*N704,IF($C704&gt;100,$C704*O704,"No Offer"))),"No Offer"))</f>
        <v/>
      </c>
      <c r="Q704" s="854">
        <v>14.5</v>
      </c>
      <c r="R704" s="854">
        <v>14.5</v>
      </c>
      <c r="S704" s="854">
        <v>14</v>
      </c>
      <c r="T704" s="855" t="str">
        <f>IF((0=$C704),"",IFERROR(IF($C704&lt;20,$C704*Q704,IF(AND(20&lt;=$C704,$C704&lt;=100),$C704*R704,IF($C704&gt;100,$C704*S704,"No Offer"))),"No Offer"))</f>
        <v/>
      </c>
      <c r="U704" s="852">
        <v>18.11</v>
      </c>
      <c r="V704" s="852">
        <v>17.329999999999998</v>
      </c>
      <c r="W704" s="852">
        <v>17.329999999999998</v>
      </c>
      <c r="X704" s="853" t="str">
        <f>IF((0=$C704),"",IFERROR(IF($C704&lt;20,$C704*U704,IF(AND(20&lt;=$C704,$C704&lt;=100),$C704*V704,IF($C704&gt;100,$C704*W704,"No Offer"))),"No Offer"))</f>
        <v/>
      </c>
      <c r="Y704" s="854" t="s">
        <v>392</v>
      </c>
      <c r="Z704" s="854" t="s">
        <v>392</v>
      </c>
      <c r="AA704" s="854" t="s">
        <v>392</v>
      </c>
      <c r="AB704" s="855" t="str">
        <f>IF((0=$C704),"",IFERROR(IF($C704&lt;20,$C704*Y704,IF(AND(20&lt;=$C704,$C704&lt;=100),$C704*Z704,IF($C704&gt;100,$C704*AA704,"No Offer"))),"No Offer"))</f>
        <v/>
      </c>
    </row>
    <row r="705" spans="1:28" x14ac:dyDescent="0.2">
      <c r="A705" s="851"/>
      <c r="B705" s="558"/>
      <c r="C705" s="851"/>
      <c r="D705" s="843"/>
      <c r="E705" s="852"/>
      <c r="F705" s="852"/>
      <c r="G705" s="852"/>
      <c r="H705" s="850"/>
      <c r="I705" s="854"/>
      <c r="J705" s="854"/>
      <c r="K705" s="854"/>
      <c r="L705" s="843"/>
      <c r="M705" s="852"/>
      <c r="N705" s="852"/>
      <c r="O705" s="852"/>
      <c r="P705" s="850"/>
      <c r="Q705" s="854"/>
      <c r="R705" s="854"/>
      <c r="S705" s="854"/>
      <c r="T705" s="843"/>
      <c r="U705" s="852"/>
      <c r="V705" s="852"/>
      <c r="W705" s="852"/>
      <c r="X705" s="850"/>
      <c r="Y705" s="854"/>
      <c r="Z705" s="854"/>
      <c r="AA705" s="854"/>
      <c r="AB705" s="843"/>
    </row>
    <row r="706" spans="1:28" ht="25.5" x14ac:dyDescent="0.2">
      <c r="A706" s="851" t="s">
        <v>3402</v>
      </c>
      <c r="B706" s="558" t="s">
        <v>3403</v>
      </c>
      <c r="C706" s="851">
        <f>'Series 1200 Input'!J706</f>
        <v>0</v>
      </c>
      <c r="D706" s="843" t="s">
        <v>30</v>
      </c>
      <c r="E706" s="852">
        <v>19.059999999999999</v>
      </c>
      <c r="F706" s="852">
        <v>19.059999999999999</v>
      </c>
      <c r="G706" s="852">
        <v>19.059999999999999</v>
      </c>
      <c r="H706" s="853" t="str">
        <f>IF((0=$C706),"",IFERROR(IF($C706&lt;20,$C706*E706,IF(AND(20&lt;=$C706,$C706&lt;=100),$C706*F706,IF($C706&gt;100,$C706*G706,"No Offer"))),"No Offer"))</f>
        <v/>
      </c>
      <c r="I706" s="854">
        <v>17</v>
      </c>
      <c r="J706" s="854">
        <v>17</v>
      </c>
      <c r="K706" s="854">
        <v>17</v>
      </c>
      <c r="L706" s="855" t="str">
        <f>IF((0=$C706),"",IFERROR(IF($C706&lt;20,$C706*I706,IF(AND(20&lt;=$C706,$C706&lt;=100),$C706*J706,IF($C706&gt;100,$C706*K706,"No Offer"))),"No Offer"))</f>
        <v/>
      </c>
      <c r="M706" s="852" t="s">
        <v>392</v>
      </c>
      <c r="N706" s="852" t="s">
        <v>392</v>
      </c>
      <c r="O706" s="852" t="s">
        <v>392</v>
      </c>
      <c r="P706" s="853" t="str">
        <f>IF((0=$C706),"",IFERROR(IF($C706&lt;20,$C706*M706,IF(AND(20&lt;=$C706,$C706&lt;=100),$C706*N706,IF($C706&gt;100,$C706*O706,"No Offer"))),"No Offer"))</f>
        <v/>
      </c>
      <c r="Q706" s="854">
        <v>14.5</v>
      </c>
      <c r="R706" s="854">
        <v>14.5</v>
      </c>
      <c r="S706" s="854">
        <v>14</v>
      </c>
      <c r="T706" s="855" t="str">
        <f>IF((0=$C706),"",IFERROR(IF($C706&lt;20,$C706*Q706,IF(AND(20&lt;=$C706,$C706&lt;=100),$C706*R706,IF($C706&gt;100,$C706*S706,"No Offer"))),"No Offer"))</f>
        <v/>
      </c>
      <c r="U706" s="852">
        <v>18.11</v>
      </c>
      <c r="V706" s="852">
        <v>17.329999999999998</v>
      </c>
      <c r="W706" s="852">
        <v>17.329999999999998</v>
      </c>
      <c r="X706" s="853" t="str">
        <f>IF((0=$C706),"",IFERROR(IF($C706&lt;20,$C706*U706,IF(AND(20&lt;=$C706,$C706&lt;=100),$C706*V706,IF($C706&gt;100,$C706*W706,"No Offer"))),"No Offer"))</f>
        <v/>
      </c>
      <c r="Y706" s="854" t="s">
        <v>392</v>
      </c>
      <c r="Z706" s="854" t="s">
        <v>392</v>
      </c>
      <c r="AA706" s="854" t="s">
        <v>392</v>
      </c>
      <c r="AB706" s="855" t="str">
        <f>IF((0=$C706),"",IFERROR(IF($C706&lt;20,$C706*Y706,IF(AND(20&lt;=$C706,$C706&lt;=100),$C706*Z706,IF($C706&gt;100,$C706*AA706,"No Offer"))),"No Offer"))</f>
        <v/>
      </c>
    </row>
    <row r="707" spans="1:28" x14ac:dyDescent="0.2">
      <c r="A707" s="851"/>
      <c r="B707" s="558"/>
      <c r="C707" s="851"/>
      <c r="D707" s="843"/>
      <c r="E707" s="852"/>
      <c r="F707" s="852"/>
      <c r="G707" s="852"/>
      <c r="H707" s="850"/>
      <c r="I707" s="854"/>
      <c r="J707" s="854"/>
      <c r="K707" s="854"/>
      <c r="L707" s="843"/>
      <c r="M707" s="852"/>
      <c r="N707" s="852"/>
      <c r="O707" s="852"/>
      <c r="P707" s="850"/>
      <c r="Q707" s="854"/>
      <c r="R707" s="854"/>
      <c r="S707" s="854"/>
      <c r="T707" s="843"/>
      <c r="U707" s="852"/>
      <c r="V707" s="852"/>
      <c r="W707" s="852"/>
      <c r="X707" s="850"/>
      <c r="Y707" s="854"/>
      <c r="Z707" s="854"/>
      <c r="AA707" s="854"/>
      <c r="AB707" s="843"/>
    </row>
    <row r="708" spans="1:28" ht="25.5" x14ac:dyDescent="0.2">
      <c r="A708" s="851" t="s">
        <v>3404</v>
      </c>
      <c r="B708" s="558" t="s">
        <v>3397</v>
      </c>
      <c r="C708" s="851">
        <f>'Series 1200 Input'!J708</f>
        <v>0</v>
      </c>
      <c r="D708" s="843" t="s">
        <v>30</v>
      </c>
      <c r="E708" s="852">
        <v>19.059999999999999</v>
      </c>
      <c r="F708" s="852">
        <v>19.059999999999999</v>
      </c>
      <c r="G708" s="852">
        <v>19.059999999999999</v>
      </c>
      <c r="H708" s="853" t="str">
        <f>IF((0=$C708),"",IFERROR(IF($C708&lt;20,$C708*E708,IF(AND(20&lt;=$C708,$C708&lt;=100),$C708*F708,IF($C708&gt;100,$C708*G708,"No Offer"))),"No Offer"))</f>
        <v/>
      </c>
      <c r="I708" s="854">
        <v>17</v>
      </c>
      <c r="J708" s="854">
        <v>17</v>
      </c>
      <c r="K708" s="854">
        <v>17</v>
      </c>
      <c r="L708" s="855" t="str">
        <f>IF((0=$C708),"",IFERROR(IF($C708&lt;20,$C708*I708,IF(AND(20&lt;=$C708,$C708&lt;=100),$C708*J708,IF($C708&gt;100,$C708*K708,"No Offer"))),"No Offer"))</f>
        <v/>
      </c>
      <c r="M708" s="852" t="s">
        <v>392</v>
      </c>
      <c r="N708" s="852" t="s">
        <v>392</v>
      </c>
      <c r="O708" s="852" t="s">
        <v>392</v>
      </c>
      <c r="P708" s="853" t="str">
        <f>IF((0=$C708),"",IFERROR(IF($C708&lt;20,$C708*M708,IF(AND(20&lt;=$C708,$C708&lt;=100),$C708*N708,IF($C708&gt;100,$C708*O708,"No Offer"))),"No Offer"))</f>
        <v/>
      </c>
      <c r="Q708" s="854">
        <v>14.5</v>
      </c>
      <c r="R708" s="854">
        <v>14.5</v>
      </c>
      <c r="S708" s="854">
        <v>14</v>
      </c>
      <c r="T708" s="855" t="str">
        <f>IF((0=$C708),"",IFERROR(IF($C708&lt;20,$C708*Q708,IF(AND(20&lt;=$C708,$C708&lt;=100),$C708*R708,IF($C708&gt;100,$C708*S708,"No Offer"))),"No Offer"))</f>
        <v/>
      </c>
      <c r="U708" s="852">
        <v>18.11</v>
      </c>
      <c r="V708" s="852">
        <v>17.329999999999998</v>
      </c>
      <c r="W708" s="852">
        <v>17.329999999999998</v>
      </c>
      <c r="X708" s="853" t="str">
        <f>IF((0=$C708),"",IFERROR(IF($C708&lt;20,$C708*U708,IF(AND(20&lt;=$C708,$C708&lt;=100),$C708*V708,IF($C708&gt;100,$C708*W708,"No Offer"))),"No Offer"))</f>
        <v/>
      </c>
      <c r="Y708" s="854" t="s">
        <v>392</v>
      </c>
      <c r="Z708" s="854" t="s">
        <v>392</v>
      </c>
      <c r="AA708" s="854" t="s">
        <v>392</v>
      </c>
      <c r="AB708" s="855" t="str">
        <f>IF((0=$C708),"",IFERROR(IF($C708&lt;20,$C708*Y708,IF(AND(20&lt;=$C708,$C708&lt;=100),$C708*Z708,IF($C708&gt;100,$C708*AA708,"No Offer"))),"No Offer"))</f>
        <v/>
      </c>
    </row>
    <row r="709" spans="1:28" x14ac:dyDescent="0.2">
      <c r="A709" s="851"/>
      <c r="B709" s="558"/>
      <c r="C709" s="851"/>
      <c r="D709" s="843"/>
      <c r="E709" s="852"/>
      <c r="F709" s="852"/>
      <c r="G709" s="852"/>
      <c r="H709" s="850"/>
      <c r="I709" s="854"/>
      <c r="J709" s="854"/>
      <c r="K709" s="854"/>
      <c r="L709" s="843"/>
      <c r="M709" s="852"/>
      <c r="N709" s="852"/>
      <c r="O709" s="852"/>
      <c r="P709" s="850"/>
      <c r="Q709" s="854"/>
      <c r="R709" s="854"/>
      <c r="S709" s="854"/>
      <c r="T709" s="843"/>
      <c r="U709" s="852"/>
      <c r="V709" s="852"/>
      <c r="W709" s="852"/>
      <c r="X709" s="850"/>
      <c r="Y709" s="854"/>
      <c r="Z709" s="854"/>
      <c r="AA709" s="854"/>
      <c r="AB709" s="843"/>
    </row>
    <row r="710" spans="1:28" ht="25.5" x14ac:dyDescent="0.2">
      <c r="A710" s="851" t="s">
        <v>3405</v>
      </c>
      <c r="B710" s="558" t="s">
        <v>3399</v>
      </c>
      <c r="C710" s="851">
        <f>'Series 1200 Input'!J710</f>
        <v>0</v>
      </c>
      <c r="D710" s="843" t="s">
        <v>30</v>
      </c>
      <c r="E710" s="852">
        <v>19.059999999999999</v>
      </c>
      <c r="F710" s="852">
        <v>19.059999999999999</v>
      </c>
      <c r="G710" s="852">
        <v>19.059999999999999</v>
      </c>
      <c r="H710" s="853" t="str">
        <f>IF((0=$C710),"",IFERROR(IF($C710&lt;20,$C710*E710,IF(AND(20&lt;=$C710,$C710&lt;=100),$C710*F710,IF($C710&gt;100,$C710*G710,"No Offer"))),"No Offer"))</f>
        <v/>
      </c>
      <c r="I710" s="854">
        <v>17</v>
      </c>
      <c r="J710" s="854">
        <v>17</v>
      </c>
      <c r="K710" s="854">
        <v>17</v>
      </c>
      <c r="L710" s="855" t="str">
        <f>IF((0=$C710),"",IFERROR(IF($C710&lt;20,$C710*I710,IF(AND(20&lt;=$C710,$C710&lt;=100),$C710*J710,IF($C710&gt;100,$C710*K710,"No Offer"))),"No Offer"))</f>
        <v/>
      </c>
      <c r="M710" s="852" t="s">
        <v>392</v>
      </c>
      <c r="N710" s="852" t="s">
        <v>392</v>
      </c>
      <c r="O710" s="852" t="s">
        <v>392</v>
      </c>
      <c r="P710" s="853" t="str">
        <f>IF((0=$C710),"",IFERROR(IF($C710&lt;20,$C710*M710,IF(AND(20&lt;=$C710,$C710&lt;=100),$C710*N710,IF($C710&gt;100,$C710*O710,"No Offer"))),"No Offer"))</f>
        <v/>
      </c>
      <c r="Q710" s="854">
        <v>14.5</v>
      </c>
      <c r="R710" s="854">
        <v>14.5</v>
      </c>
      <c r="S710" s="854">
        <v>14</v>
      </c>
      <c r="T710" s="855" t="str">
        <f>IF((0=$C710),"",IFERROR(IF($C710&lt;20,$C710*Q710,IF(AND(20&lt;=$C710,$C710&lt;=100),$C710*R710,IF($C710&gt;100,$C710*S710,"No Offer"))),"No Offer"))</f>
        <v/>
      </c>
      <c r="U710" s="852">
        <v>18.11</v>
      </c>
      <c r="V710" s="852">
        <v>17.329999999999998</v>
      </c>
      <c r="W710" s="852">
        <v>17.329999999999998</v>
      </c>
      <c r="X710" s="853" t="str">
        <f>IF((0=$C710),"",IFERROR(IF($C710&lt;20,$C710*U710,IF(AND(20&lt;=$C710,$C710&lt;=100),$C710*V710,IF($C710&gt;100,$C710*W710,"No Offer"))),"No Offer"))</f>
        <v/>
      </c>
      <c r="Y710" s="854" t="s">
        <v>392</v>
      </c>
      <c r="Z710" s="854" t="s">
        <v>392</v>
      </c>
      <c r="AA710" s="854" t="s">
        <v>392</v>
      </c>
      <c r="AB710" s="855" t="str">
        <f>IF((0=$C710),"",IFERROR(IF($C710&lt;20,$C710*Y710,IF(AND(20&lt;=$C710,$C710&lt;=100),$C710*Z710,IF($C710&gt;100,$C710*AA710,"No Offer"))),"No Offer"))</f>
        <v/>
      </c>
    </row>
    <row r="711" spans="1:28" x14ac:dyDescent="0.2">
      <c r="A711" s="851"/>
      <c r="B711" s="558"/>
      <c r="C711" s="851"/>
      <c r="D711" s="843"/>
      <c r="E711" s="852"/>
      <c r="F711" s="852"/>
      <c r="G711" s="852"/>
      <c r="H711" s="850"/>
      <c r="I711" s="854"/>
      <c r="J711" s="854"/>
      <c r="K711" s="854"/>
      <c r="L711" s="843"/>
      <c r="M711" s="852"/>
      <c r="N711" s="852"/>
      <c r="O711" s="852"/>
      <c r="P711" s="850"/>
      <c r="Q711" s="854"/>
      <c r="R711" s="854"/>
      <c r="S711" s="854"/>
      <c r="T711" s="843"/>
      <c r="U711" s="852"/>
      <c r="V711" s="852"/>
      <c r="W711" s="852"/>
      <c r="X711" s="850"/>
      <c r="Y711" s="854"/>
      <c r="Z711" s="854"/>
      <c r="AA711" s="854"/>
      <c r="AB711" s="843"/>
    </row>
    <row r="712" spans="1:28" ht="25.5" x14ac:dyDescent="0.2">
      <c r="A712" s="851" t="s">
        <v>3406</v>
      </c>
      <c r="B712" s="558" t="s">
        <v>3407</v>
      </c>
      <c r="C712" s="851">
        <f>'Series 1200 Input'!J712</f>
        <v>0</v>
      </c>
      <c r="D712" s="843" t="s">
        <v>30</v>
      </c>
      <c r="E712" s="852">
        <v>19.059999999999999</v>
      </c>
      <c r="F712" s="852">
        <v>19.059999999999999</v>
      </c>
      <c r="G712" s="852">
        <v>19.059999999999999</v>
      </c>
      <c r="H712" s="853" t="str">
        <f>IF((0=$C712),"",IFERROR(IF($C712&lt;20,$C712*E712,IF(AND(20&lt;=$C712,$C712&lt;=100),$C712*F712,IF($C712&gt;100,$C712*G712,"No Offer"))),"No Offer"))</f>
        <v/>
      </c>
      <c r="I712" s="854">
        <v>17</v>
      </c>
      <c r="J712" s="854">
        <v>17</v>
      </c>
      <c r="K712" s="854">
        <v>17</v>
      </c>
      <c r="L712" s="855" t="str">
        <f>IF((0=$C712),"",IFERROR(IF($C712&lt;20,$C712*I712,IF(AND(20&lt;=$C712,$C712&lt;=100),$C712*J712,IF($C712&gt;100,$C712*K712,"No Offer"))),"No Offer"))</f>
        <v/>
      </c>
      <c r="M712" s="852" t="s">
        <v>392</v>
      </c>
      <c r="N712" s="852" t="s">
        <v>392</v>
      </c>
      <c r="O712" s="852" t="s">
        <v>392</v>
      </c>
      <c r="P712" s="853" t="str">
        <f>IF((0=$C712),"",IFERROR(IF($C712&lt;20,$C712*M712,IF(AND(20&lt;=$C712,$C712&lt;=100),$C712*N712,IF($C712&gt;100,$C712*O712,"No Offer"))),"No Offer"))</f>
        <v/>
      </c>
      <c r="Q712" s="854">
        <v>14.5</v>
      </c>
      <c r="R712" s="854">
        <v>14.5</v>
      </c>
      <c r="S712" s="854">
        <v>14</v>
      </c>
      <c r="T712" s="855" t="str">
        <f>IF((0=$C712),"",IFERROR(IF($C712&lt;20,$C712*Q712,IF(AND(20&lt;=$C712,$C712&lt;=100),$C712*R712,IF($C712&gt;100,$C712*S712,"No Offer"))),"No Offer"))</f>
        <v/>
      </c>
      <c r="U712" s="852">
        <v>18.11</v>
      </c>
      <c r="V712" s="852">
        <v>17.329999999999998</v>
      </c>
      <c r="W712" s="852">
        <v>17.329999999999998</v>
      </c>
      <c r="X712" s="853" t="str">
        <f>IF((0=$C712),"",IFERROR(IF($C712&lt;20,$C712*U712,IF(AND(20&lt;=$C712,$C712&lt;=100),$C712*V712,IF($C712&gt;100,$C712*W712,"No Offer"))),"No Offer"))</f>
        <v/>
      </c>
      <c r="Y712" s="854" t="s">
        <v>392</v>
      </c>
      <c r="Z712" s="854" t="s">
        <v>392</v>
      </c>
      <c r="AA712" s="854" t="s">
        <v>392</v>
      </c>
      <c r="AB712" s="855" t="str">
        <f>IF((0=$C712),"",IFERROR(IF($C712&lt;20,$C712*Y712,IF(AND(20&lt;=$C712,$C712&lt;=100),$C712*Z712,IF($C712&gt;100,$C712*AA712,"No Offer"))),"No Offer"))</f>
        <v/>
      </c>
    </row>
    <row r="713" spans="1:28" x14ac:dyDescent="0.2">
      <c r="A713" s="851"/>
      <c r="B713" s="558"/>
      <c r="C713" s="851"/>
      <c r="D713" s="843"/>
      <c r="E713" s="852"/>
      <c r="F713" s="852"/>
      <c r="G713" s="852"/>
      <c r="H713" s="850"/>
      <c r="I713" s="854"/>
      <c r="J713" s="854"/>
      <c r="K713" s="854"/>
      <c r="L713" s="843"/>
      <c r="M713" s="852"/>
      <c r="N713" s="852"/>
      <c r="O713" s="852"/>
      <c r="P713" s="850"/>
      <c r="Q713" s="854"/>
      <c r="R713" s="854"/>
      <c r="S713" s="854"/>
      <c r="T713" s="843"/>
      <c r="U713" s="852"/>
      <c r="V713" s="852"/>
      <c r="W713" s="852"/>
      <c r="X713" s="850"/>
      <c r="Y713" s="854"/>
      <c r="Z713" s="854"/>
      <c r="AA713" s="854"/>
      <c r="AB713" s="843"/>
    </row>
    <row r="714" spans="1:28" x14ac:dyDescent="0.2">
      <c r="A714" s="851" t="s">
        <v>3408</v>
      </c>
      <c r="B714" s="687" t="s">
        <v>3409</v>
      </c>
      <c r="C714" s="877">
        <f>'Series 1200 Input'!J714</f>
        <v>0</v>
      </c>
      <c r="D714" s="893" t="s">
        <v>30</v>
      </c>
      <c r="E714" s="852">
        <v>12.4</v>
      </c>
      <c r="F714" s="852">
        <v>12.4</v>
      </c>
      <c r="G714" s="852">
        <v>12.4</v>
      </c>
      <c r="H714" s="853" t="str">
        <f>IF((0=$C714),"",IFERROR(IF($C714&lt;20,$C714*E714,IF(AND(20&lt;=$C714,$C714&lt;=100),$C714*F714,IF($C714&gt;100,$C714*G714,"No Offer"))),"No Offer"))</f>
        <v/>
      </c>
      <c r="I714" s="854">
        <v>17</v>
      </c>
      <c r="J714" s="854">
        <v>17</v>
      </c>
      <c r="K714" s="854">
        <v>17</v>
      </c>
      <c r="L714" s="855" t="str">
        <f>IF((0=$C714),"",IFERROR(IF($C714&lt;20,$C714*I714,IF(AND(20&lt;=$C714,$C714&lt;=100),$C714*J714,IF($C714&gt;100,$C714*K714,"No Offer"))),"No Offer"))</f>
        <v/>
      </c>
      <c r="M714" s="852" t="s">
        <v>392</v>
      </c>
      <c r="N714" s="852" t="s">
        <v>392</v>
      </c>
      <c r="O714" s="852" t="s">
        <v>392</v>
      </c>
      <c r="P714" s="853" t="str">
        <f>IF((0=$C714),"",IFERROR(IF($C714&lt;20,$C714*M714,IF(AND(20&lt;=$C714,$C714&lt;=100),$C714*N714,IF($C714&gt;100,$C714*O714,"No Offer"))),"No Offer"))</f>
        <v/>
      </c>
      <c r="Q714" s="854">
        <v>13</v>
      </c>
      <c r="R714" s="854">
        <v>13</v>
      </c>
      <c r="S714" s="854">
        <v>12</v>
      </c>
      <c r="T714" s="855" t="str">
        <f>IF((0=$C714),"",IFERROR(IF($C714&lt;20,$C714*Q714,IF(AND(20&lt;=$C714,$C714&lt;=100),$C714*R714,IF($C714&gt;100,$C714*S714,"No Offer"))),"No Offer"))</f>
        <v/>
      </c>
      <c r="U714" s="852">
        <v>11.79</v>
      </c>
      <c r="V714" s="852">
        <v>11.28</v>
      </c>
      <c r="W714" s="852">
        <v>11.28</v>
      </c>
      <c r="X714" s="853" t="str">
        <f>IF((0=$C714),"",IFERROR(IF($C714&lt;20,$C714*U714,IF(AND(20&lt;=$C714,$C714&lt;=100),$C714*V714,IF($C714&gt;100,$C714*W714,"No Offer"))),"No Offer"))</f>
        <v/>
      </c>
      <c r="Y714" s="854" t="s">
        <v>392</v>
      </c>
      <c r="Z714" s="854" t="s">
        <v>392</v>
      </c>
      <c r="AA714" s="854" t="s">
        <v>392</v>
      </c>
      <c r="AB714" s="855" t="str">
        <f>IF((0=$C714),"",IFERROR(IF($C714&lt;20,$C714*Y714,IF(AND(20&lt;=$C714,$C714&lt;=100),$C714*Z714,IF($C714&gt;100,$C714*AA714,"No Offer"))),"No Offer"))</f>
        <v/>
      </c>
    </row>
    <row r="715" spans="1:28" x14ac:dyDescent="0.2">
      <c r="A715" s="851"/>
      <c r="B715" s="687"/>
      <c r="C715" s="877"/>
      <c r="D715" s="893"/>
      <c r="E715" s="852"/>
      <c r="F715" s="852"/>
      <c r="G715" s="852"/>
      <c r="H715" s="853"/>
      <c r="I715" s="854"/>
      <c r="J715" s="854"/>
      <c r="K715" s="854"/>
      <c r="L715" s="855"/>
      <c r="M715" s="852"/>
      <c r="N715" s="852"/>
      <c r="O715" s="852"/>
      <c r="P715" s="853"/>
      <c r="Q715" s="854"/>
      <c r="R715" s="854"/>
      <c r="S715" s="854"/>
      <c r="T715" s="855"/>
      <c r="U715" s="852"/>
      <c r="V715" s="852"/>
      <c r="W715" s="852"/>
      <c r="X715" s="853"/>
      <c r="Y715" s="854"/>
      <c r="Z715" s="854"/>
      <c r="AA715" s="854"/>
      <c r="AB715" s="855"/>
    </row>
    <row r="716" spans="1:28" x14ac:dyDescent="0.2">
      <c r="A716" s="866"/>
      <c r="B716" s="586" t="s">
        <v>3410</v>
      </c>
      <c r="C716" s="866"/>
      <c r="D716" s="846"/>
      <c r="E716" s="887" t="s">
        <v>396</v>
      </c>
      <c r="F716" s="887" t="s">
        <v>3411</v>
      </c>
      <c r="G716" s="887" t="s">
        <v>1596</v>
      </c>
      <c r="H716" s="875"/>
      <c r="I716" s="887" t="s">
        <v>396</v>
      </c>
      <c r="J716" s="887" t="s">
        <v>3411</v>
      </c>
      <c r="K716" s="887" t="s">
        <v>1596</v>
      </c>
      <c r="L716" s="875"/>
      <c r="M716" s="887" t="s">
        <v>396</v>
      </c>
      <c r="N716" s="887" t="s">
        <v>3411</v>
      </c>
      <c r="O716" s="887" t="s">
        <v>1596</v>
      </c>
      <c r="P716" s="875"/>
      <c r="Q716" s="887" t="s">
        <v>396</v>
      </c>
      <c r="R716" s="887" t="s">
        <v>3411</v>
      </c>
      <c r="S716" s="887" t="s">
        <v>1596</v>
      </c>
      <c r="T716" s="875"/>
      <c r="U716" s="887" t="s">
        <v>396</v>
      </c>
      <c r="V716" s="887" t="s">
        <v>3411</v>
      </c>
      <c r="W716" s="887" t="s">
        <v>1596</v>
      </c>
      <c r="X716" s="875"/>
      <c r="Y716" s="887" t="s">
        <v>396</v>
      </c>
      <c r="Z716" s="887" t="s">
        <v>3411</v>
      </c>
      <c r="AA716" s="887" t="s">
        <v>1596</v>
      </c>
      <c r="AB716" s="860"/>
    </row>
    <row r="717" spans="1:28" x14ac:dyDescent="0.2">
      <c r="A717" s="851"/>
      <c r="B717" s="596"/>
      <c r="C717" s="851"/>
      <c r="D717" s="843"/>
      <c r="E717" s="852"/>
      <c r="F717" s="852"/>
      <c r="G717" s="852"/>
      <c r="H717" s="862"/>
      <c r="I717" s="854"/>
      <c r="J717" s="854"/>
      <c r="K717" s="854"/>
      <c r="L717" s="855"/>
      <c r="M717" s="852"/>
      <c r="N717" s="852"/>
      <c r="O717" s="852"/>
      <c r="P717" s="853"/>
      <c r="Q717" s="854"/>
      <c r="R717" s="854"/>
      <c r="S717" s="854"/>
      <c r="T717" s="855"/>
      <c r="U717" s="852"/>
      <c r="V717" s="852"/>
      <c r="W717" s="852"/>
      <c r="X717" s="853"/>
      <c r="Y717" s="854"/>
      <c r="Z717" s="854"/>
      <c r="AA717" s="854"/>
      <c r="AB717" s="855"/>
    </row>
    <row r="718" spans="1:28" x14ac:dyDescent="0.2">
      <c r="A718" s="851" t="s">
        <v>3412</v>
      </c>
      <c r="B718" s="687" t="s">
        <v>3413</v>
      </c>
      <c r="C718" s="851">
        <f>'Series 1200 Input'!J718</f>
        <v>0</v>
      </c>
      <c r="D718" s="851" t="s">
        <v>401</v>
      </c>
      <c r="E718" s="852" t="s">
        <v>392</v>
      </c>
      <c r="F718" s="852" t="s">
        <v>392</v>
      </c>
      <c r="G718" s="852" t="s">
        <v>392</v>
      </c>
      <c r="H718" s="853" t="str">
        <f>IF((0=$C718),"",IFERROR(IF($C718&lt;10,$C718*E718,IF(AND(10&lt;=$C718,$C718&lt;=100),$C718*F718,IF($C718&gt;100,$C718*G718,"No Offer"))),"No Offer"))</f>
        <v/>
      </c>
      <c r="I718" s="854" t="s">
        <v>392</v>
      </c>
      <c r="J718" s="854" t="s">
        <v>392</v>
      </c>
      <c r="K718" s="854" t="s">
        <v>392</v>
      </c>
      <c r="L718" s="855" t="str">
        <f>IF((0=$C718),"",IFERROR(IF($C718&lt;10,$C718*I718,IF(AND(10&lt;=$C718,$C718&lt;=100),$C718*J718,IF($C718&gt;100,$C718*K718,"No Offer"))),"No Offer"))</f>
        <v/>
      </c>
      <c r="M718" s="852" t="s">
        <v>392</v>
      </c>
      <c r="N718" s="852" t="s">
        <v>392</v>
      </c>
      <c r="O718" s="852" t="s">
        <v>392</v>
      </c>
      <c r="P718" s="853" t="str">
        <f>IF((0=$C718),"",IFERROR(IF($C718&lt;10,$C718*M718,IF(AND(10&lt;=$C718,$C718&lt;=100),$C718*N718,IF($C718&gt;100,$C718*O718,"No Offer"))),"No Offer"))</f>
        <v/>
      </c>
      <c r="Q718" s="854" t="s">
        <v>392</v>
      </c>
      <c r="R718" s="854" t="s">
        <v>392</v>
      </c>
      <c r="S718" s="854" t="s">
        <v>392</v>
      </c>
      <c r="T718" s="855" t="str">
        <f>IF((0=$C718),"",IFERROR(IF($C718&lt;10,$C718*Q718,IF(AND(10&lt;=$C718,$C718&lt;=100),$C718*R718,IF($C718&gt;100,$C718*S718,"No Offer"))),"No Offer"))</f>
        <v/>
      </c>
      <c r="U718" s="852">
        <v>19.2</v>
      </c>
      <c r="V718" s="852">
        <v>13.8</v>
      </c>
      <c r="W718" s="852">
        <v>13.5</v>
      </c>
      <c r="X718" s="853" t="str">
        <f>IF((0=$C718),"",IFERROR(IF($C718&lt;10,$C718*U718,IF(AND(10&lt;=$C718,$C718&lt;=100),$C718*V718,IF($C718&gt;100,$C718*W718,"No Offer"))),"No Offer"))</f>
        <v/>
      </c>
      <c r="Y718" s="854" t="s">
        <v>392</v>
      </c>
      <c r="Z718" s="854" t="s">
        <v>392</v>
      </c>
      <c r="AA718" s="854" t="s">
        <v>392</v>
      </c>
      <c r="AB718" s="855" t="str">
        <f>IF((0=$C718),"",IFERROR(IF($C718&lt;10,$C718*Y718,IF(AND(10&lt;=$C718,$C718&lt;=100),$C718*Z718,IF($C718&gt;100,$C718*AA718,"No Offer"))),"No Offer"))</f>
        <v/>
      </c>
    </row>
    <row r="719" spans="1:28" x14ac:dyDescent="0.2">
      <c r="A719" s="851"/>
      <c r="B719" s="687"/>
      <c r="C719" s="877"/>
      <c r="D719" s="893"/>
      <c r="E719" s="852"/>
      <c r="F719" s="852"/>
      <c r="G719" s="852"/>
      <c r="H719" s="853"/>
      <c r="I719" s="854"/>
      <c r="J719" s="854"/>
      <c r="K719" s="854"/>
      <c r="L719" s="855"/>
      <c r="M719" s="852"/>
      <c r="N719" s="852"/>
      <c r="O719" s="852"/>
      <c r="P719" s="853"/>
      <c r="Q719" s="854"/>
      <c r="R719" s="854"/>
      <c r="S719" s="854"/>
      <c r="T719" s="855"/>
      <c r="U719" s="852"/>
      <c r="V719" s="852"/>
      <c r="W719" s="852"/>
      <c r="X719" s="853"/>
      <c r="Y719" s="854"/>
      <c r="Z719" s="854"/>
      <c r="AA719" s="854"/>
      <c r="AB719" s="855"/>
    </row>
    <row r="720" spans="1:28" x14ac:dyDescent="0.2">
      <c r="A720" s="851" t="s">
        <v>3414</v>
      </c>
      <c r="B720" s="687" t="s">
        <v>3415</v>
      </c>
      <c r="C720" s="877">
        <f>'Series 1200 Input'!J720</f>
        <v>0</v>
      </c>
      <c r="D720" s="893" t="s">
        <v>451</v>
      </c>
      <c r="E720" s="852" t="s">
        <v>392</v>
      </c>
      <c r="F720" s="852" t="s">
        <v>392</v>
      </c>
      <c r="G720" s="852" t="s">
        <v>392</v>
      </c>
      <c r="H720" s="853" t="str">
        <f>IF((0=$C720),"",IFERROR(IF($C720&lt;10,$C720*E720,IF(AND(10&lt;=$C720,$C720&lt;=100),$C720*F720,IF($C720&gt;100,$C720*G720,"No Offer"))),"No Offer"))</f>
        <v/>
      </c>
      <c r="I720" s="854" t="s">
        <v>392</v>
      </c>
      <c r="J720" s="854" t="s">
        <v>392</v>
      </c>
      <c r="K720" s="854" t="s">
        <v>392</v>
      </c>
      <c r="L720" s="855" t="str">
        <f>IF((0=$C720),"",IFERROR(IF($C720&lt;10,$C720*I720,IF(AND(10&lt;=$C720,$C720&lt;=100),$C720*J720,IF($C720&gt;100,$C720*K720,"No Offer"))),"No Offer"))</f>
        <v/>
      </c>
      <c r="M720" s="852" t="s">
        <v>392</v>
      </c>
      <c r="N720" s="852" t="s">
        <v>392</v>
      </c>
      <c r="O720" s="852" t="s">
        <v>392</v>
      </c>
      <c r="P720" s="853" t="str">
        <f>IF((0=$C720),"",IFERROR(IF($C720&lt;10,$C720*M720,IF(AND(10&lt;=$C720,$C720&lt;=100),$C720*N720,IF($C720&gt;100,$C720*O720,"No Offer"))),"No Offer"))</f>
        <v/>
      </c>
      <c r="Q720" s="854" t="s">
        <v>392</v>
      </c>
      <c r="R720" s="854" t="s">
        <v>392</v>
      </c>
      <c r="S720" s="854" t="s">
        <v>392</v>
      </c>
      <c r="T720" s="855" t="str">
        <f>IF((0=$C720),"",IFERROR(IF($C720&lt;10,$C720*Q720,IF(AND(10&lt;=$C720,$C720&lt;=100),$C720*R720,IF($C720&gt;100,$C720*S720,"No Offer"))),"No Offer"))</f>
        <v/>
      </c>
      <c r="U720" s="852">
        <v>2.4</v>
      </c>
      <c r="V720" s="852">
        <v>1.73</v>
      </c>
      <c r="W720" s="852">
        <v>1.46</v>
      </c>
      <c r="X720" s="853" t="str">
        <f>IF((0=$C720),"",IFERROR(IF($C720&lt;10,$C720*U720,IF(AND(10&lt;=$C720,$C720&lt;=100),$C720*V720,IF($C720&gt;100,$C720*W720,"No Offer"))),"No Offer"))</f>
        <v/>
      </c>
      <c r="Y720" s="854" t="s">
        <v>392</v>
      </c>
      <c r="Z720" s="854" t="s">
        <v>392</v>
      </c>
      <c r="AA720" s="854" t="s">
        <v>392</v>
      </c>
      <c r="AB720" s="855" t="str">
        <f>IF((0=$C720),"",IFERROR(IF($C720&lt;10,$C720*Y720,IF(AND(10&lt;=$C720,$C720&lt;=100),$C720*Z720,IF($C720&gt;100,$C720*AA720,"No Offer"))),"No Offer"))</f>
        <v/>
      </c>
    </row>
    <row r="721" spans="1:28" x14ac:dyDescent="0.2">
      <c r="A721" s="851"/>
      <c r="B721" s="687"/>
      <c r="C721" s="877"/>
      <c r="D721" s="893"/>
      <c r="E721" s="852"/>
      <c r="F721" s="852"/>
      <c r="G721" s="852"/>
      <c r="H721" s="853"/>
      <c r="I721" s="854"/>
      <c r="J721" s="854"/>
      <c r="K721" s="854"/>
      <c r="L721" s="855"/>
      <c r="M721" s="852"/>
      <c r="N721" s="852"/>
      <c r="O721" s="852"/>
      <c r="P721" s="853"/>
      <c r="Q721" s="854"/>
      <c r="R721" s="854"/>
      <c r="S721" s="854"/>
      <c r="T721" s="855"/>
      <c r="U721" s="852"/>
      <c r="V721" s="852"/>
      <c r="W721" s="852"/>
      <c r="X721" s="853"/>
      <c r="Y721" s="854"/>
      <c r="Z721" s="854"/>
      <c r="AA721" s="854"/>
      <c r="AB721" s="855"/>
    </row>
    <row r="722" spans="1:28" x14ac:dyDescent="0.2">
      <c r="A722" s="851" t="s">
        <v>3416</v>
      </c>
      <c r="B722" s="687" t="s">
        <v>3417</v>
      </c>
      <c r="C722" s="877">
        <f>'Series 1200 Input'!J722</f>
        <v>0</v>
      </c>
      <c r="D722" s="893" t="s">
        <v>451</v>
      </c>
      <c r="E722" s="852" t="s">
        <v>392</v>
      </c>
      <c r="F722" s="852" t="s">
        <v>392</v>
      </c>
      <c r="G722" s="852" t="s">
        <v>392</v>
      </c>
      <c r="H722" s="853" t="str">
        <f>IF((0=$C722),"",IFERROR(IF($C722&lt;10,$C722*E722,IF(AND(10&lt;=$C722,$C722&lt;=100),$C722*F722,IF($C722&gt;100,$C722*G722,"No Offer"))),"No Offer"))</f>
        <v/>
      </c>
      <c r="I722" s="854" t="s">
        <v>392</v>
      </c>
      <c r="J722" s="854" t="s">
        <v>392</v>
      </c>
      <c r="K722" s="854" t="s">
        <v>392</v>
      </c>
      <c r="L722" s="855" t="str">
        <f>IF((0=$C722),"",IFERROR(IF($C722&lt;10,$C722*I722,IF(AND(10&lt;=$C722,$C722&lt;=100),$C722*J722,IF($C722&gt;100,$C722*K722,"No Offer"))),"No Offer"))</f>
        <v/>
      </c>
      <c r="M722" s="852" t="s">
        <v>392</v>
      </c>
      <c r="N722" s="852" t="s">
        <v>392</v>
      </c>
      <c r="O722" s="852" t="s">
        <v>392</v>
      </c>
      <c r="P722" s="853" t="str">
        <f>IF((0=$C722),"",IFERROR(IF($C722&lt;10,$C722*M722,IF(AND(10&lt;=$C722,$C722&lt;=100),$C722*N722,IF($C722&gt;100,$C722*O722,"No Offer"))),"No Offer"))</f>
        <v/>
      </c>
      <c r="Q722" s="854" t="s">
        <v>392</v>
      </c>
      <c r="R722" s="854" t="s">
        <v>392</v>
      </c>
      <c r="S722" s="854" t="s">
        <v>392</v>
      </c>
      <c r="T722" s="855" t="str">
        <f>IF((0=$C722),"",IFERROR(IF($C722&lt;10,$C722*Q722,IF(AND(10&lt;=$C722,$C722&lt;=100),$C722*R722,IF($C722&gt;100,$C722*S722,"No Offer"))),"No Offer"))</f>
        <v/>
      </c>
      <c r="U722" s="852">
        <v>2.4</v>
      </c>
      <c r="V722" s="852">
        <v>1.73</v>
      </c>
      <c r="W722" s="852">
        <v>1.46</v>
      </c>
      <c r="X722" s="853" t="str">
        <f>IF((0=$C722),"",IFERROR(IF($C722&lt;10,$C722*U722,IF(AND(10&lt;=$C722,$C722&lt;=100),$C722*V722,IF($C722&gt;100,$C722*W722,"No Offer"))),"No Offer"))</f>
        <v/>
      </c>
      <c r="Y722" s="854" t="s">
        <v>392</v>
      </c>
      <c r="Z722" s="854" t="s">
        <v>392</v>
      </c>
      <c r="AA722" s="854" t="s">
        <v>392</v>
      </c>
      <c r="AB722" s="855" t="str">
        <f>IF((0=$C722),"",IFERROR(IF($C722&lt;10,$C722*Y722,IF(AND(10&lt;=$C722,$C722&lt;=100),$C722*Z722,IF($C722&gt;100,$C722*AA722,"No Offer"))),"No Offer"))</f>
        <v/>
      </c>
    </row>
    <row r="723" spans="1:28" x14ac:dyDescent="0.2">
      <c r="A723" s="851"/>
      <c r="B723" s="687"/>
      <c r="C723" s="877"/>
      <c r="D723" s="893"/>
      <c r="E723" s="852"/>
      <c r="F723" s="852"/>
      <c r="G723" s="852"/>
      <c r="H723" s="853"/>
      <c r="I723" s="854"/>
      <c r="J723" s="854"/>
      <c r="K723" s="854"/>
      <c r="L723" s="855"/>
      <c r="M723" s="852"/>
      <c r="N723" s="852"/>
      <c r="O723" s="852"/>
      <c r="P723" s="853"/>
      <c r="Q723" s="854"/>
      <c r="R723" s="854"/>
      <c r="S723" s="854"/>
      <c r="T723" s="855"/>
      <c r="U723" s="852"/>
      <c r="V723" s="852"/>
      <c r="W723" s="852"/>
      <c r="X723" s="853"/>
      <c r="Y723" s="854"/>
      <c r="Z723" s="854"/>
      <c r="AA723" s="854"/>
      <c r="AB723" s="855"/>
    </row>
    <row r="724" spans="1:28" x14ac:dyDescent="0.2">
      <c r="A724" s="851" t="s">
        <v>3418</v>
      </c>
      <c r="B724" s="687" t="s">
        <v>3419</v>
      </c>
      <c r="C724" s="877">
        <f>'Series 1200 Input'!J724</f>
        <v>0</v>
      </c>
      <c r="D724" s="893" t="s">
        <v>451</v>
      </c>
      <c r="E724" s="852" t="s">
        <v>392</v>
      </c>
      <c r="F724" s="852" t="s">
        <v>392</v>
      </c>
      <c r="G724" s="852" t="s">
        <v>392</v>
      </c>
      <c r="H724" s="853" t="str">
        <f>IF((0=$C724),"",IFERROR(IF($C724&lt;10,$C724*E724,IF(AND(10&lt;=$C724,$C724&lt;=100),$C724*F724,IF($C724&gt;100,$C724*G724,"No Offer"))),"No Offer"))</f>
        <v/>
      </c>
      <c r="I724" s="854" t="s">
        <v>392</v>
      </c>
      <c r="J724" s="854" t="s">
        <v>392</v>
      </c>
      <c r="K724" s="854" t="s">
        <v>392</v>
      </c>
      <c r="L724" s="855" t="str">
        <f>IF((0=$C724),"",IFERROR(IF($C724&lt;10,$C724*I724,IF(AND(10&lt;=$C724,$C724&lt;=100),$C724*J724,IF($C724&gt;100,$C724*K724,"No Offer"))),"No Offer"))</f>
        <v/>
      </c>
      <c r="M724" s="852" t="s">
        <v>392</v>
      </c>
      <c r="N724" s="852" t="s">
        <v>392</v>
      </c>
      <c r="O724" s="852" t="s">
        <v>392</v>
      </c>
      <c r="P724" s="853" t="str">
        <f>IF((0=$C724),"",IFERROR(IF($C724&lt;10,$C724*M724,IF(AND(10&lt;=$C724,$C724&lt;=100),$C724*N724,IF($C724&gt;100,$C724*O724,"No Offer"))),"No Offer"))</f>
        <v/>
      </c>
      <c r="Q724" s="854" t="s">
        <v>392</v>
      </c>
      <c r="R724" s="854" t="s">
        <v>392</v>
      </c>
      <c r="S724" s="854" t="s">
        <v>392</v>
      </c>
      <c r="T724" s="855" t="str">
        <f>IF((0=$C724),"",IFERROR(IF($C724&lt;10,$C724*Q724,IF(AND(10&lt;=$C724,$C724&lt;=100),$C724*R724,IF($C724&gt;100,$C724*S724,"No Offer"))),"No Offer"))</f>
        <v/>
      </c>
      <c r="U724" s="852">
        <v>2.4</v>
      </c>
      <c r="V724" s="852">
        <v>1.73</v>
      </c>
      <c r="W724" s="852">
        <v>1.46</v>
      </c>
      <c r="X724" s="853" t="str">
        <f>IF((0=$C724),"",IFERROR(IF($C724&lt;10,$C724*U724,IF(AND(10&lt;=$C724,$C724&lt;=100),$C724*V724,IF($C724&gt;100,$C724*W724,"No Offer"))),"No Offer"))</f>
        <v/>
      </c>
      <c r="Y724" s="854" t="s">
        <v>392</v>
      </c>
      <c r="Z724" s="854" t="s">
        <v>392</v>
      </c>
      <c r="AA724" s="854" t="s">
        <v>392</v>
      </c>
      <c r="AB724" s="855" t="str">
        <f>IF((0=$C724),"",IFERROR(IF($C724&lt;10,$C724*Y724,IF(AND(10&lt;=$C724,$C724&lt;=100),$C724*Z724,IF($C724&gt;100,$C724*AA724,"No Offer"))),"No Offer"))</f>
        <v/>
      </c>
    </row>
    <row r="725" spans="1:28" x14ac:dyDescent="0.2">
      <c r="A725" s="851"/>
      <c r="B725" s="687"/>
      <c r="C725" s="877"/>
      <c r="D725" s="893"/>
      <c r="E725" s="852"/>
      <c r="F725" s="852"/>
      <c r="G725" s="852"/>
      <c r="H725" s="853"/>
      <c r="I725" s="854"/>
      <c r="J725" s="854"/>
      <c r="K725" s="854"/>
      <c r="L725" s="855"/>
      <c r="M725" s="852"/>
      <c r="N725" s="852"/>
      <c r="O725" s="852"/>
      <c r="P725" s="853"/>
      <c r="Q725" s="854"/>
      <c r="R725" s="854"/>
      <c r="S725" s="854"/>
      <c r="T725" s="855"/>
      <c r="U725" s="852"/>
      <c r="V725" s="852"/>
      <c r="W725" s="852"/>
      <c r="X725" s="853"/>
      <c r="Y725" s="854"/>
      <c r="Z725" s="854"/>
      <c r="AA725" s="854"/>
      <c r="AB725" s="855"/>
    </row>
    <row r="726" spans="1:28" x14ac:dyDescent="0.2">
      <c r="A726" s="851" t="s">
        <v>3420</v>
      </c>
      <c r="B726" s="687" t="s">
        <v>3421</v>
      </c>
      <c r="C726" s="877">
        <f>'Series 1200 Input'!J726</f>
        <v>0</v>
      </c>
      <c r="D726" s="893" t="s">
        <v>451</v>
      </c>
      <c r="E726" s="852" t="s">
        <v>392</v>
      </c>
      <c r="F726" s="852" t="s">
        <v>392</v>
      </c>
      <c r="G726" s="852" t="s">
        <v>392</v>
      </c>
      <c r="H726" s="853" t="str">
        <f>IF((0=$C726),"",IFERROR(IF($C726&lt;10,$C726*E726,IF(AND(10&lt;=$C726,$C726&lt;=100),$C726*F726,IF($C726&gt;100,$C726*G726,"No Offer"))),"No Offer"))</f>
        <v/>
      </c>
      <c r="I726" s="854" t="s">
        <v>392</v>
      </c>
      <c r="J726" s="854" t="s">
        <v>392</v>
      </c>
      <c r="K726" s="854" t="s">
        <v>392</v>
      </c>
      <c r="L726" s="855" t="str">
        <f>IF((0=$C726),"",IFERROR(IF($C726&lt;10,$C726*I726,IF(AND(10&lt;=$C726,$C726&lt;=100),$C726*J726,IF($C726&gt;100,$C726*K726,"No Offer"))),"No Offer"))</f>
        <v/>
      </c>
      <c r="M726" s="852" t="s">
        <v>392</v>
      </c>
      <c r="N726" s="852" t="s">
        <v>392</v>
      </c>
      <c r="O726" s="852" t="s">
        <v>392</v>
      </c>
      <c r="P726" s="853" t="str">
        <f>IF((0=$C726),"",IFERROR(IF($C726&lt;10,$C726*M726,IF(AND(10&lt;=$C726,$C726&lt;=100),$C726*N726,IF($C726&gt;100,$C726*O726,"No Offer"))),"No Offer"))</f>
        <v/>
      </c>
      <c r="Q726" s="854" t="s">
        <v>392</v>
      </c>
      <c r="R726" s="854" t="s">
        <v>392</v>
      </c>
      <c r="S726" s="854" t="s">
        <v>392</v>
      </c>
      <c r="T726" s="855" t="str">
        <f>IF((0=$C726),"",IFERROR(IF($C726&lt;10,$C726*Q726,IF(AND(10&lt;=$C726,$C726&lt;=100),$C726*R726,IF($C726&gt;100,$C726*S726,"No Offer"))),"No Offer"))</f>
        <v/>
      </c>
      <c r="U726" s="852">
        <v>2.4</v>
      </c>
      <c r="V726" s="852">
        <v>1.73</v>
      </c>
      <c r="W726" s="852">
        <v>1.46</v>
      </c>
      <c r="X726" s="853" t="str">
        <f>IF((0=$C726),"",IFERROR(IF($C726&lt;10,$C726*U726,IF(AND(10&lt;=$C726,$C726&lt;=100),$C726*V726,IF($C726&gt;100,$C726*W726,"No Offer"))),"No Offer"))</f>
        <v/>
      </c>
      <c r="Y726" s="854" t="s">
        <v>392</v>
      </c>
      <c r="Z726" s="854" t="s">
        <v>392</v>
      </c>
      <c r="AA726" s="854" t="s">
        <v>392</v>
      </c>
      <c r="AB726" s="855" t="str">
        <f>IF((0=$C726),"",IFERROR(IF($C726&lt;10,$C726*Y726,IF(AND(10&lt;=$C726,$C726&lt;=100),$C726*Z726,IF($C726&gt;100,$C726*AA726,"No Offer"))),"No Offer"))</f>
        <v/>
      </c>
    </row>
    <row r="727" spans="1:28" x14ac:dyDescent="0.2">
      <c r="A727" s="851"/>
      <c r="B727" s="687"/>
      <c r="C727" s="877"/>
      <c r="D727" s="893"/>
      <c r="E727" s="852"/>
      <c r="F727" s="852"/>
      <c r="G727" s="852"/>
      <c r="H727" s="853"/>
      <c r="I727" s="854"/>
      <c r="J727" s="854"/>
      <c r="K727" s="854"/>
      <c r="L727" s="855"/>
      <c r="M727" s="852"/>
      <c r="N727" s="852"/>
      <c r="O727" s="852"/>
      <c r="P727" s="853"/>
      <c r="Q727" s="854"/>
      <c r="R727" s="854"/>
      <c r="S727" s="854"/>
      <c r="T727" s="855"/>
      <c r="U727" s="852"/>
      <c r="V727" s="852"/>
      <c r="W727" s="852"/>
      <c r="X727" s="853"/>
      <c r="Y727" s="854"/>
      <c r="Z727" s="854"/>
      <c r="AA727" s="854"/>
      <c r="AB727" s="855"/>
    </row>
    <row r="728" spans="1:28" x14ac:dyDescent="0.2">
      <c r="A728" s="851" t="s">
        <v>3422</v>
      </c>
      <c r="B728" s="687" t="s">
        <v>3423</v>
      </c>
      <c r="C728" s="877">
        <f>'Series 1200 Input'!J728</f>
        <v>0</v>
      </c>
      <c r="D728" s="893" t="s">
        <v>51</v>
      </c>
      <c r="E728" s="852" t="s">
        <v>392</v>
      </c>
      <c r="F728" s="852" t="s">
        <v>392</v>
      </c>
      <c r="G728" s="852" t="s">
        <v>392</v>
      </c>
      <c r="H728" s="853" t="str">
        <f>IF((0=$C728),"",IFERROR(IF($C728&lt;10,$C728*E728,IF(AND(10&lt;=$C728,$C728&lt;=100),$C728*F728,IF($C728&gt;100,$C728*G728,"No Offer"))),"No Offer"))</f>
        <v/>
      </c>
      <c r="I728" s="854" t="s">
        <v>392</v>
      </c>
      <c r="J728" s="854" t="s">
        <v>392</v>
      </c>
      <c r="K728" s="854" t="s">
        <v>392</v>
      </c>
      <c r="L728" s="855" t="str">
        <f>IF((0=$C728),"",IFERROR(IF($C728&lt;10,$C728*I728,IF(AND(10&lt;=$C728,$C728&lt;=100),$C728*J728,IF($C728&gt;100,$C728*K728,"No Offer"))),"No Offer"))</f>
        <v/>
      </c>
      <c r="M728" s="852" t="s">
        <v>392</v>
      </c>
      <c r="N728" s="852" t="s">
        <v>392</v>
      </c>
      <c r="O728" s="852" t="s">
        <v>392</v>
      </c>
      <c r="P728" s="853" t="str">
        <f>IF((0=$C728),"",IFERROR(IF($C728&lt;10,$C728*M728,IF(AND(10&lt;=$C728,$C728&lt;=100),$C728*N728,IF($C728&gt;100,$C728*O728,"No Offer"))),"No Offer"))</f>
        <v/>
      </c>
      <c r="Q728" s="854" t="s">
        <v>392</v>
      </c>
      <c r="R728" s="854" t="s">
        <v>392</v>
      </c>
      <c r="S728" s="854" t="s">
        <v>392</v>
      </c>
      <c r="T728" s="855" t="str">
        <f>IF((0=$C728),"",IFERROR(IF($C728&lt;10,$C728*Q728,IF(AND(10&lt;=$C728,$C728&lt;=100),$C728*R728,IF($C728&gt;100,$C728*S728,"No Offer"))),"No Offer"))</f>
        <v/>
      </c>
      <c r="U728" s="852">
        <v>36</v>
      </c>
      <c r="V728" s="852">
        <v>31.05</v>
      </c>
      <c r="W728" s="852">
        <v>16.88</v>
      </c>
      <c r="X728" s="853" t="str">
        <f>IF((0=$C728),"",IFERROR(IF($C728&lt;10,$C728*U728,IF(AND(10&lt;=$C728,$C728&lt;=100),$C728*V728,IF($C728&gt;100,$C728*W728,"No Offer"))),"No Offer"))</f>
        <v/>
      </c>
      <c r="Y728" s="854" t="s">
        <v>392</v>
      </c>
      <c r="Z728" s="854" t="s">
        <v>392</v>
      </c>
      <c r="AA728" s="854" t="s">
        <v>392</v>
      </c>
      <c r="AB728" s="855" t="str">
        <f>IF((0=$C728),"",IFERROR(IF($C728&lt;10,$C728*Y728,IF(AND(10&lt;=$C728,$C728&lt;=100),$C728*Z728,IF($C728&gt;100,$C728*AA728,"No Offer"))),"No Offer"))</f>
        <v/>
      </c>
    </row>
    <row r="729" spans="1:28" x14ac:dyDescent="0.2">
      <c r="A729" s="851"/>
      <c r="B729" s="687"/>
      <c r="C729" s="877"/>
      <c r="D729" s="893"/>
      <c r="E729" s="852"/>
      <c r="F729" s="852"/>
      <c r="G729" s="852"/>
      <c r="H729" s="853"/>
      <c r="I729" s="854"/>
      <c r="J729" s="854"/>
      <c r="K729" s="854"/>
      <c r="L729" s="855"/>
      <c r="M729" s="852"/>
      <c r="N729" s="852"/>
      <c r="O729" s="852"/>
      <c r="P729" s="853"/>
      <c r="Q729" s="854"/>
      <c r="R729" s="854"/>
      <c r="S729" s="854"/>
      <c r="T729" s="855"/>
      <c r="U729" s="852"/>
      <c r="V729" s="852"/>
      <c r="W729" s="852"/>
      <c r="X729" s="853"/>
      <c r="Y729" s="854"/>
      <c r="Z729" s="854"/>
      <c r="AA729" s="854"/>
      <c r="AB729" s="855"/>
    </row>
    <row r="730" spans="1:28" x14ac:dyDescent="0.2">
      <c r="A730" s="851" t="s">
        <v>3424</v>
      </c>
      <c r="B730" s="687" t="s">
        <v>3425</v>
      </c>
      <c r="C730" s="877">
        <f>'Series 1200 Input'!J730</f>
        <v>0</v>
      </c>
      <c r="D730" s="893" t="s">
        <v>51</v>
      </c>
      <c r="E730" s="852" t="s">
        <v>392</v>
      </c>
      <c r="F730" s="852" t="s">
        <v>392</v>
      </c>
      <c r="G730" s="852" t="s">
        <v>392</v>
      </c>
      <c r="H730" s="853" t="str">
        <f>IF((0=$C730),"",IFERROR(IF($C730&lt;10,$C730*E730,IF(AND(10&lt;=$C730,$C730&lt;=100),$C730*F730,IF($C730&gt;100,$C730*G730,"No Offer"))),"No Offer"))</f>
        <v/>
      </c>
      <c r="I730" s="854" t="s">
        <v>392</v>
      </c>
      <c r="J730" s="854" t="s">
        <v>392</v>
      </c>
      <c r="K730" s="854" t="s">
        <v>392</v>
      </c>
      <c r="L730" s="855" t="str">
        <f>IF((0=$C730),"",IFERROR(IF($C730&lt;10,$C730*I730,IF(AND(10&lt;=$C730,$C730&lt;=100),$C730*J730,IF($C730&gt;100,$C730*K730,"No Offer"))),"No Offer"))</f>
        <v/>
      </c>
      <c r="M730" s="852" t="s">
        <v>392</v>
      </c>
      <c r="N730" s="852" t="s">
        <v>392</v>
      </c>
      <c r="O730" s="852" t="s">
        <v>392</v>
      </c>
      <c r="P730" s="853" t="str">
        <f>IF((0=$C730),"",IFERROR(IF($C730&lt;10,$C730*M730,IF(AND(10&lt;=$C730,$C730&lt;=100),$C730*N730,IF($C730&gt;100,$C730*O730,"No Offer"))),"No Offer"))</f>
        <v/>
      </c>
      <c r="Q730" s="854" t="s">
        <v>392</v>
      </c>
      <c r="R730" s="854" t="s">
        <v>392</v>
      </c>
      <c r="S730" s="854" t="s">
        <v>392</v>
      </c>
      <c r="T730" s="855" t="str">
        <f>IF((0=$C730),"",IFERROR(IF($C730&lt;10,$C730*Q730,IF(AND(10&lt;=$C730,$C730&lt;=100),$C730*R730,IF($C730&gt;100,$C730*S730,"No Offer"))),"No Offer"))</f>
        <v/>
      </c>
      <c r="U730" s="852">
        <v>48</v>
      </c>
      <c r="V730" s="852">
        <v>25.3</v>
      </c>
      <c r="W730" s="852">
        <v>22.5</v>
      </c>
      <c r="X730" s="853" t="str">
        <f>IF((0=$C730),"",IFERROR(IF($C730&lt;10,$C730*U730,IF(AND(10&lt;=$C730,$C730&lt;=100),$C730*V730,IF($C730&gt;100,$C730*W730,"No Offer"))),"No Offer"))</f>
        <v/>
      </c>
      <c r="Y730" s="854" t="s">
        <v>392</v>
      </c>
      <c r="Z730" s="854" t="s">
        <v>392</v>
      </c>
      <c r="AA730" s="854" t="s">
        <v>392</v>
      </c>
      <c r="AB730" s="855" t="str">
        <f>IF((0=$C730),"",IFERROR(IF($C730&lt;10,$C730*Y730,IF(AND(10&lt;=$C730,$C730&lt;=100),$C730*Z730,IF($C730&gt;100,$C730*AA730,"No Offer"))),"No Offer"))</f>
        <v/>
      </c>
    </row>
    <row r="731" spans="1:28" x14ac:dyDescent="0.2">
      <c r="A731" s="851"/>
      <c r="B731" s="687"/>
      <c r="C731" s="877"/>
      <c r="D731" s="893"/>
      <c r="E731" s="852"/>
      <c r="F731" s="852"/>
      <c r="G731" s="852"/>
      <c r="H731" s="853"/>
      <c r="I731" s="854"/>
      <c r="J731" s="854"/>
      <c r="K731" s="854"/>
      <c r="L731" s="855"/>
      <c r="M731" s="852"/>
      <c r="N731" s="852"/>
      <c r="O731" s="852"/>
      <c r="P731" s="853"/>
      <c r="Q731" s="854"/>
      <c r="R731" s="854"/>
      <c r="S731" s="854"/>
      <c r="T731" s="855"/>
      <c r="U731" s="852"/>
      <c r="V731" s="852"/>
      <c r="W731" s="852"/>
      <c r="X731" s="853"/>
      <c r="Y731" s="854"/>
      <c r="Z731" s="854"/>
      <c r="AA731" s="854"/>
      <c r="AB731" s="855"/>
    </row>
    <row r="732" spans="1:28" x14ac:dyDescent="0.2">
      <c r="A732" s="851" t="s">
        <v>3426</v>
      </c>
      <c r="B732" s="687" t="s">
        <v>3427</v>
      </c>
      <c r="C732" s="877">
        <f>'Series 1200 Input'!J732</f>
        <v>0</v>
      </c>
      <c r="D732" s="893" t="s">
        <v>51</v>
      </c>
      <c r="E732" s="852" t="s">
        <v>392</v>
      </c>
      <c r="F732" s="852" t="s">
        <v>392</v>
      </c>
      <c r="G732" s="852" t="s">
        <v>392</v>
      </c>
      <c r="H732" s="853" t="str">
        <f>IF((0=$C732),"",IFERROR(IF($C732&lt;10,$C732*E732,IF(AND(10&lt;=$C732,$C732&lt;=100),$C732*F732,IF($C732&gt;100,$C732*G732,"No Offer"))),"No Offer"))</f>
        <v/>
      </c>
      <c r="I732" s="854" t="s">
        <v>392</v>
      </c>
      <c r="J732" s="854" t="s">
        <v>392</v>
      </c>
      <c r="K732" s="854" t="s">
        <v>392</v>
      </c>
      <c r="L732" s="855" t="str">
        <f>IF((0=$C732),"",IFERROR(IF($C732&lt;10,$C732*I732,IF(AND(10&lt;=$C732,$C732&lt;=100),$C732*J732,IF($C732&gt;100,$C732*K732,"No Offer"))),"No Offer"))</f>
        <v/>
      </c>
      <c r="M732" s="852" t="s">
        <v>392</v>
      </c>
      <c r="N732" s="852" t="s">
        <v>392</v>
      </c>
      <c r="O732" s="852" t="s">
        <v>392</v>
      </c>
      <c r="P732" s="853" t="str">
        <f>IF((0=$C732),"",IFERROR(IF($C732&lt;10,$C732*M732,IF(AND(10&lt;=$C732,$C732&lt;=100),$C732*N732,IF($C732&gt;100,$C732*O732,"No Offer"))),"No Offer"))</f>
        <v/>
      </c>
      <c r="Q732" s="854" t="s">
        <v>392</v>
      </c>
      <c r="R732" s="854" t="s">
        <v>392</v>
      </c>
      <c r="S732" s="854" t="s">
        <v>392</v>
      </c>
      <c r="T732" s="855" t="str">
        <f>IF((0=$C732),"",IFERROR(IF($C732&lt;10,$C732*Q732,IF(AND(10&lt;=$C732,$C732&lt;=100),$C732*R732,IF($C732&gt;100,$C732*S732,"No Offer"))),"No Offer"))</f>
        <v/>
      </c>
      <c r="U732" s="852">
        <v>18</v>
      </c>
      <c r="V732" s="852">
        <v>11.5</v>
      </c>
      <c r="W732" s="852">
        <v>11.25</v>
      </c>
      <c r="X732" s="853" t="str">
        <f>IF((0=$C732),"",IFERROR(IF($C732&lt;10,$C732*U732,IF(AND(10&lt;=$C732,$C732&lt;=100),$C732*V732,IF($C732&gt;100,$C732*W732,"No Offer"))),"No Offer"))</f>
        <v/>
      </c>
      <c r="Y732" s="854" t="s">
        <v>392</v>
      </c>
      <c r="Z732" s="854" t="s">
        <v>392</v>
      </c>
      <c r="AA732" s="854" t="s">
        <v>392</v>
      </c>
      <c r="AB732" s="855" t="str">
        <f>IF((0=$C732),"",IFERROR(IF($C732&lt;10,$C732*Y732,IF(AND(10&lt;=$C732,$C732&lt;=100),$C732*Z732,IF($C732&gt;100,$C732*AA732,"No Offer"))),"No Offer"))</f>
        <v/>
      </c>
    </row>
    <row r="733" spans="1:28" x14ac:dyDescent="0.2">
      <c r="A733" s="851"/>
      <c r="B733" s="687"/>
      <c r="C733" s="877"/>
      <c r="D733" s="893"/>
      <c r="E733" s="852"/>
      <c r="F733" s="852"/>
      <c r="G733" s="852"/>
      <c r="H733" s="853"/>
      <c r="I733" s="854"/>
      <c r="J733" s="854"/>
      <c r="K733" s="854"/>
      <c r="L733" s="855"/>
      <c r="M733" s="852"/>
      <c r="N733" s="852"/>
      <c r="O733" s="852"/>
      <c r="P733" s="853"/>
      <c r="Q733" s="854"/>
      <c r="R733" s="854"/>
      <c r="S733" s="854"/>
      <c r="T733" s="855"/>
      <c r="U733" s="852"/>
      <c r="V733" s="852"/>
      <c r="W733" s="852"/>
      <c r="X733" s="853"/>
      <c r="Y733" s="854"/>
      <c r="Z733" s="854"/>
      <c r="AA733" s="854"/>
      <c r="AB733" s="855"/>
    </row>
    <row r="734" spans="1:28" x14ac:dyDescent="0.2">
      <c r="A734" s="851" t="s">
        <v>3428</v>
      </c>
      <c r="B734" s="687" t="s">
        <v>3429</v>
      </c>
      <c r="C734" s="877">
        <f>'Series 1200 Input'!J734</f>
        <v>0</v>
      </c>
      <c r="D734" s="893" t="s">
        <v>51</v>
      </c>
      <c r="E734" s="852" t="s">
        <v>392</v>
      </c>
      <c r="F734" s="852" t="s">
        <v>392</v>
      </c>
      <c r="G734" s="852" t="s">
        <v>392</v>
      </c>
      <c r="H734" s="853" t="str">
        <f>IF((0=$C734),"",IFERROR(IF($C734&lt;10,$C734*E734,IF(AND(10&lt;=$C734,$C734&lt;=100),$C734*F734,IF($C734&gt;100,$C734*G734,"No Offer"))),"No Offer"))</f>
        <v/>
      </c>
      <c r="I734" s="854" t="s">
        <v>392</v>
      </c>
      <c r="J734" s="854" t="s">
        <v>392</v>
      </c>
      <c r="K734" s="854" t="s">
        <v>392</v>
      </c>
      <c r="L734" s="855" t="str">
        <f>IF((0=$C734),"",IFERROR(IF($C734&lt;10,$C734*I734,IF(AND(10&lt;=$C734,$C734&lt;=100),$C734*J734,IF($C734&gt;100,$C734*K734,"No Offer"))),"No Offer"))</f>
        <v/>
      </c>
      <c r="M734" s="852" t="s">
        <v>392</v>
      </c>
      <c r="N734" s="852" t="s">
        <v>392</v>
      </c>
      <c r="O734" s="852" t="s">
        <v>392</v>
      </c>
      <c r="P734" s="853" t="str">
        <f>IF((0=$C734),"",IFERROR(IF($C734&lt;10,$C734*M734,IF(AND(10&lt;=$C734,$C734&lt;=100),$C734*N734,IF($C734&gt;100,$C734*O734,"No Offer"))),"No Offer"))</f>
        <v/>
      </c>
      <c r="Q734" s="854" t="s">
        <v>392</v>
      </c>
      <c r="R734" s="854" t="s">
        <v>392</v>
      </c>
      <c r="S734" s="854" t="s">
        <v>392</v>
      </c>
      <c r="T734" s="855" t="str">
        <f>IF((0=$C734),"",IFERROR(IF($C734&lt;10,$C734*Q734,IF(AND(10&lt;=$C734,$C734&lt;=100),$C734*R734,IF($C734&gt;100,$C734*S734,"No Offer"))),"No Offer"))</f>
        <v/>
      </c>
      <c r="U734" s="852">
        <v>2.4</v>
      </c>
      <c r="V734" s="852">
        <v>1.73</v>
      </c>
      <c r="W734" s="852">
        <v>1.46</v>
      </c>
      <c r="X734" s="853" t="str">
        <f>IF((0=$C734),"",IFERROR(IF($C734&lt;10,$C734*U734,IF(AND(10&lt;=$C734,$C734&lt;=100),$C734*V734,IF($C734&gt;100,$C734*W734,"No Offer"))),"No Offer"))</f>
        <v/>
      </c>
      <c r="Y734" s="854" t="s">
        <v>392</v>
      </c>
      <c r="Z734" s="854" t="s">
        <v>392</v>
      </c>
      <c r="AA734" s="854" t="s">
        <v>392</v>
      </c>
      <c r="AB734" s="855" t="str">
        <f>IF((0=$C734),"",IFERROR(IF($C734&lt;10,$C734*Y734,IF(AND(10&lt;=$C734,$C734&lt;=100),$C734*Z734,IF($C734&gt;100,$C734*AA734,"No Offer"))),"No Offer"))</f>
        <v/>
      </c>
    </row>
    <row r="735" spans="1:28" x14ac:dyDescent="0.2">
      <c r="A735" s="851"/>
      <c r="B735" s="687"/>
      <c r="C735" s="877"/>
      <c r="D735" s="893"/>
      <c r="E735" s="852"/>
      <c r="F735" s="852"/>
      <c r="G735" s="852"/>
      <c r="H735" s="853"/>
      <c r="I735" s="854"/>
      <c r="J735" s="854"/>
      <c r="K735" s="854"/>
      <c r="L735" s="855"/>
      <c r="M735" s="852"/>
      <c r="N735" s="852"/>
      <c r="O735" s="852"/>
      <c r="P735" s="853"/>
      <c r="Q735" s="854"/>
      <c r="R735" s="854"/>
      <c r="S735" s="854"/>
      <c r="T735" s="855"/>
      <c r="U735" s="852"/>
      <c r="V735" s="852"/>
      <c r="W735" s="852"/>
      <c r="X735" s="853"/>
      <c r="Y735" s="854"/>
      <c r="Z735" s="854"/>
      <c r="AA735" s="854"/>
      <c r="AB735" s="855"/>
    </row>
    <row r="736" spans="1:28" x14ac:dyDescent="0.2">
      <c r="A736" s="638"/>
      <c r="B736" s="563" t="s">
        <v>3430</v>
      </c>
      <c r="C736" s="638"/>
      <c r="D736" s="640"/>
      <c r="E736" s="872"/>
      <c r="F736" s="872"/>
      <c r="G736" s="872"/>
      <c r="H736" s="640"/>
      <c r="I736" s="872"/>
      <c r="J736" s="872"/>
      <c r="K736" s="872"/>
      <c r="L736" s="640"/>
      <c r="M736" s="872"/>
      <c r="N736" s="872"/>
      <c r="O736" s="872"/>
      <c r="P736" s="640"/>
      <c r="Q736" s="872"/>
      <c r="R736" s="872"/>
      <c r="S736" s="872"/>
      <c r="T736" s="640"/>
      <c r="U736" s="872"/>
      <c r="V736" s="872"/>
      <c r="W736" s="872"/>
      <c r="X736" s="640"/>
      <c r="Y736" s="872"/>
      <c r="Z736" s="872"/>
      <c r="AA736" s="872"/>
      <c r="AB736" s="640"/>
    </row>
    <row r="737" spans="1:28" x14ac:dyDescent="0.2">
      <c r="A737" s="851"/>
      <c r="B737" s="596"/>
      <c r="C737" s="851"/>
      <c r="D737" s="843"/>
      <c r="E737" s="852"/>
      <c r="F737" s="852"/>
      <c r="G737" s="852"/>
      <c r="H737" s="850"/>
      <c r="I737" s="854"/>
      <c r="J737" s="854"/>
      <c r="K737" s="854"/>
      <c r="L737" s="843"/>
      <c r="M737" s="852"/>
      <c r="N737" s="852"/>
      <c r="O737" s="852"/>
      <c r="P737" s="850"/>
      <c r="Q737" s="854"/>
      <c r="R737" s="854"/>
      <c r="S737" s="854"/>
      <c r="T737" s="843"/>
      <c r="U737" s="852"/>
      <c r="V737" s="852"/>
      <c r="W737" s="852"/>
      <c r="X737" s="850"/>
      <c r="Y737" s="854"/>
      <c r="Z737" s="854"/>
      <c r="AA737" s="854"/>
      <c r="AB737" s="843"/>
    </row>
    <row r="738" spans="1:28" x14ac:dyDescent="0.2">
      <c r="A738" s="866"/>
      <c r="B738" s="586" t="s">
        <v>3431</v>
      </c>
      <c r="C738" s="866"/>
      <c r="D738" s="846"/>
      <c r="E738" s="887" t="s">
        <v>2389</v>
      </c>
      <c r="F738" s="887" t="s">
        <v>1060</v>
      </c>
      <c r="G738" s="887" t="s">
        <v>486</v>
      </c>
      <c r="H738" s="846"/>
      <c r="I738" s="887" t="s">
        <v>2389</v>
      </c>
      <c r="J738" s="887" t="s">
        <v>1060</v>
      </c>
      <c r="K738" s="887" t="s">
        <v>486</v>
      </c>
      <c r="L738" s="846"/>
      <c r="M738" s="887" t="s">
        <v>2389</v>
      </c>
      <c r="N738" s="887" t="s">
        <v>1060</v>
      </c>
      <c r="O738" s="887" t="s">
        <v>486</v>
      </c>
      <c r="P738" s="846"/>
      <c r="Q738" s="887" t="s">
        <v>2389</v>
      </c>
      <c r="R738" s="887" t="s">
        <v>1060</v>
      </c>
      <c r="S738" s="887" t="s">
        <v>486</v>
      </c>
      <c r="T738" s="846"/>
      <c r="U738" s="887" t="s">
        <v>2389</v>
      </c>
      <c r="V738" s="887" t="s">
        <v>1060</v>
      </c>
      <c r="W738" s="887" t="s">
        <v>486</v>
      </c>
      <c r="X738" s="846"/>
      <c r="Y738" s="887" t="s">
        <v>2389</v>
      </c>
      <c r="Z738" s="887" t="s">
        <v>1060</v>
      </c>
      <c r="AA738" s="887" t="s">
        <v>486</v>
      </c>
      <c r="AB738" s="846"/>
    </row>
    <row r="739" spans="1:28" x14ac:dyDescent="0.2">
      <c r="A739" s="851"/>
      <c r="B739" s="596"/>
      <c r="C739" s="851"/>
      <c r="D739" s="843"/>
      <c r="E739" s="852"/>
      <c r="F739" s="852"/>
      <c r="G739" s="852"/>
      <c r="H739" s="850"/>
      <c r="I739" s="854"/>
      <c r="J739" s="854"/>
      <c r="K739" s="854"/>
      <c r="L739" s="843"/>
      <c r="M739" s="852"/>
      <c r="N739" s="852"/>
      <c r="O739" s="852"/>
      <c r="P739" s="850"/>
      <c r="Q739" s="854"/>
      <c r="R739" s="854"/>
      <c r="S739" s="854"/>
      <c r="T739" s="843"/>
      <c r="U739" s="852"/>
      <c r="V739" s="852"/>
      <c r="W739" s="852"/>
      <c r="X739" s="850"/>
      <c r="Y739" s="854"/>
      <c r="Z739" s="854"/>
      <c r="AA739" s="854"/>
      <c r="AB739" s="843"/>
    </row>
    <row r="740" spans="1:28" ht="25.5" x14ac:dyDescent="0.2">
      <c r="A740" s="851" t="s">
        <v>3432</v>
      </c>
      <c r="B740" s="558" t="s">
        <v>3433</v>
      </c>
      <c r="C740" s="851">
        <f>'Series 1200 Input'!J740</f>
        <v>0</v>
      </c>
      <c r="D740" s="843" t="s">
        <v>30</v>
      </c>
      <c r="E740" s="852">
        <v>452.46</v>
      </c>
      <c r="F740" s="852">
        <v>431.43</v>
      </c>
      <c r="G740" s="852">
        <v>431.43</v>
      </c>
      <c r="H740" s="853" t="str">
        <f>IF((0=$C740),"",IFERROR(IF($C740&lt;2,$C740*E740,IF(AND(2&lt;=$C740,$C740&lt;=10),$C740*F740,IF($C740&gt;10,$C740*G740,"No Offer"))),"No Offer"))</f>
        <v/>
      </c>
      <c r="I740" s="854">
        <v>495</v>
      </c>
      <c r="J740" s="854">
        <v>495</v>
      </c>
      <c r="K740" s="854">
        <v>495</v>
      </c>
      <c r="L740" s="855" t="str">
        <f>IF((0=$C740),"",IFERROR(IF($C740&lt;2,$C740*I740,IF(AND(2&lt;=$C740,$C740&lt;=10),$C740*J740,IF($C740&gt;10,$C740*K740,"No Offer"))),"No Offer"))</f>
        <v/>
      </c>
      <c r="M740" s="852" t="s">
        <v>392</v>
      </c>
      <c r="N740" s="852" t="s">
        <v>392</v>
      </c>
      <c r="O740" s="852" t="s">
        <v>392</v>
      </c>
      <c r="P740" s="853" t="str">
        <f>IF((0=$C740),"",IFERROR(IF($C740&lt;2,$C740*M740,IF(AND(2&lt;=$C740,$C740&lt;=10),$C740*N740,IF($C740&gt;10,$C740*O740,"No Offer"))),"No Offer"))</f>
        <v/>
      </c>
      <c r="Q740" s="854">
        <v>340</v>
      </c>
      <c r="R740" s="854">
        <v>340</v>
      </c>
      <c r="S740" s="854">
        <v>340</v>
      </c>
      <c r="T740" s="855" t="str">
        <f>IF((0=$C740),"",IFERROR(IF($C740&lt;2,$C740*Q740,IF(AND(2&lt;=$C740,$C740&lt;=10),$C740*R740,IF($C740&gt;10,$C740*S740,"No Offer"))),"No Offer"))</f>
        <v/>
      </c>
      <c r="U740" s="852">
        <v>441.68</v>
      </c>
      <c r="V740" s="852">
        <v>421.68</v>
      </c>
      <c r="W740" s="852">
        <v>421.68</v>
      </c>
      <c r="X740" s="853" t="str">
        <f>IF((0=$C740),"",IFERROR(IF($C740&lt;2,$C740*U740,IF(AND(2&lt;=$C740,$C740&lt;=10),$C740*V740,IF($C740&gt;10,$C740*W740,"No Offer"))),"No Offer"))</f>
        <v/>
      </c>
      <c r="Y740" s="854" t="s">
        <v>392</v>
      </c>
      <c r="Z740" s="854" t="s">
        <v>392</v>
      </c>
      <c r="AA740" s="854" t="s">
        <v>392</v>
      </c>
      <c r="AB740" s="855" t="str">
        <f>IF((0=$C740),"",IFERROR(IF($C740&lt;2,$C740*Y740,IF(AND(2&lt;=$C740,$C740&lt;=10),$C740*Z740,IF($C740&gt;10,$C740*AA740,"No Offer"))),"No Offer"))</f>
        <v/>
      </c>
    </row>
    <row r="741" spans="1:28" x14ac:dyDescent="0.2">
      <c r="A741" s="851"/>
      <c r="B741" s="558"/>
      <c r="C741" s="851"/>
      <c r="D741" s="843"/>
      <c r="E741" s="852"/>
      <c r="F741" s="852"/>
      <c r="G741" s="852"/>
      <c r="H741" s="850"/>
      <c r="I741" s="854"/>
      <c r="J741" s="854"/>
      <c r="K741" s="854"/>
      <c r="L741" s="843"/>
      <c r="M741" s="852"/>
      <c r="N741" s="852"/>
      <c r="O741" s="852"/>
      <c r="P741" s="850"/>
      <c r="Q741" s="854"/>
      <c r="R741" s="854"/>
      <c r="S741" s="854"/>
      <c r="T741" s="843"/>
      <c r="U741" s="852"/>
      <c r="V741" s="852"/>
      <c r="W741" s="852"/>
      <c r="X741" s="850"/>
      <c r="Y741" s="854"/>
      <c r="Z741" s="854"/>
      <c r="AA741" s="854"/>
      <c r="AB741" s="843"/>
    </row>
    <row r="742" spans="1:28" ht="25.5" x14ac:dyDescent="0.2">
      <c r="A742" s="851" t="s">
        <v>3434</v>
      </c>
      <c r="B742" s="558" t="s">
        <v>3435</v>
      </c>
      <c r="C742" s="851">
        <f>'Series 1200 Input'!J742</f>
        <v>0</v>
      </c>
      <c r="D742" s="843" t="s">
        <v>30</v>
      </c>
      <c r="E742" s="852">
        <v>532.69000000000005</v>
      </c>
      <c r="F742" s="852">
        <v>511.66</v>
      </c>
      <c r="G742" s="852">
        <v>511.66</v>
      </c>
      <c r="H742" s="853" t="str">
        <f>IF((0=$C742),"",IFERROR(IF($C742&lt;2,$C742*E742,IF(AND(2&lt;=$C742,$C742&lt;=10),$C742*F742,IF($C742&gt;10,$C742*G742,"No Offer"))),"No Offer"))</f>
        <v/>
      </c>
      <c r="I742" s="854">
        <v>495</v>
      </c>
      <c r="J742" s="854">
        <v>495</v>
      </c>
      <c r="K742" s="854">
        <v>495</v>
      </c>
      <c r="L742" s="855" t="str">
        <f>IF((0=$C742),"",IFERROR(IF($C742&lt;2,$C742*I742,IF(AND(2&lt;=$C742,$C742&lt;=10),$C742*J742,IF($C742&gt;10,$C742*K742,"No Offer"))),"No Offer"))</f>
        <v/>
      </c>
      <c r="M742" s="852" t="s">
        <v>392</v>
      </c>
      <c r="N742" s="852" t="s">
        <v>392</v>
      </c>
      <c r="O742" s="852" t="s">
        <v>392</v>
      </c>
      <c r="P742" s="853" t="str">
        <f>IF((0=$C742),"",IFERROR(IF($C742&lt;2,$C742*M742,IF(AND(2&lt;=$C742,$C742&lt;=10),$C742*N742,IF($C742&gt;10,$C742*O742,"No Offer"))),"No Offer"))</f>
        <v/>
      </c>
      <c r="Q742" s="854">
        <v>385</v>
      </c>
      <c r="R742" s="854">
        <v>385</v>
      </c>
      <c r="S742" s="854">
        <v>385</v>
      </c>
      <c r="T742" s="855" t="str">
        <f>IF((0=$C742),"",IFERROR(IF($C742&lt;2,$C742*Q742,IF(AND(2&lt;=$C742,$C742&lt;=10),$C742*R742,IF($C742&gt;10,$C742*S742,"No Offer"))),"No Offer"))</f>
        <v/>
      </c>
      <c r="U742" s="852">
        <v>504.83</v>
      </c>
      <c r="V742" s="852">
        <v>484.83</v>
      </c>
      <c r="W742" s="852">
        <v>484.83</v>
      </c>
      <c r="X742" s="853" t="str">
        <f>IF((0=$C742),"",IFERROR(IF($C742&lt;2,$C742*U742,IF(AND(2&lt;=$C742,$C742&lt;=10),$C742*V742,IF($C742&gt;10,$C742*W742,"No Offer"))),"No Offer"))</f>
        <v/>
      </c>
      <c r="Y742" s="854" t="s">
        <v>392</v>
      </c>
      <c r="Z742" s="854" t="s">
        <v>392</v>
      </c>
      <c r="AA742" s="854" t="s">
        <v>392</v>
      </c>
      <c r="AB742" s="855" t="str">
        <f>IF((0=$C742),"",IFERROR(IF($C742&lt;2,$C742*Y742,IF(AND(2&lt;=$C742,$C742&lt;=10),$C742*Z742,IF($C742&gt;10,$C742*AA742,"No Offer"))),"No Offer"))</f>
        <v/>
      </c>
    </row>
    <row r="743" spans="1:28" x14ac:dyDescent="0.2">
      <c r="A743" s="851"/>
      <c r="B743" s="558"/>
      <c r="C743" s="851"/>
      <c r="D743" s="843"/>
      <c r="E743" s="852"/>
      <c r="F743" s="852"/>
      <c r="G743" s="852"/>
      <c r="H743" s="850"/>
      <c r="I743" s="854"/>
      <c r="J743" s="854"/>
      <c r="K743" s="854"/>
      <c r="L743" s="843"/>
      <c r="M743" s="852"/>
      <c r="N743" s="852"/>
      <c r="O743" s="852"/>
      <c r="P743" s="850"/>
      <c r="Q743" s="854"/>
      <c r="R743" s="854"/>
      <c r="S743" s="854"/>
      <c r="T743" s="843"/>
      <c r="U743" s="852"/>
      <c r="V743" s="852"/>
      <c r="W743" s="852"/>
      <c r="X743" s="850"/>
      <c r="Y743" s="854"/>
      <c r="Z743" s="854"/>
      <c r="AA743" s="854"/>
      <c r="AB743" s="843"/>
    </row>
    <row r="744" spans="1:28" ht="25.5" x14ac:dyDescent="0.2">
      <c r="A744" s="851" t="s">
        <v>3436</v>
      </c>
      <c r="B744" s="558" t="s">
        <v>3437</v>
      </c>
      <c r="C744" s="851">
        <f>'Series 1200 Input'!J744</f>
        <v>0</v>
      </c>
      <c r="D744" s="843" t="s">
        <v>30</v>
      </c>
      <c r="E744" s="852">
        <v>534.9</v>
      </c>
      <c r="F744" s="852">
        <v>513.87</v>
      </c>
      <c r="G744" s="852">
        <v>513.87</v>
      </c>
      <c r="H744" s="853" t="str">
        <f>IF((0=$C744),"",IFERROR(IF($C744&lt;2,$C744*E744,IF(AND(2&lt;=$C744,$C744&lt;=10),$C744*F744,IF($C744&gt;10,$C744*G744,"No Offer"))),"No Offer"))</f>
        <v/>
      </c>
      <c r="I744" s="854">
        <v>495</v>
      </c>
      <c r="J744" s="854">
        <v>495</v>
      </c>
      <c r="K744" s="854">
        <v>495</v>
      </c>
      <c r="L744" s="855" t="str">
        <f>IF((0=$C744),"",IFERROR(IF($C744&lt;2,$C744*I744,IF(AND(2&lt;=$C744,$C744&lt;=10),$C744*J744,IF($C744&gt;10,$C744*K744,"No Offer"))),"No Offer"))</f>
        <v/>
      </c>
      <c r="M744" s="852" t="s">
        <v>392</v>
      </c>
      <c r="N744" s="852" t="s">
        <v>392</v>
      </c>
      <c r="O744" s="852" t="s">
        <v>392</v>
      </c>
      <c r="P744" s="853" t="str">
        <f>IF((0=$C744),"",IFERROR(IF($C744&lt;2,$C744*M744,IF(AND(2&lt;=$C744,$C744&lt;=10),$C744*N744,IF($C744&gt;10,$C744*O744,"No Offer"))),"No Offer"))</f>
        <v/>
      </c>
      <c r="Q744" s="854">
        <v>290</v>
      </c>
      <c r="R744" s="854">
        <v>290</v>
      </c>
      <c r="S744" s="854">
        <v>290</v>
      </c>
      <c r="T744" s="855" t="str">
        <f>IF((0=$C744),"",IFERROR(IF($C744&lt;2,$C744*Q744,IF(AND(2&lt;=$C744,$C744&lt;=10),$C744*R744,IF($C744&gt;10,$C744*S744,"No Offer"))),"No Offer"))</f>
        <v/>
      </c>
      <c r="U744" s="852">
        <v>441.68</v>
      </c>
      <c r="V744" s="852">
        <v>421.68</v>
      </c>
      <c r="W744" s="852">
        <v>421.68</v>
      </c>
      <c r="X744" s="853" t="str">
        <f>IF((0=$C744),"",IFERROR(IF($C744&lt;2,$C744*U744,IF(AND(2&lt;=$C744,$C744&lt;=10),$C744*V744,IF($C744&gt;10,$C744*W744,"No Offer"))),"No Offer"))</f>
        <v/>
      </c>
      <c r="Y744" s="854" t="s">
        <v>392</v>
      </c>
      <c r="Z744" s="854" t="s">
        <v>392</v>
      </c>
      <c r="AA744" s="854" t="s">
        <v>392</v>
      </c>
      <c r="AB744" s="855" t="str">
        <f>IF((0=$C744),"",IFERROR(IF($C744&lt;2,$C744*Y744,IF(AND(2&lt;=$C744,$C744&lt;=10),$C744*Z744,IF($C744&gt;10,$C744*AA744,"No Offer"))),"No Offer"))</f>
        <v/>
      </c>
    </row>
    <row r="745" spans="1:28" x14ac:dyDescent="0.2">
      <c r="A745" s="851"/>
      <c r="B745" s="558"/>
      <c r="C745" s="851"/>
      <c r="D745" s="843"/>
      <c r="E745" s="852"/>
      <c r="F745" s="852"/>
      <c r="G745" s="852"/>
      <c r="H745" s="850"/>
      <c r="I745" s="854"/>
      <c r="J745" s="854"/>
      <c r="K745" s="854"/>
      <c r="L745" s="843"/>
      <c r="M745" s="852"/>
      <c r="N745" s="852"/>
      <c r="O745" s="852"/>
      <c r="P745" s="850"/>
      <c r="Q745" s="854"/>
      <c r="R745" s="854"/>
      <c r="S745" s="854"/>
      <c r="T745" s="843"/>
      <c r="U745" s="852"/>
      <c r="V745" s="852"/>
      <c r="W745" s="852"/>
      <c r="X745" s="850"/>
      <c r="Y745" s="854"/>
      <c r="Z745" s="854"/>
      <c r="AA745" s="854"/>
      <c r="AB745" s="843"/>
    </row>
    <row r="746" spans="1:28" ht="25.5" x14ac:dyDescent="0.2">
      <c r="A746" s="851" t="s">
        <v>3438</v>
      </c>
      <c r="B746" s="558" t="s">
        <v>3439</v>
      </c>
      <c r="C746" s="851">
        <f>'Series 1200 Input'!J746</f>
        <v>0</v>
      </c>
      <c r="D746" s="843" t="s">
        <v>30</v>
      </c>
      <c r="E746" s="852">
        <v>576.15</v>
      </c>
      <c r="F746" s="852">
        <v>555.14</v>
      </c>
      <c r="G746" s="852">
        <v>555.14</v>
      </c>
      <c r="H746" s="853" t="str">
        <f>IF((0=$C746),"",IFERROR(IF($C746&lt;2,$C746*E746,IF(AND(2&lt;=$C746,$C746&lt;=10),$C746*F746,IF($C746&gt;10,$C746*G746,"No Offer"))),"No Offer"))</f>
        <v/>
      </c>
      <c r="I746" s="854">
        <v>495</v>
      </c>
      <c r="J746" s="854">
        <v>495</v>
      </c>
      <c r="K746" s="854">
        <v>495</v>
      </c>
      <c r="L746" s="855" t="str">
        <f>IF((0=$C746),"",IFERROR(IF($C746&lt;2,$C746*I746,IF(AND(2&lt;=$C746,$C746&lt;=10),$C746*J746,IF($C746&gt;10,$C746*K746,"No Offer"))),"No Offer"))</f>
        <v/>
      </c>
      <c r="M746" s="852" t="s">
        <v>392</v>
      </c>
      <c r="N746" s="852" t="s">
        <v>392</v>
      </c>
      <c r="O746" s="852" t="s">
        <v>392</v>
      </c>
      <c r="P746" s="853" t="str">
        <f>IF((0=$C746),"",IFERROR(IF($C746&lt;2,$C746*M746,IF(AND(2&lt;=$C746,$C746&lt;=10),$C746*N746,IF($C746&gt;10,$C746*O746,"No Offer"))),"No Offer"))</f>
        <v/>
      </c>
      <c r="Q746" s="854">
        <v>290</v>
      </c>
      <c r="R746" s="854">
        <v>290</v>
      </c>
      <c r="S746" s="854">
        <v>290</v>
      </c>
      <c r="T746" s="855" t="str">
        <f>IF((0=$C746),"",IFERROR(IF($C746&lt;2,$C746*Q746,IF(AND(2&lt;=$C746,$C746&lt;=10),$C746*R746,IF($C746&gt;10,$C746*S746,"No Offer"))),"No Offer"))</f>
        <v/>
      </c>
      <c r="U746" s="852">
        <v>504.83</v>
      </c>
      <c r="V746" s="852">
        <v>484.83</v>
      </c>
      <c r="W746" s="852">
        <v>484.83</v>
      </c>
      <c r="X746" s="853" t="str">
        <f>IF((0=$C746),"",IFERROR(IF($C746&lt;2,$C746*U746,IF(AND(2&lt;=$C746,$C746&lt;=10),$C746*V746,IF($C746&gt;10,$C746*W746,"No Offer"))),"No Offer"))</f>
        <v/>
      </c>
      <c r="Y746" s="854" t="s">
        <v>392</v>
      </c>
      <c r="Z746" s="854" t="s">
        <v>392</v>
      </c>
      <c r="AA746" s="854" t="s">
        <v>392</v>
      </c>
      <c r="AB746" s="855" t="str">
        <f>IF((0=$C746),"",IFERROR(IF($C746&lt;2,$C746*Y746,IF(AND(2&lt;=$C746,$C746&lt;=10),$C746*Z746,IF($C746&gt;10,$C746*AA746,"No Offer"))),"No Offer"))</f>
        <v/>
      </c>
    </row>
    <row r="747" spans="1:28" x14ac:dyDescent="0.2">
      <c r="A747" s="851"/>
      <c r="B747" s="558"/>
      <c r="C747" s="851"/>
      <c r="D747" s="843"/>
      <c r="E747" s="852"/>
      <c r="F747" s="852"/>
      <c r="G747" s="852"/>
      <c r="H747" s="850"/>
      <c r="I747" s="854"/>
      <c r="J747" s="854"/>
      <c r="K747" s="854"/>
      <c r="L747" s="843"/>
      <c r="M747" s="852"/>
      <c r="N747" s="852"/>
      <c r="O747" s="852"/>
      <c r="P747" s="850"/>
      <c r="Q747" s="854"/>
      <c r="R747" s="854"/>
      <c r="S747" s="854"/>
      <c r="T747" s="843"/>
      <c r="U747" s="852"/>
      <c r="V747" s="852"/>
      <c r="W747" s="852"/>
      <c r="X747" s="850"/>
      <c r="Y747" s="854"/>
      <c r="Z747" s="854"/>
      <c r="AA747" s="854"/>
      <c r="AB747" s="843"/>
    </row>
    <row r="748" spans="1:28" ht="25.5" x14ac:dyDescent="0.2">
      <c r="A748" s="851" t="s">
        <v>3440</v>
      </c>
      <c r="B748" s="558" t="s">
        <v>3441</v>
      </c>
      <c r="C748" s="851">
        <f>'Series 1200 Input'!J748</f>
        <v>0</v>
      </c>
      <c r="D748" s="843" t="s">
        <v>30</v>
      </c>
      <c r="E748" s="852">
        <v>314.35000000000002</v>
      </c>
      <c r="F748" s="852">
        <v>293.32</v>
      </c>
      <c r="G748" s="852">
        <v>293.32</v>
      </c>
      <c r="H748" s="853" t="str">
        <f>IF((0=$C748),"",IFERROR(IF($C748&lt;2,$C748*E748,IF(AND(2&lt;=$C748,$C748&lt;=10),$C748*F748,IF($C748&gt;10,$C748*G748,"No Offer"))),"No Offer"))</f>
        <v/>
      </c>
      <c r="I748" s="854">
        <v>495</v>
      </c>
      <c r="J748" s="854">
        <v>495</v>
      </c>
      <c r="K748" s="854">
        <v>495</v>
      </c>
      <c r="L748" s="855" t="str">
        <f>IF((0=$C748),"",IFERROR(IF($C748&lt;2,$C748*I748,IF(AND(2&lt;=$C748,$C748&lt;=10),$C748*J748,IF($C748&gt;10,$C748*K748,"No Offer"))),"No Offer"))</f>
        <v/>
      </c>
      <c r="M748" s="852" t="s">
        <v>392</v>
      </c>
      <c r="N748" s="852" t="s">
        <v>392</v>
      </c>
      <c r="O748" s="852" t="s">
        <v>392</v>
      </c>
      <c r="P748" s="853" t="str">
        <f>IF((0=$C748),"",IFERROR(IF($C748&lt;2,$C748*M748,IF(AND(2&lt;=$C748,$C748&lt;=10),$C748*N748,IF($C748&gt;10,$C748*O748,"No Offer"))),"No Offer"))</f>
        <v/>
      </c>
      <c r="Q748" s="854">
        <v>265</v>
      </c>
      <c r="R748" s="854">
        <v>265</v>
      </c>
      <c r="S748" s="854">
        <v>265</v>
      </c>
      <c r="T748" s="855" t="str">
        <f>IF((0=$C748),"",IFERROR(IF($C748&lt;2,$C748*Q748,IF(AND(2&lt;=$C748,$C748&lt;=10),$C748*R748,IF($C748&gt;10,$C748*S748,"No Offer"))),"No Offer"))</f>
        <v/>
      </c>
      <c r="U748" s="852">
        <v>334.16</v>
      </c>
      <c r="V748" s="852">
        <v>314.16000000000003</v>
      </c>
      <c r="W748" s="852">
        <v>314.16000000000003</v>
      </c>
      <c r="X748" s="853" t="str">
        <f>IF((0=$C748),"",IFERROR(IF($C748&lt;2,$C748*U748,IF(AND(2&lt;=$C748,$C748&lt;=10),$C748*V748,IF($C748&gt;10,$C748*W748,"No Offer"))),"No Offer"))</f>
        <v/>
      </c>
      <c r="Y748" s="854" t="s">
        <v>392</v>
      </c>
      <c r="Z748" s="854" t="s">
        <v>392</v>
      </c>
      <c r="AA748" s="854" t="s">
        <v>392</v>
      </c>
      <c r="AB748" s="855" t="str">
        <f>IF((0=$C748),"",IFERROR(IF($C748&lt;2,$C748*Y748,IF(AND(2&lt;=$C748,$C748&lt;=10),$C748*Z748,IF($C748&gt;10,$C748*AA748,"No Offer"))),"No Offer"))</f>
        <v/>
      </c>
    </row>
    <row r="749" spans="1:28" x14ac:dyDescent="0.2">
      <c r="A749" s="851"/>
      <c r="B749" s="558"/>
      <c r="C749" s="851"/>
      <c r="D749" s="843"/>
      <c r="E749" s="852"/>
      <c r="F749" s="852"/>
      <c r="G749" s="852"/>
      <c r="H749" s="850"/>
      <c r="I749" s="854"/>
      <c r="J749" s="854"/>
      <c r="K749" s="854"/>
      <c r="L749" s="843"/>
      <c r="M749" s="852"/>
      <c r="N749" s="852"/>
      <c r="O749" s="852"/>
      <c r="P749" s="850"/>
      <c r="Q749" s="854"/>
      <c r="R749" s="854"/>
      <c r="S749" s="854"/>
      <c r="T749" s="843"/>
      <c r="U749" s="852"/>
      <c r="V749" s="852"/>
      <c r="W749" s="852"/>
      <c r="X749" s="850"/>
      <c r="Y749" s="854"/>
      <c r="Z749" s="854"/>
      <c r="AA749" s="854"/>
      <c r="AB749" s="843"/>
    </row>
    <row r="750" spans="1:28" ht="25.5" x14ac:dyDescent="0.2">
      <c r="A750" s="851" t="s">
        <v>3442</v>
      </c>
      <c r="B750" s="558" t="s">
        <v>3443</v>
      </c>
      <c r="C750" s="851">
        <f>'Series 1200 Input'!J750</f>
        <v>0</v>
      </c>
      <c r="D750" s="843" t="s">
        <v>30</v>
      </c>
      <c r="E750" s="852">
        <v>386.76</v>
      </c>
      <c r="F750" s="852">
        <v>365.73</v>
      </c>
      <c r="G750" s="852">
        <v>365.73</v>
      </c>
      <c r="H750" s="853" t="str">
        <f>IF((0=$C750),"",IFERROR(IF($C750&lt;2,$C750*E750,IF(AND(2&lt;=$C750,$C750&lt;=10),$C750*F750,IF($C750&gt;10,$C750*G750,"No Offer"))),"No Offer"))</f>
        <v/>
      </c>
      <c r="I750" s="854">
        <v>495</v>
      </c>
      <c r="J750" s="854">
        <v>495</v>
      </c>
      <c r="K750" s="854">
        <v>495</v>
      </c>
      <c r="L750" s="855" t="str">
        <f>IF((0=$C750),"",IFERROR(IF($C750&lt;2,$C750*I750,IF(AND(2&lt;=$C750,$C750&lt;=10),$C750*J750,IF($C750&gt;10,$C750*K750,"No Offer"))),"No Offer"))</f>
        <v/>
      </c>
      <c r="M750" s="852" t="s">
        <v>392</v>
      </c>
      <c r="N750" s="852" t="s">
        <v>392</v>
      </c>
      <c r="O750" s="852" t="s">
        <v>392</v>
      </c>
      <c r="P750" s="853" t="str">
        <f>IF((0=$C750),"",IFERROR(IF($C750&lt;2,$C750*M750,IF(AND(2&lt;=$C750,$C750&lt;=10),$C750*N750,IF($C750&gt;10,$C750*O750,"No Offer"))),"No Offer"))</f>
        <v/>
      </c>
      <c r="Q750" s="854">
        <v>310</v>
      </c>
      <c r="R750" s="854">
        <v>310</v>
      </c>
      <c r="S750" s="854">
        <v>310</v>
      </c>
      <c r="T750" s="855" t="str">
        <f>IF((0=$C750),"",IFERROR(IF($C750&lt;2,$C750*Q750,IF(AND(2&lt;=$C750,$C750&lt;=10),$C750*R750,IF($C750&gt;10,$C750*S750,"No Offer"))),"No Offer"))</f>
        <v/>
      </c>
      <c r="U750" s="852">
        <v>432.08</v>
      </c>
      <c r="V750" s="852">
        <v>412.08</v>
      </c>
      <c r="W750" s="852">
        <v>412.08</v>
      </c>
      <c r="X750" s="853" t="str">
        <f>IF((0=$C750),"",IFERROR(IF($C750&lt;2,$C750*U750,IF(AND(2&lt;=$C750,$C750&lt;=10),$C750*V750,IF($C750&gt;10,$C750*W750,"No Offer"))),"No Offer"))</f>
        <v/>
      </c>
      <c r="Y750" s="854" t="s">
        <v>392</v>
      </c>
      <c r="Z750" s="854" t="s">
        <v>392</v>
      </c>
      <c r="AA750" s="854" t="s">
        <v>392</v>
      </c>
      <c r="AB750" s="855" t="str">
        <f>IF((0=$C750),"",IFERROR(IF($C750&lt;2,$C750*Y750,IF(AND(2&lt;=$C750,$C750&lt;=10),$C750*Z750,IF($C750&gt;10,$C750*AA750,"No Offer"))),"No Offer"))</f>
        <v/>
      </c>
    </row>
    <row r="751" spans="1:28" x14ac:dyDescent="0.2">
      <c r="A751" s="851"/>
      <c r="B751" s="558"/>
      <c r="C751" s="851"/>
      <c r="D751" s="843"/>
      <c r="E751" s="852"/>
      <c r="F751" s="852"/>
      <c r="G751" s="852"/>
      <c r="H751" s="850"/>
      <c r="I751" s="854"/>
      <c r="J751" s="854"/>
      <c r="K751" s="854"/>
      <c r="L751" s="843"/>
      <c r="M751" s="852"/>
      <c r="N751" s="852"/>
      <c r="O751" s="852"/>
      <c r="P751" s="850"/>
      <c r="Q751" s="854"/>
      <c r="R751" s="854"/>
      <c r="S751" s="854"/>
      <c r="T751" s="843"/>
      <c r="U751" s="852"/>
      <c r="V751" s="852"/>
      <c r="W751" s="852"/>
      <c r="X751" s="850"/>
      <c r="Y751" s="854"/>
      <c r="Z751" s="854"/>
      <c r="AA751" s="854"/>
      <c r="AB751" s="843"/>
    </row>
    <row r="752" spans="1:28" x14ac:dyDescent="0.2">
      <c r="A752" s="866"/>
      <c r="B752" s="586" t="s">
        <v>3444</v>
      </c>
      <c r="C752" s="866"/>
      <c r="D752" s="846"/>
      <c r="E752" s="887" t="s">
        <v>2389</v>
      </c>
      <c r="F752" s="887" t="s">
        <v>1060</v>
      </c>
      <c r="G752" s="887" t="s">
        <v>486</v>
      </c>
      <c r="H752" s="846"/>
      <c r="I752" s="887" t="s">
        <v>2389</v>
      </c>
      <c r="J752" s="887" t="s">
        <v>1060</v>
      </c>
      <c r="K752" s="887" t="s">
        <v>486</v>
      </c>
      <c r="L752" s="846"/>
      <c r="M752" s="887" t="s">
        <v>2389</v>
      </c>
      <c r="N752" s="887" t="s">
        <v>1060</v>
      </c>
      <c r="O752" s="887" t="s">
        <v>486</v>
      </c>
      <c r="P752" s="846"/>
      <c r="Q752" s="887" t="s">
        <v>2389</v>
      </c>
      <c r="R752" s="887" t="s">
        <v>1060</v>
      </c>
      <c r="S752" s="887" t="s">
        <v>486</v>
      </c>
      <c r="T752" s="846"/>
      <c r="U752" s="887" t="s">
        <v>2389</v>
      </c>
      <c r="V752" s="887" t="s">
        <v>1060</v>
      </c>
      <c r="W752" s="887" t="s">
        <v>486</v>
      </c>
      <c r="X752" s="846"/>
      <c r="Y752" s="887" t="s">
        <v>2389</v>
      </c>
      <c r="Z752" s="887" t="s">
        <v>1060</v>
      </c>
      <c r="AA752" s="887" t="s">
        <v>486</v>
      </c>
      <c r="AB752" s="846"/>
    </row>
    <row r="753" spans="1:28" x14ac:dyDescent="0.2">
      <c r="A753" s="851"/>
      <c r="B753" s="558"/>
      <c r="C753" s="851"/>
      <c r="D753" s="843"/>
      <c r="E753" s="852"/>
      <c r="F753" s="852"/>
      <c r="G753" s="852"/>
      <c r="H753" s="850"/>
      <c r="I753" s="854"/>
      <c r="J753" s="854"/>
      <c r="K753" s="854"/>
      <c r="L753" s="843"/>
      <c r="M753" s="852"/>
      <c r="N753" s="852"/>
      <c r="O753" s="852"/>
      <c r="P753" s="850"/>
      <c r="Q753" s="854"/>
      <c r="R753" s="854"/>
      <c r="S753" s="854"/>
      <c r="T753" s="843"/>
      <c r="U753" s="852"/>
      <c r="V753" s="852"/>
      <c r="W753" s="852"/>
      <c r="X753" s="850"/>
      <c r="Y753" s="854"/>
      <c r="Z753" s="854"/>
      <c r="AA753" s="854"/>
      <c r="AB753" s="843"/>
    </row>
    <row r="754" spans="1:28" ht="25.5" x14ac:dyDescent="0.2">
      <c r="A754" s="851" t="s">
        <v>3445</v>
      </c>
      <c r="B754" s="558" t="s">
        <v>3446</v>
      </c>
      <c r="C754" s="851">
        <f>'Series 1200 Input'!J754</f>
        <v>0</v>
      </c>
      <c r="D754" s="856" t="s">
        <v>30</v>
      </c>
      <c r="E754" s="852">
        <v>362.38</v>
      </c>
      <c r="F754" s="852">
        <v>299.32</v>
      </c>
      <c r="G754" s="852">
        <v>299.32</v>
      </c>
      <c r="H754" s="853" t="str">
        <f>IF((0=$C754),"",IFERROR(IF($C754&lt;2,$C754*E754,IF(AND(2&lt;=$C754,$C754&lt;=10),$C754*F754,IF($C754&gt;10,$C754*G754,"No Offer"))),"No Offer"))</f>
        <v/>
      </c>
      <c r="I754" s="854">
        <v>700</v>
      </c>
      <c r="J754" s="854">
        <v>700</v>
      </c>
      <c r="K754" s="854">
        <v>700</v>
      </c>
      <c r="L754" s="855" t="str">
        <f>IF((0=$C754),"",IFERROR(IF($C754&lt;2,$C754*I754,IF(AND(2&lt;=$C754,$C754&lt;=10),$C754*J754,IF($C754&gt;10,$C754*K754,"No Offer"))),"No Offer"))</f>
        <v/>
      </c>
      <c r="M754" s="852" t="s">
        <v>392</v>
      </c>
      <c r="N754" s="852" t="s">
        <v>392</v>
      </c>
      <c r="O754" s="852" t="s">
        <v>392</v>
      </c>
      <c r="P754" s="853" t="str">
        <f>IF((0=$C754),"",IFERROR(IF($C754&lt;2,$C754*M754,IF(AND(2&lt;=$C754,$C754&lt;=10),$C754*N754,IF($C754&gt;10,$C754*O754,"No Offer"))),"No Offer"))</f>
        <v/>
      </c>
      <c r="Q754" s="854">
        <v>315</v>
      </c>
      <c r="R754" s="854">
        <v>315</v>
      </c>
      <c r="S754" s="854">
        <v>315</v>
      </c>
      <c r="T754" s="855" t="str">
        <f>IF((0=$C754),"",IFERROR(IF($C754&lt;2,$C754*Q754,IF(AND(2&lt;=$C754,$C754&lt;=10),$C754*R754,IF($C754&gt;10,$C754*S754,"No Offer"))),"No Offer"))</f>
        <v/>
      </c>
      <c r="U754" s="852">
        <v>375</v>
      </c>
      <c r="V754" s="852">
        <v>360</v>
      </c>
      <c r="W754" s="852">
        <v>360</v>
      </c>
      <c r="X754" s="853" t="str">
        <f>IF((0=$C754),"",IFERROR(IF($C754&lt;2,$C754*U754,IF(AND(2&lt;=$C754,$C754&lt;=10),$C754*V754,IF($C754&gt;10,$C754*W754,"No Offer"))),"No Offer"))</f>
        <v/>
      </c>
      <c r="Y754" s="854" t="s">
        <v>392</v>
      </c>
      <c r="Z754" s="854" t="s">
        <v>392</v>
      </c>
      <c r="AA754" s="854" t="s">
        <v>392</v>
      </c>
      <c r="AB754" s="855" t="str">
        <f>IF((0=$C754),"",IFERROR(IF($C754&lt;2,$C754*Y754,IF(AND(2&lt;=$C754,$C754&lt;=10),$C754*Z754,IF($C754&gt;10,$C754*AA754,"No Offer"))),"No Offer"))</f>
        <v/>
      </c>
    </row>
    <row r="755" spans="1:28" x14ac:dyDescent="0.2">
      <c r="A755" s="851"/>
      <c r="B755" s="558"/>
      <c r="C755" s="851"/>
      <c r="D755" s="843"/>
      <c r="E755" s="852"/>
      <c r="F755" s="852"/>
      <c r="G755" s="852"/>
      <c r="H755" s="850"/>
      <c r="I755" s="854"/>
      <c r="J755" s="854"/>
      <c r="K755" s="854"/>
      <c r="L755" s="843"/>
      <c r="M755" s="852"/>
      <c r="N755" s="852"/>
      <c r="O755" s="852"/>
      <c r="P755" s="850"/>
      <c r="Q755" s="854"/>
      <c r="R755" s="854"/>
      <c r="S755" s="854"/>
      <c r="T755" s="843"/>
      <c r="U755" s="852"/>
      <c r="V755" s="852"/>
      <c r="W755" s="852"/>
      <c r="X755" s="850"/>
      <c r="Y755" s="854"/>
      <c r="Z755" s="854"/>
      <c r="AA755" s="854"/>
      <c r="AB755" s="843"/>
    </row>
    <row r="756" spans="1:28" ht="25.5" x14ac:dyDescent="0.2">
      <c r="A756" s="851" t="s">
        <v>3447</v>
      </c>
      <c r="B756" s="558" t="s">
        <v>3448</v>
      </c>
      <c r="C756" s="851">
        <f>'Series 1200 Input'!J756</f>
        <v>0</v>
      </c>
      <c r="D756" s="856" t="s">
        <v>30</v>
      </c>
      <c r="E756" s="852">
        <v>385.66</v>
      </c>
      <c r="F756" s="852">
        <v>364.49</v>
      </c>
      <c r="G756" s="852">
        <v>364.49</v>
      </c>
      <c r="H756" s="853" t="str">
        <f>IF((0=$C756),"",IFERROR(IF($C756&lt;2,$C756*E756,IF(AND(2&lt;=$C756,$C756&lt;=10),$C756*F756,IF($C756&gt;10,$C756*G756,"No Offer"))),"No Offer"))</f>
        <v/>
      </c>
      <c r="I756" s="854">
        <v>700</v>
      </c>
      <c r="J756" s="854">
        <v>700</v>
      </c>
      <c r="K756" s="854">
        <v>700</v>
      </c>
      <c r="L756" s="855" t="str">
        <f>IF((0=$C756),"",IFERROR(IF($C756&lt;2,$C756*I756,IF(AND(2&lt;=$C756,$C756&lt;=10),$C756*J756,IF($C756&gt;10,$C756*K756,"No Offer"))),"No Offer"))</f>
        <v/>
      </c>
      <c r="M756" s="852" t="s">
        <v>392</v>
      </c>
      <c r="N756" s="852" t="s">
        <v>392</v>
      </c>
      <c r="O756" s="852" t="s">
        <v>392</v>
      </c>
      <c r="P756" s="853" t="str">
        <f>IF((0=$C756),"",IFERROR(IF($C756&lt;2,$C756*M756,IF(AND(2&lt;=$C756,$C756&lt;=10),$C756*N756,IF($C756&gt;10,$C756*O756,"No Offer"))),"No Offer"))</f>
        <v/>
      </c>
      <c r="Q756" s="854">
        <v>325</v>
      </c>
      <c r="R756" s="854">
        <v>325</v>
      </c>
      <c r="S756" s="854">
        <v>325</v>
      </c>
      <c r="T756" s="855" t="str">
        <f>IF((0=$C756),"",IFERROR(IF($C756&lt;2,$C756*Q756,IF(AND(2&lt;=$C756,$C756&lt;=10),$C756*R756,IF($C756&gt;10,$C756*S756,"No Offer"))),"No Offer"))</f>
        <v/>
      </c>
      <c r="U756" s="852">
        <v>375</v>
      </c>
      <c r="V756" s="852">
        <v>360</v>
      </c>
      <c r="W756" s="852">
        <v>360</v>
      </c>
      <c r="X756" s="853" t="str">
        <f>IF((0=$C756),"",IFERROR(IF($C756&lt;2,$C756*U756,IF(AND(2&lt;=$C756,$C756&lt;=10),$C756*V756,IF($C756&gt;10,$C756*W756,"No Offer"))),"No Offer"))</f>
        <v/>
      </c>
      <c r="Y756" s="854" t="s">
        <v>392</v>
      </c>
      <c r="Z756" s="854" t="s">
        <v>392</v>
      </c>
      <c r="AA756" s="854" t="s">
        <v>392</v>
      </c>
      <c r="AB756" s="855" t="str">
        <f>IF((0=$C756),"",IFERROR(IF($C756&lt;2,$C756*Y756,IF(AND(2&lt;=$C756,$C756&lt;=10),$C756*Z756,IF($C756&gt;10,$C756*AA756,"No Offer"))),"No Offer"))</f>
        <v/>
      </c>
    </row>
    <row r="757" spans="1:28" x14ac:dyDescent="0.2">
      <c r="A757" s="851"/>
      <c r="B757" s="558"/>
      <c r="C757" s="851"/>
      <c r="D757" s="843"/>
      <c r="E757" s="852"/>
      <c r="F757" s="852"/>
      <c r="G757" s="852"/>
      <c r="H757" s="850"/>
      <c r="I757" s="854"/>
      <c r="J757" s="854"/>
      <c r="K757" s="854"/>
      <c r="L757" s="843"/>
      <c r="M757" s="852"/>
      <c r="N757" s="852"/>
      <c r="O757" s="852"/>
      <c r="P757" s="850"/>
      <c r="Q757" s="854"/>
      <c r="R757" s="854"/>
      <c r="S757" s="854"/>
      <c r="T757" s="843"/>
      <c r="U757" s="852"/>
      <c r="V757" s="852"/>
      <c r="W757" s="852"/>
      <c r="X757" s="850"/>
      <c r="Y757" s="854"/>
      <c r="Z757" s="854"/>
      <c r="AA757" s="854"/>
      <c r="AB757" s="843"/>
    </row>
    <row r="758" spans="1:28" x14ac:dyDescent="0.2">
      <c r="A758" s="866"/>
      <c r="B758" s="586" t="s">
        <v>3449</v>
      </c>
      <c r="C758" s="866"/>
      <c r="D758" s="846"/>
      <c r="E758" s="887" t="s">
        <v>2389</v>
      </c>
      <c r="F758" s="887" t="s">
        <v>1060</v>
      </c>
      <c r="G758" s="887" t="s">
        <v>486</v>
      </c>
      <c r="H758" s="846"/>
      <c r="I758" s="887" t="s">
        <v>2389</v>
      </c>
      <c r="J758" s="887" t="s">
        <v>1060</v>
      </c>
      <c r="K758" s="887" t="s">
        <v>486</v>
      </c>
      <c r="L758" s="846"/>
      <c r="M758" s="887" t="s">
        <v>2389</v>
      </c>
      <c r="N758" s="887" t="s">
        <v>1060</v>
      </c>
      <c r="O758" s="887" t="s">
        <v>486</v>
      </c>
      <c r="P758" s="846"/>
      <c r="Q758" s="887" t="s">
        <v>2389</v>
      </c>
      <c r="R758" s="887" t="s">
        <v>1060</v>
      </c>
      <c r="S758" s="887" t="s">
        <v>486</v>
      </c>
      <c r="T758" s="846"/>
      <c r="U758" s="887" t="s">
        <v>2389</v>
      </c>
      <c r="V758" s="887" t="s">
        <v>1060</v>
      </c>
      <c r="W758" s="887" t="s">
        <v>486</v>
      </c>
      <c r="X758" s="846"/>
      <c r="Y758" s="887" t="s">
        <v>2389</v>
      </c>
      <c r="Z758" s="887" t="s">
        <v>1060</v>
      </c>
      <c r="AA758" s="887" t="s">
        <v>486</v>
      </c>
      <c r="AB758" s="846"/>
    </row>
    <row r="759" spans="1:28" x14ac:dyDescent="0.2">
      <c r="A759" s="851"/>
      <c r="B759" s="596"/>
      <c r="C759" s="851"/>
      <c r="D759" s="843"/>
      <c r="E759" s="852"/>
      <c r="F759" s="852"/>
      <c r="G759" s="852"/>
      <c r="H759" s="850"/>
      <c r="I759" s="854"/>
      <c r="J759" s="854"/>
      <c r="K759" s="854"/>
      <c r="L759" s="843"/>
      <c r="M759" s="852"/>
      <c r="N759" s="852"/>
      <c r="O759" s="852"/>
      <c r="P759" s="850"/>
      <c r="Q759" s="854"/>
      <c r="R759" s="854"/>
      <c r="S759" s="854"/>
      <c r="T759" s="843"/>
      <c r="U759" s="852"/>
      <c r="V759" s="852"/>
      <c r="W759" s="852"/>
      <c r="X759" s="850"/>
      <c r="Y759" s="854"/>
      <c r="Z759" s="854"/>
      <c r="AA759" s="854"/>
      <c r="AB759" s="843"/>
    </row>
    <row r="760" spans="1:28" x14ac:dyDescent="0.2">
      <c r="A760" s="851" t="s">
        <v>3450</v>
      </c>
      <c r="B760" s="558" t="s">
        <v>3451</v>
      </c>
      <c r="C760" s="851">
        <f>'Series 1200 Input'!J760</f>
        <v>0</v>
      </c>
      <c r="D760" s="843" t="s">
        <v>30</v>
      </c>
      <c r="E760" s="852">
        <v>442.64</v>
      </c>
      <c r="F760" s="852">
        <v>400.61</v>
      </c>
      <c r="G760" s="852">
        <v>400.61</v>
      </c>
      <c r="H760" s="853" t="str">
        <f>IF((0=$C760),"",IFERROR(IF($C760&lt;2,$C760*E760,IF(AND(2&lt;=$C760,$C760&lt;=10),$C760*F760,IF($C760&gt;10,$C760*G760,"No Offer"))),"No Offer"))</f>
        <v/>
      </c>
      <c r="I760" s="854">
        <v>250</v>
      </c>
      <c r="J760" s="854">
        <v>250</v>
      </c>
      <c r="K760" s="854">
        <v>250</v>
      </c>
      <c r="L760" s="855" t="str">
        <f>IF((0=$C760),"",IFERROR(IF($C760&lt;2,$C760*I760,IF(AND(2&lt;=$C760,$C760&lt;=10),$C760*J760,IF($C760&gt;10,$C760*K760,"No Offer"))),"No Offer"))</f>
        <v/>
      </c>
      <c r="M760" s="852" t="s">
        <v>392</v>
      </c>
      <c r="N760" s="852" t="s">
        <v>392</v>
      </c>
      <c r="O760" s="852" t="s">
        <v>392</v>
      </c>
      <c r="P760" s="853" t="str">
        <f>IF((0=$C760),"",IFERROR(IF($C760&lt;2,$C760*M760,IF(AND(2&lt;=$C760,$C760&lt;=10),$C760*N760,IF($C760&gt;10,$C760*O760,"No Offer"))),"No Offer"))</f>
        <v/>
      </c>
      <c r="Q760" s="854">
        <v>215</v>
      </c>
      <c r="R760" s="854">
        <v>215</v>
      </c>
      <c r="S760" s="854">
        <v>215</v>
      </c>
      <c r="T760" s="855" t="str">
        <f>IF((0=$C760),"",IFERROR(IF($C760&lt;2,$C760*Q760,IF(AND(2&lt;=$C760,$C760&lt;=10),$C760*R760,IF($C760&gt;10,$C760*S760,"No Offer"))),"No Offer"))</f>
        <v/>
      </c>
      <c r="U760" s="852">
        <v>275</v>
      </c>
      <c r="V760" s="852">
        <v>250</v>
      </c>
      <c r="W760" s="852">
        <v>235</v>
      </c>
      <c r="X760" s="853" t="str">
        <f>IF((0=$C760),"",IFERROR(IF($C760&lt;2,$C760*U760,IF(AND(2&lt;=$C760,$C760&lt;=10),$C760*V760,IF($C760&gt;10,$C760*W760,"No Offer"))),"No Offer"))</f>
        <v/>
      </c>
      <c r="Y760" s="854" t="s">
        <v>392</v>
      </c>
      <c r="Z760" s="854" t="s">
        <v>392</v>
      </c>
      <c r="AA760" s="854" t="s">
        <v>392</v>
      </c>
      <c r="AB760" s="855" t="str">
        <f>IF((0=$C760),"",IFERROR(IF($C760&lt;2,$C760*Y760,IF(AND(2&lt;=$C760,$C760&lt;=10),$C760*Z760,IF($C760&gt;10,$C760*AA760,"No Offer"))),"No Offer"))</f>
        <v/>
      </c>
    </row>
    <row r="761" spans="1:28" x14ac:dyDescent="0.2">
      <c r="A761" s="851"/>
      <c r="B761" s="596"/>
      <c r="C761" s="851"/>
      <c r="D761" s="843"/>
      <c r="E761" s="852"/>
      <c r="F761" s="852"/>
      <c r="G761" s="852"/>
      <c r="H761" s="850"/>
      <c r="I761" s="854"/>
      <c r="J761" s="854"/>
      <c r="K761" s="854"/>
      <c r="L761" s="843"/>
      <c r="M761" s="852"/>
      <c r="N761" s="852"/>
      <c r="O761" s="852"/>
      <c r="P761" s="850"/>
      <c r="Q761" s="854"/>
      <c r="R761" s="854"/>
      <c r="S761" s="854"/>
      <c r="T761" s="843"/>
      <c r="U761" s="852"/>
      <c r="V761" s="852"/>
      <c r="W761" s="852"/>
      <c r="X761" s="850"/>
      <c r="Y761" s="854"/>
      <c r="Z761" s="854"/>
      <c r="AA761" s="854"/>
      <c r="AB761" s="843"/>
    </row>
    <row r="762" spans="1:28" x14ac:dyDescent="0.2">
      <c r="A762" s="866"/>
      <c r="B762" s="586" t="s">
        <v>3452</v>
      </c>
      <c r="C762" s="866"/>
      <c r="D762" s="846"/>
      <c r="E762" s="887" t="s">
        <v>2389</v>
      </c>
      <c r="F762" s="887" t="s">
        <v>1060</v>
      </c>
      <c r="G762" s="887" t="s">
        <v>486</v>
      </c>
      <c r="H762" s="846"/>
      <c r="I762" s="887" t="s">
        <v>2389</v>
      </c>
      <c r="J762" s="887" t="s">
        <v>1060</v>
      </c>
      <c r="K762" s="887" t="s">
        <v>486</v>
      </c>
      <c r="L762" s="846"/>
      <c r="M762" s="887" t="s">
        <v>2389</v>
      </c>
      <c r="N762" s="887" t="s">
        <v>1060</v>
      </c>
      <c r="O762" s="887" t="s">
        <v>486</v>
      </c>
      <c r="P762" s="846"/>
      <c r="Q762" s="887" t="s">
        <v>2389</v>
      </c>
      <c r="R762" s="887" t="s">
        <v>1060</v>
      </c>
      <c r="S762" s="887" t="s">
        <v>486</v>
      </c>
      <c r="T762" s="846"/>
      <c r="U762" s="887" t="s">
        <v>2389</v>
      </c>
      <c r="V762" s="887" t="s">
        <v>1060</v>
      </c>
      <c r="W762" s="887" t="s">
        <v>486</v>
      </c>
      <c r="X762" s="846"/>
      <c r="Y762" s="887" t="s">
        <v>2389</v>
      </c>
      <c r="Z762" s="887" t="s">
        <v>1060</v>
      </c>
      <c r="AA762" s="887" t="s">
        <v>486</v>
      </c>
      <c r="AB762" s="846"/>
    </row>
    <row r="763" spans="1:28" x14ac:dyDescent="0.2">
      <c r="A763" s="851"/>
      <c r="B763" s="596"/>
      <c r="C763" s="851"/>
      <c r="D763" s="843"/>
      <c r="E763" s="852"/>
      <c r="F763" s="852"/>
      <c r="G763" s="852"/>
      <c r="H763" s="850"/>
      <c r="I763" s="854"/>
      <c r="J763" s="854"/>
      <c r="K763" s="854"/>
      <c r="L763" s="843"/>
      <c r="M763" s="852"/>
      <c r="N763" s="852"/>
      <c r="O763" s="852"/>
      <c r="P763" s="850"/>
      <c r="Q763" s="854"/>
      <c r="R763" s="854"/>
      <c r="S763" s="854"/>
      <c r="T763" s="843"/>
      <c r="U763" s="852"/>
      <c r="V763" s="852"/>
      <c r="W763" s="852"/>
      <c r="X763" s="850"/>
      <c r="Y763" s="854"/>
      <c r="Z763" s="854"/>
      <c r="AA763" s="854"/>
      <c r="AB763" s="843"/>
    </row>
    <row r="764" spans="1:28" ht="25.5" x14ac:dyDescent="0.2">
      <c r="A764" s="851" t="s">
        <v>3453</v>
      </c>
      <c r="B764" s="558" t="s">
        <v>3454</v>
      </c>
      <c r="C764" s="851">
        <f>'Series 1200 Input'!J764</f>
        <v>0</v>
      </c>
      <c r="D764" s="856" t="s">
        <v>30</v>
      </c>
      <c r="E764" s="852">
        <v>69.930000000000007</v>
      </c>
      <c r="F764" s="852">
        <v>54.56</v>
      </c>
      <c r="G764" s="852">
        <v>54.56</v>
      </c>
      <c r="H764" s="853" t="str">
        <f>IF((0=$C764),"",IFERROR(IF($C764&lt;2,$C764*E764,IF(AND(2&lt;=$C764,$C764&lt;=10),$C764*F764,IF($C764&gt;10,$C764*G764,"No Offer"))),"No Offer"))</f>
        <v/>
      </c>
      <c r="I764" s="854">
        <v>100</v>
      </c>
      <c r="J764" s="854">
        <v>100</v>
      </c>
      <c r="K764" s="854">
        <v>100</v>
      </c>
      <c r="L764" s="855" t="str">
        <f>IF((0=$C764),"",IFERROR(IF($C764&lt;2,$C764*I764,IF(AND(2&lt;=$C764,$C764&lt;=10),$C764*J764,IF($C764&gt;10,$C764*K764,"No Offer"))),"No Offer"))</f>
        <v/>
      </c>
      <c r="M764" s="852" t="s">
        <v>392</v>
      </c>
      <c r="N764" s="852" t="s">
        <v>392</v>
      </c>
      <c r="O764" s="852" t="s">
        <v>392</v>
      </c>
      <c r="P764" s="853" t="str">
        <f>IF((0=$C764),"",IFERROR(IF($C764&lt;2,$C764*M764,IF(AND(2&lt;=$C764,$C764&lt;=10),$C764*N764,IF($C764&gt;10,$C764*O764,"No Offer"))),"No Offer"))</f>
        <v/>
      </c>
      <c r="Q764" s="854">
        <v>55</v>
      </c>
      <c r="R764" s="854">
        <v>55</v>
      </c>
      <c r="S764" s="854">
        <v>55</v>
      </c>
      <c r="T764" s="855" t="str">
        <f>IF((0=$C764),"",IFERROR(IF($C764&lt;2,$C764*Q764,IF(AND(2&lt;=$C764,$C764&lt;=10),$C764*R764,IF($C764&gt;10,$C764*S764,"No Offer"))),"No Offer"))</f>
        <v/>
      </c>
      <c r="U764" s="852">
        <v>283.67</v>
      </c>
      <c r="V764" s="852">
        <v>138.05000000000001</v>
      </c>
      <c r="W764" s="852">
        <v>78.55</v>
      </c>
      <c r="X764" s="853" t="str">
        <f>IF((0=$C764),"",IFERROR(IF($C764&lt;2,$C764*U764,IF(AND(2&lt;=$C764,$C764&lt;=10),$C764*V764,IF($C764&gt;10,$C764*W764,"No Offer"))),"No Offer"))</f>
        <v/>
      </c>
      <c r="Y764" s="854" t="s">
        <v>392</v>
      </c>
      <c r="Z764" s="854" t="s">
        <v>392</v>
      </c>
      <c r="AA764" s="854" t="s">
        <v>392</v>
      </c>
      <c r="AB764" s="855" t="str">
        <f>IF((0=$C764),"",IFERROR(IF($C764&lt;2,$C764*Y764,IF(AND(2&lt;=$C764,$C764&lt;=10),$C764*Z764,IF($C764&gt;10,$C764*AA764,"No Offer"))),"No Offer"))</f>
        <v/>
      </c>
    </row>
    <row r="765" spans="1:28" x14ac:dyDescent="0.2">
      <c r="A765" s="851"/>
      <c r="B765" s="596"/>
      <c r="C765" s="851"/>
      <c r="D765" s="843"/>
      <c r="E765" s="852"/>
      <c r="F765" s="852"/>
      <c r="G765" s="852"/>
      <c r="H765" s="850"/>
      <c r="I765" s="854"/>
      <c r="J765" s="854"/>
      <c r="K765" s="854"/>
      <c r="L765" s="843"/>
      <c r="M765" s="852"/>
      <c r="N765" s="852"/>
      <c r="O765" s="852"/>
      <c r="P765" s="850"/>
      <c r="Q765" s="854"/>
      <c r="R765" s="854"/>
      <c r="S765" s="854"/>
      <c r="T765" s="843"/>
      <c r="U765" s="852"/>
      <c r="V765" s="852"/>
      <c r="W765" s="852"/>
      <c r="X765" s="850"/>
      <c r="Y765" s="854"/>
      <c r="Z765" s="854"/>
      <c r="AA765" s="854"/>
      <c r="AB765" s="843"/>
    </row>
    <row r="766" spans="1:28" ht="25.5" x14ac:dyDescent="0.2">
      <c r="A766" s="851" t="s">
        <v>3455</v>
      </c>
      <c r="B766" s="558" t="s">
        <v>3456</v>
      </c>
      <c r="C766" s="851">
        <f>'Series 1200 Input'!J766</f>
        <v>0</v>
      </c>
      <c r="D766" s="856" t="s">
        <v>30</v>
      </c>
      <c r="E766" s="852">
        <v>114.57</v>
      </c>
      <c r="F766" s="852">
        <v>83.84</v>
      </c>
      <c r="G766" s="852">
        <v>83.84</v>
      </c>
      <c r="H766" s="853" t="str">
        <f>IF((0=$C766),"",IFERROR(IF($C766&lt;2,$C766*E766,IF(AND(2&lt;=$C766,$C766&lt;=10),$C766*F766,IF($C766&gt;10,$C766*G766,"No Offer"))),"No Offer"))</f>
        <v/>
      </c>
      <c r="I766" s="854">
        <v>100</v>
      </c>
      <c r="J766" s="854">
        <v>100</v>
      </c>
      <c r="K766" s="854">
        <v>100</v>
      </c>
      <c r="L766" s="855" t="str">
        <f>IF((0=$C766),"",IFERROR(IF($C766&lt;2,$C766*I766,IF(AND(2&lt;=$C766,$C766&lt;=10),$C766*J766,IF($C766&gt;10,$C766*K766,"No Offer"))),"No Offer"))</f>
        <v/>
      </c>
      <c r="M766" s="852" t="s">
        <v>392</v>
      </c>
      <c r="N766" s="852" t="s">
        <v>392</v>
      </c>
      <c r="O766" s="852" t="s">
        <v>392</v>
      </c>
      <c r="P766" s="853" t="str">
        <f>IF((0=$C766),"",IFERROR(IF($C766&lt;2,$C766*M766,IF(AND(2&lt;=$C766,$C766&lt;=10),$C766*N766,IF($C766&gt;10,$C766*O766,"No Offer"))),"No Offer"))</f>
        <v/>
      </c>
      <c r="Q766" s="854">
        <v>65</v>
      </c>
      <c r="R766" s="854">
        <v>65</v>
      </c>
      <c r="S766" s="854">
        <v>65</v>
      </c>
      <c r="T766" s="855" t="str">
        <f>IF((0=$C766),"",IFERROR(IF($C766&lt;2,$C766*Q766,IF(AND(2&lt;=$C766,$C766&lt;=10),$C766*R766,IF($C766&gt;10,$C766*S766,"No Offer"))),"No Offer"))</f>
        <v/>
      </c>
      <c r="U766" s="852">
        <v>313.67</v>
      </c>
      <c r="V766" s="852">
        <v>168.05</v>
      </c>
      <c r="W766" s="852">
        <v>108.55</v>
      </c>
      <c r="X766" s="853" t="str">
        <f>IF((0=$C766),"",IFERROR(IF($C766&lt;2,$C766*U766,IF(AND(2&lt;=$C766,$C766&lt;=10),$C766*V766,IF($C766&gt;10,$C766*W766,"No Offer"))),"No Offer"))</f>
        <v/>
      </c>
      <c r="Y766" s="854" t="s">
        <v>392</v>
      </c>
      <c r="Z766" s="854" t="s">
        <v>392</v>
      </c>
      <c r="AA766" s="854" t="s">
        <v>392</v>
      </c>
      <c r="AB766" s="855" t="str">
        <f>IF((0=$C766),"",IFERROR(IF($C766&lt;2,$C766*Y766,IF(AND(2&lt;=$C766,$C766&lt;=10),$C766*Z766,IF($C766&gt;10,$C766*AA766,"No Offer"))),"No Offer"))</f>
        <v/>
      </c>
    </row>
    <row r="767" spans="1:28" x14ac:dyDescent="0.2">
      <c r="A767" s="851"/>
      <c r="B767" s="880"/>
      <c r="C767" s="856"/>
      <c r="D767" s="843"/>
      <c r="E767" s="852"/>
      <c r="F767" s="852"/>
      <c r="G767" s="852"/>
      <c r="H767" s="850"/>
      <c r="I767" s="854"/>
      <c r="J767" s="854"/>
      <c r="K767" s="854"/>
      <c r="L767" s="843"/>
      <c r="M767" s="852"/>
      <c r="N767" s="852"/>
      <c r="O767" s="852"/>
      <c r="P767" s="850"/>
      <c r="Q767" s="854"/>
      <c r="R767" s="854"/>
      <c r="S767" s="854"/>
      <c r="T767" s="843"/>
      <c r="U767" s="852"/>
      <c r="V767" s="852"/>
      <c r="W767" s="852"/>
      <c r="X767" s="850"/>
      <c r="Y767" s="854"/>
      <c r="Z767" s="854"/>
      <c r="AA767" s="854"/>
      <c r="AB767" s="843"/>
    </row>
    <row r="768" spans="1:28" ht="25.5" x14ac:dyDescent="0.2">
      <c r="A768" s="851" t="s">
        <v>3457</v>
      </c>
      <c r="B768" s="558" t="s">
        <v>3458</v>
      </c>
      <c r="C768" s="856">
        <f>'Series 1200 Input'!J768</f>
        <v>0</v>
      </c>
      <c r="D768" s="856" t="s">
        <v>30</v>
      </c>
      <c r="E768" s="852">
        <v>100.66</v>
      </c>
      <c r="F768" s="852">
        <v>69.930000000000007</v>
      </c>
      <c r="G768" s="852">
        <v>69.930000000000007</v>
      </c>
      <c r="H768" s="853" t="str">
        <f>IF((0=$C768),"",IFERROR(IF($C768&lt;2,$C768*E768,IF(AND(2&lt;=$C768,$C768&lt;=10),$C768*F768,IF($C768&gt;10,$C768*G768,"No Offer"))),"No Offer"))</f>
        <v/>
      </c>
      <c r="I768" s="854">
        <v>100</v>
      </c>
      <c r="J768" s="854">
        <v>100</v>
      </c>
      <c r="K768" s="854">
        <v>100</v>
      </c>
      <c r="L768" s="855" t="str">
        <f>IF((0=$C768),"",IFERROR(IF($C768&lt;2,$C768*I768,IF(AND(2&lt;=$C768,$C768&lt;=10),$C768*J768,IF($C768&gt;10,$C768*K768,"No Offer"))),"No Offer"))</f>
        <v/>
      </c>
      <c r="M768" s="852" t="s">
        <v>392</v>
      </c>
      <c r="N768" s="852" t="s">
        <v>392</v>
      </c>
      <c r="O768" s="852" t="s">
        <v>392</v>
      </c>
      <c r="P768" s="853" t="str">
        <f>IF((0=$C768),"",IFERROR(IF($C768&lt;2,$C768*M768,IF(AND(2&lt;=$C768,$C768&lt;=10),$C768*N768,IF($C768&gt;10,$C768*O768,"No Offer"))),"No Offer"))</f>
        <v/>
      </c>
      <c r="Q768" s="854">
        <v>60</v>
      </c>
      <c r="R768" s="854">
        <v>60</v>
      </c>
      <c r="S768" s="854">
        <v>60</v>
      </c>
      <c r="T768" s="855" t="str">
        <f>IF((0=$C768),"",IFERROR(IF($C768&lt;2,$C768*Q768,IF(AND(2&lt;=$C768,$C768&lt;=10),$C768*R768,IF($C768&gt;10,$C768*S768,"No Offer"))),"No Offer"))</f>
        <v/>
      </c>
      <c r="U768" s="852">
        <v>85.18</v>
      </c>
      <c r="V768" s="852">
        <v>75.180000000000007</v>
      </c>
      <c r="W768" s="852">
        <v>70.180000000000007</v>
      </c>
      <c r="X768" s="853" t="str">
        <f>IF((0=$C768),"",IFERROR(IF($C768&lt;2,$C768*U768,IF(AND(2&lt;=$C768,$C768&lt;=10),$C768*V768,IF($C768&gt;10,$C768*W768,"No Offer"))),"No Offer"))</f>
        <v/>
      </c>
      <c r="Y768" s="854" t="s">
        <v>392</v>
      </c>
      <c r="Z768" s="854" t="s">
        <v>392</v>
      </c>
      <c r="AA768" s="854" t="s">
        <v>392</v>
      </c>
      <c r="AB768" s="855" t="str">
        <f>IF((0=$C768),"",IFERROR(IF($C768&lt;2,$C768*Y768,IF(AND(2&lt;=$C768,$C768&lt;=10),$C768*Z768,IF($C768&gt;10,$C768*AA768,"No Offer"))),"No Offer"))</f>
        <v/>
      </c>
    </row>
    <row r="769" spans="1:28" x14ac:dyDescent="0.2">
      <c r="A769" s="851"/>
      <c r="B769" s="880"/>
      <c r="C769" s="856"/>
      <c r="D769" s="843"/>
      <c r="E769" s="852"/>
      <c r="F769" s="852"/>
      <c r="G769" s="852"/>
      <c r="H769" s="850"/>
      <c r="I769" s="854"/>
      <c r="J769" s="854"/>
      <c r="K769" s="854"/>
      <c r="L769" s="843"/>
      <c r="M769" s="852"/>
      <c r="N769" s="852"/>
      <c r="O769" s="852"/>
      <c r="P769" s="850"/>
      <c r="Q769" s="854"/>
      <c r="R769" s="854"/>
      <c r="S769" s="854"/>
      <c r="T769" s="843"/>
      <c r="U769" s="852"/>
      <c r="V769" s="852"/>
      <c r="W769" s="852"/>
      <c r="X769" s="850"/>
      <c r="Y769" s="854"/>
      <c r="Z769" s="854"/>
      <c r="AA769" s="854"/>
      <c r="AB769" s="843"/>
    </row>
    <row r="770" spans="1:28" ht="25.5" x14ac:dyDescent="0.2">
      <c r="A770" s="851" t="s">
        <v>3459</v>
      </c>
      <c r="B770" s="558" t="s">
        <v>3460</v>
      </c>
      <c r="C770" s="856">
        <f>'Series 1200 Input'!J770</f>
        <v>0</v>
      </c>
      <c r="D770" s="856" t="s">
        <v>30</v>
      </c>
      <c r="E770" s="852">
        <v>115.51</v>
      </c>
      <c r="F770" s="852">
        <v>84.77</v>
      </c>
      <c r="G770" s="852">
        <v>84.77</v>
      </c>
      <c r="H770" s="853" t="str">
        <f>IF((0=$C770),"",IFERROR(IF($C770&lt;2,$C770*E770,IF(AND(2&lt;=$C770,$C770&lt;=10),$C770*F770,IF($C770&gt;10,$C770*G770,"No Offer"))),"No Offer"))</f>
        <v/>
      </c>
      <c r="I770" s="854">
        <v>100</v>
      </c>
      <c r="J770" s="854">
        <v>100</v>
      </c>
      <c r="K770" s="854">
        <v>100</v>
      </c>
      <c r="L770" s="855" t="str">
        <f>IF((0=$C770),"",IFERROR(IF($C770&lt;2,$C770*I770,IF(AND(2&lt;=$C770,$C770&lt;=10),$C770*J770,IF($C770&gt;10,$C770*K770,"No Offer"))),"No Offer"))</f>
        <v/>
      </c>
      <c r="M770" s="852" t="s">
        <v>392</v>
      </c>
      <c r="N770" s="852" t="s">
        <v>392</v>
      </c>
      <c r="O770" s="852" t="s">
        <v>392</v>
      </c>
      <c r="P770" s="853" t="str">
        <f>IF((0=$C770),"",IFERROR(IF($C770&lt;2,$C770*M770,IF(AND(2&lt;=$C770,$C770&lt;=10),$C770*N770,IF($C770&gt;10,$C770*O770,"No Offer"))),"No Offer"))</f>
        <v/>
      </c>
      <c r="Q770" s="854">
        <v>65</v>
      </c>
      <c r="R770" s="854">
        <v>65</v>
      </c>
      <c r="S770" s="854">
        <v>65</v>
      </c>
      <c r="T770" s="855" t="str">
        <f>IF((0=$C770),"",IFERROR(IF($C770&lt;2,$C770*Q770,IF(AND(2&lt;=$C770,$C770&lt;=10),$C770*R770,IF($C770&gt;10,$C770*S770,"No Offer"))),"No Offer"))</f>
        <v/>
      </c>
      <c r="U770" s="852">
        <v>108.97</v>
      </c>
      <c r="V770" s="852">
        <v>98.97</v>
      </c>
      <c r="W770" s="852">
        <v>93.97</v>
      </c>
      <c r="X770" s="853" t="str">
        <f>IF((0=$C770),"",IFERROR(IF($C770&lt;2,$C770*U770,IF(AND(2&lt;=$C770,$C770&lt;=10),$C770*V770,IF($C770&gt;10,$C770*W770,"No Offer"))),"No Offer"))</f>
        <v/>
      </c>
      <c r="Y770" s="854" t="s">
        <v>392</v>
      </c>
      <c r="Z770" s="854" t="s">
        <v>392</v>
      </c>
      <c r="AA770" s="854" t="s">
        <v>392</v>
      </c>
      <c r="AB770" s="855" t="str">
        <f>IF((0=$C770),"",IFERROR(IF($C770&lt;2,$C770*Y770,IF(AND(2&lt;=$C770,$C770&lt;=10),$C770*Z770,IF($C770&gt;10,$C770*AA770,"No Offer"))),"No Offer"))</f>
        <v/>
      </c>
    </row>
    <row r="771" spans="1:28" x14ac:dyDescent="0.2">
      <c r="A771" s="851"/>
      <c r="B771" s="880"/>
      <c r="C771" s="843"/>
      <c r="D771" s="843"/>
      <c r="E771" s="845"/>
      <c r="F771" s="845"/>
      <c r="G771" s="845"/>
      <c r="H771" s="845"/>
      <c r="I771" s="845"/>
      <c r="J771" s="845"/>
      <c r="K771" s="845"/>
      <c r="L771" s="845"/>
      <c r="M771" s="845"/>
      <c r="N771" s="845"/>
      <c r="O771" s="845"/>
      <c r="P771" s="845"/>
      <c r="Q771" s="845"/>
      <c r="R771" s="845"/>
      <c r="S771" s="845"/>
      <c r="T771" s="845"/>
      <c r="U771" s="854"/>
      <c r="V771" s="854"/>
      <c r="W771" s="854"/>
      <c r="X771" s="845"/>
      <c r="Y771" s="845"/>
      <c r="Z771" s="845"/>
      <c r="AA771" s="845"/>
      <c r="AB771" s="845"/>
    </row>
    <row r="772" spans="1:28" x14ac:dyDescent="0.2">
      <c r="A772" s="640"/>
      <c r="B772" s="656" t="s">
        <v>3461</v>
      </c>
      <c r="C772" s="894"/>
      <c r="D772" s="894"/>
      <c r="E772" s="894"/>
      <c r="F772" s="894"/>
      <c r="G772" s="894"/>
      <c r="H772" s="895"/>
      <c r="I772" s="894"/>
      <c r="J772" s="894"/>
      <c r="K772" s="894"/>
      <c r="L772" s="895"/>
      <c r="M772" s="894"/>
      <c r="N772" s="894"/>
      <c r="O772" s="894"/>
      <c r="P772" s="895"/>
      <c r="Q772" s="894"/>
      <c r="R772" s="894"/>
      <c r="S772" s="894"/>
      <c r="T772" s="895"/>
      <c r="U772" s="894"/>
      <c r="V772" s="894"/>
      <c r="W772" s="894"/>
      <c r="X772" s="895"/>
      <c r="Y772" s="894"/>
      <c r="Z772" s="894"/>
      <c r="AA772" s="894"/>
      <c r="AB772" s="895"/>
    </row>
    <row r="773" spans="1:28" x14ac:dyDescent="0.2">
      <c r="A773" s="357"/>
      <c r="B773" s="358" t="s">
        <v>3462</v>
      </c>
      <c r="C773" s="361"/>
      <c r="D773" s="361"/>
      <c r="E773" s="361"/>
      <c r="F773" s="361"/>
      <c r="G773" s="361"/>
      <c r="H773" s="896">
        <f>(SUM(H12:H770)*'Summary Final'!$E27)</f>
        <v>0</v>
      </c>
      <c r="I773" s="361"/>
      <c r="J773" s="361"/>
      <c r="K773" s="361"/>
      <c r="L773" s="896">
        <f>SUM(L12:L770)*'Summary Final'!$E27</f>
        <v>0</v>
      </c>
      <c r="M773" s="361"/>
      <c r="N773" s="361"/>
      <c r="O773" s="361"/>
      <c r="P773" s="896">
        <f>SUM(P12:P770)*'Summary Final'!$E27</f>
        <v>0</v>
      </c>
      <c r="Q773" s="361"/>
      <c r="R773" s="361"/>
      <c r="S773" s="361"/>
      <c r="T773" s="896">
        <f>SUM(T12:T770)*'Summary Final'!$E27</f>
        <v>0</v>
      </c>
      <c r="U773" s="361"/>
      <c r="V773" s="361"/>
      <c r="W773" s="361"/>
      <c r="X773" s="896">
        <f>SUM(X12:X770)*'Summary Final'!$E27</f>
        <v>0</v>
      </c>
      <c r="Y773" s="361"/>
      <c r="Z773" s="361"/>
      <c r="AA773" s="361"/>
      <c r="AB773" s="896">
        <f>SUM(AB12:AB770)*'Summary Final'!$E27</f>
        <v>0</v>
      </c>
    </row>
    <row r="774" spans="1:28" x14ac:dyDescent="0.2">
      <c r="A774" s="363"/>
      <c r="B774" s="364" t="s">
        <v>3463</v>
      </c>
      <c r="C774" s="367"/>
      <c r="D774" s="367"/>
      <c r="E774" s="367"/>
      <c r="F774" s="367"/>
      <c r="G774" s="367"/>
      <c r="H774" s="368">
        <f>IF(COUNTIF(H13:H770,"No offer")&gt;0,"No Offer",SUM(H13:H770))</f>
        <v>0</v>
      </c>
      <c r="I774" s="367"/>
      <c r="J774" s="367"/>
      <c r="K774" s="367"/>
      <c r="L774" s="368">
        <f>IF(COUNTIF(L13:L770,"No offer")&gt;0,"No Offer",SUM(L13:L770))</f>
        <v>0</v>
      </c>
      <c r="M774" s="367"/>
      <c r="N774" s="367"/>
      <c r="O774" s="367"/>
      <c r="P774" s="368">
        <f>IF(COUNTIF(P13:P770,"No offer")&gt;0,"No Offer",SUM(P13:P770))</f>
        <v>0</v>
      </c>
      <c r="Q774" s="367"/>
      <c r="R774" s="367"/>
      <c r="S774" s="367"/>
      <c r="T774" s="368">
        <f>IF(COUNTIF(T13:T770,"No offer")&gt;0,"No Offer",SUM(T13:T770))</f>
        <v>0</v>
      </c>
      <c r="U774" s="367"/>
      <c r="V774" s="367"/>
      <c r="W774" s="367"/>
      <c r="X774" s="368">
        <f>IF(COUNTIF(X13:X770,"No offer")&gt;0,"No Offer",SUM(X13:X770))</f>
        <v>0</v>
      </c>
      <c r="Y774" s="367"/>
      <c r="Z774" s="367"/>
      <c r="AA774" s="367"/>
      <c r="AB774" s="368">
        <f>IF(COUNTIF(AB13:AB770,"No offer")&gt;0,"No Offer",SUM(AB13:AB770))</f>
        <v>0</v>
      </c>
    </row>
    <row r="775" spans="1:28" x14ac:dyDescent="0.2">
      <c r="A775" s="474"/>
      <c r="B775" s="475" t="s">
        <v>4048</v>
      </c>
      <c r="C775" s="476"/>
      <c r="D775" s="476"/>
      <c r="E775" s="476"/>
      <c r="F775" s="476"/>
      <c r="G775" s="370"/>
      <c r="H775" s="370">
        <f>SUM(H774:AB774)/H776</f>
        <v>0</v>
      </c>
    </row>
    <row r="776" spans="1:28" x14ac:dyDescent="0.2">
      <c r="A776" s="474"/>
      <c r="B776" s="475" t="s">
        <v>4049</v>
      </c>
      <c r="C776" s="476"/>
      <c r="D776" s="476"/>
      <c r="E776" s="476"/>
      <c r="F776" s="476"/>
      <c r="G776" s="370"/>
      <c r="H776" s="370">
        <f>6-COUNTIF(H774:AB774,"No offer")</f>
        <v>6</v>
      </c>
    </row>
  </sheetData>
  <sheetProtection algorithmName="SHA-512" hashValue="3go/dK60uMON6gpnlJW5LI5Fk5GnqyL3l79zx8HeB227oL/gLh+iWwMB0rfNPqpVliCC9qmfA8lCY/jvjlWeMg==" saltValue="Mly8Pn6TmVQ6ooyCaLvxHg==" spinCount="100000" sheet="1" objects="1" scenarios="1" selectLockedCells="1" selectUnlockedCells="1"/>
  <mergeCells count="7">
    <mergeCell ref="Y3:AB3"/>
    <mergeCell ref="E2:G2"/>
    <mergeCell ref="E3:H3"/>
    <mergeCell ref="I3:L3"/>
    <mergeCell ref="M3:P3"/>
    <mergeCell ref="Q3:T3"/>
    <mergeCell ref="U3:X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9B5F-184B-49CD-8376-A87D77773830}">
  <sheetPr codeName="Sheet35">
    <tabColor rgb="FF7030A0"/>
  </sheetPr>
  <dimension ref="A1:N776"/>
  <sheetViews>
    <sheetView topLeftCell="A52" zoomScaleNormal="100" workbookViewId="0">
      <selection activeCell="C384" sqref="C384"/>
    </sheetView>
  </sheetViews>
  <sheetFormatPr defaultColWidth="8.85546875" defaultRowHeight="12.75" x14ac:dyDescent="0.2"/>
  <cols>
    <col min="1" max="1" width="8.85546875" style="557"/>
    <col min="2" max="2" width="71.5703125" style="557" customWidth="1"/>
    <col min="3" max="7" width="8.85546875" style="557"/>
    <col min="8" max="9" width="10.5703125" style="557" customWidth="1"/>
    <col min="10" max="11" width="8.85546875" style="557"/>
    <col min="12" max="12" width="10.5703125" style="557" customWidth="1"/>
    <col min="13" max="16384" width="8.85546875" style="557"/>
  </cols>
  <sheetData>
    <row r="1" spans="1:14" ht="15.75" x14ac:dyDescent="0.2">
      <c r="A1" s="830" t="s">
        <v>2867</v>
      </c>
      <c r="B1" s="295"/>
      <c r="C1" s="831"/>
      <c r="D1" s="832"/>
      <c r="E1" s="832"/>
      <c r="F1" s="832"/>
      <c r="G1" s="832"/>
      <c r="H1" s="832"/>
      <c r="J1" s="831"/>
      <c r="K1" s="832"/>
      <c r="L1" s="832"/>
    </row>
    <row r="2" spans="1:14" ht="15.75" x14ac:dyDescent="0.2">
      <c r="A2" s="833"/>
      <c r="B2" s="295"/>
      <c r="C2" s="831"/>
      <c r="D2" s="831"/>
      <c r="E2" s="1081"/>
      <c r="F2" s="1081"/>
      <c r="G2" s="1081"/>
      <c r="H2" s="834"/>
      <c r="J2" s="831"/>
      <c r="K2" s="831"/>
      <c r="L2" s="834"/>
    </row>
    <row r="3" spans="1:14" ht="26.25" customHeight="1" x14ac:dyDescent="0.2">
      <c r="A3" s="651"/>
      <c r="B3" s="651"/>
      <c r="C3" s="1053" t="s">
        <v>4050</v>
      </c>
      <c r="D3" s="1053"/>
      <c r="E3" s="1056" t="s">
        <v>5</v>
      </c>
      <c r="F3" s="1056"/>
      <c r="G3" s="1056"/>
      <c r="H3" s="1056"/>
      <c r="I3" s="389"/>
      <c r="J3" s="1053" t="s">
        <v>4051</v>
      </c>
      <c r="K3" s="1053"/>
      <c r="L3" s="480"/>
    </row>
    <row r="4" spans="1:14" x14ac:dyDescent="0.2">
      <c r="A4" s="556" t="s">
        <v>1</v>
      </c>
      <c r="B4" s="464" t="s">
        <v>2</v>
      </c>
      <c r="C4" s="380" t="s">
        <v>3</v>
      </c>
      <c r="D4" s="234" t="s">
        <v>4</v>
      </c>
      <c r="E4" s="392" t="s">
        <v>382</v>
      </c>
      <c r="F4" s="392" t="s">
        <v>383</v>
      </c>
      <c r="G4" s="392" t="s">
        <v>384</v>
      </c>
      <c r="H4" s="393" t="s">
        <v>13</v>
      </c>
      <c r="I4" s="389"/>
      <c r="J4" s="380" t="s">
        <v>3</v>
      </c>
      <c r="K4" s="234" t="s">
        <v>4</v>
      </c>
      <c r="L4" s="393" t="s">
        <v>13</v>
      </c>
      <c r="M4" s="835"/>
      <c r="N4" s="835"/>
    </row>
    <row r="5" spans="1:14" x14ac:dyDescent="0.2">
      <c r="A5" s="838"/>
      <c r="B5" s="839" t="s">
        <v>2867</v>
      </c>
      <c r="C5" s="838"/>
      <c r="D5" s="838"/>
      <c r="E5" s="840"/>
      <c r="F5" s="840"/>
      <c r="G5" s="840"/>
      <c r="H5" s="840"/>
      <c r="J5" s="838"/>
      <c r="K5" s="838"/>
      <c r="L5" s="840"/>
    </row>
    <row r="6" spans="1:14" x14ac:dyDescent="0.2">
      <c r="A6" s="838"/>
      <c r="B6" s="839"/>
      <c r="C6" s="838"/>
      <c r="D6" s="838"/>
      <c r="E6" s="840"/>
      <c r="F6" s="840"/>
      <c r="G6" s="840"/>
      <c r="H6" s="840"/>
      <c r="J6" s="838"/>
      <c r="K6" s="838"/>
      <c r="L6" s="840"/>
    </row>
    <row r="7" spans="1:14" x14ac:dyDescent="0.2">
      <c r="A7" s="841"/>
      <c r="B7" s="842" t="s">
        <v>537</v>
      </c>
      <c r="C7" s="841"/>
      <c r="D7" s="841"/>
      <c r="E7" s="841"/>
      <c r="F7" s="841"/>
      <c r="G7" s="841"/>
      <c r="H7" s="841"/>
      <c r="J7" s="841"/>
      <c r="K7" s="841"/>
      <c r="L7" s="841"/>
    </row>
    <row r="8" spans="1:14" x14ac:dyDescent="0.2">
      <c r="A8" s="838"/>
      <c r="B8" s="839"/>
      <c r="C8" s="838"/>
      <c r="D8" s="838"/>
      <c r="E8" s="840"/>
      <c r="F8" s="840"/>
      <c r="G8" s="840"/>
      <c r="H8" s="840"/>
      <c r="J8" s="838"/>
      <c r="K8" s="838"/>
      <c r="L8" s="840"/>
    </row>
    <row r="9" spans="1:14" x14ac:dyDescent="0.2">
      <c r="A9" s="841"/>
      <c r="B9" s="842" t="s">
        <v>2873</v>
      </c>
      <c r="C9" s="841"/>
      <c r="D9" s="841"/>
      <c r="E9" s="841"/>
      <c r="F9" s="841"/>
      <c r="G9" s="841"/>
      <c r="H9" s="841"/>
      <c r="J9" s="841"/>
      <c r="K9" s="841"/>
      <c r="L9" s="841"/>
    </row>
    <row r="10" spans="1:14" x14ac:dyDescent="0.2">
      <c r="A10" s="843"/>
      <c r="B10" s="614"/>
      <c r="C10" s="843"/>
      <c r="D10" s="843"/>
      <c r="E10" s="844"/>
      <c r="F10" s="844"/>
      <c r="G10" s="844"/>
      <c r="H10" s="844"/>
      <c r="J10" s="843"/>
      <c r="K10" s="843"/>
      <c r="L10" s="844"/>
    </row>
    <row r="11" spans="1:14" x14ac:dyDescent="0.2">
      <c r="A11" s="846"/>
      <c r="B11" s="847" t="s">
        <v>2874</v>
      </c>
      <c r="C11" s="846"/>
      <c r="D11" s="846"/>
      <c r="E11" s="848" t="s">
        <v>2875</v>
      </c>
      <c r="F11" s="849" t="s">
        <v>2876</v>
      </c>
      <c r="G11" s="848" t="s">
        <v>2129</v>
      </c>
      <c r="H11" s="846"/>
      <c r="J11" s="846"/>
      <c r="K11" s="846"/>
      <c r="L11" s="846"/>
    </row>
    <row r="12" spans="1:14" x14ac:dyDescent="0.2">
      <c r="A12" s="843"/>
      <c r="B12" s="614"/>
      <c r="C12" s="843"/>
      <c r="D12" s="843"/>
      <c r="E12" s="850"/>
      <c r="F12" s="850"/>
      <c r="G12" s="850"/>
      <c r="H12" s="850"/>
      <c r="J12" s="843"/>
      <c r="K12" s="843"/>
      <c r="L12" s="850"/>
    </row>
    <row r="13" spans="1:14" ht="25.5" x14ac:dyDescent="0.2">
      <c r="A13" s="851" t="s">
        <v>2877</v>
      </c>
      <c r="B13" s="558" t="s">
        <v>2878</v>
      </c>
      <c r="C13" s="897"/>
      <c r="D13" s="851" t="s">
        <v>30</v>
      </c>
      <c r="E13" s="852">
        <v>127.09</v>
      </c>
      <c r="F13" s="852">
        <v>105.33</v>
      </c>
      <c r="G13" s="852">
        <v>99.82</v>
      </c>
      <c r="H13" s="853" t="str">
        <f>'Series 1200 Design'!H13</f>
        <v/>
      </c>
      <c r="J13" s="897"/>
      <c r="K13" s="851" t="s">
        <v>30</v>
      </c>
      <c r="L13" s="853" t="str">
        <f>'Series 1200 Final'!H13</f>
        <v/>
      </c>
    </row>
    <row r="14" spans="1:14" x14ac:dyDescent="0.2">
      <c r="A14" s="843"/>
      <c r="B14" s="614"/>
      <c r="C14" s="898"/>
      <c r="D14" s="843"/>
      <c r="E14" s="844"/>
      <c r="F14" s="844"/>
      <c r="G14" s="844"/>
      <c r="H14" s="844"/>
      <c r="J14" s="898"/>
      <c r="K14" s="843"/>
      <c r="L14" s="844"/>
    </row>
    <row r="15" spans="1:14" x14ac:dyDescent="0.2">
      <c r="A15" s="843"/>
      <c r="B15" s="614"/>
      <c r="C15" s="898"/>
      <c r="D15" s="843"/>
      <c r="E15" s="844"/>
      <c r="F15" s="844"/>
      <c r="G15" s="844"/>
      <c r="H15" s="844"/>
      <c r="J15" s="898"/>
      <c r="K15" s="843"/>
      <c r="L15" s="844"/>
    </row>
    <row r="16" spans="1:14" x14ac:dyDescent="0.2">
      <c r="A16" s="846"/>
      <c r="B16" s="847" t="s">
        <v>2879</v>
      </c>
      <c r="C16" s="899"/>
      <c r="D16" s="846"/>
      <c r="E16" s="858" t="s">
        <v>1059</v>
      </c>
      <c r="F16" s="859" t="s">
        <v>2162</v>
      </c>
      <c r="G16" s="858" t="s">
        <v>2129</v>
      </c>
      <c r="H16" s="860"/>
      <c r="J16" s="899"/>
      <c r="K16" s="846"/>
      <c r="L16" s="860"/>
    </row>
    <row r="17" spans="1:12" x14ac:dyDescent="0.2">
      <c r="A17" s="843"/>
      <c r="B17" s="614"/>
      <c r="C17" s="898"/>
      <c r="D17" s="843"/>
      <c r="E17" s="850"/>
      <c r="F17" s="850"/>
      <c r="G17" s="850"/>
      <c r="H17" s="850"/>
      <c r="J17" s="898"/>
      <c r="K17" s="843"/>
      <c r="L17" s="850"/>
    </row>
    <row r="18" spans="1:12" ht="25.5" x14ac:dyDescent="0.2">
      <c r="A18" s="851" t="s">
        <v>2880</v>
      </c>
      <c r="B18" s="558" t="s">
        <v>2881</v>
      </c>
      <c r="C18" s="897"/>
      <c r="D18" s="851" t="s">
        <v>30</v>
      </c>
      <c r="E18" s="852">
        <v>192.57</v>
      </c>
      <c r="F18" s="852">
        <v>149.05000000000001</v>
      </c>
      <c r="G18" s="852">
        <v>143.54</v>
      </c>
      <c r="H18" s="853" t="str">
        <f>'Series 1200 Design'!H18</f>
        <v/>
      </c>
      <c r="J18" s="897"/>
      <c r="K18" s="851" t="s">
        <v>30</v>
      </c>
      <c r="L18" s="853" t="str">
        <f>'Series 1200 Final'!H18</f>
        <v/>
      </c>
    </row>
    <row r="19" spans="1:12" x14ac:dyDescent="0.2">
      <c r="A19" s="861"/>
      <c r="B19" s="596"/>
      <c r="C19" s="897"/>
      <c r="D19" s="861"/>
      <c r="E19" s="852"/>
      <c r="F19" s="852"/>
      <c r="G19" s="852"/>
      <c r="H19" s="862"/>
      <c r="J19" s="897"/>
      <c r="K19" s="861"/>
      <c r="L19" s="862"/>
    </row>
    <row r="20" spans="1:12" ht="25.5" x14ac:dyDescent="0.2">
      <c r="A20" s="851" t="s">
        <v>2882</v>
      </c>
      <c r="B20" s="558" t="s">
        <v>2883</v>
      </c>
      <c r="C20" s="897"/>
      <c r="D20" s="851" t="s">
        <v>30</v>
      </c>
      <c r="E20" s="852">
        <v>196.56</v>
      </c>
      <c r="F20" s="852">
        <v>153.04</v>
      </c>
      <c r="G20" s="852">
        <v>147.54</v>
      </c>
      <c r="H20" s="853" t="str">
        <f>'Series 1200 Design'!H20</f>
        <v/>
      </c>
      <c r="J20" s="897"/>
      <c r="K20" s="851" t="s">
        <v>30</v>
      </c>
      <c r="L20" s="853" t="str">
        <f>'Series 1200 Final'!H20</f>
        <v/>
      </c>
    </row>
    <row r="21" spans="1:12" x14ac:dyDescent="0.2">
      <c r="A21" s="861"/>
      <c r="B21" s="596"/>
      <c r="C21" s="897"/>
      <c r="D21" s="861"/>
      <c r="E21" s="852"/>
      <c r="F21" s="852"/>
      <c r="G21" s="852"/>
      <c r="H21" s="862"/>
      <c r="J21" s="897"/>
      <c r="K21" s="861"/>
      <c r="L21" s="862"/>
    </row>
    <row r="22" spans="1:12" ht="25.5" x14ac:dyDescent="0.2">
      <c r="A22" s="851" t="s">
        <v>2884</v>
      </c>
      <c r="B22" s="558" t="s">
        <v>2885</v>
      </c>
      <c r="C22" s="897"/>
      <c r="D22" s="851" t="s">
        <v>30</v>
      </c>
      <c r="E22" s="852">
        <v>308.37</v>
      </c>
      <c r="F22" s="852">
        <v>264.83999999999997</v>
      </c>
      <c r="G22" s="852">
        <v>259.33999999999997</v>
      </c>
      <c r="H22" s="853" t="str">
        <f>'Series 1200 Design'!H22</f>
        <v/>
      </c>
      <c r="J22" s="897"/>
      <c r="K22" s="851" t="s">
        <v>30</v>
      </c>
      <c r="L22" s="853" t="str">
        <f>'Series 1200 Final'!H22</f>
        <v/>
      </c>
    </row>
    <row r="23" spans="1:12" x14ac:dyDescent="0.2">
      <c r="A23" s="861"/>
      <c r="B23" s="596"/>
      <c r="C23" s="897"/>
      <c r="D23" s="861"/>
      <c r="E23" s="852"/>
      <c r="F23" s="852"/>
      <c r="G23" s="852"/>
      <c r="H23" s="862"/>
      <c r="J23" s="897"/>
      <c r="K23" s="861"/>
      <c r="L23" s="862"/>
    </row>
    <row r="24" spans="1:12" ht="25.5" x14ac:dyDescent="0.2">
      <c r="A24" s="851" t="s">
        <v>2886</v>
      </c>
      <c r="B24" s="558" t="s">
        <v>2887</v>
      </c>
      <c r="C24" s="897"/>
      <c r="D24" s="851" t="s">
        <v>30</v>
      </c>
      <c r="E24" s="852">
        <v>200.56</v>
      </c>
      <c r="F24" s="852">
        <v>157.03</v>
      </c>
      <c r="G24" s="852">
        <v>151.53</v>
      </c>
      <c r="H24" s="853" t="str">
        <f>'Series 1200 Design'!H24</f>
        <v/>
      </c>
      <c r="J24" s="897"/>
      <c r="K24" s="851" t="s">
        <v>30</v>
      </c>
      <c r="L24" s="853" t="str">
        <f>'Series 1200 Final'!H24</f>
        <v/>
      </c>
    </row>
    <row r="25" spans="1:12" x14ac:dyDescent="0.2">
      <c r="A25" s="861"/>
      <c r="B25" s="596"/>
      <c r="C25" s="897"/>
      <c r="D25" s="861"/>
      <c r="E25" s="852"/>
      <c r="F25" s="852"/>
      <c r="G25" s="852"/>
      <c r="H25" s="862"/>
      <c r="J25" s="897"/>
      <c r="K25" s="861"/>
      <c r="L25" s="862"/>
    </row>
    <row r="26" spans="1:12" ht="25.5" x14ac:dyDescent="0.2">
      <c r="A26" s="851" t="s">
        <v>2888</v>
      </c>
      <c r="B26" s="558" t="s">
        <v>2889</v>
      </c>
      <c r="C26" s="897"/>
      <c r="D26" s="851" t="s">
        <v>30</v>
      </c>
      <c r="E26" s="852">
        <v>204.55</v>
      </c>
      <c r="F26" s="852">
        <v>161.03</v>
      </c>
      <c r="G26" s="852">
        <v>155.52000000000001</v>
      </c>
      <c r="H26" s="853" t="str">
        <f>'Series 1200 Design'!H26</f>
        <v/>
      </c>
      <c r="J26" s="897"/>
      <c r="K26" s="851" t="s">
        <v>30</v>
      </c>
      <c r="L26" s="853" t="str">
        <f>'Series 1200 Final'!H26</f>
        <v/>
      </c>
    </row>
    <row r="27" spans="1:12" x14ac:dyDescent="0.2">
      <c r="A27" s="861"/>
      <c r="B27" s="596"/>
      <c r="C27" s="897"/>
      <c r="D27" s="861"/>
      <c r="E27" s="852"/>
      <c r="F27" s="852"/>
      <c r="G27" s="852"/>
      <c r="H27" s="862"/>
      <c r="J27" s="897"/>
      <c r="K27" s="861"/>
      <c r="L27" s="862"/>
    </row>
    <row r="28" spans="1:12" ht="25.5" x14ac:dyDescent="0.2">
      <c r="A28" s="851" t="s">
        <v>2890</v>
      </c>
      <c r="B28" s="558" t="s">
        <v>2891</v>
      </c>
      <c r="C28" s="897"/>
      <c r="D28" s="851" t="s">
        <v>30</v>
      </c>
      <c r="E28" s="852">
        <v>508.02</v>
      </c>
      <c r="F28" s="852">
        <v>464.49</v>
      </c>
      <c r="G28" s="852">
        <v>458.99</v>
      </c>
      <c r="H28" s="853" t="str">
        <f>'Series 1200 Design'!H28</f>
        <v/>
      </c>
      <c r="J28" s="897"/>
      <c r="K28" s="851" t="s">
        <v>30</v>
      </c>
      <c r="L28" s="853" t="str">
        <f>'Series 1200 Final'!H28</f>
        <v/>
      </c>
    </row>
    <row r="29" spans="1:12" x14ac:dyDescent="0.2">
      <c r="A29" s="861"/>
      <c r="B29" s="558"/>
      <c r="C29" s="897"/>
      <c r="D29" s="851"/>
      <c r="E29" s="852"/>
      <c r="F29" s="852"/>
      <c r="G29" s="852"/>
      <c r="H29" s="862"/>
      <c r="J29" s="897"/>
      <c r="K29" s="851"/>
      <c r="L29" s="862"/>
    </row>
    <row r="30" spans="1:12" x14ac:dyDescent="0.2">
      <c r="A30" s="851" t="s">
        <v>2892</v>
      </c>
      <c r="B30" s="558" t="s">
        <v>2893</v>
      </c>
      <c r="C30" s="897"/>
      <c r="D30" s="851" t="s">
        <v>30</v>
      </c>
      <c r="E30" s="852">
        <v>61.47</v>
      </c>
      <c r="F30" s="852">
        <v>61.47</v>
      </c>
      <c r="G30" s="852">
        <v>61.47</v>
      </c>
      <c r="H30" s="853" t="str">
        <f>'Series 1200 Design'!H30</f>
        <v/>
      </c>
      <c r="J30" s="897"/>
      <c r="K30" s="851" t="s">
        <v>30</v>
      </c>
      <c r="L30" s="853" t="str">
        <f>'Series 1200 Final'!H30</f>
        <v/>
      </c>
    </row>
    <row r="31" spans="1:12" x14ac:dyDescent="0.2">
      <c r="A31" s="851"/>
      <c r="B31" s="558"/>
      <c r="C31" s="897"/>
      <c r="D31" s="851"/>
      <c r="E31" s="864"/>
      <c r="F31" s="864"/>
      <c r="G31" s="864"/>
      <c r="H31" s="862"/>
      <c r="J31" s="897"/>
      <c r="K31" s="851"/>
      <c r="L31" s="862"/>
    </row>
    <row r="32" spans="1:12" x14ac:dyDescent="0.2">
      <c r="A32" s="846"/>
      <c r="B32" s="847" t="s">
        <v>2894</v>
      </c>
      <c r="C32" s="899"/>
      <c r="D32" s="846"/>
      <c r="E32" s="858" t="s">
        <v>1059</v>
      </c>
      <c r="F32" s="859" t="s">
        <v>2162</v>
      </c>
      <c r="G32" s="858" t="s">
        <v>2129</v>
      </c>
      <c r="H32" s="860"/>
      <c r="J32" s="899"/>
      <c r="K32" s="846"/>
      <c r="L32" s="860"/>
    </row>
    <row r="33" spans="1:12" x14ac:dyDescent="0.2">
      <c r="A33" s="843"/>
      <c r="B33" s="614"/>
      <c r="C33" s="898"/>
      <c r="D33" s="843"/>
      <c r="E33" s="850"/>
      <c r="F33" s="850"/>
      <c r="G33" s="850"/>
      <c r="H33" s="850"/>
      <c r="J33" s="898"/>
      <c r="K33" s="843"/>
      <c r="L33" s="850"/>
    </row>
    <row r="34" spans="1:12" ht="25.5" x14ac:dyDescent="0.2">
      <c r="A34" s="851" t="s">
        <v>2895</v>
      </c>
      <c r="B34" s="558" t="s">
        <v>2881</v>
      </c>
      <c r="C34" s="897"/>
      <c r="D34" s="851" t="s">
        <v>30</v>
      </c>
      <c r="E34" s="852">
        <v>207.21</v>
      </c>
      <c r="F34" s="852">
        <v>163.69</v>
      </c>
      <c r="G34" s="852">
        <v>158.18</v>
      </c>
      <c r="H34" s="853" t="str">
        <f>'Series 1200 Design'!H34</f>
        <v/>
      </c>
      <c r="J34" s="897"/>
      <c r="K34" s="851" t="s">
        <v>30</v>
      </c>
      <c r="L34" s="853" t="str">
        <f>'Series 1200 Final'!H34</f>
        <v/>
      </c>
    </row>
    <row r="35" spans="1:12" x14ac:dyDescent="0.2">
      <c r="A35" s="861"/>
      <c r="B35" s="596"/>
      <c r="C35" s="897"/>
      <c r="D35" s="861"/>
      <c r="E35" s="852"/>
      <c r="F35" s="852"/>
      <c r="G35" s="852"/>
      <c r="H35" s="862"/>
      <c r="J35" s="897"/>
      <c r="K35" s="861"/>
      <c r="L35" s="862"/>
    </row>
    <row r="36" spans="1:12" ht="25.5" x14ac:dyDescent="0.2">
      <c r="A36" s="851" t="s">
        <v>2896</v>
      </c>
      <c r="B36" s="558" t="s">
        <v>2883</v>
      </c>
      <c r="C36" s="897"/>
      <c r="D36" s="851" t="s">
        <v>30</v>
      </c>
      <c r="E36" s="852">
        <v>212.54</v>
      </c>
      <c r="F36" s="852">
        <v>169.01</v>
      </c>
      <c r="G36" s="852">
        <v>163.51</v>
      </c>
      <c r="H36" s="853" t="str">
        <f>'Series 1200 Design'!H36</f>
        <v/>
      </c>
      <c r="J36" s="897"/>
      <c r="K36" s="851" t="s">
        <v>30</v>
      </c>
      <c r="L36" s="853" t="str">
        <f>'Series 1200 Final'!H36</f>
        <v/>
      </c>
    </row>
    <row r="37" spans="1:12" x14ac:dyDescent="0.2">
      <c r="A37" s="861"/>
      <c r="B37" s="596"/>
      <c r="C37" s="897"/>
      <c r="D37" s="861"/>
      <c r="E37" s="852"/>
      <c r="F37" s="852"/>
      <c r="G37" s="852"/>
      <c r="H37" s="862"/>
      <c r="J37" s="897"/>
      <c r="K37" s="861"/>
      <c r="L37" s="862"/>
    </row>
    <row r="38" spans="1:12" ht="25.5" x14ac:dyDescent="0.2">
      <c r="A38" s="851" t="s">
        <v>2897</v>
      </c>
      <c r="B38" s="558" t="s">
        <v>2885</v>
      </c>
      <c r="C38" s="897"/>
      <c r="D38" s="851" t="s">
        <v>30</v>
      </c>
      <c r="E38" s="852">
        <v>308.37</v>
      </c>
      <c r="F38" s="852">
        <v>264.83999999999997</v>
      </c>
      <c r="G38" s="852">
        <v>259.33999999999997</v>
      </c>
      <c r="H38" s="853" t="str">
        <f>'Series 1200 Design'!H38</f>
        <v/>
      </c>
      <c r="J38" s="897"/>
      <c r="K38" s="851" t="s">
        <v>30</v>
      </c>
      <c r="L38" s="853" t="str">
        <f>'Series 1200 Final'!H38</f>
        <v/>
      </c>
    </row>
    <row r="39" spans="1:12" x14ac:dyDescent="0.2">
      <c r="A39" s="861"/>
      <c r="B39" s="596"/>
      <c r="C39" s="897"/>
      <c r="D39" s="861"/>
      <c r="E39" s="852"/>
      <c r="F39" s="852"/>
      <c r="G39" s="852"/>
      <c r="H39" s="862"/>
      <c r="J39" s="897"/>
      <c r="K39" s="861"/>
      <c r="L39" s="862"/>
    </row>
    <row r="40" spans="1:12" ht="25.5" x14ac:dyDescent="0.2">
      <c r="A40" s="851" t="s">
        <v>2898</v>
      </c>
      <c r="B40" s="558" t="s">
        <v>2887</v>
      </c>
      <c r="C40" s="897"/>
      <c r="D40" s="851" t="s">
        <v>30</v>
      </c>
      <c r="E40" s="852">
        <v>217.86</v>
      </c>
      <c r="F40" s="852">
        <v>174.34</v>
      </c>
      <c r="G40" s="852">
        <v>168.83</v>
      </c>
      <c r="H40" s="853" t="str">
        <f>'Series 1200 Design'!H40</f>
        <v/>
      </c>
      <c r="J40" s="897"/>
      <c r="K40" s="851" t="s">
        <v>30</v>
      </c>
      <c r="L40" s="853" t="str">
        <f>'Series 1200 Final'!H40</f>
        <v/>
      </c>
    </row>
    <row r="41" spans="1:12" x14ac:dyDescent="0.2">
      <c r="A41" s="861"/>
      <c r="B41" s="596"/>
      <c r="C41" s="897"/>
      <c r="D41" s="861"/>
      <c r="E41" s="852"/>
      <c r="F41" s="852"/>
      <c r="G41" s="852"/>
      <c r="H41" s="862"/>
      <c r="J41" s="897"/>
      <c r="K41" s="861"/>
      <c r="L41" s="862"/>
    </row>
    <row r="42" spans="1:12" ht="25.5" x14ac:dyDescent="0.2">
      <c r="A42" s="851" t="s">
        <v>2899</v>
      </c>
      <c r="B42" s="558" t="s">
        <v>2889</v>
      </c>
      <c r="C42" s="897"/>
      <c r="D42" s="851" t="s">
        <v>30</v>
      </c>
      <c r="E42" s="852">
        <v>223.18</v>
      </c>
      <c r="F42" s="852">
        <v>179.66</v>
      </c>
      <c r="G42" s="852">
        <v>174.16</v>
      </c>
      <c r="H42" s="853" t="str">
        <f>'Series 1200 Design'!H42</f>
        <v/>
      </c>
      <c r="J42" s="897"/>
      <c r="K42" s="851" t="s">
        <v>30</v>
      </c>
      <c r="L42" s="853" t="str">
        <f>'Series 1200 Final'!H42</f>
        <v/>
      </c>
    </row>
    <row r="43" spans="1:12" x14ac:dyDescent="0.2">
      <c r="A43" s="861"/>
      <c r="B43" s="596"/>
      <c r="C43" s="897"/>
      <c r="D43" s="861"/>
      <c r="E43" s="852"/>
      <c r="F43" s="852"/>
      <c r="G43" s="852"/>
      <c r="H43" s="862"/>
      <c r="J43" s="897"/>
      <c r="K43" s="861"/>
      <c r="L43" s="862"/>
    </row>
    <row r="44" spans="1:12" ht="25.5" x14ac:dyDescent="0.2">
      <c r="A44" s="851" t="s">
        <v>2900</v>
      </c>
      <c r="B44" s="558" t="s">
        <v>2891</v>
      </c>
      <c r="C44" s="897"/>
      <c r="D44" s="851" t="s">
        <v>30</v>
      </c>
      <c r="E44" s="852">
        <v>551.94000000000005</v>
      </c>
      <c r="F44" s="852">
        <v>508.42</v>
      </c>
      <c r="G44" s="852">
        <v>458.99</v>
      </c>
      <c r="H44" s="853" t="str">
        <f>'Series 1200 Design'!H44</f>
        <v/>
      </c>
      <c r="J44" s="897"/>
      <c r="K44" s="851" t="s">
        <v>30</v>
      </c>
      <c r="L44" s="853" t="str">
        <f>'Series 1200 Final'!H44</f>
        <v/>
      </c>
    </row>
    <row r="45" spans="1:12" x14ac:dyDescent="0.2">
      <c r="A45" s="861"/>
      <c r="B45" s="558"/>
      <c r="C45" s="897"/>
      <c r="D45" s="851"/>
      <c r="E45" s="852"/>
      <c r="F45" s="852"/>
      <c r="G45" s="852"/>
      <c r="H45" s="862"/>
      <c r="J45" s="897"/>
      <c r="K45" s="851"/>
      <c r="L45" s="862"/>
    </row>
    <row r="46" spans="1:12" x14ac:dyDescent="0.2">
      <c r="A46" s="851" t="s">
        <v>2901</v>
      </c>
      <c r="B46" s="558" t="s">
        <v>2893</v>
      </c>
      <c r="C46" s="897"/>
      <c r="D46" s="851" t="s">
        <v>30</v>
      </c>
      <c r="E46" s="852">
        <v>61.47</v>
      </c>
      <c r="F46" s="852">
        <v>61.47</v>
      </c>
      <c r="G46" s="852">
        <v>61.47</v>
      </c>
      <c r="H46" s="853" t="str">
        <f>'Series 1200 Design'!H46</f>
        <v/>
      </c>
      <c r="J46" s="897"/>
      <c r="K46" s="851" t="s">
        <v>30</v>
      </c>
      <c r="L46" s="853" t="str">
        <f>'Series 1200 Final'!H46</f>
        <v/>
      </c>
    </row>
    <row r="47" spans="1:12" x14ac:dyDescent="0.2">
      <c r="A47" s="851"/>
      <c r="B47" s="558"/>
      <c r="C47" s="897"/>
      <c r="D47" s="851"/>
      <c r="E47" s="864"/>
      <c r="F47" s="864"/>
      <c r="G47" s="864"/>
      <c r="H47" s="862"/>
      <c r="J47" s="897"/>
      <c r="K47" s="851"/>
      <c r="L47" s="862"/>
    </row>
    <row r="48" spans="1:12" ht="25.5" x14ac:dyDescent="0.2">
      <c r="A48" s="866"/>
      <c r="B48" s="847" t="s">
        <v>2902</v>
      </c>
      <c r="C48" s="899"/>
      <c r="D48" s="846"/>
      <c r="E48" s="858" t="s">
        <v>1059</v>
      </c>
      <c r="F48" s="859" t="s">
        <v>2162</v>
      </c>
      <c r="G48" s="858" t="s">
        <v>2129</v>
      </c>
      <c r="H48" s="860"/>
      <c r="J48" s="899"/>
      <c r="K48" s="846"/>
      <c r="L48" s="860"/>
    </row>
    <row r="49" spans="1:12" x14ac:dyDescent="0.2">
      <c r="A49" s="851"/>
      <c r="B49" s="614"/>
      <c r="C49" s="898"/>
      <c r="D49" s="843"/>
      <c r="E49" s="850"/>
      <c r="F49" s="850"/>
      <c r="G49" s="850"/>
      <c r="H49" s="862"/>
      <c r="J49" s="898"/>
      <c r="K49" s="843"/>
      <c r="L49" s="862"/>
    </row>
    <row r="50" spans="1:12" ht="25.5" x14ac:dyDescent="0.2">
      <c r="A50" s="851" t="s">
        <v>2903</v>
      </c>
      <c r="B50" s="558" t="s">
        <v>2904</v>
      </c>
      <c r="C50" s="897"/>
      <c r="D50" s="851" t="s">
        <v>30</v>
      </c>
      <c r="E50" s="852">
        <v>205.09</v>
      </c>
      <c r="F50" s="852">
        <v>161.57</v>
      </c>
      <c r="G50" s="852">
        <v>156.07</v>
      </c>
      <c r="H50" s="853" t="str">
        <f>'Series 1200 Design'!H50</f>
        <v/>
      </c>
      <c r="J50" s="897"/>
      <c r="K50" s="851" t="s">
        <v>30</v>
      </c>
      <c r="L50" s="853" t="str">
        <f>'Series 1200 Final'!H50</f>
        <v/>
      </c>
    </row>
    <row r="51" spans="1:12" x14ac:dyDescent="0.2">
      <c r="A51" s="851"/>
      <c r="B51" s="596"/>
      <c r="C51" s="897"/>
      <c r="D51" s="861"/>
      <c r="E51" s="852"/>
      <c r="F51" s="852"/>
      <c r="G51" s="852"/>
      <c r="H51" s="862"/>
      <c r="J51" s="897"/>
      <c r="K51" s="861"/>
      <c r="L51" s="862"/>
    </row>
    <row r="52" spans="1:12" ht="25.5" x14ac:dyDescent="0.2">
      <c r="A52" s="851" t="s">
        <v>2905</v>
      </c>
      <c r="B52" s="558" t="s">
        <v>2906</v>
      </c>
      <c r="C52" s="897"/>
      <c r="D52" s="851" t="s">
        <v>30</v>
      </c>
      <c r="E52" s="852">
        <v>209.09</v>
      </c>
      <c r="F52" s="852">
        <v>165.56</v>
      </c>
      <c r="G52" s="852">
        <v>160.06</v>
      </c>
      <c r="H52" s="853" t="str">
        <f>'Series 1200 Design'!H52</f>
        <v/>
      </c>
      <c r="J52" s="897"/>
      <c r="K52" s="851" t="s">
        <v>30</v>
      </c>
      <c r="L52" s="853" t="str">
        <f>'Series 1200 Final'!H52</f>
        <v/>
      </c>
    </row>
    <row r="53" spans="1:12" x14ac:dyDescent="0.2">
      <c r="A53" s="851"/>
      <c r="B53" s="596"/>
      <c r="C53" s="897"/>
      <c r="D53" s="861"/>
      <c r="E53" s="852"/>
      <c r="F53" s="852"/>
      <c r="G53" s="852"/>
      <c r="H53" s="862"/>
      <c r="J53" s="897"/>
      <c r="K53" s="861"/>
      <c r="L53" s="862"/>
    </row>
    <row r="54" spans="1:12" ht="38.25" x14ac:dyDescent="0.2">
      <c r="A54" s="851" t="s">
        <v>2907</v>
      </c>
      <c r="B54" s="558" t="s">
        <v>2908</v>
      </c>
      <c r="C54" s="897"/>
      <c r="D54" s="851" t="s">
        <v>30</v>
      </c>
      <c r="E54" s="852">
        <v>320.89</v>
      </c>
      <c r="F54" s="852">
        <v>277.37</v>
      </c>
      <c r="G54" s="852">
        <v>271.86</v>
      </c>
      <c r="H54" s="853" t="str">
        <f>'Series 1200 Design'!H54</f>
        <v/>
      </c>
      <c r="J54" s="897"/>
      <c r="K54" s="851" t="s">
        <v>30</v>
      </c>
      <c r="L54" s="853" t="str">
        <f>'Series 1200 Final'!H54</f>
        <v/>
      </c>
    </row>
    <row r="55" spans="1:12" x14ac:dyDescent="0.2">
      <c r="A55" s="851"/>
      <c r="B55" s="596"/>
      <c r="C55" s="897"/>
      <c r="D55" s="861"/>
      <c r="E55" s="852"/>
      <c r="F55" s="852"/>
      <c r="G55" s="852"/>
      <c r="H55" s="862"/>
      <c r="J55" s="897"/>
      <c r="K55" s="861"/>
      <c r="L55" s="862"/>
    </row>
    <row r="56" spans="1:12" ht="25.5" x14ac:dyDescent="0.2">
      <c r="A56" s="851" t="s">
        <v>2909</v>
      </c>
      <c r="B56" s="558" t="s">
        <v>2910</v>
      </c>
      <c r="C56" s="897"/>
      <c r="D56" s="851" t="s">
        <v>30</v>
      </c>
      <c r="E56" s="852">
        <v>213.08</v>
      </c>
      <c r="F56" s="852">
        <v>169.56</v>
      </c>
      <c r="G56" s="852">
        <v>164.05</v>
      </c>
      <c r="H56" s="853" t="str">
        <f>'Series 1200 Design'!H56</f>
        <v/>
      </c>
      <c r="J56" s="897"/>
      <c r="K56" s="851" t="s">
        <v>30</v>
      </c>
      <c r="L56" s="853" t="str">
        <f>'Series 1200 Final'!H56</f>
        <v/>
      </c>
    </row>
    <row r="57" spans="1:12" x14ac:dyDescent="0.2">
      <c r="A57" s="851"/>
      <c r="B57" s="596"/>
      <c r="C57" s="897"/>
      <c r="D57" s="861"/>
      <c r="E57" s="852"/>
      <c r="F57" s="852"/>
      <c r="G57" s="852"/>
      <c r="H57" s="862"/>
      <c r="J57" s="897"/>
      <c r="K57" s="861"/>
      <c r="L57" s="862"/>
    </row>
    <row r="58" spans="1:12" ht="25.5" x14ac:dyDescent="0.2">
      <c r="A58" s="851" t="s">
        <v>2911</v>
      </c>
      <c r="B58" s="558" t="s">
        <v>2912</v>
      </c>
      <c r="C58" s="897"/>
      <c r="D58" s="851" t="s">
        <v>30</v>
      </c>
      <c r="E58" s="852">
        <v>217.07</v>
      </c>
      <c r="F58" s="852">
        <v>173.55</v>
      </c>
      <c r="G58" s="852">
        <v>168.04</v>
      </c>
      <c r="H58" s="853" t="str">
        <f>'Series 1200 Design'!H58</f>
        <v/>
      </c>
      <c r="J58" s="897"/>
      <c r="K58" s="851" t="s">
        <v>30</v>
      </c>
      <c r="L58" s="853" t="str">
        <f>'Series 1200 Final'!H58</f>
        <v/>
      </c>
    </row>
    <row r="59" spans="1:12" x14ac:dyDescent="0.2">
      <c r="A59" s="851"/>
      <c r="B59" s="596"/>
      <c r="C59" s="897"/>
      <c r="D59" s="861"/>
      <c r="E59" s="852"/>
      <c r="F59" s="852"/>
      <c r="G59" s="852"/>
      <c r="H59" s="862"/>
      <c r="J59" s="897"/>
      <c r="K59" s="861"/>
      <c r="L59" s="862"/>
    </row>
    <row r="60" spans="1:12" ht="38.25" x14ac:dyDescent="0.2">
      <c r="A60" s="851" t="s">
        <v>2913</v>
      </c>
      <c r="B60" s="558" t="s">
        <v>2914</v>
      </c>
      <c r="C60" s="897"/>
      <c r="D60" s="851" t="s">
        <v>30</v>
      </c>
      <c r="E60" s="852">
        <v>520.54</v>
      </c>
      <c r="F60" s="852">
        <v>477.02</v>
      </c>
      <c r="G60" s="852">
        <v>471.51</v>
      </c>
      <c r="H60" s="853" t="str">
        <f>'Series 1200 Design'!H60</f>
        <v/>
      </c>
      <c r="J60" s="897"/>
      <c r="K60" s="851" t="s">
        <v>30</v>
      </c>
      <c r="L60" s="853" t="str">
        <f>'Series 1200 Final'!H60</f>
        <v/>
      </c>
    </row>
    <row r="61" spans="1:12" x14ac:dyDescent="0.2">
      <c r="A61" s="851"/>
      <c r="B61" s="558"/>
      <c r="C61" s="897"/>
      <c r="D61" s="851"/>
      <c r="E61" s="852"/>
      <c r="F61" s="852"/>
      <c r="G61" s="852"/>
      <c r="H61" s="862"/>
      <c r="J61" s="897"/>
      <c r="K61" s="851"/>
      <c r="L61" s="862"/>
    </row>
    <row r="62" spans="1:12" ht="25.5" x14ac:dyDescent="0.2">
      <c r="A62" s="851" t="s">
        <v>2915</v>
      </c>
      <c r="B62" s="558" t="s">
        <v>2916</v>
      </c>
      <c r="C62" s="897"/>
      <c r="D62" s="851" t="s">
        <v>30</v>
      </c>
      <c r="E62" s="852">
        <v>237.23</v>
      </c>
      <c r="F62" s="852">
        <v>193.71</v>
      </c>
      <c r="G62" s="852">
        <v>193.71</v>
      </c>
      <c r="H62" s="853" t="str">
        <f>'Series 1200 Design'!H62</f>
        <v/>
      </c>
      <c r="J62" s="897"/>
      <c r="K62" s="851" t="s">
        <v>30</v>
      </c>
      <c r="L62" s="853" t="str">
        <f>'Series 1200 Final'!H62</f>
        <v/>
      </c>
    </row>
    <row r="63" spans="1:12" x14ac:dyDescent="0.2">
      <c r="A63" s="851"/>
      <c r="B63" s="596"/>
      <c r="C63" s="897"/>
      <c r="D63" s="861"/>
      <c r="E63" s="852"/>
      <c r="F63" s="852"/>
      <c r="G63" s="852"/>
      <c r="H63" s="862"/>
      <c r="J63" s="897"/>
      <c r="K63" s="861"/>
      <c r="L63" s="862"/>
    </row>
    <row r="64" spans="1:12" ht="25.5" x14ac:dyDescent="0.2">
      <c r="A64" s="851" t="s">
        <v>2917</v>
      </c>
      <c r="B64" s="558" t="s">
        <v>2918</v>
      </c>
      <c r="C64" s="897"/>
      <c r="D64" s="851" t="s">
        <v>30</v>
      </c>
      <c r="E64" s="852">
        <v>248.29</v>
      </c>
      <c r="F64" s="852">
        <v>204.77</v>
      </c>
      <c r="G64" s="852">
        <v>199.26</v>
      </c>
      <c r="H64" s="853" t="str">
        <f>'Series 1200 Design'!H64</f>
        <v/>
      </c>
      <c r="J64" s="897"/>
      <c r="K64" s="851" t="s">
        <v>30</v>
      </c>
      <c r="L64" s="853" t="str">
        <f>'Series 1200 Final'!H64</f>
        <v/>
      </c>
    </row>
    <row r="65" spans="1:12" x14ac:dyDescent="0.2">
      <c r="A65" s="851"/>
      <c r="B65" s="558"/>
      <c r="C65" s="897"/>
      <c r="D65" s="851"/>
      <c r="E65" s="852"/>
      <c r="F65" s="852"/>
      <c r="G65" s="852"/>
      <c r="H65" s="862"/>
      <c r="J65" s="897"/>
      <c r="K65" s="851"/>
      <c r="L65" s="862"/>
    </row>
    <row r="66" spans="1:12" x14ac:dyDescent="0.2">
      <c r="A66" s="851" t="s">
        <v>2919</v>
      </c>
      <c r="B66" s="558" t="s">
        <v>2893</v>
      </c>
      <c r="C66" s="897"/>
      <c r="D66" s="851" t="s">
        <v>30</v>
      </c>
      <c r="E66" s="852">
        <v>61.47</v>
      </c>
      <c r="F66" s="852">
        <v>61.47</v>
      </c>
      <c r="G66" s="852">
        <v>61.47</v>
      </c>
      <c r="H66" s="853" t="str">
        <f>'Series 1200 Design'!H66</f>
        <v/>
      </c>
      <c r="J66" s="897"/>
      <c r="K66" s="851" t="s">
        <v>30</v>
      </c>
      <c r="L66" s="853" t="str">
        <f>'Series 1200 Final'!H66</f>
        <v/>
      </c>
    </row>
    <row r="67" spans="1:12" x14ac:dyDescent="0.2">
      <c r="A67" s="851"/>
      <c r="B67" s="558"/>
      <c r="C67" s="897"/>
      <c r="D67" s="851"/>
      <c r="E67" s="864"/>
      <c r="F67" s="864"/>
      <c r="G67" s="864"/>
      <c r="H67" s="862"/>
      <c r="J67" s="897"/>
      <c r="K67" s="851"/>
      <c r="L67" s="862"/>
    </row>
    <row r="68" spans="1:12" ht="25.5" x14ac:dyDescent="0.2">
      <c r="A68" s="866"/>
      <c r="B68" s="847" t="s">
        <v>2920</v>
      </c>
      <c r="C68" s="899"/>
      <c r="D68" s="846"/>
      <c r="E68" s="858" t="s">
        <v>1059</v>
      </c>
      <c r="F68" s="859" t="s">
        <v>2162</v>
      </c>
      <c r="G68" s="858" t="s">
        <v>2129</v>
      </c>
      <c r="H68" s="860"/>
      <c r="J68" s="899"/>
      <c r="K68" s="846"/>
      <c r="L68" s="860"/>
    </row>
    <row r="69" spans="1:12" x14ac:dyDescent="0.2">
      <c r="A69" s="851"/>
      <c r="B69" s="614"/>
      <c r="C69" s="898"/>
      <c r="D69" s="843"/>
      <c r="E69" s="850"/>
      <c r="F69" s="850"/>
      <c r="G69" s="850"/>
      <c r="H69" s="862"/>
      <c r="J69" s="898"/>
      <c r="K69" s="843"/>
      <c r="L69" s="862"/>
    </row>
    <row r="70" spans="1:12" ht="25.5" x14ac:dyDescent="0.2">
      <c r="A70" s="851" t="s">
        <v>2921</v>
      </c>
      <c r="B70" s="558" t="s">
        <v>2904</v>
      </c>
      <c r="C70" s="897"/>
      <c r="D70" s="851" t="s">
        <v>30</v>
      </c>
      <c r="E70" s="852">
        <v>219.74</v>
      </c>
      <c r="F70" s="852">
        <v>176.21</v>
      </c>
      <c r="G70" s="852">
        <v>170.71</v>
      </c>
      <c r="H70" s="853" t="str">
        <f>'Series 1200 Design'!H70</f>
        <v/>
      </c>
      <c r="J70" s="897"/>
      <c r="K70" s="851" t="s">
        <v>30</v>
      </c>
      <c r="L70" s="853" t="str">
        <f>'Series 1200 Final'!H70</f>
        <v/>
      </c>
    </row>
    <row r="71" spans="1:12" x14ac:dyDescent="0.2">
      <c r="A71" s="851"/>
      <c r="B71" s="596"/>
      <c r="C71" s="897"/>
      <c r="D71" s="861"/>
      <c r="E71" s="852"/>
      <c r="F71" s="852"/>
      <c r="G71" s="852"/>
      <c r="H71" s="862"/>
      <c r="J71" s="897"/>
      <c r="K71" s="861"/>
      <c r="L71" s="862"/>
    </row>
    <row r="72" spans="1:12" ht="25.5" x14ac:dyDescent="0.2">
      <c r="A72" s="851" t="s">
        <v>2922</v>
      </c>
      <c r="B72" s="558" t="s">
        <v>2906</v>
      </c>
      <c r="C72" s="897"/>
      <c r="D72" s="851" t="s">
        <v>30</v>
      </c>
      <c r="E72" s="852">
        <v>225.06</v>
      </c>
      <c r="F72" s="852">
        <v>181.54</v>
      </c>
      <c r="G72" s="852">
        <v>176.03</v>
      </c>
      <c r="H72" s="853" t="str">
        <f>'Series 1200 Design'!H72</f>
        <v/>
      </c>
      <c r="J72" s="897"/>
      <c r="K72" s="851" t="s">
        <v>30</v>
      </c>
      <c r="L72" s="853" t="str">
        <f>'Series 1200 Final'!H72</f>
        <v/>
      </c>
    </row>
    <row r="73" spans="1:12" x14ac:dyDescent="0.2">
      <c r="A73" s="851"/>
      <c r="B73" s="596"/>
      <c r="C73" s="897"/>
      <c r="D73" s="861"/>
      <c r="E73" s="852"/>
      <c r="F73" s="852"/>
      <c r="G73" s="852"/>
      <c r="H73" s="862"/>
      <c r="J73" s="897"/>
      <c r="K73" s="861"/>
      <c r="L73" s="862"/>
    </row>
    <row r="74" spans="1:12" ht="38.25" x14ac:dyDescent="0.2">
      <c r="A74" s="851" t="s">
        <v>2923</v>
      </c>
      <c r="B74" s="558" t="s">
        <v>2908</v>
      </c>
      <c r="C74" s="897"/>
      <c r="D74" s="851" t="s">
        <v>30</v>
      </c>
      <c r="E74" s="852">
        <v>320.89</v>
      </c>
      <c r="F74" s="852">
        <v>277.37</v>
      </c>
      <c r="G74" s="852">
        <v>271.86</v>
      </c>
      <c r="H74" s="853" t="str">
        <f>'Series 1200 Design'!H74</f>
        <v/>
      </c>
      <c r="J74" s="897"/>
      <c r="K74" s="851" t="s">
        <v>30</v>
      </c>
      <c r="L74" s="853" t="str">
        <f>'Series 1200 Final'!H74</f>
        <v/>
      </c>
    </row>
    <row r="75" spans="1:12" x14ac:dyDescent="0.2">
      <c r="A75" s="851"/>
      <c r="B75" s="596"/>
      <c r="C75" s="897"/>
      <c r="D75" s="861"/>
      <c r="E75" s="852"/>
      <c r="F75" s="852"/>
      <c r="G75" s="852"/>
      <c r="H75" s="862"/>
      <c r="J75" s="897"/>
      <c r="K75" s="861"/>
      <c r="L75" s="862"/>
    </row>
    <row r="76" spans="1:12" ht="25.5" x14ac:dyDescent="0.2">
      <c r="A76" s="851" t="s">
        <v>2924</v>
      </c>
      <c r="B76" s="558" t="s">
        <v>2910</v>
      </c>
      <c r="C76" s="897"/>
      <c r="D76" s="851" t="s">
        <v>30</v>
      </c>
      <c r="E76" s="852">
        <v>230.38</v>
      </c>
      <c r="F76" s="852">
        <v>186.86</v>
      </c>
      <c r="G76" s="852">
        <v>181.35</v>
      </c>
      <c r="H76" s="853" t="str">
        <f>'Series 1200 Design'!H76</f>
        <v/>
      </c>
      <c r="J76" s="897"/>
      <c r="K76" s="851" t="s">
        <v>30</v>
      </c>
      <c r="L76" s="853" t="str">
        <f>'Series 1200 Final'!H76</f>
        <v/>
      </c>
    </row>
    <row r="77" spans="1:12" x14ac:dyDescent="0.2">
      <c r="A77" s="851"/>
      <c r="B77" s="596"/>
      <c r="C77" s="897"/>
      <c r="D77" s="861"/>
      <c r="E77" s="852"/>
      <c r="F77" s="852"/>
      <c r="G77" s="852"/>
      <c r="H77" s="862"/>
      <c r="J77" s="897"/>
      <c r="K77" s="861"/>
      <c r="L77" s="862"/>
    </row>
    <row r="78" spans="1:12" ht="25.5" x14ac:dyDescent="0.2">
      <c r="A78" s="851" t="s">
        <v>2925</v>
      </c>
      <c r="B78" s="558" t="s">
        <v>2912</v>
      </c>
      <c r="C78" s="897"/>
      <c r="D78" s="851" t="s">
        <v>30</v>
      </c>
      <c r="E78" s="852">
        <v>235.71</v>
      </c>
      <c r="F78" s="852">
        <v>192.18</v>
      </c>
      <c r="G78" s="852">
        <v>186.68</v>
      </c>
      <c r="H78" s="853" t="str">
        <f>'Series 1200 Design'!H78</f>
        <v/>
      </c>
      <c r="J78" s="897"/>
      <c r="K78" s="851" t="s">
        <v>30</v>
      </c>
      <c r="L78" s="853" t="str">
        <f>'Series 1200 Final'!H78</f>
        <v/>
      </c>
    </row>
    <row r="79" spans="1:12" x14ac:dyDescent="0.2">
      <c r="A79" s="851"/>
      <c r="B79" s="596"/>
      <c r="C79" s="897"/>
      <c r="D79" s="861"/>
      <c r="E79" s="852"/>
      <c r="F79" s="852"/>
      <c r="G79" s="852"/>
      <c r="H79" s="862"/>
      <c r="J79" s="897"/>
      <c r="K79" s="861"/>
      <c r="L79" s="862"/>
    </row>
    <row r="80" spans="1:12" ht="38.25" x14ac:dyDescent="0.2">
      <c r="A80" s="851" t="s">
        <v>2926</v>
      </c>
      <c r="B80" s="558" t="s">
        <v>2914</v>
      </c>
      <c r="C80" s="897"/>
      <c r="D80" s="851" t="s">
        <v>30</v>
      </c>
      <c r="E80" s="852">
        <v>564.47</v>
      </c>
      <c r="F80" s="852">
        <v>520.94000000000005</v>
      </c>
      <c r="G80" s="852">
        <v>471.51</v>
      </c>
      <c r="H80" s="853" t="str">
        <f>'Series 1200 Design'!H80</f>
        <v/>
      </c>
      <c r="J80" s="897"/>
      <c r="K80" s="851" t="s">
        <v>30</v>
      </c>
      <c r="L80" s="853" t="str">
        <f>'Series 1200 Final'!H80</f>
        <v/>
      </c>
    </row>
    <row r="81" spans="1:12" x14ac:dyDescent="0.2">
      <c r="A81" s="851"/>
      <c r="B81" s="558"/>
      <c r="C81" s="897"/>
      <c r="D81" s="851"/>
      <c r="E81" s="852"/>
      <c r="F81" s="852"/>
      <c r="G81" s="852"/>
      <c r="H81" s="862"/>
      <c r="J81" s="897"/>
      <c r="K81" s="851"/>
      <c r="L81" s="862"/>
    </row>
    <row r="82" spans="1:12" ht="25.5" x14ac:dyDescent="0.2">
      <c r="A82" s="851" t="s">
        <v>2927</v>
      </c>
      <c r="B82" s="558" t="s">
        <v>2916</v>
      </c>
      <c r="C82" s="897"/>
      <c r="D82" s="851" t="s">
        <v>30</v>
      </c>
      <c r="E82" s="852">
        <v>249.8</v>
      </c>
      <c r="F82" s="852">
        <v>206.28</v>
      </c>
      <c r="G82" s="852">
        <v>200.78</v>
      </c>
      <c r="H82" s="853" t="str">
        <f>'Series 1200 Design'!H82</f>
        <v/>
      </c>
      <c r="J82" s="897"/>
      <c r="K82" s="851" t="s">
        <v>30</v>
      </c>
      <c r="L82" s="853" t="str">
        <f>'Series 1200 Final'!H82</f>
        <v/>
      </c>
    </row>
    <row r="83" spans="1:12" x14ac:dyDescent="0.2">
      <c r="A83" s="851"/>
      <c r="B83" s="596"/>
      <c r="C83" s="897"/>
      <c r="D83" s="861"/>
      <c r="E83" s="852"/>
      <c r="F83" s="852"/>
      <c r="G83" s="852"/>
      <c r="H83" s="862"/>
      <c r="J83" s="897"/>
      <c r="K83" s="861"/>
      <c r="L83" s="862"/>
    </row>
    <row r="84" spans="1:12" ht="25.5" x14ac:dyDescent="0.2">
      <c r="A84" s="851" t="s">
        <v>2928</v>
      </c>
      <c r="B84" s="558" t="s">
        <v>2918</v>
      </c>
      <c r="C84" s="897"/>
      <c r="D84" s="851" t="s">
        <v>30</v>
      </c>
      <c r="E84" s="852">
        <v>297.72000000000003</v>
      </c>
      <c r="F84" s="852">
        <v>254.2</v>
      </c>
      <c r="G84" s="852">
        <v>248.69</v>
      </c>
      <c r="H84" s="853" t="str">
        <f>'Series 1200 Design'!H84</f>
        <v/>
      </c>
      <c r="J84" s="897"/>
      <c r="K84" s="851" t="s">
        <v>30</v>
      </c>
      <c r="L84" s="853" t="str">
        <f>'Series 1200 Final'!H84</f>
        <v/>
      </c>
    </row>
    <row r="85" spans="1:12" x14ac:dyDescent="0.2">
      <c r="A85" s="851"/>
      <c r="B85" s="558"/>
      <c r="C85" s="897"/>
      <c r="D85" s="851"/>
      <c r="E85" s="852"/>
      <c r="F85" s="852"/>
      <c r="G85" s="852"/>
      <c r="H85" s="862"/>
      <c r="J85" s="897"/>
      <c r="K85" s="851"/>
      <c r="L85" s="862"/>
    </row>
    <row r="86" spans="1:12" x14ac:dyDescent="0.2">
      <c r="A86" s="851" t="s">
        <v>2929</v>
      </c>
      <c r="B86" s="558" t="s">
        <v>2893</v>
      </c>
      <c r="C86" s="897"/>
      <c r="D86" s="851" t="s">
        <v>30</v>
      </c>
      <c r="E86" s="852">
        <v>61.47</v>
      </c>
      <c r="F86" s="852">
        <v>61.47</v>
      </c>
      <c r="G86" s="852">
        <v>61.47</v>
      </c>
      <c r="H86" s="853" t="str">
        <f>'Series 1200 Design'!H86</f>
        <v/>
      </c>
      <c r="J86" s="897"/>
      <c r="K86" s="851" t="s">
        <v>30</v>
      </c>
      <c r="L86" s="853" t="str">
        <f>'Series 1200 Final'!H86</f>
        <v/>
      </c>
    </row>
    <row r="87" spans="1:12" x14ac:dyDescent="0.2">
      <c r="A87" s="851"/>
      <c r="B87" s="558"/>
      <c r="C87" s="897"/>
      <c r="D87" s="851"/>
      <c r="E87" s="852"/>
      <c r="F87" s="852"/>
      <c r="G87" s="852"/>
      <c r="H87" s="862"/>
      <c r="J87" s="897"/>
      <c r="K87" s="851"/>
      <c r="L87" s="862"/>
    </row>
    <row r="88" spans="1:12" ht="25.5" x14ac:dyDescent="0.2">
      <c r="A88" s="866"/>
      <c r="B88" s="847" t="s">
        <v>2930</v>
      </c>
      <c r="C88" s="899"/>
      <c r="D88" s="846"/>
      <c r="E88" s="858" t="s">
        <v>1059</v>
      </c>
      <c r="F88" s="859" t="s">
        <v>2162</v>
      </c>
      <c r="G88" s="858" t="s">
        <v>2129</v>
      </c>
      <c r="H88" s="860"/>
      <c r="J88" s="899"/>
      <c r="K88" s="846"/>
      <c r="L88" s="860"/>
    </row>
    <row r="89" spans="1:12" x14ac:dyDescent="0.2">
      <c r="A89" s="851"/>
      <c r="B89" s="614"/>
      <c r="C89" s="898"/>
      <c r="D89" s="843"/>
      <c r="E89" s="852"/>
      <c r="F89" s="852"/>
      <c r="G89" s="852"/>
      <c r="H89" s="862"/>
      <c r="J89" s="898"/>
      <c r="K89" s="843"/>
      <c r="L89" s="862"/>
    </row>
    <row r="90" spans="1:12" ht="25.5" x14ac:dyDescent="0.2">
      <c r="A90" s="851" t="s">
        <v>2931</v>
      </c>
      <c r="B90" s="558" t="s">
        <v>2904</v>
      </c>
      <c r="C90" s="897"/>
      <c r="D90" s="851" t="s">
        <v>30</v>
      </c>
      <c r="E90" s="852">
        <v>233.95</v>
      </c>
      <c r="F90" s="852">
        <v>190.43</v>
      </c>
      <c r="G90" s="852">
        <v>184.92</v>
      </c>
      <c r="H90" s="853" t="str">
        <f>'Series 1200 Design'!H90</f>
        <v/>
      </c>
      <c r="J90" s="897"/>
      <c r="K90" s="851" t="s">
        <v>30</v>
      </c>
      <c r="L90" s="853" t="str">
        <f>'Series 1200 Final'!H90</f>
        <v/>
      </c>
    </row>
    <row r="91" spans="1:12" x14ac:dyDescent="0.2">
      <c r="A91" s="851"/>
      <c r="B91" s="596"/>
      <c r="C91" s="897"/>
      <c r="D91" s="861"/>
      <c r="E91" s="852"/>
      <c r="F91" s="852"/>
      <c r="G91" s="852"/>
      <c r="H91" s="862"/>
      <c r="J91" s="897"/>
      <c r="K91" s="861"/>
      <c r="L91" s="862"/>
    </row>
    <row r="92" spans="1:12" ht="25.5" x14ac:dyDescent="0.2">
      <c r="A92" s="851" t="s">
        <v>2932</v>
      </c>
      <c r="B92" s="558" t="s">
        <v>2906</v>
      </c>
      <c r="C92" s="897"/>
      <c r="D92" s="851" t="s">
        <v>30</v>
      </c>
      <c r="E92" s="852">
        <v>241.03</v>
      </c>
      <c r="F92" s="852">
        <v>197.51</v>
      </c>
      <c r="G92" s="852">
        <v>192</v>
      </c>
      <c r="H92" s="853" t="str">
        <f>'Series 1200 Design'!H92</f>
        <v/>
      </c>
      <c r="J92" s="897"/>
      <c r="K92" s="851" t="s">
        <v>30</v>
      </c>
      <c r="L92" s="853" t="str">
        <f>'Series 1200 Final'!H92</f>
        <v/>
      </c>
    </row>
    <row r="93" spans="1:12" x14ac:dyDescent="0.2">
      <c r="A93" s="851"/>
      <c r="B93" s="596"/>
      <c r="C93" s="897"/>
      <c r="D93" s="861"/>
      <c r="E93" s="852"/>
      <c r="F93" s="852"/>
      <c r="G93" s="852"/>
      <c r="H93" s="862"/>
      <c r="J93" s="897"/>
      <c r="K93" s="861"/>
      <c r="L93" s="862"/>
    </row>
    <row r="94" spans="1:12" ht="38.25" x14ac:dyDescent="0.2">
      <c r="A94" s="851" t="s">
        <v>2933</v>
      </c>
      <c r="B94" s="558" t="s">
        <v>2908</v>
      </c>
      <c r="C94" s="897"/>
      <c r="D94" s="851" t="s">
        <v>30</v>
      </c>
      <c r="E94" s="852">
        <v>360.82</v>
      </c>
      <c r="F94" s="852">
        <v>317.3</v>
      </c>
      <c r="G94" s="852">
        <v>311.79000000000002</v>
      </c>
      <c r="H94" s="853" t="str">
        <f>'Series 1200 Design'!H94</f>
        <v/>
      </c>
      <c r="J94" s="897"/>
      <c r="K94" s="851" t="s">
        <v>30</v>
      </c>
      <c r="L94" s="853" t="str">
        <f>'Series 1200 Final'!H94</f>
        <v/>
      </c>
    </row>
    <row r="95" spans="1:12" x14ac:dyDescent="0.2">
      <c r="A95" s="851"/>
      <c r="B95" s="596"/>
      <c r="C95" s="897"/>
      <c r="D95" s="861"/>
      <c r="E95" s="852"/>
      <c r="F95" s="852"/>
      <c r="G95" s="852"/>
      <c r="H95" s="862"/>
      <c r="J95" s="897"/>
      <c r="K95" s="861"/>
      <c r="L95" s="862"/>
    </row>
    <row r="96" spans="1:12" ht="25.5" x14ac:dyDescent="0.2">
      <c r="A96" s="851" t="s">
        <v>2934</v>
      </c>
      <c r="B96" s="558" t="s">
        <v>2910</v>
      </c>
      <c r="C96" s="897"/>
      <c r="D96" s="851" t="s">
        <v>30</v>
      </c>
      <c r="E96" s="852">
        <v>247.69</v>
      </c>
      <c r="F96" s="852">
        <v>204.16</v>
      </c>
      <c r="G96" s="852">
        <v>198.66</v>
      </c>
      <c r="H96" s="853" t="str">
        <f>'Series 1200 Design'!H96</f>
        <v/>
      </c>
      <c r="J96" s="897"/>
      <c r="K96" s="851" t="s">
        <v>30</v>
      </c>
      <c r="L96" s="853" t="str">
        <f>'Series 1200 Final'!H96</f>
        <v/>
      </c>
    </row>
    <row r="97" spans="1:12" x14ac:dyDescent="0.2">
      <c r="A97" s="851"/>
      <c r="B97" s="596"/>
      <c r="C97" s="897"/>
      <c r="D97" s="861"/>
      <c r="E97" s="852"/>
      <c r="F97" s="852"/>
      <c r="G97" s="852"/>
      <c r="H97" s="862"/>
      <c r="J97" s="897"/>
      <c r="K97" s="861"/>
      <c r="L97" s="862"/>
    </row>
    <row r="98" spans="1:12" ht="25.5" x14ac:dyDescent="0.2">
      <c r="A98" s="851" t="s">
        <v>2935</v>
      </c>
      <c r="B98" s="558" t="s">
        <v>2912</v>
      </c>
      <c r="C98" s="897"/>
      <c r="D98" s="851" t="s">
        <v>30</v>
      </c>
      <c r="E98" s="852">
        <v>254.34</v>
      </c>
      <c r="F98" s="852">
        <v>210.82</v>
      </c>
      <c r="G98" s="852">
        <v>205.31</v>
      </c>
      <c r="H98" s="853" t="str">
        <f>'Series 1200 Design'!H98</f>
        <v/>
      </c>
      <c r="J98" s="897"/>
      <c r="K98" s="851" t="s">
        <v>30</v>
      </c>
      <c r="L98" s="853" t="str">
        <f>'Series 1200 Final'!H98</f>
        <v/>
      </c>
    </row>
    <row r="99" spans="1:12" x14ac:dyDescent="0.2">
      <c r="A99" s="851"/>
      <c r="B99" s="596"/>
      <c r="C99" s="897"/>
      <c r="D99" s="861"/>
      <c r="E99" s="852"/>
      <c r="F99" s="852"/>
      <c r="G99" s="852"/>
      <c r="H99" s="862"/>
      <c r="J99" s="897"/>
      <c r="K99" s="861"/>
      <c r="L99" s="862"/>
    </row>
    <row r="100" spans="1:12" ht="38.25" x14ac:dyDescent="0.2">
      <c r="A100" s="851" t="s">
        <v>2936</v>
      </c>
      <c r="B100" s="558" t="s">
        <v>2914</v>
      </c>
      <c r="C100" s="897"/>
      <c r="D100" s="851" t="s">
        <v>30</v>
      </c>
      <c r="E100" s="852">
        <v>568.09</v>
      </c>
      <c r="F100" s="852">
        <v>480.65</v>
      </c>
      <c r="G100" s="852">
        <v>475.14</v>
      </c>
      <c r="H100" s="853" t="str">
        <f>'Series 1200 Design'!H100</f>
        <v/>
      </c>
      <c r="J100" s="897"/>
      <c r="K100" s="851" t="s">
        <v>30</v>
      </c>
      <c r="L100" s="853" t="str">
        <f>'Series 1200 Final'!H100</f>
        <v/>
      </c>
    </row>
    <row r="101" spans="1:12" x14ac:dyDescent="0.2">
      <c r="A101" s="851"/>
      <c r="B101" s="558"/>
      <c r="C101" s="897"/>
      <c r="D101" s="851"/>
      <c r="E101" s="852"/>
      <c r="F101" s="852"/>
      <c r="G101" s="852"/>
      <c r="H101" s="862"/>
      <c r="J101" s="897"/>
      <c r="K101" s="851"/>
      <c r="L101" s="862"/>
    </row>
    <row r="102" spans="1:12" ht="25.5" x14ac:dyDescent="0.2">
      <c r="A102" s="851" t="s">
        <v>2937</v>
      </c>
      <c r="B102" s="558" t="s">
        <v>2916</v>
      </c>
      <c r="C102" s="897"/>
      <c r="D102" s="851" t="s">
        <v>30</v>
      </c>
      <c r="E102" s="852">
        <v>275.08999999999997</v>
      </c>
      <c r="F102" s="852">
        <v>231.57</v>
      </c>
      <c r="G102" s="852">
        <v>226.06</v>
      </c>
      <c r="H102" s="853" t="str">
        <f>'Series 1200 Design'!H102</f>
        <v/>
      </c>
      <c r="J102" s="897"/>
      <c r="K102" s="851" t="s">
        <v>30</v>
      </c>
      <c r="L102" s="853" t="str">
        <f>'Series 1200 Final'!H102</f>
        <v/>
      </c>
    </row>
    <row r="103" spans="1:12" x14ac:dyDescent="0.2">
      <c r="A103" s="851"/>
      <c r="B103" s="596"/>
      <c r="C103" s="897"/>
      <c r="D103" s="861"/>
      <c r="E103" s="852"/>
      <c r="F103" s="852"/>
      <c r="G103" s="852"/>
      <c r="H103" s="862"/>
      <c r="J103" s="897"/>
      <c r="K103" s="861"/>
      <c r="L103" s="862"/>
    </row>
    <row r="104" spans="1:12" ht="25.5" x14ac:dyDescent="0.2">
      <c r="A104" s="851" t="s">
        <v>2938</v>
      </c>
      <c r="B104" s="558" t="s">
        <v>2918</v>
      </c>
      <c r="C104" s="897"/>
      <c r="D104" s="851" t="s">
        <v>30</v>
      </c>
      <c r="E104" s="852">
        <v>314.29000000000002</v>
      </c>
      <c r="F104" s="852">
        <v>270.76</v>
      </c>
      <c r="G104" s="852">
        <v>265.26</v>
      </c>
      <c r="H104" s="853" t="str">
        <f>'Series 1200 Design'!H104</f>
        <v/>
      </c>
      <c r="J104" s="897"/>
      <c r="K104" s="851" t="s">
        <v>30</v>
      </c>
      <c r="L104" s="853" t="str">
        <f>'Series 1200 Final'!H104</f>
        <v/>
      </c>
    </row>
    <row r="105" spans="1:12" x14ac:dyDescent="0.2">
      <c r="A105" s="851"/>
      <c r="B105" s="558"/>
      <c r="C105" s="897"/>
      <c r="D105" s="851"/>
      <c r="E105" s="852"/>
      <c r="F105" s="852"/>
      <c r="G105" s="852"/>
      <c r="H105" s="862"/>
      <c r="J105" s="897"/>
      <c r="K105" s="851"/>
      <c r="L105" s="862"/>
    </row>
    <row r="106" spans="1:12" x14ac:dyDescent="0.2">
      <c r="A106" s="851" t="s">
        <v>2939</v>
      </c>
      <c r="B106" s="558" t="s">
        <v>2893</v>
      </c>
      <c r="C106" s="897"/>
      <c r="D106" s="851" t="s">
        <v>30</v>
      </c>
      <c r="E106" s="852">
        <v>61.47</v>
      </c>
      <c r="F106" s="852">
        <v>61.47</v>
      </c>
      <c r="G106" s="852">
        <v>61.47</v>
      </c>
      <c r="H106" s="853" t="str">
        <f>'Series 1200 Design'!H106</f>
        <v/>
      </c>
      <c r="J106" s="897"/>
      <c r="K106" s="851" t="s">
        <v>30</v>
      </c>
      <c r="L106" s="853" t="str">
        <f>'Series 1200 Final'!H106</f>
        <v/>
      </c>
    </row>
    <row r="107" spans="1:12" x14ac:dyDescent="0.2">
      <c r="A107" s="851"/>
      <c r="B107" s="558"/>
      <c r="C107" s="897"/>
      <c r="D107" s="851"/>
      <c r="E107" s="852"/>
      <c r="F107" s="852"/>
      <c r="G107" s="852"/>
      <c r="H107" s="862"/>
      <c r="J107" s="897"/>
      <c r="K107" s="851"/>
      <c r="L107" s="862"/>
    </row>
    <row r="108" spans="1:12" ht="25.5" x14ac:dyDescent="0.2">
      <c r="A108" s="866"/>
      <c r="B108" s="847" t="s">
        <v>2940</v>
      </c>
      <c r="C108" s="899"/>
      <c r="D108" s="846"/>
      <c r="E108" s="858" t="s">
        <v>1059</v>
      </c>
      <c r="F108" s="859" t="s">
        <v>2162</v>
      </c>
      <c r="G108" s="858" t="s">
        <v>2129</v>
      </c>
      <c r="H108" s="860"/>
      <c r="J108" s="899"/>
      <c r="K108" s="846"/>
      <c r="L108" s="860"/>
    </row>
    <row r="109" spans="1:12" x14ac:dyDescent="0.2">
      <c r="A109" s="851"/>
      <c r="B109" s="614"/>
      <c r="C109" s="898"/>
      <c r="D109" s="843"/>
      <c r="E109" s="852"/>
      <c r="F109" s="852"/>
      <c r="G109" s="852"/>
      <c r="H109" s="862"/>
      <c r="J109" s="898"/>
      <c r="K109" s="843"/>
      <c r="L109" s="862"/>
    </row>
    <row r="110" spans="1:12" ht="25.5" x14ac:dyDescent="0.2">
      <c r="A110" s="851" t="s">
        <v>2941</v>
      </c>
      <c r="B110" s="558" t="s">
        <v>2942</v>
      </c>
      <c r="C110" s="897"/>
      <c r="D110" s="851" t="s">
        <v>30</v>
      </c>
      <c r="E110" s="852">
        <v>382.94</v>
      </c>
      <c r="F110" s="852">
        <v>293.12</v>
      </c>
      <c r="G110" s="852">
        <v>248.22</v>
      </c>
      <c r="H110" s="853" t="str">
        <f>'Series 1200 Design'!H110</f>
        <v/>
      </c>
      <c r="J110" s="897"/>
      <c r="K110" s="851" t="s">
        <v>30</v>
      </c>
      <c r="L110" s="853" t="str">
        <f>'Series 1200 Final'!H110</f>
        <v/>
      </c>
    </row>
    <row r="111" spans="1:12" x14ac:dyDescent="0.2">
      <c r="A111" s="851"/>
      <c r="B111" s="596"/>
      <c r="C111" s="897"/>
      <c r="D111" s="861"/>
      <c r="E111" s="852"/>
      <c r="F111" s="852"/>
      <c r="G111" s="852"/>
      <c r="H111" s="862"/>
      <c r="J111" s="897"/>
      <c r="K111" s="861"/>
      <c r="L111" s="862"/>
    </row>
    <row r="112" spans="1:12" ht="25.5" x14ac:dyDescent="0.2">
      <c r="A112" s="851" t="s">
        <v>2943</v>
      </c>
      <c r="B112" s="558" t="s">
        <v>2944</v>
      </c>
      <c r="C112" s="897"/>
      <c r="D112" s="851" t="s">
        <v>30</v>
      </c>
      <c r="E112" s="852">
        <v>386.93</v>
      </c>
      <c r="F112" s="852">
        <v>297.12</v>
      </c>
      <c r="G112" s="852">
        <v>252.21</v>
      </c>
      <c r="H112" s="853" t="str">
        <f>'Series 1200 Design'!H112</f>
        <v/>
      </c>
      <c r="J112" s="897"/>
      <c r="K112" s="851" t="s">
        <v>30</v>
      </c>
      <c r="L112" s="853" t="str">
        <f>'Series 1200 Final'!H112</f>
        <v/>
      </c>
    </row>
    <row r="113" spans="1:12" x14ac:dyDescent="0.2">
      <c r="A113" s="851"/>
      <c r="B113" s="596"/>
      <c r="C113" s="897"/>
      <c r="D113" s="861"/>
      <c r="E113" s="852"/>
      <c r="F113" s="852"/>
      <c r="G113" s="852"/>
      <c r="H113" s="862"/>
      <c r="J113" s="897"/>
      <c r="K113" s="861"/>
      <c r="L113" s="862"/>
    </row>
    <row r="114" spans="1:12" ht="38.25" x14ac:dyDescent="0.2">
      <c r="A114" s="851" t="s">
        <v>2945</v>
      </c>
      <c r="B114" s="558" t="s">
        <v>2946</v>
      </c>
      <c r="C114" s="897"/>
      <c r="D114" s="851" t="s">
        <v>30</v>
      </c>
      <c r="E114" s="852">
        <v>498.74</v>
      </c>
      <c r="F114" s="852">
        <v>408.92</v>
      </c>
      <c r="G114" s="852">
        <v>364.02</v>
      </c>
      <c r="H114" s="853" t="str">
        <f>'Series 1200 Design'!H114</f>
        <v/>
      </c>
      <c r="J114" s="897"/>
      <c r="K114" s="851" t="s">
        <v>30</v>
      </c>
      <c r="L114" s="853" t="str">
        <f>'Series 1200 Final'!H114</f>
        <v/>
      </c>
    </row>
    <row r="115" spans="1:12" x14ac:dyDescent="0.2">
      <c r="A115" s="851"/>
      <c r="B115" s="596"/>
      <c r="C115" s="897"/>
      <c r="D115" s="861"/>
      <c r="E115" s="852"/>
      <c r="F115" s="852"/>
      <c r="G115" s="852"/>
      <c r="H115" s="862"/>
      <c r="J115" s="897"/>
      <c r="K115" s="861"/>
      <c r="L115" s="862"/>
    </row>
    <row r="116" spans="1:12" ht="25.5" x14ac:dyDescent="0.2">
      <c r="A116" s="851" t="s">
        <v>2947</v>
      </c>
      <c r="B116" s="558" t="s">
        <v>2948</v>
      </c>
      <c r="C116" s="897"/>
      <c r="D116" s="851" t="s">
        <v>30</v>
      </c>
      <c r="E116" s="852">
        <v>390.93</v>
      </c>
      <c r="F116" s="852">
        <v>301.11</v>
      </c>
      <c r="G116" s="852">
        <v>256.20999999999998</v>
      </c>
      <c r="H116" s="853" t="str">
        <f>'Series 1200 Design'!H116</f>
        <v/>
      </c>
      <c r="J116" s="897"/>
      <c r="K116" s="851" t="s">
        <v>30</v>
      </c>
      <c r="L116" s="853" t="str">
        <f>'Series 1200 Final'!H116</f>
        <v/>
      </c>
    </row>
    <row r="117" spans="1:12" x14ac:dyDescent="0.2">
      <c r="A117" s="851"/>
      <c r="B117" s="596"/>
      <c r="C117" s="897"/>
      <c r="D117" s="861"/>
      <c r="E117" s="852"/>
      <c r="F117" s="852"/>
      <c r="G117" s="852"/>
      <c r="H117" s="862"/>
      <c r="J117" s="897"/>
      <c r="K117" s="861"/>
      <c r="L117" s="862"/>
    </row>
    <row r="118" spans="1:12" ht="25.5" x14ac:dyDescent="0.2">
      <c r="A118" s="851" t="s">
        <v>2949</v>
      </c>
      <c r="B118" s="558" t="s">
        <v>2950</v>
      </c>
      <c r="C118" s="897"/>
      <c r="D118" s="851" t="s">
        <v>30</v>
      </c>
      <c r="E118" s="852">
        <v>394.92</v>
      </c>
      <c r="F118" s="852">
        <v>305.10000000000002</v>
      </c>
      <c r="G118" s="852">
        <v>260.2</v>
      </c>
      <c r="H118" s="853" t="str">
        <f>'Series 1200 Design'!H118</f>
        <v/>
      </c>
      <c r="J118" s="897"/>
      <c r="K118" s="851" t="s">
        <v>30</v>
      </c>
      <c r="L118" s="853" t="str">
        <f>'Series 1200 Final'!H118</f>
        <v/>
      </c>
    </row>
    <row r="119" spans="1:12" x14ac:dyDescent="0.2">
      <c r="A119" s="851"/>
      <c r="B119" s="596"/>
      <c r="C119" s="897"/>
      <c r="D119" s="861"/>
      <c r="E119" s="852"/>
      <c r="F119" s="852"/>
      <c r="G119" s="852"/>
      <c r="H119" s="862"/>
      <c r="J119" s="897"/>
      <c r="K119" s="861"/>
      <c r="L119" s="862"/>
    </row>
    <row r="120" spans="1:12" ht="38.25" x14ac:dyDescent="0.2">
      <c r="A120" s="851" t="s">
        <v>2951</v>
      </c>
      <c r="B120" s="558" t="s">
        <v>2952</v>
      </c>
      <c r="C120" s="897"/>
      <c r="D120" s="851" t="s">
        <v>30</v>
      </c>
      <c r="E120" s="852">
        <v>698.39</v>
      </c>
      <c r="F120" s="852">
        <v>608.57000000000005</v>
      </c>
      <c r="G120" s="852">
        <v>563.66999999999996</v>
      </c>
      <c r="H120" s="853" t="str">
        <f>'Series 1200 Design'!H120</f>
        <v/>
      </c>
      <c r="J120" s="897"/>
      <c r="K120" s="851" t="s">
        <v>30</v>
      </c>
      <c r="L120" s="853" t="str">
        <f>'Series 1200 Final'!H120</f>
        <v/>
      </c>
    </row>
    <row r="121" spans="1:12" x14ac:dyDescent="0.2">
      <c r="A121" s="851"/>
      <c r="B121" s="558"/>
      <c r="C121" s="897"/>
      <c r="D121" s="851"/>
      <c r="E121" s="852"/>
      <c r="F121" s="852"/>
      <c r="G121" s="852"/>
      <c r="H121" s="862"/>
      <c r="J121" s="897"/>
      <c r="K121" s="851"/>
      <c r="L121" s="862"/>
    </row>
    <row r="122" spans="1:12" ht="25.5" x14ac:dyDescent="0.2">
      <c r="A122" s="851" t="s">
        <v>2953</v>
      </c>
      <c r="B122" s="558" t="s">
        <v>2954</v>
      </c>
      <c r="C122" s="897"/>
      <c r="D122" s="851" t="s">
        <v>30</v>
      </c>
      <c r="E122" s="852">
        <v>415.08</v>
      </c>
      <c r="F122" s="852">
        <v>325.26</v>
      </c>
      <c r="G122" s="852">
        <v>280.36</v>
      </c>
      <c r="H122" s="853" t="str">
        <f>'Series 1200 Design'!H122</f>
        <v/>
      </c>
      <c r="J122" s="897"/>
      <c r="K122" s="851" t="s">
        <v>30</v>
      </c>
      <c r="L122" s="853" t="str">
        <f>'Series 1200 Final'!H122</f>
        <v/>
      </c>
    </row>
    <row r="123" spans="1:12" x14ac:dyDescent="0.2">
      <c r="A123" s="851"/>
      <c r="B123" s="596"/>
      <c r="C123" s="897"/>
      <c r="D123" s="861"/>
      <c r="E123" s="852"/>
      <c r="F123" s="852"/>
      <c r="G123" s="852"/>
      <c r="H123" s="862"/>
      <c r="J123" s="897"/>
      <c r="K123" s="861"/>
      <c r="L123" s="862"/>
    </row>
    <row r="124" spans="1:12" ht="25.5" x14ac:dyDescent="0.2">
      <c r="A124" s="851" t="s">
        <v>2955</v>
      </c>
      <c r="B124" s="558" t="s">
        <v>2956</v>
      </c>
      <c r="C124" s="897"/>
      <c r="D124" s="851" t="s">
        <v>30</v>
      </c>
      <c r="E124" s="852">
        <v>426.14</v>
      </c>
      <c r="F124" s="852">
        <v>336.32</v>
      </c>
      <c r="G124" s="852">
        <v>291.42</v>
      </c>
      <c r="H124" s="853" t="str">
        <f>'Series 1200 Design'!H124</f>
        <v/>
      </c>
      <c r="J124" s="897"/>
      <c r="K124" s="851" t="s">
        <v>30</v>
      </c>
      <c r="L124" s="853" t="str">
        <f>'Series 1200 Final'!H124</f>
        <v/>
      </c>
    </row>
    <row r="125" spans="1:12" x14ac:dyDescent="0.2">
      <c r="A125" s="851"/>
      <c r="B125" s="558"/>
      <c r="C125" s="897"/>
      <c r="D125" s="851"/>
      <c r="E125" s="852"/>
      <c r="F125" s="852"/>
      <c r="G125" s="852"/>
      <c r="H125" s="862"/>
      <c r="J125" s="897"/>
      <c r="K125" s="851"/>
      <c r="L125" s="862"/>
    </row>
    <row r="126" spans="1:12" ht="25.5" x14ac:dyDescent="0.2">
      <c r="A126" s="851" t="s">
        <v>2957</v>
      </c>
      <c r="B126" s="558" t="s">
        <v>2958</v>
      </c>
      <c r="C126" s="897"/>
      <c r="D126" s="851" t="s">
        <v>30</v>
      </c>
      <c r="E126" s="852">
        <v>432.85</v>
      </c>
      <c r="F126" s="852">
        <v>343.03</v>
      </c>
      <c r="G126" s="852">
        <v>298.13</v>
      </c>
      <c r="H126" s="853" t="str">
        <f>'Series 1200 Design'!H126</f>
        <v/>
      </c>
      <c r="J126" s="897"/>
      <c r="K126" s="851" t="s">
        <v>30</v>
      </c>
      <c r="L126" s="853" t="str">
        <f>'Series 1200 Final'!H126</f>
        <v/>
      </c>
    </row>
    <row r="127" spans="1:12" x14ac:dyDescent="0.2">
      <c r="A127" s="851"/>
      <c r="B127" s="596"/>
      <c r="C127" s="897"/>
      <c r="D127" s="861"/>
      <c r="E127" s="852"/>
      <c r="F127" s="852"/>
      <c r="G127" s="852"/>
      <c r="H127" s="862"/>
      <c r="J127" s="897"/>
      <c r="K127" s="861"/>
      <c r="L127" s="862"/>
    </row>
    <row r="128" spans="1:12" ht="25.5" x14ac:dyDescent="0.2">
      <c r="A128" s="851" t="s">
        <v>2959</v>
      </c>
      <c r="B128" s="558" t="s">
        <v>2960</v>
      </c>
      <c r="C128" s="897"/>
      <c r="D128" s="851" t="s">
        <v>30</v>
      </c>
      <c r="E128" s="852">
        <v>474.11</v>
      </c>
      <c r="F128" s="852">
        <v>384.3</v>
      </c>
      <c r="G128" s="852">
        <v>339.39</v>
      </c>
      <c r="H128" s="853" t="str">
        <f>'Series 1200 Design'!H128</f>
        <v/>
      </c>
      <c r="J128" s="897"/>
      <c r="K128" s="851" t="s">
        <v>30</v>
      </c>
      <c r="L128" s="853" t="str">
        <f>'Series 1200 Final'!H128</f>
        <v/>
      </c>
    </row>
    <row r="129" spans="1:12" x14ac:dyDescent="0.2">
      <c r="A129" s="851"/>
      <c r="B129" s="558"/>
      <c r="C129" s="897"/>
      <c r="D129" s="851"/>
      <c r="E129" s="852"/>
      <c r="F129" s="852"/>
      <c r="G129" s="852"/>
      <c r="H129" s="862"/>
      <c r="J129" s="897"/>
      <c r="K129" s="851"/>
      <c r="L129" s="862"/>
    </row>
    <row r="130" spans="1:12" ht="25.5" x14ac:dyDescent="0.2">
      <c r="A130" s="851" t="s">
        <v>2961</v>
      </c>
      <c r="B130" s="558" t="s">
        <v>2962</v>
      </c>
      <c r="C130" s="897"/>
      <c r="D130" s="851" t="s">
        <v>30</v>
      </c>
      <c r="E130" s="852">
        <v>550.77</v>
      </c>
      <c r="F130" s="852">
        <v>460.95</v>
      </c>
      <c r="G130" s="852">
        <v>416.05</v>
      </c>
      <c r="H130" s="853" t="str">
        <f>'Series 1200 Design'!H130</f>
        <v/>
      </c>
      <c r="J130" s="897"/>
      <c r="K130" s="851" t="s">
        <v>30</v>
      </c>
      <c r="L130" s="853" t="str">
        <f>'Series 1200 Final'!H130</f>
        <v/>
      </c>
    </row>
    <row r="131" spans="1:12" x14ac:dyDescent="0.2">
      <c r="A131" s="851"/>
      <c r="B131" s="558"/>
      <c r="C131" s="897"/>
      <c r="D131" s="851"/>
      <c r="E131" s="852"/>
      <c r="F131" s="852"/>
      <c r="G131" s="852"/>
      <c r="H131" s="862"/>
      <c r="J131" s="897"/>
      <c r="K131" s="851"/>
      <c r="L131" s="862"/>
    </row>
    <row r="132" spans="1:12" x14ac:dyDescent="0.2">
      <c r="A132" s="851" t="s">
        <v>2963</v>
      </c>
      <c r="B132" s="558" t="s">
        <v>2893</v>
      </c>
      <c r="C132" s="897"/>
      <c r="D132" s="851" t="s">
        <v>30</v>
      </c>
      <c r="E132" s="852">
        <v>61.47</v>
      </c>
      <c r="F132" s="852">
        <v>61.47</v>
      </c>
      <c r="G132" s="852">
        <v>61.47</v>
      </c>
      <c r="H132" s="853" t="str">
        <f>'Series 1200 Design'!H132</f>
        <v/>
      </c>
      <c r="J132" s="897"/>
      <c r="K132" s="851" t="s">
        <v>30</v>
      </c>
      <c r="L132" s="853" t="str">
        <f>'Series 1200 Final'!H132</f>
        <v/>
      </c>
    </row>
    <row r="133" spans="1:12" x14ac:dyDescent="0.2">
      <c r="A133" s="851"/>
      <c r="B133" s="558"/>
      <c r="C133" s="897"/>
      <c r="D133" s="851"/>
      <c r="E133" s="852"/>
      <c r="F133" s="852"/>
      <c r="G133" s="852"/>
      <c r="H133" s="862"/>
      <c r="J133" s="897"/>
      <c r="K133" s="851"/>
      <c r="L133" s="862"/>
    </row>
    <row r="134" spans="1:12" ht="25.5" x14ac:dyDescent="0.2">
      <c r="A134" s="866"/>
      <c r="B134" s="847" t="s">
        <v>2964</v>
      </c>
      <c r="C134" s="899"/>
      <c r="D134" s="846"/>
      <c r="E134" s="858" t="s">
        <v>1059</v>
      </c>
      <c r="F134" s="859" t="s">
        <v>2162</v>
      </c>
      <c r="G134" s="858" t="s">
        <v>2129</v>
      </c>
      <c r="H134" s="860"/>
      <c r="J134" s="899"/>
      <c r="K134" s="846"/>
      <c r="L134" s="860"/>
    </row>
    <row r="135" spans="1:12" x14ac:dyDescent="0.2">
      <c r="A135" s="851"/>
      <c r="B135" s="867"/>
      <c r="C135" s="898"/>
      <c r="D135" s="843"/>
      <c r="E135" s="868"/>
      <c r="F135" s="869"/>
      <c r="G135" s="868"/>
      <c r="H135" s="862"/>
      <c r="J135" s="898"/>
      <c r="K135" s="843"/>
      <c r="L135" s="862"/>
    </row>
    <row r="136" spans="1:12" ht="25.5" x14ac:dyDescent="0.2">
      <c r="A136" s="851" t="s">
        <v>2965</v>
      </c>
      <c r="B136" s="558" t="s">
        <v>2942</v>
      </c>
      <c r="C136" s="897"/>
      <c r="D136" s="851" t="s">
        <v>30</v>
      </c>
      <c r="E136" s="852">
        <v>397.58</v>
      </c>
      <c r="F136" s="852">
        <v>307.76</v>
      </c>
      <c r="G136" s="852">
        <v>262.86</v>
      </c>
      <c r="H136" s="853" t="str">
        <f>'Series 1200 Design'!H136</f>
        <v/>
      </c>
      <c r="J136" s="897"/>
      <c r="K136" s="851" t="s">
        <v>30</v>
      </c>
      <c r="L136" s="853" t="str">
        <f>'Series 1200 Final'!H136</f>
        <v/>
      </c>
    </row>
    <row r="137" spans="1:12" x14ac:dyDescent="0.2">
      <c r="A137" s="851"/>
      <c r="B137" s="596"/>
      <c r="C137" s="897"/>
      <c r="D137" s="861"/>
      <c r="E137" s="852"/>
      <c r="F137" s="852"/>
      <c r="G137" s="852"/>
      <c r="H137" s="862"/>
      <c r="J137" s="897"/>
      <c r="K137" s="861"/>
      <c r="L137" s="862"/>
    </row>
    <row r="138" spans="1:12" ht="25.5" x14ac:dyDescent="0.2">
      <c r="A138" s="851" t="s">
        <v>2966</v>
      </c>
      <c r="B138" s="558" t="s">
        <v>2944</v>
      </c>
      <c r="C138" s="897"/>
      <c r="D138" s="851" t="s">
        <v>30</v>
      </c>
      <c r="E138" s="852">
        <v>402.91</v>
      </c>
      <c r="F138" s="852">
        <v>313.08999999999997</v>
      </c>
      <c r="G138" s="852">
        <v>268.18</v>
      </c>
      <c r="H138" s="853" t="str">
        <f>'Series 1200 Design'!H138</f>
        <v/>
      </c>
      <c r="J138" s="897"/>
      <c r="K138" s="851" t="s">
        <v>30</v>
      </c>
      <c r="L138" s="853" t="str">
        <f>'Series 1200 Final'!H138</f>
        <v/>
      </c>
    </row>
    <row r="139" spans="1:12" x14ac:dyDescent="0.2">
      <c r="A139" s="851"/>
      <c r="B139" s="596"/>
      <c r="C139" s="897"/>
      <c r="D139" s="861"/>
      <c r="E139" s="852"/>
      <c r="F139" s="852"/>
      <c r="G139" s="852"/>
      <c r="H139" s="862"/>
      <c r="J139" s="897"/>
      <c r="K139" s="861"/>
      <c r="L139" s="862"/>
    </row>
    <row r="140" spans="1:12" ht="38.25" x14ac:dyDescent="0.2">
      <c r="A140" s="851" t="s">
        <v>2967</v>
      </c>
      <c r="B140" s="558" t="s">
        <v>2946</v>
      </c>
      <c r="C140" s="897"/>
      <c r="D140" s="851" t="s">
        <v>30</v>
      </c>
      <c r="E140" s="852">
        <v>498.74</v>
      </c>
      <c r="F140" s="852">
        <v>408.92</v>
      </c>
      <c r="G140" s="852">
        <v>364.02</v>
      </c>
      <c r="H140" s="853" t="str">
        <f>'Series 1200 Design'!H140</f>
        <v/>
      </c>
      <c r="J140" s="897"/>
      <c r="K140" s="851" t="s">
        <v>30</v>
      </c>
      <c r="L140" s="853" t="str">
        <f>'Series 1200 Final'!H140</f>
        <v/>
      </c>
    </row>
    <row r="141" spans="1:12" x14ac:dyDescent="0.2">
      <c r="A141" s="851"/>
      <c r="B141" s="596"/>
      <c r="C141" s="897"/>
      <c r="D141" s="861"/>
      <c r="E141" s="852"/>
      <c r="F141" s="852"/>
      <c r="G141" s="852"/>
      <c r="H141" s="862"/>
      <c r="J141" s="897"/>
      <c r="K141" s="861"/>
      <c r="L141" s="862"/>
    </row>
    <row r="142" spans="1:12" ht="25.5" x14ac:dyDescent="0.2">
      <c r="A142" s="851" t="s">
        <v>2968</v>
      </c>
      <c r="B142" s="558" t="s">
        <v>2948</v>
      </c>
      <c r="C142" s="897"/>
      <c r="D142" s="851" t="s">
        <v>30</v>
      </c>
      <c r="E142" s="852">
        <v>408.23</v>
      </c>
      <c r="F142" s="852">
        <v>318.41000000000003</v>
      </c>
      <c r="G142" s="852">
        <v>273.51</v>
      </c>
      <c r="H142" s="853" t="str">
        <f>'Series 1200 Design'!H142</f>
        <v/>
      </c>
      <c r="J142" s="897"/>
      <c r="K142" s="851" t="s">
        <v>30</v>
      </c>
      <c r="L142" s="853" t="str">
        <f>'Series 1200 Final'!H142</f>
        <v/>
      </c>
    </row>
    <row r="143" spans="1:12" x14ac:dyDescent="0.2">
      <c r="A143" s="851"/>
      <c r="B143" s="596"/>
      <c r="C143" s="897"/>
      <c r="D143" s="861"/>
      <c r="E143" s="852"/>
      <c r="F143" s="852"/>
      <c r="G143" s="852"/>
      <c r="H143" s="862"/>
      <c r="J143" s="897"/>
      <c r="K143" s="861"/>
      <c r="L143" s="862"/>
    </row>
    <row r="144" spans="1:12" ht="25.5" x14ac:dyDescent="0.2">
      <c r="A144" s="851" t="s">
        <v>2969</v>
      </c>
      <c r="B144" s="558" t="s">
        <v>2950</v>
      </c>
      <c r="C144" s="897"/>
      <c r="D144" s="851" t="s">
        <v>30</v>
      </c>
      <c r="E144" s="852">
        <v>413.55</v>
      </c>
      <c r="F144" s="852">
        <v>323.74</v>
      </c>
      <c r="G144" s="852">
        <v>278.83</v>
      </c>
      <c r="H144" s="853" t="str">
        <f>'Series 1200 Design'!H144</f>
        <v/>
      </c>
      <c r="J144" s="897"/>
      <c r="K144" s="851" t="s">
        <v>30</v>
      </c>
      <c r="L144" s="853" t="str">
        <f>'Series 1200 Final'!H144</f>
        <v/>
      </c>
    </row>
    <row r="145" spans="1:12" x14ac:dyDescent="0.2">
      <c r="A145" s="851"/>
      <c r="B145" s="596"/>
      <c r="C145" s="897"/>
      <c r="D145" s="861"/>
      <c r="E145" s="852"/>
      <c r="F145" s="852"/>
      <c r="G145" s="852"/>
      <c r="H145" s="862"/>
      <c r="J145" s="897"/>
      <c r="K145" s="861"/>
      <c r="L145" s="862"/>
    </row>
    <row r="146" spans="1:12" ht="38.25" x14ac:dyDescent="0.2">
      <c r="A146" s="851" t="s">
        <v>2970</v>
      </c>
      <c r="B146" s="558" t="s">
        <v>2952</v>
      </c>
      <c r="C146" s="897"/>
      <c r="D146" s="851" t="s">
        <v>30</v>
      </c>
      <c r="E146" s="852">
        <v>698.39</v>
      </c>
      <c r="F146" s="852">
        <v>608.57000000000005</v>
      </c>
      <c r="G146" s="852">
        <v>563.66999999999996</v>
      </c>
      <c r="H146" s="853" t="str">
        <f>'Series 1200 Design'!H146</f>
        <v/>
      </c>
      <c r="J146" s="897"/>
      <c r="K146" s="851" t="s">
        <v>30</v>
      </c>
      <c r="L146" s="853" t="str">
        <f>'Series 1200 Final'!H146</f>
        <v/>
      </c>
    </row>
    <row r="147" spans="1:12" x14ac:dyDescent="0.2">
      <c r="A147" s="851"/>
      <c r="B147" s="558"/>
      <c r="C147" s="897"/>
      <c r="D147" s="851"/>
      <c r="E147" s="852"/>
      <c r="F147" s="852"/>
      <c r="G147" s="852"/>
      <c r="H147" s="862"/>
      <c r="J147" s="897"/>
      <c r="K147" s="851"/>
      <c r="L147" s="862"/>
    </row>
    <row r="148" spans="1:12" ht="25.5" x14ac:dyDescent="0.2">
      <c r="A148" s="851" t="s">
        <v>2971</v>
      </c>
      <c r="B148" s="558" t="s">
        <v>2954</v>
      </c>
      <c r="C148" s="897"/>
      <c r="D148" s="851" t="s">
        <v>30</v>
      </c>
      <c r="E148" s="852">
        <v>440.17</v>
      </c>
      <c r="F148" s="852">
        <v>350.36</v>
      </c>
      <c r="G148" s="852">
        <v>305.45</v>
      </c>
      <c r="H148" s="853" t="str">
        <f>'Series 1200 Design'!H148</f>
        <v/>
      </c>
      <c r="J148" s="897"/>
      <c r="K148" s="851" t="s">
        <v>30</v>
      </c>
      <c r="L148" s="853" t="str">
        <f>'Series 1200 Final'!H148</f>
        <v/>
      </c>
    </row>
    <row r="149" spans="1:12" x14ac:dyDescent="0.2">
      <c r="A149" s="851"/>
      <c r="B149" s="596"/>
      <c r="C149" s="897"/>
      <c r="D149" s="861"/>
      <c r="E149" s="852"/>
      <c r="F149" s="852"/>
      <c r="G149" s="852"/>
      <c r="H149" s="862"/>
      <c r="J149" s="897"/>
      <c r="K149" s="861"/>
      <c r="L149" s="862"/>
    </row>
    <row r="150" spans="1:12" ht="25.5" x14ac:dyDescent="0.2">
      <c r="A150" s="851" t="s">
        <v>2972</v>
      </c>
      <c r="B150" s="558" t="s">
        <v>2956</v>
      </c>
      <c r="C150" s="897"/>
      <c r="D150" s="851" t="s">
        <v>30</v>
      </c>
      <c r="E150" s="852">
        <v>463.48</v>
      </c>
      <c r="F150" s="852">
        <v>373.66</v>
      </c>
      <c r="G150" s="852">
        <v>328.76</v>
      </c>
      <c r="H150" s="853" t="str">
        <f>'Series 1200 Design'!H150</f>
        <v/>
      </c>
      <c r="J150" s="897"/>
      <c r="K150" s="851" t="s">
        <v>30</v>
      </c>
      <c r="L150" s="853" t="str">
        <f>'Series 1200 Final'!H150</f>
        <v/>
      </c>
    </row>
    <row r="151" spans="1:12" x14ac:dyDescent="0.2">
      <c r="A151" s="851"/>
      <c r="B151" s="558"/>
      <c r="C151" s="897"/>
      <c r="D151" s="851"/>
      <c r="E151" s="852"/>
      <c r="F151" s="852"/>
      <c r="G151" s="852"/>
      <c r="H151" s="862"/>
      <c r="J151" s="897"/>
      <c r="K151" s="851"/>
      <c r="L151" s="862"/>
    </row>
    <row r="152" spans="1:12" ht="25.5" x14ac:dyDescent="0.2">
      <c r="A152" s="851" t="s">
        <v>2973</v>
      </c>
      <c r="B152" s="558" t="s">
        <v>2958</v>
      </c>
      <c r="C152" s="897"/>
      <c r="D152" s="851" t="s">
        <v>30</v>
      </c>
      <c r="E152" s="852">
        <v>464.13</v>
      </c>
      <c r="F152" s="852">
        <v>374.31</v>
      </c>
      <c r="G152" s="852">
        <v>329.41</v>
      </c>
      <c r="H152" s="853" t="str">
        <f>'Series 1200 Design'!H152</f>
        <v/>
      </c>
      <c r="J152" s="897"/>
      <c r="K152" s="851" t="s">
        <v>30</v>
      </c>
      <c r="L152" s="853" t="str">
        <f>'Series 1200 Final'!H152</f>
        <v/>
      </c>
    </row>
    <row r="153" spans="1:12" x14ac:dyDescent="0.2">
      <c r="A153" s="851"/>
      <c r="B153" s="596"/>
      <c r="C153" s="897"/>
      <c r="D153" s="861"/>
      <c r="E153" s="852"/>
      <c r="F153" s="852"/>
      <c r="G153" s="852"/>
      <c r="H153" s="862"/>
      <c r="J153" s="897"/>
      <c r="K153" s="861"/>
      <c r="L153" s="862"/>
    </row>
    <row r="154" spans="1:12" ht="25.5" x14ac:dyDescent="0.2">
      <c r="A154" s="851" t="s">
        <v>2974</v>
      </c>
      <c r="B154" s="558" t="s">
        <v>2960</v>
      </c>
      <c r="C154" s="897"/>
      <c r="D154" s="851" t="s">
        <v>30</v>
      </c>
      <c r="E154" s="852">
        <v>609.21</v>
      </c>
      <c r="F154" s="852">
        <v>519.39</v>
      </c>
      <c r="G154" s="852">
        <v>474.49</v>
      </c>
      <c r="H154" s="853" t="str">
        <f>'Series 1200 Design'!H154</f>
        <v/>
      </c>
      <c r="J154" s="897"/>
      <c r="K154" s="851" t="s">
        <v>30</v>
      </c>
      <c r="L154" s="853" t="str">
        <f>'Series 1200 Final'!H154</f>
        <v/>
      </c>
    </row>
    <row r="155" spans="1:12" x14ac:dyDescent="0.2">
      <c r="A155" s="851"/>
      <c r="B155" s="558"/>
      <c r="C155" s="897"/>
      <c r="D155" s="851"/>
      <c r="E155" s="852"/>
      <c r="F155" s="852"/>
      <c r="G155" s="852"/>
      <c r="H155" s="862"/>
      <c r="J155" s="897"/>
      <c r="K155" s="851"/>
      <c r="L155" s="862"/>
    </row>
    <row r="156" spans="1:12" ht="25.5" x14ac:dyDescent="0.2">
      <c r="A156" s="851" t="s">
        <v>2975</v>
      </c>
      <c r="B156" s="558" t="s">
        <v>2962</v>
      </c>
      <c r="C156" s="897"/>
      <c r="D156" s="851" t="s">
        <v>30</v>
      </c>
      <c r="E156" s="852">
        <v>762.52</v>
      </c>
      <c r="F156" s="852">
        <v>672.7</v>
      </c>
      <c r="G156" s="852">
        <v>627.79999999999995</v>
      </c>
      <c r="H156" s="853" t="str">
        <f>'Series 1200 Design'!H156</f>
        <v/>
      </c>
      <c r="J156" s="897"/>
      <c r="K156" s="851" t="s">
        <v>30</v>
      </c>
      <c r="L156" s="853" t="str">
        <f>'Series 1200 Final'!H156</f>
        <v/>
      </c>
    </row>
    <row r="157" spans="1:12" x14ac:dyDescent="0.2">
      <c r="A157" s="851"/>
      <c r="B157" s="558"/>
      <c r="C157" s="897"/>
      <c r="D157" s="851"/>
      <c r="E157" s="852"/>
      <c r="F157" s="852"/>
      <c r="G157" s="852"/>
      <c r="H157" s="862"/>
      <c r="J157" s="897"/>
      <c r="K157" s="851"/>
      <c r="L157" s="862"/>
    </row>
    <row r="158" spans="1:12" x14ac:dyDescent="0.2">
      <c r="A158" s="851" t="s">
        <v>2976</v>
      </c>
      <c r="B158" s="558" t="s">
        <v>2893</v>
      </c>
      <c r="C158" s="897"/>
      <c r="D158" s="851" t="s">
        <v>30</v>
      </c>
      <c r="E158" s="852">
        <v>61.47</v>
      </c>
      <c r="F158" s="852">
        <v>61.47</v>
      </c>
      <c r="G158" s="852">
        <v>61.47</v>
      </c>
      <c r="H158" s="853" t="str">
        <f>'Series 1200 Design'!H158</f>
        <v/>
      </c>
      <c r="J158" s="897"/>
      <c r="K158" s="851" t="s">
        <v>30</v>
      </c>
      <c r="L158" s="853" t="str">
        <f>'Series 1200 Final'!H158</f>
        <v/>
      </c>
    </row>
    <row r="159" spans="1:12" x14ac:dyDescent="0.2">
      <c r="A159" s="851"/>
      <c r="B159" s="558"/>
      <c r="C159" s="897"/>
      <c r="D159" s="851"/>
      <c r="E159" s="852"/>
      <c r="F159" s="852"/>
      <c r="G159" s="852"/>
      <c r="H159" s="862"/>
      <c r="J159" s="897"/>
      <c r="K159" s="851"/>
      <c r="L159" s="862"/>
    </row>
    <row r="160" spans="1:12" ht="25.5" x14ac:dyDescent="0.2">
      <c r="A160" s="866"/>
      <c r="B160" s="847" t="s">
        <v>2977</v>
      </c>
      <c r="C160" s="899"/>
      <c r="D160" s="846"/>
      <c r="E160" s="858" t="s">
        <v>1059</v>
      </c>
      <c r="F160" s="859" t="s">
        <v>2162</v>
      </c>
      <c r="G160" s="858" t="s">
        <v>2129</v>
      </c>
      <c r="H160" s="860"/>
      <c r="J160" s="899"/>
      <c r="K160" s="846"/>
      <c r="L160" s="860"/>
    </row>
    <row r="161" spans="1:12" x14ac:dyDescent="0.2">
      <c r="A161" s="851"/>
      <c r="B161" s="614"/>
      <c r="C161" s="898"/>
      <c r="D161" s="843"/>
      <c r="E161" s="852"/>
      <c r="F161" s="852"/>
      <c r="G161" s="852"/>
      <c r="H161" s="862"/>
      <c r="J161" s="898"/>
      <c r="K161" s="843"/>
      <c r="L161" s="862"/>
    </row>
    <row r="162" spans="1:12" ht="25.5" x14ac:dyDescent="0.2">
      <c r="A162" s="851" t="s">
        <v>2976</v>
      </c>
      <c r="B162" s="558" t="s">
        <v>2942</v>
      </c>
      <c r="C162" s="897"/>
      <c r="D162" s="851" t="s">
        <v>30</v>
      </c>
      <c r="E162" s="852">
        <v>411.8</v>
      </c>
      <c r="F162" s="852">
        <v>321.98</v>
      </c>
      <c r="G162" s="852">
        <v>277.08</v>
      </c>
      <c r="H162" s="853" t="str">
        <f>'Series 1200 Design'!H162</f>
        <v/>
      </c>
      <c r="J162" s="897"/>
      <c r="K162" s="851" t="s">
        <v>30</v>
      </c>
      <c r="L162" s="853" t="str">
        <f>'Series 1200 Final'!H162</f>
        <v/>
      </c>
    </row>
    <row r="163" spans="1:12" x14ac:dyDescent="0.2">
      <c r="A163" s="851"/>
      <c r="B163" s="596"/>
      <c r="C163" s="897"/>
      <c r="D163" s="861"/>
      <c r="E163" s="852"/>
      <c r="F163" s="852"/>
      <c r="G163" s="852"/>
      <c r="H163" s="862"/>
      <c r="J163" s="897"/>
      <c r="K163" s="861"/>
      <c r="L163" s="862"/>
    </row>
    <row r="164" spans="1:12" ht="25.5" x14ac:dyDescent="0.2">
      <c r="A164" s="851" t="s">
        <v>2978</v>
      </c>
      <c r="B164" s="558" t="s">
        <v>2944</v>
      </c>
      <c r="C164" s="897"/>
      <c r="D164" s="851" t="s">
        <v>30</v>
      </c>
      <c r="E164" s="852">
        <v>418.88</v>
      </c>
      <c r="F164" s="852">
        <v>329.06</v>
      </c>
      <c r="G164" s="852">
        <v>284.16000000000003</v>
      </c>
      <c r="H164" s="853" t="str">
        <f>'Series 1200 Design'!H164</f>
        <v/>
      </c>
      <c r="J164" s="897"/>
      <c r="K164" s="851" t="s">
        <v>30</v>
      </c>
      <c r="L164" s="853" t="str">
        <f>'Series 1200 Final'!H164</f>
        <v/>
      </c>
    </row>
    <row r="165" spans="1:12" x14ac:dyDescent="0.2">
      <c r="A165" s="851"/>
      <c r="B165" s="596"/>
      <c r="C165" s="897"/>
      <c r="D165" s="861"/>
      <c r="E165" s="852"/>
      <c r="F165" s="852"/>
      <c r="G165" s="852"/>
      <c r="H165" s="862"/>
      <c r="J165" s="897"/>
      <c r="K165" s="861"/>
      <c r="L165" s="862"/>
    </row>
    <row r="166" spans="1:12" ht="38.25" x14ac:dyDescent="0.2">
      <c r="A166" s="851" t="s">
        <v>2979</v>
      </c>
      <c r="B166" s="558" t="s">
        <v>2946</v>
      </c>
      <c r="C166" s="897"/>
      <c r="D166" s="851" t="s">
        <v>30</v>
      </c>
      <c r="E166" s="852">
        <v>538.66999999999996</v>
      </c>
      <c r="F166" s="852">
        <v>448.85</v>
      </c>
      <c r="G166" s="852">
        <v>403.95</v>
      </c>
      <c r="H166" s="853" t="str">
        <f>'Series 1200 Design'!H166</f>
        <v/>
      </c>
      <c r="J166" s="897"/>
      <c r="K166" s="851" t="s">
        <v>30</v>
      </c>
      <c r="L166" s="853" t="str">
        <f>'Series 1200 Final'!H166</f>
        <v/>
      </c>
    </row>
    <row r="167" spans="1:12" x14ac:dyDescent="0.2">
      <c r="A167" s="851"/>
      <c r="B167" s="596"/>
      <c r="C167" s="897"/>
      <c r="D167" s="861"/>
      <c r="E167" s="852"/>
      <c r="F167" s="852"/>
      <c r="G167" s="852"/>
      <c r="H167" s="862"/>
      <c r="J167" s="897"/>
      <c r="K167" s="861"/>
      <c r="L167" s="862"/>
    </row>
    <row r="168" spans="1:12" ht="25.5" x14ac:dyDescent="0.2">
      <c r="A168" s="851" t="s">
        <v>2980</v>
      </c>
      <c r="B168" s="558" t="s">
        <v>2948</v>
      </c>
      <c r="C168" s="897"/>
      <c r="D168" s="851" t="s">
        <v>30</v>
      </c>
      <c r="E168" s="852">
        <v>425.53</v>
      </c>
      <c r="F168" s="852">
        <v>335.71</v>
      </c>
      <c r="G168" s="852">
        <v>290.81</v>
      </c>
      <c r="H168" s="853" t="str">
        <f>'Series 1200 Design'!H168</f>
        <v/>
      </c>
      <c r="J168" s="897"/>
      <c r="K168" s="851" t="s">
        <v>30</v>
      </c>
      <c r="L168" s="853" t="str">
        <f>'Series 1200 Final'!H168</f>
        <v/>
      </c>
    </row>
    <row r="169" spans="1:12" x14ac:dyDescent="0.2">
      <c r="A169" s="851"/>
      <c r="B169" s="596"/>
      <c r="C169" s="897"/>
      <c r="D169" s="861"/>
      <c r="E169" s="852"/>
      <c r="F169" s="852"/>
      <c r="G169" s="852"/>
      <c r="H169" s="862"/>
      <c r="J169" s="897"/>
      <c r="K169" s="861"/>
      <c r="L169" s="862"/>
    </row>
    <row r="170" spans="1:12" ht="25.5" x14ac:dyDescent="0.2">
      <c r="A170" s="851" t="s">
        <v>2981</v>
      </c>
      <c r="B170" s="558" t="s">
        <v>2950</v>
      </c>
      <c r="C170" s="897"/>
      <c r="D170" s="851" t="s">
        <v>30</v>
      </c>
      <c r="E170" s="852">
        <v>432.19</v>
      </c>
      <c r="F170" s="852">
        <v>342.37</v>
      </c>
      <c r="G170" s="852">
        <v>297.47000000000003</v>
      </c>
      <c r="H170" s="853" t="str">
        <f>'Series 1200 Design'!H170</f>
        <v/>
      </c>
      <c r="J170" s="897"/>
      <c r="K170" s="851" t="s">
        <v>30</v>
      </c>
      <c r="L170" s="853" t="str">
        <f>'Series 1200 Final'!H170</f>
        <v/>
      </c>
    </row>
    <row r="171" spans="1:12" x14ac:dyDescent="0.2">
      <c r="A171" s="851"/>
      <c r="B171" s="596"/>
      <c r="C171" s="897"/>
      <c r="D171" s="861"/>
      <c r="E171" s="852"/>
      <c r="F171" s="852"/>
      <c r="G171" s="852"/>
      <c r="H171" s="862"/>
      <c r="J171" s="897"/>
      <c r="K171" s="861"/>
      <c r="L171" s="862"/>
    </row>
    <row r="172" spans="1:12" ht="38.25" x14ac:dyDescent="0.2">
      <c r="A172" s="851" t="s">
        <v>2982</v>
      </c>
      <c r="B172" s="558" t="s">
        <v>2952</v>
      </c>
      <c r="C172" s="897"/>
      <c r="D172" s="851" t="s">
        <v>30</v>
      </c>
      <c r="E172" s="852">
        <v>698.39</v>
      </c>
      <c r="F172" s="852">
        <v>608.57000000000005</v>
      </c>
      <c r="G172" s="852">
        <v>563.66999999999996</v>
      </c>
      <c r="H172" s="853" t="str">
        <f>'Series 1200 Design'!H172</f>
        <v/>
      </c>
      <c r="J172" s="897"/>
      <c r="K172" s="851" t="s">
        <v>30</v>
      </c>
      <c r="L172" s="853" t="str">
        <f>'Series 1200 Final'!H172</f>
        <v/>
      </c>
    </row>
    <row r="173" spans="1:12" x14ac:dyDescent="0.2">
      <c r="A173" s="851"/>
      <c r="B173" s="558"/>
      <c r="C173" s="897"/>
      <c r="D173" s="851"/>
      <c r="E173" s="852"/>
      <c r="F173" s="852"/>
      <c r="G173" s="852"/>
      <c r="H173" s="862"/>
      <c r="J173" s="897"/>
      <c r="K173" s="851"/>
      <c r="L173" s="862"/>
    </row>
    <row r="174" spans="1:12" ht="25.5" x14ac:dyDescent="0.2">
      <c r="A174" s="851" t="s">
        <v>2983</v>
      </c>
      <c r="B174" s="558" t="s">
        <v>2954</v>
      </c>
      <c r="C174" s="897"/>
      <c r="D174" s="851" t="s">
        <v>30</v>
      </c>
      <c r="E174" s="852">
        <v>465.46</v>
      </c>
      <c r="F174" s="852">
        <v>375.64</v>
      </c>
      <c r="G174" s="852">
        <v>330.74</v>
      </c>
      <c r="H174" s="853" t="str">
        <f>'Series 1200 Design'!H174</f>
        <v/>
      </c>
      <c r="J174" s="897"/>
      <c r="K174" s="851" t="s">
        <v>30</v>
      </c>
      <c r="L174" s="853" t="str">
        <f>'Series 1200 Final'!H174</f>
        <v/>
      </c>
    </row>
    <row r="175" spans="1:12" x14ac:dyDescent="0.2">
      <c r="A175" s="851"/>
      <c r="B175" s="596"/>
      <c r="C175" s="897"/>
      <c r="D175" s="861"/>
      <c r="E175" s="852"/>
      <c r="F175" s="852"/>
      <c r="G175" s="852"/>
      <c r="H175" s="862"/>
      <c r="J175" s="897"/>
      <c r="K175" s="861"/>
      <c r="L175" s="862"/>
    </row>
    <row r="176" spans="1:12" ht="25.5" x14ac:dyDescent="0.2">
      <c r="A176" s="851" t="s">
        <v>2984</v>
      </c>
      <c r="B176" s="558" t="s">
        <v>2956</v>
      </c>
      <c r="C176" s="897"/>
      <c r="D176" s="851" t="s">
        <v>30</v>
      </c>
      <c r="E176" s="852">
        <v>497.42</v>
      </c>
      <c r="F176" s="852">
        <v>407.6</v>
      </c>
      <c r="G176" s="852">
        <v>362.7</v>
      </c>
      <c r="H176" s="853" t="str">
        <f>'Series 1200 Design'!H176</f>
        <v/>
      </c>
      <c r="J176" s="897"/>
      <c r="K176" s="851" t="s">
        <v>30</v>
      </c>
      <c r="L176" s="853" t="str">
        <f>'Series 1200 Final'!H176</f>
        <v/>
      </c>
    </row>
    <row r="177" spans="1:12" x14ac:dyDescent="0.2">
      <c r="A177" s="851"/>
      <c r="B177" s="558"/>
      <c r="C177" s="897"/>
      <c r="D177" s="851"/>
      <c r="E177" s="852"/>
      <c r="F177" s="852"/>
      <c r="G177" s="852"/>
      <c r="H177" s="862"/>
      <c r="J177" s="897"/>
      <c r="K177" s="851"/>
      <c r="L177" s="862"/>
    </row>
    <row r="178" spans="1:12" ht="25.5" x14ac:dyDescent="0.2">
      <c r="A178" s="851" t="s">
        <v>2985</v>
      </c>
      <c r="B178" s="558" t="s">
        <v>2958</v>
      </c>
      <c r="C178" s="897"/>
      <c r="D178" s="851" t="s">
        <v>30</v>
      </c>
      <c r="E178" s="852">
        <v>495.41</v>
      </c>
      <c r="F178" s="852">
        <v>405.59</v>
      </c>
      <c r="G178" s="852">
        <v>360.69</v>
      </c>
      <c r="H178" s="853" t="str">
        <f>'Series 1200 Design'!H178</f>
        <v/>
      </c>
      <c r="J178" s="897"/>
      <c r="K178" s="851" t="s">
        <v>30</v>
      </c>
      <c r="L178" s="853" t="str">
        <f>'Series 1200 Final'!H178</f>
        <v/>
      </c>
    </row>
    <row r="179" spans="1:12" x14ac:dyDescent="0.2">
      <c r="A179" s="851"/>
      <c r="B179" s="596"/>
      <c r="C179" s="897"/>
      <c r="D179" s="861"/>
      <c r="E179" s="852"/>
      <c r="F179" s="852"/>
      <c r="G179" s="852"/>
      <c r="H179" s="862"/>
      <c r="J179" s="897"/>
      <c r="K179" s="861"/>
      <c r="L179" s="862"/>
    </row>
    <row r="180" spans="1:12" ht="25.5" x14ac:dyDescent="0.2">
      <c r="A180" s="851" t="s">
        <v>2986</v>
      </c>
      <c r="B180" s="558" t="s">
        <v>2960</v>
      </c>
      <c r="C180" s="897"/>
      <c r="D180" s="851" t="s">
        <v>30</v>
      </c>
      <c r="E180" s="852">
        <v>609.21</v>
      </c>
      <c r="F180" s="852">
        <v>519.39</v>
      </c>
      <c r="G180" s="852">
        <v>474.49</v>
      </c>
      <c r="H180" s="853" t="str">
        <f>'Series 1200 Design'!H180</f>
        <v/>
      </c>
      <c r="J180" s="897"/>
      <c r="K180" s="851" t="s">
        <v>30</v>
      </c>
      <c r="L180" s="853" t="str">
        <f>'Series 1200 Final'!H180</f>
        <v/>
      </c>
    </row>
    <row r="181" spans="1:12" x14ac:dyDescent="0.2">
      <c r="A181" s="851"/>
      <c r="B181" s="558"/>
      <c r="C181" s="897"/>
      <c r="D181" s="851"/>
      <c r="E181" s="852"/>
      <c r="F181" s="852"/>
      <c r="G181" s="852"/>
      <c r="H181" s="862"/>
      <c r="J181" s="897"/>
      <c r="K181" s="851"/>
      <c r="L181" s="862"/>
    </row>
    <row r="182" spans="1:12" ht="25.5" x14ac:dyDescent="0.2">
      <c r="A182" s="851" t="s">
        <v>2987</v>
      </c>
      <c r="B182" s="558" t="s">
        <v>2962</v>
      </c>
      <c r="C182" s="897"/>
      <c r="D182" s="851" t="s">
        <v>30</v>
      </c>
      <c r="E182" s="852">
        <v>762.52</v>
      </c>
      <c r="F182" s="852">
        <v>672.7</v>
      </c>
      <c r="G182" s="852">
        <v>627.79999999999995</v>
      </c>
      <c r="H182" s="853" t="str">
        <f>'Series 1200 Design'!H182</f>
        <v/>
      </c>
      <c r="J182" s="897"/>
      <c r="K182" s="851" t="s">
        <v>30</v>
      </c>
      <c r="L182" s="853" t="str">
        <f>'Series 1200 Final'!H182</f>
        <v/>
      </c>
    </row>
    <row r="183" spans="1:12" x14ac:dyDescent="0.2">
      <c r="A183" s="851"/>
      <c r="B183" s="558"/>
      <c r="C183" s="897"/>
      <c r="D183" s="851"/>
      <c r="E183" s="852"/>
      <c r="F183" s="852"/>
      <c r="G183" s="852"/>
      <c r="H183" s="862"/>
      <c r="J183" s="897"/>
      <c r="K183" s="851"/>
      <c r="L183" s="862"/>
    </row>
    <row r="184" spans="1:12" x14ac:dyDescent="0.2">
      <c r="A184" s="851" t="s">
        <v>2988</v>
      </c>
      <c r="B184" s="558" t="s">
        <v>2893</v>
      </c>
      <c r="C184" s="897"/>
      <c r="D184" s="851" t="s">
        <v>30</v>
      </c>
      <c r="E184" s="852">
        <v>61.47</v>
      </c>
      <c r="F184" s="852">
        <v>61.47</v>
      </c>
      <c r="G184" s="852">
        <v>61.47</v>
      </c>
      <c r="H184" s="853" t="str">
        <f>'Series 1200 Design'!H184</f>
        <v/>
      </c>
      <c r="J184" s="897"/>
      <c r="K184" s="851" t="s">
        <v>30</v>
      </c>
      <c r="L184" s="853" t="str">
        <f>'Series 1200 Final'!H184</f>
        <v/>
      </c>
    </row>
    <row r="185" spans="1:12" x14ac:dyDescent="0.2">
      <c r="A185" s="851"/>
      <c r="B185" s="558"/>
      <c r="C185" s="897"/>
      <c r="D185" s="851"/>
      <c r="E185" s="852"/>
      <c r="F185" s="852"/>
      <c r="G185" s="852"/>
      <c r="H185" s="862"/>
      <c r="J185" s="897"/>
      <c r="K185" s="851"/>
      <c r="L185" s="862"/>
    </row>
    <row r="186" spans="1:12" x14ac:dyDescent="0.2">
      <c r="A186" s="638"/>
      <c r="B186" s="563" t="s">
        <v>2989</v>
      </c>
      <c r="C186" s="660"/>
      <c r="D186" s="638"/>
      <c r="E186" s="872"/>
      <c r="F186" s="872"/>
      <c r="G186" s="872"/>
      <c r="H186" s="873"/>
      <c r="J186" s="660"/>
      <c r="K186" s="638"/>
      <c r="L186" s="873"/>
    </row>
    <row r="187" spans="1:12" x14ac:dyDescent="0.2">
      <c r="A187" s="851"/>
      <c r="B187" s="558"/>
      <c r="C187" s="897"/>
      <c r="D187" s="851"/>
      <c r="E187" s="852"/>
      <c r="F187" s="852"/>
      <c r="G187" s="852"/>
      <c r="H187" s="862"/>
      <c r="J187" s="897"/>
      <c r="K187" s="851"/>
      <c r="L187" s="862"/>
    </row>
    <row r="188" spans="1:12" ht="25.5" x14ac:dyDescent="0.2">
      <c r="A188" s="866"/>
      <c r="B188" s="847" t="s">
        <v>2990</v>
      </c>
      <c r="C188" s="899"/>
      <c r="D188" s="846"/>
      <c r="E188" s="858" t="s">
        <v>1059</v>
      </c>
      <c r="F188" s="859" t="s">
        <v>2162</v>
      </c>
      <c r="G188" s="858" t="s">
        <v>2129</v>
      </c>
      <c r="H188" s="860"/>
      <c r="J188" s="899"/>
      <c r="K188" s="846"/>
      <c r="L188" s="860"/>
    </row>
    <row r="189" spans="1:12" x14ac:dyDescent="0.2">
      <c r="A189" s="851"/>
      <c r="B189" s="614"/>
      <c r="C189" s="898"/>
      <c r="D189" s="843"/>
      <c r="E189" s="852"/>
      <c r="F189" s="852"/>
      <c r="G189" s="852"/>
      <c r="H189" s="862"/>
      <c r="J189" s="898"/>
      <c r="K189" s="843"/>
      <c r="L189" s="862"/>
    </row>
    <row r="190" spans="1:12" ht="25.5" x14ac:dyDescent="0.2">
      <c r="A190" s="851" t="s">
        <v>2988</v>
      </c>
      <c r="B190" s="558" t="s">
        <v>2991</v>
      </c>
      <c r="C190" s="897"/>
      <c r="D190" s="851" t="s">
        <v>30</v>
      </c>
      <c r="E190" s="852">
        <v>600.4</v>
      </c>
      <c r="F190" s="852">
        <v>556.88</v>
      </c>
      <c r="G190" s="852">
        <v>551.37</v>
      </c>
      <c r="H190" s="853" t="str">
        <f>'Series 1200 Design'!H190</f>
        <v/>
      </c>
      <c r="J190" s="897"/>
      <c r="K190" s="851" t="s">
        <v>30</v>
      </c>
      <c r="L190" s="853" t="str">
        <f>'Series 1200 Final'!H190</f>
        <v/>
      </c>
    </row>
    <row r="191" spans="1:12" x14ac:dyDescent="0.2">
      <c r="A191" s="851"/>
      <c r="B191" s="596"/>
      <c r="C191" s="897"/>
      <c r="D191" s="861"/>
      <c r="E191" s="852"/>
      <c r="F191" s="852"/>
      <c r="G191" s="852"/>
      <c r="H191" s="862"/>
      <c r="J191" s="897"/>
      <c r="K191" s="861"/>
      <c r="L191" s="862"/>
    </row>
    <row r="192" spans="1:12" ht="25.5" x14ac:dyDescent="0.2">
      <c r="A192" s="851" t="s">
        <v>2992</v>
      </c>
      <c r="B192" s="558" t="s">
        <v>2993</v>
      </c>
      <c r="C192" s="897"/>
      <c r="D192" s="851" t="s">
        <v>30</v>
      </c>
      <c r="E192" s="852">
        <v>640.33000000000004</v>
      </c>
      <c r="F192" s="852">
        <v>596.80999999999995</v>
      </c>
      <c r="G192" s="852">
        <v>591.29999999999995</v>
      </c>
      <c r="H192" s="853" t="str">
        <f>'Series 1200 Design'!H192</f>
        <v/>
      </c>
      <c r="J192" s="897"/>
      <c r="K192" s="851" t="s">
        <v>30</v>
      </c>
      <c r="L192" s="853" t="str">
        <f>'Series 1200 Final'!H192</f>
        <v/>
      </c>
    </row>
    <row r="193" spans="1:12" x14ac:dyDescent="0.2">
      <c r="A193" s="851"/>
      <c r="B193" s="596"/>
      <c r="C193" s="897"/>
      <c r="D193" s="861"/>
      <c r="E193" s="852"/>
      <c r="F193" s="852"/>
      <c r="G193" s="852"/>
      <c r="H193" s="862"/>
      <c r="J193" s="897"/>
      <c r="K193" s="861"/>
      <c r="L193" s="862"/>
    </row>
    <row r="194" spans="1:12" ht="25.5" x14ac:dyDescent="0.2">
      <c r="A194" s="851" t="s">
        <v>2994</v>
      </c>
      <c r="B194" s="558" t="s">
        <v>2995</v>
      </c>
      <c r="C194" s="897"/>
      <c r="D194" s="851" t="s">
        <v>30</v>
      </c>
      <c r="E194" s="852">
        <v>680.26</v>
      </c>
      <c r="F194" s="852">
        <v>636.74</v>
      </c>
      <c r="G194" s="852">
        <v>631.23</v>
      </c>
      <c r="H194" s="853" t="str">
        <f>'Series 1200 Design'!H194</f>
        <v/>
      </c>
      <c r="J194" s="897"/>
      <c r="K194" s="851" t="s">
        <v>30</v>
      </c>
      <c r="L194" s="853" t="str">
        <f>'Series 1200 Final'!H194</f>
        <v/>
      </c>
    </row>
    <row r="195" spans="1:12" x14ac:dyDescent="0.2">
      <c r="A195" s="851"/>
      <c r="B195" s="596"/>
      <c r="C195" s="897"/>
      <c r="D195" s="861"/>
      <c r="E195" s="852"/>
      <c r="F195" s="852"/>
      <c r="G195" s="852"/>
      <c r="H195" s="862"/>
      <c r="J195" s="897"/>
      <c r="K195" s="861"/>
      <c r="L195" s="862"/>
    </row>
    <row r="196" spans="1:12" ht="25.5" x14ac:dyDescent="0.2">
      <c r="A196" s="851" t="s">
        <v>2996</v>
      </c>
      <c r="B196" s="558" t="s">
        <v>2997</v>
      </c>
      <c r="C196" s="897"/>
      <c r="D196" s="851" t="s">
        <v>30</v>
      </c>
      <c r="E196" s="852">
        <v>800.05</v>
      </c>
      <c r="F196" s="852">
        <v>756.53</v>
      </c>
      <c r="G196" s="852">
        <v>751.02</v>
      </c>
      <c r="H196" s="853" t="str">
        <f>'Series 1200 Design'!H196</f>
        <v/>
      </c>
      <c r="J196" s="897"/>
      <c r="K196" s="851" t="s">
        <v>30</v>
      </c>
      <c r="L196" s="853" t="str">
        <f>'Series 1200 Final'!H196</f>
        <v/>
      </c>
    </row>
    <row r="197" spans="1:12" x14ac:dyDescent="0.2">
      <c r="A197" s="851"/>
      <c r="B197" s="596"/>
      <c r="C197" s="897"/>
      <c r="D197" s="861"/>
      <c r="E197" s="852"/>
      <c r="F197" s="852"/>
      <c r="G197" s="852"/>
      <c r="H197" s="862"/>
      <c r="J197" s="897"/>
      <c r="K197" s="861"/>
      <c r="L197" s="862"/>
    </row>
    <row r="198" spans="1:12" ht="25.5" x14ac:dyDescent="0.2">
      <c r="A198" s="851" t="s">
        <v>2998</v>
      </c>
      <c r="B198" s="558" t="s">
        <v>2999</v>
      </c>
      <c r="C198" s="897"/>
      <c r="D198" s="851" t="s">
        <v>30</v>
      </c>
      <c r="E198" s="852" t="s">
        <v>402</v>
      </c>
      <c r="F198" s="852" t="s">
        <v>402</v>
      </c>
      <c r="G198" s="852" t="s">
        <v>403</v>
      </c>
      <c r="H198" s="853" t="str">
        <f>'Series 1200 Design'!H198</f>
        <v/>
      </c>
      <c r="J198" s="897"/>
      <c r="K198" s="851" t="s">
        <v>30</v>
      </c>
      <c r="L198" s="853" t="str">
        <f>'Series 1200 Final'!H198</f>
        <v/>
      </c>
    </row>
    <row r="199" spans="1:12" x14ac:dyDescent="0.2">
      <c r="A199" s="851"/>
      <c r="B199" s="558"/>
      <c r="C199" s="897"/>
      <c r="D199" s="851"/>
      <c r="E199" s="852"/>
      <c r="F199" s="852"/>
      <c r="G199" s="852"/>
      <c r="H199" s="862"/>
      <c r="J199" s="897"/>
      <c r="K199" s="851"/>
      <c r="L199" s="862"/>
    </row>
    <row r="200" spans="1:12" x14ac:dyDescent="0.2">
      <c r="A200" s="851" t="s">
        <v>3000</v>
      </c>
      <c r="B200" s="558" t="s">
        <v>2893</v>
      </c>
      <c r="C200" s="897"/>
      <c r="D200" s="851" t="s">
        <v>30</v>
      </c>
      <c r="E200" s="852">
        <v>61.47</v>
      </c>
      <c r="F200" s="852">
        <v>61.47</v>
      </c>
      <c r="G200" s="852" t="s">
        <v>3001</v>
      </c>
      <c r="H200" s="853" t="str">
        <f>'Series 1200 Design'!H200</f>
        <v/>
      </c>
      <c r="J200" s="897"/>
      <c r="K200" s="851" t="s">
        <v>30</v>
      </c>
      <c r="L200" s="853" t="str">
        <f>'Series 1200 Final'!H200</f>
        <v/>
      </c>
    </row>
    <row r="201" spans="1:12" x14ac:dyDescent="0.2">
      <c r="A201" s="851"/>
      <c r="B201" s="558"/>
      <c r="C201" s="897"/>
      <c r="D201" s="851"/>
      <c r="E201" s="852"/>
      <c r="F201" s="852"/>
      <c r="G201" s="852"/>
      <c r="H201" s="862"/>
      <c r="J201" s="897"/>
      <c r="K201" s="851"/>
      <c r="L201" s="862"/>
    </row>
    <row r="202" spans="1:12" ht="25.5" x14ac:dyDescent="0.2">
      <c r="A202" s="866"/>
      <c r="B202" s="847" t="s">
        <v>3002</v>
      </c>
      <c r="C202" s="899"/>
      <c r="D202" s="846"/>
      <c r="E202" s="858" t="s">
        <v>1059</v>
      </c>
      <c r="F202" s="859" t="s">
        <v>2162</v>
      </c>
      <c r="G202" s="858" t="s">
        <v>2129</v>
      </c>
      <c r="H202" s="860"/>
      <c r="J202" s="899"/>
      <c r="K202" s="846"/>
      <c r="L202" s="860"/>
    </row>
    <row r="203" spans="1:12" x14ac:dyDescent="0.2">
      <c r="A203" s="851"/>
      <c r="B203" s="867"/>
      <c r="C203" s="898"/>
      <c r="D203" s="843"/>
      <c r="E203" s="868"/>
      <c r="F203" s="869"/>
      <c r="G203" s="868"/>
      <c r="H203" s="862"/>
      <c r="J203" s="898"/>
      <c r="K203" s="843"/>
      <c r="L203" s="862"/>
    </row>
    <row r="204" spans="1:12" ht="25.5" x14ac:dyDescent="0.2">
      <c r="A204" s="851" t="s">
        <v>3000</v>
      </c>
      <c r="B204" s="558" t="s">
        <v>2991</v>
      </c>
      <c r="C204" s="897"/>
      <c r="D204" s="851" t="s">
        <v>30</v>
      </c>
      <c r="E204" s="852">
        <v>746.81</v>
      </c>
      <c r="F204" s="852">
        <v>703.29</v>
      </c>
      <c r="G204" s="852">
        <v>697.78</v>
      </c>
      <c r="H204" s="853" t="str">
        <f>'Series 1200 Design'!H204</f>
        <v/>
      </c>
      <c r="J204" s="897"/>
      <c r="K204" s="851" t="s">
        <v>30</v>
      </c>
      <c r="L204" s="853" t="str">
        <f>'Series 1200 Final'!H204</f>
        <v/>
      </c>
    </row>
    <row r="205" spans="1:12" x14ac:dyDescent="0.2">
      <c r="A205" s="851"/>
      <c r="B205" s="596"/>
      <c r="C205" s="897"/>
      <c r="D205" s="861"/>
      <c r="E205" s="852"/>
      <c r="F205" s="852"/>
      <c r="G205" s="852"/>
      <c r="H205" s="862"/>
      <c r="J205" s="897"/>
      <c r="K205" s="861"/>
      <c r="L205" s="862"/>
    </row>
    <row r="206" spans="1:12" ht="25.5" x14ac:dyDescent="0.2">
      <c r="A206" s="851" t="s">
        <v>3003</v>
      </c>
      <c r="B206" s="558" t="s">
        <v>3004</v>
      </c>
      <c r="C206" s="897"/>
      <c r="D206" s="851" t="s">
        <v>30</v>
      </c>
      <c r="E206" s="852">
        <v>800.05</v>
      </c>
      <c r="F206" s="852">
        <v>756.53</v>
      </c>
      <c r="G206" s="852">
        <v>751.02</v>
      </c>
      <c r="H206" s="853" t="str">
        <f>'Series 1200 Design'!H206</f>
        <v/>
      </c>
      <c r="J206" s="897"/>
      <c r="K206" s="851" t="s">
        <v>30</v>
      </c>
      <c r="L206" s="853" t="str">
        <f>'Series 1200 Final'!H206</f>
        <v/>
      </c>
    </row>
    <row r="207" spans="1:12" x14ac:dyDescent="0.2">
      <c r="A207" s="851"/>
      <c r="B207" s="596"/>
      <c r="C207" s="897"/>
      <c r="D207" s="861"/>
      <c r="E207" s="852"/>
      <c r="F207" s="852"/>
      <c r="G207" s="852"/>
      <c r="H207" s="862"/>
      <c r="J207" s="897"/>
      <c r="K207" s="861"/>
      <c r="L207" s="862"/>
    </row>
    <row r="208" spans="1:12" ht="25.5" x14ac:dyDescent="0.2">
      <c r="A208" s="851" t="s">
        <v>3005</v>
      </c>
      <c r="B208" s="558" t="s">
        <v>2995</v>
      </c>
      <c r="C208" s="897"/>
      <c r="D208" s="851" t="s">
        <v>30</v>
      </c>
      <c r="E208" s="852">
        <v>853.29</v>
      </c>
      <c r="F208" s="852">
        <v>809.77</v>
      </c>
      <c r="G208" s="852">
        <v>804.26</v>
      </c>
      <c r="H208" s="853" t="str">
        <f>'Series 1200 Design'!H208</f>
        <v/>
      </c>
      <c r="J208" s="897"/>
      <c r="K208" s="851" t="s">
        <v>30</v>
      </c>
      <c r="L208" s="853" t="str">
        <f>'Series 1200 Final'!H208</f>
        <v/>
      </c>
    </row>
    <row r="209" spans="1:12" x14ac:dyDescent="0.2">
      <c r="A209" s="851"/>
      <c r="B209" s="596"/>
      <c r="C209" s="897"/>
      <c r="D209" s="861"/>
      <c r="E209" s="852"/>
      <c r="F209" s="852"/>
      <c r="G209" s="852"/>
      <c r="H209" s="862"/>
      <c r="J209" s="897"/>
      <c r="K209" s="861"/>
      <c r="L209" s="862"/>
    </row>
    <row r="210" spans="1:12" ht="25.5" x14ac:dyDescent="0.2">
      <c r="A210" s="851" t="s">
        <v>3006</v>
      </c>
      <c r="B210" s="558" t="s">
        <v>2997</v>
      </c>
      <c r="C210" s="897"/>
      <c r="D210" s="851" t="s">
        <v>30</v>
      </c>
      <c r="E210" s="852">
        <v>1013.01</v>
      </c>
      <c r="F210" s="852">
        <v>969.49</v>
      </c>
      <c r="G210" s="852">
        <v>963.98</v>
      </c>
      <c r="H210" s="853" t="str">
        <f>'Series 1200 Design'!H210</f>
        <v/>
      </c>
      <c r="J210" s="897"/>
      <c r="K210" s="851" t="s">
        <v>30</v>
      </c>
      <c r="L210" s="853" t="str">
        <f>'Series 1200 Final'!H210</f>
        <v/>
      </c>
    </row>
    <row r="211" spans="1:12" x14ac:dyDescent="0.2">
      <c r="A211" s="851"/>
      <c r="B211" s="596"/>
      <c r="C211" s="897"/>
      <c r="D211" s="861"/>
      <c r="E211" s="852"/>
      <c r="F211" s="852"/>
      <c r="G211" s="852"/>
      <c r="H211" s="862"/>
      <c r="J211" s="897"/>
      <c r="K211" s="861"/>
      <c r="L211" s="862"/>
    </row>
    <row r="212" spans="1:12" ht="25.5" x14ac:dyDescent="0.2">
      <c r="A212" s="851" t="s">
        <v>3007</v>
      </c>
      <c r="B212" s="558" t="s">
        <v>2999</v>
      </c>
      <c r="C212" s="897"/>
      <c r="D212" s="851" t="s">
        <v>30</v>
      </c>
      <c r="E212" s="852"/>
      <c r="F212" s="852">
        <v>0</v>
      </c>
      <c r="G212" s="852">
        <v>0</v>
      </c>
      <c r="H212" s="853" t="str">
        <f>'Series 1200 Design'!H212</f>
        <v/>
      </c>
      <c r="J212" s="897"/>
      <c r="K212" s="851" t="s">
        <v>30</v>
      </c>
      <c r="L212" s="853" t="str">
        <f>'Series 1200 Final'!H212</f>
        <v/>
      </c>
    </row>
    <row r="213" spans="1:12" x14ac:dyDescent="0.2">
      <c r="A213" s="851"/>
      <c r="B213" s="558"/>
      <c r="C213" s="897"/>
      <c r="D213" s="851"/>
      <c r="E213" s="852"/>
      <c r="F213" s="852"/>
      <c r="G213" s="852"/>
      <c r="H213" s="862"/>
      <c r="J213" s="897"/>
      <c r="K213" s="851"/>
      <c r="L213" s="862"/>
    </row>
    <row r="214" spans="1:12" x14ac:dyDescent="0.2">
      <c r="A214" s="851" t="s">
        <v>3008</v>
      </c>
      <c r="B214" s="558" t="s">
        <v>2893</v>
      </c>
      <c r="C214" s="897"/>
      <c r="D214" s="851" t="s">
        <v>30</v>
      </c>
      <c r="E214" s="852">
        <v>61.47</v>
      </c>
      <c r="F214" s="852">
        <v>61.47</v>
      </c>
      <c r="G214" s="852">
        <v>61.47</v>
      </c>
      <c r="H214" s="853" t="str">
        <f>'Series 1200 Design'!H214</f>
        <v/>
      </c>
      <c r="J214" s="897"/>
      <c r="K214" s="851" t="s">
        <v>30</v>
      </c>
      <c r="L214" s="853" t="str">
        <f>'Series 1200 Final'!H214</f>
        <v/>
      </c>
    </row>
    <row r="215" spans="1:12" x14ac:dyDescent="0.2">
      <c r="A215" s="851"/>
      <c r="B215" s="558"/>
      <c r="C215" s="897"/>
      <c r="D215" s="851"/>
      <c r="E215" s="852"/>
      <c r="F215" s="852"/>
      <c r="G215" s="852"/>
      <c r="H215" s="862"/>
      <c r="J215" s="897"/>
      <c r="K215" s="851"/>
      <c r="L215" s="862"/>
    </row>
    <row r="216" spans="1:12" ht="25.5" x14ac:dyDescent="0.2">
      <c r="A216" s="866"/>
      <c r="B216" s="847" t="s">
        <v>3009</v>
      </c>
      <c r="C216" s="899"/>
      <c r="D216" s="846"/>
      <c r="E216" s="858" t="s">
        <v>1059</v>
      </c>
      <c r="F216" s="859" t="s">
        <v>2162</v>
      </c>
      <c r="G216" s="858" t="s">
        <v>2129</v>
      </c>
      <c r="H216" s="860"/>
      <c r="J216" s="899"/>
      <c r="K216" s="846"/>
      <c r="L216" s="860"/>
    </row>
    <row r="217" spans="1:12" x14ac:dyDescent="0.2">
      <c r="A217" s="851"/>
      <c r="B217" s="614"/>
      <c r="C217" s="898"/>
      <c r="D217" s="843"/>
      <c r="E217" s="852"/>
      <c r="F217" s="852"/>
      <c r="G217" s="852"/>
      <c r="H217" s="862"/>
      <c r="J217" s="898"/>
      <c r="K217" s="843"/>
      <c r="L217" s="862"/>
    </row>
    <row r="218" spans="1:12" ht="25.5" x14ac:dyDescent="0.2">
      <c r="A218" s="851" t="s">
        <v>3008</v>
      </c>
      <c r="B218" s="558" t="s">
        <v>2991</v>
      </c>
      <c r="C218" s="897"/>
      <c r="D218" s="851" t="s">
        <v>30</v>
      </c>
      <c r="E218" s="852">
        <v>893.22</v>
      </c>
      <c r="F218" s="852">
        <v>849.7</v>
      </c>
      <c r="G218" s="852">
        <v>844.19</v>
      </c>
      <c r="H218" s="853" t="str">
        <f>'Series 1200 Design'!H218</f>
        <v/>
      </c>
      <c r="J218" s="897"/>
      <c r="K218" s="851" t="s">
        <v>30</v>
      </c>
      <c r="L218" s="853" t="str">
        <f>'Series 1200 Final'!H218</f>
        <v/>
      </c>
    </row>
    <row r="219" spans="1:12" x14ac:dyDescent="0.2">
      <c r="A219" s="851"/>
      <c r="B219" s="596"/>
      <c r="C219" s="897"/>
      <c r="D219" s="861"/>
      <c r="E219" s="852"/>
      <c r="F219" s="852"/>
      <c r="G219" s="852"/>
      <c r="H219" s="862"/>
      <c r="J219" s="897"/>
      <c r="K219" s="861"/>
      <c r="L219" s="862"/>
    </row>
    <row r="220" spans="1:12" ht="25.5" x14ac:dyDescent="0.2">
      <c r="A220" s="851" t="s">
        <v>3010</v>
      </c>
      <c r="B220" s="558" t="s">
        <v>2993</v>
      </c>
      <c r="C220" s="897"/>
      <c r="D220" s="851" t="s">
        <v>30</v>
      </c>
      <c r="E220" s="852">
        <v>959.77</v>
      </c>
      <c r="F220" s="852">
        <v>916.25</v>
      </c>
      <c r="G220" s="852">
        <v>910.74</v>
      </c>
      <c r="H220" s="853" t="str">
        <f>'Series 1200 Design'!H220</f>
        <v/>
      </c>
      <c r="J220" s="897"/>
      <c r="K220" s="851" t="s">
        <v>30</v>
      </c>
      <c r="L220" s="853" t="str">
        <f>'Series 1200 Final'!H220</f>
        <v/>
      </c>
    </row>
    <row r="221" spans="1:12" x14ac:dyDescent="0.2">
      <c r="A221" s="851"/>
      <c r="B221" s="596"/>
      <c r="C221" s="897"/>
      <c r="D221" s="861"/>
      <c r="E221" s="852"/>
      <c r="F221" s="852"/>
      <c r="G221" s="852"/>
      <c r="H221" s="862"/>
      <c r="J221" s="897"/>
      <c r="K221" s="861"/>
      <c r="L221" s="862"/>
    </row>
    <row r="222" spans="1:12" ht="25.5" x14ac:dyDescent="0.2">
      <c r="A222" s="851" t="s">
        <v>3011</v>
      </c>
      <c r="B222" s="558" t="s">
        <v>2995</v>
      </c>
      <c r="C222" s="897"/>
      <c r="D222" s="851" t="s">
        <v>30</v>
      </c>
      <c r="E222" s="852">
        <v>1026.32</v>
      </c>
      <c r="F222" s="852">
        <v>982.8</v>
      </c>
      <c r="G222" s="852">
        <v>977.29</v>
      </c>
      <c r="H222" s="853" t="str">
        <f>'Series 1200 Design'!H222</f>
        <v/>
      </c>
      <c r="J222" s="897"/>
      <c r="K222" s="851" t="s">
        <v>30</v>
      </c>
      <c r="L222" s="853" t="str">
        <f>'Series 1200 Final'!H222</f>
        <v/>
      </c>
    </row>
    <row r="223" spans="1:12" x14ac:dyDescent="0.2">
      <c r="A223" s="851"/>
      <c r="B223" s="596"/>
      <c r="C223" s="897"/>
      <c r="D223" s="861"/>
      <c r="E223" s="852"/>
      <c r="F223" s="852"/>
      <c r="G223" s="852"/>
      <c r="H223" s="862"/>
      <c r="J223" s="897"/>
      <c r="K223" s="861"/>
      <c r="L223" s="862"/>
    </row>
    <row r="224" spans="1:12" ht="25.5" x14ac:dyDescent="0.2">
      <c r="A224" s="851" t="s">
        <v>3012</v>
      </c>
      <c r="B224" s="558" t="s">
        <v>2997</v>
      </c>
      <c r="C224" s="897"/>
      <c r="D224" s="851" t="s">
        <v>30</v>
      </c>
      <c r="E224" s="852">
        <v>1225.97</v>
      </c>
      <c r="F224" s="852">
        <v>1182.45</v>
      </c>
      <c r="G224" s="852">
        <v>1176.94</v>
      </c>
      <c r="H224" s="853" t="str">
        <f>'Series 1200 Design'!H224</f>
        <v/>
      </c>
      <c r="J224" s="897"/>
      <c r="K224" s="851" t="s">
        <v>30</v>
      </c>
      <c r="L224" s="853" t="str">
        <f>'Series 1200 Final'!H224</f>
        <v/>
      </c>
    </row>
    <row r="225" spans="1:12" x14ac:dyDescent="0.2">
      <c r="A225" s="851"/>
      <c r="B225" s="596"/>
      <c r="C225" s="897"/>
      <c r="D225" s="861"/>
      <c r="E225" s="852"/>
      <c r="F225" s="852"/>
      <c r="G225" s="852"/>
      <c r="H225" s="862"/>
      <c r="J225" s="897"/>
      <c r="K225" s="861"/>
      <c r="L225" s="862"/>
    </row>
    <row r="226" spans="1:12" ht="25.5" x14ac:dyDescent="0.2">
      <c r="A226" s="851" t="s">
        <v>3013</v>
      </c>
      <c r="B226" s="558" t="s">
        <v>2999</v>
      </c>
      <c r="C226" s="897"/>
      <c r="D226" s="851" t="s">
        <v>30</v>
      </c>
      <c r="E226" s="852" t="s">
        <v>402</v>
      </c>
      <c r="F226" s="852" t="s">
        <v>402</v>
      </c>
      <c r="G226" s="852" t="s">
        <v>402</v>
      </c>
      <c r="H226" s="853" t="str">
        <f>'Series 1200 Design'!H226</f>
        <v/>
      </c>
      <c r="J226" s="897"/>
      <c r="K226" s="851" t="s">
        <v>30</v>
      </c>
      <c r="L226" s="853" t="str">
        <f>'Series 1200 Final'!H226</f>
        <v/>
      </c>
    </row>
    <row r="227" spans="1:12" x14ac:dyDescent="0.2">
      <c r="A227" s="851"/>
      <c r="B227" s="558"/>
      <c r="C227" s="897"/>
      <c r="D227" s="851"/>
      <c r="E227" s="852"/>
      <c r="F227" s="852"/>
      <c r="G227" s="852"/>
      <c r="H227" s="862"/>
      <c r="J227" s="897"/>
      <c r="K227" s="851"/>
      <c r="L227" s="862"/>
    </row>
    <row r="228" spans="1:12" x14ac:dyDescent="0.2">
      <c r="A228" s="851" t="s">
        <v>3014</v>
      </c>
      <c r="B228" s="558" t="s">
        <v>2893</v>
      </c>
      <c r="C228" s="897"/>
      <c r="D228" s="851" t="s">
        <v>30</v>
      </c>
      <c r="E228" s="852">
        <v>61.47</v>
      </c>
      <c r="F228" s="852">
        <v>61.47</v>
      </c>
      <c r="G228" s="852">
        <v>61.47</v>
      </c>
      <c r="H228" s="853" t="str">
        <f>'Series 1200 Design'!H228</f>
        <v/>
      </c>
      <c r="J228" s="897"/>
      <c r="K228" s="851" t="s">
        <v>30</v>
      </c>
      <c r="L228" s="853" t="str">
        <f>'Series 1200 Final'!H228</f>
        <v/>
      </c>
    </row>
    <row r="229" spans="1:12" x14ac:dyDescent="0.2">
      <c r="A229" s="851"/>
      <c r="B229" s="558"/>
      <c r="C229" s="897"/>
      <c r="D229" s="851"/>
      <c r="E229" s="852"/>
      <c r="F229" s="852"/>
      <c r="G229" s="852"/>
      <c r="H229" s="862"/>
      <c r="J229" s="897"/>
      <c r="K229" s="851"/>
      <c r="L229" s="862"/>
    </row>
    <row r="230" spans="1:12" ht="25.5" x14ac:dyDescent="0.2">
      <c r="A230" s="866"/>
      <c r="B230" s="847" t="s">
        <v>3015</v>
      </c>
      <c r="C230" s="899"/>
      <c r="D230" s="846"/>
      <c r="E230" s="858" t="s">
        <v>1059</v>
      </c>
      <c r="F230" s="859" t="s">
        <v>2162</v>
      </c>
      <c r="G230" s="858" t="s">
        <v>2129</v>
      </c>
      <c r="H230" s="860"/>
      <c r="J230" s="899"/>
      <c r="K230" s="846"/>
      <c r="L230" s="860"/>
    </row>
    <row r="231" spans="1:12" x14ac:dyDescent="0.2">
      <c r="A231" s="851"/>
      <c r="B231" s="614"/>
      <c r="C231" s="898"/>
      <c r="D231" s="843"/>
      <c r="E231" s="852"/>
      <c r="F231" s="852"/>
      <c r="G231" s="852"/>
      <c r="H231" s="862"/>
      <c r="J231" s="898"/>
      <c r="K231" s="843"/>
      <c r="L231" s="862"/>
    </row>
    <row r="232" spans="1:12" ht="25.5" x14ac:dyDescent="0.2">
      <c r="A232" s="851" t="s">
        <v>3014</v>
      </c>
      <c r="B232" s="558" t="s">
        <v>3016</v>
      </c>
      <c r="C232" s="897"/>
      <c r="D232" s="851" t="s">
        <v>30</v>
      </c>
      <c r="E232" s="852">
        <v>778.25</v>
      </c>
      <c r="F232" s="852">
        <v>778.25</v>
      </c>
      <c r="G232" s="852">
        <v>688.43</v>
      </c>
      <c r="H232" s="853" t="str">
        <f>'Series 1200 Design'!H232</f>
        <v/>
      </c>
      <c r="J232" s="897"/>
      <c r="K232" s="851" t="s">
        <v>30</v>
      </c>
      <c r="L232" s="853" t="str">
        <f>'Series 1200 Final'!H232</f>
        <v/>
      </c>
    </row>
    <row r="233" spans="1:12" x14ac:dyDescent="0.2">
      <c r="A233" s="851"/>
      <c r="B233" s="596"/>
      <c r="C233" s="897"/>
      <c r="D233" s="861"/>
      <c r="E233" s="852"/>
      <c r="F233" s="852"/>
      <c r="G233" s="852"/>
      <c r="H233" s="862"/>
      <c r="J233" s="897"/>
      <c r="K233" s="861"/>
      <c r="L233" s="862"/>
    </row>
    <row r="234" spans="1:12" ht="25.5" x14ac:dyDescent="0.2">
      <c r="A234" s="851" t="s">
        <v>3017</v>
      </c>
      <c r="B234" s="558" t="s">
        <v>3018</v>
      </c>
      <c r="C234" s="897"/>
      <c r="D234" s="851" t="s">
        <v>30</v>
      </c>
      <c r="E234" s="852">
        <v>818.18</v>
      </c>
      <c r="F234" s="852">
        <v>818.18</v>
      </c>
      <c r="G234" s="852">
        <v>728.36</v>
      </c>
      <c r="H234" s="853" t="str">
        <f>'Series 1200 Design'!H234</f>
        <v/>
      </c>
      <c r="J234" s="897"/>
      <c r="K234" s="851" t="s">
        <v>30</v>
      </c>
      <c r="L234" s="853" t="str">
        <f>'Series 1200 Final'!H234</f>
        <v/>
      </c>
    </row>
    <row r="235" spans="1:12" x14ac:dyDescent="0.2">
      <c r="A235" s="851"/>
      <c r="B235" s="596"/>
      <c r="C235" s="897"/>
      <c r="D235" s="861"/>
      <c r="E235" s="852"/>
      <c r="F235" s="852"/>
      <c r="G235" s="852"/>
      <c r="H235" s="862"/>
      <c r="J235" s="897"/>
      <c r="K235" s="861"/>
      <c r="L235" s="862"/>
    </row>
    <row r="236" spans="1:12" ht="25.5" x14ac:dyDescent="0.2">
      <c r="A236" s="851" t="s">
        <v>3019</v>
      </c>
      <c r="B236" s="558" t="s">
        <v>3020</v>
      </c>
      <c r="C236" s="897"/>
      <c r="D236" s="851" t="s">
        <v>30</v>
      </c>
      <c r="E236" s="852">
        <v>858.11</v>
      </c>
      <c r="F236" s="852">
        <v>858.11</v>
      </c>
      <c r="G236" s="852">
        <v>768.29</v>
      </c>
      <c r="H236" s="853" t="str">
        <f>'Series 1200 Design'!H236</f>
        <v/>
      </c>
      <c r="J236" s="897"/>
      <c r="K236" s="851" t="s">
        <v>30</v>
      </c>
      <c r="L236" s="853" t="str">
        <f>'Series 1200 Final'!H236</f>
        <v/>
      </c>
    </row>
    <row r="237" spans="1:12" x14ac:dyDescent="0.2">
      <c r="A237" s="851"/>
      <c r="B237" s="596"/>
      <c r="C237" s="897"/>
      <c r="D237" s="861"/>
      <c r="E237" s="852"/>
      <c r="F237" s="852"/>
      <c r="G237" s="852"/>
      <c r="H237" s="862"/>
      <c r="J237" s="897"/>
      <c r="K237" s="861"/>
      <c r="L237" s="862"/>
    </row>
    <row r="238" spans="1:12" ht="25.5" x14ac:dyDescent="0.2">
      <c r="A238" s="851" t="s">
        <v>3021</v>
      </c>
      <c r="B238" s="558" t="s">
        <v>3022</v>
      </c>
      <c r="C238" s="897"/>
      <c r="D238" s="851" t="s">
        <v>30</v>
      </c>
      <c r="E238" s="852">
        <v>977.9</v>
      </c>
      <c r="F238" s="852">
        <v>977.9</v>
      </c>
      <c r="G238" s="852">
        <v>888.08</v>
      </c>
      <c r="H238" s="853" t="str">
        <f>'Series 1200 Design'!H238</f>
        <v/>
      </c>
      <c r="J238" s="897"/>
      <c r="K238" s="851" t="s">
        <v>30</v>
      </c>
      <c r="L238" s="853" t="str">
        <f>'Series 1200 Final'!H238</f>
        <v/>
      </c>
    </row>
    <row r="239" spans="1:12" x14ac:dyDescent="0.2">
      <c r="A239" s="851"/>
      <c r="B239" s="596"/>
      <c r="C239" s="897"/>
      <c r="D239" s="861"/>
      <c r="E239" s="852"/>
      <c r="F239" s="852"/>
      <c r="G239" s="852"/>
      <c r="H239" s="862"/>
      <c r="J239" s="897"/>
      <c r="K239" s="861"/>
      <c r="L239" s="862"/>
    </row>
    <row r="240" spans="1:12" ht="25.5" x14ac:dyDescent="0.2">
      <c r="A240" s="851" t="s">
        <v>3023</v>
      </c>
      <c r="B240" s="558" t="s">
        <v>3024</v>
      </c>
      <c r="C240" s="897"/>
      <c r="D240" s="851" t="s">
        <v>30</v>
      </c>
      <c r="E240" s="852" t="s">
        <v>403</v>
      </c>
      <c r="F240" s="852" t="s">
        <v>403</v>
      </c>
      <c r="G240" s="852" t="s">
        <v>403</v>
      </c>
      <c r="H240" s="853" t="str">
        <f>'Series 1200 Design'!H240</f>
        <v/>
      </c>
      <c r="J240" s="897"/>
      <c r="K240" s="851" t="s">
        <v>30</v>
      </c>
      <c r="L240" s="853" t="str">
        <f>'Series 1200 Final'!H240</f>
        <v/>
      </c>
    </row>
    <row r="241" spans="1:12" x14ac:dyDescent="0.2">
      <c r="A241" s="851"/>
      <c r="B241" s="558"/>
      <c r="C241" s="897"/>
      <c r="D241" s="851"/>
      <c r="E241" s="852"/>
      <c r="F241" s="852"/>
      <c r="G241" s="852"/>
      <c r="H241" s="862"/>
      <c r="J241" s="897"/>
      <c r="K241" s="851"/>
      <c r="L241" s="862"/>
    </row>
    <row r="242" spans="1:12" x14ac:dyDescent="0.2">
      <c r="A242" s="851" t="s">
        <v>3025</v>
      </c>
      <c r="B242" s="558" t="s">
        <v>2893</v>
      </c>
      <c r="C242" s="897"/>
      <c r="D242" s="851" t="s">
        <v>30</v>
      </c>
      <c r="E242" s="852">
        <v>61.47</v>
      </c>
      <c r="F242" s="852">
        <v>61.47</v>
      </c>
      <c r="G242" s="852">
        <v>61.47</v>
      </c>
      <c r="H242" s="853" t="str">
        <f>'Series 1200 Design'!H242</f>
        <v/>
      </c>
      <c r="J242" s="897"/>
      <c r="K242" s="851" t="s">
        <v>30</v>
      </c>
      <c r="L242" s="853" t="str">
        <f>'Series 1200 Final'!H242</f>
        <v/>
      </c>
    </row>
    <row r="243" spans="1:12" x14ac:dyDescent="0.2">
      <c r="A243" s="851"/>
      <c r="B243" s="558"/>
      <c r="C243" s="897"/>
      <c r="D243" s="851"/>
      <c r="E243" s="852"/>
      <c r="F243" s="852"/>
      <c r="G243" s="852"/>
      <c r="H243" s="862"/>
      <c r="J243" s="897"/>
      <c r="K243" s="851"/>
      <c r="L243" s="862"/>
    </row>
    <row r="244" spans="1:12" ht="25.5" x14ac:dyDescent="0.2">
      <c r="A244" s="866"/>
      <c r="B244" s="847" t="s">
        <v>3026</v>
      </c>
      <c r="C244" s="899"/>
      <c r="D244" s="846"/>
      <c r="E244" s="858" t="s">
        <v>1059</v>
      </c>
      <c r="F244" s="859" t="s">
        <v>2162</v>
      </c>
      <c r="G244" s="858" t="s">
        <v>2129</v>
      </c>
      <c r="H244" s="860"/>
      <c r="J244" s="899"/>
      <c r="K244" s="846"/>
      <c r="L244" s="860"/>
    </row>
    <row r="245" spans="1:12" x14ac:dyDescent="0.2">
      <c r="A245" s="851"/>
      <c r="B245" s="867"/>
      <c r="C245" s="898"/>
      <c r="D245" s="843"/>
      <c r="E245" s="868"/>
      <c r="F245" s="869"/>
      <c r="G245" s="868"/>
      <c r="H245" s="862"/>
      <c r="J245" s="898"/>
      <c r="K245" s="843"/>
      <c r="L245" s="862"/>
    </row>
    <row r="246" spans="1:12" ht="25.5" x14ac:dyDescent="0.2">
      <c r="A246" s="851" t="s">
        <v>3027</v>
      </c>
      <c r="B246" s="558" t="s">
        <v>3016</v>
      </c>
      <c r="C246" s="897"/>
      <c r="D246" s="851" t="s">
        <v>30</v>
      </c>
      <c r="E246" s="852">
        <v>924.66</v>
      </c>
      <c r="F246" s="852">
        <v>924.66</v>
      </c>
      <c r="G246" s="852">
        <v>834.84</v>
      </c>
      <c r="H246" s="853" t="str">
        <f>'Series 1200 Design'!H246</f>
        <v/>
      </c>
      <c r="J246" s="897"/>
      <c r="K246" s="851" t="s">
        <v>30</v>
      </c>
      <c r="L246" s="853" t="str">
        <f>'Series 1200 Final'!H246</f>
        <v/>
      </c>
    </row>
    <row r="247" spans="1:12" x14ac:dyDescent="0.2">
      <c r="A247" s="851"/>
      <c r="B247" s="596"/>
      <c r="C247" s="897"/>
      <c r="D247" s="861"/>
      <c r="E247" s="852"/>
      <c r="F247" s="852"/>
      <c r="G247" s="852"/>
      <c r="H247" s="862"/>
      <c r="J247" s="897"/>
      <c r="K247" s="861"/>
      <c r="L247" s="862"/>
    </row>
    <row r="248" spans="1:12" ht="25.5" x14ac:dyDescent="0.2">
      <c r="A248" s="851" t="s">
        <v>3028</v>
      </c>
      <c r="B248" s="558" t="s">
        <v>3018</v>
      </c>
      <c r="C248" s="897"/>
      <c r="D248" s="851" t="s">
        <v>30</v>
      </c>
      <c r="E248" s="852">
        <v>977.9</v>
      </c>
      <c r="F248" s="852">
        <v>888.08</v>
      </c>
      <c r="G248" s="852">
        <v>888.08</v>
      </c>
      <c r="H248" s="853" t="str">
        <f>'Series 1200 Design'!H248</f>
        <v/>
      </c>
      <c r="J248" s="897"/>
      <c r="K248" s="851" t="s">
        <v>30</v>
      </c>
      <c r="L248" s="853" t="str">
        <f>'Series 1200 Final'!H248</f>
        <v/>
      </c>
    </row>
    <row r="249" spans="1:12" x14ac:dyDescent="0.2">
      <c r="A249" s="851"/>
      <c r="B249" s="596"/>
      <c r="C249" s="897"/>
      <c r="D249" s="861"/>
      <c r="E249" s="852"/>
      <c r="F249" s="852"/>
      <c r="G249" s="852"/>
      <c r="H249" s="862"/>
      <c r="J249" s="897"/>
      <c r="K249" s="861"/>
      <c r="L249" s="862"/>
    </row>
    <row r="250" spans="1:12" ht="25.5" x14ac:dyDescent="0.2">
      <c r="A250" s="851" t="s">
        <v>3029</v>
      </c>
      <c r="B250" s="558" t="s">
        <v>3020</v>
      </c>
      <c r="C250" s="897"/>
      <c r="D250" s="851" t="s">
        <v>30</v>
      </c>
      <c r="E250" s="852">
        <v>1031.1400000000001</v>
      </c>
      <c r="F250" s="852">
        <v>941.32</v>
      </c>
      <c r="G250" s="852">
        <v>906.39</v>
      </c>
      <c r="H250" s="853" t="str">
        <f>'Series 1200 Design'!H250</f>
        <v/>
      </c>
      <c r="J250" s="897"/>
      <c r="K250" s="851" t="s">
        <v>30</v>
      </c>
      <c r="L250" s="853" t="str">
        <f>'Series 1200 Final'!H250</f>
        <v/>
      </c>
    </row>
    <row r="251" spans="1:12" x14ac:dyDescent="0.2">
      <c r="A251" s="851"/>
      <c r="B251" s="596"/>
      <c r="C251" s="897"/>
      <c r="D251" s="861"/>
      <c r="E251" s="852"/>
      <c r="F251" s="852"/>
      <c r="G251" s="852"/>
      <c r="H251" s="862"/>
      <c r="J251" s="897"/>
      <c r="K251" s="861"/>
      <c r="L251" s="862"/>
    </row>
    <row r="252" spans="1:12" ht="25.5" x14ac:dyDescent="0.2">
      <c r="A252" s="851" t="s">
        <v>3030</v>
      </c>
      <c r="B252" s="558" t="s">
        <v>3022</v>
      </c>
      <c r="C252" s="897"/>
      <c r="D252" s="851" t="s">
        <v>30</v>
      </c>
      <c r="E252" s="852">
        <v>1190.8599999999999</v>
      </c>
      <c r="F252" s="852">
        <v>1101.04</v>
      </c>
      <c r="G252" s="852">
        <v>1101.04</v>
      </c>
      <c r="H252" s="853" t="str">
        <f>'Series 1200 Design'!H252</f>
        <v/>
      </c>
      <c r="J252" s="897"/>
      <c r="K252" s="851" t="s">
        <v>30</v>
      </c>
      <c r="L252" s="853" t="str">
        <f>'Series 1200 Final'!H252</f>
        <v/>
      </c>
    </row>
    <row r="253" spans="1:12" x14ac:dyDescent="0.2">
      <c r="A253" s="851"/>
      <c r="B253" s="596"/>
      <c r="C253" s="897"/>
      <c r="D253" s="861"/>
      <c r="E253" s="852"/>
      <c r="F253" s="852"/>
      <c r="G253" s="852"/>
      <c r="H253" s="862"/>
      <c r="J253" s="897"/>
      <c r="K253" s="861"/>
      <c r="L253" s="862"/>
    </row>
    <row r="254" spans="1:12" ht="25.5" x14ac:dyDescent="0.2">
      <c r="A254" s="851" t="s">
        <v>3031</v>
      </c>
      <c r="B254" s="558" t="s">
        <v>3024</v>
      </c>
      <c r="C254" s="897"/>
      <c r="D254" s="851" t="s">
        <v>30</v>
      </c>
      <c r="E254" s="852" t="s">
        <v>402</v>
      </c>
      <c r="F254" s="852" t="s">
        <v>402</v>
      </c>
      <c r="G254" s="852" t="s">
        <v>402</v>
      </c>
      <c r="H254" s="853" t="str">
        <f>'Series 1200 Design'!H254</f>
        <v/>
      </c>
      <c r="J254" s="897"/>
      <c r="K254" s="851" t="s">
        <v>30</v>
      </c>
      <c r="L254" s="853" t="str">
        <f>'Series 1200 Final'!H254</f>
        <v/>
      </c>
    </row>
    <row r="255" spans="1:12" x14ac:dyDescent="0.2">
      <c r="A255" s="851"/>
      <c r="B255" s="558"/>
      <c r="C255" s="897"/>
      <c r="D255" s="851"/>
      <c r="E255" s="852"/>
      <c r="F255" s="852"/>
      <c r="G255" s="852"/>
      <c r="H255" s="862"/>
      <c r="J255" s="897"/>
      <c r="K255" s="851"/>
      <c r="L255" s="862"/>
    </row>
    <row r="256" spans="1:12" x14ac:dyDescent="0.2">
      <c r="A256" s="851" t="s">
        <v>3032</v>
      </c>
      <c r="B256" s="558" t="s">
        <v>2893</v>
      </c>
      <c r="C256" s="897"/>
      <c r="D256" s="851" t="s">
        <v>30</v>
      </c>
      <c r="E256" s="852">
        <v>61.47</v>
      </c>
      <c r="F256" s="852">
        <v>61.47</v>
      </c>
      <c r="G256" s="852">
        <v>61.47</v>
      </c>
      <c r="H256" s="853" t="str">
        <f>'Series 1200 Design'!H256</f>
        <v/>
      </c>
      <c r="J256" s="897"/>
      <c r="K256" s="851" t="s">
        <v>30</v>
      </c>
      <c r="L256" s="853" t="str">
        <f>'Series 1200 Final'!H256</f>
        <v/>
      </c>
    </row>
    <row r="257" spans="1:12" x14ac:dyDescent="0.2">
      <c r="A257" s="851"/>
      <c r="B257" s="558"/>
      <c r="C257" s="897"/>
      <c r="D257" s="851"/>
      <c r="E257" s="852"/>
      <c r="F257" s="852"/>
      <c r="G257" s="852"/>
      <c r="H257" s="862"/>
      <c r="J257" s="897"/>
      <c r="K257" s="851"/>
      <c r="L257" s="862"/>
    </row>
    <row r="258" spans="1:12" ht="25.5" x14ac:dyDescent="0.2">
      <c r="A258" s="866"/>
      <c r="B258" s="847" t="s">
        <v>3033</v>
      </c>
      <c r="C258" s="899"/>
      <c r="D258" s="846"/>
      <c r="E258" s="858" t="s">
        <v>1059</v>
      </c>
      <c r="F258" s="859" t="s">
        <v>2162</v>
      </c>
      <c r="G258" s="858" t="s">
        <v>2129</v>
      </c>
      <c r="H258" s="860"/>
      <c r="J258" s="899"/>
      <c r="K258" s="846"/>
      <c r="L258" s="860"/>
    </row>
    <row r="259" spans="1:12" x14ac:dyDescent="0.2">
      <c r="A259" s="851"/>
      <c r="B259" s="614"/>
      <c r="C259" s="898"/>
      <c r="D259" s="843"/>
      <c r="E259" s="852"/>
      <c r="F259" s="852"/>
      <c r="G259" s="852"/>
      <c r="H259" s="862"/>
      <c r="J259" s="898"/>
      <c r="K259" s="843"/>
      <c r="L259" s="862"/>
    </row>
    <row r="260" spans="1:12" ht="25.5" x14ac:dyDescent="0.2">
      <c r="A260" s="851" t="s">
        <v>3034</v>
      </c>
      <c r="B260" s="558" t="s">
        <v>3016</v>
      </c>
      <c r="C260" s="897"/>
      <c r="D260" s="851" t="s">
        <v>30</v>
      </c>
      <c r="E260" s="852">
        <v>1071.07</v>
      </c>
      <c r="F260" s="852">
        <v>981.25</v>
      </c>
      <c r="G260" s="852">
        <v>981.25</v>
      </c>
      <c r="H260" s="853" t="str">
        <f>'Series 1200 Design'!H260</f>
        <v/>
      </c>
      <c r="J260" s="897"/>
      <c r="K260" s="851" t="s">
        <v>30</v>
      </c>
      <c r="L260" s="853" t="str">
        <f>'Series 1200 Final'!H260</f>
        <v/>
      </c>
    </row>
    <row r="261" spans="1:12" x14ac:dyDescent="0.2">
      <c r="A261" s="851"/>
      <c r="B261" s="596"/>
      <c r="C261" s="897"/>
      <c r="D261" s="861"/>
      <c r="E261" s="852"/>
      <c r="F261" s="852"/>
      <c r="G261" s="852"/>
      <c r="H261" s="862"/>
      <c r="J261" s="897"/>
      <c r="K261" s="861"/>
      <c r="L261" s="862"/>
    </row>
    <row r="262" spans="1:12" ht="25.5" x14ac:dyDescent="0.2">
      <c r="A262" s="851" t="s">
        <v>3035</v>
      </c>
      <c r="B262" s="558" t="s">
        <v>3018</v>
      </c>
      <c r="C262" s="897"/>
      <c r="D262" s="851" t="s">
        <v>30</v>
      </c>
      <c r="E262" s="852">
        <v>1137.6199999999999</v>
      </c>
      <c r="F262" s="852">
        <v>1047.8</v>
      </c>
      <c r="G262" s="852">
        <v>1047.8</v>
      </c>
      <c r="H262" s="853" t="str">
        <f>'Series 1200 Design'!H262</f>
        <v/>
      </c>
      <c r="J262" s="897"/>
      <c r="K262" s="851" t="s">
        <v>30</v>
      </c>
      <c r="L262" s="853" t="str">
        <f>'Series 1200 Final'!H262</f>
        <v/>
      </c>
    </row>
    <row r="263" spans="1:12" x14ac:dyDescent="0.2">
      <c r="A263" s="851"/>
      <c r="B263" s="596"/>
      <c r="C263" s="897"/>
      <c r="D263" s="861"/>
      <c r="E263" s="852"/>
      <c r="F263" s="852"/>
      <c r="G263" s="852"/>
      <c r="H263" s="862"/>
      <c r="J263" s="897"/>
      <c r="K263" s="861"/>
      <c r="L263" s="862"/>
    </row>
    <row r="264" spans="1:12" ht="25.5" x14ac:dyDescent="0.2">
      <c r="A264" s="851" t="s">
        <v>3036</v>
      </c>
      <c r="B264" s="558" t="s">
        <v>3020</v>
      </c>
      <c r="C264" s="897"/>
      <c r="D264" s="851" t="s">
        <v>30</v>
      </c>
      <c r="E264" s="852">
        <v>1204.17</v>
      </c>
      <c r="F264" s="852">
        <v>1114.3499999999999</v>
      </c>
      <c r="G264" s="852">
        <v>1114.3499999999999</v>
      </c>
      <c r="H264" s="853" t="str">
        <f>'Series 1200 Design'!H264</f>
        <v/>
      </c>
      <c r="J264" s="897"/>
      <c r="K264" s="851" t="s">
        <v>30</v>
      </c>
      <c r="L264" s="853" t="str">
        <f>'Series 1200 Final'!H264</f>
        <v/>
      </c>
    </row>
    <row r="265" spans="1:12" x14ac:dyDescent="0.2">
      <c r="A265" s="851"/>
      <c r="B265" s="596"/>
      <c r="C265" s="897"/>
      <c r="D265" s="861"/>
      <c r="E265" s="852"/>
      <c r="F265" s="852"/>
      <c r="G265" s="852"/>
      <c r="H265" s="862"/>
      <c r="J265" s="897"/>
      <c r="K265" s="861"/>
      <c r="L265" s="862"/>
    </row>
    <row r="266" spans="1:12" ht="25.5" x14ac:dyDescent="0.2">
      <c r="A266" s="851" t="s">
        <v>3037</v>
      </c>
      <c r="B266" s="558" t="s">
        <v>3022</v>
      </c>
      <c r="C266" s="897"/>
      <c r="D266" s="851" t="s">
        <v>30</v>
      </c>
      <c r="E266" s="852">
        <v>1403.82</v>
      </c>
      <c r="F266" s="852">
        <v>1314</v>
      </c>
      <c r="G266" s="852">
        <v>1314</v>
      </c>
      <c r="H266" s="853" t="str">
        <f>'Series 1200 Design'!H266</f>
        <v/>
      </c>
      <c r="J266" s="897"/>
      <c r="K266" s="851" t="s">
        <v>30</v>
      </c>
      <c r="L266" s="853" t="str">
        <f>'Series 1200 Final'!H266</f>
        <v/>
      </c>
    </row>
    <row r="267" spans="1:12" x14ac:dyDescent="0.2">
      <c r="A267" s="851"/>
      <c r="B267" s="596"/>
      <c r="C267" s="897"/>
      <c r="D267" s="861"/>
      <c r="E267" s="852"/>
      <c r="F267" s="852"/>
      <c r="G267" s="852"/>
      <c r="H267" s="862"/>
      <c r="J267" s="897"/>
      <c r="K267" s="861"/>
      <c r="L267" s="862"/>
    </row>
    <row r="268" spans="1:12" ht="25.5" x14ac:dyDescent="0.2">
      <c r="A268" s="851" t="s">
        <v>3038</v>
      </c>
      <c r="B268" s="558" t="s">
        <v>3024</v>
      </c>
      <c r="C268" s="897"/>
      <c r="D268" s="851" t="s">
        <v>30</v>
      </c>
      <c r="E268" s="852" t="s">
        <v>402</v>
      </c>
      <c r="F268" s="852" t="s">
        <v>402</v>
      </c>
      <c r="G268" s="852" t="s">
        <v>402</v>
      </c>
      <c r="H268" s="853" t="str">
        <f>'Series 1200 Design'!H268</f>
        <v/>
      </c>
      <c r="J268" s="897"/>
      <c r="K268" s="851" t="s">
        <v>30</v>
      </c>
      <c r="L268" s="853" t="str">
        <f>'Series 1200 Final'!H268</f>
        <v/>
      </c>
    </row>
    <row r="269" spans="1:12" x14ac:dyDescent="0.2">
      <c r="A269" s="851"/>
      <c r="B269" s="558"/>
      <c r="C269" s="897"/>
      <c r="D269" s="851"/>
      <c r="E269" s="852"/>
      <c r="F269" s="852"/>
      <c r="G269" s="852"/>
      <c r="H269" s="862"/>
      <c r="J269" s="897"/>
      <c r="K269" s="851"/>
      <c r="L269" s="862"/>
    </row>
    <row r="270" spans="1:12" x14ac:dyDescent="0.2">
      <c r="A270" s="851" t="s">
        <v>3039</v>
      </c>
      <c r="B270" s="558" t="s">
        <v>2893</v>
      </c>
      <c r="C270" s="897"/>
      <c r="D270" s="851" t="s">
        <v>30</v>
      </c>
      <c r="E270" s="852">
        <v>61.47</v>
      </c>
      <c r="F270" s="852">
        <v>61.47</v>
      </c>
      <c r="G270" s="852">
        <v>61.47</v>
      </c>
      <c r="H270" s="853" t="str">
        <f>'Series 1200 Design'!H270</f>
        <v/>
      </c>
      <c r="J270" s="897"/>
      <c r="K270" s="851" t="s">
        <v>30</v>
      </c>
      <c r="L270" s="853" t="str">
        <f>'Series 1200 Final'!H270</f>
        <v/>
      </c>
    </row>
    <row r="271" spans="1:12" x14ac:dyDescent="0.2">
      <c r="A271" s="851"/>
      <c r="B271" s="558"/>
      <c r="C271" s="897"/>
      <c r="D271" s="851"/>
      <c r="E271" s="852"/>
      <c r="F271" s="852"/>
      <c r="G271" s="852"/>
      <c r="H271" s="862"/>
      <c r="J271" s="897"/>
      <c r="K271" s="851"/>
      <c r="L271" s="862"/>
    </row>
    <row r="272" spans="1:12" x14ac:dyDescent="0.2">
      <c r="A272" s="866"/>
      <c r="B272" s="586" t="s">
        <v>3040</v>
      </c>
      <c r="C272" s="900"/>
      <c r="D272" s="866"/>
      <c r="E272" s="858" t="s">
        <v>1059</v>
      </c>
      <c r="F272" s="859" t="s">
        <v>2162</v>
      </c>
      <c r="G272" s="858" t="s">
        <v>2129</v>
      </c>
      <c r="H272" s="860"/>
      <c r="J272" s="900"/>
      <c r="K272" s="866"/>
      <c r="L272" s="860"/>
    </row>
    <row r="273" spans="1:12" x14ac:dyDescent="0.2">
      <c r="A273" s="851"/>
      <c r="B273" s="558"/>
      <c r="C273" s="897"/>
      <c r="D273" s="851"/>
      <c r="E273" s="852"/>
      <c r="F273" s="852"/>
      <c r="G273" s="852"/>
      <c r="H273" s="862"/>
      <c r="J273" s="897"/>
      <c r="K273" s="851"/>
      <c r="L273" s="862"/>
    </row>
    <row r="274" spans="1:12" ht="25.5" x14ac:dyDescent="0.2">
      <c r="A274" s="851" t="s">
        <v>3041</v>
      </c>
      <c r="B274" s="558" t="s">
        <v>3042</v>
      </c>
      <c r="C274" s="897"/>
      <c r="D274" s="851" t="s">
        <v>30</v>
      </c>
      <c r="E274" s="852">
        <v>148.65</v>
      </c>
      <c r="F274" s="852">
        <v>105.12</v>
      </c>
      <c r="G274" s="852">
        <v>99.62</v>
      </c>
      <c r="H274" s="853" t="str">
        <f>'Series 1200 Design'!H274</f>
        <v/>
      </c>
      <c r="J274" s="897"/>
      <c r="K274" s="851" t="s">
        <v>30</v>
      </c>
      <c r="L274" s="853" t="str">
        <f>'Series 1200 Final'!H274</f>
        <v/>
      </c>
    </row>
    <row r="275" spans="1:12" x14ac:dyDescent="0.2">
      <c r="A275" s="851"/>
      <c r="B275" s="558"/>
      <c r="C275" s="897"/>
      <c r="D275" s="851"/>
      <c r="E275" s="852"/>
      <c r="F275" s="852"/>
      <c r="G275" s="852"/>
      <c r="H275" s="862"/>
      <c r="J275" s="897"/>
      <c r="K275" s="851"/>
      <c r="L275" s="862"/>
    </row>
    <row r="276" spans="1:12" ht="25.5" x14ac:dyDescent="0.2">
      <c r="A276" s="851" t="s">
        <v>3043</v>
      </c>
      <c r="B276" s="558" t="s">
        <v>3044</v>
      </c>
      <c r="C276" s="897"/>
      <c r="D276" s="851" t="s">
        <v>30</v>
      </c>
      <c r="E276" s="852">
        <v>161.16999999999999</v>
      </c>
      <c r="F276" s="852">
        <v>105.12</v>
      </c>
      <c r="G276" s="852">
        <v>99.62</v>
      </c>
      <c r="H276" s="853" t="str">
        <f>'Series 1200 Design'!H276</f>
        <v/>
      </c>
      <c r="J276" s="897"/>
      <c r="K276" s="851" t="s">
        <v>30</v>
      </c>
      <c r="L276" s="853" t="str">
        <f>'Series 1200 Final'!H276</f>
        <v/>
      </c>
    </row>
    <row r="277" spans="1:12" x14ac:dyDescent="0.2">
      <c r="A277" s="851"/>
      <c r="B277" s="558"/>
      <c r="C277" s="897"/>
      <c r="D277" s="851"/>
      <c r="E277" s="852"/>
      <c r="F277" s="852"/>
      <c r="G277" s="852"/>
      <c r="H277" s="862"/>
      <c r="J277" s="897"/>
      <c r="K277" s="851"/>
      <c r="L277" s="862"/>
    </row>
    <row r="278" spans="1:12" ht="25.5" x14ac:dyDescent="0.2">
      <c r="A278" s="851" t="s">
        <v>3045</v>
      </c>
      <c r="B278" s="558" t="s">
        <v>3046</v>
      </c>
      <c r="C278" s="897"/>
      <c r="D278" s="851" t="s">
        <v>30</v>
      </c>
      <c r="E278" s="852">
        <v>339.02</v>
      </c>
      <c r="F278" s="852">
        <v>249.2</v>
      </c>
      <c r="G278" s="852">
        <v>204.3</v>
      </c>
      <c r="H278" s="853" t="str">
        <f>'Series 1200 Design'!H278</f>
        <v/>
      </c>
      <c r="J278" s="897"/>
      <c r="K278" s="851" t="s">
        <v>30</v>
      </c>
      <c r="L278" s="853" t="str">
        <f>'Series 1200 Final'!H278</f>
        <v/>
      </c>
    </row>
    <row r="279" spans="1:12" x14ac:dyDescent="0.2">
      <c r="A279" s="851"/>
      <c r="B279" s="558"/>
      <c r="C279" s="897"/>
      <c r="D279" s="851"/>
      <c r="E279" s="852"/>
      <c r="F279" s="852"/>
      <c r="G279" s="852"/>
      <c r="H279" s="862"/>
      <c r="J279" s="897"/>
      <c r="K279" s="851"/>
      <c r="L279" s="862"/>
    </row>
    <row r="280" spans="1:12" ht="25.5" x14ac:dyDescent="0.2">
      <c r="A280" s="851" t="s">
        <v>3047</v>
      </c>
      <c r="B280" s="558" t="s">
        <v>3048</v>
      </c>
      <c r="C280" s="897"/>
      <c r="D280" s="851" t="s">
        <v>30</v>
      </c>
      <c r="E280" s="852">
        <v>148.65</v>
      </c>
      <c r="F280" s="852">
        <v>105.12</v>
      </c>
      <c r="G280" s="852">
        <v>99.62</v>
      </c>
      <c r="H280" s="853" t="str">
        <f>'Series 1200 Design'!H280</f>
        <v/>
      </c>
      <c r="J280" s="897"/>
      <c r="K280" s="851" t="s">
        <v>30</v>
      </c>
      <c r="L280" s="853" t="str">
        <f>'Series 1200 Final'!H280</f>
        <v/>
      </c>
    </row>
    <row r="281" spans="1:12" x14ac:dyDescent="0.2">
      <c r="A281" s="851"/>
      <c r="B281" s="558"/>
      <c r="C281" s="897"/>
      <c r="D281" s="851"/>
      <c r="E281" s="852"/>
      <c r="F281" s="852"/>
      <c r="G281" s="852"/>
      <c r="H281" s="862"/>
      <c r="J281" s="897"/>
      <c r="K281" s="851"/>
      <c r="L281" s="862"/>
    </row>
    <row r="282" spans="1:12" ht="25.5" x14ac:dyDescent="0.2">
      <c r="A282" s="851" t="s">
        <v>3049</v>
      </c>
      <c r="B282" s="558" t="s">
        <v>3050</v>
      </c>
      <c r="C282" s="897"/>
      <c r="D282" s="851" t="s">
        <v>30</v>
      </c>
      <c r="E282" s="852">
        <v>161.16999999999999</v>
      </c>
      <c r="F282" s="852">
        <v>117.65</v>
      </c>
      <c r="G282" s="852">
        <v>112.14</v>
      </c>
      <c r="H282" s="853" t="str">
        <f>'Series 1200 Design'!H282</f>
        <v/>
      </c>
      <c r="J282" s="897"/>
      <c r="K282" s="851" t="s">
        <v>30</v>
      </c>
      <c r="L282" s="853" t="str">
        <f>'Series 1200 Final'!H282</f>
        <v/>
      </c>
    </row>
    <row r="283" spans="1:12" x14ac:dyDescent="0.2">
      <c r="A283" s="851"/>
      <c r="B283" s="558"/>
      <c r="C283" s="897"/>
      <c r="D283" s="851"/>
      <c r="E283" s="852"/>
      <c r="F283" s="852"/>
      <c r="G283" s="852"/>
      <c r="H283" s="862"/>
      <c r="J283" s="897"/>
      <c r="K283" s="851"/>
      <c r="L283" s="862"/>
    </row>
    <row r="284" spans="1:12" ht="25.5" x14ac:dyDescent="0.2">
      <c r="A284" s="851" t="s">
        <v>3051</v>
      </c>
      <c r="B284" s="558" t="s">
        <v>3052</v>
      </c>
      <c r="C284" s="897"/>
      <c r="D284" s="851" t="s">
        <v>30</v>
      </c>
      <c r="E284" s="852">
        <v>339.02</v>
      </c>
      <c r="F284" s="852">
        <v>249.2</v>
      </c>
      <c r="G284" s="852">
        <v>249.2</v>
      </c>
      <c r="H284" s="853" t="str">
        <f>'Series 1200 Design'!H284</f>
        <v/>
      </c>
      <c r="J284" s="897"/>
      <c r="K284" s="851" t="s">
        <v>30</v>
      </c>
      <c r="L284" s="853" t="str">
        <f>'Series 1200 Final'!H284</f>
        <v/>
      </c>
    </row>
    <row r="285" spans="1:12" x14ac:dyDescent="0.2">
      <c r="A285" s="851"/>
      <c r="B285" s="558"/>
      <c r="C285" s="897"/>
      <c r="D285" s="851"/>
      <c r="E285" s="852"/>
      <c r="F285" s="852"/>
      <c r="G285" s="852"/>
      <c r="H285" s="862"/>
      <c r="J285" s="897"/>
      <c r="K285" s="851"/>
      <c r="L285" s="862"/>
    </row>
    <row r="286" spans="1:12" ht="25.5" x14ac:dyDescent="0.2">
      <c r="A286" s="851" t="s">
        <v>3053</v>
      </c>
      <c r="B286" s="558" t="s">
        <v>3054</v>
      </c>
      <c r="C286" s="897"/>
      <c r="D286" s="851" t="s">
        <v>30</v>
      </c>
      <c r="E286" s="852">
        <v>148.65</v>
      </c>
      <c r="F286" s="852">
        <v>148.65</v>
      </c>
      <c r="G286" s="852">
        <v>148.65</v>
      </c>
      <c r="H286" s="853" t="str">
        <f>'Series 1200 Design'!H286</f>
        <v/>
      </c>
      <c r="J286" s="897"/>
      <c r="K286" s="851" t="s">
        <v>30</v>
      </c>
      <c r="L286" s="853" t="str">
        <f>'Series 1200 Final'!H286</f>
        <v/>
      </c>
    </row>
    <row r="287" spans="1:12" x14ac:dyDescent="0.2">
      <c r="A287" s="851"/>
      <c r="B287" s="558"/>
      <c r="C287" s="897"/>
      <c r="D287" s="851"/>
      <c r="E287" s="852"/>
      <c r="F287" s="852"/>
      <c r="G287" s="852"/>
      <c r="H287" s="862"/>
      <c r="J287" s="897"/>
      <c r="K287" s="851"/>
      <c r="L287" s="862"/>
    </row>
    <row r="288" spans="1:12" ht="25.5" x14ac:dyDescent="0.2">
      <c r="A288" s="851" t="s">
        <v>3055</v>
      </c>
      <c r="B288" s="558" t="s">
        <v>3056</v>
      </c>
      <c r="C288" s="897"/>
      <c r="D288" s="851" t="s">
        <v>30</v>
      </c>
      <c r="E288" s="852">
        <v>161.16999999999999</v>
      </c>
      <c r="F288" s="852">
        <v>117.65</v>
      </c>
      <c r="G288" s="852">
        <v>117.65</v>
      </c>
      <c r="H288" s="853" t="str">
        <f>'Series 1200 Design'!H288</f>
        <v/>
      </c>
      <c r="J288" s="897"/>
      <c r="K288" s="851" t="s">
        <v>30</v>
      </c>
      <c r="L288" s="853" t="str">
        <f>'Series 1200 Final'!H288</f>
        <v/>
      </c>
    </row>
    <row r="289" spans="1:12" x14ac:dyDescent="0.2">
      <c r="A289" s="851"/>
      <c r="B289" s="558"/>
      <c r="C289" s="897"/>
      <c r="D289" s="851"/>
      <c r="E289" s="852"/>
      <c r="F289" s="852"/>
      <c r="G289" s="852"/>
      <c r="H289" s="862"/>
      <c r="J289" s="897"/>
      <c r="K289" s="851"/>
      <c r="L289" s="862"/>
    </row>
    <row r="290" spans="1:12" ht="25.5" x14ac:dyDescent="0.2">
      <c r="A290" s="851" t="s">
        <v>3057</v>
      </c>
      <c r="B290" s="558" t="s">
        <v>3058</v>
      </c>
      <c r="C290" s="897"/>
      <c r="D290" s="851" t="s">
        <v>30</v>
      </c>
      <c r="E290" s="852">
        <v>339.02</v>
      </c>
      <c r="F290" s="852">
        <v>249.2</v>
      </c>
      <c r="G290" s="852">
        <v>249.2</v>
      </c>
      <c r="H290" s="853" t="str">
        <f>'Series 1200 Design'!H290</f>
        <v/>
      </c>
      <c r="J290" s="897"/>
      <c r="K290" s="851" t="s">
        <v>30</v>
      </c>
      <c r="L290" s="853" t="str">
        <f>'Series 1200 Final'!H290</f>
        <v/>
      </c>
    </row>
    <row r="291" spans="1:12" x14ac:dyDescent="0.2">
      <c r="A291" s="851"/>
      <c r="B291" s="558"/>
      <c r="C291" s="897"/>
      <c r="D291" s="851"/>
      <c r="E291" s="852"/>
      <c r="F291" s="852"/>
      <c r="G291" s="852"/>
      <c r="H291" s="862"/>
      <c r="J291" s="897"/>
      <c r="K291" s="851"/>
      <c r="L291" s="862"/>
    </row>
    <row r="292" spans="1:12" ht="25.5" x14ac:dyDescent="0.2">
      <c r="A292" s="851" t="s">
        <v>3059</v>
      </c>
      <c r="B292" s="558" t="s">
        <v>3060</v>
      </c>
      <c r="C292" s="897"/>
      <c r="D292" s="851" t="s">
        <v>30</v>
      </c>
      <c r="E292" s="852">
        <v>287.52999999999997</v>
      </c>
      <c r="F292" s="852">
        <v>197.71</v>
      </c>
      <c r="G292" s="852">
        <v>197.71</v>
      </c>
      <c r="H292" s="853" t="str">
        <f>'Series 1200 Design'!H292</f>
        <v/>
      </c>
      <c r="J292" s="897"/>
      <c r="K292" s="851" t="s">
        <v>30</v>
      </c>
      <c r="L292" s="853" t="str">
        <f>'Series 1200 Final'!H292</f>
        <v/>
      </c>
    </row>
    <row r="293" spans="1:12" x14ac:dyDescent="0.2">
      <c r="A293" s="851"/>
      <c r="B293" s="558"/>
      <c r="C293" s="897"/>
      <c r="D293" s="851"/>
      <c r="E293" s="852"/>
      <c r="F293" s="852"/>
      <c r="G293" s="852"/>
      <c r="H293" s="862"/>
      <c r="J293" s="897"/>
      <c r="K293" s="851"/>
      <c r="L293" s="862"/>
    </row>
    <row r="294" spans="1:12" ht="25.5" x14ac:dyDescent="0.2">
      <c r="A294" s="851" t="s">
        <v>3061</v>
      </c>
      <c r="B294" s="558" t="s">
        <v>3062</v>
      </c>
      <c r="C294" s="897"/>
      <c r="D294" s="851" t="s">
        <v>30</v>
      </c>
      <c r="E294" s="852">
        <v>300.06</v>
      </c>
      <c r="F294" s="852">
        <v>210.24</v>
      </c>
      <c r="G294" s="852">
        <v>210.24</v>
      </c>
      <c r="H294" s="853" t="str">
        <f>'Series 1200 Design'!H294</f>
        <v/>
      </c>
      <c r="J294" s="897"/>
      <c r="K294" s="851" t="s">
        <v>30</v>
      </c>
      <c r="L294" s="853" t="str">
        <f>'Series 1200 Final'!H294</f>
        <v/>
      </c>
    </row>
    <row r="295" spans="1:12" x14ac:dyDescent="0.2">
      <c r="A295" s="851"/>
      <c r="B295" s="558"/>
      <c r="C295" s="897"/>
      <c r="D295" s="851"/>
      <c r="E295" s="852"/>
      <c r="F295" s="852"/>
      <c r="G295" s="852"/>
      <c r="H295" s="862"/>
      <c r="J295" s="897"/>
      <c r="K295" s="851"/>
      <c r="L295" s="862"/>
    </row>
    <row r="296" spans="1:12" ht="25.5" x14ac:dyDescent="0.2">
      <c r="A296" s="851" t="s">
        <v>3063</v>
      </c>
      <c r="B296" s="558" t="s">
        <v>3064</v>
      </c>
      <c r="C296" s="897"/>
      <c r="D296" s="851" t="s">
        <v>30</v>
      </c>
      <c r="E296" s="852">
        <v>339.02</v>
      </c>
      <c r="F296" s="852">
        <v>249.2</v>
      </c>
      <c r="G296" s="852">
        <v>249.2</v>
      </c>
      <c r="H296" s="853" t="str">
        <f>'Series 1200 Design'!H296</f>
        <v/>
      </c>
      <c r="J296" s="897"/>
      <c r="K296" s="851" t="s">
        <v>30</v>
      </c>
      <c r="L296" s="853" t="str">
        <f>'Series 1200 Final'!H296</f>
        <v/>
      </c>
    </row>
    <row r="297" spans="1:12" x14ac:dyDescent="0.2">
      <c r="A297" s="851"/>
      <c r="B297" s="558"/>
      <c r="C297" s="897"/>
      <c r="D297" s="851"/>
      <c r="E297" s="852"/>
      <c r="F297" s="852"/>
      <c r="G297" s="852"/>
      <c r="H297" s="862"/>
      <c r="J297" s="897"/>
      <c r="K297" s="851"/>
      <c r="L297" s="862"/>
    </row>
    <row r="298" spans="1:12" x14ac:dyDescent="0.2">
      <c r="A298" s="638"/>
      <c r="B298" s="563" t="s">
        <v>537</v>
      </c>
      <c r="C298" s="660"/>
      <c r="D298" s="638"/>
      <c r="E298" s="872"/>
      <c r="F298" s="872"/>
      <c r="G298" s="872"/>
      <c r="H298" s="873"/>
      <c r="J298" s="660"/>
      <c r="K298" s="638"/>
      <c r="L298" s="873"/>
    </row>
    <row r="299" spans="1:12" x14ac:dyDescent="0.2">
      <c r="A299" s="851"/>
      <c r="B299" s="558"/>
      <c r="C299" s="897"/>
      <c r="D299" s="851"/>
      <c r="E299" s="852"/>
      <c r="F299" s="852"/>
      <c r="G299" s="852"/>
      <c r="H299" s="862"/>
      <c r="J299" s="897"/>
      <c r="K299" s="851"/>
      <c r="L299" s="862"/>
    </row>
    <row r="300" spans="1:12" ht="25.5" x14ac:dyDescent="0.2">
      <c r="A300" s="866"/>
      <c r="B300" s="586" t="s">
        <v>3065</v>
      </c>
      <c r="C300" s="900"/>
      <c r="D300" s="866"/>
      <c r="E300" s="874"/>
      <c r="F300" s="874"/>
      <c r="G300" s="874"/>
      <c r="H300" s="860"/>
      <c r="J300" s="900"/>
      <c r="K300" s="866"/>
      <c r="L300" s="860"/>
    </row>
    <row r="301" spans="1:12" x14ac:dyDescent="0.2">
      <c r="A301" s="866"/>
      <c r="B301" s="586"/>
      <c r="C301" s="900"/>
      <c r="D301" s="866"/>
      <c r="E301" s="874"/>
      <c r="F301" s="874"/>
      <c r="G301" s="874"/>
      <c r="H301" s="875"/>
      <c r="J301" s="900"/>
      <c r="K301" s="866"/>
      <c r="L301" s="875"/>
    </row>
    <row r="302" spans="1:12" x14ac:dyDescent="0.2">
      <c r="A302" s="866"/>
      <c r="B302" s="586" t="s">
        <v>3066</v>
      </c>
      <c r="C302" s="900"/>
      <c r="D302" s="866"/>
      <c r="E302" s="858" t="s">
        <v>1059</v>
      </c>
      <c r="F302" s="859" t="s">
        <v>2162</v>
      </c>
      <c r="G302" s="858" t="s">
        <v>2129</v>
      </c>
      <c r="H302" s="860"/>
      <c r="J302" s="900"/>
      <c r="K302" s="866"/>
      <c r="L302" s="860"/>
    </row>
    <row r="303" spans="1:12" x14ac:dyDescent="0.2">
      <c r="A303" s="851"/>
      <c r="B303" s="596"/>
      <c r="C303" s="897"/>
      <c r="D303" s="851"/>
      <c r="E303" s="852"/>
      <c r="F303" s="852"/>
      <c r="G303" s="852"/>
      <c r="H303" s="862"/>
      <c r="J303" s="897"/>
      <c r="K303" s="851"/>
      <c r="L303" s="862"/>
    </row>
    <row r="304" spans="1:12" ht="25.5" x14ac:dyDescent="0.2">
      <c r="A304" s="851" t="s">
        <v>3067</v>
      </c>
      <c r="B304" s="598" t="s">
        <v>3068</v>
      </c>
      <c r="C304" s="897"/>
      <c r="D304" s="851" t="s">
        <v>30</v>
      </c>
      <c r="E304" s="852">
        <v>116.34</v>
      </c>
      <c r="F304" s="852">
        <v>94.59</v>
      </c>
      <c r="G304" s="852">
        <v>94.59</v>
      </c>
      <c r="H304" s="853" t="str">
        <f>'Series 1200 Design'!H304</f>
        <v/>
      </c>
      <c r="J304" s="897"/>
      <c r="K304" s="851" t="s">
        <v>30</v>
      </c>
      <c r="L304" s="853" t="str">
        <f>'Series 1200 Final'!H304</f>
        <v/>
      </c>
    </row>
    <row r="305" spans="1:12" x14ac:dyDescent="0.2">
      <c r="A305" s="851"/>
      <c r="B305" s="558"/>
      <c r="C305" s="897"/>
      <c r="D305" s="851"/>
      <c r="E305" s="852"/>
      <c r="F305" s="852"/>
      <c r="G305" s="852"/>
      <c r="H305" s="862"/>
      <c r="J305" s="897"/>
      <c r="K305" s="851"/>
      <c r="L305" s="862"/>
    </row>
    <row r="306" spans="1:12" ht="25.5" x14ac:dyDescent="0.2">
      <c r="A306" s="851" t="s">
        <v>3069</v>
      </c>
      <c r="B306" s="558" t="s">
        <v>3070</v>
      </c>
      <c r="C306" s="897"/>
      <c r="D306" s="851" t="s">
        <v>30</v>
      </c>
      <c r="E306" s="852">
        <v>140.94</v>
      </c>
      <c r="F306" s="852">
        <v>119.18</v>
      </c>
      <c r="G306" s="852">
        <v>119.18</v>
      </c>
      <c r="H306" s="853" t="str">
        <f>'Series 1200 Design'!H306</f>
        <v/>
      </c>
      <c r="J306" s="897"/>
      <c r="K306" s="851" t="s">
        <v>30</v>
      </c>
      <c r="L306" s="853" t="str">
        <f>'Series 1200 Final'!H306</f>
        <v/>
      </c>
    </row>
    <row r="307" spans="1:12" x14ac:dyDescent="0.2">
      <c r="A307" s="851"/>
      <c r="B307" s="558"/>
      <c r="C307" s="897"/>
      <c r="D307" s="851"/>
      <c r="E307" s="852"/>
      <c r="F307" s="852"/>
      <c r="G307" s="852"/>
      <c r="H307" s="862"/>
      <c r="J307" s="897"/>
      <c r="K307" s="851"/>
      <c r="L307" s="862"/>
    </row>
    <row r="308" spans="1:12" ht="25.5" x14ac:dyDescent="0.2">
      <c r="A308" s="851" t="s">
        <v>3071</v>
      </c>
      <c r="B308" s="558" t="s">
        <v>3072</v>
      </c>
      <c r="C308" s="897"/>
      <c r="D308" s="851" t="s">
        <v>30</v>
      </c>
      <c r="E308" s="852">
        <v>174.94</v>
      </c>
      <c r="F308" s="852">
        <v>153.19</v>
      </c>
      <c r="G308" s="852">
        <v>153.19</v>
      </c>
      <c r="H308" s="853" t="str">
        <f>'Series 1200 Design'!H308</f>
        <v/>
      </c>
      <c r="J308" s="897"/>
      <c r="K308" s="851" t="s">
        <v>30</v>
      </c>
      <c r="L308" s="853" t="str">
        <f>'Series 1200 Final'!H308</f>
        <v/>
      </c>
    </row>
    <row r="309" spans="1:12" x14ac:dyDescent="0.2">
      <c r="A309" s="851"/>
      <c r="B309" s="558"/>
      <c r="C309" s="897"/>
      <c r="D309" s="851"/>
      <c r="E309" s="852"/>
      <c r="F309" s="852"/>
      <c r="G309" s="852"/>
      <c r="H309" s="862"/>
      <c r="J309" s="897"/>
      <c r="K309" s="851"/>
      <c r="L309" s="862"/>
    </row>
    <row r="310" spans="1:12" ht="25.5" x14ac:dyDescent="0.2">
      <c r="A310" s="851" t="s">
        <v>3073</v>
      </c>
      <c r="B310" s="558" t="s">
        <v>3074</v>
      </c>
      <c r="C310" s="897"/>
      <c r="D310" s="851" t="s">
        <v>30</v>
      </c>
      <c r="E310" s="852">
        <v>217.69</v>
      </c>
      <c r="F310" s="852">
        <v>195.94</v>
      </c>
      <c r="G310" s="852">
        <v>195.94</v>
      </c>
      <c r="H310" s="853" t="str">
        <f>'Series 1200 Design'!H310</f>
        <v/>
      </c>
      <c r="J310" s="897"/>
      <c r="K310" s="851" t="s">
        <v>30</v>
      </c>
      <c r="L310" s="853" t="str">
        <f>'Series 1200 Final'!H310</f>
        <v/>
      </c>
    </row>
    <row r="311" spans="1:12" x14ac:dyDescent="0.2">
      <c r="A311" s="851"/>
      <c r="B311" s="597"/>
      <c r="C311" s="898"/>
      <c r="D311" s="843"/>
      <c r="E311" s="852"/>
      <c r="F311" s="852"/>
      <c r="G311" s="852"/>
      <c r="H311" s="862"/>
      <c r="J311" s="898"/>
      <c r="K311" s="843"/>
      <c r="L311" s="862"/>
    </row>
    <row r="312" spans="1:12" ht="25.5" x14ac:dyDescent="0.2">
      <c r="A312" s="851" t="s">
        <v>3075</v>
      </c>
      <c r="B312" s="558" t="s">
        <v>3076</v>
      </c>
      <c r="C312" s="897"/>
      <c r="D312" s="851" t="s">
        <v>30</v>
      </c>
      <c r="E312" s="852">
        <v>248.44</v>
      </c>
      <c r="F312" s="852">
        <v>226.68</v>
      </c>
      <c r="G312" s="852">
        <v>226.68</v>
      </c>
      <c r="H312" s="853" t="str">
        <f>'Series 1200 Design'!H312</f>
        <v/>
      </c>
      <c r="J312" s="897"/>
      <c r="K312" s="851" t="s">
        <v>30</v>
      </c>
      <c r="L312" s="853" t="str">
        <f>'Series 1200 Final'!H312</f>
        <v/>
      </c>
    </row>
    <row r="313" spans="1:12" x14ac:dyDescent="0.2">
      <c r="A313" s="851"/>
      <c r="B313" s="558"/>
      <c r="C313" s="897"/>
      <c r="D313" s="851"/>
      <c r="E313" s="852"/>
      <c r="F313" s="852"/>
      <c r="G313" s="852"/>
      <c r="H313" s="862"/>
      <c r="J313" s="897"/>
      <c r="K313" s="851"/>
      <c r="L313" s="862"/>
    </row>
    <row r="314" spans="1:12" ht="25.5" x14ac:dyDescent="0.2">
      <c r="A314" s="851" t="s">
        <v>3077</v>
      </c>
      <c r="B314" s="558" t="s">
        <v>3078</v>
      </c>
      <c r="C314" s="897"/>
      <c r="D314" s="851" t="s">
        <v>30</v>
      </c>
      <c r="E314" s="852">
        <v>279.2</v>
      </c>
      <c r="F314" s="852">
        <v>257.44</v>
      </c>
      <c r="G314" s="852">
        <v>257.44</v>
      </c>
      <c r="H314" s="853" t="str">
        <f>'Series 1200 Design'!H314</f>
        <v/>
      </c>
      <c r="J314" s="897"/>
      <c r="K314" s="851" t="s">
        <v>30</v>
      </c>
      <c r="L314" s="853" t="str">
        <f>'Series 1200 Final'!H314</f>
        <v/>
      </c>
    </row>
    <row r="315" spans="1:12" x14ac:dyDescent="0.2">
      <c r="A315" s="851"/>
      <c r="B315" s="558"/>
      <c r="C315" s="897"/>
      <c r="D315" s="851"/>
      <c r="E315" s="852"/>
      <c r="F315" s="852"/>
      <c r="G315" s="852"/>
      <c r="H315" s="862"/>
      <c r="J315" s="897"/>
      <c r="K315" s="851"/>
      <c r="L315" s="862"/>
    </row>
    <row r="316" spans="1:12" ht="25.5" x14ac:dyDescent="0.2">
      <c r="A316" s="851" t="s">
        <v>3079</v>
      </c>
      <c r="B316" s="558" t="s">
        <v>3080</v>
      </c>
      <c r="C316" s="897"/>
      <c r="D316" s="851" t="s">
        <v>30</v>
      </c>
      <c r="E316" s="852">
        <v>309.94</v>
      </c>
      <c r="F316" s="852">
        <v>288.19</v>
      </c>
      <c r="G316" s="852">
        <v>288.19</v>
      </c>
      <c r="H316" s="853" t="str">
        <f>'Series 1200 Design'!H316</f>
        <v/>
      </c>
      <c r="J316" s="897"/>
      <c r="K316" s="851" t="s">
        <v>30</v>
      </c>
      <c r="L316" s="853" t="str">
        <f>'Series 1200 Final'!H316</f>
        <v/>
      </c>
    </row>
    <row r="317" spans="1:12" x14ac:dyDescent="0.2">
      <c r="A317" s="851"/>
      <c r="B317" s="558"/>
      <c r="C317" s="897"/>
      <c r="D317" s="851"/>
      <c r="E317" s="852"/>
      <c r="F317" s="852"/>
      <c r="G317" s="852"/>
      <c r="H317" s="862"/>
      <c r="J317" s="897"/>
      <c r="K317" s="851"/>
      <c r="L317" s="862"/>
    </row>
    <row r="318" spans="1:12" ht="25.5" x14ac:dyDescent="0.2">
      <c r="A318" s="851" t="s">
        <v>3081</v>
      </c>
      <c r="B318" s="558" t="s">
        <v>3082</v>
      </c>
      <c r="C318" s="897"/>
      <c r="D318" s="851" t="s">
        <v>30</v>
      </c>
      <c r="E318" s="852">
        <v>340.58</v>
      </c>
      <c r="F318" s="852">
        <v>318.82</v>
      </c>
      <c r="G318" s="852">
        <v>318.82</v>
      </c>
      <c r="H318" s="853" t="str">
        <f>'Series 1200 Design'!H318</f>
        <v/>
      </c>
      <c r="J318" s="897"/>
      <c r="K318" s="851" t="s">
        <v>30</v>
      </c>
      <c r="L318" s="853" t="str">
        <f>'Series 1200 Final'!H318</f>
        <v/>
      </c>
    </row>
    <row r="319" spans="1:12" x14ac:dyDescent="0.2">
      <c r="A319" s="851"/>
      <c r="B319" s="558"/>
      <c r="C319" s="897"/>
      <c r="D319" s="851"/>
      <c r="E319" s="852"/>
      <c r="F319" s="852"/>
      <c r="G319" s="852"/>
      <c r="H319" s="862"/>
      <c r="J319" s="897"/>
      <c r="K319" s="851"/>
      <c r="L319" s="862"/>
    </row>
    <row r="320" spans="1:12" ht="25.5" x14ac:dyDescent="0.2">
      <c r="A320" s="851" t="s">
        <v>3083</v>
      </c>
      <c r="B320" s="558" t="s">
        <v>3084</v>
      </c>
      <c r="C320" s="897"/>
      <c r="D320" s="851" t="s">
        <v>30</v>
      </c>
      <c r="E320" s="852">
        <v>463.71</v>
      </c>
      <c r="F320" s="852">
        <v>441.95</v>
      </c>
      <c r="G320" s="852">
        <v>441.95</v>
      </c>
      <c r="H320" s="853" t="str">
        <f>'Series 1200 Design'!H320</f>
        <v/>
      </c>
      <c r="J320" s="897"/>
      <c r="K320" s="851" t="s">
        <v>30</v>
      </c>
      <c r="L320" s="853" t="str">
        <f>'Series 1200 Final'!H320</f>
        <v/>
      </c>
    </row>
    <row r="321" spans="1:12" x14ac:dyDescent="0.2">
      <c r="A321" s="851"/>
      <c r="B321" s="558"/>
      <c r="C321" s="897"/>
      <c r="D321" s="851"/>
      <c r="E321" s="852"/>
      <c r="F321" s="852"/>
      <c r="G321" s="852"/>
      <c r="H321" s="862"/>
      <c r="J321" s="897"/>
      <c r="K321" s="851"/>
      <c r="L321" s="862"/>
    </row>
    <row r="322" spans="1:12" ht="25.5" x14ac:dyDescent="0.2">
      <c r="A322" s="851" t="s">
        <v>3085</v>
      </c>
      <c r="B322" s="598" t="s">
        <v>3086</v>
      </c>
      <c r="C322" s="897"/>
      <c r="D322" s="851" t="s">
        <v>30</v>
      </c>
      <c r="E322" s="852">
        <v>586.72</v>
      </c>
      <c r="F322" s="852">
        <v>564.96</v>
      </c>
      <c r="G322" s="852">
        <v>564.96</v>
      </c>
      <c r="H322" s="853" t="str">
        <f>'Series 1200 Design'!H322</f>
        <v/>
      </c>
      <c r="J322" s="897"/>
      <c r="K322" s="851" t="s">
        <v>30</v>
      </c>
      <c r="L322" s="853" t="str">
        <f>'Series 1200 Final'!H322</f>
        <v/>
      </c>
    </row>
    <row r="323" spans="1:12" x14ac:dyDescent="0.2">
      <c r="A323" s="851"/>
      <c r="B323" s="598"/>
      <c r="C323" s="897"/>
      <c r="D323" s="851"/>
      <c r="E323" s="852"/>
      <c r="F323" s="852"/>
      <c r="G323" s="852"/>
      <c r="H323" s="862"/>
      <c r="J323" s="897"/>
      <c r="K323" s="851"/>
      <c r="L323" s="862"/>
    </row>
    <row r="324" spans="1:12" ht="25.5" x14ac:dyDescent="0.2">
      <c r="A324" s="851" t="s">
        <v>3087</v>
      </c>
      <c r="B324" s="598" t="s">
        <v>3088</v>
      </c>
      <c r="C324" s="897"/>
      <c r="D324" s="851" t="s">
        <v>30</v>
      </c>
      <c r="E324" s="852">
        <v>709.73</v>
      </c>
      <c r="F324" s="852">
        <v>687.97</v>
      </c>
      <c r="G324" s="852">
        <v>687.97</v>
      </c>
      <c r="H324" s="853" t="str">
        <f>'Series 1200 Design'!H324</f>
        <v/>
      </c>
      <c r="J324" s="897"/>
      <c r="K324" s="851" t="s">
        <v>30</v>
      </c>
      <c r="L324" s="853" t="str">
        <f>'Series 1200 Final'!H324</f>
        <v/>
      </c>
    </row>
    <row r="325" spans="1:12" x14ac:dyDescent="0.2">
      <c r="A325" s="851"/>
      <c r="B325" s="558"/>
      <c r="C325" s="897"/>
      <c r="D325" s="851"/>
      <c r="E325" s="852"/>
      <c r="F325" s="852"/>
      <c r="G325" s="852"/>
      <c r="H325" s="862"/>
      <c r="J325" s="897"/>
      <c r="K325" s="851"/>
      <c r="L325" s="862"/>
    </row>
    <row r="326" spans="1:12" x14ac:dyDescent="0.2">
      <c r="A326" s="866"/>
      <c r="B326" s="586" t="s">
        <v>3089</v>
      </c>
      <c r="C326" s="900"/>
      <c r="D326" s="866"/>
      <c r="E326" s="858" t="s">
        <v>1059</v>
      </c>
      <c r="F326" s="859" t="s">
        <v>2162</v>
      </c>
      <c r="G326" s="858" t="s">
        <v>2129</v>
      </c>
      <c r="H326" s="860"/>
      <c r="J326" s="900"/>
      <c r="K326" s="866"/>
      <c r="L326" s="860"/>
    </row>
    <row r="327" spans="1:12" x14ac:dyDescent="0.2">
      <c r="A327" s="851"/>
      <c r="B327" s="596"/>
      <c r="C327" s="897"/>
      <c r="D327" s="851"/>
      <c r="E327" s="852"/>
      <c r="F327" s="852"/>
      <c r="G327" s="852"/>
      <c r="H327" s="862"/>
      <c r="J327" s="897"/>
      <c r="K327" s="851"/>
      <c r="L327" s="862"/>
    </row>
    <row r="328" spans="1:12" ht="25.5" x14ac:dyDescent="0.2">
      <c r="A328" s="851" t="s">
        <v>3090</v>
      </c>
      <c r="B328" s="598" t="s">
        <v>3091</v>
      </c>
      <c r="C328" s="897"/>
      <c r="D328" s="851" t="s">
        <v>30</v>
      </c>
      <c r="E328" s="852">
        <v>134.27000000000001</v>
      </c>
      <c r="F328" s="852" t="s">
        <v>3092</v>
      </c>
      <c r="G328" s="852">
        <v>112.52</v>
      </c>
      <c r="H328" s="853" t="str">
        <f>'Series 1200 Design'!H328</f>
        <v/>
      </c>
      <c r="J328" s="897"/>
      <c r="K328" s="851" t="s">
        <v>30</v>
      </c>
      <c r="L328" s="853" t="str">
        <f>'Series 1200 Final'!H328</f>
        <v/>
      </c>
    </row>
    <row r="329" spans="1:12" x14ac:dyDescent="0.2">
      <c r="A329" s="851"/>
      <c r="B329" s="558"/>
      <c r="C329" s="897"/>
      <c r="D329" s="851"/>
      <c r="E329" s="852"/>
      <c r="F329" s="852"/>
      <c r="G329" s="852"/>
      <c r="H329" s="862"/>
      <c r="J329" s="897"/>
      <c r="K329" s="851"/>
      <c r="L329" s="862"/>
    </row>
    <row r="330" spans="1:12" ht="25.5" x14ac:dyDescent="0.2">
      <c r="A330" s="851" t="s">
        <v>3093</v>
      </c>
      <c r="B330" s="598" t="s">
        <v>3094</v>
      </c>
      <c r="C330" s="897"/>
      <c r="D330" s="851" t="s">
        <v>30</v>
      </c>
      <c r="E330" s="852">
        <v>158.87</v>
      </c>
      <c r="F330" s="852">
        <v>137.12</v>
      </c>
      <c r="G330" s="852">
        <v>137.12</v>
      </c>
      <c r="H330" s="853" t="str">
        <f>'Series 1200 Design'!H330</f>
        <v/>
      </c>
      <c r="J330" s="897"/>
      <c r="K330" s="851" t="s">
        <v>30</v>
      </c>
      <c r="L330" s="853" t="str">
        <f>'Series 1200 Final'!H330</f>
        <v/>
      </c>
    </row>
    <row r="331" spans="1:12" x14ac:dyDescent="0.2">
      <c r="A331" s="851"/>
      <c r="B331" s="558"/>
      <c r="C331" s="897"/>
      <c r="D331" s="851"/>
      <c r="E331" s="852"/>
      <c r="F331" s="852"/>
      <c r="G331" s="852"/>
      <c r="H331" s="862"/>
      <c r="J331" s="897"/>
      <c r="K331" s="851"/>
      <c r="L331" s="862"/>
    </row>
    <row r="332" spans="1:12" ht="25.5" x14ac:dyDescent="0.2">
      <c r="A332" s="851" t="s">
        <v>3095</v>
      </c>
      <c r="B332" s="598" t="s">
        <v>3096</v>
      </c>
      <c r="C332" s="897"/>
      <c r="D332" s="851" t="s">
        <v>30</v>
      </c>
      <c r="E332" s="852">
        <v>192.87</v>
      </c>
      <c r="F332" s="852">
        <v>171.12</v>
      </c>
      <c r="G332" s="852">
        <v>171.12</v>
      </c>
      <c r="H332" s="853" t="str">
        <f>'Series 1200 Design'!H332</f>
        <v/>
      </c>
      <c r="J332" s="897"/>
      <c r="K332" s="851" t="s">
        <v>30</v>
      </c>
      <c r="L332" s="853" t="str">
        <f>'Series 1200 Final'!H332</f>
        <v/>
      </c>
    </row>
    <row r="333" spans="1:12" x14ac:dyDescent="0.2">
      <c r="A333" s="851"/>
      <c r="B333" s="558"/>
      <c r="C333" s="897"/>
      <c r="D333" s="851"/>
      <c r="E333" s="852"/>
      <c r="F333" s="852"/>
      <c r="G333" s="852"/>
      <c r="H333" s="862"/>
      <c r="J333" s="897"/>
      <c r="K333" s="851"/>
      <c r="L333" s="862"/>
    </row>
    <row r="334" spans="1:12" ht="25.5" x14ac:dyDescent="0.2">
      <c r="A334" s="851" t="s">
        <v>3097</v>
      </c>
      <c r="B334" s="598" t="s">
        <v>3098</v>
      </c>
      <c r="C334" s="897"/>
      <c r="D334" s="851" t="s">
        <v>30</v>
      </c>
      <c r="E334" s="852">
        <v>213.87</v>
      </c>
      <c r="F334" s="852">
        <v>192.11</v>
      </c>
      <c r="G334" s="852">
        <v>192.11</v>
      </c>
      <c r="H334" s="853" t="str">
        <f>'Series 1200 Design'!H334</f>
        <v/>
      </c>
      <c r="J334" s="897"/>
      <c r="K334" s="851" t="s">
        <v>30</v>
      </c>
      <c r="L334" s="853" t="str">
        <f>'Series 1200 Final'!H334</f>
        <v/>
      </c>
    </row>
    <row r="335" spans="1:12" x14ac:dyDescent="0.2">
      <c r="A335" s="851"/>
      <c r="B335" s="558"/>
      <c r="C335" s="897"/>
      <c r="D335" s="851"/>
      <c r="E335" s="852"/>
      <c r="F335" s="852"/>
      <c r="G335" s="852"/>
      <c r="H335" s="862"/>
      <c r="J335" s="897"/>
      <c r="K335" s="851"/>
      <c r="L335" s="862"/>
    </row>
    <row r="336" spans="1:12" ht="25.5" x14ac:dyDescent="0.2">
      <c r="A336" s="851" t="s">
        <v>3099</v>
      </c>
      <c r="B336" s="598" t="s">
        <v>3100</v>
      </c>
      <c r="C336" s="897"/>
      <c r="D336" s="851" t="s">
        <v>30</v>
      </c>
      <c r="E336" s="852">
        <v>375.81</v>
      </c>
      <c r="F336" s="852">
        <v>303.07</v>
      </c>
      <c r="G336" s="852">
        <v>303.07</v>
      </c>
      <c r="H336" s="853" t="str">
        <f>'Series 1200 Design'!H336</f>
        <v/>
      </c>
      <c r="J336" s="897"/>
      <c r="K336" s="851" t="s">
        <v>30</v>
      </c>
      <c r="L336" s="853" t="str">
        <f>'Series 1200 Final'!H336</f>
        <v/>
      </c>
    </row>
    <row r="337" spans="1:12" x14ac:dyDescent="0.2">
      <c r="A337" s="851"/>
      <c r="B337" s="558"/>
      <c r="C337" s="897"/>
      <c r="D337" s="851"/>
      <c r="E337" s="852"/>
      <c r="F337" s="852"/>
      <c r="G337" s="852"/>
      <c r="H337" s="862"/>
      <c r="J337" s="897"/>
      <c r="K337" s="851"/>
      <c r="L337" s="862"/>
    </row>
    <row r="338" spans="1:12" ht="25.5" x14ac:dyDescent="0.2">
      <c r="A338" s="851" t="s">
        <v>3101</v>
      </c>
      <c r="B338" s="598" t="s">
        <v>3102</v>
      </c>
      <c r="C338" s="897"/>
      <c r="D338" s="851" t="s">
        <v>30</v>
      </c>
      <c r="E338" s="852">
        <v>406.57</v>
      </c>
      <c r="F338" s="852">
        <v>333.83</v>
      </c>
      <c r="G338" s="852">
        <v>333.83</v>
      </c>
      <c r="H338" s="853" t="str">
        <f>'Series 1200 Design'!H338</f>
        <v/>
      </c>
      <c r="J338" s="897"/>
      <c r="K338" s="851" t="s">
        <v>30</v>
      </c>
      <c r="L338" s="853" t="str">
        <f>'Series 1200 Final'!H338</f>
        <v/>
      </c>
    </row>
    <row r="339" spans="1:12" x14ac:dyDescent="0.2">
      <c r="A339" s="851"/>
      <c r="B339" s="558"/>
      <c r="C339" s="897"/>
      <c r="D339" s="851"/>
      <c r="E339" s="852"/>
      <c r="F339" s="852"/>
      <c r="G339" s="852"/>
      <c r="H339" s="862"/>
      <c r="J339" s="897"/>
      <c r="K339" s="851"/>
      <c r="L339" s="862"/>
    </row>
    <row r="340" spans="1:12" ht="25.5" x14ac:dyDescent="0.2">
      <c r="A340" s="851" t="s">
        <v>3103</v>
      </c>
      <c r="B340" s="598" t="s">
        <v>3104</v>
      </c>
      <c r="C340" s="897"/>
      <c r="D340" s="851" t="s">
        <v>30</v>
      </c>
      <c r="E340" s="852">
        <v>437.32</v>
      </c>
      <c r="F340" s="852">
        <v>364.57</v>
      </c>
      <c r="G340" s="852">
        <v>364.57</v>
      </c>
      <c r="H340" s="853" t="str">
        <f>'Series 1200 Design'!H340</f>
        <v/>
      </c>
      <c r="J340" s="897"/>
      <c r="K340" s="851" t="s">
        <v>30</v>
      </c>
      <c r="L340" s="853" t="str">
        <f>'Series 1200 Final'!H340</f>
        <v/>
      </c>
    </row>
    <row r="341" spans="1:12" x14ac:dyDescent="0.2">
      <c r="A341" s="851"/>
      <c r="B341" s="687"/>
      <c r="C341" s="901"/>
      <c r="D341" s="877"/>
      <c r="E341" s="852"/>
      <c r="F341" s="852"/>
      <c r="G341" s="852"/>
      <c r="H341" s="862"/>
      <c r="J341" s="901"/>
      <c r="K341" s="877"/>
      <c r="L341" s="862"/>
    </row>
    <row r="342" spans="1:12" ht="25.5" x14ac:dyDescent="0.2">
      <c r="A342" s="851" t="s">
        <v>3105</v>
      </c>
      <c r="B342" s="598" t="s">
        <v>3106</v>
      </c>
      <c r="C342" s="897"/>
      <c r="D342" s="851" t="s">
        <v>30</v>
      </c>
      <c r="E342" s="852">
        <v>518.16999999999996</v>
      </c>
      <c r="F342" s="852">
        <v>428.69</v>
      </c>
      <c r="G342" s="852">
        <v>428.69</v>
      </c>
      <c r="H342" s="853" t="str">
        <f>'Series 1200 Design'!H342</f>
        <v/>
      </c>
      <c r="J342" s="897"/>
      <c r="K342" s="851" t="s">
        <v>30</v>
      </c>
      <c r="L342" s="853" t="str">
        <f>'Series 1200 Final'!H342</f>
        <v/>
      </c>
    </row>
    <row r="343" spans="1:12" x14ac:dyDescent="0.2">
      <c r="A343" s="851"/>
      <c r="B343" s="687"/>
      <c r="C343" s="901"/>
      <c r="D343" s="877"/>
      <c r="E343" s="852"/>
      <c r="F343" s="852"/>
      <c r="G343" s="852"/>
      <c r="H343" s="862"/>
      <c r="J343" s="901"/>
      <c r="K343" s="877"/>
      <c r="L343" s="862"/>
    </row>
    <row r="344" spans="1:12" ht="25.5" x14ac:dyDescent="0.2">
      <c r="A344" s="851" t="s">
        <v>3107</v>
      </c>
      <c r="B344" s="598" t="s">
        <v>3108</v>
      </c>
      <c r="C344" s="897"/>
      <c r="D344" s="851" t="s">
        <v>30</v>
      </c>
      <c r="E344" s="852">
        <v>641.29999999999995</v>
      </c>
      <c r="F344" s="852">
        <v>551.82000000000005</v>
      </c>
      <c r="G344" s="852">
        <v>551.82000000000005</v>
      </c>
      <c r="H344" s="853" t="str">
        <f>'Series 1200 Design'!H344</f>
        <v/>
      </c>
      <c r="J344" s="897"/>
      <c r="K344" s="851" t="s">
        <v>30</v>
      </c>
      <c r="L344" s="853" t="str">
        <f>'Series 1200 Final'!H344</f>
        <v/>
      </c>
    </row>
    <row r="345" spans="1:12" x14ac:dyDescent="0.2">
      <c r="A345" s="851"/>
      <c r="B345" s="598"/>
      <c r="C345" s="897"/>
      <c r="D345" s="851"/>
      <c r="E345" s="852"/>
      <c r="F345" s="852"/>
      <c r="G345" s="852"/>
      <c r="H345" s="862"/>
      <c r="J345" s="897"/>
      <c r="K345" s="851"/>
      <c r="L345" s="862"/>
    </row>
    <row r="346" spans="1:12" ht="25.5" x14ac:dyDescent="0.2">
      <c r="A346" s="851" t="s">
        <v>3109</v>
      </c>
      <c r="B346" s="598" t="s">
        <v>3110</v>
      </c>
      <c r="C346" s="897"/>
      <c r="D346" s="851" t="s">
        <v>30</v>
      </c>
      <c r="E346" s="852">
        <v>764.31</v>
      </c>
      <c r="F346" s="852">
        <v>674.83</v>
      </c>
      <c r="G346" s="852">
        <v>674.83</v>
      </c>
      <c r="H346" s="853" t="str">
        <f>'Series 1200 Design'!H346</f>
        <v/>
      </c>
      <c r="J346" s="897"/>
      <c r="K346" s="851" t="s">
        <v>30</v>
      </c>
      <c r="L346" s="853" t="str">
        <f>'Series 1200 Final'!H346</f>
        <v/>
      </c>
    </row>
    <row r="347" spans="1:12" x14ac:dyDescent="0.2">
      <c r="A347" s="851"/>
      <c r="B347" s="558"/>
      <c r="C347" s="897"/>
      <c r="D347" s="851"/>
      <c r="E347" s="852"/>
      <c r="F347" s="852"/>
      <c r="G347" s="852"/>
      <c r="H347" s="862"/>
      <c r="J347" s="897"/>
      <c r="K347" s="851"/>
      <c r="L347" s="862"/>
    </row>
    <row r="348" spans="1:12" ht="25.5" x14ac:dyDescent="0.2">
      <c r="A348" s="851" t="s">
        <v>3111</v>
      </c>
      <c r="B348" s="598" t="s">
        <v>3112</v>
      </c>
      <c r="C348" s="897"/>
      <c r="D348" s="851" t="s">
        <v>30</v>
      </c>
      <c r="E348" s="852">
        <v>887.32</v>
      </c>
      <c r="F348" s="852">
        <v>797.84</v>
      </c>
      <c r="G348" s="852">
        <v>797.84</v>
      </c>
      <c r="H348" s="853" t="str">
        <f>'Series 1200 Design'!H348</f>
        <v/>
      </c>
      <c r="J348" s="897"/>
      <c r="K348" s="851" t="s">
        <v>30</v>
      </c>
      <c r="L348" s="853" t="str">
        <f>'Series 1200 Final'!H348</f>
        <v/>
      </c>
    </row>
    <row r="349" spans="1:12" x14ac:dyDescent="0.2">
      <c r="A349" s="879"/>
      <c r="B349" s="598"/>
      <c r="C349" s="897"/>
      <c r="D349" s="851"/>
      <c r="E349" s="852"/>
      <c r="F349" s="852"/>
      <c r="G349" s="852"/>
      <c r="H349" s="862"/>
      <c r="J349" s="897"/>
      <c r="K349" s="851"/>
      <c r="L349" s="862"/>
    </row>
    <row r="350" spans="1:12" x14ac:dyDescent="0.2">
      <c r="A350" s="851" t="s">
        <v>3113</v>
      </c>
      <c r="B350" s="598" t="s">
        <v>3114</v>
      </c>
      <c r="C350" s="897"/>
      <c r="D350" s="851" t="s">
        <v>30</v>
      </c>
      <c r="E350" s="852">
        <v>74.75</v>
      </c>
      <c r="F350" s="852">
        <v>74.75</v>
      </c>
      <c r="G350" s="852">
        <v>74.75</v>
      </c>
      <c r="H350" s="853" t="str">
        <f>'Series 1200 Design'!H350</f>
        <v/>
      </c>
      <c r="J350" s="897"/>
      <c r="K350" s="851" t="s">
        <v>30</v>
      </c>
      <c r="L350" s="853" t="str">
        <f>'Series 1200 Final'!H350</f>
        <v/>
      </c>
    </row>
    <row r="351" spans="1:12" x14ac:dyDescent="0.2">
      <c r="A351" s="879"/>
      <c r="B351" s="880"/>
      <c r="C351" s="897"/>
      <c r="D351" s="851"/>
      <c r="E351" s="852"/>
      <c r="F351" s="852"/>
      <c r="G351" s="852"/>
      <c r="H351" s="862"/>
      <c r="J351" s="897"/>
      <c r="K351" s="851"/>
      <c r="L351" s="862"/>
    </row>
    <row r="352" spans="1:12" x14ac:dyDescent="0.2">
      <c r="A352" s="851" t="s">
        <v>3115</v>
      </c>
      <c r="B352" s="598" t="s">
        <v>3116</v>
      </c>
      <c r="C352" s="897"/>
      <c r="D352" s="851" t="s">
        <v>30</v>
      </c>
      <c r="E352" s="852">
        <v>141.87</v>
      </c>
      <c r="F352" s="852">
        <v>141.87</v>
      </c>
      <c r="G352" s="852">
        <v>141.87</v>
      </c>
      <c r="H352" s="853" t="str">
        <f>'Series 1200 Design'!H352</f>
        <v/>
      </c>
      <c r="J352" s="897"/>
      <c r="K352" s="851" t="s">
        <v>30</v>
      </c>
      <c r="L352" s="853" t="str">
        <f>'Series 1200 Final'!H352</f>
        <v/>
      </c>
    </row>
    <row r="353" spans="1:12" x14ac:dyDescent="0.2">
      <c r="A353" s="879"/>
      <c r="B353" s="598"/>
      <c r="C353" s="897"/>
      <c r="D353" s="851"/>
      <c r="E353" s="852"/>
      <c r="F353" s="852"/>
      <c r="G353" s="852"/>
      <c r="H353" s="862"/>
      <c r="J353" s="897"/>
      <c r="K353" s="851"/>
      <c r="L353" s="862"/>
    </row>
    <row r="354" spans="1:12" x14ac:dyDescent="0.2">
      <c r="A354" s="851" t="s">
        <v>3117</v>
      </c>
      <c r="B354" s="558" t="s">
        <v>3118</v>
      </c>
      <c r="C354" s="902"/>
      <c r="D354" s="851" t="s">
        <v>3119</v>
      </c>
      <c r="E354" s="852">
        <v>21.78</v>
      </c>
      <c r="F354" s="852">
        <v>21.78</v>
      </c>
      <c r="G354" s="852">
        <v>21.78</v>
      </c>
      <c r="H354" s="853" t="str">
        <f>'Series 1200 Design'!H354</f>
        <v/>
      </c>
      <c r="J354" s="902"/>
      <c r="K354" s="851" t="s">
        <v>3119</v>
      </c>
      <c r="L354" s="853" t="str">
        <f>'Series 1200 Final'!H354</f>
        <v/>
      </c>
    </row>
    <row r="355" spans="1:12" x14ac:dyDescent="0.2">
      <c r="A355" s="879"/>
      <c r="B355" s="558"/>
      <c r="C355" s="897"/>
      <c r="D355" s="851"/>
      <c r="E355" s="852"/>
      <c r="F355" s="852"/>
      <c r="G355" s="852"/>
      <c r="H355" s="862"/>
      <c r="J355" s="897"/>
      <c r="K355" s="851"/>
      <c r="L355" s="862"/>
    </row>
    <row r="356" spans="1:12" x14ac:dyDescent="0.2">
      <c r="A356" s="638"/>
      <c r="B356" s="563" t="s">
        <v>3120</v>
      </c>
      <c r="C356" s="660"/>
      <c r="D356" s="638"/>
      <c r="E356" s="881"/>
      <c r="F356" s="881"/>
      <c r="G356" s="881"/>
      <c r="H356" s="882"/>
      <c r="J356" s="660"/>
      <c r="K356" s="638"/>
      <c r="L356" s="882"/>
    </row>
    <row r="357" spans="1:12" x14ac:dyDescent="0.2">
      <c r="A357" s="851"/>
      <c r="B357" s="596"/>
      <c r="C357" s="897"/>
      <c r="D357" s="851"/>
      <c r="E357" s="883"/>
      <c r="F357" s="883"/>
      <c r="G357" s="883"/>
      <c r="H357" s="884"/>
      <c r="J357" s="897"/>
      <c r="K357" s="851"/>
      <c r="L357" s="884"/>
    </row>
    <row r="358" spans="1:12" x14ac:dyDescent="0.2">
      <c r="A358" s="866"/>
      <c r="B358" s="586" t="s">
        <v>3121</v>
      </c>
      <c r="C358" s="900"/>
      <c r="D358" s="866"/>
      <c r="E358" s="887" t="s">
        <v>1747</v>
      </c>
      <c r="F358" s="887" t="s">
        <v>3122</v>
      </c>
      <c r="G358" s="887" t="s">
        <v>3123</v>
      </c>
      <c r="H358" s="888"/>
      <c r="J358" s="900"/>
      <c r="K358" s="866"/>
      <c r="L358" s="888"/>
    </row>
    <row r="359" spans="1:12" x14ac:dyDescent="0.2">
      <c r="A359" s="851"/>
      <c r="B359" s="596"/>
      <c r="C359" s="897"/>
      <c r="D359" s="851"/>
      <c r="E359" s="883"/>
      <c r="F359" s="883"/>
      <c r="G359" s="883"/>
      <c r="H359" s="884"/>
      <c r="J359" s="897"/>
      <c r="K359" s="851"/>
      <c r="L359" s="884"/>
    </row>
    <row r="360" spans="1:12" ht="25.5" x14ac:dyDescent="0.2">
      <c r="A360" s="851" t="s">
        <v>3124</v>
      </c>
      <c r="B360" s="558" t="s">
        <v>3125</v>
      </c>
      <c r="C360" s="897"/>
      <c r="D360" s="851" t="s">
        <v>451</v>
      </c>
      <c r="E360" s="852">
        <v>9.5500000000000007</v>
      </c>
      <c r="F360" s="852">
        <v>3.42</v>
      </c>
      <c r="G360" s="852">
        <v>2.2000000000000002</v>
      </c>
      <c r="H360" s="853" t="str">
        <f>'Series 1200 Design'!H360</f>
        <v/>
      </c>
      <c r="J360" s="897"/>
      <c r="K360" s="851" t="s">
        <v>451</v>
      </c>
      <c r="L360" s="853" t="str">
        <f>'Series 1200 Final'!H360</f>
        <v/>
      </c>
    </row>
    <row r="361" spans="1:12" x14ac:dyDescent="0.2">
      <c r="A361" s="851"/>
      <c r="B361" s="558"/>
      <c r="C361" s="897"/>
      <c r="D361" s="851"/>
      <c r="E361" s="852"/>
      <c r="F361" s="852"/>
      <c r="G361" s="852"/>
      <c r="H361" s="862"/>
      <c r="J361" s="897"/>
      <c r="K361" s="851"/>
      <c r="L361" s="862"/>
    </row>
    <row r="362" spans="1:12" x14ac:dyDescent="0.2">
      <c r="A362" s="851" t="s">
        <v>3126</v>
      </c>
      <c r="B362" s="558" t="s">
        <v>3127</v>
      </c>
      <c r="C362" s="897"/>
      <c r="D362" s="851" t="s">
        <v>401</v>
      </c>
      <c r="E362" s="852">
        <v>16.02</v>
      </c>
      <c r="F362" s="852">
        <v>16.02</v>
      </c>
      <c r="G362" s="852">
        <v>16.02</v>
      </c>
      <c r="H362" s="853" t="str">
        <f>'Series 1200 Design'!H362</f>
        <v/>
      </c>
      <c r="J362" s="897"/>
      <c r="K362" s="851" t="s">
        <v>401</v>
      </c>
      <c r="L362" s="853" t="str">
        <f>'Series 1200 Final'!H362</f>
        <v/>
      </c>
    </row>
    <row r="363" spans="1:12" x14ac:dyDescent="0.2">
      <c r="A363" s="851"/>
      <c r="B363" s="558"/>
      <c r="C363" s="897"/>
      <c r="D363" s="851"/>
      <c r="E363" s="852"/>
      <c r="F363" s="852"/>
      <c r="G363" s="852"/>
      <c r="H363" s="862"/>
      <c r="J363" s="897"/>
      <c r="K363" s="851"/>
      <c r="L363" s="862"/>
    </row>
    <row r="364" spans="1:12" ht="25.5" x14ac:dyDescent="0.2">
      <c r="A364" s="851" t="s">
        <v>3128</v>
      </c>
      <c r="B364" s="558" t="s">
        <v>3129</v>
      </c>
      <c r="C364" s="897"/>
      <c r="D364" s="851" t="s">
        <v>451</v>
      </c>
      <c r="E364" s="852">
        <v>9.51</v>
      </c>
      <c r="F364" s="852">
        <v>3.39</v>
      </c>
      <c r="G364" s="852">
        <v>2.17</v>
      </c>
      <c r="H364" s="853" t="str">
        <f>'Series 1200 Design'!H364</f>
        <v/>
      </c>
      <c r="J364" s="897"/>
      <c r="K364" s="851" t="s">
        <v>451</v>
      </c>
      <c r="L364" s="853" t="str">
        <f>'Series 1200 Final'!H364</f>
        <v/>
      </c>
    </row>
    <row r="365" spans="1:12" x14ac:dyDescent="0.2">
      <c r="A365" s="851"/>
      <c r="B365" s="558"/>
      <c r="C365" s="897"/>
      <c r="D365" s="851"/>
      <c r="E365" s="852"/>
      <c r="F365" s="852"/>
      <c r="G365" s="852"/>
      <c r="H365" s="862"/>
      <c r="J365" s="897"/>
      <c r="K365" s="851"/>
      <c r="L365" s="862"/>
    </row>
    <row r="366" spans="1:12" ht="25.5" x14ac:dyDescent="0.2">
      <c r="A366" s="851" t="s">
        <v>3130</v>
      </c>
      <c r="B366" s="558" t="s">
        <v>3131</v>
      </c>
      <c r="C366" s="897"/>
      <c r="D366" s="851" t="s">
        <v>451</v>
      </c>
      <c r="E366" s="852">
        <v>9.5500000000000007</v>
      </c>
      <c r="F366" s="852">
        <v>3.42</v>
      </c>
      <c r="G366" s="852">
        <v>2.2000000000000002</v>
      </c>
      <c r="H366" s="853" t="str">
        <f>'Series 1200 Design'!H366</f>
        <v/>
      </c>
      <c r="J366" s="897"/>
      <c r="K366" s="851" t="s">
        <v>451</v>
      </c>
      <c r="L366" s="853" t="str">
        <f>'Series 1200 Final'!H366</f>
        <v/>
      </c>
    </row>
    <row r="367" spans="1:12" x14ac:dyDescent="0.2">
      <c r="A367" s="851"/>
      <c r="B367" s="558"/>
      <c r="C367" s="897"/>
      <c r="D367" s="851"/>
      <c r="E367" s="852"/>
      <c r="F367" s="852"/>
      <c r="G367" s="852"/>
      <c r="H367" s="862"/>
      <c r="J367" s="897"/>
      <c r="K367" s="851"/>
      <c r="L367" s="862"/>
    </row>
    <row r="368" spans="1:12" ht="25.5" x14ac:dyDescent="0.2">
      <c r="A368" s="851" t="s">
        <v>3132</v>
      </c>
      <c r="B368" s="558" t="s">
        <v>3133</v>
      </c>
      <c r="C368" s="897"/>
      <c r="D368" s="851" t="s">
        <v>451</v>
      </c>
      <c r="E368" s="852">
        <v>9.7200000000000006</v>
      </c>
      <c r="F368" s="852">
        <v>2.67</v>
      </c>
      <c r="G368" s="852">
        <v>2.44</v>
      </c>
      <c r="H368" s="853" t="str">
        <f>'Series 1200 Design'!H368</f>
        <v/>
      </c>
      <c r="J368" s="897"/>
      <c r="K368" s="851" t="s">
        <v>451</v>
      </c>
      <c r="L368" s="853" t="str">
        <f>'Series 1200 Final'!H368</f>
        <v/>
      </c>
    </row>
    <row r="369" spans="1:12" x14ac:dyDescent="0.2">
      <c r="A369" s="851"/>
      <c r="B369" s="558"/>
      <c r="C369" s="897"/>
      <c r="D369" s="851"/>
      <c r="E369" s="852"/>
      <c r="F369" s="852"/>
      <c r="G369" s="852"/>
      <c r="H369" s="862"/>
      <c r="J369" s="897"/>
      <c r="K369" s="851"/>
      <c r="L369" s="862"/>
    </row>
    <row r="370" spans="1:12" ht="25.5" x14ac:dyDescent="0.2">
      <c r="A370" s="851" t="s">
        <v>3134</v>
      </c>
      <c r="B370" s="687" t="s">
        <v>3135</v>
      </c>
      <c r="C370" s="901"/>
      <c r="D370" s="877" t="s">
        <v>451</v>
      </c>
      <c r="E370" s="852">
        <v>9.86</v>
      </c>
      <c r="F370" s="852">
        <v>4.5</v>
      </c>
      <c r="G370" s="852">
        <v>4.5</v>
      </c>
      <c r="H370" s="853" t="str">
        <f>'Series 1200 Design'!H370</f>
        <v/>
      </c>
      <c r="J370" s="901"/>
      <c r="K370" s="877" t="s">
        <v>451</v>
      </c>
      <c r="L370" s="853" t="str">
        <f>'Series 1200 Final'!H370</f>
        <v/>
      </c>
    </row>
    <row r="371" spans="1:12" x14ac:dyDescent="0.2">
      <c r="A371" s="851"/>
      <c r="B371" s="558"/>
      <c r="C371" s="897"/>
      <c r="D371" s="851"/>
      <c r="E371" s="852"/>
      <c r="F371" s="852"/>
      <c r="G371" s="852"/>
      <c r="H371" s="862"/>
      <c r="J371" s="897"/>
      <c r="K371" s="851"/>
      <c r="L371" s="862"/>
    </row>
    <row r="372" spans="1:12" ht="25.5" x14ac:dyDescent="0.2">
      <c r="A372" s="851" t="s">
        <v>3136</v>
      </c>
      <c r="B372" s="558" t="s">
        <v>3137</v>
      </c>
      <c r="C372" s="897"/>
      <c r="D372" s="851" t="s">
        <v>451</v>
      </c>
      <c r="E372" s="852">
        <v>9.9499999999999993</v>
      </c>
      <c r="F372" s="852">
        <v>4.9400000000000004</v>
      </c>
      <c r="G372" s="852">
        <v>4.9400000000000004</v>
      </c>
      <c r="H372" s="853" t="str">
        <f>'Series 1200 Design'!H372</f>
        <v/>
      </c>
      <c r="J372" s="897"/>
      <c r="K372" s="851" t="s">
        <v>451</v>
      </c>
      <c r="L372" s="853" t="str">
        <f>'Series 1200 Final'!H372</f>
        <v/>
      </c>
    </row>
    <row r="373" spans="1:12" x14ac:dyDescent="0.2">
      <c r="A373" s="851"/>
      <c r="B373" s="558"/>
      <c r="C373" s="897"/>
      <c r="D373" s="851"/>
      <c r="E373" s="852"/>
      <c r="F373" s="852"/>
      <c r="G373" s="852"/>
      <c r="H373" s="862"/>
      <c r="J373" s="897"/>
      <c r="K373" s="851"/>
      <c r="L373" s="862"/>
    </row>
    <row r="374" spans="1:12" ht="25.5" x14ac:dyDescent="0.2">
      <c r="A374" s="851" t="s">
        <v>3138</v>
      </c>
      <c r="B374" s="558" t="s">
        <v>3139</v>
      </c>
      <c r="C374" s="897"/>
      <c r="D374" s="851" t="s">
        <v>451</v>
      </c>
      <c r="E374" s="852">
        <v>10.09</v>
      </c>
      <c r="F374" s="852">
        <v>5.51</v>
      </c>
      <c r="G374" s="852">
        <v>5.61</v>
      </c>
      <c r="H374" s="853" t="str">
        <f>'Series 1200 Design'!H374</f>
        <v/>
      </c>
      <c r="J374" s="897"/>
      <c r="K374" s="851" t="s">
        <v>451</v>
      </c>
      <c r="L374" s="853" t="str">
        <f>'Series 1200 Final'!H374</f>
        <v/>
      </c>
    </row>
    <row r="375" spans="1:12" x14ac:dyDescent="0.2">
      <c r="A375" s="851"/>
      <c r="B375" s="558"/>
      <c r="C375" s="897"/>
      <c r="D375" s="851"/>
      <c r="E375" s="852"/>
      <c r="F375" s="852"/>
      <c r="G375" s="852"/>
      <c r="H375" s="862"/>
      <c r="J375" s="897"/>
      <c r="K375" s="851"/>
      <c r="L375" s="862"/>
    </row>
    <row r="376" spans="1:12" ht="25.5" x14ac:dyDescent="0.2">
      <c r="A376" s="851" t="s">
        <v>3140</v>
      </c>
      <c r="B376" s="687" t="s">
        <v>3141</v>
      </c>
      <c r="C376" s="901"/>
      <c r="D376" s="877" t="s">
        <v>451</v>
      </c>
      <c r="E376" s="852">
        <v>9.51</v>
      </c>
      <c r="F376" s="852">
        <v>3.39</v>
      </c>
      <c r="G376" s="852">
        <v>2.17</v>
      </c>
      <c r="H376" s="853" t="str">
        <f>'Series 1200 Design'!H376</f>
        <v/>
      </c>
      <c r="J376" s="901"/>
      <c r="K376" s="877" t="s">
        <v>451</v>
      </c>
      <c r="L376" s="853" t="str">
        <f>'Series 1200 Final'!H376</f>
        <v/>
      </c>
    </row>
    <row r="377" spans="1:12" x14ac:dyDescent="0.2">
      <c r="A377" s="851"/>
      <c r="B377" s="558"/>
      <c r="C377" s="897"/>
      <c r="D377" s="851"/>
      <c r="E377" s="852"/>
      <c r="F377" s="852"/>
      <c r="G377" s="852"/>
      <c r="H377" s="862"/>
      <c r="J377" s="897"/>
      <c r="K377" s="851"/>
      <c r="L377" s="862"/>
    </row>
    <row r="378" spans="1:12" ht="25.5" x14ac:dyDescent="0.2">
      <c r="A378" s="851" t="s">
        <v>3142</v>
      </c>
      <c r="B378" s="687" t="s">
        <v>3143</v>
      </c>
      <c r="C378" s="901"/>
      <c r="D378" s="877" t="s">
        <v>451</v>
      </c>
      <c r="E378" s="852">
        <v>9.51</v>
      </c>
      <c r="F378" s="852">
        <v>3.39</v>
      </c>
      <c r="G378" s="852">
        <v>2.17</v>
      </c>
      <c r="H378" s="853" t="str">
        <f>'Series 1200 Design'!H378</f>
        <v/>
      </c>
      <c r="J378" s="901"/>
      <c r="K378" s="877" t="s">
        <v>451</v>
      </c>
      <c r="L378" s="853" t="str">
        <f>'Series 1200 Final'!H378</f>
        <v/>
      </c>
    </row>
    <row r="379" spans="1:12" x14ac:dyDescent="0.2">
      <c r="A379" s="851"/>
      <c r="B379" s="558"/>
      <c r="C379" s="897"/>
      <c r="D379" s="851"/>
      <c r="E379" s="852"/>
      <c r="F379" s="852"/>
      <c r="G379" s="852"/>
      <c r="H379" s="862"/>
      <c r="J379" s="897"/>
      <c r="K379" s="851"/>
      <c r="L379" s="862"/>
    </row>
    <row r="380" spans="1:12" ht="25.5" x14ac:dyDescent="0.2">
      <c r="A380" s="851" t="s">
        <v>3144</v>
      </c>
      <c r="B380" s="558" t="s">
        <v>3145</v>
      </c>
      <c r="C380" s="897"/>
      <c r="D380" s="851" t="s">
        <v>451</v>
      </c>
      <c r="E380" s="852">
        <v>9.5500000000000007</v>
      </c>
      <c r="F380" s="852">
        <v>3.42</v>
      </c>
      <c r="G380" s="852">
        <v>2.2000000000000002</v>
      </c>
      <c r="H380" s="853" t="str">
        <f>'Series 1200 Design'!H380</f>
        <v/>
      </c>
      <c r="J380" s="897"/>
      <c r="K380" s="851" t="s">
        <v>451</v>
      </c>
      <c r="L380" s="853" t="str">
        <f>'Series 1200 Final'!H380</f>
        <v/>
      </c>
    </row>
    <row r="381" spans="1:12" x14ac:dyDescent="0.2">
      <c r="A381" s="851"/>
      <c r="B381" s="558"/>
      <c r="C381" s="897"/>
      <c r="D381" s="851"/>
      <c r="E381" s="852"/>
      <c r="F381" s="852"/>
      <c r="G381" s="852"/>
      <c r="H381" s="862"/>
      <c r="J381" s="897"/>
      <c r="K381" s="851"/>
      <c r="L381" s="862"/>
    </row>
    <row r="382" spans="1:12" ht="25.5" x14ac:dyDescent="0.2">
      <c r="A382" s="851" t="s">
        <v>3146</v>
      </c>
      <c r="B382" s="558" t="s">
        <v>3147</v>
      </c>
      <c r="C382" s="897">
        <v>200</v>
      </c>
      <c r="D382" s="851" t="s">
        <v>451</v>
      </c>
      <c r="E382" s="852">
        <v>9.5500000000000007</v>
      </c>
      <c r="F382" s="852">
        <v>3.42</v>
      </c>
      <c r="G382" s="852">
        <v>2.2000000000000002</v>
      </c>
      <c r="H382" s="853">
        <f>'Series 1200 Design'!H382</f>
        <v>684</v>
      </c>
      <c r="J382" s="897"/>
      <c r="K382" s="851" t="s">
        <v>451</v>
      </c>
      <c r="L382" s="853" t="str">
        <f>'Series 1200 Final'!H382</f>
        <v/>
      </c>
    </row>
    <row r="383" spans="1:12" x14ac:dyDescent="0.2">
      <c r="A383" s="851"/>
      <c r="B383" s="687"/>
      <c r="C383" s="901"/>
      <c r="D383" s="877"/>
      <c r="E383" s="852"/>
      <c r="F383" s="852"/>
      <c r="G383" s="852"/>
      <c r="H383" s="862"/>
      <c r="J383" s="901"/>
      <c r="K383" s="877"/>
      <c r="L383" s="862"/>
    </row>
    <row r="384" spans="1:12" ht="25.5" x14ac:dyDescent="0.2">
      <c r="A384" s="851" t="s">
        <v>3148</v>
      </c>
      <c r="B384" s="687" t="s">
        <v>3149</v>
      </c>
      <c r="C384" s="901"/>
      <c r="D384" s="877" t="s">
        <v>451</v>
      </c>
      <c r="E384" s="852">
        <v>9.5500000000000007</v>
      </c>
      <c r="F384" s="852">
        <v>3.42</v>
      </c>
      <c r="G384" s="852">
        <v>2.2000000000000002</v>
      </c>
      <c r="H384" s="853" t="str">
        <f>'Series 1200 Design'!H384</f>
        <v/>
      </c>
      <c r="J384" s="901"/>
      <c r="K384" s="877" t="s">
        <v>451</v>
      </c>
      <c r="L384" s="853" t="str">
        <f>'Series 1200 Final'!H384</f>
        <v/>
      </c>
    </row>
    <row r="385" spans="1:12" x14ac:dyDescent="0.2">
      <c r="A385" s="851"/>
      <c r="B385" s="558"/>
      <c r="C385" s="897"/>
      <c r="D385" s="851"/>
      <c r="E385" s="852"/>
      <c r="F385" s="852"/>
      <c r="G385" s="852"/>
      <c r="H385" s="862"/>
      <c r="J385" s="897"/>
      <c r="K385" s="851"/>
      <c r="L385" s="862"/>
    </row>
    <row r="386" spans="1:12" ht="25.5" x14ac:dyDescent="0.2">
      <c r="A386" s="851" t="s">
        <v>3150</v>
      </c>
      <c r="B386" s="558" t="s">
        <v>3151</v>
      </c>
      <c r="C386" s="897"/>
      <c r="D386" s="851" t="s">
        <v>451</v>
      </c>
      <c r="E386" s="852">
        <v>9.5500000000000007</v>
      </c>
      <c r="F386" s="852">
        <v>3.42</v>
      </c>
      <c r="G386" s="852" t="s">
        <v>3152</v>
      </c>
      <c r="H386" s="853" t="str">
        <f>'Series 1200 Design'!H386</f>
        <v/>
      </c>
      <c r="J386" s="897"/>
      <c r="K386" s="851" t="s">
        <v>451</v>
      </c>
      <c r="L386" s="853" t="str">
        <f>'Series 1200 Final'!H386</f>
        <v/>
      </c>
    </row>
    <row r="387" spans="1:12" x14ac:dyDescent="0.2">
      <c r="A387" s="851"/>
      <c r="B387" s="558"/>
      <c r="C387" s="897"/>
      <c r="D387" s="851"/>
      <c r="E387" s="852"/>
      <c r="F387" s="852"/>
      <c r="G387" s="852"/>
      <c r="H387" s="862"/>
      <c r="J387" s="897"/>
      <c r="K387" s="851"/>
      <c r="L387" s="862"/>
    </row>
    <row r="388" spans="1:12" ht="25.5" x14ac:dyDescent="0.2">
      <c r="A388" s="851" t="s">
        <v>3153</v>
      </c>
      <c r="B388" s="558" t="s">
        <v>3154</v>
      </c>
      <c r="C388" s="897"/>
      <c r="D388" s="851" t="s">
        <v>451</v>
      </c>
      <c r="E388" s="852">
        <v>9.5500000000000007</v>
      </c>
      <c r="F388" s="852">
        <v>3.42</v>
      </c>
      <c r="G388" s="852">
        <v>2.2000000000000002</v>
      </c>
      <c r="H388" s="853" t="str">
        <f>'Series 1200 Design'!H388</f>
        <v/>
      </c>
      <c r="J388" s="897"/>
      <c r="K388" s="851" t="s">
        <v>451</v>
      </c>
      <c r="L388" s="853" t="str">
        <f>'Series 1200 Final'!H388</f>
        <v/>
      </c>
    </row>
    <row r="389" spans="1:12" x14ac:dyDescent="0.2">
      <c r="A389" s="851"/>
      <c r="B389" s="558"/>
      <c r="C389" s="897"/>
      <c r="D389" s="851"/>
      <c r="E389" s="852"/>
      <c r="F389" s="852"/>
      <c r="G389" s="852"/>
      <c r="H389" s="862"/>
      <c r="J389" s="897"/>
      <c r="K389" s="851"/>
      <c r="L389" s="862"/>
    </row>
    <row r="390" spans="1:12" ht="25.5" x14ac:dyDescent="0.2">
      <c r="A390" s="851" t="s">
        <v>3155</v>
      </c>
      <c r="B390" s="558" t="s">
        <v>3156</v>
      </c>
      <c r="C390" s="897"/>
      <c r="D390" s="851" t="s">
        <v>451</v>
      </c>
      <c r="E390" s="852">
        <v>9.5500000000000007</v>
      </c>
      <c r="F390" s="852">
        <v>3.42</v>
      </c>
      <c r="G390" s="852">
        <v>2.2000000000000002</v>
      </c>
      <c r="H390" s="853" t="str">
        <f>'Series 1200 Design'!H390</f>
        <v/>
      </c>
      <c r="J390" s="897"/>
      <c r="K390" s="851" t="s">
        <v>451</v>
      </c>
      <c r="L390" s="853" t="str">
        <f>'Series 1200 Final'!H390</f>
        <v/>
      </c>
    </row>
    <row r="391" spans="1:12" x14ac:dyDescent="0.2">
      <c r="A391" s="851"/>
      <c r="B391" s="558"/>
      <c r="C391" s="897"/>
      <c r="D391" s="851"/>
      <c r="E391" s="852"/>
      <c r="F391" s="852"/>
      <c r="G391" s="852"/>
      <c r="H391" s="862"/>
      <c r="J391" s="897"/>
      <c r="K391" s="851"/>
      <c r="L391" s="862"/>
    </row>
    <row r="392" spans="1:12" ht="25.5" x14ac:dyDescent="0.2">
      <c r="A392" s="851" t="s">
        <v>3157</v>
      </c>
      <c r="B392" s="558" t="s">
        <v>3158</v>
      </c>
      <c r="C392" s="897"/>
      <c r="D392" s="851" t="s">
        <v>451</v>
      </c>
      <c r="E392" s="852">
        <v>9.5500000000000007</v>
      </c>
      <c r="F392" s="852">
        <v>3.42</v>
      </c>
      <c r="G392" s="852">
        <v>2.2000000000000002</v>
      </c>
      <c r="H392" s="853" t="str">
        <f>'Series 1200 Design'!H392</f>
        <v/>
      </c>
      <c r="J392" s="897"/>
      <c r="K392" s="851" t="s">
        <v>451</v>
      </c>
      <c r="L392" s="853" t="str">
        <f>'Series 1200 Final'!H392</f>
        <v/>
      </c>
    </row>
    <row r="393" spans="1:12" x14ac:dyDescent="0.2">
      <c r="A393" s="851"/>
      <c r="B393" s="558"/>
      <c r="C393" s="897"/>
      <c r="D393" s="851"/>
      <c r="E393" s="852"/>
      <c r="F393" s="852"/>
      <c r="G393" s="852"/>
      <c r="H393" s="862"/>
      <c r="J393" s="897"/>
      <c r="K393" s="851"/>
      <c r="L393" s="862"/>
    </row>
    <row r="394" spans="1:12" ht="25.5" x14ac:dyDescent="0.2">
      <c r="A394" s="851" t="s">
        <v>3159</v>
      </c>
      <c r="B394" s="687" t="s">
        <v>3160</v>
      </c>
      <c r="C394" s="901"/>
      <c r="D394" s="877" t="s">
        <v>451</v>
      </c>
      <c r="E394" s="852">
        <v>9.5500000000000007</v>
      </c>
      <c r="F394" s="852">
        <v>3.42</v>
      </c>
      <c r="G394" s="852">
        <v>2.2000000000000002</v>
      </c>
      <c r="H394" s="853" t="str">
        <f>'Series 1200 Design'!H394</f>
        <v/>
      </c>
      <c r="J394" s="901"/>
      <c r="K394" s="877" t="s">
        <v>451</v>
      </c>
      <c r="L394" s="853" t="str">
        <f>'Series 1200 Final'!H394</f>
        <v/>
      </c>
    </row>
    <row r="395" spans="1:12" x14ac:dyDescent="0.2">
      <c r="A395" s="851"/>
      <c r="B395" s="558"/>
      <c r="C395" s="897"/>
      <c r="D395" s="851"/>
      <c r="E395" s="852"/>
      <c r="F395" s="852"/>
      <c r="G395" s="852"/>
      <c r="H395" s="862"/>
      <c r="J395" s="897"/>
      <c r="K395" s="851"/>
      <c r="L395" s="862"/>
    </row>
    <row r="396" spans="1:12" ht="25.5" x14ac:dyDescent="0.2">
      <c r="A396" s="851" t="s">
        <v>3161</v>
      </c>
      <c r="B396" s="558" t="s">
        <v>3162</v>
      </c>
      <c r="C396" s="897"/>
      <c r="D396" s="851" t="s">
        <v>451</v>
      </c>
      <c r="E396" s="852">
        <v>9.5500000000000007</v>
      </c>
      <c r="F396" s="852">
        <v>3.42</v>
      </c>
      <c r="G396" s="852">
        <v>2.2000000000000002</v>
      </c>
      <c r="H396" s="853" t="str">
        <f>'Series 1200 Design'!H396</f>
        <v/>
      </c>
      <c r="J396" s="897"/>
      <c r="K396" s="851" t="s">
        <v>451</v>
      </c>
      <c r="L396" s="853" t="str">
        <f>'Series 1200 Final'!H396</f>
        <v/>
      </c>
    </row>
    <row r="397" spans="1:12" x14ac:dyDescent="0.2">
      <c r="A397" s="851"/>
      <c r="B397" s="558"/>
      <c r="C397" s="897"/>
      <c r="D397" s="851"/>
      <c r="E397" s="852"/>
      <c r="F397" s="852"/>
      <c r="G397" s="852"/>
      <c r="H397" s="862"/>
      <c r="J397" s="897"/>
      <c r="K397" s="851"/>
      <c r="L397" s="862"/>
    </row>
    <row r="398" spans="1:12" ht="25.5" x14ac:dyDescent="0.2">
      <c r="A398" s="851" t="s">
        <v>3163</v>
      </c>
      <c r="B398" s="558" t="s">
        <v>3164</v>
      </c>
      <c r="C398" s="897"/>
      <c r="D398" s="851" t="s">
        <v>451</v>
      </c>
      <c r="E398" s="852">
        <v>9.5500000000000007</v>
      </c>
      <c r="F398" s="852">
        <v>3.42</v>
      </c>
      <c r="G398" s="852">
        <v>2.2000000000000002</v>
      </c>
      <c r="H398" s="853" t="str">
        <f>'Series 1200 Design'!H398</f>
        <v/>
      </c>
      <c r="J398" s="897"/>
      <c r="K398" s="851" t="s">
        <v>451</v>
      </c>
      <c r="L398" s="853" t="str">
        <f>'Series 1200 Final'!H398</f>
        <v/>
      </c>
    </row>
    <row r="399" spans="1:12" x14ac:dyDescent="0.2">
      <c r="A399" s="851"/>
      <c r="B399" s="597"/>
      <c r="C399" s="898"/>
      <c r="D399" s="843"/>
      <c r="E399" s="852"/>
      <c r="F399" s="852"/>
      <c r="G399" s="852"/>
      <c r="H399" s="862"/>
      <c r="J399" s="898"/>
      <c r="K399" s="843"/>
      <c r="L399" s="862"/>
    </row>
    <row r="400" spans="1:12" ht="25.5" x14ac:dyDescent="0.2">
      <c r="A400" s="851" t="s">
        <v>3165</v>
      </c>
      <c r="B400" s="558" t="s">
        <v>3166</v>
      </c>
      <c r="C400" s="897"/>
      <c r="D400" s="843" t="s">
        <v>451</v>
      </c>
      <c r="E400" s="852">
        <v>9.7200000000000006</v>
      </c>
      <c r="F400" s="852">
        <v>3.59</v>
      </c>
      <c r="G400" s="852">
        <v>2.66</v>
      </c>
      <c r="H400" s="853" t="str">
        <f>'Series 1200 Design'!H400</f>
        <v/>
      </c>
      <c r="J400" s="897"/>
      <c r="K400" s="843" t="s">
        <v>451</v>
      </c>
      <c r="L400" s="853" t="str">
        <f>'Series 1200 Final'!H400</f>
        <v/>
      </c>
    </row>
    <row r="401" spans="1:12" x14ac:dyDescent="0.2">
      <c r="A401" s="851"/>
      <c r="B401" s="558"/>
      <c r="C401" s="897"/>
      <c r="D401" s="843"/>
      <c r="E401" s="852"/>
      <c r="F401" s="852"/>
      <c r="G401" s="852"/>
      <c r="H401" s="862"/>
      <c r="J401" s="897"/>
      <c r="K401" s="843"/>
      <c r="L401" s="862"/>
    </row>
    <row r="402" spans="1:12" ht="25.5" x14ac:dyDescent="0.2">
      <c r="A402" s="851" t="s">
        <v>3167</v>
      </c>
      <c r="B402" s="558" t="s">
        <v>3168</v>
      </c>
      <c r="C402" s="897"/>
      <c r="D402" s="843" t="s">
        <v>451</v>
      </c>
      <c r="E402" s="852">
        <v>9.7200000000000006</v>
      </c>
      <c r="F402" s="852">
        <v>3.59</v>
      </c>
      <c r="G402" s="852">
        <v>2.66</v>
      </c>
      <c r="H402" s="853" t="str">
        <f>'Series 1200 Design'!H402</f>
        <v/>
      </c>
      <c r="J402" s="897"/>
      <c r="K402" s="843" t="s">
        <v>451</v>
      </c>
      <c r="L402" s="853" t="str">
        <f>'Series 1200 Final'!H402</f>
        <v/>
      </c>
    </row>
    <row r="403" spans="1:12" x14ac:dyDescent="0.2">
      <c r="A403" s="851"/>
      <c r="B403" s="558"/>
      <c r="C403" s="897"/>
      <c r="D403" s="843"/>
      <c r="E403" s="852"/>
      <c r="F403" s="852"/>
      <c r="G403" s="852"/>
      <c r="H403" s="862"/>
      <c r="J403" s="897"/>
      <c r="K403" s="843"/>
      <c r="L403" s="862"/>
    </row>
    <row r="404" spans="1:12" ht="25.5" x14ac:dyDescent="0.2">
      <c r="A404" s="851" t="s">
        <v>3169</v>
      </c>
      <c r="B404" s="558" t="s">
        <v>3170</v>
      </c>
      <c r="C404" s="897"/>
      <c r="D404" s="843" t="s">
        <v>451</v>
      </c>
      <c r="E404" s="852">
        <v>9.7200000000000006</v>
      </c>
      <c r="F404" s="852">
        <v>3.59</v>
      </c>
      <c r="G404" s="852">
        <v>2.66</v>
      </c>
      <c r="H404" s="853" t="str">
        <f>'Series 1200 Design'!H404</f>
        <v/>
      </c>
      <c r="J404" s="897"/>
      <c r="K404" s="843" t="s">
        <v>451</v>
      </c>
      <c r="L404" s="853" t="str">
        <f>'Series 1200 Final'!H404</f>
        <v/>
      </c>
    </row>
    <row r="405" spans="1:12" x14ac:dyDescent="0.2">
      <c r="A405" s="851"/>
      <c r="B405" s="558"/>
      <c r="C405" s="897"/>
      <c r="D405" s="843"/>
      <c r="E405" s="852"/>
      <c r="F405" s="852"/>
      <c r="G405" s="852"/>
      <c r="H405" s="862"/>
      <c r="J405" s="897"/>
      <c r="K405" s="843"/>
      <c r="L405" s="862"/>
    </row>
    <row r="406" spans="1:12" ht="25.5" x14ac:dyDescent="0.2">
      <c r="A406" s="851" t="s">
        <v>3171</v>
      </c>
      <c r="B406" s="558" t="s">
        <v>3172</v>
      </c>
      <c r="C406" s="897"/>
      <c r="D406" s="843" t="s">
        <v>451</v>
      </c>
      <c r="E406" s="852">
        <v>9.7200000000000006</v>
      </c>
      <c r="F406" s="852">
        <v>3.59</v>
      </c>
      <c r="G406" s="852">
        <v>2.66</v>
      </c>
      <c r="H406" s="853" t="str">
        <f>'Series 1200 Design'!H406</f>
        <v/>
      </c>
      <c r="J406" s="897"/>
      <c r="K406" s="843" t="s">
        <v>451</v>
      </c>
      <c r="L406" s="853" t="str">
        <f>'Series 1200 Final'!H406</f>
        <v/>
      </c>
    </row>
    <row r="407" spans="1:12" x14ac:dyDescent="0.2">
      <c r="A407" s="851"/>
      <c r="B407" s="558"/>
      <c r="C407" s="897"/>
      <c r="D407" s="843"/>
      <c r="E407" s="852"/>
      <c r="F407" s="852"/>
      <c r="G407" s="852"/>
      <c r="H407" s="862"/>
      <c r="J407" s="897"/>
      <c r="K407" s="843"/>
      <c r="L407" s="862"/>
    </row>
    <row r="408" spans="1:12" ht="25.5" x14ac:dyDescent="0.2">
      <c r="A408" s="851" t="s">
        <v>3173</v>
      </c>
      <c r="B408" s="558" t="s">
        <v>3174</v>
      </c>
      <c r="C408" s="897"/>
      <c r="D408" s="843" t="s">
        <v>451</v>
      </c>
      <c r="E408" s="852">
        <v>9.7200000000000006</v>
      </c>
      <c r="F408" s="852">
        <v>3.59</v>
      </c>
      <c r="G408" s="852">
        <v>2.66</v>
      </c>
      <c r="H408" s="853" t="str">
        <f>'Series 1200 Design'!H408</f>
        <v/>
      </c>
      <c r="J408" s="897"/>
      <c r="K408" s="843" t="s">
        <v>451</v>
      </c>
      <c r="L408" s="853" t="str">
        <f>'Series 1200 Final'!H408</f>
        <v/>
      </c>
    </row>
    <row r="409" spans="1:12" x14ac:dyDescent="0.2">
      <c r="A409" s="851"/>
      <c r="B409" s="558"/>
      <c r="C409" s="897"/>
      <c r="D409" s="843"/>
      <c r="E409" s="852"/>
      <c r="F409" s="852"/>
      <c r="G409" s="852"/>
      <c r="H409" s="862"/>
      <c r="J409" s="897"/>
      <c r="K409" s="843"/>
      <c r="L409" s="862"/>
    </row>
    <row r="410" spans="1:12" ht="25.5" x14ac:dyDescent="0.2">
      <c r="A410" s="851" t="s">
        <v>3175</v>
      </c>
      <c r="B410" s="558" t="s">
        <v>3176</v>
      </c>
      <c r="C410" s="897"/>
      <c r="D410" s="843" t="s">
        <v>451</v>
      </c>
      <c r="E410" s="852">
        <v>9.7200000000000006</v>
      </c>
      <c r="F410" s="852">
        <v>3.59</v>
      </c>
      <c r="G410" s="852">
        <v>2.66</v>
      </c>
      <c r="H410" s="853" t="str">
        <f>'Series 1200 Design'!H410</f>
        <v/>
      </c>
      <c r="J410" s="897"/>
      <c r="K410" s="843" t="s">
        <v>451</v>
      </c>
      <c r="L410" s="853" t="str">
        <f>'Series 1200 Final'!H410</f>
        <v/>
      </c>
    </row>
    <row r="411" spans="1:12" x14ac:dyDescent="0.2">
      <c r="A411" s="851"/>
      <c r="B411" s="558"/>
      <c r="C411" s="897"/>
      <c r="D411" s="843"/>
      <c r="E411" s="852"/>
      <c r="F411" s="852"/>
      <c r="G411" s="852"/>
      <c r="H411" s="862"/>
      <c r="J411" s="897"/>
      <c r="K411" s="843"/>
      <c r="L411" s="862"/>
    </row>
    <row r="412" spans="1:12" ht="25.5" x14ac:dyDescent="0.2">
      <c r="A412" s="851" t="s">
        <v>3177</v>
      </c>
      <c r="B412" s="558" t="s">
        <v>3178</v>
      </c>
      <c r="C412" s="897"/>
      <c r="D412" s="843" t="s">
        <v>451</v>
      </c>
      <c r="E412" s="852">
        <v>9.7200000000000006</v>
      </c>
      <c r="F412" s="852">
        <v>3.59</v>
      </c>
      <c r="G412" s="852">
        <v>2.66</v>
      </c>
      <c r="H412" s="853" t="str">
        <f>'Series 1200 Design'!H412</f>
        <v/>
      </c>
      <c r="J412" s="897"/>
      <c r="K412" s="843" t="s">
        <v>451</v>
      </c>
      <c r="L412" s="853" t="str">
        <f>'Series 1200 Final'!H412</f>
        <v/>
      </c>
    </row>
    <row r="413" spans="1:12" x14ac:dyDescent="0.2">
      <c r="A413" s="851"/>
      <c r="B413" s="558"/>
      <c r="C413" s="897"/>
      <c r="D413" s="843"/>
      <c r="E413" s="852"/>
      <c r="F413" s="852"/>
      <c r="G413" s="852"/>
      <c r="H413" s="862"/>
      <c r="J413" s="897"/>
      <c r="K413" s="843"/>
      <c r="L413" s="862"/>
    </row>
    <row r="414" spans="1:12" ht="25.5" x14ac:dyDescent="0.2">
      <c r="A414" s="851" t="s">
        <v>3179</v>
      </c>
      <c r="B414" s="558" t="s">
        <v>3180</v>
      </c>
      <c r="C414" s="897"/>
      <c r="D414" s="843" t="s">
        <v>451</v>
      </c>
      <c r="E414" s="852">
        <v>9.7200000000000006</v>
      </c>
      <c r="F414" s="852">
        <v>3.59</v>
      </c>
      <c r="G414" s="852">
        <v>2.66</v>
      </c>
      <c r="H414" s="853" t="str">
        <f>'Series 1200 Design'!H414</f>
        <v/>
      </c>
      <c r="J414" s="897"/>
      <c r="K414" s="843" t="s">
        <v>451</v>
      </c>
      <c r="L414" s="853" t="str">
        <f>'Series 1200 Final'!H414</f>
        <v/>
      </c>
    </row>
    <row r="415" spans="1:12" x14ac:dyDescent="0.2">
      <c r="A415" s="851"/>
      <c r="B415" s="558"/>
      <c r="C415" s="897"/>
      <c r="D415" s="843"/>
      <c r="E415" s="852"/>
      <c r="F415" s="852"/>
      <c r="G415" s="852"/>
      <c r="H415" s="862"/>
      <c r="J415" s="897"/>
      <c r="K415" s="843"/>
      <c r="L415" s="862"/>
    </row>
    <row r="416" spans="1:12" ht="25.5" x14ac:dyDescent="0.2">
      <c r="A416" s="851" t="s">
        <v>3181</v>
      </c>
      <c r="B416" s="558" t="s">
        <v>3182</v>
      </c>
      <c r="C416" s="897"/>
      <c r="D416" s="843" t="s">
        <v>451</v>
      </c>
      <c r="E416" s="852">
        <v>10.18</v>
      </c>
      <c r="F416" s="852">
        <v>4.99</v>
      </c>
      <c r="G416" s="852">
        <v>4.99</v>
      </c>
      <c r="H416" s="853" t="str">
        <f>'Series 1200 Design'!H416</f>
        <v/>
      </c>
      <c r="J416" s="897"/>
      <c r="K416" s="843" t="s">
        <v>451</v>
      </c>
      <c r="L416" s="853" t="str">
        <f>'Series 1200 Final'!H416</f>
        <v/>
      </c>
    </row>
    <row r="417" spans="1:12" x14ac:dyDescent="0.2">
      <c r="A417" s="851"/>
      <c r="B417" s="558"/>
      <c r="C417" s="897"/>
      <c r="D417" s="843"/>
      <c r="E417" s="852"/>
      <c r="F417" s="852"/>
      <c r="G417" s="852"/>
      <c r="H417" s="862"/>
      <c r="J417" s="897"/>
      <c r="K417" s="843"/>
      <c r="L417" s="862"/>
    </row>
    <row r="418" spans="1:12" ht="25.5" x14ac:dyDescent="0.2">
      <c r="A418" s="851" t="s">
        <v>3183</v>
      </c>
      <c r="B418" s="558" t="s">
        <v>3184</v>
      </c>
      <c r="C418" s="897"/>
      <c r="D418" s="843" t="s">
        <v>451</v>
      </c>
      <c r="E418" s="852">
        <v>10.18</v>
      </c>
      <c r="F418" s="852">
        <v>4.99</v>
      </c>
      <c r="G418" s="852">
        <v>4.99</v>
      </c>
      <c r="H418" s="853" t="str">
        <f>'Series 1200 Design'!H418</f>
        <v/>
      </c>
      <c r="J418" s="897"/>
      <c r="K418" s="843" t="s">
        <v>451</v>
      </c>
      <c r="L418" s="853" t="str">
        <f>'Series 1200 Final'!H418</f>
        <v/>
      </c>
    </row>
    <row r="419" spans="1:12" x14ac:dyDescent="0.2">
      <c r="A419" s="851"/>
      <c r="B419" s="558"/>
      <c r="C419" s="897"/>
      <c r="D419" s="843"/>
      <c r="E419" s="852"/>
      <c r="F419" s="852"/>
      <c r="G419" s="852"/>
      <c r="H419" s="862"/>
      <c r="J419" s="897"/>
      <c r="K419" s="843"/>
      <c r="L419" s="862"/>
    </row>
    <row r="420" spans="1:12" ht="25.5" x14ac:dyDescent="0.2">
      <c r="A420" s="851" t="s">
        <v>3185</v>
      </c>
      <c r="B420" s="687" t="s">
        <v>3186</v>
      </c>
      <c r="C420" s="901"/>
      <c r="D420" s="889" t="s">
        <v>451</v>
      </c>
      <c r="E420" s="852">
        <v>10.18</v>
      </c>
      <c r="F420" s="852">
        <v>4.99</v>
      </c>
      <c r="G420" s="852">
        <v>4.99</v>
      </c>
      <c r="H420" s="853" t="str">
        <f>'Series 1200 Design'!H420</f>
        <v/>
      </c>
      <c r="J420" s="901"/>
      <c r="K420" s="889" t="s">
        <v>451</v>
      </c>
      <c r="L420" s="853" t="str">
        <f>'Series 1200 Final'!H420</f>
        <v/>
      </c>
    </row>
    <row r="421" spans="1:12" x14ac:dyDescent="0.2">
      <c r="A421" s="851"/>
      <c r="B421" s="558"/>
      <c r="C421" s="897"/>
      <c r="D421" s="843"/>
      <c r="E421" s="852"/>
      <c r="F421" s="852"/>
      <c r="G421" s="852"/>
      <c r="H421" s="862"/>
      <c r="J421" s="897"/>
      <c r="K421" s="843"/>
      <c r="L421" s="862"/>
    </row>
    <row r="422" spans="1:12" ht="25.5" x14ac:dyDescent="0.2">
      <c r="A422" s="851" t="s">
        <v>3187</v>
      </c>
      <c r="B422" s="558" t="s">
        <v>3188</v>
      </c>
      <c r="C422" s="897"/>
      <c r="D422" s="843" t="s">
        <v>451</v>
      </c>
      <c r="E422" s="852">
        <v>10.18</v>
      </c>
      <c r="F422" s="852">
        <v>4.99</v>
      </c>
      <c r="G422" s="852">
        <v>4.99</v>
      </c>
      <c r="H422" s="853" t="str">
        <f>'Series 1200 Design'!H422</f>
        <v/>
      </c>
      <c r="J422" s="897"/>
      <c r="K422" s="843" t="s">
        <v>451</v>
      </c>
      <c r="L422" s="853" t="str">
        <f>'Series 1200 Final'!H422</f>
        <v/>
      </c>
    </row>
    <row r="423" spans="1:12" x14ac:dyDescent="0.2">
      <c r="A423" s="851"/>
      <c r="B423" s="597"/>
      <c r="C423" s="898"/>
      <c r="D423" s="843"/>
      <c r="E423" s="852"/>
      <c r="F423" s="852"/>
      <c r="G423" s="852"/>
      <c r="H423" s="862"/>
      <c r="J423" s="898"/>
      <c r="K423" s="843"/>
      <c r="L423" s="862"/>
    </row>
    <row r="424" spans="1:12" ht="25.5" x14ac:dyDescent="0.2">
      <c r="A424" s="851" t="s">
        <v>3189</v>
      </c>
      <c r="B424" s="558" t="s">
        <v>3190</v>
      </c>
      <c r="C424" s="897"/>
      <c r="D424" s="843" t="s">
        <v>451</v>
      </c>
      <c r="E424" s="852">
        <v>10.45</v>
      </c>
      <c r="F424" s="852">
        <v>5.86</v>
      </c>
      <c r="G424" s="852">
        <v>5.86</v>
      </c>
      <c r="H424" s="853" t="str">
        <f>'Series 1200 Design'!H424</f>
        <v/>
      </c>
      <c r="J424" s="897"/>
      <c r="K424" s="843" t="s">
        <v>451</v>
      </c>
      <c r="L424" s="853" t="str">
        <f>'Series 1200 Final'!H424</f>
        <v/>
      </c>
    </row>
    <row r="425" spans="1:12" x14ac:dyDescent="0.2">
      <c r="A425" s="851"/>
      <c r="B425" s="558"/>
      <c r="C425" s="897"/>
      <c r="D425" s="843"/>
      <c r="E425" s="852"/>
      <c r="F425" s="852"/>
      <c r="G425" s="852"/>
      <c r="H425" s="862"/>
      <c r="J425" s="897"/>
      <c r="K425" s="843"/>
      <c r="L425" s="862"/>
    </row>
    <row r="426" spans="1:12" ht="25.5" x14ac:dyDescent="0.2">
      <c r="A426" s="851" t="s">
        <v>3191</v>
      </c>
      <c r="B426" s="558" t="s">
        <v>3192</v>
      </c>
      <c r="C426" s="897"/>
      <c r="D426" s="843" t="s">
        <v>451</v>
      </c>
      <c r="E426" s="852">
        <v>10.7</v>
      </c>
      <c r="F426" s="852">
        <v>6.62</v>
      </c>
      <c r="G426" s="852">
        <v>6.62</v>
      </c>
      <c r="H426" s="853" t="str">
        <f>'Series 1200 Design'!H426</f>
        <v/>
      </c>
      <c r="J426" s="897"/>
      <c r="K426" s="843" t="s">
        <v>451</v>
      </c>
      <c r="L426" s="853" t="str">
        <f>'Series 1200 Final'!H426</f>
        <v/>
      </c>
    </row>
    <row r="427" spans="1:12" x14ac:dyDescent="0.2">
      <c r="A427" s="851"/>
      <c r="B427" s="558"/>
      <c r="C427" s="897"/>
      <c r="D427" s="843"/>
      <c r="E427" s="852"/>
      <c r="F427" s="852"/>
      <c r="G427" s="852"/>
      <c r="H427" s="862"/>
      <c r="J427" s="897"/>
      <c r="K427" s="843"/>
      <c r="L427" s="862"/>
    </row>
    <row r="428" spans="1:12" ht="25.5" x14ac:dyDescent="0.2">
      <c r="A428" s="851" t="s">
        <v>3193</v>
      </c>
      <c r="B428" s="558" t="s">
        <v>3194</v>
      </c>
      <c r="C428" s="897"/>
      <c r="D428" s="843" t="s">
        <v>451</v>
      </c>
      <c r="E428" s="852">
        <v>11.08</v>
      </c>
      <c r="F428" s="852">
        <v>7.64</v>
      </c>
      <c r="G428" s="852">
        <v>7.64</v>
      </c>
      <c r="H428" s="853" t="str">
        <f>'Series 1200 Design'!H428</f>
        <v/>
      </c>
      <c r="J428" s="897"/>
      <c r="K428" s="843" t="s">
        <v>451</v>
      </c>
      <c r="L428" s="853" t="str">
        <f>'Series 1200 Final'!H428</f>
        <v/>
      </c>
    </row>
    <row r="429" spans="1:12" x14ac:dyDescent="0.2">
      <c r="A429" s="851"/>
      <c r="B429" s="558"/>
      <c r="C429" s="897"/>
      <c r="D429" s="843"/>
      <c r="E429" s="852"/>
      <c r="F429" s="852"/>
      <c r="G429" s="852"/>
      <c r="H429" s="862"/>
      <c r="J429" s="897"/>
      <c r="K429" s="843"/>
      <c r="L429" s="862"/>
    </row>
    <row r="430" spans="1:12" ht="25.5" x14ac:dyDescent="0.2">
      <c r="A430" s="851" t="s">
        <v>3195</v>
      </c>
      <c r="B430" s="558" t="s">
        <v>3196</v>
      </c>
      <c r="C430" s="897"/>
      <c r="D430" s="843" t="s">
        <v>451</v>
      </c>
      <c r="E430" s="852">
        <v>12.03</v>
      </c>
      <c r="F430" s="852">
        <v>8.58</v>
      </c>
      <c r="G430" s="852">
        <v>8.58</v>
      </c>
      <c r="H430" s="853" t="str">
        <f>'Series 1200 Design'!H430</f>
        <v/>
      </c>
      <c r="J430" s="897"/>
      <c r="K430" s="843" t="s">
        <v>451</v>
      </c>
      <c r="L430" s="853" t="str">
        <f>'Series 1200 Final'!H430</f>
        <v/>
      </c>
    </row>
    <row r="431" spans="1:12" x14ac:dyDescent="0.2">
      <c r="A431" s="851"/>
      <c r="B431" s="558"/>
      <c r="C431" s="897"/>
      <c r="D431" s="843"/>
      <c r="E431" s="852"/>
      <c r="F431" s="852"/>
      <c r="G431" s="852"/>
      <c r="H431" s="862"/>
      <c r="J431" s="897"/>
      <c r="K431" s="843"/>
      <c r="L431" s="862"/>
    </row>
    <row r="432" spans="1:12" ht="25.5" x14ac:dyDescent="0.2">
      <c r="A432" s="851" t="s">
        <v>3197</v>
      </c>
      <c r="B432" s="558" t="s">
        <v>3198</v>
      </c>
      <c r="C432" s="897"/>
      <c r="D432" s="843" t="s">
        <v>451</v>
      </c>
      <c r="E432" s="852">
        <v>9.5500000000000007</v>
      </c>
      <c r="F432" s="852">
        <v>3.42</v>
      </c>
      <c r="G432" s="852">
        <v>2.2000000000000002</v>
      </c>
      <c r="H432" s="853" t="str">
        <f>'Series 1200 Design'!H432</f>
        <v/>
      </c>
      <c r="J432" s="897"/>
      <c r="K432" s="843" t="s">
        <v>451</v>
      </c>
      <c r="L432" s="853" t="str">
        <f>'Series 1200 Final'!H432</f>
        <v/>
      </c>
    </row>
    <row r="433" spans="1:12" x14ac:dyDescent="0.2">
      <c r="A433" s="851"/>
      <c r="B433" s="558"/>
      <c r="C433" s="897"/>
      <c r="D433" s="843"/>
      <c r="E433" s="852"/>
      <c r="F433" s="852"/>
      <c r="G433" s="852"/>
      <c r="H433" s="862"/>
      <c r="J433" s="897"/>
      <c r="K433" s="843"/>
      <c r="L433" s="862"/>
    </row>
    <row r="434" spans="1:12" ht="25.5" x14ac:dyDescent="0.2">
      <c r="A434" s="851" t="s">
        <v>3199</v>
      </c>
      <c r="B434" s="558" t="s">
        <v>3200</v>
      </c>
      <c r="C434" s="897"/>
      <c r="D434" s="843" t="s">
        <v>451</v>
      </c>
      <c r="E434" s="852">
        <v>9.5500000000000007</v>
      </c>
      <c r="F434" s="852">
        <v>3.42</v>
      </c>
      <c r="G434" s="852">
        <v>2.2000000000000002</v>
      </c>
      <c r="H434" s="853" t="str">
        <f>'Series 1200 Design'!H434</f>
        <v/>
      </c>
      <c r="J434" s="897"/>
      <c r="K434" s="843" t="s">
        <v>451</v>
      </c>
      <c r="L434" s="853" t="str">
        <f>'Series 1200 Final'!H434</f>
        <v/>
      </c>
    </row>
    <row r="435" spans="1:12" x14ac:dyDescent="0.2">
      <c r="A435" s="851"/>
      <c r="B435" s="558"/>
      <c r="C435" s="897"/>
      <c r="D435" s="843"/>
      <c r="E435" s="852"/>
      <c r="F435" s="852"/>
      <c r="G435" s="852"/>
      <c r="H435" s="862"/>
      <c r="J435" s="897"/>
      <c r="K435" s="843"/>
      <c r="L435" s="862"/>
    </row>
    <row r="436" spans="1:12" ht="25.5" x14ac:dyDescent="0.2">
      <c r="A436" s="851" t="s">
        <v>3201</v>
      </c>
      <c r="B436" s="558" t="s">
        <v>3202</v>
      </c>
      <c r="C436" s="897"/>
      <c r="D436" s="843" t="s">
        <v>451</v>
      </c>
      <c r="E436" s="852">
        <v>9.7200000000000006</v>
      </c>
      <c r="F436" s="852">
        <v>3.59</v>
      </c>
      <c r="G436" s="852">
        <v>2.66</v>
      </c>
      <c r="H436" s="853" t="str">
        <f>'Series 1200 Design'!H436</f>
        <v/>
      </c>
      <c r="J436" s="897"/>
      <c r="K436" s="843" t="s">
        <v>451</v>
      </c>
      <c r="L436" s="853" t="str">
        <f>'Series 1200 Final'!H436</f>
        <v/>
      </c>
    </row>
    <row r="437" spans="1:12" x14ac:dyDescent="0.2">
      <c r="A437" s="851"/>
      <c r="B437" s="558"/>
      <c r="C437" s="897"/>
      <c r="D437" s="843"/>
      <c r="E437" s="852"/>
      <c r="F437" s="852"/>
      <c r="G437" s="852"/>
      <c r="H437" s="862"/>
      <c r="J437" s="897"/>
      <c r="K437" s="843"/>
      <c r="L437" s="862"/>
    </row>
    <row r="438" spans="1:12" ht="25.5" x14ac:dyDescent="0.2">
      <c r="A438" s="851" t="s">
        <v>3203</v>
      </c>
      <c r="B438" s="558" t="s">
        <v>3204</v>
      </c>
      <c r="C438" s="897"/>
      <c r="D438" s="843" t="s">
        <v>451</v>
      </c>
      <c r="E438" s="852">
        <v>10.18</v>
      </c>
      <c r="F438" s="852">
        <v>4.99</v>
      </c>
      <c r="G438" s="852">
        <v>4.99</v>
      </c>
      <c r="H438" s="853" t="str">
        <f>'Series 1200 Design'!H438</f>
        <v/>
      </c>
      <c r="J438" s="897"/>
      <c r="K438" s="843" t="s">
        <v>451</v>
      </c>
      <c r="L438" s="853" t="str">
        <f>'Series 1200 Final'!H438</f>
        <v/>
      </c>
    </row>
    <row r="439" spans="1:12" x14ac:dyDescent="0.2">
      <c r="A439" s="851"/>
      <c r="B439" s="558"/>
      <c r="C439" s="897"/>
      <c r="D439" s="843"/>
      <c r="E439" s="852"/>
      <c r="F439" s="852"/>
      <c r="G439" s="852"/>
      <c r="H439" s="862"/>
      <c r="J439" s="897"/>
      <c r="K439" s="843"/>
      <c r="L439" s="862"/>
    </row>
    <row r="440" spans="1:12" ht="25.5" x14ac:dyDescent="0.2">
      <c r="A440" s="851" t="s">
        <v>3205</v>
      </c>
      <c r="B440" s="558" t="s">
        <v>3206</v>
      </c>
      <c r="C440" s="897"/>
      <c r="D440" s="843" t="s">
        <v>451</v>
      </c>
      <c r="E440" s="852">
        <v>12.03</v>
      </c>
      <c r="F440" s="852">
        <v>8.58</v>
      </c>
      <c r="G440" s="852">
        <v>8.58</v>
      </c>
      <c r="H440" s="853" t="str">
        <f>'Series 1200 Design'!H440</f>
        <v/>
      </c>
      <c r="J440" s="897"/>
      <c r="K440" s="843" t="s">
        <v>451</v>
      </c>
      <c r="L440" s="853" t="str">
        <f>'Series 1200 Final'!H440</f>
        <v/>
      </c>
    </row>
    <row r="441" spans="1:12" x14ac:dyDescent="0.2">
      <c r="A441" s="851"/>
      <c r="B441" s="558"/>
      <c r="C441" s="897"/>
      <c r="D441" s="843"/>
      <c r="E441" s="852"/>
      <c r="F441" s="852"/>
      <c r="G441" s="852"/>
      <c r="H441" s="862"/>
      <c r="J441" s="897"/>
      <c r="K441" s="843"/>
      <c r="L441" s="862"/>
    </row>
    <row r="442" spans="1:12" ht="25.5" x14ac:dyDescent="0.2">
      <c r="A442" s="851" t="s">
        <v>3207</v>
      </c>
      <c r="B442" s="558" t="s">
        <v>3208</v>
      </c>
      <c r="C442" s="897"/>
      <c r="D442" s="843" t="s">
        <v>451</v>
      </c>
      <c r="E442" s="852">
        <v>9.7200000000000006</v>
      </c>
      <c r="F442" s="852">
        <v>3.59</v>
      </c>
      <c r="G442" s="852">
        <v>2.66</v>
      </c>
      <c r="H442" s="853" t="str">
        <f>'Series 1200 Design'!H442</f>
        <v/>
      </c>
      <c r="J442" s="897"/>
      <c r="K442" s="843" t="s">
        <v>451</v>
      </c>
      <c r="L442" s="853" t="str">
        <f>'Series 1200 Final'!H442</f>
        <v/>
      </c>
    </row>
    <row r="443" spans="1:12" x14ac:dyDescent="0.2">
      <c r="A443" s="851"/>
      <c r="B443" s="597"/>
      <c r="C443" s="898"/>
      <c r="D443" s="843"/>
      <c r="E443" s="852"/>
      <c r="F443" s="852"/>
      <c r="G443" s="852"/>
      <c r="H443" s="862"/>
      <c r="J443" s="898"/>
      <c r="K443" s="843"/>
      <c r="L443" s="862"/>
    </row>
    <row r="444" spans="1:12" ht="25.5" x14ac:dyDescent="0.2">
      <c r="A444" s="851" t="s">
        <v>3209</v>
      </c>
      <c r="B444" s="558" t="s">
        <v>3210</v>
      </c>
      <c r="C444" s="897"/>
      <c r="D444" s="843" t="s">
        <v>451</v>
      </c>
      <c r="E444" s="852">
        <v>10.18</v>
      </c>
      <c r="F444" s="852">
        <v>4.99</v>
      </c>
      <c r="G444" s="852">
        <v>4.99</v>
      </c>
      <c r="H444" s="853" t="str">
        <f>'Series 1200 Design'!H444</f>
        <v/>
      </c>
      <c r="J444" s="897"/>
      <c r="K444" s="843" t="s">
        <v>451</v>
      </c>
      <c r="L444" s="853" t="str">
        <f>'Series 1200 Final'!H444</f>
        <v/>
      </c>
    </row>
    <row r="445" spans="1:12" x14ac:dyDescent="0.2">
      <c r="A445" s="851"/>
      <c r="B445" s="558"/>
      <c r="C445" s="897"/>
      <c r="D445" s="843"/>
      <c r="E445" s="852"/>
      <c r="F445" s="852"/>
      <c r="G445" s="852"/>
      <c r="H445" s="862"/>
      <c r="J445" s="897"/>
      <c r="K445" s="843"/>
      <c r="L445" s="862"/>
    </row>
    <row r="446" spans="1:12" ht="25.5" x14ac:dyDescent="0.2">
      <c r="A446" s="851" t="s">
        <v>3211</v>
      </c>
      <c r="B446" s="558" t="s">
        <v>3200</v>
      </c>
      <c r="C446" s="897"/>
      <c r="D446" s="843" t="s">
        <v>451</v>
      </c>
      <c r="E446" s="852">
        <v>9.5500000000000007</v>
      </c>
      <c r="F446" s="852">
        <v>3.42</v>
      </c>
      <c r="G446" s="852">
        <v>2.2000000000000002</v>
      </c>
      <c r="H446" s="853" t="str">
        <f>'Series 1200 Design'!H446</f>
        <v/>
      </c>
      <c r="J446" s="897"/>
      <c r="K446" s="843" t="s">
        <v>451</v>
      </c>
      <c r="L446" s="853" t="str">
        <f>'Series 1200 Final'!H446</f>
        <v/>
      </c>
    </row>
    <row r="447" spans="1:12" x14ac:dyDescent="0.2">
      <c r="A447" s="851"/>
      <c r="B447" s="558"/>
      <c r="C447" s="897"/>
      <c r="D447" s="843"/>
      <c r="E447" s="852"/>
      <c r="F447" s="852"/>
      <c r="G447" s="852"/>
      <c r="H447" s="862"/>
      <c r="J447" s="897"/>
      <c r="K447" s="843"/>
      <c r="L447" s="862"/>
    </row>
    <row r="448" spans="1:12" ht="25.5" x14ac:dyDescent="0.2">
      <c r="A448" s="851" t="s">
        <v>3212</v>
      </c>
      <c r="B448" s="687" t="s">
        <v>3198</v>
      </c>
      <c r="C448" s="901"/>
      <c r="D448" s="889" t="s">
        <v>451</v>
      </c>
      <c r="E448" s="852">
        <v>9.5500000000000007</v>
      </c>
      <c r="F448" s="852">
        <v>3.42</v>
      </c>
      <c r="G448" s="852">
        <v>2.2000000000000002</v>
      </c>
      <c r="H448" s="853" t="str">
        <f>'Series 1200 Design'!H448</f>
        <v/>
      </c>
      <c r="J448" s="901"/>
      <c r="K448" s="889" t="s">
        <v>451</v>
      </c>
      <c r="L448" s="853" t="str">
        <f>'Series 1200 Final'!H448</f>
        <v/>
      </c>
    </row>
    <row r="449" spans="1:12" x14ac:dyDescent="0.2">
      <c r="A449" s="851"/>
      <c r="B449" s="558"/>
      <c r="C449" s="897"/>
      <c r="D449" s="843"/>
      <c r="E449" s="852"/>
      <c r="F449" s="852"/>
      <c r="G449" s="852"/>
      <c r="H449" s="862"/>
      <c r="J449" s="897"/>
      <c r="K449" s="843"/>
      <c r="L449" s="862"/>
    </row>
    <row r="450" spans="1:12" ht="25.5" x14ac:dyDescent="0.2">
      <c r="A450" s="851" t="s">
        <v>3213</v>
      </c>
      <c r="B450" s="558" t="s">
        <v>3214</v>
      </c>
      <c r="C450" s="897"/>
      <c r="D450" s="843" t="s">
        <v>451</v>
      </c>
      <c r="E450" s="852" t="s">
        <v>403</v>
      </c>
      <c r="F450" s="852" t="s">
        <v>403</v>
      </c>
      <c r="G450" s="852" t="s">
        <v>403</v>
      </c>
      <c r="H450" s="853" t="str">
        <f>'Series 1200 Design'!H450</f>
        <v/>
      </c>
      <c r="J450" s="897"/>
      <c r="K450" s="843" t="s">
        <v>451</v>
      </c>
      <c r="L450" s="853" t="str">
        <f>'Series 1200 Final'!H450</f>
        <v/>
      </c>
    </row>
    <row r="451" spans="1:12" x14ac:dyDescent="0.2">
      <c r="A451" s="851"/>
      <c r="B451" s="558"/>
      <c r="C451" s="897"/>
      <c r="D451" s="843"/>
      <c r="E451" s="852"/>
      <c r="F451" s="852"/>
      <c r="G451" s="852"/>
      <c r="H451" s="862"/>
      <c r="J451" s="897"/>
      <c r="K451" s="843"/>
      <c r="L451" s="862"/>
    </row>
    <row r="452" spans="1:12" ht="25.5" x14ac:dyDescent="0.2">
      <c r="A452" s="851" t="s">
        <v>3215</v>
      </c>
      <c r="B452" s="558" t="s">
        <v>3216</v>
      </c>
      <c r="C452" s="897"/>
      <c r="D452" s="843" t="s">
        <v>451</v>
      </c>
      <c r="E452" s="852" t="s">
        <v>403</v>
      </c>
      <c r="F452" s="852" t="s">
        <v>403</v>
      </c>
      <c r="G452" s="852" t="s">
        <v>403</v>
      </c>
      <c r="H452" s="853" t="str">
        <f>'Series 1200 Design'!H452</f>
        <v/>
      </c>
      <c r="J452" s="897"/>
      <c r="K452" s="843" t="s">
        <v>451</v>
      </c>
      <c r="L452" s="853" t="str">
        <f>'Series 1200 Final'!H452</f>
        <v/>
      </c>
    </row>
    <row r="453" spans="1:12" x14ac:dyDescent="0.2">
      <c r="A453" s="851"/>
      <c r="B453" s="558"/>
      <c r="C453" s="897"/>
      <c r="D453" s="843"/>
      <c r="E453" s="852"/>
      <c r="F453" s="852"/>
      <c r="G453" s="852"/>
      <c r="H453" s="862"/>
      <c r="J453" s="897"/>
      <c r="K453" s="843"/>
      <c r="L453" s="862"/>
    </row>
    <row r="454" spans="1:12" ht="25.5" x14ac:dyDescent="0.2">
      <c r="A454" s="851" t="s">
        <v>3217</v>
      </c>
      <c r="B454" s="558" t="s">
        <v>3218</v>
      </c>
      <c r="C454" s="897"/>
      <c r="D454" s="843" t="s">
        <v>451</v>
      </c>
      <c r="E454" s="852" t="s">
        <v>403</v>
      </c>
      <c r="F454" s="852" t="s">
        <v>403</v>
      </c>
      <c r="G454" s="852" t="s">
        <v>403</v>
      </c>
      <c r="H454" s="853" t="str">
        <f>'Series 1200 Design'!H454</f>
        <v/>
      </c>
      <c r="J454" s="897"/>
      <c r="K454" s="843" t="s">
        <v>451</v>
      </c>
      <c r="L454" s="853" t="str">
        <f>'Series 1200 Final'!H454</f>
        <v/>
      </c>
    </row>
    <row r="455" spans="1:12" x14ac:dyDescent="0.2">
      <c r="A455" s="851"/>
      <c r="B455" s="558"/>
      <c r="C455" s="897"/>
      <c r="D455" s="843"/>
      <c r="E455" s="852"/>
      <c r="F455" s="852"/>
      <c r="G455" s="852"/>
      <c r="H455" s="862"/>
      <c r="J455" s="897"/>
      <c r="K455" s="843"/>
      <c r="L455" s="862"/>
    </row>
    <row r="456" spans="1:12" x14ac:dyDescent="0.2">
      <c r="A456" s="866"/>
      <c r="B456" s="746"/>
      <c r="C456" s="900"/>
      <c r="D456" s="846"/>
      <c r="E456" s="887" t="s">
        <v>2389</v>
      </c>
      <c r="F456" s="887" t="s">
        <v>1060</v>
      </c>
      <c r="G456" s="887" t="s">
        <v>486</v>
      </c>
      <c r="H456" s="888"/>
      <c r="J456" s="900"/>
      <c r="K456" s="846"/>
      <c r="L456" s="888"/>
    </row>
    <row r="457" spans="1:12" x14ac:dyDescent="0.2">
      <c r="A457" s="851"/>
      <c r="B457" s="558"/>
      <c r="C457" s="897"/>
      <c r="D457" s="843"/>
      <c r="E457" s="852"/>
      <c r="F457" s="852"/>
      <c r="G457" s="852"/>
      <c r="H457" s="862"/>
      <c r="J457" s="897"/>
      <c r="K457" s="843"/>
      <c r="L457" s="862"/>
    </row>
    <row r="458" spans="1:12" ht="25.5" x14ac:dyDescent="0.2">
      <c r="A458" s="851" t="s">
        <v>3219</v>
      </c>
      <c r="B458" s="558" t="s">
        <v>3220</v>
      </c>
      <c r="C458" s="897"/>
      <c r="D458" s="843" t="s">
        <v>30</v>
      </c>
      <c r="E458" s="852">
        <v>189.46</v>
      </c>
      <c r="F458" s="852">
        <v>66.94</v>
      </c>
      <c r="G458" s="852">
        <v>36.299999999999997</v>
      </c>
      <c r="H458" s="853" t="str">
        <f>'Series 1200 Design'!H458</f>
        <v/>
      </c>
      <c r="J458" s="897"/>
      <c r="K458" s="843" t="s">
        <v>30</v>
      </c>
      <c r="L458" s="853" t="str">
        <f>'Series 1200 Final'!H458</f>
        <v/>
      </c>
    </row>
    <row r="459" spans="1:12" x14ac:dyDescent="0.2">
      <c r="A459" s="851"/>
      <c r="B459" s="558"/>
      <c r="C459" s="897"/>
      <c r="D459" s="843"/>
      <c r="E459" s="852"/>
      <c r="F459" s="852"/>
      <c r="G459" s="852"/>
      <c r="H459" s="862"/>
      <c r="J459" s="897"/>
      <c r="K459" s="843"/>
      <c r="L459" s="862"/>
    </row>
    <row r="460" spans="1:12" ht="25.5" x14ac:dyDescent="0.2">
      <c r="A460" s="851" t="s">
        <v>3221</v>
      </c>
      <c r="B460" s="687" t="s">
        <v>3222</v>
      </c>
      <c r="C460" s="901"/>
      <c r="D460" s="889" t="s">
        <v>30</v>
      </c>
      <c r="E460" s="852">
        <v>191.75</v>
      </c>
      <c r="F460" s="852">
        <v>69.22</v>
      </c>
      <c r="G460" s="852">
        <v>40.200000000000003</v>
      </c>
      <c r="H460" s="853" t="str">
        <f>'Series 1200 Design'!H460</f>
        <v/>
      </c>
      <c r="J460" s="901"/>
      <c r="K460" s="889" t="s">
        <v>30</v>
      </c>
      <c r="L460" s="853" t="str">
        <f>'Series 1200 Final'!H460</f>
        <v/>
      </c>
    </row>
    <row r="461" spans="1:12" x14ac:dyDescent="0.2">
      <c r="A461" s="851"/>
      <c r="B461" s="558"/>
      <c r="C461" s="897"/>
      <c r="D461" s="843"/>
      <c r="E461" s="852"/>
      <c r="F461" s="852"/>
      <c r="G461" s="852"/>
      <c r="H461" s="862"/>
      <c r="J461" s="897"/>
      <c r="K461" s="843"/>
      <c r="L461" s="862"/>
    </row>
    <row r="462" spans="1:12" ht="38.25" x14ac:dyDescent="0.2">
      <c r="A462" s="851" t="s">
        <v>3223</v>
      </c>
      <c r="B462" s="558" t="s">
        <v>3224</v>
      </c>
      <c r="C462" s="897"/>
      <c r="D462" s="843" t="s">
        <v>30</v>
      </c>
      <c r="E462" s="852">
        <v>297.73</v>
      </c>
      <c r="F462" s="852">
        <v>288.92</v>
      </c>
      <c r="G462" s="852">
        <v>288.92</v>
      </c>
      <c r="H462" s="853" t="str">
        <f>'Series 1200 Design'!H462</f>
        <v/>
      </c>
      <c r="J462" s="897"/>
      <c r="K462" s="843" t="s">
        <v>30</v>
      </c>
      <c r="L462" s="853" t="str">
        <f>'Series 1200 Final'!H462</f>
        <v/>
      </c>
    </row>
    <row r="463" spans="1:12" x14ac:dyDescent="0.2">
      <c r="A463" s="851"/>
      <c r="B463" s="558"/>
      <c r="C463" s="897"/>
      <c r="D463" s="843"/>
      <c r="E463" s="852"/>
      <c r="F463" s="852"/>
      <c r="G463" s="852"/>
      <c r="H463" s="862"/>
      <c r="J463" s="897"/>
      <c r="K463" s="843"/>
      <c r="L463" s="862"/>
    </row>
    <row r="464" spans="1:12" ht="38.25" x14ac:dyDescent="0.2">
      <c r="A464" s="851" t="s">
        <v>3225</v>
      </c>
      <c r="B464" s="558" t="s">
        <v>3226</v>
      </c>
      <c r="C464" s="897"/>
      <c r="D464" s="843" t="s">
        <v>30</v>
      </c>
      <c r="E464" s="852">
        <v>321.02999999999997</v>
      </c>
      <c r="F464" s="852">
        <v>321.02999999999997</v>
      </c>
      <c r="G464" s="852">
        <v>321.02999999999997</v>
      </c>
      <c r="H464" s="853" t="str">
        <f>'Series 1200 Design'!H464</f>
        <v/>
      </c>
      <c r="J464" s="897"/>
      <c r="K464" s="843" t="s">
        <v>30</v>
      </c>
      <c r="L464" s="853" t="str">
        <f>'Series 1200 Final'!H464</f>
        <v/>
      </c>
    </row>
    <row r="465" spans="1:12" x14ac:dyDescent="0.2">
      <c r="A465" s="851"/>
      <c r="B465" s="558"/>
      <c r="C465" s="897"/>
      <c r="D465" s="843"/>
      <c r="E465" s="852"/>
      <c r="F465" s="852"/>
      <c r="G465" s="852"/>
      <c r="H465" s="862"/>
      <c r="J465" s="897"/>
      <c r="K465" s="843"/>
      <c r="L465" s="862"/>
    </row>
    <row r="466" spans="1:12" ht="38.25" x14ac:dyDescent="0.2">
      <c r="A466" s="851" t="s">
        <v>3227</v>
      </c>
      <c r="B466" s="558" t="s">
        <v>3228</v>
      </c>
      <c r="C466" s="897"/>
      <c r="D466" s="843" t="s">
        <v>30</v>
      </c>
      <c r="E466" s="852">
        <v>378.31</v>
      </c>
      <c r="F466" s="852">
        <v>378.31</v>
      </c>
      <c r="G466" s="852">
        <v>378.31</v>
      </c>
      <c r="H466" s="853" t="str">
        <f>'Series 1200 Design'!H466</f>
        <v/>
      </c>
      <c r="J466" s="897"/>
      <c r="K466" s="843" t="s">
        <v>30</v>
      </c>
      <c r="L466" s="853" t="str">
        <f>'Series 1200 Final'!H466</f>
        <v/>
      </c>
    </row>
    <row r="467" spans="1:12" x14ac:dyDescent="0.2">
      <c r="A467" s="851"/>
      <c r="B467" s="558"/>
      <c r="C467" s="897"/>
      <c r="D467" s="843"/>
      <c r="E467" s="852"/>
      <c r="F467" s="852"/>
      <c r="G467" s="852"/>
      <c r="H467" s="862"/>
      <c r="J467" s="897"/>
      <c r="K467" s="843"/>
      <c r="L467" s="862"/>
    </row>
    <row r="468" spans="1:12" ht="38.25" x14ac:dyDescent="0.2">
      <c r="A468" s="851" t="s">
        <v>3229</v>
      </c>
      <c r="B468" s="558" t="s">
        <v>3230</v>
      </c>
      <c r="C468" s="897"/>
      <c r="D468" s="843" t="s">
        <v>30</v>
      </c>
      <c r="E468" s="852">
        <v>458.25</v>
      </c>
      <c r="F468" s="852">
        <v>458.25</v>
      </c>
      <c r="G468" s="852">
        <v>458.25</v>
      </c>
      <c r="H468" s="853" t="str">
        <f>'Series 1200 Design'!H468</f>
        <v/>
      </c>
      <c r="J468" s="897"/>
      <c r="K468" s="843" t="s">
        <v>30</v>
      </c>
      <c r="L468" s="853" t="str">
        <f>'Series 1200 Final'!H468</f>
        <v/>
      </c>
    </row>
    <row r="469" spans="1:12" x14ac:dyDescent="0.2">
      <c r="A469" s="851"/>
      <c r="B469" s="558"/>
      <c r="C469" s="897"/>
      <c r="D469" s="843"/>
      <c r="E469" s="852"/>
      <c r="F469" s="852"/>
      <c r="G469" s="852"/>
      <c r="H469" s="862"/>
      <c r="J469" s="897"/>
      <c r="K469" s="843"/>
      <c r="L469" s="862"/>
    </row>
    <row r="470" spans="1:12" ht="38.25" x14ac:dyDescent="0.2">
      <c r="A470" s="851" t="s">
        <v>3231</v>
      </c>
      <c r="B470" s="558" t="s">
        <v>3232</v>
      </c>
      <c r="C470" s="897"/>
      <c r="D470" s="843" t="s">
        <v>30</v>
      </c>
      <c r="E470" s="852">
        <v>526.87</v>
      </c>
      <c r="F470" s="852">
        <v>526.87</v>
      </c>
      <c r="G470" s="852">
        <v>526.87</v>
      </c>
      <c r="H470" s="853" t="str">
        <f>'Series 1200 Design'!H470</f>
        <v/>
      </c>
      <c r="J470" s="897"/>
      <c r="K470" s="843" t="s">
        <v>30</v>
      </c>
      <c r="L470" s="853" t="str">
        <f>'Series 1200 Final'!H470</f>
        <v/>
      </c>
    </row>
    <row r="471" spans="1:12" x14ac:dyDescent="0.2">
      <c r="A471" s="851"/>
      <c r="B471" s="558"/>
      <c r="C471" s="897"/>
      <c r="D471" s="843"/>
      <c r="E471" s="852"/>
      <c r="F471" s="852"/>
      <c r="G471" s="852"/>
      <c r="H471" s="862"/>
      <c r="J471" s="897"/>
      <c r="K471" s="843"/>
      <c r="L471" s="862"/>
    </row>
    <row r="472" spans="1:12" ht="25.5" x14ac:dyDescent="0.2">
      <c r="A472" s="851" t="s">
        <v>3233</v>
      </c>
      <c r="B472" s="558" t="s">
        <v>3234</v>
      </c>
      <c r="C472" s="897"/>
      <c r="D472" s="843" t="s">
        <v>30</v>
      </c>
      <c r="E472" s="852">
        <v>195.14</v>
      </c>
      <c r="F472" s="852" t="s">
        <v>3235</v>
      </c>
      <c r="G472" s="852">
        <v>41.96</v>
      </c>
      <c r="H472" s="853" t="str">
        <f>'Series 1200 Design'!H472</f>
        <v/>
      </c>
      <c r="J472" s="897"/>
      <c r="K472" s="843" t="s">
        <v>30</v>
      </c>
      <c r="L472" s="853" t="str">
        <f>'Series 1200 Final'!H472</f>
        <v/>
      </c>
    </row>
    <row r="473" spans="1:12" x14ac:dyDescent="0.2">
      <c r="A473" s="851"/>
      <c r="B473" s="558"/>
      <c r="C473" s="897"/>
      <c r="D473" s="843"/>
      <c r="E473" s="852"/>
      <c r="F473" s="852"/>
      <c r="G473" s="852"/>
      <c r="H473" s="862"/>
      <c r="J473" s="897"/>
      <c r="K473" s="843"/>
      <c r="L473" s="862"/>
    </row>
    <row r="474" spans="1:12" ht="25.5" x14ac:dyDescent="0.2">
      <c r="A474" s="851" t="s">
        <v>3236</v>
      </c>
      <c r="B474" s="558" t="s">
        <v>3237</v>
      </c>
      <c r="C474" s="897"/>
      <c r="D474" s="843" t="s">
        <v>30</v>
      </c>
      <c r="E474" s="852">
        <v>195.14</v>
      </c>
      <c r="F474" s="852">
        <v>103.23</v>
      </c>
      <c r="G474" s="852">
        <v>48.1</v>
      </c>
      <c r="H474" s="853" t="str">
        <f>'Series 1200 Design'!H474</f>
        <v/>
      </c>
      <c r="J474" s="897"/>
      <c r="K474" s="843" t="s">
        <v>30</v>
      </c>
      <c r="L474" s="853" t="str">
        <f>'Series 1200 Final'!H474</f>
        <v/>
      </c>
    </row>
    <row r="475" spans="1:12" x14ac:dyDescent="0.2">
      <c r="A475" s="851"/>
      <c r="B475" s="558"/>
      <c r="C475" s="897"/>
      <c r="D475" s="843"/>
      <c r="E475" s="852"/>
      <c r="F475" s="852"/>
      <c r="G475" s="852"/>
      <c r="H475" s="862"/>
      <c r="J475" s="897"/>
      <c r="K475" s="843"/>
      <c r="L475" s="862"/>
    </row>
    <row r="476" spans="1:12" ht="25.5" x14ac:dyDescent="0.2">
      <c r="A476" s="851" t="s">
        <v>3238</v>
      </c>
      <c r="B476" s="558" t="s">
        <v>3239</v>
      </c>
      <c r="C476" s="897"/>
      <c r="D476" s="843" t="s">
        <v>30</v>
      </c>
      <c r="E476" s="852">
        <v>191.74</v>
      </c>
      <c r="F476" s="852">
        <v>69.2</v>
      </c>
      <c r="G476" s="852">
        <v>38.56</v>
      </c>
      <c r="H476" s="853" t="str">
        <f>'Series 1200 Design'!H476</f>
        <v/>
      </c>
      <c r="J476" s="897"/>
      <c r="K476" s="843" t="s">
        <v>30</v>
      </c>
      <c r="L476" s="853" t="str">
        <f>'Series 1200 Final'!H476</f>
        <v/>
      </c>
    </row>
    <row r="477" spans="1:12" x14ac:dyDescent="0.2">
      <c r="A477" s="851"/>
      <c r="B477" s="558"/>
      <c r="C477" s="897"/>
      <c r="D477" s="843"/>
      <c r="E477" s="852"/>
      <c r="F477" s="852"/>
      <c r="G477" s="852"/>
      <c r="H477" s="862"/>
      <c r="J477" s="897"/>
      <c r="K477" s="843"/>
      <c r="L477" s="862"/>
    </row>
    <row r="478" spans="1:12" ht="38.25" x14ac:dyDescent="0.2">
      <c r="A478" s="851" t="s">
        <v>3240</v>
      </c>
      <c r="B478" s="558" t="s">
        <v>3241</v>
      </c>
      <c r="C478" s="897"/>
      <c r="D478" s="843" t="s">
        <v>30</v>
      </c>
      <c r="E478" s="852">
        <v>192.86</v>
      </c>
      <c r="F478" s="852">
        <v>70.34</v>
      </c>
      <c r="G478" s="852">
        <v>39.700000000000003</v>
      </c>
      <c r="H478" s="853" t="str">
        <f>'Series 1200 Design'!H478</f>
        <v/>
      </c>
      <c r="J478" s="897"/>
      <c r="K478" s="843" t="s">
        <v>30</v>
      </c>
      <c r="L478" s="853" t="str">
        <f>'Series 1200 Final'!H478</f>
        <v/>
      </c>
    </row>
    <row r="479" spans="1:12" x14ac:dyDescent="0.2">
      <c r="A479" s="851"/>
      <c r="B479" s="558"/>
      <c r="C479" s="897"/>
      <c r="D479" s="843"/>
      <c r="E479" s="852"/>
      <c r="F479" s="852"/>
      <c r="G479" s="852"/>
      <c r="H479" s="862"/>
      <c r="J479" s="897"/>
      <c r="K479" s="843"/>
      <c r="L479" s="862"/>
    </row>
    <row r="480" spans="1:12" ht="38.25" x14ac:dyDescent="0.2">
      <c r="A480" s="851" t="s">
        <v>3242</v>
      </c>
      <c r="B480" s="558" t="s">
        <v>3243</v>
      </c>
      <c r="C480" s="897"/>
      <c r="D480" s="843" t="s">
        <v>30</v>
      </c>
      <c r="E480" s="852">
        <v>195.14</v>
      </c>
      <c r="F480" s="852">
        <v>72.599999999999994</v>
      </c>
      <c r="G480" s="852">
        <v>48.1</v>
      </c>
      <c r="H480" s="853" t="str">
        <f>'Series 1200 Design'!H480</f>
        <v/>
      </c>
      <c r="J480" s="897"/>
      <c r="K480" s="843" t="s">
        <v>30</v>
      </c>
      <c r="L480" s="853" t="str">
        <f>'Series 1200 Final'!H480</f>
        <v/>
      </c>
    </row>
    <row r="481" spans="1:12" x14ac:dyDescent="0.2">
      <c r="A481" s="851"/>
      <c r="B481" s="558"/>
      <c r="C481" s="897"/>
      <c r="D481" s="843"/>
      <c r="E481" s="852"/>
      <c r="F481" s="852"/>
      <c r="G481" s="852"/>
      <c r="H481" s="862"/>
      <c r="J481" s="897"/>
      <c r="K481" s="843"/>
      <c r="L481" s="862"/>
    </row>
    <row r="482" spans="1:12" ht="38.25" x14ac:dyDescent="0.2">
      <c r="A482" s="851" t="s">
        <v>3244</v>
      </c>
      <c r="B482" s="558" t="s">
        <v>3245</v>
      </c>
      <c r="C482" s="897"/>
      <c r="D482" s="843" t="s">
        <v>30</v>
      </c>
      <c r="E482" s="852">
        <v>206.46</v>
      </c>
      <c r="F482" s="852">
        <v>83.93</v>
      </c>
      <c r="G482" s="852">
        <v>68.61</v>
      </c>
      <c r="H482" s="853" t="str">
        <f>'Series 1200 Design'!H482</f>
        <v/>
      </c>
      <c r="J482" s="897"/>
      <c r="K482" s="843" t="s">
        <v>30</v>
      </c>
      <c r="L482" s="853" t="str">
        <f>'Series 1200 Final'!H482</f>
        <v/>
      </c>
    </row>
    <row r="483" spans="1:12" x14ac:dyDescent="0.2">
      <c r="A483" s="851"/>
      <c r="B483" s="558"/>
      <c r="C483" s="897"/>
      <c r="D483" s="843"/>
      <c r="E483" s="852"/>
      <c r="F483" s="852"/>
      <c r="G483" s="852"/>
      <c r="H483" s="862"/>
      <c r="J483" s="897"/>
      <c r="K483" s="843"/>
      <c r="L483" s="862"/>
    </row>
    <row r="484" spans="1:12" ht="38.25" x14ac:dyDescent="0.2">
      <c r="A484" s="851" t="s">
        <v>3246</v>
      </c>
      <c r="B484" s="558" t="s">
        <v>3247</v>
      </c>
      <c r="C484" s="897"/>
      <c r="D484" s="843" t="s">
        <v>30</v>
      </c>
      <c r="E484" s="852">
        <v>192.86</v>
      </c>
      <c r="F484" s="852">
        <v>70.34</v>
      </c>
      <c r="G484" s="852">
        <v>39.700000000000003</v>
      </c>
      <c r="H484" s="853" t="str">
        <f>'Series 1200 Design'!H484</f>
        <v/>
      </c>
      <c r="J484" s="897"/>
      <c r="K484" s="843" t="s">
        <v>30</v>
      </c>
      <c r="L484" s="853" t="str">
        <f>'Series 1200 Final'!H484</f>
        <v/>
      </c>
    </row>
    <row r="485" spans="1:12" x14ac:dyDescent="0.2">
      <c r="A485" s="851"/>
      <c r="B485" s="558"/>
      <c r="C485" s="897"/>
      <c r="D485" s="843"/>
      <c r="E485" s="852"/>
      <c r="F485" s="852"/>
      <c r="G485" s="852"/>
      <c r="H485" s="862"/>
      <c r="J485" s="897"/>
      <c r="K485" s="843"/>
      <c r="L485" s="862"/>
    </row>
    <row r="486" spans="1:12" ht="38.25" x14ac:dyDescent="0.2">
      <c r="A486" s="851" t="s">
        <v>3248</v>
      </c>
      <c r="B486" s="558" t="s">
        <v>3249</v>
      </c>
      <c r="C486" s="897"/>
      <c r="D486" s="843" t="s">
        <v>30</v>
      </c>
      <c r="E486" s="852">
        <v>195.14</v>
      </c>
      <c r="F486" s="852">
        <v>72.599999999999994</v>
      </c>
      <c r="G486" s="852">
        <v>48.1</v>
      </c>
      <c r="H486" s="853" t="str">
        <f>'Series 1200 Design'!H486</f>
        <v/>
      </c>
      <c r="J486" s="897"/>
      <c r="K486" s="843" t="s">
        <v>30</v>
      </c>
      <c r="L486" s="853" t="str">
        <f>'Series 1200 Final'!H486</f>
        <v/>
      </c>
    </row>
    <row r="487" spans="1:12" x14ac:dyDescent="0.2">
      <c r="A487" s="851"/>
      <c r="B487" s="597"/>
      <c r="C487" s="898"/>
      <c r="D487" s="843"/>
      <c r="E487" s="852"/>
      <c r="F487" s="852"/>
      <c r="G487" s="852"/>
      <c r="H487" s="862"/>
      <c r="J487" s="898"/>
      <c r="K487" s="843"/>
      <c r="L487" s="862"/>
    </row>
    <row r="488" spans="1:12" ht="38.25" x14ac:dyDescent="0.2">
      <c r="A488" s="851" t="s">
        <v>3250</v>
      </c>
      <c r="B488" s="558" t="s">
        <v>3251</v>
      </c>
      <c r="C488" s="897"/>
      <c r="D488" s="843" t="s">
        <v>30</v>
      </c>
      <c r="E488" s="852">
        <v>206.46</v>
      </c>
      <c r="F488" s="852">
        <v>83.93</v>
      </c>
      <c r="G488" s="852">
        <v>68.61</v>
      </c>
      <c r="H488" s="853" t="str">
        <f>'Series 1200 Design'!H488</f>
        <v/>
      </c>
      <c r="J488" s="897"/>
      <c r="K488" s="843" t="s">
        <v>30</v>
      </c>
      <c r="L488" s="853" t="str">
        <f>'Series 1200 Final'!H488</f>
        <v/>
      </c>
    </row>
    <row r="489" spans="1:12" x14ac:dyDescent="0.2">
      <c r="A489" s="851"/>
      <c r="B489" s="558"/>
      <c r="C489" s="897"/>
      <c r="D489" s="843"/>
      <c r="E489" s="852"/>
      <c r="F489" s="852"/>
      <c r="G489" s="852"/>
      <c r="H489" s="862"/>
      <c r="J489" s="897"/>
      <c r="K489" s="843"/>
      <c r="L489" s="862"/>
    </row>
    <row r="490" spans="1:12" ht="38.25" x14ac:dyDescent="0.2">
      <c r="A490" s="851" t="s">
        <v>3252</v>
      </c>
      <c r="B490" s="558" t="s">
        <v>3253</v>
      </c>
      <c r="C490" s="897"/>
      <c r="D490" s="843" t="s">
        <v>30</v>
      </c>
      <c r="E490" s="852">
        <v>192.86</v>
      </c>
      <c r="F490" s="852">
        <v>70.34</v>
      </c>
      <c r="G490" s="852">
        <v>39.700000000000003</v>
      </c>
      <c r="H490" s="853" t="str">
        <f>'Series 1200 Design'!H490</f>
        <v/>
      </c>
      <c r="J490" s="897"/>
      <c r="K490" s="843" t="s">
        <v>30</v>
      </c>
      <c r="L490" s="853" t="str">
        <f>'Series 1200 Final'!H490</f>
        <v/>
      </c>
    </row>
    <row r="491" spans="1:12" x14ac:dyDescent="0.2">
      <c r="A491" s="851"/>
      <c r="B491" s="558"/>
      <c r="C491" s="897"/>
      <c r="D491" s="843"/>
      <c r="E491" s="852"/>
      <c r="F491" s="852"/>
      <c r="G491" s="852"/>
      <c r="H491" s="862"/>
      <c r="J491" s="897"/>
      <c r="K491" s="843"/>
      <c r="L491" s="862"/>
    </row>
    <row r="492" spans="1:12" ht="38.25" x14ac:dyDescent="0.2">
      <c r="A492" s="851" t="s">
        <v>3254</v>
      </c>
      <c r="B492" s="558" t="s">
        <v>3255</v>
      </c>
      <c r="C492" s="897"/>
      <c r="D492" s="843" t="s">
        <v>30</v>
      </c>
      <c r="E492" s="852">
        <v>195.14</v>
      </c>
      <c r="F492" s="852">
        <v>72.599999999999994</v>
      </c>
      <c r="G492" s="852">
        <v>48.1</v>
      </c>
      <c r="H492" s="853" t="str">
        <f>'Series 1200 Design'!H492</f>
        <v/>
      </c>
      <c r="J492" s="897"/>
      <c r="K492" s="843" t="s">
        <v>30</v>
      </c>
      <c r="L492" s="853" t="str">
        <f>'Series 1200 Final'!H492</f>
        <v/>
      </c>
    </row>
    <row r="493" spans="1:12" x14ac:dyDescent="0.2">
      <c r="A493" s="851"/>
      <c r="B493" s="558"/>
      <c r="C493" s="897"/>
      <c r="D493" s="843"/>
      <c r="E493" s="852"/>
      <c r="F493" s="852"/>
      <c r="G493" s="852"/>
      <c r="H493" s="862"/>
      <c r="J493" s="897"/>
      <c r="K493" s="843"/>
      <c r="L493" s="862"/>
    </row>
    <row r="494" spans="1:12" ht="38.25" x14ac:dyDescent="0.2">
      <c r="A494" s="851" t="s">
        <v>3256</v>
      </c>
      <c r="B494" s="558" t="s">
        <v>3257</v>
      </c>
      <c r="C494" s="897"/>
      <c r="D494" s="843" t="s">
        <v>30</v>
      </c>
      <c r="E494" s="852">
        <v>206.46</v>
      </c>
      <c r="F494" s="852">
        <v>83.93</v>
      </c>
      <c r="G494" s="852">
        <v>68.61</v>
      </c>
      <c r="H494" s="853" t="str">
        <f>'Series 1200 Design'!H494</f>
        <v/>
      </c>
      <c r="J494" s="897"/>
      <c r="K494" s="843" t="s">
        <v>30</v>
      </c>
      <c r="L494" s="853" t="str">
        <f>'Series 1200 Final'!H494</f>
        <v/>
      </c>
    </row>
    <row r="495" spans="1:12" x14ac:dyDescent="0.2">
      <c r="A495" s="851"/>
      <c r="B495" s="558"/>
      <c r="C495" s="897"/>
      <c r="D495" s="843"/>
      <c r="E495" s="852"/>
      <c r="F495" s="852"/>
      <c r="G495" s="852"/>
      <c r="H495" s="862"/>
      <c r="J495" s="897"/>
      <c r="K495" s="843"/>
      <c r="L495" s="862"/>
    </row>
    <row r="496" spans="1:12" ht="38.25" x14ac:dyDescent="0.2">
      <c r="A496" s="851" t="s">
        <v>3258</v>
      </c>
      <c r="B496" s="558" t="s">
        <v>3259</v>
      </c>
      <c r="C496" s="897"/>
      <c r="D496" s="843" t="s">
        <v>30</v>
      </c>
      <c r="E496" s="852">
        <v>206.46</v>
      </c>
      <c r="F496" s="852">
        <v>83.93</v>
      </c>
      <c r="G496" s="852">
        <v>68.61</v>
      </c>
      <c r="H496" s="853" t="str">
        <f>'Series 1200 Design'!H496</f>
        <v/>
      </c>
      <c r="J496" s="897"/>
      <c r="K496" s="843" t="s">
        <v>30</v>
      </c>
      <c r="L496" s="853" t="str">
        <f>'Series 1200 Final'!H496</f>
        <v/>
      </c>
    </row>
    <row r="497" spans="1:12" x14ac:dyDescent="0.2">
      <c r="A497" s="851"/>
      <c r="B497" s="558"/>
      <c r="C497" s="897"/>
      <c r="D497" s="843"/>
      <c r="E497" s="852"/>
      <c r="F497" s="852"/>
      <c r="G497" s="852"/>
      <c r="H497" s="862"/>
      <c r="J497" s="897"/>
      <c r="K497" s="843"/>
      <c r="L497" s="862"/>
    </row>
    <row r="498" spans="1:12" ht="38.25" x14ac:dyDescent="0.2">
      <c r="A498" s="851" t="s">
        <v>3260</v>
      </c>
      <c r="B498" s="558" t="s">
        <v>3261</v>
      </c>
      <c r="C498" s="897"/>
      <c r="D498" s="843" t="s">
        <v>30</v>
      </c>
      <c r="E498" s="852">
        <v>217.8</v>
      </c>
      <c r="F498" s="852">
        <v>95.26</v>
      </c>
      <c r="G498" s="852">
        <v>79.94</v>
      </c>
      <c r="H498" s="853" t="str">
        <f>'Series 1200 Design'!H498</f>
        <v/>
      </c>
      <c r="J498" s="897"/>
      <c r="K498" s="843" t="s">
        <v>30</v>
      </c>
      <c r="L498" s="853" t="str">
        <f>'Series 1200 Final'!H498</f>
        <v/>
      </c>
    </row>
    <row r="499" spans="1:12" x14ac:dyDescent="0.2">
      <c r="A499" s="851"/>
      <c r="B499" s="558"/>
      <c r="C499" s="897"/>
      <c r="D499" s="843"/>
      <c r="E499" s="852"/>
      <c r="F499" s="852"/>
      <c r="G499" s="852"/>
      <c r="H499" s="862"/>
      <c r="J499" s="897"/>
      <c r="K499" s="843"/>
      <c r="L499" s="862"/>
    </row>
    <row r="500" spans="1:12" ht="38.25" x14ac:dyDescent="0.2">
      <c r="A500" s="851" t="s">
        <v>3262</v>
      </c>
      <c r="B500" s="558" t="s">
        <v>3263</v>
      </c>
      <c r="C500" s="897"/>
      <c r="D500" s="843" t="s">
        <v>30</v>
      </c>
      <c r="E500" s="852">
        <v>188.34</v>
      </c>
      <c r="F500" s="852">
        <v>65.8</v>
      </c>
      <c r="G500" s="852">
        <v>35.159999999999997</v>
      </c>
      <c r="H500" s="853" t="str">
        <f>'Series 1200 Design'!H500</f>
        <v/>
      </c>
      <c r="J500" s="897"/>
      <c r="K500" s="843" t="s">
        <v>30</v>
      </c>
      <c r="L500" s="853" t="str">
        <f>'Series 1200 Final'!H500</f>
        <v/>
      </c>
    </row>
    <row r="501" spans="1:12" x14ac:dyDescent="0.2">
      <c r="A501" s="851"/>
      <c r="B501" s="558"/>
      <c r="C501" s="897"/>
      <c r="D501" s="843"/>
      <c r="E501" s="852"/>
      <c r="F501" s="852"/>
      <c r="G501" s="852"/>
      <c r="H501" s="862"/>
      <c r="J501" s="897"/>
      <c r="K501" s="843"/>
      <c r="L501" s="862"/>
    </row>
    <row r="502" spans="1:12" ht="38.25" x14ac:dyDescent="0.2">
      <c r="A502" s="851" t="s">
        <v>3264</v>
      </c>
      <c r="B502" s="558" t="s">
        <v>3265</v>
      </c>
      <c r="C502" s="897"/>
      <c r="D502" s="843" t="s">
        <v>30</v>
      </c>
      <c r="E502" s="852">
        <v>188.34</v>
      </c>
      <c r="F502" s="852">
        <v>65.8</v>
      </c>
      <c r="G502" s="852">
        <v>35.159999999999997</v>
      </c>
      <c r="H502" s="853" t="str">
        <f>'Series 1200 Design'!H502</f>
        <v/>
      </c>
      <c r="J502" s="897"/>
      <c r="K502" s="843" t="s">
        <v>30</v>
      </c>
      <c r="L502" s="853" t="str">
        <f>'Series 1200 Final'!H502</f>
        <v/>
      </c>
    </row>
    <row r="503" spans="1:12" x14ac:dyDescent="0.2">
      <c r="A503" s="851"/>
      <c r="B503" s="597"/>
      <c r="C503" s="898"/>
      <c r="D503" s="843"/>
      <c r="E503" s="852"/>
      <c r="F503" s="852"/>
      <c r="G503" s="852"/>
      <c r="H503" s="862"/>
      <c r="J503" s="898"/>
      <c r="K503" s="843"/>
      <c r="L503" s="862"/>
    </row>
    <row r="504" spans="1:12" ht="38.25" x14ac:dyDescent="0.2">
      <c r="A504" s="851" t="s">
        <v>3266</v>
      </c>
      <c r="B504" s="558" t="s">
        <v>3267</v>
      </c>
      <c r="C504" s="897"/>
      <c r="D504" s="843" t="s">
        <v>30</v>
      </c>
      <c r="E504" s="852">
        <v>188.34</v>
      </c>
      <c r="F504" s="852">
        <v>65.8</v>
      </c>
      <c r="G504" s="852">
        <v>35.159999999999997</v>
      </c>
      <c r="H504" s="853" t="str">
        <f>'Series 1200 Design'!H504</f>
        <v/>
      </c>
      <c r="J504" s="897"/>
      <c r="K504" s="843" t="s">
        <v>30</v>
      </c>
      <c r="L504" s="853" t="str">
        <f>'Series 1200 Final'!H504</f>
        <v/>
      </c>
    </row>
    <row r="505" spans="1:12" x14ac:dyDescent="0.2">
      <c r="A505" s="851"/>
      <c r="B505" s="558"/>
      <c r="C505" s="897"/>
      <c r="D505" s="843"/>
      <c r="E505" s="852"/>
      <c r="F505" s="852"/>
      <c r="G505" s="852"/>
      <c r="H505" s="862"/>
      <c r="J505" s="897"/>
      <c r="K505" s="843"/>
      <c r="L505" s="862"/>
    </row>
    <row r="506" spans="1:12" ht="38.25" x14ac:dyDescent="0.2">
      <c r="A506" s="851" t="s">
        <v>3268</v>
      </c>
      <c r="B506" s="558" t="s">
        <v>3269</v>
      </c>
      <c r="C506" s="897"/>
      <c r="D506" s="843" t="s">
        <v>30</v>
      </c>
      <c r="E506" s="852">
        <v>188.34</v>
      </c>
      <c r="F506" s="852">
        <v>65.8</v>
      </c>
      <c r="G506" s="852">
        <v>35.159999999999997</v>
      </c>
      <c r="H506" s="853" t="str">
        <f>'Series 1200 Design'!H506</f>
        <v/>
      </c>
      <c r="J506" s="897"/>
      <c r="K506" s="843" t="s">
        <v>30</v>
      </c>
      <c r="L506" s="853" t="str">
        <f>'Series 1200 Final'!H506</f>
        <v/>
      </c>
    </row>
    <row r="507" spans="1:12" x14ac:dyDescent="0.2">
      <c r="A507" s="851"/>
      <c r="B507" s="558"/>
      <c r="C507" s="897"/>
      <c r="D507" s="843"/>
      <c r="E507" s="852"/>
      <c r="F507" s="852"/>
      <c r="G507" s="852"/>
      <c r="H507" s="862"/>
      <c r="J507" s="897"/>
      <c r="K507" s="843"/>
      <c r="L507" s="862"/>
    </row>
    <row r="508" spans="1:12" x14ac:dyDescent="0.2">
      <c r="A508" s="851" t="s">
        <v>3270</v>
      </c>
      <c r="B508" s="687" t="s">
        <v>3271</v>
      </c>
      <c r="C508" s="901"/>
      <c r="D508" s="889" t="s">
        <v>649</v>
      </c>
      <c r="E508" s="852">
        <v>39.479999999999997</v>
      </c>
      <c r="F508" s="852">
        <v>14.97</v>
      </c>
      <c r="G508" s="852">
        <v>10.38</v>
      </c>
      <c r="H508" s="853" t="str">
        <f>'Series 1200 Design'!H508</f>
        <v/>
      </c>
      <c r="J508" s="901"/>
      <c r="K508" s="889" t="s">
        <v>649</v>
      </c>
      <c r="L508" s="853" t="str">
        <f>'Series 1200 Final'!H508</f>
        <v/>
      </c>
    </row>
    <row r="509" spans="1:12" x14ac:dyDescent="0.2">
      <c r="A509" s="851"/>
      <c r="B509" s="558"/>
      <c r="C509" s="897"/>
      <c r="D509" s="843"/>
      <c r="E509" s="852"/>
      <c r="F509" s="852"/>
      <c r="G509" s="852"/>
      <c r="H509" s="862"/>
      <c r="J509" s="897"/>
      <c r="K509" s="843"/>
      <c r="L509" s="862"/>
    </row>
    <row r="510" spans="1:12" x14ac:dyDescent="0.2">
      <c r="A510" s="851" t="s">
        <v>3272</v>
      </c>
      <c r="B510" s="558" t="s">
        <v>3273</v>
      </c>
      <c r="C510" s="897"/>
      <c r="D510" s="843" t="s">
        <v>30</v>
      </c>
      <c r="E510" s="852">
        <v>41.3</v>
      </c>
      <c r="F510" s="852">
        <v>16.78</v>
      </c>
      <c r="G510" s="852">
        <v>16.02</v>
      </c>
      <c r="H510" s="853" t="str">
        <f>'Series 1200 Design'!H510</f>
        <v/>
      </c>
      <c r="J510" s="897"/>
      <c r="K510" s="843" t="s">
        <v>30</v>
      </c>
      <c r="L510" s="853" t="str">
        <f>'Series 1200 Final'!H510</f>
        <v/>
      </c>
    </row>
    <row r="511" spans="1:12" x14ac:dyDescent="0.2">
      <c r="A511" s="851"/>
      <c r="B511" s="558"/>
      <c r="C511" s="897"/>
      <c r="D511" s="843"/>
      <c r="E511" s="852"/>
      <c r="F511" s="852"/>
      <c r="G511" s="852"/>
      <c r="H511" s="862"/>
      <c r="J511" s="897"/>
      <c r="K511" s="843"/>
      <c r="L511" s="862"/>
    </row>
    <row r="512" spans="1:12" ht="25.5" x14ac:dyDescent="0.2">
      <c r="A512" s="851" t="s">
        <v>3274</v>
      </c>
      <c r="B512" s="687" t="s">
        <v>3275</v>
      </c>
      <c r="C512" s="901"/>
      <c r="D512" s="889" t="s">
        <v>30</v>
      </c>
      <c r="E512" s="852">
        <v>100.96</v>
      </c>
      <c r="F512" s="852">
        <v>24.38</v>
      </c>
      <c r="G512" s="852">
        <v>24.38</v>
      </c>
      <c r="H512" s="853" t="str">
        <f>'Series 1200 Design'!H512</f>
        <v/>
      </c>
      <c r="J512" s="901"/>
      <c r="K512" s="889" t="s">
        <v>30</v>
      </c>
      <c r="L512" s="853" t="str">
        <f>'Series 1200 Final'!H512</f>
        <v/>
      </c>
    </row>
    <row r="513" spans="1:12" x14ac:dyDescent="0.2">
      <c r="A513" s="851"/>
      <c r="B513" s="687"/>
      <c r="C513" s="901"/>
      <c r="D513" s="889"/>
      <c r="E513" s="852"/>
      <c r="F513" s="852"/>
      <c r="G513" s="852"/>
      <c r="H513" s="850"/>
      <c r="J513" s="901"/>
      <c r="K513" s="889"/>
      <c r="L513" s="850"/>
    </row>
    <row r="514" spans="1:12" x14ac:dyDescent="0.2">
      <c r="A514" s="866"/>
      <c r="B514" s="746"/>
      <c r="C514" s="900"/>
      <c r="D514" s="846"/>
      <c r="E514" s="887" t="s">
        <v>1633</v>
      </c>
      <c r="F514" s="887" t="s">
        <v>3276</v>
      </c>
      <c r="G514" s="887" t="s">
        <v>1596</v>
      </c>
      <c r="H514" s="890"/>
      <c r="J514" s="900"/>
      <c r="K514" s="846"/>
      <c r="L514" s="890"/>
    </row>
    <row r="515" spans="1:12" x14ac:dyDescent="0.2">
      <c r="A515" s="851"/>
      <c r="B515" s="558"/>
      <c r="C515" s="897"/>
      <c r="D515" s="843"/>
      <c r="E515" s="883"/>
      <c r="F515" s="883"/>
      <c r="G515" s="883"/>
      <c r="H515" s="891"/>
      <c r="J515" s="897"/>
      <c r="K515" s="843"/>
      <c r="L515" s="891"/>
    </row>
    <row r="516" spans="1:12" ht="25.5" x14ac:dyDescent="0.2">
      <c r="A516" s="851" t="s">
        <v>3277</v>
      </c>
      <c r="B516" s="558" t="s">
        <v>3278</v>
      </c>
      <c r="C516" s="897"/>
      <c r="D516" s="843" t="s">
        <v>30</v>
      </c>
      <c r="E516" s="852">
        <v>105.5</v>
      </c>
      <c r="F516" s="852">
        <v>36.58</v>
      </c>
      <c r="G516" s="852">
        <v>36.58</v>
      </c>
      <c r="H516" s="853" t="str">
        <f>'Series 1200 Design'!H516</f>
        <v/>
      </c>
      <c r="J516" s="897"/>
      <c r="K516" s="843" t="s">
        <v>30</v>
      </c>
      <c r="L516" s="853" t="str">
        <f>'Series 1200 Final'!H516</f>
        <v/>
      </c>
    </row>
    <row r="517" spans="1:12" x14ac:dyDescent="0.2">
      <c r="A517" s="851"/>
      <c r="B517" s="558"/>
      <c r="C517" s="897"/>
      <c r="D517" s="843"/>
      <c r="E517" s="883"/>
      <c r="F517" s="883"/>
      <c r="G517" s="883"/>
      <c r="H517" s="884"/>
      <c r="J517" s="897"/>
      <c r="K517" s="843"/>
      <c r="L517" s="884"/>
    </row>
    <row r="518" spans="1:12" ht="25.5" x14ac:dyDescent="0.2">
      <c r="A518" s="851" t="s">
        <v>3279</v>
      </c>
      <c r="B518" s="558" t="s">
        <v>3280</v>
      </c>
      <c r="C518" s="897"/>
      <c r="D518" s="843" t="s">
        <v>30</v>
      </c>
      <c r="E518" s="852">
        <v>100.96</v>
      </c>
      <c r="F518" s="852" t="s">
        <v>3281</v>
      </c>
      <c r="G518" s="852">
        <v>24.38</v>
      </c>
      <c r="H518" s="853" t="str">
        <f>'Series 1200 Design'!H518</f>
        <v/>
      </c>
      <c r="J518" s="897"/>
      <c r="K518" s="843" t="s">
        <v>30</v>
      </c>
      <c r="L518" s="853" t="str">
        <f>'Series 1200 Final'!H518</f>
        <v/>
      </c>
    </row>
    <row r="519" spans="1:12" x14ac:dyDescent="0.2">
      <c r="A519" s="851"/>
      <c r="B519" s="558"/>
      <c r="C519" s="897"/>
      <c r="D519" s="843"/>
      <c r="E519" s="852"/>
      <c r="F519" s="852"/>
      <c r="G519" s="852"/>
      <c r="H519" s="884"/>
      <c r="J519" s="897"/>
      <c r="K519" s="843"/>
      <c r="L519" s="884"/>
    </row>
    <row r="520" spans="1:12" ht="25.5" x14ac:dyDescent="0.2">
      <c r="A520" s="851" t="s">
        <v>3282</v>
      </c>
      <c r="B520" s="558" t="s">
        <v>3283</v>
      </c>
      <c r="C520" s="897"/>
      <c r="D520" s="843" t="s">
        <v>30</v>
      </c>
      <c r="E520" s="852">
        <v>98.7</v>
      </c>
      <c r="F520" s="852">
        <v>19.93</v>
      </c>
      <c r="G520" s="852">
        <v>19.93</v>
      </c>
      <c r="H520" s="853" t="str">
        <f>'Series 1200 Design'!H520</f>
        <v/>
      </c>
      <c r="J520" s="897"/>
      <c r="K520" s="843" t="s">
        <v>30</v>
      </c>
      <c r="L520" s="853" t="str">
        <f>'Series 1200 Final'!H520</f>
        <v/>
      </c>
    </row>
    <row r="521" spans="1:12" x14ac:dyDescent="0.2">
      <c r="A521" s="851"/>
      <c r="B521" s="558"/>
      <c r="C521" s="897"/>
      <c r="D521" s="843"/>
      <c r="E521" s="852"/>
      <c r="F521" s="852"/>
      <c r="G521" s="852"/>
      <c r="H521" s="884"/>
      <c r="J521" s="897"/>
      <c r="K521" s="843"/>
      <c r="L521" s="884"/>
    </row>
    <row r="522" spans="1:12" ht="25.5" x14ac:dyDescent="0.2">
      <c r="A522" s="851" t="s">
        <v>3284</v>
      </c>
      <c r="B522" s="558" t="s">
        <v>3285</v>
      </c>
      <c r="C522" s="897"/>
      <c r="D522" s="843" t="s">
        <v>30</v>
      </c>
      <c r="E522" s="852">
        <v>100.96</v>
      </c>
      <c r="F522" s="852">
        <v>24.38</v>
      </c>
      <c r="G522" s="852">
        <v>24.38</v>
      </c>
      <c r="H522" s="853" t="str">
        <f>'Series 1200 Design'!H522</f>
        <v/>
      </c>
      <c r="J522" s="897"/>
      <c r="K522" s="843" t="s">
        <v>30</v>
      </c>
      <c r="L522" s="853" t="str">
        <f>'Series 1200 Final'!H522</f>
        <v/>
      </c>
    </row>
    <row r="523" spans="1:12" x14ac:dyDescent="0.2">
      <c r="A523" s="851"/>
      <c r="B523" s="558"/>
      <c r="C523" s="897"/>
      <c r="D523" s="843"/>
      <c r="E523" s="852"/>
      <c r="F523" s="852"/>
      <c r="G523" s="852"/>
      <c r="H523" s="884"/>
      <c r="J523" s="897"/>
      <c r="K523" s="843"/>
      <c r="L523" s="884"/>
    </row>
    <row r="524" spans="1:12" ht="25.5" x14ac:dyDescent="0.2">
      <c r="A524" s="851" t="s">
        <v>3286</v>
      </c>
      <c r="B524" s="558" t="s">
        <v>3287</v>
      </c>
      <c r="C524" s="897"/>
      <c r="D524" s="843" t="s">
        <v>30</v>
      </c>
      <c r="E524" s="852">
        <v>105.5</v>
      </c>
      <c r="F524" s="852">
        <v>36.58</v>
      </c>
      <c r="G524" s="852">
        <v>36.58</v>
      </c>
      <c r="H524" s="853" t="str">
        <f>'Series 1200 Design'!H524</f>
        <v/>
      </c>
      <c r="J524" s="897"/>
      <c r="K524" s="843" t="s">
        <v>30</v>
      </c>
      <c r="L524" s="853" t="str">
        <f>'Series 1200 Final'!H524</f>
        <v/>
      </c>
    </row>
    <row r="525" spans="1:12" x14ac:dyDescent="0.2">
      <c r="A525" s="851"/>
      <c r="B525" s="558"/>
      <c r="C525" s="897"/>
      <c r="D525" s="843"/>
      <c r="E525" s="852"/>
      <c r="F525" s="852"/>
      <c r="G525" s="852"/>
      <c r="H525" s="884"/>
      <c r="J525" s="897"/>
      <c r="K525" s="843"/>
      <c r="L525" s="884"/>
    </row>
    <row r="526" spans="1:12" ht="25.5" x14ac:dyDescent="0.2">
      <c r="A526" s="851" t="s">
        <v>3288</v>
      </c>
      <c r="B526" s="687" t="s">
        <v>3289</v>
      </c>
      <c r="C526" s="901"/>
      <c r="D526" s="889" t="s">
        <v>30</v>
      </c>
      <c r="E526" s="852">
        <v>167.86</v>
      </c>
      <c r="F526" s="852">
        <v>137.22999999999999</v>
      </c>
      <c r="G526" s="852">
        <v>137.22999999999999</v>
      </c>
      <c r="H526" s="853" t="str">
        <f>'Series 1200 Design'!H526</f>
        <v/>
      </c>
      <c r="J526" s="901"/>
      <c r="K526" s="889" t="s">
        <v>30</v>
      </c>
      <c r="L526" s="853" t="str">
        <f>'Series 1200 Final'!H526</f>
        <v/>
      </c>
    </row>
    <row r="527" spans="1:12" x14ac:dyDescent="0.2">
      <c r="A527" s="851"/>
      <c r="B527" s="558"/>
      <c r="C527" s="897"/>
      <c r="D527" s="843"/>
      <c r="E527" s="852"/>
      <c r="F527" s="852"/>
      <c r="G527" s="852"/>
      <c r="H527" s="884"/>
      <c r="J527" s="897"/>
      <c r="K527" s="843"/>
      <c r="L527" s="884"/>
    </row>
    <row r="528" spans="1:12" ht="25.5" x14ac:dyDescent="0.2">
      <c r="A528" s="851" t="s">
        <v>3290</v>
      </c>
      <c r="B528" s="558" t="s">
        <v>3291</v>
      </c>
      <c r="C528" s="897"/>
      <c r="D528" s="843" t="s">
        <v>30</v>
      </c>
      <c r="E528" s="852">
        <v>321.02999999999997</v>
      </c>
      <c r="F528" s="852">
        <v>321.02999999999997</v>
      </c>
      <c r="G528" s="852">
        <v>321.02999999999997</v>
      </c>
      <c r="H528" s="853" t="str">
        <f>'Series 1200 Design'!H528</f>
        <v/>
      </c>
      <c r="J528" s="897"/>
      <c r="K528" s="843" t="s">
        <v>30</v>
      </c>
      <c r="L528" s="853" t="str">
        <f>'Series 1200 Final'!H528</f>
        <v/>
      </c>
    </row>
    <row r="529" spans="1:12" x14ac:dyDescent="0.2">
      <c r="A529" s="851"/>
      <c r="B529" s="558"/>
      <c r="C529" s="897"/>
      <c r="D529" s="843"/>
      <c r="E529" s="852"/>
      <c r="F529" s="852"/>
      <c r="G529" s="852"/>
      <c r="H529" s="884"/>
      <c r="J529" s="897"/>
      <c r="K529" s="843"/>
      <c r="L529" s="884"/>
    </row>
    <row r="530" spans="1:12" ht="25.5" x14ac:dyDescent="0.2">
      <c r="A530" s="851" t="s">
        <v>3292</v>
      </c>
      <c r="B530" s="687" t="s">
        <v>3293</v>
      </c>
      <c r="C530" s="901"/>
      <c r="D530" s="889" t="s">
        <v>30</v>
      </c>
      <c r="E530" s="852">
        <v>42.42</v>
      </c>
      <c r="F530" s="852">
        <v>21.32</v>
      </c>
      <c r="G530" s="852">
        <v>21.32</v>
      </c>
      <c r="H530" s="853" t="str">
        <f>'Series 1200 Design'!H530</f>
        <v/>
      </c>
      <c r="J530" s="901"/>
      <c r="K530" s="889" t="s">
        <v>30</v>
      </c>
      <c r="L530" s="853" t="str">
        <f>'Series 1200 Final'!H530</f>
        <v/>
      </c>
    </row>
    <row r="531" spans="1:12" x14ac:dyDescent="0.2">
      <c r="A531" s="851"/>
      <c r="B531" s="558"/>
      <c r="C531" s="897"/>
      <c r="D531" s="843"/>
      <c r="E531" s="852"/>
      <c r="F531" s="852"/>
      <c r="G531" s="852"/>
      <c r="H531" s="862"/>
      <c r="J531" s="897"/>
      <c r="K531" s="843"/>
      <c r="L531" s="862"/>
    </row>
    <row r="532" spans="1:12" x14ac:dyDescent="0.2">
      <c r="A532" s="866"/>
      <c r="B532" s="586" t="s">
        <v>3294</v>
      </c>
      <c r="C532" s="900"/>
      <c r="D532" s="846"/>
      <c r="E532" s="887" t="s">
        <v>1747</v>
      </c>
      <c r="F532" s="887" t="s">
        <v>3122</v>
      </c>
      <c r="G532" s="887" t="s">
        <v>3123</v>
      </c>
      <c r="H532" s="875"/>
      <c r="J532" s="900"/>
      <c r="K532" s="846"/>
      <c r="L532" s="875"/>
    </row>
    <row r="533" spans="1:12" x14ac:dyDescent="0.2">
      <c r="A533" s="851"/>
      <c r="B533" s="596"/>
      <c r="C533" s="897"/>
      <c r="D533" s="843"/>
      <c r="E533" s="852"/>
      <c r="F533" s="852"/>
      <c r="G533" s="852"/>
      <c r="H533" s="862"/>
      <c r="J533" s="897"/>
      <c r="K533" s="843"/>
      <c r="L533" s="862"/>
    </row>
    <row r="534" spans="1:12" ht="25.5" x14ac:dyDescent="0.2">
      <c r="A534" s="851" t="s">
        <v>3295</v>
      </c>
      <c r="B534" s="687" t="s">
        <v>3296</v>
      </c>
      <c r="C534" s="897"/>
      <c r="D534" s="851" t="s">
        <v>451</v>
      </c>
      <c r="E534" s="852">
        <v>9.3699999999999992</v>
      </c>
      <c r="F534" s="852">
        <v>3.24</v>
      </c>
      <c r="G534" s="852" t="s">
        <v>3297</v>
      </c>
      <c r="H534" s="853" t="str">
        <f>'Series 1200 Design'!H534</f>
        <v/>
      </c>
      <c r="J534" s="897"/>
      <c r="K534" s="851" t="s">
        <v>451</v>
      </c>
      <c r="L534" s="853" t="str">
        <f>'Series 1200 Final'!H534</f>
        <v/>
      </c>
    </row>
    <row r="535" spans="1:12" x14ac:dyDescent="0.2">
      <c r="A535" s="851"/>
      <c r="B535" s="558"/>
      <c r="C535" s="897"/>
      <c r="D535" s="851"/>
      <c r="E535" s="852"/>
      <c r="F535" s="852"/>
      <c r="G535" s="852"/>
      <c r="H535" s="862"/>
      <c r="J535" s="897"/>
      <c r="K535" s="851"/>
      <c r="L535" s="862"/>
    </row>
    <row r="536" spans="1:12" ht="25.5" x14ac:dyDescent="0.2">
      <c r="A536" s="851" t="s">
        <v>3298</v>
      </c>
      <c r="B536" s="687" t="s">
        <v>3299</v>
      </c>
      <c r="C536" s="897"/>
      <c r="D536" s="851" t="s">
        <v>451</v>
      </c>
      <c r="E536" s="852">
        <v>9.5299999999999994</v>
      </c>
      <c r="F536" s="852">
        <v>3.24</v>
      </c>
      <c r="G536" s="852">
        <v>2.1800000000000002</v>
      </c>
      <c r="H536" s="853" t="str">
        <f>'Series 1200 Design'!H536</f>
        <v/>
      </c>
      <c r="J536" s="897"/>
      <c r="K536" s="851" t="s">
        <v>451</v>
      </c>
      <c r="L536" s="853" t="str">
        <f>'Series 1200 Final'!H536</f>
        <v/>
      </c>
    </row>
    <row r="537" spans="1:12" x14ac:dyDescent="0.2">
      <c r="A537" s="851"/>
      <c r="B537" s="558"/>
      <c r="C537" s="897"/>
      <c r="D537" s="851"/>
      <c r="E537" s="852"/>
      <c r="F537" s="852"/>
      <c r="G537" s="852"/>
      <c r="H537" s="862"/>
      <c r="J537" s="897"/>
      <c r="K537" s="851"/>
      <c r="L537" s="862"/>
    </row>
    <row r="538" spans="1:12" ht="25.5" x14ac:dyDescent="0.2">
      <c r="A538" s="851" t="s">
        <v>3300</v>
      </c>
      <c r="B538" s="687" t="s">
        <v>3301</v>
      </c>
      <c r="C538" s="901"/>
      <c r="D538" s="877" t="s">
        <v>451</v>
      </c>
      <c r="E538" s="852">
        <v>9.5299999999999994</v>
      </c>
      <c r="F538" s="852">
        <v>3.4</v>
      </c>
      <c r="G538" s="852">
        <v>2.19</v>
      </c>
      <c r="H538" s="853" t="str">
        <f>'Series 1200 Design'!H538</f>
        <v/>
      </c>
      <c r="J538" s="901"/>
      <c r="K538" s="877" t="s">
        <v>451</v>
      </c>
      <c r="L538" s="853" t="str">
        <f>'Series 1200 Final'!H538</f>
        <v/>
      </c>
    </row>
    <row r="539" spans="1:12" x14ac:dyDescent="0.2">
      <c r="A539" s="851"/>
      <c r="B539" s="558"/>
      <c r="C539" s="897"/>
      <c r="D539" s="851"/>
      <c r="E539" s="852"/>
      <c r="F539" s="852"/>
      <c r="G539" s="852"/>
      <c r="H539" s="862"/>
      <c r="J539" s="897"/>
      <c r="K539" s="851"/>
      <c r="L539" s="862"/>
    </row>
    <row r="540" spans="1:12" ht="25.5" x14ac:dyDescent="0.2">
      <c r="A540" s="851" t="s">
        <v>3302</v>
      </c>
      <c r="B540" s="687" t="s">
        <v>3303</v>
      </c>
      <c r="C540" s="901"/>
      <c r="D540" s="877" t="s">
        <v>451</v>
      </c>
      <c r="E540" s="852">
        <v>9.8699999999999992</v>
      </c>
      <c r="F540" s="852">
        <v>3.41</v>
      </c>
      <c r="G540" s="852">
        <v>3.3</v>
      </c>
      <c r="H540" s="853" t="str">
        <f>'Series 1200 Design'!H540</f>
        <v/>
      </c>
      <c r="J540" s="901"/>
      <c r="K540" s="877" t="s">
        <v>451</v>
      </c>
      <c r="L540" s="853" t="str">
        <f>'Series 1200 Final'!H540</f>
        <v/>
      </c>
    </row>
    <row r="541" spans="1:12" x14ac:dyDescent="0.2">
      <c r="A541" s="851"/>
      <c r="B541" s="558"/>
      <c r="C541" s="897"/>
      <c r="D541" s="843"/>
      <c r="E541" s="852"/>
      <c r="F541" s="852"/>
      <c r="G541" s="852"/>
      <c r="H541" s="862"/>
      <c r="J541" s="897"/>
      <c r="K541" s="843"/>
      <c r="L541" s="862"/>
    </row>
    <row r="542" spans="1:12" ht="25.5" x14ac:dyDescent="0.2">
      <c r="A542" s="851" t="s">
        <v>3304</v>
      </c>
      <c r="B542" s="558" t="s">
        <v>3305</v>
      </c>
      <c r="C542" s="897"/>
      <c r="D542" s="843" t="s">
        <v>451</v>
      </c>
      <c r="E542" s="852">
        <v>9.5299999999999994</v>
      </c>
      <c r="F542" s="852">
        <v>3.74</v>
      </c>
      <c r="G542" s="852">
        <v>2.1800000000000002</v>
      </c>
      <c r="H542" s="853" t="str">
        <f>'Series 1200 Design'!H542</f>
        <v/>
      </c>
      <c r="J542" s="897"/>
      <c r="K542" s="843" t="s">
        <v>451</v>
      </c>
      <c r="L542" s="853" t="str">
        <f>'Series 1200 Final'!H542</f>
        <v/>
      </c>
    </row>
    <row r="543" spans="1:12" x14ac:dyDescent="0.2">
      <c r="A543" s="851"/>
      <c r="B543" s="558"/>
      <c r="C543" s="897"/>
      <c r="D543" s="843"/>
      <c r="E543" s="852"/>
      <c r="F543" s="852"/>
      <c r="G543" s="852"/>
      <c r="H543" s="862"/>
      <c r="J543" s="897"/>
      <c r="K543" s="843"/>
      <c r="L543" s="862"/>
    </row>
    <row r="544" spans="1:12" ht="25.5" x14ac:dyDescent="0.2">
      <c r="A544" s="851" t="s">
        <v>3306</v>
      </c>
      <c r="B544" s="687" t="s">
        <v>3307</v>
      </c>
      <c r="C544" s="901"/>
      <c r="D544" s="889" t="s">
        <v>451</v>
      </c>
      <c r="E544" s="852">
        <v>9.5500000000000007</v>
      </c>
      <c r="F544" s="852">
        <v>3.4</v>
      </c>
      <c r="G544" s="852">
        <v>2.2000000000000002</v>
      </c>
      <c r="H544" s="853" t="str">
        <f>'Series 1200 Design'!H544</f>
        <v/>
      </c>
      <c r="J544" s="901"/>
      <c r="K544" s="889" t="s">
        <v>451</v>
      </c>
      <c r="L544" s="853" t="str">
        <f>'Series 1200 Final'!H544</f>
        <v/>
      </c>
    </row>
    <row r="545" spans="1:12" x14ac:dyDescent="0.2">
      <c r="A545" s="851"/>
      <c r="B545" s="558"/>
      <c r="C545" s="897"/>
      <c r="D545" s="843"/>
      <c r="E545" s="852"/>
      <c r="F545" s="852"/>
      <c r="G545" s="852"/>
      <c r="H545" s="862"/>
      <c r="J545" s="897"/>
      <c r="K545" s="843"/>
      <c r="L545" s="862"/>
    </row>
    <row r="546" spans="1:12" ht="25.5" x14ac:dyDescent="0.2">
      <c r="A546" s="851" t="s">
        <v>3308</v>
      </c>
      <c r="B546" s="558" t="s">
        <v>3309</v>
      </c>
      <c r="C546" s="897"/>
      <c r="D546" s="843" t="s">
        <v>451</v>
      </c>
      <c r="E546" s="852">
        <v>9.73</v>
      </c>
      <c r="F546" s="852">
        <v>3.42</v>
      </c>
      <c r="G546" s="852">
        <v>2.75</v>
      </c>
      <c r="H546" s="853" t="str">
        <f>'Series 1200 Design'!H546</f>
        <v/>
      </c>
      <c r="J546" s="897"/>
      <c r="K546" s="843" t="s">
        <v>451</v>
      </c>
      <c r="L546" s="853" t="str">
        <f>'Series 1200 Final'!H546</f>
        <v/>
      </c>
    </row>
    <row r="547" spans="1:12" x14ac:dyDescent="0.2">
      <c r="A547" s="851"/>
      <c r="B547" s="558"/>
      <c r="C547" s="897"/>
      <c r="D547" s="843"/>
      <c r="E547" s="852"/>
      <c r="F547" s="852"/>
      <c r="G547" s="852"/>
      <c r="H547" s="862"/>
      <c r="J547" s="897"/>
      <c r="K547" s="843"/>
      <c r="L547" s="862"/>
    </row>
    <row r="548" spans="1:12" ht="25.5" x14ac:dyDescent="0.2">
      <c r="A548" s="851" t="s">
        <v>3310</v>
      </c>
      <c r="B548" s="687" t="s">
        <v>3311</v>
      </c>
      <c r="C548" s="901"/>
      <c r="D548" s="889" t="s">
        <v>451</v>
      </c>
      <c r="E548" s="852">
        <v>9.73</v>
      </c>
      <c r="F548" s="852">
        <v>3.61</v>
      </c>
      <c r="G548" s="852">
        <v>2.75</v>
      </c>
      <c r="H548" s="853" t="str">
        <f>'Series 1200 Design'!H548</f>
        <v/>
      </c>
      <c r="J548" s="901"/>
      <c r="K548" s="889" t="s">
        <v>451</v>
      </c>
      <c r="L548" s="853" t="str">
        <f>'Series 1200 Final'!H548</f>
        <v/>
      </c>
    </row>
    <row r="549" spans="1:12" x14ac:dyDescent="0.2">
      <c r="A549" s="851"/>
      <c r="B549" s="558"/>
      <c r="C549" s="897"/>
      <c r="D549" s="843"/>
      <c r="E549" s="852"/>
      <c r="F549" s="852"/>
      <c r="G549" s="852"/>
      <c r="H549" s="862"/>
      <c r="J549" s="897"/>
      <c r="K549" s="843"/>
      <c r="L549" s="862"/>
    </row>
    <row r="550" spans="1:12" ht="25.5" x14ac:dyDescent="0.2">
      <c r="A550" s="851" t="s">
        <v>3312</v>
      </c>
      <c r="B550" s="558" t="s">
        <v>3311</v>
      </c>
      <c r="C550" s="897"/>
      <c r="D550" s="843" t="s">
        <v>451</v>
      </c>
      <c r="E550" s="852">
        <v>9.73</v>
      </c>
      <c r="F550" s="852">
        <v>3.61</v>
      </c>
      <c r="G550" s="852">
        <v>2.75</v>
      </c>
      <c r="H550" s="853" t="str">
        <f>'Series 1200 Design'!H550</f>
        <v/>
      </c>
      <c r="J550" s="897"/>
      <c r="K550" s="843" t="s">
        <v>451</v>
      </c>
      <c r="L550" s="853" t="str">
        <f>'Series 1200 Final'!H550</f>
        <v/>
      </c>
    </row>
    <row r="551" spans="1:12" x14ac:dyDescent="0.2">
      <c r="A551" s="851"/>
      <c r="B551" s="558"/>
      <c r="C551" s="897"/>
      <c r="D551" s="843"/>
      <c r="E551" s="852"/>
      <c r="F551" s="852"/>
      <c r="G551" s="852"/>
      <c r="H551" s="862"/>
      <c r="J551" s="897"/>
      <c r="K551" s="843"/>
      <c r="L551" s="862"/>
    </row>
    <row r="552" spans="1:12" x14ac:dyDescent="0.2">
      <c r="A552" s="866"/>
      <c r="B552" s="746"/>
      <c r="C552" s="900"/>
      <c r="D552" s="846"/>
      <c r="E552" s="887" t="s">
        <v>2389</v>
      </c>
      <c r="F552" s="887" t="s">
        <v>1060</v>
      </c>
      <c r="G552" s="887" t="s">
        <v>486</v>
      </c>
      <c r="H552" s="888"/>
      <c r="J552" s="900"/>
      <c r="K552" s="846"/>
      <c r="L552" s="888"/>
    </row>
    <row r="553" spans="1:12" x14ac:dyDescent="0.2">
      <c r="A553" s="851"/>
      <c r="B553" s="558"/>
      <c r="C553" s="897"/>
      <c r="D553" s="843"/>
      <c r="E553" s="852"/>
      <c r="F553" s="852"/>
      <c r="G553" s="852"/>
      <c r="H553" s="862"/>
      <c r="J553" s="897"/>
      <c r="K553" s="843"/>
      <c r="L553" s="862"/>
    </row>
    <row r="554" spans="1:12" ht="38.25" x14ac:dyDescent="0.2">
      <c r="A554" s="851" t="s">
        <v>3313</v>
      </c>
      <c r="B554" s="558" t="s">
        <v>3314</v>
      </c>
      <c r="C554" s="897"/>
      <c r="D554" s="843" t="s">
        <v>30</v>
      </c>
      <c r="E554" s="852">
        <v>10.32</v>
      </c>
      <c r="F554" s="852">
        <v>4.2</v>
      </c>
      <c r="G554" s="852">
        <v>4.2</v>
      </c>
      <c r="H554" s="853" t="str">
        <f>'Series 1200 Design'!H554</f>
        <v/>
      </c>
      <c r="J554" s="897"/>
      <c r="K554" s="843" t="s">
        <v>30</v>
      </c>
      <c r="L554" s="853" t="str">
        <f>'Series 1200 Final'!H554</f>
        <v/>
      </c>
    </row>
    <row r="555" spans="1:12" x14ac:dyDescent="0.2">
      <c r="A555" s="851"/>
      <c r="B555" s="558"/>
      <c r="C555" s="897"/>
      <c r="D555" s="843"/>
      <c r="E555" s="852"/>
      <c r="F555" s="852"/>
      <c r="G555" s="852"/>
      <c r="H555" s="862"/>
      <c r="J555" s="897"/>
      <c r="K555" s="843"/>
      <c r="L555" s="862"/>
    </row>
    <row r="556" spans="1:12" ht="38.25" x14ac:dyDescent="0.2">
      <c r="A556" s="851" t="s">
        <v>3315</v>
      </c>
      <c r="B556" s="558" t="s">
        <v>3316</v>
      </c>
      <c r="C556" s="897"/>
      <c r="D556" s="843" t="s">
        <v>30</v>
      </c>
      <c r="E556" s="852">
        <v>10.55</v>
      </c>
      <c r="F556" s="852">
        <v>4.43</v>
      </c>
      <c r="G556" s="852">
        <v>4.43</v>
      </c>
      <c r="H556" s="853" t="str">
        <f>'Series 1200 Design'!H556</f>
        <v/>
      </c>
      <c r="J556" s="897"/>
      <c r="K556" s="843" t="s">
        <v>30</v>
      </c>
      <c r="L556" s="853" t="str">
        <f>'Series 1200 Final'!H556</f>
        <v/>
      </c>
    </row>
    <row r="557" spans="1:12" x14ac:dyDescent="0.2">
      <c r="A557" s="851"/>
      <c r="B557" s="558"/>
      <c r="C557" s="897"/>
      <c r="D557" s="843"/>
      <c r="E557" s="852"/>
      <c r="F557" s="852"/>
      <c r="G557" s="852"/>
      <c r="H557" s="862"/>
      <c r="J557" s="897"/>
      <c r="K557" s="843"/>
      <c r="L557" s="862"/>
    </row>
    <row r="558" spans="1:12" ht="38.25" x14ac:dyDescent="0.2">
      <c r="A558" s="851" t="s">
        <v>3317</v>
      </c>
      <c r="B558" s="558" t="s">
        <v>3318</v>
      </c>
      <c r="C558" s="897"/>
      <c r="D558" s="843" t="s">
        <v>30</v>
      </c>
      <c r="E558" s="852">
        <v>10.55</v>
      </c>
      <c r="F558" s="852">
        <v>8.7100000000000009</v>
      </c>
      <c r="G558" s="852">
        <v>8.7100000000000009</v>
      </c>
      <c r="H558" s="853" t="str">
        <f>'Series 1200 Design'!H558</f>
        <v/>
      </c>
      <c r="J558" s="897"/>
      <c r="K558" s="843" t="s">
        <v>30</v>
      </c>
      <c r="L558" s="853" t="str">
        <f>'Series 1200 Final'!H558</f>
        <v/>
      </c>
    </row>
    <row r="559" spans="1:12" x14ac:dyDescent="0.2">
      <c r="A559" s="851"/>
      <c r="B559" s="558"/>
      <c r="C559" s="897"/>
      <c r="D559" s="843"/>
      <c r="E559" s="852"/>
      <c r="F559" s="852"/>
      <c r="G559" s="852"/>
      <c r="H559" s="862"/>
      <c r="J559" s="897"/>
      <c r="K559" s="843"/>
      <c r="L559" s="862"/>
    </row>
    <row r="560" spans="1:12" ht="38.25" x14ac:dyDescent="0.2">
      <c r="A560" s="851" t="s">
        <v>3319</v>
      </c>
      <c r="B560" s="558" t="s">
        <v>3320</v>
      </c>
      <c r="C560" s="897"/>
      <c r="D560" s="843" t="s">
        <v>30</v>
      </c>
      <c r="E560" s="852">
        <v>9.16</v>
      </c>
      <c r="F560" s="852">
        <v>8.7100000000000009</v>
      </c>
      <c r="G560" s="852">
        <v>8.7100000000000009</v>
      </c>
      <c r="H560" s="853" t="str">
        <f>'Series 1200 Design'!H560</f>
        <v/>
      </c>
      <c r="J560" s="897"/>
      <c r="K560" s="843" t="s">
        <v>30</v>
      </c>
      <c r="L560" s="853" t="str">
        <f>'Series 1200 Final'!H560</f>
        <v/>
      </c>
    </row>
    <row r="561" spans="1:12" x14ac:dyDescent="0.2">
      <c r="A561" s="851"/>
      <c r="B561" s="558"/>
      <c r="C561" s="897"/>
      <c r="D561" s="843"/>
      <c r="E561" s="852"/>
      <c r="F561" s="852"/>
      <c r="G561" s="852"/>
      <c r="H561" s="862"/>
      <c r="J561" s="897"/>
      <c r="K561" s="843"/>
      <c r="L561" s="862"/>
    </row>
    <row r="562" spans="1:12" x14ac:dyDescent="0.2">
      <c r="A562" s="866"/>
      <c r="B562" s="746"/>
      <c r="C562" s="900"/>
      <c r="D562" s="846"/>
      <c r="E562" s="887" t="s">
        <v>1633</v>
      </c>
      <c r="F562" s="887" t="s">
        <v>3276</v>
      </c>
      <c r="G562" s="887" t="s">
        <v>1596</v>
      </c>
      <c r="H562" s="890"/>
      <c r="J562" s="900"/>
      <c r="K562" s="846"/>
      <c r="L562" s="890"/>
    </row>
    <row r="563" spans="1:12" x14ac:dyDescent="0.2">
      <c r="A563" s="851"/>
      <c r="B563" s="558"/>
      <c r="C563" s="897"/>
      <c r="D563" s="843"/>
      <c r="E563" s="852"/>
      <c r="F563" s="852"/>
      <c r="G563" s="852"/>
      <c r="H563" s="862"/>
      <c r="J563" s="897"/>
      <c r="K563" s="843"/>
      <c r="L563" s="862"/>
    </row>
    <row r="564" spans="1:12" x14ac:dyDescent="0.2">
      <c r="A564" s="851" t="s">
        <v>3321</v>
      </c>
      <c r="B564" s="558" t="s">
        <v>3322</v>
      </c>
      <c r="C564" s="897"/>
      <c r="D564" s="843" t="s">
        <v>30</v>
      </c>
      <c r="E564" s="852">
        <v>37.67</v>
      </c>
      <c r="F564" s="852">
        <v>10.09</v>
      </c>
      <c r="G564" s="852">
        <v>10.09</v>
      </c>
      <c r="H564" s="853" t="str">
        <f>'Series 1200 Design'!H564</f>
        <v/>
      </c>
      <c r="J564" s="897"/>
      <c r="K564" s="843" t="s">
        <v>30</v>
      </c>
      <c r="L564" s="853" t="str">
        <f>'Series 1200 Final'!H564</f>
        <v/>
      </c>
    </row>
    <row r="565" spans="1:12" x14ac:dyDescent="0.2">
      <c r="A565" s="851"/>
      <c r="B565" s="558"/>
      <c r="C565" s="897"/>
      <c r="D565" s="843"/>
      <c r="E565" s="852"/>
      <c r="F565" s="852"/>
      <c r="G565" s="852"/>
      <c r="H565" s="862"/>
      <c r="J565" s="897"/>
      <c r="K565" s="843"/>
      <c r="L565" s="862"/>
    </row>
    <row r="566" spans="1:12" x14ac:dyDescent="0.2">
      <c r="A566" s="851" t="s">
        <v>3323</v>
      </c>
      <c r="B566" s="558" t="s">
        <v>3324</v>
      </c>
      <c r="C566" s="897"/>
      <c r="D566" s="843" t="s">
        <v>30</v>
      </c>
      <c r="E566" s="852">
        <v>38.270000000000003</v>
      </c>
      <c r="F566" s="852">
        <v>13</v>
      </c>
      <c r="G566" s="852">
        <v>13</v>
      </c>
      <c r="H566" s="853" t="str">
        <f>'Series 1200 Design'!H566</f>
        <v/>
      </c>
      <c r="J566" s="897"/>
      <c r="K566" s="843" t="s">
        <v>30</v>
      </c>
      <c r="L566" s="853" t="str">
        <f>'Series 1200 Final'!H566</f>
        <v/>
      </c>
    </row>
    <row r="567" spans="1:12" x14ac:dyDescent="0.2">
      <c r="A567" s="851"/>
      <c r="B567" s="558"/>
      <c r="C567" s="897"/>
      <c r="D567" s="843"/>
      <c r="E567" s="852"/>
      <c r="F567" s="852"/>
      <c r="G567" s="852"/>
      <c r="H567" s="862"/>
      <c r="J567" s="897"/>
      <c r="K567" s="843"/>
      <c r="L567" s="862"/>
    </row>
    <row r="568" spans="1:12" ht="25.5" x14ac:dyDescent="0.2">
      <c r="A568" s="851" t="s">
        <v>3325</v>
      </c>
      <c r="B568" s="687" t="s">
        <v>3326</v>
      </c>
      <c r="C568" s="901"/>
      <c r="D568" s="889" t="s">
        <v>30</v>
      </c>
      <c r="E568" s="852">
        <v>95.67</v>
      </c>
      <c r="F568" s="852">
        <v>19.09</v>
      </c>
      <c r="G568" s="852">
        <v>19.09</v>
      </c>
      <c r="H568" s="853" t="str">
        <f>'Series 1200 Design'!H568</f>
        <v/>
      </c>
      <c r="J568" s="901"/>
      <c r="K568" s="889" t="s">
        <v>30</v>
      </c>
      <c r="L568" s="853" t="str">
        <f>'Series 1200 Final'!H568</f>
        <v/>
      </c>
    </row>
    <row r="569" spans="1:12" x14ac:dyDescent="0.2">
      <c r="A569" s="851"/>
      <c r="B569" s="597"/>
      <c r="C569" s="898"/>
      <c r="D569" s="843"/>
      <c r="E569" s="852"/>
      <c r="F569" s="852"/>
      <c r="G569" s="852"/>
      <c r="H569" s="862"/>
      <c r="J569" s="898"/>
      <c r="K569" s="843"/>
      <c r="L569" s="862"/>
    </row>
    <row r="570" spans="1:12" ht="25.5" x14ac:dyDescent="0.2">
      <c r="A570" s="851" t="s">
        <v>3327</v>
      </c>
      <c r="B570" s="558" t="s">
        <v>3328</v>
      </c>
      <c r="C570" s="897"/>
      <c r="D570" s="843" t="s">
        <v>30</v>
      </c>
      <c r="E570" s="852">
        <v>98.13</v>
      </c>
      <c r="F570" s="852">
        <v>29.21</v>
      </c>
      <c r="G570" s="852">
        <v>29.21</v>
      </c>
      <c r="H570" s="853" t="str">
        <f>'Series 1200 Design'!H570</f>
        <v/>
      </c>
      <c r="J570" s="897"/>
      <c r="K570" s="843" t="s">
        <v>30</v>
      </c>
      <c r="L570" s="853" t="str">
        <f>'Series 1200 Final'!H570</f>
        <v/>
      </c>
    </row>
    <row r="571" spans="1:12" x14ac:dyDescent="0.2">
      <c r="A571" s="851"/>
      <c r="B571" s="558"/>
      <c r="C571" s="897"/>
      <c r="D571" s="843"/>
      <c r="E571" s="852"/>
      <c r="F571" s="852"/>
      <c r="G571" s="852"/>
      <c r="H571" s="850"/>
      <c r="J571" s="897"/>
      <c r="K571" s="843"/>
      <c r="L571" s="850"/>
    </row>
    <row r="572" spans="1:12" x14ac:dyDescent="0.2">
      <c r="A572" s="866"/>
      <c r="B572" s="586" t="s">
        <v>3329</v>
      </c>
      <c r="C572" s="900"/>
      <c r="D572" s="866"/>
      <c r="E572" s="887" t="s">
        <v>1747</v>
      </c>
      <c r="F572" s="887" t="s">
        <v>3122</v>
      </c>
      <c r="G572" s="887" t="s">
        <v>3123</v>
      </c>
      <c r="H572" s="888"/>
      <c r="J572" s="900"/>
      <c r="K572" s="866"/>
      <c r="L572" s="888"/>
    </row>
    <row r="573" spans="1:12" x14ac:dyDescent="0.2">
      <c r="A573" s="851"/>
      <c r="B573" s="596"/>
      <c r="C573" s="897"/>
      <c r="D573" s="851"/>
      <c r="E573" s="883"/>
      <c r="F573" s="883"/>
      <c r="G573" s="883"/>
      <c r="H573" s="884"/>
      <c r="J573" s="897"/>
      <c r="K573" s="851"/>
      <c r="L573" s="884"/>
    </row>
    <row r="574" spans="1:12" ht="25.5" x14ac:dyDescent="0.2">
      <c r="A574" s="851" t="s">
        <v>3330</v>
      </c>
      <c r="B574" s="558" t="s">
        <v>3125</v>
      </c>
      <c r="C574" s="897"/>
      <c r="D574" s="851" t="s">
        <v>451</v>
      </c>
      <c r="E574" s="852" t="s">
        <v>403</v>
      </c>
      <c r="F574" s="852" t="s">
        <v>403</v>
      </c>
      <c r="G574" s="852" t="s">
        <v>403</v>
      </c>
      <c r="H574" s="853" t="str">
        <f>'Series 1200 Design'!H574</f>
        <v/>
      </c>
      <c r="J574" s="897"/>
      <c r="K574" s="851" t="s">
        <v>451</v>
      </c>
      <c r="L574" s="853" t="str">
        <f>'Series 1200 Final'!H574</f>
        <v/>
      </c>
    </row>
    <row r="575" spans="1:12" x14ac:dyDescent="0.2">
      <c r="A575" s="851"/>
      <c r="B575" s="558"/>
      <c r="C575" s="897"/>
      <c r="D575" s="851"/>
      <c r="E575" s="852"/>
      <c r="F575" s="852"/>
      <c r="G575" s="852"/>
      <c r="H575" s="862"/>
      <c r="J575" s="897"/>
      <c r="K575" s="851"/>
      <c r="L575" s="862"/>
    </row>
    <row r="576" spans="1:12" x14ac:dyDescent="0.2">
      <c r="A576" s="851" t="s">
        <v>3331</v>
      </c>
      <c r="B576" s="558" t="s">
        <v>3127</v>
      </c>
      <c r="C576" s="897"/>
      <c r="D576" s="851" t="s">
        <v>401</v>
      </c>
      <c r="E576" s="852" t="s">
        <v>403</v>
      </c>
      <c r="F576" s="852" t="s">
        <v>403</v>
      </c>
      <c r="G576" s="852" t="s">
        <v>403</v>
      </c>
      <c r="H576" s="853" t="str">
        <f>'Series 1200 Design'!H576</f>
        <v/>
      </c>
      <c r="J576" s="897"/>
      <c r="K576" s="851" t="s">
        <v>401</v>
      </c>
      <c r="L576" s="853" t="str">
        <f>'Series 1200 Final'!H576</f>
        <v/>
      </c>
    </row>
    <row r="577" spans="1:12" x14ac:dyDescent="0.2">
      <c r="A577" s="851"/>
      <c r="B577" s="558"/>
      <c r="C577" s="897"/>
      <c r="D577" s="851"/>
      <c r="E577" s="852"/>
      <c r="F577" s="852"/>
      <c r="G577" s="852"/>
      <c r="H577" s="862"/>
      <c r="J577" s="897"/>
      <c r="K577" s="851"/>
      <c r="L577" s="862"/>
    </row>
    <row r="578" spans="1:12" ht="25.5" x14ac:dyDescent="0.2">
      <c r="A578" s="851" t="s">
        <v>3332</v>
      </c>
      <c r="B578" s="558" t="s">
        <v>3129</v>
      </c>
      <c r="C578" s="897"/>
      <c r="D578" s="851" t="s">
        <v>451</v>
      </c>
      <c r="E578" s="852" t="s">
        <v>403</v>
      </c>
      <c r="F578" s="852" t="s">
        <v>403</v>
      </c>
      <c r="G578" s="852" t="s">
        <v>403</v>
      </c>
      <c r="H578" s="853" t="str">
        <f>'Series 1200 Design'!H578</f>
        <v/>
      </c>
      <c r="J578" s="897"/>
      <c r="K578" s="851" t="s">
        <v>451</v>
      </c>
      <c r="L578" s="853" t="str">
        <f>'Series 1200 Final'!H578</f>
        <v/>
      </c>
    </row>
    <row r="579" spans="1:12" x14ac:dyDescent="0.2">
      <c r="A579" s="851"/>
      <c r="B579" s="558"/>
      <c r="C579" s="897"/>
      <c r="D579" s="851"/>
      <c r="E579" s="852"/>
      <c r="F579" s="852"/>
      <c r="G579" s="852"/>
      <c r="H579" s="862"/>
      <c r="J579" s="897"/>
      <c r="K579" s="851"/>
      <c r="L579" s="862"/>
    </row>
    <row r="580" spans="1:12" ht="25.5" x14ac:dyDescent="0.2">
      <c r="A580" s="851" t="s">
        <v>3333</v>
      </c>
      <c r="B580" s="558" t="s">
        <v>3131</v>
      </c>
      <c r="C580" s="897"/>
      <c r="D580" s="851" t="s">
        <v>451</v>
      </c>
      <c r="E580" s="852" t="s">
        <v>403</v>
      </c>
      <c r="F580" s="852" t="s">
        <v>403</v>
      </c>
      <c r="G580" s="852" t="s">
        <v>403</v>
      </c>
      <c r="H580" s="853" t="str">
        <f>'Series 1200 Design'!H580</f>
        <v/>
      </c>
      <c r="J580" s="897"/>
      <c r="K580" s="851" t="s">
        <v>451</v>
      </c>
      <c r="L580" s="853" t="str">
        <f>'Series 1200 Final'!H580</f>
        <v/>
      </c>
    </row>
    <row r="581" spans="1:12" x14ac:dyDescent="0.2">
      <c r="A581" s="851"/>
      <c r="B581" s="558"/>
      <c r="C581" s="897"/>
      <c r="D581" s="851"/>
      <c r="E581" s="852"/>
      <c r="F581" s="852"/>
      <c r="G581" s="852"/>
      <c r="H581" s="862"/>
      <c r="J581" s="897"/>
      <c r="K581" s="851"/>
      <c r="L581" s="862"/>
    </row>
    <row r="582" spans="1:12" ht="25.5" x14ac:dyDescent="0.2">
      <c r="A582" s="851" t="s">
        <v>3334</v>
      </c>
      <c r="B582" s="558" t="s">
        <v>3133</v>
      </c>
      <c r="C582" s="897"/>
      <c r="D582" s="851" t="s">
        <v>451</v>
      </c>
      <c r="E582" s="852" t="s">
        <v>403</v>
      </c>
      <c r="F582" s="852" t="s">
        <v>403</v>
      </c>
      <c r="G582" s="852" t="s">
        <v>403</v>
      </c>
      <c r="H582" s="853" t="str">
        <f>'Series 1200 Design'!H582</f>
        <v/>
      </c>
      <c r="J582" s="897"/>
      <c r="K582" s="851" t="s">
        <v>451</v>
      </c>
      <c r="L582" s="853" t="str">
        <f>'Series 1200 Final'!H582</f>
        <v/>
      </c>
    </row>
    <row r="583" spans="1:12" x14ac:dyDescent="0.2">
      <c r="A583" s="851"/>
      <c r="B583" s="558"/>
      <c r="C583" s="897"/>
      <c r="D583" s="851"/>
      <c r="E583" s="852"/>
      <c r="F583" s="852"/>
      <c r="G583" s="852"/>
      <c r="H583" s="862"/>
      <c r="J583" s="897"/>
      <c r="K583" s="851"/>
      <c r="L583" s="862"/>
    </row>
    <row r="584" spans="1:12" ht="25.5" x14ac:dyDescent="0.2">
      <c r="A584" s="851" t="s">
        <v>3335</v>
      </c>
      <c r="B584" s="687" t="s">
        <v>3135</v>
      </c>
      <c r="C584" s="901"/>
      <c r="D584" s="877" t="s">
        <v>451</v>
      </c>
      <c r="E584" s="852" t="s">
        <v>403</v>
      </c>
      <c r="F584" s="852" t="s">
        <v>403</v>
      </c>
      <c r="G584" s="852" t="s">
        <v>403</v>
      </c>
      <c r="H584" s="853" t="str">
        <f>'Series 1200 Design'!H584</f>
        <v/>
      </c>
      <c r="J584" s="901"/>
      <c r="K584" s="877" t="s">
        <v>451</v>
      </c>
      <c r="L584" s="853" t="str">
        <f>'Series 1200 Final'!H584</f>
        <v/>
      </c>
    </row>
    <row r="585" spans="1:12" x14ac:dyDescent="0.2">
      <c r="A585" s="851"/>
      <c r="B585" s="558"/>
      <c r="C585" s="897"/>
      <c r="D585" s="851"/>
      <c r="E585" s="852"/>
      <c r="F585" s="852"/>
      <c r="G585" s="852"/>
      <c r="H585" s="862"/>
      <c r="J585" s="897"/>
      <c r="K585" s="851"/>
      <c r="L585" s="862"/>
    </row>
    <row r="586" spans="1:12" ht="25.5" x14ac:dyDescent="0.2">
      <c r="A586" s="851" t="s">
        <v>3336</v>
      </c>
      <c r="B586" s="558" t="s">
        <v>3137</v>
      </c>
      <c r="C586" s="897"/>
      <c r="D586" s="851" t="s">
        <v>451</v>
      </c>
      <c r="E586" s="852" t="s">
        <v>403</v>
      </c>
      <c r="F586" s="852" t="s">
        <v>403</v>
      </c>
      <c r="G586" s="852" t="s">
        <v>403</v>
      </c>
      <c r="H586" s="853" t="str">
        <f>'Series 1200 Design'!H586</f>
        <v/>
      </c>
      <c r="J586" s="897"/>
      <c r="K586" s="851" t="s">
        <v>451</v>
      </c>
      <c r="L586" s="853" t="str">
        <f>'Series 1200 Final'!H586</f>
        <v/>
      </c>
    </row>
    <row r="587" spans="1:12" x14ac:dyDescent="0.2">
      <c r="A587" s="851"/>
      <c r="B587" s="558"/>
      <c r="C587" s="897"/>
      <c r="D587" s="851"/>
      <c r="E587" s="852"/>
      <c r="F587" s="852"/>
      <c r="G587" s="852"/>
      <c r="H587" s="862"/>
      <c r="J587" s="897"/>
      <c r="K587" s="851"/>
      <c r="L587" s="862"/>
    </row>
    <row r="588" spans="1:12" ht="25.5" x14ac:dyDescent="0.2">
      <c r="A588" s="851" t="s">
        <v>3337</v>
      </c>
      <c r="B588" s="558" t="s">
        <v>3139</v>
      </c>
      <c r="C588" s="897"/>
      <c r="D588" s="851" t="s">
        <v>451</v>
      </c>
      <c r="E588" s="852" t="s">
        <v>403</v>
      </c>
      <c r="F588" s="852" t="s">
        <v>403</v>
      </c>
      <c r="G588" s="852" t="s">
        <v>403</v>
      </c>
      <c r="H588" s="853" t="str">
        <f>'Series 1200 Design'!H588</f>
        <v/>
      </c>
      <c r="J588" s="897"/>
      <c r="K588" s="851" t="s">
        <v>451</v>
      </c>
      <c r="L588" s="853" t="str">
        <f>'Series 1200 Final'!H588</f>
        <v/>
      </c>
    </row>
    <row r="589" spans="1:12" x14ac:dyDescent="0.2">
      <c r="A589" s="851"/>
      <c r="B589" s="558"/>
      <c r="C589" s="897"/>
      <c r="D589" s="851"/>
      <c r="E589" s="852"/>
      <c r="F589" s="852"/>
      <c r="G589" s="852"/>
      <c r="H589" s="862"/>
      <c r="J589" s="897"/>
      <c r="K589" s="851"/>
      <c r="L589" s="862"/>
    </row>
    <row r="590" spans="1:12" ht="25.5" x14ac:dyDescent="0.2">
      <c r="A590" s="851" t="s">
        <v>3338</v>
      </c>
      <c r="B590" s="687" t="s">
        <v>3141</v>
      </c>
      <c r="C590" s="897"/>
      <c r="D590" s="851" t="s">
        <v>451</v>
      </c>
      <c r="E590" s="852" t="s">
        <v>403</v>
      </c>
      <c r="F590" s="852" t="s">
        <v>403</v>
      </c>
      <c r="G590" s="852" t="s">
        <v>403</v>
      </c>
      <c r="H590" s="853" t="str">
        <f>'Series 1200 Design'!H590</f>
        <v/>
      </c>
      <c r="J590" s="897"/>
      <c r="K590" s="851" t="s">
        <v>451</v>
      </c>
      <c r="L590" s="853" t="str">
        <f>'Series 1200 Final'!H590</f>
        <v/>
      </c>
    </row>
    <row r="591" spans="1:12" x14ac:dyDescent="0.2">
      <c r="A591" s="851"/>
      <c r="B591" s="558"/>
      <c r="C591" s="901"/>
      <c r="D591" s="851"/>
      <c r="E591" s="852"/>
      <c r="F591" s="852"/>
      <c r="G591" s="852"/>
      <c r="H591" s="862"/>
      <c r="J591" s="901"/>
      <c r="K591" s="851"/>
      <c r="L591" s="862"/>
    </row>
    <row r="592" spans="1:12" ht="25.5" x14ac:dyDescent="0.2">
      <c r="A592" s="851" t="s">
        <v>3339</v>
      </c>
      <c r="B592" s="687" t="s">
        <v>3143</v>
      </c>
      <c r="C592" s="897"/>
      <c r="D592" s="851" t="s">
        <v>451</v>
      </c>
      <c r="E592" s="852" t="s">
        <v>403</v>
      </c>
      <c r="F592" s="852" t="s">
        <v>403</v>
      </c>
      <c r="G592" s="852" t="s">
        <v>403</v>
      </c>
      <c r="H592" s="853" t="str">
        <f>'Series 1200 Design'!H592</f>
        <v/>
      </c>
      <c r="J592" s="897"/>
      <c r="K592" s="851" t="s">
        <v>451</v>
      </c>
      <c r="L592" s="853" t="str">
        <f>'Series 1200 Final'!H592</f>
        <v/>
      </c>
    </row>
    <row r="593" spans="1:12" x14ac:dyDescent="0.2">
      <c r="A593" s="851"/>
      <c r="B593" s="558"/>
      <c r="C593" s="901"/>
      <c r="D593" s="851"/>
      <c r="E593" s="852"/>
      <c r="F593" s="852"/>
      <c r="G593" s="852"/>
      <c r="H593" s="862"/>
      <c r="J593" s="901"/>
      <c r="K593" s="851"/>
      <c r="L593" s="862"/>
    </row>
    <row r="594" spans="1:12" ht="25.5" x14ac:dyDescent="0.2">
      <c r="A594" s="851" t="s">
        <v>3340</v>
      </c>
      <c r="B594" s="558" t="s">
        <v>3145</v>
      </c>
      <c r="C594" s="897"/>
      <c r="D594" s="851" t="s">
        <v>451</v>
      </c>
      <c r="E594" s="852" t="s">
        <v>403</v>
      </c>
      <c r="F594" s="852" t="s">
        <v>403</v>
      </c>
      <c r="G594" s="852" t="s">
        <v>403</v>
      </c>
      <c r="H594" s="853" t="str">
        <f>'Series 1200 Design'!H594</f>
        <v/>
      </c>
      <c r="J594" s="897"/>
      <c r="K594" s="851" t="s">
        <v>451</v>
      </c>
      <c r="L594" s="853" t="str">
        <f>'Series 1200 Final'!H594</f>
        <v/>
      </c>
    </row>
    <row r="595" spans="1:12" x14ac:dyDescent="0.2">
      <c r="A595" s="851"/>
      <c r="B595" s="558"/>
      <c r="C595" s="897"/>
      <c r="D595" s="851"/>
      <c r="E595" s="852"/>
      <c r="F595" s="852"/>
      <c r="G595" s="852"/>
      <c r="H595" s="862"/>
      <c r="J595" s="897"/>
      <c r="K595" s="851"/>
      <c r="L595" s="862"/>
    </row>
    <row r="596" spans="1:12" ht="25.5" x14ac:dyDescent="0.2">
      <c r="A596" s="851" t="s">
        <v>3341</v>
      </c>
      <c r="B596" s="558" t="s">
        <v>3147</v>
      </c>
      <c r="C596" s="897"/>
      <c r="D596" s="851" t="s">
        <v>451</v>
      </c>
      <c r="E596" s="852" t="s">
        <v>403</v>
      </c>
      <c r="F596" s="852" t="s">
        <v>403</v>
      </c>
      <c r="G596" s="852" t="s">
        <v>403</v>
      </c>
      <c r="H596" s="853" t="str">
        <f>'Series 1200 Design'!H596</f>
        <v/>
      </c>
      <c r="J596" s="897"/>
      <c r="K596" s="851" t="s">
        <v>451</v>
      </c>
      <c r="L596" s="853" t="str">
        <f>'Series 1200 Final'!H596</f>
        <v/>
      </c>
    </row>
    <row r="597" spans="1:12" x14ac:dyDescent="0.2">
      <c r="A597" s="851"/>
      <c r="B597" s="687"/>
      <c r="C597" s="897"/>
      <c r="D597" s="851"/>
      <c r="E597" s="852"/>
      <c r="F597" s="852"/>
      <c r="G597" s="852"/>
      <c r="H597" s="862"/>
      <c r="J597" s="897"/>
      <c r="K597" s="851"/>
      <c r="L597" s="862"/>
    </row>
    <row r="598" spans="1:12" ht="25.5" x14ac:dyDescent="0.2">
      <c r="A598" s="851" t="s">
        <v>3342</v>
      </c>
      <c r="B598" s="687" t="s">
        <v>3149</v>
      </c>
      <c r="C598" s="901"/>
      <c r="D598" s="851" t="s">
        <v>451</v>
      </c>
      <c r="E598" s="852" t="s">
        <v>403</v>
      </c>
      <c r="F598" s="852" t="s">
        <v>403</v>
      </c>
      <c r="G598" s="852" t="s">
        <v>403</v>
      </c>
      <c r="H598" s="853" t="str">
        <f>'Series 1200 Design'!H598</f>
        <v/>
      </c>
      <c r="J598" s="901"/>
      <c r="K598" s="851" t="s">
        <v>451</v>
      </c>
      <c r="L598" s="853" t="str">
        <f>'Series 1200 Final'!H598</f>
        <v/>
      </c>
    </row>
    <row r="599" spans="1:12" x14ac:dyDescent="0.2">
      <c r="A599" s="851"/>
      <c r="B599" s="558"/>
      <c r="C599" s="901"/>
      <c r="D599" s="851"/>
      <c r="E599" s="852"/>
      <c r="F599" s="852"/>
      <c r="G599" s="852"/>
      <c r="H599" s="862"/>
      <c r="J599" s="901"/>
      <c r="K599" s="851"/>
      <c r="L599" s="862"/>
    </row>
    <row r="600" spans="1:12" ht="25.5" x14ac:dyDescent="0.2">
      <c r="A600" s="851" t="s">
        <v>3343</v>
      </c>
      <c r="B600" s="558" t="s">
        <v>3151</v>
      </c>
      <c r="C600" s="897"/>
      <c r="D600" s="851" t="s">
        <v>451</v>
      </c>
      <c r="E600" s="852" t="s">
        <v>403</v>
      </c>
      <c r="F600" s="852" t="s">
        <v>403</v>
      </c>
      <c r="G600" s="852" t="s">
        <v>403</v>
      </c>
      <c r="H600" s="853" t="str">
        <f>'Series 1200 Design'!H600</f>
        <v/>
      </c>
      <c r="J600" s="897"/>
      <c r="K600" s="851" t="s">
        <v>451</v>
      </c>
      <c r="L600" s="853" t="str">
        <f>'Series 1200 Final'!H600</f>
        <v/>
      </c>
    </row>
    <row r="601" spans="1:12" x14ac:dyDescent="0.2">
      <c r="A601" s="851"/>
      <c r="B601" s="558"/>
      <c r="C601" s="897"/>
      <c r="D601" s="851"/>
      <c r="E601" s="852"/>
      <c r="F601" s="852"/>
      <c r="G601" s="852"/>
      <c r="H601" s="862"/>
      <c r="J601" s="897"/>
      <c r="K601" s="851"/>
      <c r="L601" s="862"/>
    </row>
    <row r="602" spans="1:12" ht="25.5" x14ac:dyDescent="0.2">
      <c r="A602" s="851" t="s">
        <v>3344</v>
      </c>
      <c r="B602" s="558" t="s">
        <v>3154</v>
      </c>
      <c r="C602" s="897"/>
      <c r="D602" s="851" t="s">
        <v>451</v>
      </c>
      <c r="E602" s="852" t="s">
        <v>403</v>
      </c>
      <c r="F602" s="852" t="s">
        <v>403</v>
      </c>
      <c r="G602" s="852" t="s">
        <v>403</v>
      </c>
      <c r="H602" s="853" t="str">
        <f>'Series 1200 Design'!H602</f>
        <v/>
      </c>
      <c r="J602" s="897"/>
      <c r="K602" s="851" t="s">
        <v>451</v>
      </c>
      <c r="L602" s="853" t="str">
        <f>'Series 1200 Final'!H602</f>
        <v/>
      </c>
    </row>
    <row r="603" spans="1:12" x14ac:dyDescent="0.2">
      <c r="A603" s="851"/>
      <c r="B603" s="558"/>
      <c r="C603" s="897"/>
      <c r="D603" s="851"/>
      <c r="E603" s="852"/>
      <c r="F603" s="852"/>
      <c r="G603" s="852"/>
      <c r="H603" s="862"/>
      <c r="J603" s="897"/>
      <c r="K603" s="851"/>
      <c r="L603" s="862"/>
    </row>
    <row r="604" spans="1:12" ht="25.5" x14ac:dyDescent="0.2">
      <c r="A604" s="851" t="s">
        <v>3345</v>
      </c>
      <c r="B604" s="558" t="s">
        <v>3156</v>
      </c>
      <c r="C604" s="897"/>
      <c r="D604" s="851" t="s">
        <v>451</v>
      </c>
      <c r="E604" s="852" t="s">
        <v>403</v>
      </c>
      <c r="F604" s="852" t="s">
        <v>403</v>
      </c>
      <c r="G604" s="852" t="s">
        <v>403</v>
      </c>
      <c r="H604" s="853" t="str">
        <f>'Series 1200 Design'!H604</f>
        <v/>
      </c>
      <c r="J604" s="897"/>
      <c r="K604" s="851" t="s">
        <v>451</v>
      </c>
      <c r="L604" s="853" t="str">
        <f>'Series 1200 Final'!H604</f>
        <v/>
      </c>
    </row>
    <row r="605" spans="1:12" x14ac:dyDescent="0.2">
      <c r="A605" s="851"/>
      <c r="B605" s="558"/>
      <c r="C605" s="897"/>
      <c r="D605" s="851"/>
      <c r="E605" s="852"/>
      <c r="F605" s="852"/>
      <c r="G605" s="852"/>
      <c r="H605" s="862"/>
      <c r="J605" s="897"/>
      <c r="K605" s="851"/>
      <c r="L605" s="862"/>
    </row>
    <row r="606" spans="1:12" ht="25.5" x14ac:dyDescent="0.2">
      <c r="A606" s="851" t="s">
        <v>3346</v>
      </c>
      <c r="B606" s="558" t="s">
        <v>3158</v>
      </c>
      <c r="C606" s="897"/>
      <c r="D606" s="851" t="s">
        <v>451</v>
      </c>
      <c r="E606" s="852" t="s">
        <v>403</v>
      </c>
      <c r="F606" s="852" t="s">
        <v>403</v>
      </c>
      <c r="G606" s="852" t="s">
        <v>403</v>
      </c>
      <c r="H606" s="853" t="str">
        <f>'Series 1200 Design'!H606</f>
        <v/>
      </c>
      <c r="J606" s="897"/>
      <c r="K606" s="851" t="s">
        <v>451</v>
      </c>
      <c r="L606" s="853" t="str">
        <f>'Series 1200 Final'!H606</f>
        <v/>
      </c>
    </row>
    <row r="607" spans="1:12" x14ac:dyDescent="0.2">
      <c r="A607" s="851"/>
      <c r="B607" s="558"/>
      <c r="C607" s="897"/>
      <c r="D607" s="851"/>
      <c r="E607" s="852"/>
      <c r="F607" s="852"/>
      <c r="G607" s="852"/>
      <c r="H607" s="862"/>
      <c r="J607" s="897"/>
      <c r="K607" s="851"/>
      <c r="L607" s="862"/>
    </row>
    <row r="608" spans="1:12" ht="25.5" x14ac:dyDescent="0.2">
      <c r="A608" s="851" t="s">
        <v>3347</v>
      </c>
      <c r="B608" s="687" t="s">
        <v>3160</v>
      </c>
      <c r="C608" s="897"/>
      <c r="D608" s="851" t="s">
        <v>451</v>
      </c>
      <c r="E608" s="852" t="s">
        <v>403</v>
      </c>
      <c r="F608" s="852" t="s">
        <v>403</v>
      </c>
      <c r="G608" s="852" t="s">
        <v>403</v>
      </c>
      <c r="H608" s="853" t="str">
        <f>'Series 1200 Design'!H608</f>
        <v/>
      </c>
      <c r="J608" s="897"/>
      <c r="K608" s="851" t="s">
        <v>451</v>
      </c>
      <c r="L608" s="853" t="str">
        <f>'Series 1200 Final'!H608</f>
        <v/>
      </c>
    </row>
    <row r="609" spans="1:12" x14ac:dyDescent="0.2">
      <c r="A609" s="851"/>
      <c r="B609" s="558"/>
      <c r="C609" s="901"/>
      <c r="D609" s="851"/>
      <c r="E609" s="852"/>
      <c r="F609" s="852"/>
      <c r="G609" s="852"/>
      <c r="H609" s="862"/>
      <c r="J609" s="901"/>
      <c r="K609" s="851"/>
      <c r="L609" s="862"/>
    </row>
    <row r="610" spans="1:12" ht="25.5" x14ac:dyDescent="0.2">
      <c r="A610" s="851" t="s">
        <v>3348</v>
      </c>
      <c r="B610" s="558" t="s">
        <v>3162</v>
      </c>
      <c r="C610" s="897"/>
      <c r="D610" s="851" t="s">
        <v>451</v>
      </c>
      <c r="E610" s="852" t="s">
        <v>403</v>
      </c>
      <c r="F610" s="852" t="s">
        <v>403</v>
      </c>
      <c r="G610" s="852" t="s">
        <v>403</v>
      </c>
      <c r="H610" s="853" t="str">
        <f>'Series 1200 Design'!H610</f>
        <v/>
      </c>
      <c r="J610" s="897"/>
      <c r="K610" s="851" t="s">
        <v>451</v>
      </c>
      <c r="L610" s="853" t="str">
        <f>'Series 1200 Final'!H610</f>
        <v/>
      </c>
    </row>
    <row r="611" spans="1:12" x14ac:dyDescent="0.2">
      <c r="A611" s="851"/>
      <c r="B611" s="558"/>
      <c r="C611" s="897"/>
      <c r="D611" s="851"/>
      <c r="E611" s="852"/>
      <c r="F611" s="852"/>
      <c r="G611" s="852"/>
      <c r="H611" s="862"/>
      <c r="J611" s="897"/>
      <c r="K611" s="851"/>
      <c r="L611" s="862"/>
    </row>
    <row r="612" spans="1:12" ht="25.5" x14ac:dyDescent="0.2">
      <c r="A612" s="851" t="s">
        <v>3349</v>
      </c>
      <c r="B612" s="558" t="s">
        <v>3164</v>
      </c>
      <c r="C612" s="897"/>
      <c r="D612" s="851" t="s">
        <v>451</v>
      </c>
      <c r="E612" s="852" t="s">
        <v>403</v>
      </c>
      <c r="F612" s="852" t="s">
        <v>403</v>
      </c>
      <c r="G612" s="852" t="s">
        <v>403</v>
      </c>
      <c r="H612" s="853" t="str">
        <f>'Series 1200 Design'!H612</f>
        <v/>
      </c>
      <c r="J612" s="897"/>
      <c r="K612" s="851" t="s">
        <v>451</v>
      </c>
      <c r="L612" s="853" t="str">
        <f>'Series 1200 Final'!H612</f>
        <v/>
      </c>
    </row>
    <row r="613" spans="1:12" x14ac:dyDescent="0.2">
      <c r="A613" s="851"/>
      <c r="B613" s="597"/>
      <c r="C613" s="897"/>
      <c r="D613" s="851"/>
      <c r="E613" s="852"/>
      <c r="F613" s="852"/>
      <c r="G613" s="852"/>
      <c r="H613" s="862"/>
      <c r="J613" s="897"/>
      <c r="K613" s="851"/>
      <c r="L613" s="862"/>
    </row>
    <row r="614" spans="1:12" ht="25.5" x14ac:dyDescent="0.2">
      <c r="A614" s="851" t="s">
        <v>3350</v>
      </c>
      <c r="B614" s="558" t="s">
        <v>3166</v>
      </c>
      <c r="C614" s="898"/>
      <c r="D614" s="851" t="s">
        <v>451</v>
      </c>
      <c r="E614" s="852" t="s">
        <v>403</v>
      </c>
      <c r="F614" s="852" t="s">
        <v>403</v>
      </c>
      <c r="G614" s="852" t="s">
        <v>403</v>
      </c>
      <c r="H614" s="853" t="str">
        <f>'Series 1200 Design'!H614</f>
        <v/>
      </c>
      <c r="J614" s="898"/>
      <c r="K614" s="851" t="s">
        <v>451</v>
      </c>
      <c r="L614" s="853" t="str">
        <f>'Series 1200 Final'!H614</f>
        <v/>
      </c>
    </row>
    <row r="615" spans="1:12" x14ac:dyDescent="0.2">
      <c r="A615" s="851"/>
      <c r="B615" s="558"/>
      <c r="C615" s="897"/>
      <c r="D615" s="851"/>
      <c r="E615" s="852"/>
      <c r="F615" s="852"/>
      <c r="G615" s="852"/>
      <c r="H615" s="862"/>
      <c r="J615" s="897"/>
      <c r="K615" s="851"/>
      <c r="L615" s="862"/>
    </row>
    <row r="616" spans="1:12" ht="25.5" x14ac:dyDescent="0.2">
      <c r="A616" s="851" t="s">
        <v>3351</v>
      </c>
      <c r="B616" s="558" t="s">
        <v>3168</v>
      </c>
      <c r="C616" s="897"/>
      <c r="D616" s="851" t="s">
        <v>451</v>
      </c>
      <c r="E616" s="852" t="s">
        <v>403</v>
      </c>
      <c r="F616" s="852" t="s">
        <v>403</v>
      </c>
      <c r="G616" s="852" t="s">
        <v>403</v>
      </c>
      <c r="H616" s="853" t="str">
        <f>'Series 1200 Design'!H616</f>
        <v/>
      </c>
      <c r="J616" s="897"/>
      <c r="K616" s="851" t="s">
        <v>451</v>
      </c>
      <c r="L616" s="853" t="str">
        <f>'Series 1200 Final'!H616</f>
        <v/>
      </c>
    </row>
    <row r="617" spans="1:12" x14ac:dyDescent="0.2">
      <c r="A617" s="851"/>
      <c r="B617" s="558"/>
      <c r="C617" s="897"/>
      <c r="D617" s="851"/>
      <c r="E617" s="852"/>
      <c r="F617" s="852"/>
      <c r="G617" s="852"/>
      <c r="H617" s="862"/>
      <c r="J617" s="897"/>
      <c r="K617" s="851"/>
      <c r="L617" s="862"/>
    </row>
    <row r="618" spans="1:12" ht="25.5" x14ac:dyDescent="0.2">
      <c r="A618" s="851" t="s">
        <v>3352</v>
      </c>
      <c r="B618" s="558" t="s">
        <v>3170</v>
      </c>
      <c r="C618" s="897"/>
      <c r="D618" s="851" t="s">
        <v>451</v>
      </c>
      <c r="E618" s="852" t="s">
        <v>403</v>
      </c>
      <c r="F618" s="852" t="s">
        <v>403</v>
      </c>
      <c r="G618" s="852" t="s">
        <v>403</v>
      </c>
      <c r="H618" s="853" t="str">
        <f>'Series 1200 Design'!H618</f>
        <v/>
      </c>
      <c r="J618" s="897"/>
      <c r="K618" s="851" t="s">
        <v>451</v>
      </c>
      <c r="L618" s="853" t="str">
        <f>'Series 1200 Final'!H618</f>
        <v/>
      </c>
    </row>
    <row r="619" spans="1:12" x14ac:dyDescent="0.2">
      <c r="A619" s="851"/>
      <c r="B619" s="558"/>
      <c r="C619" s="897"/>
      <c r="D619" s="851"/>
      <c r="E619" s="852"/>
      <c r="F619" s="852"/>
      <c r="G619" s="852"/>
      <c r="H619" s="862"/>
      <c r="J619" s="897"/>
      <c r="K619" s="851"/>
      <c r="L619" s="862"/>
    </row>
    <row r="620" spans="1:12" ht="25.5" x14ac:dyDescent="0.2">
      <c r="A620" s="851" t="s">
        <v>3353</v>
      </c>
      <c r="B620" s="558" t="s">
        <v>3172</v>
      </c>
      <c r="C620" s="897"/>
      <c r="D620" s="851" t="s">
        <v>451</v>
      </c>
      <c r="E620" s="852" t="s">
        <v>403</v>
      </c>
      <c r="F620" s="852" t="s">
        <v>403</v>
      </c>
      <c r="G620" s="852" t="s">
        <v>403</v>
      </c>
      <c r="H620" s="853" t="str">
        <f>'Series 1200 Design'!H620</f>
        <v/>
      </c>
      <c r="J620" s="897"/>
      <c r="K620" s="851" t="s">
        <v>451</v>
      </c>
      <c r="L620" s="853" t="str">
        <f>'Series 1200 Final'!H620</f>
        <v/>
      </c>
    </row>
    <row r="621" spans="1:12" x14ac:dyDescent="0.2">
      <c r="A621" s="851"/>
      <c r="B621" s="558"/>
      <c r="C621" s="897"/>
      <c r="D621" s="851"/>
      <c r="E621" s="852"/>
      <c r="F621" s="852"/>
      <c r="G621" s="852"/>
      <c r="H621" s="862"/>
      <c r="J621" s="897"/>
      <c r="K621" s="851"/>
      <c r="L621" s="862"/>
    </row>
    <row r="622" spans="1:12" ht="25.5" x14ac:dyDescent="0.2">
      <c r="A622" s="851" t="s">
        <v>3354</v>
      </c>
      <c r="B622" s="558" t="s">
        <v>3174</v>
      </c>
      <c r="C622" s="897"/>
      <c r="D622" s="851" t="s">
        <v>451</v>
      </c>
      <c r="E622" s="852" t="s">
        <v>403</v>
      </c>
      <c r="F622" s="852" t="s">
        <v>403</v>
      </c>
      <c r="G622" s="852" t="s">
        <v>403</v>
      </c>
      <c r="H622" s="853" t="str">
        <f>'Series 1200 Design'!H622</f>
        <v/>
      </c>
      <c r="J622" s="897"/>
      <c r="K622" s="851" t="s">
        <v>451</v>
      </c>
      <c r="L622" s="853" t="str">
        <f>'Series 1200 Final'!H622</f>
        <v/>
      </c>
    </row>
    <row r="623" spans="1:12" x14ac:dyDescent="0.2">
      <c r="A623" s="851"/>
      <c r="B623" s="558"/>
      <c r="C623" s="897"/>
      <c r="D623" s="851"/>
      <c r="E623" s="852"/>
      <c r="F623" s="852"/>
      <c r="G623" s="852"/>
      <c r="H623" s="862"/>
      <c r="J623" s="897"/>
      <c r="K623" s="851"/>
      <c r="L623" s="862"/>
    </row>
    <row r="624" spans="1:12" ht="25.5" x14ac:dyDescent="0.2">
      <c r="A624" s="851" t="s">
        <v>3355</v>
      </c>
      <c r="B624" s="558" t="s">
        <v>3176</v>
      </c>
      <c r="C624" s="897"/>
      <c r="D624" s="851" t="s">
        <v>451</v>
      </c>
      <c r="E624" s="852" t="s">
        <v>403</v>
      </c>
      <c r="F624" s="852" t="s">
        <v>403</v>
      </c>
      <c r="G624" s="852" t="s">
        <v>403</v>
      </c>
      <c r="H624" s="853" t="str">
        <f>'Series 1200 Design'!H624</f>
        <v/>
      </c>
      <c r="J624" s="897"/>
      <c r="K624" s="851" t="s">
        <v>451</v>
      </c>
      <c r="L624" s="853" t="str">
        <f>'Series 1200 Final'!H624</f>
        <v/>
      </c>
    </row>
    <row r="625" spans="1:12" x14ac:dyDescent="0.2">
      <c r="A625" s="851"/>
      <c r="B625" s="558"/>
      <c r="C625" s="897"/>
      <c r="D625" s="851"/>
      <c r="E625" s="852"/>
      <c r="F625" s="852"/>
      <c r="G625" s="852"/>
      <c r="H625" s="862"/>
      <c r="J625" s="897"/>
      <c r="K625" s="851"/>
      <c r="L625" s="862"/>
    </row>
    <row r="626" spans="1:12" ht="25.5" x14ac:dyDescent="0.2">
      <c r="A626" s="851" t="s">
        <v>3356</v>
      </c>
      <c r="B626" s="558" t="s">
        <v>3178</v>
      </c>
      <c r="C626" s="897"/>
      <c r="D626" s="851" t="s">
        <v>451</v>
      </c>
      <c r="E626" s="852" t="s">
        <v>403</v>
      </c>
      <c r="F626" s="852" t="s">
        <v>403</v>
      </c>
      <c r="G626" s="852" t="s">
        <v>403</v>
      </c>
      <c r="H626" s="853" t="str">
        <f>'Series 1200 Design'!H626</f>
        <v/>
      </c>
      <c r="J626" s="897"/>
      <c r="K626" s="851" t="s">
        <v>451</v>
      </c>
      <c r="L626" s="853" t="str">
        <f>'Series 1200 Final'!H626</f>
        <v/>
      </c>
    </row>
    <row r="627" spans="1:12" x14ac:dyDescent="0.2">
      <c r="A627" s="851"/>
      <c r="B627" s="558"/>
      <c r="C627" s="897"/>
      <c r="D627" s="851"/>
      <c r="E627" s="852"/>
      <c r="F627" s="852"/>
      <c r="G627" s="852"/>
      <c r="H627" s="862"/>
      <c r="J627" s="897"/>
      <c r="K627" s="851"/>
      <c r="L627" s="862"/>
    </row>
    <row r="628" spans="1:12" ht="25.5" x14ac:dyDescent="0.2">
      <c r="A628" s="851" t="s">
        <v>3357</v>
      </c>
      <c r="B628" s="558" t="s">
        <v>3180</v>
      </c>
      <c r="C628" s="897"/>
      <c r="D628" s="851" t="s">
        <v>451</v>
      </c>
      <c r="E628" s="852" t="s">
        <v>403</v>
      </c>
      <c r="F628" s="852" t="s">
        <v>403</v>
      </c>
      <c r="G628" s="852" t="s">
        <v>403</v>
      </c>
      <c r="H628" s="853" t="str">
        <f>'Series 1200 Design'!H628</f>
        <v/>
      </c>
      <c r="J628" s="897"/>
      <c r="K628" s="851" t="s">
        <v>451</v>
      </c>
      <c r="L628" s="853" t="str">
        <f>'Series 1200 Final'!H628</f>
        <v/>
      </c>
    </row>
    <row r="629" spans="1:12" x14ac:dyDescent="0.2">
      <c r="A629" s="851"/>
      <c r="B629" s="558"/>
      <c r="C629" s="897"/>
      <c r="D629" s="851"/>
      <c r="E629" s="852"/>
      <c r="F629" s="852"/>
      <c r="G629" s="852"/>
      <c r="H629" s="862"/>
      <c r="J629" s="897"/>
      <c r="K629" s="851"/>
      <c r="L629" s="862"/>
    </row>
    <row r="630" spans="1:12" ht="25.5" x14ac:dyDescent="0.2">
      <c r="A630" s="851" t="s">
        <v>3358</v>
      </c>
      <c r="B630" s="558" t="s">
        <v>3182</v>
      </c>
      <c r="C630" s="897"/>
      <c r="D630" s="851" t="s">
        <v>451</v>
      </c>
      <c r="E630" s="852" t="s">
        <v>403</v>
      </c>
      <c r="F630" s="852" t="s">
        <v>403</v>
      </c>
      <c r="G630" s="852" t="s">
        <v>403</v>
      </c>
      <c r="H630" s="853" t="str">
        <f>'Series 1200 Design'!H630</f>
        <v/>
      </c>
      <c r="J630" s="897"/>
      <c r="K630" s="851" t="s">
        <v>451</v>
      </c>
      <c r="L630" s="853" t="str">
        <f>'Series 1200 Final'!H630</f>
        <v/>
      </c>
    </row>
    <row r="631" spans="1:12" x14ac:dyDescent="0.2">
      <c r="A631" s="851"/>
      <c r="B631" s="558"/>
      <c r="C631" s="897"/>
      <c r="D631" s="851"/>
      <c r="E631" s="852"/>
      <c r="F631" s="852"/>
      <c r="G631" s="852"/>
      <c r="H631" s="862"/>
      <c r="J631" s="897"/>
      <c r="K631" s="851"/>
      <c r="L631" s="862"/>
    </row>
    <row r="632" spans="1:12" ht="25.5" x14ac:dyDescent="0.2">
      <c r="A632" s="851" t="s">
        <v>3359</v>
      </c>
      <c r="B632" s="558" t="s">
        <v>3184</v>
      </c>
      <c r="C632" s="897"/>
      <c r="D632" s="851" t="s">
        <v>451</v>
      </c>
      <c r="E632" s="852" t="s">
        <v>403</v>
      </c>
      <c r="F632" s="852" t="s">
        <v>403</v>
      </c>
      <c r="G632" s="852" t="s">
        <v>403</v>
      </c>
      <c r="H632" s="853" t="str">
        <f>'Series 1200 Design'!H632</f>
        <v/>
      </c>
      <c r="J632" s="897"/>
      <c r="K632" s="851" t="s">
        <v>451</v>
      </c>
      <c r="L632" s="853" t="str">
        <f>'Series 1200 Final'!H632</f>
        <v/>
      </c>
    </row>
    <row r="633" spans="1:12" x14ac:dyDescent="0.2">
      <c r="A633" s="851"/>
      <c r="B633" s="558"/>
      <c r="C633" s="897"/>
      <c r="D633" s="851"/>
      <c r="E633" s="852"/>
      <c r="F633" s="852"/>
      <c r="G633" s="852"/>
      <c r="H633" s="862"/>
      <c r="J633" s="897"/>
      <c r="K633" s="851"/>
      <c r="L633" s="862"/>
    </row>
    <row r="634" spans="1:12" ht="25.5" x14ac:dyDescent="0.2">
      <c r="A634" s="851" t="s">
        <v>3360</v>
      </c>
      <c r="B634" s="687" t="s">
        <v>3186</v>
      </c>
      <c r="C634" s="897"/>
      <c r="D634" s="851" t="s">
        <v>451</v>
      </c>
      <c r="E634" s="852" t="s">
        <v>403</v>
      </c>
      <c r="F634" s="852" t="s">
        <v>403</v>
      </c>
      <c r="G634" s="852" t="s">
        <v>403</v>
      </c>
      <c r="H634" s="853" t="str">
        <f>'Series 1200 Design'!H634</f>
        <v/>
      </c>
      <c r="J634" s="897"/>
      <c r="K634" s="851" t="s">
        <v>451</v>
      </c>
      <c r="L634" s="853" t="str">
        <f>'Series 1200 Final'!H634</f>
        <v/>
      </c>
    </row>
    <row r="635" spans="1:12" x14ac:dyDescent="0.2">
      <c r="A635" s="851"/>
      <c r="B635" s="558"/>
      <c r="C635" s="901"/>
      <c r="D635" s="851"/>
      <c r="E635" s="852"/>
      <c r="F635" s="852"/>
      <c r="G635" s="852"/>
      <c r="H635" s="862"/>
      <c r="J635" s="901"/>
      <c r="K635" s="851"/>
      <c r="L635" s="862"/>
    </row>
    <row r="636" spans="1:12" ht="25.5" x14ac:dyDescent="0.2">
      <c r="A636" s="851" t="s">
        <v>3361</v>
      </c>
      <c r="B636" s="558" t="s">
        <v>3188</v>
      </c>
      <c r="C636" s="897"/>
      <c r="D636" s="851" t="s">
        <v>451</v>
      </c>
      <c r="E636" s="852" t="s">
        <v>403</v>
      </c>
      <c r="F636" s="852" t="s">
        <v>403</v>
      </c>
      <c r="G636" s="852" t="s">
        <v>403</v>
      </c>
      <c r="H636" s="853" t="str">
        <f>'Series 1200 Design'!H636</f>
        <v/>
      </c>
      <c r="J636" s="897"/>
      <c r="K636" s="851" t="s">
        <v>451</v>
      </c>
      <c r="L636" s="853" t="str">
        <f>'Series 1200 Final'!H636</f>
        <v/>
      </c>
    </row>
    <row r="637" spans="1:12" x14ac:dyDescent="0.2">
      <c r="A637" s="851"/>
      <c r="B637" s="597"/>
      <c r="C637" s="897"/>
      <c r="D637" s="851"/>
      <c r="E637" s="852"/>
      <c r="F637" s="852"/>
      <c r="G637" s="852"/>
      <c r="H637" s="862"/>
      <c r="J637" s="897"/>
      <c r="K637" s="851"/>
      <c r="L637" s="862"/>
    </row>
    <row r="638" spans="1:12" ht="25.5" x14ac:dyDescent="0.2">
      <c r="A638" s="851" t="s">
        <v>3362</v>
      </c>
      <c r="B638" s="558" t="s">
        <v>3190</v>
      </c>
      <c r="C638" s="898"/>
      <c r="D638" s="851" t="s">
        <v>451</v>
      </c>
      <c r="E638" s="852" t="s">
        <v>403</v>
      </c>
      <c r="F638" s="852" t="s">
        <v>403</v>
      </c>
      <c r="G638" s="852" t="s">
        <v>403</v>
      </c>
      <c r="H638" s="853" t="str">
        <f>'Series 1200 Design'!H638</f>
        <v/>
      </c>
      <c r="J638" s="898"/>
      <c r="K638" s="851" t="s">
        <v>451</v>
      </c>
      <c r="L638" s="853" t="str">
        <f>'Series 1200 Final'!H638</f>
        <v/>
      </c>
    </row>
    <row r="639" spans="1:12" x14ac:dyDescent="0.2">
      <c r="A639" s="851"/>
      <c r="B639" s="558"/>
      <c r="C639" s="897"/>
      <c r="D639" s="851"/>
      <c r="E639" s="852"/>
      <c r="F639" s="852"/>
      <c r="G639" s="852"/>
      <c r="H639" s="862"/>
      <c r="J639" s="897"/>
      <c r="K639" s="851"/>
      <c r="L639" s="862"/>
    </row>
    <row r="640" spans="1:12" ht="25.5" x14ac:dyDescent="0.2">
      <c r="A640" s="851" t="s">
        <v>3363</v>
      </c>
      <c r="B640" s="558" t="s">
        <v>3192</v>
      </c>
      <c r="C640" s="897"/>
      <c r="D640" s="851" t="s">
        <v>451</v>
      </c>
      <c r="E640" s="852" t="s">
        <v>403</v>
      </c>
      <c r="F640" s="852" t="s">
        <v>403</v>
      </c>
      <c r="G640" s="852" t="s">
        <v>403</v>
      </c>
      <c r="H640" s="853" t="str">
        <f>'Series 1200 Design'!H640</f>
        <v/>
      </c>
      <c r="J640" s="897"/>
      <c r="K640" s="851" t="s">
        <v>451</v>
      </c>
      <c r="L640" s="853" t="str">
        <f>'Series 1200 Final'!H640</f>
        <v/>
      </c>
    </row>
    <row r="641" spans="1:12" x14ac:dyDescent="0.2">
      <c r="A641" s="851"/>
      <c r="B641" s="558"/>
      <c r="C641" s="897"/>
      <c r="D641" s="851"/>
      <c r="E641" s="852"/>
      <c r="F641" s="852"/>
      <c r="G641" s="852"/>
      <c r="H641" s="862"/>
      <c r="J641" s="897"/>
      <c r="K641" s="851"/>
      <c r="L641" s="862"/>
    </row>
    <row r="642" spans="1:12" ht="25.5" x14ac:dyDescent="0.2">
      <c r="A642" s="851" t="s">
        <v>3364</v>
      </c>
      <c r="B642" s="558" t="s">
        <v>3194</v>
      </c>
      <c r="C642" s="897"/>
      <c r="D642" s="851" t="s">
        <v>451</v>
      </c>
      <c r="E642" s="852" t="s">
        <v>403</v>
      </c>
      <c r="F642" s="852" t="s">
        <v>403</v>
      </c>
      <c r="G642" s="852" t="s">
        <v>403</v>
      </c>
      <c r="H642" s="853" t="str">
        <f>'Series 1200 Design'!H642</f>
        <v/>
      </c>
      <c r="J642" s="897"/>
      <c r="K642" s="851" t="s">
        <v>451</v>
      </c>
      <c r="L642" s="853" t="str">
        <f>'Series 1200 Final'!H642</f>
        <v/>
      </c>
    </row>
    <row r="643" spans="1:12" x14ac:dyDescent="0.2">
      <c r="A643" s="851"/>
      <c r="B643" s="558"/>
      <c r="C643" s="897"/>
      <c r="D643" s="851"/>
      <c r="E643" s="852"/>
      <c r="F643" s="852"/>
      <c r="G643" s="852"/>
      <c r="H643" s="862"/>
      <c r="J643" s="897"/>
      <c r="K643" s="851"/>
      <c r="L643" s="862"/>
    </row>
    <row r="644" spans="1:12" ht="25.5" x14ac:dyDescent="0.2">
      <c r="A644" s="851" t="s">
        <v>3365</v>
      </c>
      <c r="B644" s="558" t="s">
        <v>3196</v>
      </c>
      <c r="C644" s="897"/>
      <c r="D644" s="851" t="s">
        <v>451</v>
      </c>
      <c r="E644" s="852" t="s">
        <v>403</v>
      </c>
      <c r="F644" s="852" t="s">
        <v>403</v>
      </c>
      <c r="G644" s="852" t="s">
        <v>403</v>
      </c>
      <c r="H644" s="853" t="str">
        <f>'Series 1200 Design'!H644</f>
        <v/>
      </c>
      <c r="J644" s="897"/>
      <c r="K644" s="851" t="s">
        <v>451</v>
      </c>
      <c r="L644" s="853" t="str">
        <f>'Series 1200 Final'!H644</f>
        <v/>
      </c>
    </row>
    <row r="645" spans="1:12" x14ac:dyDescent="0.2">
      <c r="A645" s="851"/>
      <c r="B645" s="558"/>
      <c r="C645" s="897"/>
      <c r="D645" s="851"/>
      <c r="E645" s="852"/>
      <c r="F645" s="852"/>
      <c r="G645" s="852"/>
      <c r="H645" s="862"/>
      <c r="J645" s="897"/>
      <c r="K645" s="851"/>
      <c r="L645" s="862"/>
    </row>
    <row r="646" spans="1:12" ht="25.5" x14ac:dyDescent="0.2">
      <c r="A646" s="851" t="s">
        <v>3366</v>
      </c>
      <c r="B646" s="558" t="s">
        <v>3198</v>
      </c>
      <c r="C646" s="897"/>
      <c r="D646" s="851" t="s">
        <v>451</v>
      </c>
      <c r="E646" s="852" t="s">
        <v>403</v>
      </c>
      <c r="F646" s="852" t="s">
        <v>403</v>
      </c>
      <c r="G646" s="852" t="s">
        <v>403</v>
      </c>
      <c r="H646" s="853" t="str">
        <f>'Series 1200 Design'!H646</f>
        <v/>
      </c>
      <c r="J646" s="897"/>
      <c r="K646" s="851" t="s">
        <v>451</v>
      </c>
      <c r="L646" s="853" t="str">
        <f>'Series 1200 Final'!H646</f>
        <v/>
      </c>
    </row>
    <row r="647" spans="1:12" x14ac:dyDescent="0.2">
      <c r="A647" s="851"/>
      <c r="B647" s="558"/>
      <c r="C647" s="897"/>
      <c r="D647" s="851"/>
      <c r="E647" s="852"/>
      <c r="F647" s="852"/>
      <c r="G647" s="852"/>
      <c r="H647" s="862"/>
      <c r="J647" s="897"/>
      <c r="K647" s="851"/>
      <c r="L647" s="862"/>
    </row>
    <row r="648" spans="1:12" ht="25.5" x14ac:dyDescent="0.2">
      <c r="A648" s="851" t="s">
        <v>3367</v>
      </c>
      <c r="B648" s="558" t="s">
        <v>3200</v>
      </c>
      <c r="C648" s="897"/>
      <c r="D648" s="851" t="s">
        <v>451</v>
      </c>
      <c r="E648" s="852" t="s">
        <v>403</v>
      </c>
      <c r="F648" s="852" t="s">
        <v>403</v>
      </c>
      <c r="G648" s="852" t="s">
        <v>403</v>
      </c>
      <c r="H648" s="853" t="str">
        <f>'Series 1200 Design'!H648</f>
        <v/>
      </c>
      <c r="J648" s="897"/>
      <c r="K648" s="851" t="s">
        <v>451</v>
      </c>
      <c r="L648" s="853" t="str">
        <f>'Series 1200 Final'!H648</f>
        <v/>
      </c>
    </row>
    <row r="649" spans="1:12" x14ac:dyDescent="0.2">
      <c r="A649" s="851"/>
      <c r="B649" s="558"/>
      <c r="C649" s="897"/>
      <c r="D649" s="851"/>
      <c r="E649" s="852"/>
      <c r="F649" s="852"/>
      <c r="G649" s="852"/>
      <c r="H649" s="862"/>
      <c r="J649" s="897"/>
      <c r="K649" s="851"/>
      <c r="L649" s="862"/>
    </row>
    <row r="650" spans="1:12" ht="25.5" x14ac:dyDescent="0.2">
      <c r="A650" s="851" t="s">
        <v>3368</v>
      </c>
      <c r="B650" s="558" t="s">
        <v>3202</v>
      </c>
      <c r="C650" s="897"/>
      <c r="D650" s="851" t="s">
        <v>451</v>
      </c>
      <c r="E650" s="852" t="s">
        <v>403</v>
      </c>
      <c r="F650" s="852" t="s">
        <v>403</v>
      </c>
      <c r="G650" s="852" t="s">
        <v>403</v>
      </c>
      <c r="H650" s="853" t="str">
        <f>'Series 1200 Design'!H650</f>
        <v/>
      </c>
      <c r="J650" s="897"/>
      <c r="K650" s="851" t="s">
        <v>451</v>
      </c>
      <c r="L650" s="853" t="str">
        <f>'Series 1200 Final'!H650</f>
        <v/>
      </c>
    </row>
    <row r="651" spans="1:12" x14ac:dyDescent="0.2">
      <c r="A651" s="851"/>
      <c r="B651" s="558"/>
      <c r="C651" s="897"/>
      <c r="D651" s="851"/>
      <c r="E651" s="852"/>
      <c r="F651" s="852"/>
      <c r="G651" s="852"/>
      <c r="H651" s="862"/>
      <c r="J651" s="897"/>
      <c r="K651" s="851"/>
      <c r="L651" s="862"/>
    </row>
    <row r="652" spans="1:12" ht="25.5" x14ac:dyDescent="0.2">
      <c r="A652" s="851" t="s">
        <v>3369</v>
      </c>
      <c r="B652" s="558" t="s">
        <v>3204</v>
      </c>
      <c r="C652" s="897"/>
      <c r="D652" s="851" t="s">
        <v>451</v>
      </c>
      <c r="E652" s="852" t="s">
        <v>403</v>
      </c>
      <c r="F652" s="852" t="s">
        <v>403</v>
      </c>
      <c r="G652" s="852" t="s">
        <v>403</v>
      </c>
      <c r="H652" s="853" t="str">
        <f>'Series 1200 Design'!H652</f>
        <v/>
      </c>
      <c r="J652" s="897"/>
      <c r="K652" s="851" t="s">
        <v>451</v>
      </c>
      <c r="L652" s="853" t="str">
        <f>'Series 1200 Final'!H652</f>
        <v/>
      </c>
    </row>
    <row r="653" spans="1:12" x14ac:dyDescent="0.2">
      <c r="A653" s="851"/>
      <c r="B653" s="558"/>
      <c r="C653" s="897"/>
      <c r="D653" s="851"/>
      <c r="E653" s="852"/>
      <c r="F653" s="852"/>
      <c r="G653" s="852"/>
      <c r="H653" s="862"/>
      <c r="J653" s="897"/>
      <c r="K653" s="851"/>
      <c r="L653" s="862"/>
    </row>
    <row r="654" spans="1:12" ht="25.5" x14ac:dyDescent="0.2">
      <c r="A654" s="851" t="s">
        <v>3370</v>
      </c>
      <c r="B654" s="558" t="s">
        <v>3206</v>
      </c>
      <c r="C654" s="897"/>
      <c r="D654" s="851" t="s">
        <v>451</v>
      </c>
      <c r="E654" s="852" t="s">
        <v>403</v>
      </c>
      <c r="F654" s="852" t="s">
        <v>403</v>
      </c>
      <c r="G654" s="852" t="s">
        <v>403</v>
      </c>
      <c r="H654" s="853" t="str">
        <f>'Series 1200 Design'!H654</f>
        <v/>
      </c>
      <c r="J654" s="897"/>
      <c r="K654" s="851" t="s">
        <v>451</v>
      </c>
      <c r="L654" s="853" t="str">
        <f>'Series 1200 Final'!H654</f>
        <v/>
      </c>
    </row>
    <row r="655" spans="1:12" x14ac:dyDescent="0.2">
      <c r="A655" s="851"/>
      <c r="B655" s="558"/>
      <c r="C655" s="897"/>
      <c r="D655" s="851"/>
      <c r="E655" s="852"/>
      <c r="F655" s="852"/>
      <c r="G655" s="852"/>
      <c r="H655" s="862"/>
      <c r="J655" s="897"/>
      <c r="K655" s="851"/>
      <c r="L655" s="862"/>
    </row>
    <row r="656" spans="1:12" ht="25.5" x14ac:dyDescent="0.2">
      <c r="A656" s="851" t="s">
        <v>3371</v>
      </c>
      <c r="B656" s="558" t="s">
        <v>3208</v>
      </c>
      <c r="C656" s="897"/>
      <c r="D656" s="851" t="s">
        <v>451</v>
      </c>
      <c r="E656" s="852" t="s">
        <v>403</v>
      </c>
      <c r="F656" s="852" t="s">
        <v>403</v>
      </c>
      <c r="G656" s="852" t="s">
        <v>403</v>
      </c>
      <c r="H656" s="853" t="str">
        <f>'Series 1200 Design'!H656</f>
        <v/>
      </c>
      <c r="J656" s="897"/>
      <c r="K656" s="851" t="s">
        <v>451</v>
      </c>
      <c r="L656" s="853" t="str">
        <f>'Series 1200 Final'!H656</f>
        <v/>
      </c>
    </row>
    <row r="657" spans="1:12" x14ac:dyDescent="0.2">
      <c r="A657" s="851"/>
      <c r="B657" s="597"/>
      <c r="C657" s="897"/>
      <c r="D657" s="851"/>
      <c r="E657" s="852"/>
      <c r="F657" s="852"/>
      <c r="G657" s="852"/>
      <c r="H657" s="862"/>
      <c r="J657" s="897"/>
      <c r="K657" s="851"/>
      <c r="L657" s="862"/>
    </row>
    <row r="658" spans="1:12" ht="25.5" x14ac:dyDescent="0.2">
      <c r="A658" s="851" t="s">
        <v>3372</v>
      </c>
      <c r="B658" s="558" t="s">
        <v>3210</v>
      </c>
      <c r="C658" s="898"/>
      <c r="D658" s="851" t="s">
        <v>451</v>
      </c>
      <c r="E658" s="852" t="s">
        <v>403</v>
      </c>
      <c r="F658" s="852" t="s">
        <v>403</v>
      </c>
      <c r="G658" s="852" t="s">
        <v>403</v>
      </c>
      <c r="H658" s="853" t="str">
        <f>'Series 1200 Design'!H658</f>
        <v/>
      </c>
      <c r="J658" s="898"/>
      <c r="K658" s="851" t="s">
        <v>451</v>
      </c>
      <c r="L658" s="853" t="str">
        <f>'Series 1200 Final'!H658</f>
        <v/>
      </c>
    </row>
    <row r="659" spans="1:12" x14ac:dyDescent="0.2">
      <c r="A659" s="851"/>
      <c r="B659" s="558"/>
      <c r="C659" s="897"/>
      <c r="D659" s="851"/>
      <c r="E659" s="852"/>
      <c r="F659" s="852"/>
      <c r="G659" s="852"/>
      <c r="H659" s="862"/>
      <c r="J659" s="897"/>
      <c r="K659" s="851"/>
      <c r="L659" s="862"/>
    </row>
    <row r="660" spans="1:12" ht="25.5" x14ac:dyDescent="0.2">
      <c r="A660" s="851" t="s">
        <v>3373</v>
      </c>
      <c r="B660" s="558" t="s">
        <v>3200</v>
      </c>
      <c r="C660" s="897"/>
      <c r="D660" s="851" t="s">
        <v>451</v>
      </c>
      <c r="E660" s="852" t="s">
        <v>403</v>
      </c>
      <c r="F660" s="852" t="s">
        <v>403</v>
      </c>
      <c r="G660" s="852" t="s">
        <v>403</v>
      </c>
      <c r="H660" s="853" t="str">
        <f>'Series 1200 Design'!H660</f>
        <v/>
      </c>
      <c r="J660" s="897"/>
      <c r="K660" s="851" t="s">
        <v>451</v>
      </c>
      <c r="L660" s="853" t="str">
        <f>'Series 1200 Final'!H660</f>
        <v/>
      </c>
    </row>
    <row r="661" spans="1:12" x14ac:dyDescent="0.2">
      <c r="A661" s="851"/>
      <c r="B661" s="558"/>
      <c r="C661" s="897"/>
      <c r="D661" s="851"/>
      <c r="E661" s="852"/>
      <c r="F661" s="852"/>
      <c r="G661" s="852"/>
      <c r="H661" s="862"/>
      <c r="J661" s="897"/>
      <c r="K661" s="851"/>
      <c r="L661" s="862"/>
    </row>
    <row r="662" spans="1:12" ht="25.5" x14ac:dyDescent="0.2">
      <c r="A662" s="851" t="s">
        <v>3374</v>
      </c>
      <c r="B662" s="687" t="s">
        <v>3198</v>
      </c>
      <c r="C662" s="897"/>
      <c r="D662" s="851" t="s">
        <v>451</v>
      </c>
      <c r="E662" s="852" t="s">
        <v>403</v>
      </c>
      <c r="F662" s="852" t="s">
        <v>403</v>
      </c>
      <c r="G662" s="852" t="s">
        <v>403</v>
      </c>
      <c r="H662" s="853" t="str">
        <f>'Series 1200 Design'!H662</f>
        <v/>
      </c>
      <c r="J662" s="897"/>
      <c r="K662" s="851" t="s">
        <v>451</v>
      </c>
      <c r="L662" s="853" t="str">
        <f>'Series 1200 Final'!H662</f>
        <v/>
      </c>
    </row>
    <row r="663" spans="1:12" x14ac:dyDescent="0.2">
      <c r="A663" s="851"/>
      <c r="B663" s="558"/>
      <c r="C663" s="897"/>
      <c r="D663" s="851"/>
      <c r="E663" s="852"/>
      <c r="F663" s="852"/>
      <c r="G663" s="852"/>
      <c r="H663" s="862"/>
      <c r="J663" s="897"/>
      <c r="K663" s="851"/>
      <c r="L663" s="862"/>
    </row>
    <row r="664" spans="1:12" ht="25.5" x14ac:dyDescent="0.2">
      <c r="A664" s="851" t="s">
        <v>3375</v>
      </c>
      <c r="B664" s="558" t="s">
        <v>3214</v>
      </c>
      <c r="C664" s="897"/>
      <c r="D664" s="851" t="s">
        <v>451</v>
      </c>
      <c r="E664" s="852" t="s">
        <v>403</v>
      </c>
      <c r="F664" s="852" t="s">
        <v>403</v>
      </c>
      <c r="G664" s="852" t="s">
        <v>403</v>
      </c>
      <c r="H664" s="853" t="str">
        <f>'Series 1200 Design'!H664</f>
        <v/>
      </c>
      <c r="J664" s="897"/>
      <c r="K664" s="851" t="s">
        <v>451</v>
      </c>
      <c r="L664" s="853" t="str">
        <f>'Series 1200 Final'!H664</f>
        <v/>
      </c>
    </row>
    <row r="665" spans="1:12" x14ac:dyDescent="0.2">
      <c r="A665" s="851"/>
      <c r="B665" s="558"/>
      <c r="C665" s="897"/>
      <c r="D665" s="851"/>
      <c r="E665" s="852"/>
      <c r="F665" s="852"/>
      <c r="G665" s="852"/>
      <c r="H665" s="862"/>
      <c r="J665" s="897"/>
      <c r="K665" s="851"/>
      <c r="L665" s="862"/>
    </row>
    <row r="666" spans="1:12" ht="25.5" x14ac:dyDescent="0.2">
      <c r="A666" s="851" t="s">
        <v>3376</v>
      </c>
      <c r="B666" s="558" t="s">
        <v>3216</v>
      </c>
      <c r="C666" s="897"/>
      <c r="D666" s="851" t="s">
        <v>451</v>
      </c>
      <c r="E666" s="852" t="s">
        <v>403</v>
      </c>
      <c r="F666" s="852" t="s">
        <v>403</v>
      </c>
      <c r="G666" s="852" t="s">
        <v>403</v>
      </c>
      <c r="H666" s="853" t="str">
        <f>'Series 1200 Design'!H666</f>
        <v/>
      </c>
      <c r="J666" s="897"/>
      <c r="K666" s="851" t="s">
        <v>451</v>
      </c>
      <c r="L666" s="853" t="str">
        <f>'Series 1200 Final'!H666</f>
        <v/>
      </c>
    </row>
    <row r="667" spans="1:12" x14ac:dyDescent="0.2">
      <c r="A667" s="851"/>
      <c r="B667" s="558"/>
      <c r="C667" s="897"/>
      <c r="D667" s="851"/>
      <c r="E667" s="852"/>
      <c r="F667" s="852"/>
      <c r="G667" s="852"/>
      <c r="H667" s="862"/>
      <c r="J667" s="897"/>
      <c r="K667" s="851"/>
      <c r="L667" s="862"/>
    </row>
    <row r="668" spans="1:12" ht="25.5" x14ac:dyDescent="0.2">
      <c r="A668" s="851" t="s">
        <v>3377</v>
      </c>
      <c r="B668" s="558" t="s">
        <v>3218</v>
      </c>
      <c r="C668" s="897"/>
      <c r="D668" s="851" t="s">
        <v>451</v>
      </c>
      <c r="E668" s="852" t="s">
        <v>403</v>
      </c>
      <c r="F668" s="852" t="s">
        <v>403</v>
      </c>
      <c r="G668" s="852" t="s">
        <v>403</v>
      </c>
      <c r="H668" s="853" t="str">
        <f>'Series 1200 Design'!H668</f>
        <v/>
      </c>
      <c r="J668" s="897"/>
      <c r="K668" s="851" t="s">
        <v>451</v>
      </c>
      <c r="L668" s="853" t="str">
        <f>'Series 1200 Final'!H668</f>
        <v/>
      </c>
    </row>
    <row r="669" spans="1:12" x14ac:dyDescent="0.2">
      <c r="A669" s="851"/>
      <c r="B669" s="558"/>
      <c r="C669" s="897"/>
      <c r="D669" s="843"/>
      <c r="E669" s="852"/>
      <c r="F669" s="852"/>
      <c r="G669" s="852"/>
      <c r="H669" s="862"/>
      <c r="J669" s="897"/>
      <c r="K669" s="843"/>
      <c r="L669" s="862"/>
    </row>
    <row r="670" spans="1:12" x14ac:dyDescent="0.2">
      <c r="A670" s="866"/>
      <c r="B670" s="586" t="s">
        <v>3378</v>
      </c>
      <c r="C670" s="900"/>
      <c r="D670" s="846"/>
      <c r="E670" s="887" t="s">
        <v>1747</v>
      </c>
      <c r="F670" s="887" t="s">
        <v>3122</v>
      </c>
      <c r="G670" s="887" t="s">
        <v>3123</v>
      </c>
      <c r="H670" s="860"/>
      <c r="J670" s="900"/>
      <c r="K670" s="846"/>
      <c r="L670" s="860"/>
    </row>
    <row r="671" spans="1:12" x14ac:dyDescent="0.2">
      <c r="A671" s="851"/>
      <c r="B671" s="596"/>
      <c r="C671" s="897"/>
      <c r="D671" s="843"/>
      <c r="E671" s="852"/>
      <c r="F671" s="852"/>
      <c r="G671" s="852"/>
      <c r="H671" s="862"/>
      <c r="J671" s="897"/>
      <c r="K671" s="843"/>
      <c r="L671" s="862"/>
    </row>
    <row r="672" spans="1:12" ht="25.5" x14ac:dyDescent="0.2">
      <c r="A672" s="851" t="s">
        <v>3379</v>
      </c>
      <c r="B672" s="687" t="s">
        <v>3296</v>
      </c>
      <c r="C672" s="897"/>
      <c r="D672" s="851" t="s">
        <v>451</v>
      </c>
      <c r="E672" s="852" t="s">
        <v>403</v>
      </c>
      <c r="F672" s="852" t="s">
        <v>403</v>
      </c>
      <c r="G672" s="852" t="s">
        <v>403</v>
      </c>
      <c r="H672" s="853" t="str">
        <f>'Series 1200 Design'!H672</f>
        <v/>
      </c>
      <c r="J672" s="897"/>
      <c r="K672" s="851" t="s">
        <v>451</v>
      </c>
      <c r="L672" s="853" t="str">
        <f>'Series 1200 Final'!H672</f>
        <v/>
      </c>
    </row>
    <row r="673" spans="1:12" x14ac:dyDescent="0.2">
      <c r="A673" s="851"/>
      <c r="B673" s="558"/>
      <c r="C673" s="897"/>
      <c r="D673" s="851"/>
      <c r="E673" s="852"/>
      <c r="F673" s="852"/>
      <c r="G673" s="852"/>
      <c r="H673" s="862"/>
      <c r="J673" s="897"/>
      <c r="K673" s="851"/>
      <c r="L673" s="862"/>
    </row>
    <row r="674" spans="1:12" ht="25.5" x14ac:dyDescent="0.2">
      <c r="A674" s="851" t="s">
        <v>3380</v>
      </c>
      <c r="B674" s="687" t="s">
        <v>3299</v>
      </c>
      <c r="C674" s="897"/>
      <c r="D674" s="851" t="s">
        <v>451</v>
      </c>
      <c r="E674" s="852" t="s">
        <v>403</v>
      </c>
      <c r="F674" s="852" t="s">
        <v>403</v>
      </c>
      <c r="G674" s="852" t="s">
        <v>403</v>
      </c>
      <c r="H674" s="853" t="str">
        <f>'Series 1200 Design'!H674</f>
        <v/>
      </c>
      <c r="J674" s="897"/>
      <c r="K674" s="851" t="s">
        <v>451</v>
      </c>
      <c r="L674" s="853" t="str">
        <f>'Series 1200 Final'!H674</f>
        <v/>
      </c>
    </row>
    <row r="675" spans="1:12" x14ac:dyDescent="0.2">
      <c r="A675" s="851"/>
      <c r="B675" s="558"/>
      <c r="C675" s="897"/>
      <c r="D675" s="851"/>
      <c r="E675" s="852"/>
      <c r="F675" s="852"/>
      <c r="G675" s="852"/>
      <c r="H675" s="862"/>
      <c r="J675" s="897"/>
      <c r="K675" s="851"/>
      <c r="L675" s="862"/>
    </row>
    <row r="676" spans="1:12" ht="25.5" x14ac:dyDescent="0.2">
      <c r="A676" s="851" t="s">
        <v>3381</v>
      </c>
      <c r="B676" s="687" t="s">
        <v>3301</v>
      </c>
      <c r="C676" s="901"/>
      <c r="D676" s="877" t="s">
        <v>451</v>
      </c>
      <c r="E676" s="852" t="s">
        <v>403</v>
      </c>
      <c r="F676" s="852" t="s">
        <v>403</v>
      </c>
      <c r="G676" s="852" t="s">
        <v>403</v>
      </c>
      <c r="H676" s="853" t="str">
        <f>'Series 1200 Design'!H676</f>
        <v/>
      </c>
      <c r="J676" s="901"/>
      <c r="K676" s="877" t="s">
        <v>451</v>
      </c>
      <c r="L676" s="853" t="str">
        <f>'Series 1200 Final'!H676</f>
        <v/>
      </c>
    </row>
    <row r="677" spans="1:12" x14ac:dyDescent="0.2">
      <c r="A677" s="851"/>
      <c r="B677" s="558"/>
      <c r="C677" s="897"/>
      <c r="D677" s="851"/>
      <c r="E677" s="852"/>
      <c r="F677" s="852"/>
      <c r="G677" s="852"/>
      <c r="H677" s="862"/>
      <c r="J677" s="897"/>
      <c r="K677" s="851"/>
      <c r="L677" s="862"/>
    </row>
    <row r="678" spans="1:12" ht="25.5" x14ac:dyDescent="0.2">
      <c r="A678" s="851" t="s">
        <v>3382</v>
      </c>
      <c r="B678" s="687" t="s">
        <v>3303</v>
      </c>
      <c r="C678" s="901"/>
      <c r="D678" s="877" t="s">
        <v>451</v>
      </c>
      <c r="E678" s="852" t="s">
        <v>403</v>
      </c>
      <c r="F678" s="852" t="s">
        <v>403</v>
      </c>
      <c r="G678" s="852" t="s">
        <v>403</v>
      </c>
      <c r="H678" s="853" t="str">
        <f>'Series 1200 Design'!H678</f>
        <v/>
      </c>
      <c r="J678" s="901"/>
      <c r="K678" s="877" t="s">
        <v>451</v>
      </c>
      <c r="L678" s="853" t="str">
        <f>'Series 1200 Final'!H678</f>
        <v/>
      </c>
    </row>
    <row r="679" spans="1:12" x14ac:dyDescent="0.2">
      <c r="A679" s="851"/>
      <c r="B679" s="558"/>
      <c r="C679" s="897"/>
      <c r="D679" s="843"/>
      <c r="E679" s="852"/>
      <c r="F679" s="852"/>
      <c r="G679" s="852"/>
      <c r="H679" s="862"/>
      <c r="J679" s="897"/>
      <c r="K679" s="843"/>
      <c r="L679" s="862"/>
    </row>
    <row r="680" spans="1:12" ht="25.5" x14ac:dyDescent="0.2">
      <c r="A680" s="851" t="s">
        <v>3383</v>
      </c>
      <c r="B680" s="558" t="s">
        <v>3305</v>
      </c>
      <c r="C680" s="897"/>
      <c r="D680" s="843" t="s">
        <v>451</v>
      </c>
      <c r="E680" s="852" t="s">
        <v>403</v>
      </c>
      <c r="F680" s="852" t="s">
        <v>403</v>
      </c>
      <c r="G680" s="852" t="s">
        <v>403</v>
      </c>
      <c r="H680" s="853" t="str">
        <f>'Series 1200 Design'!H680</f>
        <v/>
      </c>
      <c r="J680" s="897"/>
      <c r="K680" s="843" t="s">
        <v>451</v>
      </c>
      <c r="L680" s="853" t="str">
        <f>'Series 1200 Final'!H680</f>
        <v/>
      </c>
    </row>
    <row r="681" spans="1:12" x14ac:dyDescent="0.2">
      <c r="A681" s="851"/>
      <c r="B681" s="558"/>
      <c r="C681" s="897"/>
      <c r="D681" s="843"/>
      <c r="E681" s="852"/>
      <c r="F681" s="852"/>
      <c r="G681" s="852"/>
      <c r="H681" s="862"/>
      <c r="J681" s="897"/>
      <c r="K681" s="843"/>
      <c r="L681" s="862"/>
    </row>
    <row r="682" spans="1:12" ht="25.5" x14ac:dyDescent="0.2">
      <c r="A682" s="851" t="s">
        <v>3384</v>
      </c>
      <c r="B682" s="687" t="s">
        <v>3307</v>
      </c>
      <c r="C682" s="901"/>
      <c r="D682" s="889" t="s">
        <v>451</v>
      </c>
      <c r="E682" s="852" t="s">
        <v>403</v>
      </c>
      <c r="F682" s="852" t="s">
        <v>403</v>
      </c>
      <c r="G682" s="852" t="s">
        <v>403</v>
      </c>
      <c r="H682" s="853" t="str">
        <f>'Series 1200 Design'!H682</f>
        <v/>
      </c>
      <c r="J682" s="901"/>
      <c r="K682" s="889" t="s">
        <v>451</v>
      </c>
      <c r="L682" s="853" t="str">
        <f>'Series 1200 Final'!H682</f>
        <v/>
      </c>
    </row>
    <row r="683" spans="1:12" x14ac:dyDescent="0.2">
      <c r="A683" s="851"/>
      <c r="B683" s="558"/>
      <c r="C683" s="897"/>
      <c r="D683" s="843"/>
      <c r="E683" s="852"/>
      <c r="F683" s="852"/>
      <c r="G683" s="852"/>
      <c r="H683" s="862"/>
      <c r="J683" s="897"/>
      <c r="K683" s="843"/>
      <c r="L683" s="862"/>
    </row>
    <row r="684" spans="1:12" ht="25.5" x14ac:dyDescent="0.2">
      <c r="A684" s="851" t="s">
        <v>3385</v>
      </c>
      <c r="B684" s="558" t="s">
        <v>3309</v>
      </c>
      <c r="C684" s="897"/>
      <c r="D684" s="843" t="s">
        <v>451</v>
      </c>
      <c r="E684" s="852" t="s">
        <v>403</v>
      </c>
      <c r="F684" s="852" t="s">
        <v>403</v>
      </c>
      <c r="G684" s="852" t="s">
        <v>403</v>
      </c>
      <c r="H684" s="853" t="str">
        <f>'Series 1200 Design'!H684</f>
        <v/>
      </c>
      <c r="J684" s="897"/>
      <c r="K684" s="843" t="s">
        <v>451</v>
      </c>
      <c r="L684" s="853" t="str">
        <f>'Series 1200 Final'!H684</f>
        <v/>
      </c>
    </row>
    <row r="685" spans="1:12" x14ac:dyDescent="0.2">
      <c r="A685" s="851"/>
      <c r="B685" s="558"/>
      <c r="C685" s="897"/>
      <c r="D685" s="843"/>
      <c r="E685" s="852"/>
      <c r="F685" s="852"/>
      <c r="G685" s="852"/>
      <c r="H685" s="862"/>
      <c r="J685" s="897"/>
      <c r="K685" s="843"/>
      <c r="L685" s="862"/>
    </row>
    <row r="686" spans="1:12" ht="25.5" x14ac:dyDescent="0.2">
      <c r="A686" s="851" t="s">
        <v>3386</v>
      </c>
      <c r="B686" s="687" t="s">
        <v>3311</v>
      </c>
      <c r="C686" s="901"/>
      <c r="D686" s="889" t="s">
        <v>451</v>
      </c>
      <c r="E686" s="852" t="s">
        <v>403</v>
      </c>
      <c r="F686" s="852" t="s">
        <v>403</v>
      </c>
      <c r="G686" s="852" t="s">
        <v>403</v>
      </c>
      <c r="H686" s="853" t="str">
        <f>'Series 1200 Design'!H686</f>
        <v/>
      </c>
      <c r="J686" s="901"/>
      <c r="K686" s="889" t="s">
        <v>451</v>
      </c>
      <c r="L686" s="853" t="str">
        <f>'Series 1200 Final'!H686</f>
        <v/>
      </c>
    </row>
    <row r="687" spans="1:12" x14ac:dyDescent="0.2">
      <c r="A687" s="851"/>
      <c r="B687" s="558"/>
      <c r="C687" s="897"/>
      <c r="D687" s="843"/>
      <c r="E687" s="852"/>
      <c r="F687" s="852"/>
      <c r="G687" s="852"/>
      <c r="H687" s="862"/>
      <c r="J687" s="897"/>
      <c r="K687" s="843"/>
      <c r="L687" s="862"/>
    </row>
    <row r="688" spans="1:12" ht="25.5" x14ac:dyDescent="0.2">
      <c r="A688" s="851" t="s">
        <v>3387</v>
      </c>
      <c r="B688" s="558" t="s">
        <v>3311</v>
      </c>
      <c r="C688" s="897"/>
      <c r="D688" s="843" t="s">
        <v>451</v>
      </c>
      <c r="E688" s="852" t="s">
        <v>403</v>
      </c>
      <c r="F688" s="852" t="s">
        <v>403</v>
      </c>
      <c r="G688" s="852" t="s">
        <v>403</v>
      </c>
      <c r="H688" s="853" t="str">
        <f>'Series 1200 Design'!H688</f>
        <v/>
      </c>
      <c r="J688" s="897"/>
      <c r="K688" s="843" t="s">
        <v>451</v>
      </c>
      <c r="L688" s="853" t="str">
        <f>'Series 1200 Final'!H688</f>
        <v/>
      </c>
    </row>
    <row r="689" spans="1:12" x14ac:dyDescent="0.2">
      <c r="A689" s="851"/>
      <c r="B689" s="629"/>
      <c r="C689" s="897"/>
      <c r="D689" s="843"/>
      <c r="E689" s="852"/>
      <c r="F689" s="852"/>
      <c r="G689" s="852"/>
      <c r="H689" s="850"/>
      <c r="J689" s="897"/>
      <c r="K689" s="843"/>
      <c r="L689" s="850"/>
    </row>
    <row r="690" spans="1:12" x14ac:dyDescent="0.2">
      <c r="A690" s="866"/>
      <c r="B690" s="586" t="s">
        <v>569</v>
      </c>
      <c r="C690" s="900"/>
      <c r="D690" s="846"/>
      <c r="E690" s="887" t="s">
        <v>1633</v>
      </c>
      <c r="F690" s="887" t="s">
        <v>3276</v>
      </c>
      <c r="G690" s="887" t="s">
        <v>1596</v>
      </c>
      <c r="H690" s="846"/>
      <c r="J690" s="900"/>
      <c r="K690" s="846"/>
      <c r="L690" s="846"/>
    </row>
    <row r="691" spans="1:12" x14ac:dyDescent="0.2">
      <c r="A691" s="851"/>
      <c r="B691" s="596"/>
      <c r="C691" s="897"/>
      <c r="D691" s="843"/>
      <c r="E691" s="852"/>
      <c r="F691" s="852"/>
      <c r="G691" s="852"/>
      <c r="H691" s="850"/>
      <c r="J691" s="897"/>
      <c r="K691" s="843"/>
      <c r="L691" s="850"/>
    </row>
    <row r="692" spans="1:12" ht="25.5" x14ac:dyDescent="0.2">
      <c r="A692" s="851" t="s">
        <v>3388</v>
      </c>
      <c r="B692" s="558" t="s">
        <v>3389</v>
      </c>
      <c r="C692" s="897"/>
      <c r="D692" s="843" t="s">
        <v>30</v>
      </c>
      <c r="E692" s="852">
        <v>18.690000000000001</v>
      </c>
      <c r="F692" s="852">
        <v>18.690000000000001</v>
      </c>
      <c r="G692" s="852">
        <v>18.690000000000001</v>
      </c>
      <c r="H692" s="853" t="str">
        <f>'Series 1200 Design'!H692</f>
        <v/>
      </c>
      <c r="J692" s="897"/>
      <c r="K692" s="843" t="s">
        <v>30</v>
      </c>
      <c r="L692" s="853" t="str">
        <f>'Series 1200 Final'!H692</f>
        <v/>
      </c>
    </row>
    <row r="693" spans="1:12" x14ac:dyDescent="0.2">
      <c r="A693" s="851"/>
      <c r="B693" s="558"/>
      <c r="C693" s="897"/>
      <c r="D693" s="843"/>
      <c r="E693" s="852"/>
      <c r="F693" s="852"/>
      <c r="G693" s="852"/>
      <c r="H693" s="862"/>
      <c r="J693" s="897"/>
      <c r="K693" s="843"/>
      <c r="L693" s="862"/>
    </row>
    <row r="694" spans="1:12" ht="25.5" x14ac:dyDescent="0.2">
      <c r="A694" s="851" t="s">
        <v>3390</v>
      </c>
      <c r="B694" s="558" t="s">
        <v>3391</v>
      </c>
      <c r="C694" s="897"/>
      <c r="D694" s="843" t="s">
        <v>30</v>
      </c>
      <c r="E694" s="852">
        <v>18.690000000000001</v>
      </c>
      <c r="F694" s="852">
        <v>18.690000000000001</v>
      </c>
      <c r="G694" s="852">
        <v>18.690000000000001</v>
      </c>
      <c r="H694" s="853" t="str">
        <f>'Series 1200 Design'!H694</f>
        <v/>
      </c>
      <c r="J694" s="897"/>
      <c r="K694" s="843" t="s">
        <v>30</v>
      </c>
      <c r="L694" s="853" t="str">
        <f>'Series 1200 Final'!H694</f>
        <v/>
      </c>
    </row>
    <row r="695" spans="1:12" x14ac:dyDescent="0.2">
      <c r="A695" s="851"/>
      <c r="B695" s="558"/>
      <c r="C695" s="897"/>
      <c r="D695" s="843"/>
      <c r="E695" s="852"/>
      <c r="F695" s="852"/>
      <c r="G695" s="852"/>
      <c r="H695" s="862"/>
      <c r="J695" s="897"/>
      <c r="K695" s="843"/>
      <c r="L695" s="862"/>
    </row>
    <row r="696" spans="1:12" ht="25.5" x14ac:dyDescent="0.2">
      <c r="A696" s="851" t="s">
        <v>3392</v>
      </c>
      <c r="B696" s="558" t="s">
        <v>3393</v>
      </c>
      <c r="C696" s="897"/>
      <c r="D696" s="843" t="s">
        <v>30</v>
      </c>
      <c r="E696" s="852">
        <v>18.690000000000001</v>
      </c>
      <c r="F696" s="852">
        <v>18.690000000000001</v>
      </c>
      <c r="G696" s="852">
        <v>18.690000000000001</v>
      </c>
      <c r="H696" s="853" t="str">
        <f>'Series 1200 Design'!H696</f>
        <v/>
      </c>
      <c r="J696" s="897"/>
      <c r="K696" s="843" t="s">
        <v>30</v>
      </c>
      <c r="L696" s="853" t="str">
        <f>'Series 1200 Final'!H696</f>
        <v/>
      </c>
    </row>
    <row r="697" spans="1:12" x14ac:dyDescent="0.2">
      <c r="A697" s="851"/>
      <c r="B697" s="558"/>
      <c r="C697" s="897"/>
      <c r="D697" s="843"/>
      <c r="E697" s="852"/>
      <c r="F697" s="852"/>
      <c r="G697" s="852"/>
      <c r="H697" s="862"/>
      <c r="J697" s="897"/>
      <c r="K697" s="843"/>
      <c r="L697" s="862"/>
    </row>
    <row r="698" spans="1:12" ht="25.5" x14ac:dyDescent="0.2">
      <c r="A698" s="851" t="s">
        <v>3394</v>
      </c>
      <c r="B698" s="558" t="s">
        <v>3395</v>
      </c>
      <c r="C698" s="897"/>
      <c r="D698" s="843" t="s">
        <v>30</v>
      </c>
      <c r="E698" s="852">
        <v>18.690000000000001</v>
      </c>
      <c r="F698" s="852">
        <v>18.690000000000001</v>
      </c>
      <c r="G698" s="852">
        <v>18.690000000000001</v>
      </c>
      <c r="H698" s="853" t="str">
        <f>'Series 1200 Design'!H698</f>
        <v/>
      </c>
      <c r="J698" s="897"/>
      <c r="K698" s="843" t="s">
        <v>30</v>
      </c>
      <c r="L698" s="853" t="str">
        <f>'Series 1200 Final'!H698</f>
        <v/>
      </c>
    </row>
    <row r="699" spans="1:12" x14ac:dyDescent="0.2">
      <c r="A699" s="851"/>
      <c r="B699" s="558"/>
      <c r="C699" s="897"/>
      <c r="D699" s="843"/>
      <c r="E699" s="852"/>
      <c r="F699" s="852"/>
      <c r="G699" s="852"/>
      <c r="H699" s="850"/>
      <c r="J699" s="897"/>
      <c r="K699" s="843"/>
      <c r="L699" s="850"/>
    </row>
    <row r="700" spans="1:12" ht="25.5" x14ac:dyDescent="0.2">
      <c r="A700" s="851" t="s">
        <v>3396</v>
      </c>
      <c r="B700" s="558" t="s">
        <v>3397</v>
      </c>
      <c r="C700" s="897"/>
      <c r="D700" s="843" t="s">
        <v>30</v>
      </c>
      <c r="E700" s="852">
        <v>19.059999999999999</v>
      </c>
      <c r="F700" s="852">
        <v>19.059999999999999</v>
      </c>
      <c r="G700" s="852">
        <v>19.059999999999999</v>
      </c>
      <c r="H700" s="853" t="str">
        <f>'Series 1200 Design'!H700</f>
        <v/>
      </c>
      <c r="J700" s="897"/>
      <c r="K700" s="843" t="s">
        <v>30</v>
      </c>
      <c r="L700" s="853" t="str">
        <f>'Series 1200 Final'!H700</f>
        <v/>
      </c>
    </row>
    <row r="701" spans="1:12" x14ac:dyDescent="0.2">
      <c r="A701" s="851"/>
      <c r="B701" s="558"/>
      <c r="C701" s="897"/>
      <c r="D701" s="843"/>
      <c r="E701" s="852"/>
      <c r="F701" s="852"/>
      <c r="G701" s="852"/>
      <c r="H701" s="850"/>
      <c r="J701" s="897"/>
      <c r="K701" s="843"/>
      <c r="L701" s="850"/>
    </row>
    <row r="702" spans="1:12" ht="25.5" x14ac:dyDescent="0.2">
      <c r="A702" s="851" t="s">
        <v>3398</v>
      </c>
      <c r="B702" s="558" t="s">
        <v>3399</v>
      </c>
      <c r="C702" s="897"/>
      <c r="D702" s="843" t="s">
        <v>30</v>
      </c>
      <c r="E702" s="852">
        <v>19.059999999999999</v>
      </c>
      <c r="F702" s="852">
        <v>19.059999999999999</v>
      </c>
      <c r="G702" s="852">
        <v>19.059999999999999</v>
      </c>
      <c r="H702" s="853" t="str">
        <f>'Series 1200 Design'!H702</f>
        <v/>
      </c>
      <c r="J702" s="897"/>
      <c r="K702" s="843" t="s">
        <v>30</v>
      </c>
      <c r="L702" s="853" t="str">
        <f>'Series 1200 Final'!H702</f>
        <v/>
      </c>
    </row>
    <row r="703" spans="1:12" x14ac:dyDescent="0.2">
      <c r="A703" s="851"/>
      <c r="B703" s="558"/>
      <c r="C703" s="897"/>
      <c r="D703" s="843"/>
      <c r="E703" s="852"/>
      <c r="F703" s="852"/>
      <c r="G703" s="852"/>
      <c r="H703" s="850"/>
      <c r="J703" s="897"/>
      <c r="K703" s="843"/>
      <c r="L703" s="850"/>
    </row>
    <row r="704" spans="1:12" ht="25.5" x14ac:dyDescent="0.2">
      <c r="A704" s="851" t="s">
        <v>3400</v>
      </c>
      <c r="B704" s="558" t="s">
        <v>3401</v>
      </c>
      <c r="C704" s="897"/>
      <c r="D704" s="843" t="s">
        <v>30</v>
      </c>
      <c r="E704" s="852">
        <v>19.059999999999999</v>
      </c>
      <c r="F704" s="852">
        <v>19.059999999999999</v>
      </c>
      <c r="G704" s="852">
        <v>19.059999999999999</v>
      </c>
      <c r="H704" s="853" t="str">
        <f>'Series 1200 Design'!H704</f>
        <v/>
      </c>
      <c r="J704" s="897"/>
      <c r="K704" s="843" t="s">
        <v>30</v>
      </c>
      <c r="L704" s="853" t="str">
        <f>'Series 1200 Final'!H704</f>
        <v/>
      </c>
    </row>
    <row r="705" spans="1:12" x14ac:dyDescent="0.2">
      <c r="A705" s="851"/>
      <c r="B705" s="558"/>
      <c r="C705" s="897"/>
      <c r="D705" s="843"/>
      <c r="E705" s="852"/>
      <c r="F705" s="852"/>
      <c r="G705" s="852"/>
      <c r="H705" s="850"/>
      <c r="J705" s="897"/>
      <c r="K705" s="843"/>
      <c r="L705" s="850"/>
    </row>
    <row r="706" spans="1:12" ht="25.5" x14ac:dyDescent="0.2">
      <c r="A706" s="851" t="s">
        <v>3402</v>
      </c>
      <c r="B706" s="558" t="s">
        <v>3403</v>
      </c>
      <c r="C706" s="897"/>
      <c r="D706" s="843" t="s">
        <v>30</v>
      </c>
      <c r="E706" s="852">
        <v>19.059999999999999</v>
      </c>
      <c r="F706" s="852">
        <v>19.059999999999999</v>
      </c>
      <c r="G706" s="852">
        <v>19.059999999999999</v>
      </c>
      <c r="H706" s="853" t="str">
        <f>'Series 1200 Design'!H706</f>
        <v/>
      </c>
      <c r="J706" s="897"/>
      <c r="K706" s="843" t="s">
        <v>30</v>
      </c>
      <c r="L706" s="853" t="str">
        <f>'Series 1200 Final'!H706</f>
        <v/>
      </c>
    </row>
    <row r="707" spans="1:12" x14ac:dyDescent="0.2">
      <c r="A707" s="851"/>
      <c r="B707" s="558"/>
      <c r="C707" s="897"/>
      <c r="D707" s="843"/>
      <c r="E707" s="852"/>
      <c r="F707" s="852"/>
      <c r="G707" s="852"/>
      <c r="H707" s="850"/>
      <c r="J707" s="897"/>
      <c r="K707" s="843"/>
      <c r="L707" s="850"/>
    </row>
    <row r="708" spans="1:12" ht="25.5" x14ac:dyDescent="0.2">
      <c r="A708" s="851" t="s">
        <v>3404</v>
      </c>
      <c r="B708" s="558" t="s">
        <v>3397</v>
      </c>
      <c r="C708" s="897"/>
      <c r="D708" s="843" t="s">
        <v>30</v>
      </c>
      <c r="E708" s="852">
        <v>19.059999999999999</v>
      </c>
      <c r="F708" s="852">
        <v>19.059999999999999</v>
      </c>
      <c r="G708" s="852">
        <v>19.059999999999999</v>
      </c>
      <c r="H708" s="853" t="str">
        <f>'Series 1200 Design'!H708</f>
        <v/>
      </c>
      <c r="J708" s="897"/>
      <c r="K708" s="843" t="s">
        <v>30</v>
      </c>
      <c r="L708" s="853" t="str">
        <f>'Series 1200 Final'!H708</f>
        <v/>
      </c>
    </row>
    <row r="709" spans="1:12" x14ac:dyDescent="0.2">
      <c r="A709" s="851"/>
      <c r="B709" s="558"/>
      <c r="C709" s="897"/>
      <c r="D709" s="843"/>
      <c r="E709" s="852"/>
      <c r="F709" s="852"/>
      <c r="G709" s="852"/>
      <c r="H709" s="850"/>
      <c r="J709" s="897"/>
      <c r="K709" s="843"/>
      <c r="L709" s="850"/>
    </row>
    <row r="710" spans="1:12" ht="25.5" x14ac:dyDescent="0.2">
      <c r="A710" s="851" t="s">
        <v>3405</v>
      </c>
      <c r="B710" s="558" t="s">
        <v>3399</v>
      </c>
      <c r="C710" s="897"/>
      <c r="D710" s="843" t="s">
        <v>30</v>
      </c>
      <c r="E710" s="852">
        <v>19.059999999999999</v>
      </c>
      <c r="F710" s="852">
        <v>19.059999999999999</v>
      </c>
      <c r="G710" s="852">
        <v>19.059999999999999</v>
      </c>
      <c r="H710" s="853" t="str">
        <f>'Series 1200 Design'!H710</f>
        <v/>
      </c>
      <c r="J710" s="897"/>
      <c r="K710" s="843" t="s">
        <v>30</v>
      </c>
      <c r="L710" s="853" t="str">
        <f>'Series 1200 Final'!H710</f>
        <v/>
      </c>
    </row>
    <row r="711" spans="1:12" x14ac:dyDescent="0.2">
      <c r="A711" s="851"/>
      <c r="B711" s="558"/>
      <c r="C711" s="897"/>
      <c r="D711" s="843"/>
      <c r="E711" s="852"/>
      <c r="F711" s="852"/>
      <c r="G711" s="852"/>
      <c r="H711" s="850"/>
      <c r="J711" s="897"/>
      <c r="K711" s="843"/>
      <c r="L711" s="850"/>
    </row>
    <row r="712" spans="1:12" ht="25.5" x14ac:dyDescent="0.2">
      <c r="A712" s="851" t="s">
        <v>3406</v>
      </c>
      <c r="B712" s="558" t="s">
        <v>3407</v>
      </c>
      <c r="C712" s="897"/>
      <c r="D712" s="843" t="s">
        <v>30</v>
      </c>
      <c r="E712" s="852">
        <v>19.059999999999999</v>
      </c>
      <c r="F712" s="852">
        <v>19.059999999999999</v>
      </c>
      <c r="G712" s="852">
        <v>19.059999999999999</v>
      </c>
      <c r="H712" s="853" t="str">
        <f>'Series 1200 Design'!H712</f>
        <v/>
      </c>
      <c r="J712" s="897"/>
      <c r="K712" s="843" t="s">
        <v>30</v>
      </c>
      <c r="L712" s="853" t="str">
        <f>'Series 1200 Final'!H712</f>
        <v/>
      </c>
    </row>
    <row r="713" spans="1:12" x14ac:dyDescent="0.2">
      <c r="A713" s="851"/>
      <c r="B713" s="558"/>
      <c r="C713" s="897"/>
      <c r="D713" s="843"/>
      <c r="E713" s="852"/>
      <c r="F713" s="852"/>
      <c r="G713" s="852"/>
      <c r="H713" s="850"/>
      <c r="J713" s="897"/>
      <c r="K713" s="843"/>
      <c r="L713" s="850"/>
    </row>
    <row r="714" spans="1:12" x14ac:dyDescent="0.2">
      <c r="A714" s="851" t="s">
        <v>3408</v>
      </c>
      <c r="B714" s="687" t="s">
        <v>3409</v>
      </c>
      <c r="C714" s="901"/>
      <c r="D714" s="893" t="s">
        <v>30</v>
      </c>
      <c r="E714" s="852">
        <v>12.4</v>
      </c>
      <c r="F714" s="852">
        <v>12.4</v>
      </c>
      <c r="G714" s="852">
        <v>12.4</v>
      </c>
      <c r="H714" s="853" t="str">
        <f>'Series 1200 Design'!H714</f>
        <v/>
      </c>
      <c r="J714" s="901"/>
      <c r="K714" s="893" t="s">
        <v>30</v>
      </c>
      <c r="L714" s="853" t="str">
        <f>'Series 1200 Final'!H714</f>
        <v/>
      </c>
    </row>
    <row r="715" spans="1:12" x14ac:dyDescent="0.2">
      <c r="A715" s="851"/>
      <c r="B715" s="687"/>
      <c r="C715" s="901"/>
      <c r="D715" s="893"/>
      <c r="E715" s="852"/>
      <c r="F715" s="852"/>
      <c r="G715" s="852"/>
      <c r="H715" s="853"/>
      <c r="J715" s="901"/>
      <c r="K715" s="893"/>
      <c r="L715" s="853"/>
    </row>
    <row r="716" spans="1:12" x14ac:dyDescent="0.2">
      <c r="A716" s="866"/>
      <c r="B716" s="586" t="s">
        <v>3410</v>
      </c>
      <c r="C716" s="900"/>
      <c r="D716" s="846"/>
      <c r="E716" s="887" t="s">
        <v>396</v>
      </c>
      <c r="F716" s="887" t="s">
        <v>3411</v>
      </c>
      <c r="G716" s="887" t="s">
        <v>1596</v>
      </c>
      <c r="H716" s="875"/>
      <c r="J716" s="900"/>
      <c r="K716" s="846"/>
      <c r="L716" s="875"/>
    </row>
    <row r="717" spans="1:12" x14ac:dyDescent="0.2">
      <c r="A717" s="851"/>
      <c r="B717" s="596"/>
      <c r="C717" s="897"/>
      <c r="D717" s="843"/>
      <c r="E717" s="852"/>
      <c r="F717" s="852"/>
      <c r="G717" s="852"/>
      <c r="H717" s="862"/>
      <c r="J717" s="897"/>
      <c r="K717" s="843"/>
      <c r="L717" s="862"/>
    </row>
    <row r="718" spans="1:12" x14ac:dyDescent="0.2">
      <c r="A718" s="851" t="s">
        <v>3412</v>
      </c>
      <c r="B718" s="687" t="s">
        <v>3413</v>
      </c>
      <c r="C718" s="897"/>
      <c r="D718" s="851" t="s">
        <v>401</v>
      </c>
      <c r="E718" s="852" t="s">
        <v>392</v>
      </c>
      <c r="F718" s="852" t="s">
        <v>392</v>
      </c>
      <c r="G718" s="852" t="s">
        <v>392</v>
      </c>
      <c r="H718" s="853" t="str">
        <f>'Series 1200 Design'!H718</f>
        <v/>
      </c>
      <c r="J718" s="897"/>
      <c r="K718" s="851" t="s">
        <v>401</v>
      </c>
      <c r="L718" s="853" t="str">
        <f>'Series 1200 Final'!H718</f>
        <v/>
      </c>
    </row>
    <row r="719" spans="1:12" x14ac:dyDescent="0.2">
      <c r="A719" s="851"/>
      <c r="B719" s="687"/>
      <c r="C719" s="901"/>
      <c r="D719" s="893"/>
      <c r="E719" s="852"/>
      <c r="F719" s="852"/>
      <c r="G719" s="852"/>
      <c r="H719" s="853"/>
      <c r="J719" s="901"/>
      <c r="K719" s="893"/>
      <c r="L719" s="853"/>
    </row>
    <row r="720" spans="1:12" x14ac:dyDescent="0.2">
      <c r="A720" s="851" t="s">
        <v>3414</v>
      </c>
      <c r="B720" s="687" t="s">
        <v>3415</v>
      </c>
      <c r="C720" s="901"/>
      <c r="D720" s="893" t="s">
        <v>451</v>
      </c>
      <c r="E720" s="852" t="s">
        <v>392</v>
      </c>
      <c r="F720" s="852" t="s">
        <v>392</v>
      </c>
      <c r="G720" s="852" t="s">
        <v>392</v>
      </c>
      <c r="H720" s="853" t="str">
        <f>'Series 1200 Design'!H720</f>
        <v/>
      </c>
      <c r="J720" s="901"/>
      <c r="K720" s="893" t="s">
        <v>451</v>
      </c>
      <c r="L720" s="853" t="str">
        <f>'Series 1200 Final'!H720</f>
        <v/>
      </c>
    </row>
    <row r="721" spans="1:12" x14ac:dyDescent="0.2">
      <c r="A721" s="851"/>
      <c r="B721" s="687"/>
      <c r="C721" s="901"/>
      <c r="D721" s="893"/>
      <c r="E721" s="852"/>
      <c r="F721" s="852"/>
      <c r="G721" s="852"/>
      <c r="H721" s="853"/>
      <c r="J721" s="901"/>
      <c r="K721" s="893"/>
      <c r="L721" s="853"/>
    </row>
    <row r="722" spans="1:12" x14ac:dyDescent="0.2">
      <c r="A722" s="851" t="s">
        <v>3416</v>
      </c>
      <c r="B722" s="687" t="s">
        <v>3417</v>
      </c>
      <c r="C722" s="901"/>
      <c r="D722" s="893" t="s">
        <v>451</v>
      </c>
      <c r="E722" s="852" t="s">
        <v>392</v>
      </c>
      <c r="F722" s="852" t="s">
        <v>392</v>
      </c>
      <c r="G722" s="852" t="s">
        <v>392</v>
      </c>
      <c r="H722" s="853" t="str">
        <f>'Series 1200 Design'!H722</f>
        <v/>
      </c>
      <c r="J722" s="901"/>
      <c r="K722" s="893" t="s">
        <v>451</v>
      </c>
      <c r="L722" s="853" t="str">
        <f>'Series 1200 Final'!H722</f>
        <v/>
      </c>
    </row>
    <row r="723" spans="1:12" x14ac:dyDescent="0.2">
      <c r="A723" s="851"/>
      <c r="B723" s="687"/>
      <c r="C723" s="901"/>
      <c r="D723" s="893"/>
      <c r="E723" s="852"/>
      <c r="F723" s="852"/>
      <c r="G723" s="852"/>
      <c r="H723" s="853"/>
      <c r="J723" s="901"/>
      <c r="K723" s="893"/>
      <c r="L723" s="853"/>
    </row>
    <row r="724" spans="1:12" x14ac:dyDescent="0.2">
      <c r="A724" s="851" t="s">
        <v>3418</v>
      </c>
      <c r="B724" s="687" t="s">
        <v>3419</v>
      </c>
      <c r="C724" s="901"/>
      <c r="D724" s="893" t="s">
        <v>451</v>
      </c>
      <c r="E724" s="852" t="s">
        <v>392</v>
      </c>
      <c r="F724" s="852" t="s">
        <v>392</v>
      </c>
      <c r="G724" s="852" t="s">
        <v>392</v>
      </c>
      <c r="H724" s="853" t="str">
        <f>'Series 1200 Design'!H724</f>
        <v/>
      </c>
      <c r="J724" s="901"/>
      <c r="K724" s="893" t="s">
        <v>451</v>
      </c>
      <c r="L724" s="853" t="str">
        <f>'Series 1200 Final'!H724</f>
        <v/>
      </c>
    </row>
    <row r="725" spans="1:12" x14ac:dyDescent="0.2">
      <c r="A725" s="851"/>
      <c r="B725" s="687"/>
      <c r="C725" s="901"/>
      <c r="D725" s="893"/>
      <c r="E725" s="852"/>
      <c r="F725" s="852"/>
      <c r="G725" s="852"/>
      <c r="H725" s="853"/>
      <c r="J725" s="901"/>
      <c r="K725" s="893"/>
      <c r="L725" s="853"/>
    </row>
    <row r="726" spans="1:12" x14ac:dyDescent="0.2">
      <c r="A726" s="851" t="s">
        <v>3420</v>
      </c>
      <c r="B726" s="687" t="s">
        <v>3421</v>
      </c>
      <c r="C726" s="901"/>
      <c r="D726" s="893" t="s">
        <v>451</v>
      </c>
      <c r="E726" s="852" t="s">
        <v>392</v>
      </c>
      <c r="F726" s="852" t="s">
        <v>392</v>
      </c>
      <c r="G726" s="852" t="s">
        <v>392</v>
      </c>
      <c r="H726" s="853" t="str">
        <f>'Series 1200 Design'!H726</f>
        <v/>
      </c>
      <c r="J726" s="901"/>
      <c r="K726" s="893" t="s">
        <v>451</v>
      </c>
      <c r="L726" s="853" t="str">
        <f>'Series 1200 Final'!H726</f>
        <v/>
      </c>
    </row>
    <row r="727" spans="1:12" x14ac:dyDescent="0.2">
      <c r="A727" s="851"/>
      <c r="B727" s="687"/>
      <c r="C727" s="901"/>
      <c r="D727" s="893"/>
      <c r="E727" s="852"/>
      <c r="F727" s="852"/>
      <c r="G727" s="852"/>
      <c r="H727" s="853"/>
      <c r="J727" s="901"/>
      <c r="K727" s="893"/>
      <c r="L727" s="853"/>
    </row>
    <row r="728" spans="1:12" x14ac:dyDescent="0.2">
      <c r="A728" s="851" t="s">
        <v>3422</v>
      </c>
      <c r="B728" s="687" t="s">
        <v>3423</v>
      </c>
      <c r="C728" s="901"/>
      <c r="D728" s="893" t="s">
        <v>51</v>
      </c>
      <c r="E728" s="852" t="s">
        <v>392</v>
      </c>
      <c r="F728" s="852" t="s">
        <v>392</v>
      </c>
      <c r="G728" s="852" t="s">
        <v>392</v>
      </c>
      <c r="H728" s="853" t="str">
        <f>'Series 1200 Design'!H728</f>
        <v/>
      </c>
      <c r="J728" s="901"/>
      <c r="K728" s="893" t="s">
        <v>51</v>
      </c>
      <c r="L728" s="853" t="str">
        <f>'Series 1200 Final'!H728</f>
        <v/>
      </c>
    </row>
    <row r="729" spans="1:12" x14ac:dyDescent="0.2">
      <c r="A729" s="851"/>
      <c r="B729" s="687"/>
      <c r="C729" s="901"/>
      <c r="D729" s="893"/>
      <c r="E729" s="852"/>
      <c r="F729" s="852"/>
      <c r="G729" s="852"/>
      <c r="H729" s="853"/>
      <c r="J729" s="901"/>
      <c r="K729" s="893"/>
      <c r="L729" s="853"/>
    </row>
    <row r="730" spans="1:12" x14ac:dyDescent="0.2">
      <c r="A730" s="851" t="s">
        <v>3424</v>
      </c>
      <c r="B730" s="687" t="s">
        <v>3425</v>
      </c>
      <c r="C730" s="901"/>
      <c r="D730" s="893" t="s">
        <v>51</v>
      </c>
      <c r="E730" s="852" t="s">
        <v>392</v>
      </c>
      <c r="F730" s="852" t="s">
        <v>392</v>
      </c>
      <c r="G730" s="852" t="s">
        <v>392</v>
      </c>
      <c r="H730" s="853" t="str">
        <f>'Series 1200 Design'!H730</f>
        <v/>
      </c>
      <c r="J730" s="901"/>
      <c r="K730" s="893" t="s">
        <v>51</v>
      </c>
      <c r="L730" s="853" t="str">
        <f>'Series 1200 Final'!H730</f>
        <v/>
      </c>
    </row>
    <row r="731" spans="1:12" x14ac:dyDescent="0.2">
      <c r="A731" s="851"/>
      <c r="B731" s="687"/>
      <c r="C731" s="901"/>
      <c r="D731" s="893"/>
      <c r="E731" s="852"/>
      <c r="F731" s="852"/>
      <c r="G731" s="852"/>
      <c r="H731" s="853"/>
      <c r="J731" s="901"/>
      <c r="K731" s="893"/>
      <c r="L731" s="853"/>
    </row>
    <row r="732" spans="1:12" x14ac:dyDescent="0.2">
      <c r="A732" s="851" t="s">
        <v>3426</v>
      </c>
      <c r="B732" s="687" t="s">
        <v>3427</v>
      </c>
      <c r="C732" s="901"/>
      <c r="D732" s="893" t="s">
        <v>51</v>
      </c>
      <c r="E732" s="852" t="s">
        <v>392</v>
      </c>
      <c r="F732" s="852" t="s">
        <v>392</v>
      </c>
      <c r="G732" s="852" t="s">
        <v>392</v>
      </c>
      <c r="H732" s="853" t="str">
        <f>'Series 1200 Design'!H732</f>
        <v/>
      </c>
      <c r="J732" s="901"/>
      <c r="K732" s="893" t="s">
        <v>51</v>
      </c>
      <c r="L732" s="853" t="str">
        <f>'Series 1200 Final'!H732</f>
        <v/>
      </c>
    </row>
    <row r="733" spans="1:12" x14ac:dyDescent="0.2">
      <c r="A733" s="851"/>
      <c r="B733" s="687"/>
      <c r="C733" s="901"/>
      <c r="D733" s="893"/>
      <c r="E733" s="852"/>
      <c r="F733" s="852"/>
      <c r="G733" s="852"/>
      <c r="H733" s="853"/>
      <c r="J733" s="901"/>
      <c r="K733" s="893"/>
      <c r="L733" s="853"/>
    </row>
    <row r="734" spans="1:12" x14ac:dyDescent="0.2">
      <c r="A734" s="851" t="s">
        <v>3428</v>
      </c>
      <c r="B734" s="687" t="s">
        <v>3429</v>
      </c>
      <c r="C734" s="901"/>
      <c r="D734" s="893" t="s">
        <v>51</v>
      </c>
      <c r="E734" s="852" t="s">
        <v>392</v>
      </c>
      <c r="F734" s="852" t="s">
        <v>392</v>
      </c>
      <c r="G734" s="852" t="s">
        <v>392</v>
      </c>
      <c r="H734" s="853" t="str">
        <f>'Series 1200 Design'!H734</f>
        <v/>
      </c>
      <c r="J734" s="901"/>
      <c r="K734" s="893" t="s">
        <v>51</v>
      </c>
      <c r="L734" s="853" t="str">
        <f>'Series 1200 Final'!H734</f>
        <v/>
      </c>
    </row>
    <row r="735" spans="1:12" x14ac:dyDescent="0.2">
      <c r="A735" s="851"/>
      <c r="B735" s="687"/>
      <c r="C735" s="901"/>
      <c r="D735" s="893"/>
      <c r="E735" s="852"/>
      <c r="F735" s="852"/>
      <c r="G735" s="852"/>
      <c r="H735" s="853"/>
      <c r="J735" s="901"/>
      <c r="K735" s="893"/>
      <c r="L735" s="853"/>
    </row>
    <row r="736" spans="1:12" x14ac:dyDescent="0.2">
      <c r="A736" s="638"/>
      <c r="B736" s="563" t="s">
        <v>3430</v>
      </c>
      <c r="C736" s="660"/>
      <c r="D736" s="640"/>
      <c r="E736" s="872"/>
      <c r="F736" s="872"/>
      <c r="G736" s="872"/>
      <c r="H736" s="640"/>
      <c r="J736" s="660"/>
      <c r="K736" s="640"/>
      <c r="L736" s="640"/>
    </row>
    <row r="737" spans="1:12" x14ac:dyDescent="0.2">
      <c r="A737" s="851"/>
      <c r="B737" s="596"/>
      <c r="C737" s="897"/>
      <c r="D737" s="843"/>
      <c r="E737" s="852"/>
      <c r="F737" s="852"/>
      <c r="G737" s="852"/>
      <c r="H737" s="850"/>
      <c r="J737" s="897"/>
      <c r="K737" s="843"/>
      <c r="L737" s="850"/>
    </row>
    <row r="738" spans="1:12" x14ac:dyDescent="0.2">
      <c r="A738" s="866"/>
      <c r="B738" s="586" t="s">
        <v>3431</v>
      </c>
      <c r="C738" s="900"/>
      <c r="D738" s="846"/>
      <c r="E738" s="887" t="s">
        <v>2389</v>
      </c>
      <c r="F738" s="887" t="s">
        <v>1060</v>
      </c>
      <c r="G738" s="887" t="s">
        <v>486</v>
      </c>
      <c r="H738" s="846"/>
      <c r="J738" s="900"/>
      <c r="K738" s="846"/>
      <c r="L738" s="846"/>
    </row>
    <row r="739" spans="1:12" x14ac:dyDescent="0.2">
      <c r="A739" s="851"/>
      <c r="B739" s="596"/>
      <c r="C739" s="897"/>
      <c r="D739" s="843"/>
      <c r="E739" s="852"/>
      <c r="F739" s="852"/>
      <c r="G739" s="852"/>
      <c r="H739" s="850"/>
      <c r="J739" s="897"/>
      <c r="K739" s="843"/>
      <c r="L739" s="850"/>
    </row>
    <row r="740" spans="1:12" ht="25.5" x14ac:dyDescent="0.2">
      <c r="A740" s="851" t="s">
        <v>3432</v>
      </c>
      <c r="B740" s="558" t="s">
        <v>3433</v>
      </c>
      <c r="C740" s="897"/>
      <c r="D740" s="843" t="s">
        <v>30</v>
      </c>
      <c r="E740" s="852">
        <v>452.46</v>
      </c>
      <c r="F740" s="852">
        <v>431.43</v>
      </c>
      <c r="G740" s="852">
        <v>431.43</v>
      </c>
      <c r="H740" s="853" t="str">
        <f>'Series 1200 Design'!H740</f>
        <v/>
      </c>
      <c r="J740" s="897"/>
      <c r="K740" s="843" t="s">
        <v>30</v>
      </c>
      <c r="L740" s="853" t="str">
        <f>'Series 1200 Final'!H740</f>
        <v/>
      </c>
    </row>
    <row r="741" spans="1:12" x14ac:dyDescent="0.2">
      <c r="A741" s="851"/>
      <c r="B741" s="558"/>
      <c r="C741" s="897"/>
      <c r="D741" s="843"/>
      <c r="E741" s="852"/>
      <c r="F741" s="852"/>
      <c r="G741" s="852"/>
      <c r="H741" s="850"/>
      <c r="J741" s="897"/>
      <c r="K741" s="843"/>
      <c r="L741" s="850"/>
    </row>
    <row r="742" spans="1:12" ht="25.5" x14ac:dyDescent="0.2">
      <c r="A742" s="851" t="s">
        <v>3434</v>
      </c>
      <c r="B742" s="558" t="s">
        <v>3435</v>
      </c>
      <c r="C742" s="897"/>
      <c r="D742" s="843" t="s">
        <v>30</v>
      </c>
      <c r="E742" s="852">
        <v>532.69000000000005</v>
      </c>
      <c r="F742" s="852">
        <v>511.66</v>
      </c>
      <c r="G742" s="852">
        <v>511.66</v>
      </c>
      <c r="H742" s="853" t="str">
        <f>'Series 1200 Design'!H742</f>
        <v/>
      </c>
      <c r="J742" s="897"/>
      <c r="K742" s="843" t="s">
        <v>30</v>
      </c>
      <c r="L742" s="853" t="str">
        <f>'Series 1200 Final'!H742</f>
        <v/>
      </c>
    </row>
    <row r="743" spans="1:12" x14ac:dyDescent="0.2">
      <c r="A743" s="851"/>
      <c r="B743" s="558"/>
      <c r="C743" s="897"/>
      <c r="D743" s="843"/>
      <c r="E743" s="852"/>
      <c r="F743" s="852"/>
      <c r="G743" s="852"/>
      <c r="H743" s="850"/>
      <c r="J743" s="897"/>
      <c r="K743" s="843"/>
      <c r="L743" s="850"/>
    </row>
    <row r="744" spans="1:12" ht="25.5" x14ac:dyDescent="0.2">
      <c r="A744" s="851" t="s">
        <v>3436</v>
      </c>
      <c r="B744" s="558" t="s">
        <v>3437</v>
      </c>
      <c r="C744" s="897"/>
      <c r="D744" s="843" t="s">
        <v>30</v>
      </c>
      <c r="E744" s="852">
        <v>534.9</v>
      </c>
      <c r="F744" s="852">
        <v>513.87</v>
      </c>
      <c r="G744" s="852">
        <v>513.87</v>
      </c>
      <c r="H744" s="853" t="str">
        <f>'Series 1200 Design'!H744</f>
        <v/>
      </c>
      <c r="J744" s="897"/>
      <c r="K744" s="843" t="s">
        <v>30</v>
      </c>
      <c r="L744" s="853" t="str">
        <f>'Series 1200 Final'!H744</f>
        <v/>
      </c>
    </row>
    <row r="745" spans="1:12" x14ac:dyDescent="0.2">
      <c r="A745" s="851"/>
      <c r="B745" s="558"/>
      <c r="C745" s="897"/>
      <c r="D745" s="843"/>
      <c r="E745" s="852"/>
      <c r="F745" s="852"/>
      <c r="G745" s="852"/>
      <c r="H745" s="850"/>
      <c r="J745" s="897"/>
      <c r="K745" s="843"/>
      <c r="L745" s="850"/>
    </row>
    <row r="746" spans="1:12" ht="25.5" x14ac:dyDescent="0.2">
      <c r="A746" s="851" t="s">
        <v>3438</v>
      </c>
      <c r="B746" s="558" t="s">
        <v>3439</v>
      </c>
      <c r="C746" s="897"/>
      <c r="D746" s="843" t="s">
        <v>30</v>
      </c>
      <c r="E746" s="852">
        <v>576.15</v>
      </c>
      <c r="F746" s="852">
        <v>555.14</v>
      </c>
      <c r="G746" s="852">
        <v>555.14</v>
      </c>
      <c r="H746" s="853" t="str">
        <f>'Series 1200 Design'!H746</f>
        <v/>
      </c>
      <c r="J746" s="897"/>
      <c r="K746" s="843" t="s">
        <v>30</v>
      </c>
      <c r="L746" s="853" t="str">
        <f>'Series 1200 Final'!H746</f>
        <v/>
      </c>
    </row>
    <row r="747" spans="1:12" x14ac:dyDescent="0.2">
      <c r="A747" s="851"/>
      <c r="B747" s="558"/>
      <c r="C747" s="897"/>
      <c r="D747" s="843"/>
      <c r="E747" s="852"/>
      <c r="F747" s="852"/>
      <c r="G747" s="852"/>
      <c r="H747" s="850"/>
      <c r="J747" s="897"/>
      <c r="K747" s="843"/>
      <c r="L747" s="850"/>
    </row>
    <row r="748" spans="1:12" ht="25.5" x14ac:dyDescent="0.2">
      <c r="A748" s="851" t="s">
        <v>3440</v>
      </c>
      <c r="B748" s="558" t="s">
        <v>3441</v>
      </c>
      <c r="C748" s="897"/>
      <c r="D748" s="843" t="s">
        <v>30</v>
      </c>
      <c r="E748" s="852">
        <v>314.35000000000002</v>
      </c>
      <c r="F748" s="852">
        <v>293.32</v>
      </c>
      <c r="G748" s="852">
        <v>293.32</v>
      </c>
      <c r="H748" s="853" t="str">
        <f>'Series 1200 Design'!H748</f>
        <v/>
      </c>
      <c r="J748" s="897"/>
      <c r="K748" s="843" t="s">
        <v>30</v>
      </c>
      <c r="L748" s="853" t="str">
        <f>'Series 1200 Final'!H748</f>
        <v/>
      </c>
    </row>
    <row r="749" spans="1:12" x14ac:dyDescent="0.2">
      <c r="A749" s="851"/>
      <c r="B749" s="558"/>
      <c r="C749" s="897"/>
      <c r="D749" s="843"/>
      <c r="E749" s="852"/>
      <c r="F749" s="852"/>
      <c r="G749" s="852"/>
      <c r="H749" s="850"/>
      <c r="J749" s="897"/>
      <c r="K749" s="843"/>
      <c r="L749" s="850"/>
    </row>
    <row r="750" spans="1:12" ht="25.5" x14ac:dyDescent="0.2">
      <c r="A750" s="851" t="s">
        <v>3442</v>
      </c>
      <c r="B750" s="558" t="s">
        <v>3443</v>
      </c>
      <c r="C750" s="897"/>
      <c r="D750" s="843" t="s">
        <v>30</v>
      </c>
      <c r="E750" s="852">
        <v>386.76</v>
      </c>
      <c r="F750" s="852">
        <v>365.73</v>
      </c>
      <c r="G750" s="852">
        <v>365.73</v>
      </c>
      <c r="H750" s="853" t="str">
        <f>'Series 1200 Design'!H750</f>
        <v/>
      </c>
      <c r="J750" s="897"/>
      <c r="K750" s="843" t="s">
        <v>30</v>
      </c>
      <c r="L750" s="853" t="str">
        <f>'Series 1200 Final'!H750</f>
        <v/>
      </c>
    </row>
    <row r="751" spans="1:12" x14ac:dyDescent="0.2">
      <c r="A751" s="851"/>
      <c r="B751" s="558"/>
      <c r="C751" s="897"/>
      <c r="D751" s="843"/>
      <c r="E751" s="852"/>
      <c r="F751" s="852"/>
      <c r="G751" s="852"/>
      <c r="H751" s="850"/>
      <c r="J751" s="897"/>
      <c r="K751" s="843"/>
      <c r="L751" s="850"/>
    </row>
    <row r="752" spans="1:12" x14ac:dyDescent="0.2">
      <c r="A752" s="866"/>
      <c r="B752" s="586" t="s">
        <v>3444</v>
      </c>
      <c r="C752" s="900"/>
      <c r="D752" s="846"/>
      <c r="E752" s="887" t="s">
        <v>2389</v>
      </c>
      <c r="F752" s="887" t="s">
        <v>1060</v>
      </c>
      <c r="G752" s="887" t="s">
        <v>486</v>
      </c>
      <c r="H752" s="846"/>
      <c r="J752" s="900"/>
      <c r="K752" s="846"/>
      <c r="L752" s="846"/>
    </row>
    <row r="753" spans="1:12" x14ac:dyDescent="0.2">
      <c r="A753" s="851"/>
      <c r="B753" s="558"/>
      <c r="C753" s="897"/>
      <c r="D753" s="843"/>
      <c r="E753" s="852"/>
      <c r="F753" s="852"/>
      <c r="G753" s="852"/>
      <c r="H753" s="850"/>
      <c r="J753" s="897"/>
      <c r="K753" s="843"/>
      <c r="L753" s="850"/>
    </row>
    <row r="754" spans="1:12" ht="25.5" x14ac:dyDescent="0.2">
      <c r="A754" s="851" t="s">
        <v>3445</v>
      </c>
      <c r="B754" s="558" t="s">
        <v>3446</v>
      </c>
      <c r="C754" s="897"/>
      <c r="D754" s="856" t="s">
        <v>30</v>
      </c>
      <c r="E754" s="852">
        <v>362.38</v>
      </c>
      <c r="F754" s="852">
        <v>299.32</v>
      </c>
      <c r="G754" s="852">
        <v>299.32</v>
      </c>
      <c r="H754" s="853" t="str">
        <f>'Series 1200 Design'!H754</f>
        <v/>
      </c>
      <c r="J754" s="897"/>
      <c r="K754" s="856" t="s">
        <v>30</v>
      </c>
      <c r="L754" s="853" t="str">
        <f>'Series 1200 Final'!H754</f>
        <v/>
      </c>
    </row>
    <row r="755" spans="1:12" x14ac:dyDescent="0.2">
      <c r="A755" s="851"/>
      <c r="B755" s="558"/>
      <c r="C755" s="897"/>
      <c r="D755" s="843"/>
      <c r="E755" s="852"/>
      <c r="F755" s="852"/>
      <c r="G755" s="852"/>
      <c r="H755" s="850"/>
      <c r="J755" s="897"/>
      <c r="K755" s="843"/>
      <c r="L755" s="850"/>
    </row>
    <row r="756" spans="1:12" ht="25.5" x14ac:dyDescent="0.2">
      <c r="A756" s="851" t="s">
        <v>3447</v>
      </c>
      <c r="B756" s="558" t="s">
        <v>3448</v>
      </c>
      <c r="C756" s="897"/>
      <c r="D756" s="856" t="s">
        <v>30</v>
      </c>
      <c r="E756" s="852">
        <v>385.66</v>
      </c>
      <c r="F756" s="852">
        <v>364.49</v>
      </c>
      <c r="G756" s="852">
        <v>364.49</v>
      </c>
      <c r="H756" s="853" t="str">
        <f>'Series 1200 Design'!H756</f>
        <v/>
      </c>
      <c r="J756" s="897"/>
      <c r="K756" s="856" t="s">
        <v>30</v>
      </c>
      <c r="L756" s="853" t="str">
        <f>'Series 1200 Final'!H756</f>
        <v/>
      </c>
    </row>
    <row r="757" spans="1:12" x14ac:dyDescent="0.2">
      <c r="A757" s="851"/>
      <c r="B757" s="558"/>
      <c r="C757" s="897"/>
      <c r="D757" s="843"/>
      <c r="E757" s="852"/>
      <c r="F757" s="852"/>
      <c r="G757" s="852"/>
      <c r="H757" s="850"/>
      <c r="J757" s="897"/>
      <c r="K757" s="843"/>
      <c r="L757" s="850"/>
    </row>
    <row r="758" spans="1:12" x14ac:dyDescent="0.2">
      <c r="A758" s="866"/>
      <c r="B758" s="586" t="s">
        <v>3449</v>
      </c>
      <c r="C758" s="900"/>
      <c r="D758" s="846"/>
      <c r="E758" s="887" t="s">
        <v>2389</v>
      </c>
      <c r="F758" s="887" t="s">
        <v>1060</v>
      </c>
      <c r="G758" s="887" t="s">
        <v>486</v>
      </c>
      <c r="H758" s="846"/>
      <c r="J758" s="900"/>
      <c r="K758" s="846"/>
      <c r="L758" s="846"/>
    </row>
    <row r="759" spans="1:12" x14ac:dyDescent="0.2">
      <c r="A759" s="851"/>
      <c r="B759" s="596"/>
      <c r="C759" s="897"/>
      <c r="D759" s="843"/>
      <c r="E759" s="852"/>
      <c r="F759" s="852"/>
      <c r="G759" s="852"/>
      <c r="H759" s="850"/>
      <c r="J759" s="897"/>
      <c r="K759" s="843"/>
      <c r="L759" s="850"/>
    </row>
    <row r="760" spans="1:12" x14ac:dyDescent="0.2">
      <c r="A760" s="851" t="s">
        <v>3450</v>
      </c>
      <c r="B760" s="558" t="s">
        <v>3451</v>
      </c>
      <c r="C760" s="897"/>
      <c r="D760" s="843" t="s">
        <v>30</v>
      </c>
      <c r="E760" s="852">
        <v>442.64</v>
      </c>
      <c r="F760" s="852">
        <v>400.61</v>
      </c>
      <c r="G760" s="852">
        <v>400.61</v>
      </c>
      <c r="H760" s="853" t="str">
        <f>'Series 1200 Design'!H760</f>
        <v/>
      </c>
      <c r="J760" s="897"/>
      <c r="K760" s="843" t="s">
        <v>30</v>
      </c>
      <c r="L760" s="853" t="str">
        <f>'Series 1200 Final'!H760</f>
        <v/>
      </c>
    </row>
    <row r="761" spans="1:12" x14ac:dyDescent="0.2">
      <c r="A761" s="851"/>
      <c r="B761" s="596"/>
      <c r="C761" s="897"/>
      <c r="D761" s="843"/>
      <c r="E761" s="852"/>
      <c r="F761" s="852"/>
      <c r="G761" s="852"/>
      <c r="H761" s="850"/>
      <c r="J761" s="897"/>
      <c r="K761" s="843"/>
      <c r="L761" s="850"/>
    </row>
    <row r="762" spans="1:12" x14ac:dyDescent="0.2">
      <c r="A762" s="866"/>
      <c r="B762" s="586" t="s">
        <v>3452</v>
      </c>
      <c r="C762" s="900"/>
      <c r="D762" s="846"/>
      <c r="E762" s="887" t="s">
        <v>2389</v>
      </c>
      <c r="F762" s="887" t="s">
        <v>1060</v>
      </c>
      <c r="G762" s="887" t="s">
        <v>486</v>
      </c>
      <c r="H762" s="846"/>
      <c r="J762" s="900"/>
      <c r="K762" s="846"/>
      <c r="L762" s="846"/>
    </row>
    <row r="763" spans="1:12" x14ac:dyDescent="0.2">
      <c r="A763" s="851"/>
      <c r="B763" s="596"/>
      <c r="C763" s="897"/>
      <c r="D763" s="843"/>
      <c r="E763" s="852"/>
      <c r="F763" s="852"/>
      <c r="G763" s="852"/>
      <c r="H763" s="850"/>
      <c r="J763" s="897"/>
      <c r="K763" s="843"/>
      <c r="L763" s="850"/>
    </row>
    <row r="764" spans="1:12" ht="25.5" x14ac:dyDescent="0.2">
      <c r="A764" s="851" t="s">
        <v>3453</v>
      </c>
      <c r="B764" s="558" t="s">
        <v>3454</v>
      </c>
      <c r="C764" s="897"/>
      <c r="D764" s="856" t="s">
        <v>30</v>
      </c>
      <c r="E764" s="852">
        <v>69.930000000000007</v>
      </c>
      <c r="F764" s="852">
        <v>54.56</v>
      </c>
      <c r="G764" s="852">
        <v>54.56</v>
      </c>
      <c r="H764" s="853" t="str">
        <f>'Series 1200 Design'!H764</f>
        <v/>
      </c>
      <c r="J764" s="897"/>
      <c r="K764" s="856" t="s">
        <v>30</v>
      </c>
      <c r="L764" s="853" t="str">
        <f>'Series 1200 Final'!H764</f>
        <v/>
      </c>
    </row>
    <row r="765" spans="1:12" x14ac:dyDescent="0.2">
      <c r="A765" s="851"/>
      <c r="B765" s="596"/>
      <c r="C765" s="897"/>
      <c r="D765" s="843"/>
      <c r="E765" s="852"/>
      <c r="F765" s="852"/>
      <c r="G765" s="852"/>
      <c r="H765" s="850"/>
      <c r="J765" s="897"/>
      <c r="K765" s="843"/>
      <c r="L765" s="850"/>
    </row>
    <row r="766" spans="1:12" ht="25.5" x14ac:dyDescent="0.2">
      <c r="A766" s="851" t="s">
        <v>3455</v>
      </c>
      <c r="B766" s="558" t="s">
        <v>3456</v>
      </c>
      <c r="C766" s="897"/>
      <c r="D766" s="856" t="s">
        <v>30</v>
      </c>
      <c r="E766" s="852">
        <v>114.57</v>
      </c>
      <c r="F766" s="852">
        <v>83.84</v>
      </c>
      <c r="G766" s="852">
        <v>83.84</v>
      </c>
      <c r="H766" s="853" t="str">
        <f>'Series 1200 Design'!H766</f>
        <v/>
      </c>
      <c r="J766" s="897"/>
      <c r="K766" s="856" t="s">
        <v>30</v>
      </c>
      <c r="L766" s="853" t="str">
        <f>'Series 1200 Final'!H766</f>
        <v/>
      </c>
    </row>
    <row r="767" spans="1:12" x14ac:dyDescent="0.2">
      <c r="A767" s="851"/>
      <c r="B767" s="880"/>
      <c r="C767" s="898"/>
      <c r="D767" s="843"/>
      <c r="E767" s="852"/>
      <c r="F767" s="852"/>
      <c r="G767" s="852"/>
      <c r="H767" s="850"/>
      <c r="J767" s="898"/>
      <c r="K767" s="843"/>
      <c r="L767" s="850"/>
    </row>
    <row r="768" spans="1:12" ht="25.5" x14ac:dyDescent="0.2">
      <c r="A768" s="851" t="s">
        <v>3457</v>
      </c>
      <c r="B768" s="558" t="s">
        <v>3458</v>
      </c>
      <c r="C768" s="898"/>
      <c r="D768" s="856" t="s">
        <v>30</v>
      </c>
      <c r="E768" s="852">
        <v>100.66</v>
      </c>
      <c r="F768" s="852">
        <v>69.930000000000007</v>
      </c>
      <c r="G768" s="852">
        <v>69.930000000000007</v>
      </c>
      <c r="H768" s="853" t="str">
        <f>'Series 1200 Design'!H768</f>
        <v/>
      </c>
      <c r="J768" s="898"/>
      <c r="K768" s="856" t="s">
        <v>30</v>
      </c>
      <c r="L768" s="853" t="str">
        <f>'Series 1200 Final'!H768</f>
        <v/>
      </c>
    </row>
    <row r="769" spans="1:12" x14ac:dyDescent="0.2">
      <c r="A769" s="851"/>
      <c r="B769" s="880"/>
      <c r="C769" s="898"/>
      <c r="D769" s="843"/>
      <c r="E769" s="852"/>
      <c r="F769" s="852"/>
      <c r="G769" s="852"/>
      <c r="H769" s="850"/>
      <c r="J769" s="898"/>
      <c r="K769" s="843"/>
      <c r="L769" s="850"/>
    </row>
    <row r="770" spans="1:12" ht="25.5" x14ac:dyDescent="0.2">
      <c r="A770" s="851" t="s">
        <v>3459</v>
      </c>
      <c r="B770" s="558" t="s">
        <v>3460</v>
      </c>
      <c r="C770" s="898"/>
      <c r="D770" s="856" t="s">
        <v>30</v>
      </c>
      <c r="E770" s="852">
        <v>115.51</v>
      </c>
      <c r="F770" s="852">
        <v>84.77</v>
      </c>
      <c r="G770" s="852">
        <v>84.77</v>
      </c>
      <c r="H770" s="853" t="str">
        <f>'Series 1200 Design'!H770</f>
        <v/>
      </c>
      <c r="J770" s="898"/>
      <c r="K770" s="856" t="s">
        <v>30</v>
      </c>
      <c r="L770" s="853" t="str">
        <f>'Series 1200 Final'!H770</f>
        <v/>
      </c>
    </row>
    <row r="771" spans="1:12" x14ac:dyDescent="0.2">
      <c r="A771" s="851"/>
      <c r="B771" s="880"/>
      <c r="C771" s="843"/>
      <c r="D771" s="843"/>
      <c r="E771" s="845"/>
      <c r="F771" s="845"/>
      <c r="G771" s="845"/>
      <c r="H771" s="845"/>
      <c r="J771" s="843"/>
      <c r="K771" s="843"/>
      <c r="L771" s="845"/>
    </row>
    <row r="772" spans="1:12" x14ac:dyDescent="0.2">
      <c r="A772" s="640"/>
      <c r="B772" s="656" t="s">
        <v>3461</v>
      </c>
      <c r="C772" s="894"/>
      <c r="D772" s="894"/>
      <c r="E772" s="894"/>
      <c r="F772" s="894"/>
      <c r="G772" s="894"/>
      <c r="H772" s="895"/>
      <c r="J772" s="894"/>
      <c r="K772" s="894"/>
      <c r="L772" s="895"/>
    </row>
    <row r="773" spans="1:12" x14ac:dyDescent="0.2">
      <c r="A773" s="357"/>
      <c r="B773" s="358" t="s">
        <v>3462</v>
      </c>
      <c r="C773" s="361"/>
      <c r="D773" s="361"/>
      <c r="E773" s="361"/>
      <c r="F773" s="361"/>
      <c r="G773" s="361"/>
      <c r="H773" s="896">
        <f>'Series 1200 Design'!H773</f>
        <v>85.349519999999998</v>
      </c>
      <c r="J773" s="361"/>
      <c r="K773" s="361"/>
      <c r="L773" s="896">
        <f>'Series 1200 Final'!H773</f>
        <v>0</v>
      </c>
    </row>
    <row r="774" spans="1:12" x14ac:dyDescent="0.2">
      <c r="A774" s="363"/>
      <c r="B774" s="364" t="s">
        <v>3463</v>
      </c>
      <c r="C774" s="367"/>
      <c r="D774" s="367"/>
      <c r="E774" s="367"/>
      <c r="F774" s="367"/>
      <c r="G774" s="367"/>
      <c r="H774" s="775">
        <f>'Series 1200 Design'!H774</f>
        <v>684</v>
      </c>
      <c r="J774" s="367"/>
      <c r="K774" s="367"/>
      <c r="L774" s="775">
        <f>'Series 1200 Final'!H774</f>
        <v>0</v>
      </c>
    </row>
    <row r="775" spans="1:12" x14ac:dyDescent="0.2">
      <c r="A775" s="474"/>
      <c r="B775" s="475" t="s">
        <v>4066</v>
      </c>
      <c r="C775" s="476"/>
      <c r="D775" s="476"/>
      <c r="E775" s="476"/>
      <c r="F775" s="476"/>
      <c r="G775" s="370"/>
      <c r="H775" s="661">
        <f>'Series 1200 Design'!H775</f>
        <v>378.5</v>
      </c>
      <c r="J775" s="476"/>
      <c r="K775" s="370"/>
      <c r="L775" s="661">
        <f>'Series 1200 Final'!H775</f>
        <v>0</v>
      </c>
    </row>
    <row r="776" spans="1:12" x14ac:dyDescent="0.2">
      <c r="A776" s="474"/>
      <c r="B776" s="475" t="s">
        <v>4049</v>
      </c>
      <c r="C776" s="476"/>
      <c r="D776" s="476"/>
      <c r="E776" s="476"/>
      <c r="F776" s="476"/>
      <c r="G776" s="370"/>
      <c r="H776" s="478">
        <f>'Series 1200 Design'!H776</f>
        <v>4</v>
      </c>
      <c r="J776" s="476"/>
      <c r="K776" s="370"/>
      <c r="L776" s="478">
        <f>'Series 1200 Final'!H776</f>
        <v>6</v>
      </c>
    </row>
  </sheetData>
  <sheetProtection algorithmName="SHA-512" hashValue="qL8x5Ui/uyl23KBz6aFqh1ajMniPEjtoJjA6YGVGRL9SGKeK+n0tOlU5Dfx8V3BcGhmTK77oH/UGvFxBMVxetg==" saltValue="PYo7lJ5V8Rc/uDO9aDxO2g==" spinCount="100000" sheet="1" objects="1" scenarios="1"/>
  <mergeCells count="4">
    <mergeCell ref="E2:G2"/>
    <mergeCell ref="E3:H3"/>
    <mergeCell ref="C3:D3"/>
    <mergeCell ref="J3:K3"/>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7030A0"/>
    <pageSetUpPr fitToPage="1"/>
  </sheetPr>
  <dimension ref="A1:AB523"/>
  <sheetViews>
    <sheetView zoomScale="85" zoomScaleNormal="85" zoomScaleSheetLayoutView="40" workbookViewId="0">
      <pane xSplit="2" ySplit="4" topLeftCell="C506"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
      <c r="A1" s="1084" t="s">
        <v>3464</v>
      </c>
      <c r="B1" s="1084"/>
      <c r="C1" s="1084"/>
      <c r="D1" s="1084"/>
      <c r="E1" s="1084"/>
      <c r="F1" s="1084"/>
      <c r="G1" s="1084"/>
      <c r="H1" s="1084"/>
      <c r="I1" s="1084"/>
      <c r="J1" s="1084"/>
      <c r="K1" s="1084"/>
      <c r="L1" s="1084"/>
      <c r="M1" s="1084"/>
      <c r="N1" s="1084"/>
      <c r="O1" s="1084"/>
      <c r="P1" s="1084"/>
      <c r="Q1" s="1084"/>
      <c r="R1" s="1084"/>
      <c r="S1" s="1084"/>
      <c r="T1" s="1084"/>
      <c r="U1" s="1084"/>
      <c r="V1" s="1084"/>
      <c r="W1" s="1084"/>
      <c r="X1" s="1084"/>
      <c r="Y1" s="1084"/>
      <c r="Z1" s="1084"/>
      <c r="AA1" s="1084"/>
      <c r="AB1" s="1084"/>
    </row>
    <row r="2" spans="1:28" ht="30.75" customHeight="1" x14ac:dyDescent="0.2">
      <c r="A2" s="1084"/>
      <c r="B2" s="1084"/>
      <c r="C2" s="1084"/>
      <c r="D2" s="1084"/>
      <c r="E2" s="1084"/>
      <c r="F2" s="1084"/>
      <c r="G2" s="1084"/>
      <c r="H2" s="1084"/>
      <c r="I2" s="1084"/>
      <c r="J2" s="1084"/>
      <c r="K2" s="1084"/>
      <c r="L2" s="1084"/>
      <c r="M2" s="1084"/>
      <c r="N2" s="1084"/>
      <c r="O2" s="1084"/>
      <c r="P2" s="1084"/>
      <c r="Q2" s="1084"/>
      <c r="R2" s="1084"/>
      <c r="S2" s="1084"/>
      <c r="T2" s="1084"/>
      <c r="U2" s="1084"/>
      <c r="V2" s="1084"/>
      <c r="W2" s="1084"/>
      <c r="X2" s="1084"/>
      <c r="Y2" s="1084"/>
      <c r="Z2" s="1084"/>
      <c r="AA2" s="1084"/>
      <c r="AB2" s="1084"/>
    </row>
    <row r="3" spans="1:28" s="651" customFormat="1" ht="15" customHeight="1" x14ac:dyDescent="0.2">
      <c r="A3" s="387" t="s">
        <v>1</v>
      </c>
      <c r="B3" s="388" t="s">
        <v>2</v>
      </c>
      <c r="C3" s="303" t="s">
        <v>3</v>
      </c>
      <c r="D3" s="303" t="s">
        <v>4</v>
      </c>
      <c r="E3" s="1085" t="s">
        <v>5</v>
      </c>
      <c r="F3" s="1085"/>
      <c r="G3" s="1085"/>
      <c r="H3" s="1085"/>
      <c r="I3" s="1055" t="s">
        <v>6</v>
      </c>
      <c r="J3" s="1055"/>
      <c r="K3" s="1055"/>
      <c r="L3" s="302"/>
      <c r="M3" s="1055" t="s">
        <v>7</v>
      </c>
      <c r="N3" s="1055"/>
      <c r="O3" s="1055"/>
      <c r="P3" s="302"/>
      <c r="Q3" s="1055" t="s">
        <v>381</v>
      </c>
      <c r="R3" s="1055"/>
      <c r="S3" s="1055"/>
      <c r="T3" s="302"/>
      <c r="U3" s="1055" t="s">
        <v>9</v>
      </c>
      <c r="V3" s="1055"/>
      <c r="W3" s="1055"/>
      <c r="X3" s="302"/>
      <c r="Y3" s="1055" t="s">
        <v>10</v>
      </c>
      <c r="Z3" s="1055"/>
      <c r="AA3" s="1055"/>
      <c r="AB3" s="1055"/>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Input'!C14</f>
        <v>0</v>
      </c>
      <c r="D14" s="562" t="s">
        <v>30</v>
      </c>
      <c r="E14" s="812">
        <v>100.04</v>
      </c>
      <c r="F14" s="812">
        <v>87.6</v>
      </c>
      <c r="G14" s="812">
        <v>87.6</v>
      </c>
      <c r="H14" s="813">
        <f>IF(ISBLANK($C14),"",IFERROR(IF($C14&lt;5,$C14*E14,IF(AND(5&lt;=$C14,$C14&lt;=10),$C14*F14,IF($C14&gt;10,$C14*G14,"No Offer"))),"No Offer"))</f>
        <v>0</v>
      </c>
      <c r="I14" s="814">
        <v>30</v>
      </c>
      <c r="J14" s="814">
        <v>30</v>
      </c>
      <c r="K14" s="814">
        <v>30</v>
      </c>
      <c r="L14" s="814">
        <f>IF(ISBLANK($C14),"",IFERROR(IF($C14&lt;5,$C14*I14,IF(AND(5&lt;=$C14,$C14&lt;=10),$C14*J14,IF($C14&gt;10,$C14*K14,"No Offer"))),"No Offer"))</f>
        <v>0</v>
      </c>
      <c r="M14" s="812">
        <v>50.1</v>
      </c>
      <c r="N14" s="812">
        <v>50.1</v>
      </c>
      <c r="O14" s="812">
        <v>50.1</v>
      </c>
      <c r="P14" s="813">
        <f>IF(ISBLANK($C14),"",IFERROR(IF($C14&lt;5,$C14*M14,IF(AND(5&lt;=$C14,$C14&lt;=10),$C14*N14,IF($C14&gt;10,$C14*O14,"No Offer"))),"No Offer"))</f>
        <v>0</v>
      </c>
      <c r="Q14" s="817">
        <v>25</v>
      </c>
      <c r="R14" s="817">
        <v>25</v>
      </c>
      <c r="S14" s="817">
        <v>25</v>
      </c>
      <c r="T14" s="814">
        <f>IF(ISBLANK($C14),"",IFERROR(IF($C14&lt;5,$C14*Q14,IF(AND(5&lt;=$C14,$C14&lt;=10),$C14*R14,IF($C14&gt;10,$C14*S14,"No Offer"))),"No Offer"))</f>
        <v>0</v>
      </c>
      <c r="U14" s="813">
        <v>57.27</v>
      </c>
      <c r="V14" s="813">
        <v>57.27</v>
      </c>
      <c r="W14" s="813">
        <v>50.25</v>
      </c>
      <c r="X14" s="813">
        <f>IF(ISBLANK($C14),"",IFERROR(IF($C14&lt;5,$C14*U14,IF(AND(5&lt;=$C14,$C14&lt;=10),$C14*V14,IF($C14&gt;10,$C14*W14,"No Offer"))),"No Offer"))</f>
        <v>0</v>
      </c>
      <c r="Y14" s="814">
        <v>45</v>
      </c>
      <c r="Z14" s="814">
        <v>40</v>
      </c>
      <c r="AA14" s="814">
        <v>40</v>
      </c>
      <c r="AB14" s="814">
        <f>IF(ISBLANK($C14),"",IFERROR(IF($C14&lt;5,$C14*Y14,IF(AND(5&lt;=$C14,$C14&lt;=10),$C14*Z14,IF($C14&gt;10,$C14*AA14,"No Offer"))),"No Offer"))</f>
        <v>0</v>
      </c>
    </row>
    <row r="15" spans="1:28" x14ac:dyDescent="0.2">
      <c r="A15" s="316"/>
      <c r="B15" s="558"/>
      <c r="C15" s="318">
        <f>'Series 2700 Input'!C15</f>
        <v>0</v>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Input'!C16</f>
        <v>0</v>
      </c>
      <c r="D16" s="562" t="s">
        <v>30</v>
      </c>
      <c r="E16" s="812">
        <v>119.83</v>
      </c>
      <c r="F16" s="812">
        <v>109.4</v>
      </c>
      <c r="G16" s="812">
        <v>109.4</v>
      </c>
      <c r="H16" s="813">
        <f t="shared" ref="H16" si="0">IF(ISBLANK($C16),"",IFERROR(IF($C16&lt;5,$C16*E16,IF(AND(5&lt;=$C16,$C16&lt;=10),$C16*F16,IF($C16&gt;10,$C16*G16,"No Offer"))),"No Offer"))</f>
        <v>0</v>
      </c>
      <c r="I16" s="814">
        <v>30</v>
      </c>
      <c r="J16" s="814">
        <v>30</v>
      </c>
      <c r="K16" s="814">
        <v>30</v>
      </c>
      <c r="L16" s="814">
        <f t="shared" ref="L16" si="1">IF(ISBLANK($C16),"",IFERROR(IF($C16&lt;5,$C16*I16,IF(AND(5&lt;=$C16,$C16&lt;=10),$C16*J16,IF($C16&gt;10,$C16*K16,"No Offer"))),"No Offer"))</f>
        <v>0</v>
      </c>
      <c r="M16" s="812">
        <v>69.09</v>
      </c>
      <c r="N16" s="812">
        <v>69.09</v>
      </c>
      <c r="O16" s="812">
        <v>69.09</v>
      </c>
      <c r="P16" s="813">
        <f t="shared" ref="P16" si="2">IF(ISBLANK($C16),"",IFERROR(IF($C16&lt;5,$C16*M16,IF(AND(5&lt;=$C16,$C16&lt;=10),$C16*N16,IF($C16&gt;10,$C16*O16,"No Offer"))),"No Offer"))</f>
        <v>0</v>
      </c>
      <c r="Q16" s="817">
        <v>30</v>
      </c>
      <c r="R16" s="817">
        <v>30</v>
      </c>
      <c r="S16" s="817">
        <v>30</v>
      </c>
      <c r="T16" s="814">
        <f t="shared" ref="T16" si="3">IF(ISBLANK($C16),"",IFERROR(IF($C16&lt;5,$C16*Q16,IF(AND(5&lt;=$C16,$C16&lt;=10),$C16*R16,IF($C16&gt;10,$C16*S16,"No Offer"))),"No Offer"))</f>
        <v>0</v>
      </c>
      <c r="U16" s="813">
        <v>102.73</v>
      </c>
      <c r="V16" s="813">
        <v>102.73</v>
      </c>
      <c r="W16" s="813">
        <v>91.57</v>
      </c>
      <c r="X16" s="813">
        <f t="shared" ref="X16" si="4">IF(ISBLANK($C16),"",IFERROR(IF($C16&lt;5,$C16*U16,IF(AND(5&lt;=$C16,$C16&lt;=10),$C16*V16,IF($C16&gt;10,$C16*W16,"No Offer"))),"No Offer"))</f>
        <v>0</v>
      </c>
      <c r="Y16" s="814">
        <v>50</v>
      </c>
      <c r="Z16" s="814">
        <v>45</v>
      </c>
      <c r="AA16" s="814">
        <v>45</v>
      </c>
      <c r="AB16" s="814">
        <f t="shared" ref="AB16" si="5">IF(ISBLANK($C16),"",IFERROR(IF($C16&lt;5,$C16*Y16,IF(AND(5&lt;=$C16,$C16&lt;=10),$C16*Z16,IF($C16&gt;10,$C16*AA16,"No Offer"))),"No Offer"))</f>
        <v>0</v>
      </c>
    </row>
    <row r="17" spans="1:28" x14ac:dyDescent="0.2">
      <c r="A17" s="316"/>
      <c r="B17" s="558"/>
      <c r="C17" s="318">
        <f>'Series 2700 Input'!C17</f>
        <v>0</v>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Input'!C18</f>
        <v>12</v>
      </c>
      <c r="D18" s="562" t="s">
        <v>30</v>
      </c>
      <c r="E18" s="812">
        <v>149.05000000000001</v>
      </c>
      <c r="F18" s="812">
        <v>137.30000000000001</v>
      </c>
      <c r="G18" s="812">
        <v>137.30000000000001</v>
      </c>
      <c r="H18" s="813">
        <f t="shared" ref="H18" si="6">IF(ISBLANK($C18),"",IFERROR(IF($C18&lt;5,$C18*E18,IF(AND(5&lt;=$C18,$C18&lt;=10),$C18*F18,IF($C18&gt;10,$C18*G18,"No Offer"))),"No Offer"))</f>
        <v>1647.6000000000001</v>
      </c>
      <c r="I18" s="814">
        <v>30</v>
      </c>
      <c r="J18" s="814">
        <v>30</v>
      </c>
      <c r="K18" s="814">
        <v>30</v>
      </c>
      <c r="L18" s="814">
        <f t="shared" ref="L18" si="7">IF(ISBLANK($C18),"",IFERROR(IF($C18&lt;5,$C18*I18,IF(AND(5&lt;=$C18,$C18&lt;=10),$C18*J18,IF($C18&gt;10,$C18*K18,"No Offer"))),"No Offer"))</f>
        <v>360</v>
      </c>
      <c r="M18" s="812">
        <v>100.19</v>
      </c>
      <c r="N18" s="812">
        <v>100.19</v>
      </c>
      <c r="O18" s="812">
        <v>100.19</v>
      </c>
      <c r="P18" s="813">
        <f t="shared" ref="P18" si="8">IF(ISBLANK($C18),"",IFERROR(IF($C18&lt;5,$C18*M18,IF(AND(5&lt;=$C18,$C18&lt;=10),$C18*N18,IF($C18&gt;10,$C18*O18,"No Offer"))),"No Offer"))</f>
        <v>1202.28</v>
      </c>
      <c r="Q18" s="817">
        <v>50</v>
      </c>
      <c r="R18" s="817">
        <v>50</v>
      </c>
      <c r="S18" s="817">
        <v>50</v>
      </c>
      <c r="T18" s="814">
        <f t="shared" ref="T18" si="9">IF(ISBLANK($C18),"",IFERROR(IF($C18&lt;5,$C18*Q18,IF(AND(5&lt;=$C18,$C18&lt;=10),$C18*R18,IF($C18&gt;10,$C18*S18,"No Offer"))),"No Offer"))</f>
        <v>600</v>
      </c>
      <c r="U18" s="813">
        <v>184.55</v>
      </c>
      <c r="V18" s="813">
        <v>184.55</v>
      </c>
      <c r="W18" s="813">
        <v>165.95</v>
      </c>
      <c r="X18" s="813">
        <f t="shared" ref="X18" si="10">IF(ISBLANK($C18),"",IFERROR(IF($C18&lt;5,$C18*U18,IF(AND(5&lt;=$C18,$C18&lt;=10),$C18*V18,IF($C18&gt;10,$C18*W18,"No Offer"))),"No Offer"))</f>
        <v>1991.3999999999999</v>
      </c>
      <c r="Y18" s="814">
        <v>65</v>
      </c>
      <c r="Z18" s="814">
        <v>60</v>
      </c>
      <c r="AA18" s="814">
        <v>60</v>
      </c>
      <c r="AB18" s="814">
        <f t="shared" ref="AB18" si="11">IF(ISBLANK($C18),"",IFERROR(IF($C18&lt;5,$C18*Y18,IF(AND(5&lt;=$C18,$C18&lt;=10),$C18*Z18,IF($C18&gt;10,$C18*AA18,"No Offer"))),"No Offer"))</f>
        <v>720</v>
      </c>
    </row>
    <row r="19" spans="1:28" x14ac:dyDescent="0.2">
      <c r="A19" s="316"/>
      <c r="B19" s="558"/>
      <c r="C19" s="318">
        <f>'Series 2700 Input'!C19</f>
        <v>0</v>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Input'!C20</f>
        <v>0</v>
      </c>
      <c r="D20" s="562" t="s">
        <v>30</v>
      </c>
      <c r="E20" s="812">
        <v>118.73</v>
      </c>
      <c r="F20" s="812">
        <v>113.95</v>
      </c>
      <c r="G20" s="812">
        <v>113.95</v>
      </c>
      <c r="H20" s="813">
        <f t="shared" ref="H20" si="12">IF(ISBLANK($C20),"",IFERROR(IF($C20&lt;5,$C20*E20,IF(AND(5&lt;=$C20,$C20&lt;=10),$C20*F20,IF($C20&gt;10,$C20*G20,"No Offer"))),"No Offer"))</f>
        <v>0</v>
      </c>
      <c r="I20" s="814">
        <v>30</v>
      </c>
      <c r="J20" s="814">
        <v>30</v>
      </c>
      <c r="K20" s="814">
        <v>30</v>
      </c>
      <c r="L20" s="814">
        <f t="shared" ref="L20" si="13">IF(ISBLANK($C20),"",IFERROR(IF($C20&lt;5,$C20*I20,IF(AND(5&lt;=$C20,$C20&lt;=10),$C20*J20,IF($C20&gt;10,$C20*K20,"No Offer"))),"No Offer"))</f>
        <v>0</v>
      </c>
      <c r="M20" s="812">
        <v>59.17</v>
      </c>
      <c r="N20" s="812">
        <v>59.17</v>
      </c>
      <c r="O20" s="812">
        <v>59.17</v>
      </c>
      <c r="P20" s="813">
        <f t="shared" ref="P20" si="14">IF(ISBLANK($C20),"",IFERROR(IF($C20&lt;5,$C20*M20,IF(AND(5&lt;=$C20,$C20&lt;=10),$C20*N20,IF($C20&gt;10,$C20*O20,"No Offer"))),"No Offer"))</f>
        <v>0</v>
      </c>
      <c r="Q20" s="817">
        <v>25</v>
      </c>
      <c r="R20" s="817">
        <v>25</v>
      </c>
      <c r="S20" s="817">
        <v>25</v>
      </c>
      <c r="T20" s="814">
        <f t="shared" ref="T20" si="15">IF(ISBLANK($C20),"",IFERROR(IF($C20&lt;5,$C20*Q20,IF(AND(5&lt;=$C20,$C20&lt;=10),$C20*R20,IF($C20&gt;10,$C20*S20,"No Offer"))),"No Offer"))</f>
        <v>0</v>
      </c>
      <c r="U20" s="813">
        <v>148.18</v>
      </c>
      <c r="V20" s="813">
        <v>148.18</v>
      </c>
      <c r="W20" s="813">
        <v>132.88999999999999</v>
      </c>
      <c r="X20" s="813">
        <f t="shared" ref="X20" si="16">IF(ISBLANK($C20),"",IFERROR(IF($C20&lt;5,$C20*U20,IF(AND(5&lt;=$C20,$C20&lt;=10),$C20*V20,IF($C20&gt;10,$C20*W20,"No Offer"))),"No Offer"))</f>
        <v>0</v>
      </c>
      <c r="Y20" s="814">
        <v>45</v>
      </c>
      <c r="Z20" s="814">
        <v>40</v>
      </c>
      <c r="AA20" s="814">
        <v>40</v>
      </c>
      <c r="AB20" s="814">
        <f t="shared" ref="AB20" si="17">IF(ISBLANK($C20),"",IFERROR(IF($C20&lt;5,$C20*Y20,IF(AND(5&lt;=$C20,$C20&lt;=10),$C20*Z20,IF($C20&gt;10,$C20*AA20,"No Offer"))),"No Offer"))</f>
        <v>0</v>
      </c>
    </row>
    <row r="21" spans="1:28" x14ac:dyDescent="0.2">
      <c r="A21" s="316"/>
      <c r="B21" s="558"/>
      <c r="C21" s="318">
        <f>'Series 2700 Input'!C21</f>
        <v>0</v>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Input'!C22</f>
        <v>0</v>
      </c>
      <c r="D22" s="562" t="s">
        <v>30</v>
      </c>
      <c r="E22" s="812">
        <v>159.44</v>
      </c>
      <c r="F22" s="812">
        <v>147</v>
      </c>
      <c r="G22" s="812">
        <v>147</v>
      </c>
      <c r="H22" s="813">
        <f t="shared" ref="H22" si="18">IF(ISBLANK($C22),"",IFERROR(IF($C22&lt;5,$C22*E22,IF(AND(5&lt;=$C22,$C22&lt;=10),$C22*F22,IF($C22&gt;10,$C22*G22,"No Offer"))),"No Offer"))</f>
        <v>0</v>
      </c>
      <c r="I22" s="814">
        <v>30</v>
      </c>
      <c r="J22" s="814">
        <v>30</v>
      </c>
      <c r="K22" s="814">
        <v>30</v>
      </c>
      <c r="L22" s="814">
        <f t="shared" ref="L22" si="19">IF(ISBLANK($C22),"",IFERROR(IF($C22&lt;5,$C22*I22,IF(AND(5&lt;=$C22,$C22&lt;=10),$C22*J22,IF($C22&gt;10,$C22*K22,"No Offer"))),"No Offer"))</f>
        <v>0</v>
      </c>
      <c r="M22" s="812">
        <v>93.29</v>
      </c>
      <c r="N22" s="812">
        <v>93.29</v>
      </c>
      <c r="O22" s="812">
        <v>93.29</v>
      </c>
      <c r="P22" s="813">
        <f t="shared" ref="P22" si="20">IF(ISBLANK($C22),"",IFERROR(IF($C22&lt;5,$C22*M22,IF(AND(5&lt;=$C22,$C22&lt;=10),$C22*N22,IF($C22&gt;10,$C22*O22,"No Offer"))),"No Offer"))</f>
        <v>0</v>
      </c>
      <c r="Q22" s="817">
        <v>30</v>
      </c>
      <c r="R22" s="817">
        <v>30</v>
      </c>
      <c r="S22" s="817">
        <v>30</v>
      </c>
      <c r="T22" s="814">
        <f t="shared" ref="T22" si="21">IF(ISBLANK($C22),"",IFERROR(IF($C22&lt;5,$C22*Q22,IF(AND(5&lt;=$C22,$C22&lt;=10),$C22*R22,IF($C22&gt;10,$C22*S22,"No Offer"))),"No Offer"))</f>
        <v>0</v>
      </c>
      <c r="U22" s="813">
        <v>207.27</v>
      </c>
      <c r="V22" s="813">
        <v>207.27</v>
      </c>
      <c r="W22" s="813">
        <v>186.61</v>
      </c>
      <c r="X22" s="813">
        <f t="shared" ref="X22" si="22">IF(ISBLANK($C22),"",IFERROR(IF($C22&lt;5,$C22*U22,IF(AND(5&lt;=$C22,$C22&lt;=10),$C22*V22,IF($C22&gt;10,$C22*W22,"No Offer"))),"No Offer"))</f>
        <v>0</v>
      </c>
      <c r="Y22" s="814">
        <v>50</v>
      </c>
      <c r="Z22" s="814">
        <v>45</v>
      </c>
      <c r="AA22" s="814">
        <v>45</v>
      </c>
      <c r="AB22" s="814">
        <f t="shared" ref="AB22" si="23">IF(ISBLANK($C22),"",IFERROR(IF($C22&lt;5,$C22*Y22,IF(AND(5&lt;=$C22,$C22&lt;=10),$C22*Z22,IF($C22&gt;10,$C22*AA22,"No Offer"))),"No Offer"))</f>
        <v>0</v>
      </c>
    </row>
    <row r="23" spans="1:28" x14ac:dyDescent="0.2">
      <c r="A23" s="316"/>
      <c r="B23" s="558"/>
      <c r="C23" s="318">
        <f>'Series 2700 Input'!C23</f>
        <v>0</v>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Input'!C24</f>
        <v>0</v>
      </c>
      <c r="D24" s="562" t="s">
        <v>30</v>
      </c>
      <c r="E24" s="812">
        <v>219.7</v>
      </c>
      <c r="F24" s="812">
        <v>187.72</v>
      </c>
      <c r="G24" s="812">
        <v>187.72</v>
      </c>
      <c r="H24" s="813">
        <f t="shared" ref="H24" si="24">IF(ISBLANK($C24),"",IFERROR(IF($C24&lt;5,$C24*E24,IF(AND(5&lt;=$C24,$C24&lt;=10),$C24*F24,IF($C24&gt;10,$C24*G24,"No Offer"))),"No Offer"))</f>
        <v>0</v>
      </c>
      <c r="I24" s="814">
        <v>30</v>
      </c>
      <c r="J24" s="814">
        <v>30</v>
      </c>
      <c r="K24" s="814">
        <v>30</v>
      </c>
      <c r="L24" s="814">
        <f t="shared" ref="L24" si="25">IF(ISBLANK($C24),"",IFERROR(IF($C24&lt;5,$C24*I24,IF(AND(5&lt;=$C24,$C24&lt;=10),$C24*J24,IF($C24&gt;10,$C24*K24,"No Offer"))),"No Offer"))</f>
        <v>0</v>
      </c>
      <c r="M24" s="812">
        <v>148.59</v>
      </c>
      <c r="N24" s="812">
        <v>148.59</v>
      </c>
      <c r="O24" s="812">
        <v>148.59</v>
      </c>
      <c r="P24" s="813">
        <f t="shared" ref="P24" si="26">IF(ISBLANK($C24),"",IFERROR(IF($C24&lt;5,$C24*M24,IF(AND(5&lt;=$C24,$C24&lt;=10),$C24*N24,IF($C24&gt;10,$C24*O24,"No Offer"))),"No Offer"))</f>
        <v>0</v>
      </c>
      <c r="Q24" s="817">
        <v>50</v>
      </c>
      <c r="R24" s="817">
        <v>50</v>
      </c>
      <c r="S24" s="817">
        <v>50</v>
      </c>
      <c r="T24" s="814">
        <f t="shared" ref="T24" si="27">IF(ISBLANK($C24),"",IFERROR(IF($C24&lt;5,$C24*Q24,IF(AND(5&lt;=$C24,$C24&lt;=10),$C24*R24,IF($C24&gt;10,$C24*S24,"No Offer"))),"No Offer"))</f>
        <v>0</v>
      </c>
      <c r="U24" s="813">
        <v>320.91000000000003</v>
      </c>
      <c r="V24" s="813">
        <v>320.91000000000003</v>
      </c>
      <c r="W24" s="813">
        <v>289.92</v>
      </c>
      <c r="X24" s="813">
        <f t="shared" ref="X24" si="28">IF(ISBLANK($C24),"",IFERROR(IF($C24&lt;5,$C24*U24,IF(AND(5&lt;=$C24,$C24&lt;=10),$C24*V24,IF($C24&gt;10,$C24*W24,"No Offer"))),"No Offer"))</f>
        <v>0</v>
      </c>
      <c r="Y24" s="814">
        <v>65</v>
      </c>
      <c r="Z24" s="814">
        <v>60</v>
      </c>
      <c r="AA24" s="814">
        <v>60</v>
      </c>
      <c r="AB24" s="814">
        <f t="shared" ref="AB24" si="29">IF(ISBLANK($C24),"",IFERROR(IF($C24&lt;5,$C24*Y24,IF(AND(5&lt;=$C24,$C24&lt;=10),$C24*Z24,IF($C24&gt;10,$C24*AA24,"No Offer"))),"No Offer"))</f>
        <v>0</v>
      </c>
    </row>
    <row r="25" spans="1:28" x14ac:dyDescent="0.2">
      <c r="A25" s="316"/>
      <c r="B25" s="558"/>
      <c r="C25" s="318">
        <f>'Series 2700 Input'!C25</f>
        <v>0</v>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Input'!C26</f>
        <v>0</v>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Input'!C27</f>
        <v>0</v>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Input'!C28</f>
        <v>0</v>
      </c>
      <c r="D28" s="906" t="s">
        <v>30</v>
      </c>
      <c r="E28" s="812">
        <v>137.35</v>
      </c>
      <c r="F28" s="812">
        <v>112.47</v>
      </c>
      <c r="G28" s="812">
        <v>112.47</v>
      </c>
      <c r="H28" s="813">
        <f t="shared" ref="H28" si="30">IF(ISBLANK($C28),"",IFERROR(IF($C28&lt;5,$C28*E28,IF(AND(5&lt;=$C28,$C28&lt;=10),$C28*F28,IF($C28&gt;10,$C28*G28,"No Offer"))),"No Offer"))</f>
        <v>0</v>
      </c>
      <c r="I28" s="814">
        <v>30</v>
      </c>
      <c r="J28" s="814">
        <v>30</v>
      </c>
      <c r="K28" s="814">
        <v>30</v>
      </c>
      <c r="L28" s="814">
        <f t="shared" ref="L28" si="31">IF(ISBLANK($C28),"",IFERROR(IF($C28&lt;5,$C28*I28,IF(AND(5&lt;=$C28,$C28&lt;=10),$C28*J28,IF($C28&gt;10,$C28*K28,"No Offer"))),"No Offer"))</f>
        <v>0</v>
      </c>
      <c r="M28" s="812">
        <v>50.1</v>
      </c>
      <c r="N28" s="812">
        <v>50.1</v>
      </c>
      <c r="O28" s="812">
        <v>50.1</v>
      </c>
      <c r="P28" s="813">
        <f t="shared" ref="P28" si="32">IF(ISBLANK($C28),"",IFERROR(IF($C28&lt;5,$C28*M28,IF(AND(5&lt;=$C28,$C28&lt;=10),$C28*N28,IF($C28&gt;10,$C28*O28,"No Offer"))),"No Offer"))</f>
        <v>0</v>
      </c>
      <c r="Q28" s="817">
        <v>30</v>
      </c>
      <c r="R28" s="817">
        <v>30</v>
      </c>
      <c r="S28" s="817">
        <v>30</v>
      </c>
      <c r="T28" s="814">
        <f t="shared" ref="T28" si="33">IF(ISBLANK($C28),"",IFERROR(IF($C28&lt;5,$C28*Q28,IF(AND(5&lt;=$C28,$C28&lt;=10),$C28*R28,IF($C28&gt;10,$C28*S28,"No Offer"))),"No Offer"))</f>
        <v>0</v>
      </c>
      <c r="U28" s="813">
        <v>91.27</v>
      </c>
      <c r="V28" s="813">
        <v>91.27</v>
      </c>
      <c r="W28" s="813">
        <v>81.150000000000006</v>
      </c>
      <c r="X28" s="813">
        <f t="shared" ref="X28" si="34">IF(ISBLANK($C28),"",IFERROR(IF($C28&lt;5,$C28*U28,IF(AND(5&lt;=$C28,$C28&lt;=10),$C28*V28,IF($C28&gt;10,$C28*W28,"No Offer"))),"No Offer"))</f>
        <v>0</v>
      </c>
      <c r="Y28" s="814">
        <v>45</v>
      </c>
      <c r="Z28" s="814">
        <v>40</v>
      </c>
      <c r="AA28" s="814">
        <v>40</v>
      </c>
      <c r="AB28" s="814">
        <f t="shared" ref="AB28" si="35">IF(ISBLANK($C28),"",IFERROR(IF($C28&lt;5,$C28*Y28,IF(AND(5&lt;=$C28,$C28&lt;=10),$C28*Z28,IF($C28&gt;10,$C28*AA28,"No Offer"))),"No Offer"))</f>
        <v>0</v>
      </c>
    </row>
    <row r="29" spans="1:28" s="692" customFormat="1" ht="13.9" customHeight="1" x14ac:dyDescent="0.2">
      <c r="A29" s="316"/>
      <c r="B29" s="687"/>
      <c r="C29" s="711">
        <f>'Series 2700 Input'!C29</f>
        <v>0</v>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Input'!C30</f>
        <v>0</v>
      </c>
      <c r="D30" s="906" t="s">
        <v>30</v>
      </c>
      <c r="E30" s="812">
        <v>158.59</v>
      </c>
      <c r="F30" s="812">
        <v>134.9</v>
      </c>
      <c r="G30" s="812">
        <v>134.9</v>
      </c>
      <c r="H30" s="813">
        <f t="shared" ref="H30" si="36">IF(ISBLANK($C30),"",IFERROR(IF($C30&lt;5,$C30*E30,IF(AND(5&lt;=$C30,$C30&lt;=10),$C30*F30,IF($C30&gt;10,$C30*G30,"No Offer"))),"No Offer"))</f>
        <v>0</v>
      </c>
      <c r="I30" s="814">
        <v>30</v>
      </c>
      <c r="J30" s="814">
        <v>30</v>
      </c>
      <c r="K30" s="814">
        <v>30</v>
      </c>
      <c r="L30" s="814">
        <f t="shared" ref="L30" si="37">IF(ISBLANK($C30),"",IFERROR(IF($C30&lt;5,$C30*I30,IF(AND(5&lt;=$C30,$C30&lt;=10),$C30*J30,IF($C30&gt;10,$C30*K30,"No Offer"))),"No Offer"))</f>
        <v>0</v>
      </c>
      <c r="M30" s="812">
        <v>69.09</v>
      </c>
      <c r="N30" s="812">
        <v>69.09</v>
      </c>
      <c r="O30" s="812">
        <v>69.09</v>
      </c>
      <c r="P30" s="813">
        <f t="shared" ref="P30" si="38">IF(ISBLANK($C30),"",IFERROR(IF($C30&lt;5,$C30*M30,IF(AND(5&lt;=$C30,$C30&lt;=10),$C30*N30,IF($C30&gt;10,$C30*O30,"No Offer"))),"No Offer"))</f>
        <v>0</v>
      </c>
      <c r="Q30" s="817">
        <v>40</v>
      </c>
      <c r="R30" s="817">
        <v>40</v>
      </c>
      <c r="S30" s="817">
        <v>40</v>
      </c>
      <c r="T30" s="814">
        <f t="shared" ref="T30" si="39">IF(ISBLANK($C30),"",IFERROR(IF($C30&lt;5,$C30*Q30,IF(AND(5&lt;=$C30,$C30&lt;=10),$C30*R30,IF($C30&gt;10,$C30*S30,"No Offer"))),"No Offer"))</f>
        <v>0</v>
      </c>
      <c r="U30" s="813">
        <v>145.82</v>
      </c>
      <c r="V30" s="813">
        <v>145.82</v>
      </c>
      <c r="W30" s="813">
        <v>130.75</v>
      </c>
      <c r="X30" s="813">
        <f t="shared" ref="X30" si="40">IF(ISBLANK($C30),"",IFERROR(IF($C30&lt;5,$C30*U30,IF(AND(5&lt;=$C30,$C30&lt;=10),$C30*V30,IF($C30&gt;10,$C30*W30,"No Offer"))),"No Offer"))</f>
        <v>0</v>
      </c>
      <c r="Y30" s="814">
        <v>50</v>
      </c>
      <c r="Z30" s="814">
        <v>45</v>
      </c>
      <c r="AA30" s="814">
        <v>45</v>
      </c>
      <c r="AB30" s="814">
        <f t="shared" ref="AB30" si="41">IF(ISBLANK($C30),"",IFERROR(IF($C30&lt;5,$C30*Y30,IF(AND(5&lt;=$C30,$C30&lt;=10),$C30*Z30,IF($C30&gt;10,$C30*AA30,"No Offer"))),"No Offer"))</f>
        <v>0</v>
      </c>
    </row>
    <row r="31" spans="1:28" s="692" customFormat="1" ht="9" customHeight="1" x14ac:dyDescent="0.2">
      <c r="A31" s="316"/>
      <c r="B31" s="687"/>
      <c r="C31" s="711">
        <f>'Series 2700 Input'!C31</f>
        <v>0</v>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Input'!C32</f>
        <v>0</v>
      </c>
      <c r="D32" s="906" t="s">
        <v>30</v>
      </c>
      <c r="E32" s="812">
        <v>209.67</v>
      </c>
      <c r="F32" s="812">
        <v>178.58</v>
      </c>
      <c r="G32" s="812">
        <v>178.58</v>
      </c>
      <c r="H32" s="813">
        <f t="shared" ref="H32" si="42">IF(ISBLANK($C32),"",IFERROR(IF($C32&lt;5,$C32*E32,IF(AND(5&lt;=$C32,$C32&lt;=10),$C32*F32,IF($C32&gt;10,$C32*G32,"No Offer"))),"No Offer"))</f>
        <v>0</v>
      </c>
      <c r="I32" s="814">
        <v>30</v>
      </c>
      <c r="J32" s="814">
        <v>30</v>
      </c>
      <c r="K32" s="814">
        <v>30</v>
      </c>
      <c r="L32" s="814">
        <f t="shared" ref="L32" si="43">IF(ISBLANK($C32),"",IFERROR(IF($C32&lt;5,$C32*I32,IF(AND(5&lt;=$C32,$C32&lt;=10),$C32*J32,IF($C32&gt;10,$C32*K32,"No Offer"))),"No Offer"))</f>
        <v>0</v>
      </c>
      <c r="M32" s="812">
        <v>100.19</v>
      </c>
      <c r="N32" s="812">
        <v>100.19</v>
      </c>
      <c r="O32" s="812">
        <v>100.19</v>
      </c>
      <c r="P32" s="813">
        <f t="shared" ref="P32" si="44">IF(ISBLANK($C32),"",IFERROR(IF($C32&lt;5,$C32*M32,IF(AND(5&lt;=$C32,$C32&lt;=10),$C32*N32,IF($C32&gt;10,$C32*O32,"No Offer"))),"No Offer"))</f>
        <v>0</v>
      </c>
      <c r="Q32" s="817">
        <v>60</v>
      </c>
      <c r="R32" s="817">
        <v>60</v>
      </c>
      <c r="S32" s="817">
        <v>60</v>
      </c>
      <c r="T32" s="814">
        <f t="shared" ref="T32" si="45">IF(ISBLANK($C32),"",IFERROR(IF($C32&lt;5,$C32*Q32,IF(AND(5&lt;=$C32,$C32&lt;=10),$C32*R32,IF($C32&gt;10,$C32*S32,"No Offer"))),"No Offer"))</f>
        <v>0</v>
      </c>
      <c r="U32" s="813">
        <v>209.09</v>
      </c>
      <c r="V32" s="813">
        <v>209.09</v>
      </c>
      <c r="W32" s="813">
        <v>188.26</v>
      </c>
      <c r="X32" s="813">
        <f t="shared" ref="X32" si="46">IF(ISBLANK($C32),"",IFERROR(IF($C32&lt;5,$C32*U32,IF(AND(5&lt;=$C32,$C32&lt;=10),$C32*V32,IF($C32&gt;10,$C32*W32,"No Offer"))),"No Offer"))</f>
        <v>0</v>
      </c>
      <c r="Y32" s="814">
        <v>65</v>
      </c>
      <c r="Z32" s="814">
        <v>60</v>
      </c>
      <c r="AA32" s="814">
        <v>60</v>
      </c>
      <c r="AB32" s="814">
        <f t="shared" ref="AB32" si="47">IF(ISBLANK($C32),"",IFERROR(IF($C32&lt;5,$C32*Y32,IF(AND(5&lt;=$C32,$C32&lt;=10),$C32*Z32,IF($C32&gt;10,$C32*AA32,"No Offer"))),"No Offer"))</f>
        <v>0</v>
      </c>
    </row>
    <row r="33" spans="1:28" s="692" customFormat="1" ht="12.75" customHeight="1" x14ac:dyDescent="0.2">
      <c r="A33" s="316"/>
      <c r="B33" s="687"/>
      <c r="C33" s="711">
        <f>'Series 2700 Input'!C33</f>
        <v>0</v>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Input'!C34</f>
        <v>0</v>
      </c>
      <c r="D34" s="906" t="s">
        <v>30</v>
      </c>
      <c r="E34" s="812">
        <v>180.91</v>
      </c>
      <c r="F34" s="812">
        <v>131.16</v>
      </c>
      <c r="G34" s="812">
        <v>131.16</v>
      </c>
      <c r="H34" s="813">
        <f t="shared" ref="H34" si="48">IF(ISBLANK($C34),"",IFERROR(IF($C34&lt;5,$C34*E34,IF(AND(5&lt;=$C34,$C34&lt;=10),$C34*F34,IF($C34&gt;10,$C34*G34,"No Offer"))),"No Offer"))</f>
        <v>0</v>
      </c>
      <c r="I34" s="814">
        <v>30</v>
      </c>
      <c r="J34" s="814">
        <v>30</v>
      </c>
      <c r="K34" s="814">
        <v>30</v>
      </c>
      <c r="L34" s="814">
        <f t="shared" ref="L34" si="49">IF(ISBLANK($C34),"",IFERROR(IF($C34&lt;5,$C34*I34,IF(AND(5&lt;=$C34,$C34&lt;=10),$C34*J34,IF($C34&gt;10,$C34*K34,"No Offer"))),"No Offer"))</f>
        <v>0</v>
      </c>
      <c r="M34" s="812">
        <v>59.17</v>
      </c>
      <c r="N34" s="812">
        <v>59.17</v>
      </c>
      <c r="O34" s="812">
        <v>59.17</v>
      </c>
      <c r="P34" s="813">
        <f t="shared" ref="P34" si="50">IF(ISBLANK($C34),"",IFERROR(IF($C34&lt;5,$C34*M34,IF(AND(5&lt;=$C34,$C34&lt;=10),$C34*N34,IF($C34&gt;10,$C34*O34,"No Offer"))),"No Offer"))</f>
        <v>0</v>
      </c>
      <c r="Q34" s="817">
        <v>30</v>
      </c>
      <c r="R34" s="817">
        <v>30</v>
      </c>
      <c r="S34" s="817">
        <v>30</v>
      </c>
      <c r="T34" s="814">
        <f t="shared" ref="T34" si="51">IF(ISBLANK($C34),"",IFERROR(IF($C34&lt;5,$C34*Q34,IF(AND(5&lt;=$C34,$C34&lt;=10),$C34*R34,IF($C34&gt;10,$C34*S34,"No Offer"))),"No Offer"))</f>
        <v>0</v>
      </c>
      <c r="U34" s="813">
        <v>173.09</v>
      </c>
      <c r="V34" s="813">
        <v>173.09</v>
      </c>
      <c r="W34" s="813">
        <v>155.54</v>
      </c>
      <c r="X34" s="813">
        <f t="shared" ref="X34" si="52">IF(ISBLANK($C34),"",IFERROR(IF($C34&lt;5,$C34*U34,IF(AND(5&lt;=$C34,$C34&lt;=10),$C34*V34,IF($C34&gt;10,$C34*W34,"No Offer"))),"No Offer"))</f>
        <v>0</v>
      </c>
      <c r="Y34" s="814">
        <v>45</v>
      </c>
      <c r="Z34" s="814">
        <v>40</v>
      </c>
      <c r="AA34" s="814">
        <v>40</v>
      </c>
      <c r="AB34" s="814">
        <f t="shared" ref="AB34" si="53">IF(ISBLANK($C34),"",IFERROR(IF($C34&lt;5,$C34*Y34,IF(AND(5&lt;=$C34,$C34&lt;=10),$C34*Z34,IF($C34&gt;10,$C34*AA34,"No Offer"))),"No Offer"))</f>
        <v>0</v>
      </c>
    </row>
    <row r="35" spans="1:28" s="692" customFormat="1" ht="15" customHeight="1" x14ac:dyDescent="0.2">
      <c r="A35" s="316"/>
      <c r="B35" s="687"/>
      <c r="C35" s="711">
        <f>'Series 2700 Input'!C35</f>
        <v>0</v>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Input'!C36</f>
        <v>0</v>
      </c>
      <c r="D36" s="906" t="s">
        <v>30</v>
      </c>
      <c r="E36" s="812">
        <v>209.19</v>
      </c>
      <c r="F36" s="812">
        <v>167.73</v>
      </c>
      <c r="G36" s="812">
        <v>167.73</v>
      </c>
      <c r="H36" s="813">
        <f t="shared" ref="H36" si="54">IF(ISBLANK($C36),"",IFERROR(IF($C36&lt;5,$C36*E36,IF(AND(5&lt;=$C36,$C36&lt;=10),$C36*F36,IF($C36&gt;10,$C36*G36,"No Offer"))),"No Offer"))</f>
        <v>0</v>
      </c>
      <c r="I36" s="814">
        <v>30</v>
      </c>
      <c r="J36" s="814">
        <v>30</v>
      </c>
      <c r="K36" s="814">
        <v>30</v>
      </c>
      <c r="L36" s="814">
        <f t="shared" ref="L36" si="55">IF(ISBLANK($C36),"",IFERROR(IF($C36&lt;5,$C36*I36,IF(AND(5&lt;=$C36,$C36&lt;=10),$C36*J36,IF($C36&gt;10,$C36*K36,"No Offer"))),"No Offer"))</f>
        <v>0</v>
      </c>
      <c r="M36" s="812">
        <v>93.29</v>
      </c>
      <c r="N36" s="812">
        <v>93.29</v>
      </c>
      <c r="O36" s="812">
        <v>93.29</v>
      </c>
      <c r="P36" s="813">
        <f t="shared" ref="P36" si="56">IF(ISBLANK($C36),"",IFERROR(IF($C36&lt;5,$C36*M36,IF(AND(5&lt;=$C36,$C36&lt;=10),$C36*N36,IF($C36&gt;10,$C36*O36,"No Offer"))),"No Offer"))</f>
        <v>0</v>
      </c>
      <c r="Q36" s="817">
        <v>40</v>
      </c>
      <c r="R36" s="817">
        <v>40</v>
      </c>
      <c r="S36" s="817">
        <v>40</v>
      </c>
      <c r="T36" s="814">
        <f t="shared" ref="T36" si="57">IF(ISBLANK($C36),"",IFERROR(IF($C36&lt;5,$C36*Q36,IF(AND(5&lt;=$C36,$C36&lt;=10),$C36*R36,IF($C36&gt;10,$C36*S36,"No Offer"))),"No Offer"))</f>
        <v>0</v>
      </c>
      <c r="U36" s="813">
        <v>254.91</v>
      </c>
      <c r="V36" s="813">
        <v>254.91</v>
      </c>
      <c r="W36" s="813">
        <v>229.92</v>
      </c>
      <c r="X36" s="813">
        <f t="shared" ref="X36" si="58">IF(ISBLANK($C36),"",IFERROR(IF($C36&lt;5,$C36*U36,IF(AND(5&lt;=$C36,$C36&lt;=10),$C36*V36,IF($C36&gt;10,$C36*W36,"No Offer"))),"No Offer"))</f>
        <v>0</v>
      </c>
      <c r="Y36" s="814">
        <v>50</v>
      </c>
      <c r="Z36" s="814">
        <v>45</v>
      </c>
      <c r="AA36" s="814">
        <v>45</v>
      </c>
      <c r="AB36" s="814">
        <f t="shared" ref="AB36" si="59">IF(ISBLANK($C36),"",IFERROR(IF($C36&lt;5,$C36*Y36,IF(AND(5&lt;=$C36,$C36&lt;=10),$C36*Z36,IF($C36&gt;10,$C36*AA36,"No Offer"))),"No Offer"))</f>
        <v>0</v>
      </c>
    </row>
    <row r="37" spans="1:28" s="692" customFormat="1" ht="14.25" customHeight="1" x14ac:dyDescent="0.2">
      <c r="A37" s="316"/>
      <c r="B37" s="687"/>
      <c r="C37" s="711">
        <f>'Series 2700 Input'!C37</f>
        <v>0</v>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Input'!C38</f>
        <v>0</v>
      </c>
      <c r="D38" s="906" t="s">
        <v>30</v>
      </c>
      <c r="E38" s="812">
        <v>262.33</v>
      </c>
      <c r="F38" s="812">
        <v>206.38</v>
      </c>
      <c r="G38" s="812">
        <v>206.38</v>
      </c>
      <c r="H38" s="813">
        <f t="shared" ref="H38:H100" si="60">IF(ISBLANK($C38),"",IFERROR(IF($C38&lt;5,$C38*E38,IF(AND(5&lt;=$C38,$C38&lt;=10),$C38*F38,IF($C38&gt;10,$C38*G38,"No Offer"))),"No Offer"))</f>
        <v>0</v>
      </c>
      <c r="I38" s="814">
        <v>30</v>
      </c>
      <c r="J38" s="814">
        <v>30</v>
      </c>
      <c r="K38" s="814">
        <v>30</v>
      </c>
      <c r="L38" s="814">
        <f t="shared" ref="L38:L100" si="61">IF(ISBLANK($C38),"",IFERROR(IF($C38&lt;5,$C38*I38,IF(AND(5&lt;=$C38,$C38&lt;=10),$C38*J38,IF($C38&gt;10,$C38*K38,"No Offer"))),"No Offer"))</f>
        <v>0</v>
      </c>
      <c r="M38" s="812">
        <v>148.59</v>
      </c>
      <c r="N38" s="812">
        <v>148.59</v>
      </c>
      <c r="O38" s="812">
        <v>148.59</v>
      </c>
      <c r="P38" s="813">
        <f t="shared" ref="P38:P100" si="62">IF(ISBLANK($C38),"",IFERROR(IF($C38&lt;5,$C38*M38,IF(AND(5&lt;=$C38,$C38&lt;=10),$C38*N38,IF($C38&gt;10,$C38*O38,"No Offer"))),"No Offer"))</f>
        <v>0</v>
      </c>
      <c r="Q38" s="817">
        <v>60</v>
      </c>
      <c r="R38" s="817">
        <v>60</v>
      </c>
      <c r="S38" s="817">
        <v>60</v>
      </c>
      <c r="T38" s="814">
        <f t="shared" ref="T38:T100" si="63">IF(ISBLANK($C38),"",IFERROR(IF($C38&lt;5,$C38*Q38,IF(AND(5&lt;=$C38,$C38&lt;=10),$C38*R38,IF($C38&gt;10,$C38*S38,"No Offer"))),"No Offer"))</f>
        <v>0</v>
      </c>
      <c r="U38" s="813">
        <v>375.45</v>
      </c>
      <c r="V38" s="813">
        <v>375.45</v>
      </c>
      <c r="W38" s="813">
        <v>339.5</v>
      </c>
      <c r="X38" s="813">
        <f t="shared" ref="X38:X100" si="64">IF(ISBLANK($C38),"",IFERROR(IF($C38&lt;5,$C38*U38,IF(AND(5&lt;=$C38,$C38&lt;=10),$C38*V38,IF($C38&gt;10,$C38*W38,"No Offer"))),"No Offer"))</f>
        <v>0</v>
      </c>
      <c r="Y38" s="814">
        <v>65</v>
      </c>
      <c r="Z38" s="814">
        <v>60</v>
      </c>
      <c r="AA38" s="814">
        <v>60</v>
      </c>
      <c r="AB38" s="814">
        <f t="shared" ref="AB38:AB100" si="65">IF(ISBLANK($C38),"",IFERROR(IF($C38&lt;5,$C38*Y38,IF(AND(5&lt;=$C38,$C38&lt;=10),$C38*Z38,IF($C38&gt;10,$C38*AA38,"No Offer"))),"No Offer"))</f>
        <v>0</v>
      </c>
    </row>
    <row r="39" spans="1:28" x14ac:dyDescent="0.2">
      <c r="A39" s="316"/>
      <c r="B39" s="558"/>
      <c r="C39" s="318">
        <f>'Series 2700 Input'!C39</f>
        <v>0</v>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Input'!C40</f>
        <v>0</v>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Input'!C41</f>
        <v>0</v>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Input'!C42</f>
        <v>0</v>
      </c>
      <c r="D42" s="562" t="s">
        <v>30</v>
      </c>
      <c r="E42" s="812">
        <v>100.04</v>
      </c>
      <c r="F42" s="812">
        <v>87.6</v>
      </c>
      <c r="G42" s="812">
        <v>87.6</v>
      </c>
      <c r="H42" s="813">
        <f t="shared" si="60"/>
        <v>0</v>
      </c>
      <c r="I42" s="814">
        <v>30</v>
      </c>
      <c r="J42" s="814">
        <v>30</v>
      </c>
      <c r="K42" s="814">
        <v>30</v>
      </c>
      <c r="L42" s="814">
        <f t="shared" si="61"/>
        <v>0</v>
      </c>
      <c r="M42" s="812">
        <v>50.1</v>
      </c>
      <c r="N42" s="812">
        <v>50.1</v>
      </c>
      <c r="O42" s="812">
        <v>50.1</v>
      </c>
      <c r="P42" s="813">
        <f t="shared" si="62"/>
        <v>0</v>
      </c>
      <c r="Q42" s="817">
        <v>25</v>
      </c>
      <c r="R42" s="817">
        <v>25</v>
      </c>
      <c r="S42" s="817">
        <v>25</v>
      </c>
      <c r="T42" s="814">
        <f t="shared" si="63"/>
        <v>0</v>
      </c>
      <c r="U42" s="813">
        <v>57.27</v>
      </c>
      <c r="V42" s="813">
        <v>57.27</v>
      </c>
      <c r="W42" s="813">
        <v>50.25</v>
      </c>
      <c r="X42" s="813">
        <f t="shared" si="64"/>
        <v>0</v>
      </c>
      <c r="Y42" s="814">
        <v>45</v>
      </c>
      <c r="Z42" s="814">
        <v>40</v>
      </c>
      <c r="AA42" s="814">
        <v>40</v>
      </c>
      <c r="AB42" s="814">
        <f t="shared" si="65"/>
        <v>0</v>
      </c>
    </row>
    <row r="43" spans="1:28" x14ac:dyDescent="0.2">
      <c r="A43" s="316"/>
      <c r="B43" s="596"/>
      <c r="C43" s="330">
        <f>'Series 2700 Input'!C43</f>
        <v>0</v>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Input'!C44</f>
        <v>0</v>
      </c>
      <c r="D44" s="562" t="s">
        <v>30</v>
      </c>
      <c r="E44" s="812">
        <v>119.83</v>
      </c>
      <c r="F44" s="812">
        <v>109.4</v>
      </c>
      <c r="G44" s="812">
        <v>109.4</v>
      </c>
      <c r="H44" s="813">
        <f t="shared" si="60"/>
        <v>0</v>
      </c>
      <c r="I44" s="814">
        <v>30</v>
      </c>
      <c r="J44" s="814">
        <v>30</v>
      </c>
      <c r="K44" s="814">
        <v>30</v>
      </c>
      <c r="L44" s="814">
        <f t="shared" si="61"/>
        <v>0</v>
      </c>
      <c r="M44" s="812">
        <v>69.09</v>
      </c>
      <c r="N44" s="812">
        <v>69.09</v>
      </c>
      <c r="O44" s="812">
        <v>69.09</v>
      </c>
      <c r="P44" s="813">
        <f t="shared" si="62"/>
        <v>0</v>
      </c>
      <c r="Q44" s="817">
        <v>30</v>
      </c>
      <c r="R44" s="817">
        <v>30</v>
      </c>
      <c r="S44" s="817">
        <v>30</v>
      </c>
      <c r="T44" s="814">
        <f t="shared" si="63"/>
        <v>0</v>
      </c>
      <c r="U44" s="813">
        <v>102.73</v>
      </c>
      <c r="V44" s="813">
        <v>102.73</v>
      </c>
      <c r="W44" s="813">
        <v>91.57</v>
      </c>
      <c r="X44" s="813">
        <f t="shared" si="64"/>
        <v>0</v>
      </c>
      <c r="Y44" s="814">
        <v>50</v>
      </c>
      <c r="Z44" s="814">
        <v>45</v>
      </c>
      <c r="AA44" s="814">
        <v>45</v>
      </c>
      <c r="AB44" s="814">
        <f t="shared" si="65"/>
        <v>0</v>
      </c>
    </row>
    <row r="45" spans="1:28" x14ac:dyDescent="0.2">
      <c r="A45" s="316"/>
      <c r="B45" s="558"/>
      <c r="C45" s="318">
        <f>'Series 2700 Input'!C45</f>
        <v>0</v>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Input'!C46</f>
        <v>0</v>
      </c>
      <c r="D46" s="562" t="s">
        <v>30</v>
      </c>
      <c r="E46" s="812">
        <v>168.23</v>
      </c>
      <c r="F46" s="812">
        <v>153.15</v>
      </c>
      <c r="G46" s="812">
        <v>153.15</v>
      </c>
      <c r="H46" s="813">
        <f t="shared" si="60"/>
        <v>0</v>
      </c>
      <c r="I46" s="814">
        <v>30</v>
      </c>
      <c r="J46" s="814">
        <v>30</v>
      </c>
      <c r="K46" s="814">
        <v>30</v>
      </c>
      <c r="L46" s="814">
        <f t="shared" si="61"/>
        <v>0</v>
      </c>
      <c r="M46" s="812">
        <v>100.19</v>
      </c>
      <c r="N46" s="812">
        <v>100.19</v>
      </c>
      <c r="O46" s="812">
        <v>100.19</v>
      </c>
      <c r="P46" s="813">
        <f t="shared" si="62"/>
        <v>0</v>
      </c>
      <c r="Q46" s="817">
        <v>50</v>
      </c>
      <c r="R46" s="817">
        <v>50</v>
      </c>
      <c r="S46" s="817">
        <v>50</v>
      </c>
      <c r="T46" s="814">
        <f t="shared" si="63"/>
        <v>0</v>
      </c>
      <c r="U46" s="813">
        <v>184.55</v>
      </c>
      <c r="V46" s="813">
        <v>184.55</v>
      </c>
      <c r="W46" s="813">
        <v>165.95</v>
      </c>
      <c r="X46" s="813">
        <f t="shared" si="64"/>
        <v>0</v>
      </c>
      <c r="Y46" s="814">
        <v>65</v>
      </c>
      <c r="Z46" s="814">
        <v>60</v>
      </c>
      <c r="AA46" s="814">
        <v>60</v>
      </c>
      <c r="AB46" s="814">
        <f t="shared" si="65"/>
        <v>0</v>
      </c>
    </row>
    <row r="47" spans="1:28" x14ac:dyDescent="0.2">
      <c r="A47" s="316"/>
      <c r="B47" s="558"/>
      <c r="C47" s="318">
        <f>'Series 2700 Input'!C47</f>
        <v>0</v>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Input'!C48</f>
        <v>0</v>
      </c>
      <c r="D48" s="562" t="s">
        <v>30</v>
      </c>
      <c r="E48" s="812">
        <v>211.14</v>
      </c>
      <c r="F48" s="812">
        <v>192.77</v>
      </c>
      <c r="G48" s="812">
        <v>192.77</v>
      </c>
      <c r="H48" s="813">
        <f t="shared" si="60"/>
        <v>0</v>
      </c>
      <c r="I48" s="814">
        <v>30</v>
      </c>
      <c r="J48" s="814">
        <v>30</v>
      </c>
      <c r="K48" s="814">
        <v>30</v>
      </c>
      <c r="L48" s="814">
        <f t="shared" si="61"/>
        <v>0</v>
      </c>
      <c r="M48" s="812">
        <v>186.58</v>
      </c>
      <c r="N48" s="812">
        <v>186.58</v>
      </c>
      <c r="O48" s="812">
        <v>186.58</v>
      </c>
      <c r="P48" s="813">
        <f t="shared" si="62"/>
        <v>0</v>
      </c>
      <c r="Q48" s="817">
        <v>85</v>
      </c>
      <c r="R48" s="817">
        <v>85</v>
      </c>
      <c r="S48" s="817">
        <v>85</v>
      </c>
      <c r="T48" s="814">
        <f t="shared" si="63"/>
        <v>0</v>
      </c>
      <c r="U48" s="813">
        <v>290</v>
      </c>
      <c r="V48" s="813">
        <v>290</v>
      </c>
      <c r="W48" s="813">
        <v>261.82</v>
      </c>
      <c r="X48" s="813">
        <f t="shared" si="64"/>
        <v>0</v>
      </c>
      <c r="Y48" s="814">
        <v>250</v>
      </c>
      <c r="Z48" s="814">
        <v>250</v>
      </c>
      <c r="AA48" s="814">
        <v>250</v>
      </c>
      <c r="AB48" s="814">
        <f t="shared" si="65"/>
        <v>0</v>
      </c>
    </row>
    <row r="49" spans="1:28" x14ac:dyDescent="0.2">
      <c r="A49" s="316"/>
      <c r="B49" s="558"/>
      <c r="C49" s="318">
        <f>'Series 2700 Input'!C49</f>
        <v>0</v>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Input'!C50</f>
        <v>0</v>
      </c>
      <c r="D50" s="562" t="s">
        <v>30</v>
      </c>
      <c r="E50" s="812">
        <v>245.7</v>
      </c>
      <c r="F50" s="812">
        <v>222.01</v>
      </c>
      <c r="G50" s="812">
        <v>222.01</v>
      </c>
      <c r="H50" s="813">
        <f t="shared" si="60"/>
        <v>0</v>
      </c>
      <c r="I50" s="814">
        <v>30</v>
      </c>
      <c r="J50" s="814">
        <v>30</v>
      </c>
      <c r="K50" s="814">
        <v>30</v>
      </c>
      <c r="L50" s="814">
        <f t="shared" si="61"/>
        <v>0</v>
      </c>
      <c r="M50" s="812">
        <v>418.16</v>
      </c>
      <c r="N50" s="812">
        <v>418.16</v>
      </c>
      <c r="O50" s="812">
        <v>418.16</v>
      </c>
      <c r="P50" s="813">
        <f t="shared" si="62"/>
        <v>0</v>
      </c>
      <c r="Q50" s="817">
        <v>100</v>
      </c>
      <c r="R50" s="817">
        <v>100</v>
      </c>
      <c r="S50" s="817">
        <v>100</v>
      </c>
      <c r="T50" s="814">
        <f t="shared" si="63"/>
        <v>0</v>
      </c>
      <c r="U50" s="813">
        <v>430</v>
      </c>
      <c r="V50" s="813">
        <v>430</v>
      </c>
      <c r="W50" s="813">
        <v>389.09</v>
      </c>
      <c r="X50" s="813">
        <f t="shared" si="64"/>
        <v>0</v>
      </c>
      <c r="Y50" s="814">
        <v>270</v>
      </c>
      <c r="Z50" s="814">
        <v>270</v>
      </c>
      <c r="AA50" s="814">
        <v>270</v>
      </c>
      <c r="AB50" s="814">
        <f t="shared" si="65"/>
        <v>0</v>
      </c>
    </row>
    <row r="51" spans="1:28" x14ac:dyDescent="0.2">
      <c r="A51" s="316"/>
      <c r="B51" s="558"/>
      <c r="C51" s="318">
        <f>'Series 2700 Input'!C51</f>
        <v>0</v>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Input'!C52</f>
        <v>0</v>
      </c>
      <c r="D52" s="562" t="s">
        <v>30</v>
      </c>
      <c r="E52" s="812">
        <v>180.91</v>
      </c>
      <c r="F52" s="812">
        <v>131.16</v>
      </c>
      <c r="G52" s="812">
        <v>131.16</v>
      </c>
      <c r="H52" s="813">
        <f t="shared" si="60"/>
        <v>0</v>
      </c>
      <c r="I52" s="814">
        <v>30</v>
      </c>
      <c r="J52" s="814">
        <v>30</v>
      </c>
      <c r="K52" s="814">
        <v>30</v>
      </c>
      <c r="L52" s="814">
        <f t="shared" si="61"/>
        <v>0</v>
      </c>
      <c r="M52" s="812">
        <v>59.17</v>
      </c>
      <c r="N52" s="812">
        <v>59.17</v>
      </c>
      <c r="O52" s="812">
        <v>59.17</v>
      </c>
      <c r="P52" s="813">
        <f t="shared" si="62"/>
        <v>0</v>
      </c>
      <c r="Q52" s="817">
        <v>25</v>
      </c>
      <c r="R52" s="817">
        <v>25</v>
      </c>
      <c r="S52" s="817">
        <v>25</v>
      </c>
      <c r="T52" s="814">
        <f t="shared" si="63"/>
        <v>0</v>
      </c>
      <c r="U52" s="813">
        <v>148.18</v>
      </c>
      <c r="V52" s="813">
        <v>148.18</v>
      </c>
      <c r="W52" s="813">
        <v>132.88999999999999</v>
      </c>
      <c r="X52" s="813">
        <f t="shared" si="64"/>
        <v>0</v>
      </c>
      <c r="Y52" s="814">
        <v>45</v>
      </c>
      <c r="Z52" s="814">
        <v>40</v>
      </c>
      <c r="AA52" s="814">
        <v>40</v>
      </c>
      <c r="AB52" s="814">
        <f t="shared" si="65"/>
        <v>0</v>
      </c>
    </row>
    <row r="53" spans="1:28" x14ac:dyDescent="0.2">
      <c r="A53" s="316"/>
      <c r="B53" s="596"/>
      <c r="C53" s="330">
        <f>'Series 2700 Input'!C53</f>
        <v>0</v>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Input'!C54</f>
        <v>0</v>
      </c>
      <c r="D54" s="562" t="s">
        <v>30</v>
      </c>
      <c r="E54" s="812">
        <v>209.18</v>
      </c>
      <c r="F54" s="812">
        <v>167.73</v>
      </c>
      <c r="G54" s="812">
        <v>167.73</v>
      </c>
      <c r="H54" s="813">
        <f t="shared" si="60"/>
        <v>0</v>
      </c>
      <c r="I54" s="814">
        <v>30</v>
      </c>
      <c r="J54" s="814">
        <v>30</v>
      </c>
      <c r="K54" s="814">
        <v>30</v>
      </c>
      <c r="L54" s="814">
        <f t="shared" si="61"/>
        <v>0</v>
      </c>
      <c r="M54" s="812">
        <v>93.29</v>
      </c>
      <c r="N54" s="812">
        <v>93.29</v>
      </c>
      <c r="O54" s="812">
        <v>93.29</v>
      </c>
      <c r="P54" s="813">
        <f t="shared" si="62"/>
        <v>0</v>
      </c>
      <c r="Q54" s="817">
        <v>30</v>
      </c>
      <c r="R54" s="817">
        <v>30</v>
      </c>
      <c r="S54" s="817">
        <v>30</v>
      </c>
      <c r="T54" s="814">
        <f t="shared" si="63"/>
        <v>0</v>
      </c>
      <c r="U54" s="813">
        <v>207.27</v>
      </c>
      <c r="V54" s="813">
        <v>207.27</v>
      </c>
      <c r="W54" s="813">
        <v>186.61</v>
      </c>
      <c r="X54" s="813">
        <f t="shared" si="64"/>
        <v>0</v>
      </c>
      <c r="Y54" s="814">
        <v>50</v>
      </c>
      <c r="Z54" s="814">
        <v>45</v>
      </c>
      <c r="AA54" s="814">
        <v>45</v>
      </c>
      <c r="AB54" s="814">
        <f t="shared" si="65"/>
        <v>0</v>
      </c>
    </row>
    <row r="55" spans="1:28" x14ac:dyDescent="0.2">
      <c r="A55" s="316"/>
      <c r="B55" s="558"/>
      <c r="C55" s="318">
        <f>'Series 2700 Input'!C55</f>
        <v>0</v>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Input'!C56</f>
        <v>0</v>
      </c>
      <c r="D56" s="562" t="s">
        <v>30</v>
      </c>
      <c r="E56" s="812">
        <v>237.46</v>
      </c>
      <c r="F56" s="812">
        <v>206.38</v>
      </c>
      <c r="G56" s="812">
        <v>206.38</v>
      </c>
      <c r="H56" s="813">
        <f t="shared" si="60"/>
        <v>0</v>
      </c>
      <c r="I56" s="814">
        <v>30</v>
      </c>
      <c r="J56" s="814">
        <v>30</v>
      </c>
      <c r="K56" s="814">
        <v>30</v>
      </c>
      <c r="L56" s="814">
        <f t="shared" si="61"/>
        <v>0</v>
      </c>
      <c r="M56" s="812">
        <v>148.59</v>
      </c>
      <c r="N56" s="812">
        <v>148.59</v>
      </c>
      <c r="O56" s="812">
        <v>148.59</v>
      </c>
      <c r="P56" s="813">
        <f t="shared" si="62"/>
        <v>0</v>
      </c>
      <c r="Q56" s="817">
        <v>50</v>
      </c>
      <c r="R56" s="817">
        <v>50</v>
      </c>
      <c r="S56" s="817">
        <v>50</v>
      </c>
      <c r="T56" s="814">
        <f t="shared" si="63"/>
        <v>0</v>
      </c>
      <c r="U56" s="813">
        <v>320.91000000000003</v>
      </c>
      <c r="V56" s="813">
        <v>320.91000000000003</v>
      </c>
      <c r="W56" s="813">
        <v>289.92</v>
      </c>
      <c r="X56" s="813">
        <f t="shared" si="64"/>
        <v>0</v>
      </c>
      <c r="Y56" s="814">
        <v>65</v>
      </c>
      <c r="Z56" s="814">
        <v>60</v>
      </c>
      <c r="AA56" s="814">
        <v>60</v>
      </c>
      <c r="AB56" s="814">
        <f t="shared" si="65"/>
        <v>0</v>
      </c>
    </row>
    <row r="57" spans="1:28" x14ac:dyDescent="0.2">
      <c r="A57" s="316"/>
      <c r="B57" s="558"/>
      <c r="C57" s="318">
        <f>'Series 2700 Input'!C57</f>
        <v>0</v>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Input'!C58</f>
        <v>0</v>
      </c>
      <c r="D58" s="562" t="s">
        <v>30</v>
      </c>
      <c r="E58" s="812">
        <v>327.98</v>
      </c>
      <c r="F58" s="812">
        <v>285.35000000000002</v>
      </c>
      <c r="G58" s="812">
        <v>285.35000000000002</v>
      </c>
      <c r="H58" s="813">
        <f t="shared" si="60"/>
        <v>0</v>
      </c>
      <c r="I58" s="814">
        <v>30</v>
      </c>
      <c r="J58" s="814">
        <v>30</v>
      </c>
      <c r="K58" s="814">
        <v>30</v>
      </c>
      <c r="L58" s="814">
        <f t="shared" si="61"/>
        <v>0</v>
      </c>
      <c r="M58" s="812">
        <v>404.36</v>
      </c>
      <c r="N58" s="812">
        <v>404.36</v>
      </c>
      <c r="O58" s="812">
        <v>404.36</v>
      </c>
      <c r="P58" s="813">
        <f t="shared" si="62"/>
        <v>0</v>
      </c>
      <c r="Q58" s="817">
        <v>85</v>
      </c>
      <c r="R58" s="817">
        <v>85</v>
      </c>
      <c r="S58" s="817">
        <v>85</v>
      </c>
      <c r="T58" s="814">
        <f t="shared" si="63"/>
        <v>0</v>
      </c>
      <c r="U58" s="813">
        <v>518.64</v>
      </c>
      <c r="V58" s="813">
        <v>518.64</v>
      </c>
      <c r="W58" s="813">
        <v>469.67</v>
      </c>
      <c r="X58" s="813">
        <f t="shared" si="64"/>
        <v>0</v>
      </c>
      <c r="Y58" s="814">
        <v>250</v>
      </c>
      <c r="Z58" s="814">
        <v>250</v>
      </c>
      <c r="AA58" s="814">
        <v>250</v>
      </c>
      <c r="AB58" s="814">
        <f t="shared" si="65"/>
        <v>0</v>
      </c>
    </row>
    <row r="59" spans="1:28" x14ac:dyDescent="0.2">
      <c r="A59" s="316"/>
      <c r="B59" s="558"/>
      <c r="C59" s="318">
        <f>'Series 2700 Input'!C59</f>
        <v>0</v>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Input'!C60</f>
        <v>0</v>
      </c>
      <c r="D60" s="562" t="s">
        <v>30</v>
      </c>
      <c r="E60" s="812">
        <v>369.91</v>
      </c>
      <c r="F60" s="812">
        <v>327.27999999999997</v>
      </c>
      <c r="G60" s="812">
        <v>327.27999999999997</v>
      </c>
      <c r="H60" s="813">
        <f t="shared" si="60"/>
        <v>0</v>
      </c>
      <c r="I60" s="814">
        <v>30</v>
      </c>
      <c r="J60" s="814">
        <v>30</v>
      </c>
      <c r="K60" s="814">
        <v>30</v>
      </c>
      <c r="L60" s="814">
        <f t="shared" si="61"/>
        <v>0</v>
      </c>
      <c r="M60" s="812">
        <v>781.12</v>
      </c>
      <c r="N60" s="812">
        <v>781.12</v>
      </c>
      <c r="O60" s="812">
        <v>781.12</v>
      </c>
      <c r="P60" s="813">
        <f t="shared" si="62"/>
        <v>0</v>
      </c>
      <c r="Q60" s="817">
        <v>100</v>
      </c>
      <c r="R60" s="817">
        <v>100</v>
      </c>
      <c r="S60" s="817">
        <v>100</v>
      </c>
      <c r="T60" s="814">
        <f t="shared" si="63"/>
        <v>0</v>
      </c>
      <c r="U60" s="813">
        <v>770.91</v>
      </c>
      <c r="V60" s="813">
        <v>770.91</v>
      </c>
      <c r="W60" s="813">
        <v>699.01</v>
      </c>
      <c r="X60" s="813">
        <f t="shared" si="64"/>
        <v>0</v>
      </c>
      <c r="Y60" s="814">
        <v>270</v>
      </c>
      <c r="Z60" s="814">
        <v>270</v>
      </c>
      <c r="AA60" s="814">
        <v>270</v>
      </c>
      <c r="AB60" s="814">
        <f t="shared" si="65"/>
        <v>0</v>
      </c>
    </row>
    <row r="61" spans="1:28" x14ac:dyDescent="0.2">
      <c r="A61" s="316"/>
      <c r="B61" s="558"/>
      <c r="C61" s="318">
        <f>'Series 2700 Input'!C61</f>
        <v>0</v>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Input'!C62</f>
        <v>0</v>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Input'!C63</f>
        <v>0</v>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Input'!C64</f>
        <v>0</v>
      </c>
      <c r="D64" s="562" t="s">
        <v>30</v>
      </c>
      <c r="E64" s="812">
        <v>131.13</v>
      </c>
      <c r="F64" s="812">
        <v>112.47</v>
      </c>
      <c r="G64" s="812">
        <v>112.47</v>
      </c>
      <c r="H64" s="813">
        <f t="shared" si="60"/>
        <v>0</v>
      </c>
      <c r="I64" s="814">
        <v>50</v>
      </c>
      <c r="J64" s="814">
        <v>50</v>
      </c>
      <c r="K64" s="814">
        <v>50</v>
      </c>
      <c r="L64" s="814">
        <f t="shared" si="61"/>
        <v>0</v>
      </c>
      <c r="M64" s="812">
        <v>50.1</v>
      </c>
      <c r="N64" s="812">
        <v>50.1</v>
      </c>
      <c r="O64" s="812">
        <v>50.1</v>
      </c>
      <c r="P64" s="813">
        <f t="shared" si="62"/>
        <v>0</v>
      </c>
      <c r="Q64" s="817">
        <v>25</v>
      </c>
      <c r="R64" s="817">
        <v>25</v>
      </c>
      <c r="S64" s="817">
        <v>25</v>
      </c>
      <c r="T64" s="814">
        <f t="shared" si="63"/>
        <v>0</v>
      </c>
      <c r="U64" s="813">
        <v>91.27</v>
      </c>
      <c r="V64" s="813">
        <v>91.27</v>
      </c>
      <c r="W64" s="813">
        <v>81.150000000000006</v>
      </c>
      <c r="X64" s="813">
        <f t="shared" si="64"/>
        <v>0</v>
      </c>
      <c r="Y64" s="814">
        <v>45</v>
      </c>
      <c r="Z64" s="814">
        <v>40</v>
      </c>
      <c r="AA64" s="814">
        <v>40</v>
      </c>
      <c r="AB64" s="814">
        <f t="shared" si="65"/>
        <v>0</v>
      </c>
    </row>
    <row r="65" spans="1:28" x14ac:dyDescent="0.2">
      <c r="A65" s="316"/>
      <c r="B65" s="558"/>
      <c r="C65" s="318">
        <f>'Series 2700 Input'!C65</f>
        <v>0</v>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Input'!C66</f>
        <v>0</v>
      </c>
      <c r="D66" s="562" t="s">
        <v>30</v>
      </c>
      <c r="E66" s="812">
        <v>158.59</v>
      </c>
      <c r="F66" s="812">
        <v>134.9</v>
      </c>
      <c r="G66" s="812">
        <v>134.9</v>
      </c>
      <c r="H66" s="813">
        <f t="shared" si="60"/>
        <v>0</v>
      </c>
      <c r="I66" s="814">
        <v>50</v>
      </c>
      <c r="J66" s="814">
        <v>50</v>
      </c>
      <c r="K66" s="814">
        <v>50</v>
      </c>
      <c r="L66" s="814">
        <f t="shared" si="61"/>
        <v>0</v>
      </c>
      <c r="M66" s="812">
        <v>69.09</v>
      </c>
      <c r="N66" s="812">
        <v>69.09</v>
      </c>
      <c r="O66" s="812">
        <v>69.09</v>
      </c>
      <c r="P66" s="813">
        <f t="shared" si="62"/>
        <v>0</v>
      </c>
      <c r="Q66" s="817">
        <v>30</v>
      </c>
      <c r="R66" s="817">
        <v>30</v>
      </c>
      <c r="S66" s="817">
        <v>30</v>
      </c>
      <c r="T66" s="814">
        <f t="shared" si="63"/>
        <v>0</v>
      </c>
      <c r="U66" s="813">
        <v>145.82</v>
      </c>
      <c r="V66" s="813">
        <v>145.82</v>
      </c>
      <c r="W66" s="813">
        <v>130.75</v>
      </c>
      <c r="X66" s="813">
        <f t="shared" si="64"/>
        <v>0</v>
      </c>
      <c r="Y66" s="814">
        <v>50</v>
      </c>
      <c r="Z66" s="814">
        <v>45</v>
      </c>
      <c r="AA66" s="814">
        <v>45</v>
      </c>
      <c r="AB66" s="814">
        <f t="shared" si="65"/>
        <v>0</v>
      </c>
    </row>
    <row r="67" spans="1:28" x14ac:dyDescent="0.2">
      <c r="A67" s="316"/>
      <c r="B67" s="558"/>
      <c r="C67" s="318">
        <f>'Series 2700 Input'!C67</f>
        <v>0</v>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Input'!C68</f>
        <v>0</v>
      </c>
      <c r="D68" s="562" t="s">
        <v>30</v>
      </c>
      <c r="E68" s="812">
        <v>209.67</v>
      </c>
      <c r="F68" s="812">
        <v>178.58</v>
      </c>
      <c r="G68" s="812">
        <v>178.58</v>
      </c>
      <c r="H68" s="813">
        <f t="shared" si="60"/>
        <v>0</v>
      </c>
      <c r="I68" s="814">
        <v>50</v>
      </c>
      <c r="J68" s="814">
        <v>50</v>
      </c>
      <c r="K68" s="814">
        <v>50</v>
      </c>
      <c r="L68" s="814">
        <f t="shared" si="61"/>
        <v>0</v>
      </c>
      <c r="M68" s="812">
        <v>100.19</v>
      </c>
      <c r="N68" s="812">
        <v>100.19</v>
      </c>
      <c r="O68" s="812">
        <v>100.19</v>
      </c>
      <c r="P68" s="813">
        <f t="shared" si="62"/>
        <v>0</v>
      </c>
      <c r="Q68" s="817">
        <v>50</v>
      </c>
      <c r="R68" s="817">
        <v>50</v>
      </c>
      <c r="S68" s="817">
        <v>50</v>
      </c>
      <c r="T68" s="814">
        <f t="shared" si="63"/>
        <v>0</v>
      </c>
      <c r="U68" s="813">
        <v>209.09</v>
      </c>
      <c r="V68" s="813">
        <v>209.09</v>
      </c>
      <c r="W68" s="813">
        <v>188.26</v>
      </c>
      <c r="X68" s="813">
        <f t="shared" si="64"/>
        <v>0</v>
      </c>
      <c r="Y68" s="814">
        <v>65</v>
      </c>
      <c r="Z68" s="814">
        <v>60</v>
      </c>
      <c r="AA68" s="814">
        <v>60</v>
      </c>
      <c r="AB68" s="814">
        <f t="shared" si="65"/>
        <v>0</v>
      </c>
    </row>
    <row r="69" spans="1:28" x14ac:dyDescent="0.2">
      <c r="A69" s="316"/>
      <c r="B69" s="558"/>
      <c r="C69" s="318">
        <f>'Series 2700 Input'!C69</f>
        <v>0</v>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Input'!C70</f>
        <v>0</v>
      </c>
      <c r="D70" s="562" t="s">
        <v>30</v>
      </c>
      <c r="E70" s="812">
        <v>315.31</v>
      </c>
      <c r="F70" s="812">
        <v>272.69</v>
      </c>
      <c r="G70" s="812">
        <v>272.69</v>
      </c>
      <c r="H70" s="813">
        <f t="shared" si="60"/>
        <v>0</v>
      </c>
      <c r="I70" s="814">
        <v>50</v>
      </c>
      <c r="J70" s="814">
        <v>50</v>
      </c>
      <c r="K70" s="814">
        <v>50</v>
      </c>
      <c r="L70" s="814">
        <f t="shared" si="61"/>
        <v>0</v>
      </c>
      <c r="M70" s="812">
        <v>186.58</v>
      </c>
      <c r="N70" s="812">
        <v>186.58</v>
      </c>
      <c r="O70" s="812">
        <v>186.58</v>
      </c>
      <c r="P70" s="813">
        <f t="shared" si="62"/>
        <v>0</v>
      </c>
      <c r="Q70" s="817">
        <v>85</v>
      </c>
      <c r="R70" s="817">
        <v>85</v>
      </c>
      <c r="S70" s="817">
        <v>85</v>
      </c>
      <c r="T70" s="814">
        <f t="shared" si="63"/>
        <v>0</v>
      </c>
      <c r="U70" s="813">
        <v>320.91000000000003</v>
      </c>
      <c r="V70" s="813">
        <v>320.91000000000003</v>
      </c>
      <c r="W70" s="813">
        <v>289.92</v>
      </c>
      <c r="X70" s="813">
        <f t="shared" si="64"/>
        <v>0</v>
      </c>
      <c r="Y70" s="814">
        <v>250</v>
      </c>
      <c r="Z70" s="814">
        <v>250</v>
      </c>
      <c r="AA70" s="814">
        <v>250</v>
      </c>
      <c r="AB70" s="814">
        <f t="shared" si="65"/>
        <v>0</v>
      </c>
    </row>
    <row r="71" spans="1:28" x14ac:dyDescent="0.2">
      <c r="A71" s="316"/>
      <c r="B71" s="558"/>
      <c r="C71" s="318">
        <f>'Series 2700 Input'!C71</f>
        <v>0</v>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Input'!C72</f>
        <v>0</v>
      </c>
      <c r="D72" s="562" t="s">
        <v>30</v>
      </c>
      <c r="E72" s="812">
        <v>363.99</v>
      </c>
      <c r="F72" s="812">
        <v>301.82</v>
      </c>
      <c r="G72" s="812">
        <v>301.82</v>
      </c>
      <c r="H72" s="813">
        <f t="shared" si="60"/>
        <v>0</v>
      </c>
      <c r="I72" s="814">
        <v>50</v>
      </c>
      <c r="J72" s="814">
        <v>50</v>
      </c>
      <c r="K72" s="814">
        <v>50</v>
      </c>
      <c r="L72" s="814">
        <f t="shared" si="61"/>
        <v>0</v>
      </c>
      <c r="M72" s="812">
        <v>418.16</v>
      </c>
      <c r="N72" s="812">
        <v>418.16</v>
      </c>
      <c r="O72" s="812">
        <v>418.16</v>
      </c>
      <c r="P72" s="813">
        <f t="shared" si="62"/>
        <v>0</v>
      </c>
      <c r="Q72" s="817">
        <v>100</v>
      </c>
      <c r="R72" s="817">
        <v>100</v>
      </c>
      <c r="S72" s="817">
        <v>100</v>
      </c>
      <c r="T72" s="814">
        <f t="shared" si="63"/>
        <v>0</v>
      </c>
      <c r="U72" s="813">
        <v>466.36</v>
      </c>
      <c r="V72" s="813">
        <v>466.36</v>
      </c>
      <c r="W72" s="813">
        <v>422.15</v>
      </c>
      <c r="X72" s="813">
        <f t="shared" si="64"/>
        <v>0</v>
      </c>
      <c r="Y72" s="814">
        <v>270</v>
      </c>
      <c r="Z72" s="814">
        <v>270</v>
      </c>
      <c r="AA72" s="814">
        <v>270</v>
      </c>
      <c r="AB72" s="814">
        <f t="shared" si="65"/>
        <v>0</v>
      </c>
    </row>
    <row r="73" spans="1:28" x14ac:dyDescent="0.2">
      <c r="A73" s="316"/>
      <c r="B73" s="558"/>
      <c r="C73" s="318">
        <f>'Series 2700 Input'!C73</f>
        <v>0</v>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Input'!C74</f>
        <v>0</v>
      </c>
      <c r="D74" s="562" t="s">
        <v>30</v>
      </c>
      <c r="E74" s="812">
        <v>149.82</v>
      </c>
      <c r="F74" s="812">
        <v>131.16</v>
      </c>
      <c r="G74" s="812">
        <v>131.16</v>
      </c>
      <c r="H74" s="813">
        <f t="shared" si="60"/>
        <v>0</v>
      </c>
      <c r="I74" s="814">
        <v>50</v>
      </c>
      <c r="J74" s="814">
        <v>50</v>
      </c>
      <c r="K74" s="814">
        <v>50</v>
      </c>
      <c r="L74" s="814">
        <f t="shared" si="61"/>
        <v>0</v>
      </c>
      <c r="M74" s="812">
        <v>59.17</v>
      </c>
      <c r="N74" s="812">
        <v>59.17</v>
      </c>
      <c r="O74" s="812">
        <v>59.17</v>
      </c>
      <c r="P74" s="813">
        <f t="shared" si="62"/>
        <v>0</v>
      </c>
      <c r="Q74" s="817">
        <v>25</v>
      </c>
      <c r="R74" s="817">
        <v>25</v>
      </c>
      <c r="S74" s="817">
        <v>25</v>
      </c>
      <c r="T74" s="814">
        <f t="shared" si="63"/>
        <v>0</v>
      </c>
      <c r="U74" s="813">
        <v>173.09</v>
      </c>
      <c r="V74" s="813">
        <v>173.09</v>
      </c>
      <c r="W74" s="813">
        <v>155.54</v>
      </c>
      <c r="X74" s="813">
        <f t="shared" si="64"/>
        <v>0</v>
      </c>
      <c r="Y74" s="814">
        <v>45</v>
      </c>
      <c r="Z74" s="814">
        <v>40</v>
      </c>
      <c r="AA74" s="814">
        <v>40</v>
      </c>
      <c r="AB74" s="814">
        <f t="shared" si="65"/>
        <v>0</v>
      </c>
    </row>
    <row r="75" spans="1:28" x14ac:dyDescent="0.2">
      <c r="A75" s="316"/>
      <c r="B75" s="558"/>
      <c r="C75" s="318">
        <f>'Series 2700 Input'!C75</f>
        <v>0</v>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Input'!C76</f>
        <v>0</v>
      </c>
      <c r="D76" s="562" t="s">
        <v>30</v>
      </c>
      <c r="E76" s="812">
        <v>191.42</v>
      </c>
      <c r="F76" s="812">
        <v>167.73</v>
      </c>
      <c r="G76" s="812">
        <v>167.73</v>
      </c>
      <c r="H76" s="813">
        <f t="shared" si="60"/>
        <v>0</v>
      </c>
      <c r="I76" s="814">
        <v>50</v>
      </c>
      <c r="J76" s="814">
        <v>50</v>
      </c>
      <c r="K76" s="814">
        <v>50</v>
      </c>
      <c r="L76" s="814">
        <f t="shared" si="61"/>
        <v>0</v>
      </c>
      <c r="M76" s="812">
        <v>93.29</v>
      </c>
      <c r="N76" s="812">
        <v>93.29</v>
      </c>
      <c r="O76" s="812">
        <v>93.29</v>
      </c>
      <c r="P76" s="813">
        <f t="shared" si="62"/>
        <v>0</v>
      </c>
      <c r="Q76" s="817">
        <v>30</v>
      </c>
      <c r="R76" s="817">
        <v>30</v>
      </c>
      <c r="S76" s="817">
        <v>30</v>
      </c>
      <c r="T76" s="814">
        <f t="shared" si="63"/>
        <v>0</v>
      </c>
      <c r="U76" s="813">
        <v>254.91</v>
      </c>
      <c r="V76" s="813">
        <v>254.91</v>
      </c>
      <c r="W76" s="813">
        <v>229.92</v>
      </c>
      <c r="X76" s="813">
        <f t="shared" si="64"/>
        <v>0</v>
      </c>
      <c r="Y76" s="814">
        <v>50</v>
      </c>
      <c r="Z76" s="814">
        <v>45</v>
      </c>
      <c r="AA76" s="814">
        <v>45</v>
      </c>
      <c r="AB76" s="814">
        <f t="shared" si="65"/>
        <v>0</v>
      </c>
    </row>
    <row r="77" spans="1:28" x14ac:dyDescent="0.2">
      <c r="A77" s="316"/>
      <c r="B77" s="558"/>
      <c r="C77" s="318">
        <f>'Series 2700 Input'!C77</f>
        <v>0</v>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Input'!C78</f>
        <v>0</v>
      </c>
      <c r="D78" s="562" t="s">
        <v>30</v>
      </c>
      <c r="E78" s="812">
        <v>237.46</v>
      </c>
      <c r="F78" s="812">
        <v>206.38</v>
      </c>
      <c r="G78" s="812">
        <v>206.38</v>
      </c>
      <c r="H78" s="813">
        <f t="shared" si="60"/>
        <v>0</v>
      </c>
      <c r="I78" s="814">
        <v>50</v>
      </c>
      <c r="J78" s="814">
        <v>50</v>
      </c>
      <c r="K78" s="814">
        <v>50</v>
      </c>
      <c r="L78" s="814">
        <f t="shared" si="61"/>
        <v>0</v>
      </c>
      <c r="M78" s="812">
        <v>148.59</v>
      </c>
      <c r="N78" s="812">
        <v>148.59</v>
      </c>
      <c r="O78" s="812">
        <v>148.59</v>
      </c>
      <c r="P78" s="813">
        <f t="shared" si="62"/>
        <v>0</v>
      </c>
      <c r="Q78" s="817">
        <v>50</v>
      </c>
      <c r="R78" s="817">
        <v>50</v>
      </c>
      <c r="S78" s="817">
        <v>50</v>
      </c>
      <c r="T78" s="814">
        <f t="shared" si="63"/>
        <v>0</v>
      </c>
      <c r="U78" s="813">
        <v>375.45</v>
      </c>
      <c r="V78" s="813">
        <v>375.45</v>
      </c>
      <c r="W78" s="813">
        <v>339.5</v>
      </c>
      <c r="X78" s="813">
        <f t="shared" si="64"/>
        <v>0</v>
      </c>
      <c r="Y78" s="814">
        <v>65</v>
      </c>
      <c r="Z78" s="814">
        <v>60</v>
      </c>
      <c r="AA78" s="814">
        <v>60</v>
      </c>
      <c r="AB78" s="814">
        <f t="shared" si="65"/>
        <v>0</v>
      </c>
    </row>
    <row r="79" spans="1:28" x14ac:dyDescent="0.2">
      <c r="A79" s="316"/>
      <c r="B79" s="558"/>
      <c r="C79" s="318">
        <f>'Series 2700 Input'!C79</f>
        <v>0</v>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Input'!C80</f>
        <v>0</v>
      </c>
      <c r="D80" s="562" t="s">
        <v>30</v>
      </c>
      <c r="E80" s="812">
        <v>366.34</v>
      </c>
      <c r="F80" s="812">
        <v>323.70999999999998</v>
      </c>
      <c r="G80" s="812">
        <v>323.70999999999998</v>
      </c>
      <c r="H80" s="813">
        <f t="shared" si="60"/>
        <v>0</v>
      </c>
      <c r="I80" s="814">
        <v>50</v>
      </c>
      <c r="J80" s="814">
        <v>50</v>
      </c>
      <c r="K80" s="814">
        <v>50</v>
      </c>
      <c r="L80" s="814">
        <f t="shared" si="61"/>
        <v>0</v>
      </c>
      <c r="M80" s="812">
        <v>404.36</v>
      </c>
      <c r="N80" s="812">
        <v>404.36</v>
      </c>
      <c r="O80" s="812">
        <v>404.36</v>
      </c>
      <c r="P80" s="813">
        <f t="shared" si="62"/>
        <v>0</v>
      </c>
      <c r="Q80" s="817">
        <v>85</v>
      </c>
      <c r="R80" s="817">
        <v>85</v>
      </c>
      <c r="S80" s="817">
        <v>85</v>
      </c>
      <c r="T80" s="814">
        <f t="shared" si="63"/>
        <v>0</v>
      </c>
      <c r="U80" s="813">
        <v>548.17999999999995</v>
      </c>
      <c r="V80" s="813">
        <v>548.17999999999995</v>
      </c>
      <c r="W80" s="813">
        <v>496.53</v>
      </c>
      <c r="X80" s="813">
        <f t="shared" si="64"/>
        <v>0</v>
      </c>
      <c r="Y80" s="814">
        <v>250</v>
      </c>
      <c r="Z80" s="814">
        <v>250</v>
      </c>
      <c r="AA80" s="814">
        <v>250</v>
      </c>
      <c r="AB80" s="814">
        <f t="shared" si="65"/>
        <v>0</v>
      </c>
    </row>
    <row r="81" spans="1:28" x14ac:dyDescent="0.2">
      <c r="A81" s="316"/>
      <c r="B81" s="558"/>
      <c r="C81" s="318">
        <f>'Series 2700 Input'!C81</f>
        <v>0</v>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Input'!C82</f>
        <v>0</v>
      </c>
      <c r="D82" s="562" t="s">
        <v>30</v>
      </c>
      <c r="E82" s="812">
        <v>426.39</v>
      </c>
      <c r="F82" s="812">
        <v>364.22</v>
      </c>
      <c r="G82" s="812">
        <v>364.22</v>
      </c>
      <c r="H82" s="813">
        <f t="shared" si="60"/>
        <v>0</v>
      </c>
      <c r="I82" s="814">
        <v>50</v>
      </c>
      <c r="J82" s="814">
        <v>50</v>
      </c>
      <c r="K82" s="814">
        <v>50</v>
      </c>
      <c r="L82" s="814">
        <f t="shared" si="61"/>
        <v>0</v>
      </c>
      <c r="M82" s="812">
        <v>781.12</v>
      </c>
      <c r="N82" s="812">
        <v>781.12</v>
      </c>
      <c r="O82" s="812">
        <v>781.12</v>
      </c>
      <c r="P82" s="813">
        <f t="shared" si="62"/>
        <v>0</v>
      </c>
      <c r="Q82" s="817">
        <v>100</v>
      </c>
      <c r="R82" s="817">
        <v>100</v>
      </c>
      <c r="S82" s="817">
        <v>100</v>
      </c>
      <c r="T82" s="814">
        <f t="shared" si="63"/>
        <v>0</v>
      </c>
      <c r="U82" s="813">
        <v>807.27</v>
      </c>
      <c r="V82" s="813">
        <v>807.27</v>
      </c>
      <c r="W82" s="813">
        <v>732.06</v>
      </c>
      <c r="X82" s="813">
        <f t="shared" si="64"/>
        <v>0</v>
      </c>
      <c r="Y82" s="814">
        <v>270</v>
      </c>
      <c r="Z82" s="814">
        <v>270</v>
      </c>
      <c r="AA82" s="814">
        <v>270</v>
      </c>
      <c r="AB82" s="814">
        <f t="shared" si="65"/>
        <v>0</v>
      </c>
    </row>
    <row r="83" spans="1:28" x14ac:dyDescent="0.2">
      <c r="A83" s="316"/>
      <c r="B83" s="558"/>
      <c r="C83" s="318">
        <f>'Series 2700 Input'!C83</f>
        <v>0</v>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Input'!C84</f>
        <v>0</v>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Input'!C85</f>
        <v>0</v>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Input'!C86</f>
        <v>0</v>
      </c>
      <c r="D86" s="562" t="s">
        <v>30</v>
      </c>
      <c r="E86" s="812">
        <v>410.92</v>
      </c>
      <c r="F86" s="812">
        <v>410.92</v>
      </c>
      <c r="G86" s="812">
        <v>410.92</v>
      </c>
      <c r="H86" s="813">
        <f t="shared" si="60"/>
        <v>0</v>
      </c>
      <c r="I86" s="814">
        <v>50</v>
      </c>
      <c r="J86" s="814">
        <v>50</v>
      </c>
      <c r="K86" s="814">
        <v>50</v>
      </c>
      <c r="L86" s="814">
        <f t="shared" si="61"/>
        <v>0</v>
      </c>
      <c r="M86" s="812">
        <v>50.1</v>
      </c>
      <c r="N86" s="812">
        <v>50.1</v>
      </c>
      <c r="O86" s="812">
        <v>50.1</v>
      </c>
      <c r="P86" s="813">
        <f t="shared" si="62"/>
        <v>0</v>
      </c>
      <c r="Q86" s="817">
        <v>25</v>
      </c>
      <c r="R86" s="817">
        <v>25</v>
      </c>
      <c r="S86" s="817">
        <v>25</v>
      </c>
      <c r="T86" s="814">
        <f t="shared" si="63"/>
        <v>0</v>
      </c>
      <c r="U86" s="813">
        <v>57.27</v>
      </c>
      <c r="V86" s="813">
        <v>57.27</v>
      </c>
      <c r="W86" s="813">
        <v>50.25</v>
      </c>
      <c r="X86" s="813">
        <f t="shared" si="64"/>
        <v>0</v>
      </c>
      <c r="Y86" s="814">
        <v>45</v>
      </c>
      <c r="Z86" s="814">
        <v>40</v>
      </c>
      <c r="AA86" s="814">
        <v>40</v>
      </c>
      <c r="AB86" s="814">
        <f t="shared" si="65"/>
        <v>0</v>
      </c>
    </row>
    <row r="87" spans="1:28" x14ac:dyDescent="0.2">
      <c r="A87" s="316"/>
      <c r="B87" s="596"/>
      <c r="C87" s="330">
        <f>'Series 2700 Input'!C87</f>
        <v>0</v>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Input'!C88</f>
        <v>0</v>
      </c>
      <c r="D88" s="562" t="s">
        <v>30</v>
      </c>
      <c r="E88" s="812">
        <v>425.05</v>
      </c>
      <c r="F88" s="812">
        <v>425.05</v>
      </c>
      <c r="G88" s="812">
        <v>425.05</v>
      </c>
      <c r="H88" s="813">
        <f t="shared" si="60"/>
        <v>0</v>
      </c>
      <c r="I88" s="814">
        <v>50</v>
      </c>
      <c r="J88" s="814">
        <v>50</v>
      </c>
      <c r="K88" s="814">
        <v>50</v>
      </c>
      <c r="L88" s="814">
        <f t="shared" si="61"/>
        <v>0</v>
      </c>
      <c r="M88" s="812">
        <v>69.09</v>
      </c>
      <c r="N88" s="812">
        <v>69.09</v>
      </c>
      <c r="O88" s="812">
        <v>69.09</v>
      </c>
      <c r="P88" s="813">
        <f t="shared" si="62"/>
        <v>0</v>
      </c>
      <c r="Q88" s="817">
        <v>30</v>
      </c>
      <c r="R88" s="817">
        <v>30</v>
      </c>
      <c r="S88" s="817">
        <v>30</v>
      </c>
      <c r="T88" s="814">
        <f t="shared" si="63"/>
        <v>0</v>
      </c>
      <c r="U88" s="813">
        <v>102.73</v>
      </c>
      <c r="V88" s="813">
        <v>102.73</v>
      </c>
      <c r="W88" s="813">
        <v>91.57</v>
      </c>
      <c r="X88" s="813">
        <f t="shared" si="64"/>
        <v>0</v>
      </c>
      <c r="Y88" s="814">
        <v>50</v>
      </c>
      <c r="Z88" s="814">
        <v>45</v>
      </c>
      <c r="AA88" s="814">
        <v>45</v>
      </c>
      <c r="AB88" s="814">
        <f t="shared" si="65"/>
        <v>0</v>
      </c>
    </row>
    <row r="89" spans="1:28" x14ac:dyDescent="0.2">
      <c r="A89" s="316"/>
      <c r="B89" s="558"/>
      <c r="C89" s="318">
        <f>'Series 2700 Input'!C89</f>
        <v>0</v>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Input'!C90</f>
        <v>0</v>
      </c>
      <c r="D90" s="562" t="s">
        <v>30</v>
      </c>
      <c r="E90" s="812">
        <v>458.37</v>
      </c>
      <c r="F90" s="812">
        <v>458.37</v>
      </c>
      <c r="G90" s="812">
        <v>458.37</v>
      </c>
      <c r="H90" s="813">
        <f t="shared" si="60"/>
        <v>0</v>
      </c>
      <c r="I90" s="814">
        <v>50</v>
      </c>
      <c r="J90" s="814">
        <v>50</v>
      </c>
      <c r="K90" s="814">
        <v>50</v>
      </c>
      <c r="L90" s="814">
        <f t="shared" si="61"/>
        <v>0</v>
      </c>
      <c r="M90" s="812">
        <v>100.19</v>
      </c>
      <c r="N90" s="812">
        <v>100.19</v>
      </c>
      <c r="O90" s="812">
        <v>100.19</v>
      </c>
      <c r="P90" s="813">
        <f t="shared" si="62"/>
        <v>0</v>
      </c>
      <c r="Q90" s="817">
        <v>50</v>
      </c>
      <c r="R90" s="817">
        <v>50</v>
      </c>
      <c r="S90" s="817">
        <v>50</v>
      </c>
      <c r="T90" s="814">
        <f t="shared" si="63"/>
        <v>0</v>
      </c>
      <c r="U90" s="813">
        <v>184.55</v>
      </c>
      <c r="V90" s="813">
        <v>184.55</v>
      </c>
      <c r="W90" s="813">
        <v>165.95</v>
      </c>
      <c r="X90" s="813">
        <f t="shared" si="64"/>
        <v>0</v>
      </c>
      <c r="Y90" s="814">
        <v>65</v>
      </c>
      <c r="Z90" s="814">
        <v>60</v>
      </c>
      <c r="AA90" s="814">
        <v>60</v>
      </c>
      <c r="AB90" s="814">
        <f t="shared" si="65"/>
        <v>0</v>
      </c>
    </row>
    <row r="91" spans="1:28" x14ac:dyDescent="0.2">
      <c r="A91" s="316"/>
      <c r="B91" s="558"/>
      <c r="C91" s="318">
        <f>'Series 2700 Input'!C91</f>
        <v>0</v>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Input'!C92</f>
        <v>0</v>
      </c>
      <c r="D92" s="562" t="s">
        <v>30</v>
      </c>
      <c r="E92" s="812">
        <v>491.2</v>
      </c>
      <c r="F92" s="812">
        <v>491.2</v>
      </c>
      <c r="G92" s="812">
        <v>491.2</v>
      </c>
      <c r="H92" s="813">
        <f t="shared" si="60"/>
        <v>0</v>
      </c>
      <c r="I92" s="814">
        <v>50</v>
      </c>
      <c r="J92" s="814">
        <v>50</v>
      </c>
      <c r="K92" s="814">
        <v>50</v>
      </c>
      <c r="L92" s="814">
        <f t="shared" si="61"/>
        <v>0</v>
      </c>
      <c r="M92" s="812">
        <v>186.58</v>
      </c>
      <c r="N92" s="812">
        <v>186.58</v>
      </c>
      <c r="O92" s="812">
        <v>186.58</v>
      </c>
      <c r="P92" s="813">
        <f t="shared" si="62"/>
        <v>0</v>
      </c>
      <c r="Q92" s="817">
        <v>85</v>
      </c>
      <c r="R92" s="817">
        <v>85</v>
      </c>
      <c r="S92" s="817">
        <v>85</v>
      </c>
      <c r="T92" s="814">
        <f t="shared" si="63"/>
        <v>0</v>
      </c>
      <c r="U92" s="813">
        <v>290</v>
      </c>
      <c r="V92" s="813">
        <v>290</v>
      </c>
      <c r="W92" s="813">
        <v>261.82</v>
      </c>
      <c r="X92" s="813">
        <f t="shared" si="64"/>
        <v>0</v>
      </c>
      <c r="Y92" s="814">
        <v>250</v>
      </c>
      <c r="Z92" s="814">
        <v>250</v>
      </c>
      <c r="AA92" s="814">
        <v>250</v>
      </c>
      <c r="AB92" s="814">
        <f t="shared" si="65"/>
        <v>0</v>
      </c>
    </row>
    <row r="93" spans="1:28" x14ac:dyDescent="0.2">
      <c r="A93" s="316"/>
      <c r="B93" s="558"/>
      <c r="C93" s="318">
        <f>'Series 2700 Input'!C93</f>
        <v>0</v>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Input'!C94</f>
        <v>0</v>
      </c>
      <c r="D94" s="562" t="s">
        <v>30</v>
      </c>
      <c r="E94" s="812">
        <v>512.16</v>
      </c>
      <c r="F94" s="812">
        <v>512.16</v>
      </c>
      <c r="G94" s="812">
        <v>512.16</v>
      </c>
      <c r="H94" s="813">
        <f t="shared" si="60"/>
        <v>0</v>
      </c>
      <c r="I94" s="814">
        <v>50</v>
      </c>
      <c r="J94" s="814">
        <v>50</v>
      </c>
      <c r="K94" s="814">
        <v>50</v>
      </c>
      <c r="L94" s="814">
        <f t="shared" si="61"/>
        <v>0</v>
      </c>
      <c r="M94" s="812">
        <v>418.16</v>
      </c>
      <c r="N94" s="812">
        <v>418.16</v>
      </c>
      <c r="O94" s="812">
        <v>418.16</v>
      </c>
      <c r="P94" s="813">
        <f t="shared" si="62"/>
        <v>0</v>
      </c>
      <c r="Q94" s="817">
        <v>100</v>
      </c>
      <c r="R94" s="817">
        <v>100</v>
      </c>
      <c r="S94" s="817">
        <v>100</v>
      </c>
      <c r="T94" s="814">
        <f t="shared" si="63"/>
        <v>0</v>
      </c>
      <c r="U94" s="813">
        <v>430</v>
      </c>
      <c r="V94" s="813">
        <v>430</v>
      </c>
      <c r="W94" s="813">
        <v>389.09</v>
      </c>
      <c r="X94" s="813">
        <f t="shared" si="64"/>
        <v>0</v>
      </c>
      <c r="Y94" s="814">
        <v>270</v>
      </c>
      <c r="Z94" s="814">
        <v>270</v>
      </c>
      <c r="AA94" s="814">
        <v>270</v>
      </c>
      <c r="AB94" s="814">
        <f t="shared" si="65"/>
        <v>0</v>
      </c>
    </row>
    <row r="95" spans="1:28" x14ac:dyDescent="0.2">
      <c r="A95" s="316"/>
      <c r="B95" s="558"/>
      <c r="C95" s="318">
        <f>'Series 2700 Input'!C95</f>
        <v>0</v>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Input'!C96</f>
        <v>0</v>
      </c>
      <c r="D96" s="562" t="s">
        <v>30</v>
      </c>
      <c r="E96" s="812">
        <v>553.95000000000005</v>
      </c>
      <c r="F96" s="812">
        <v>553.95000000000005</v>
      </c>
      <c r="G96" s="812">
        <v>553.95000000000005</v>
      </c>
      <c r="H96" s="813">
        <f t="shared" si="60"/>
        <v>0</v>
      </c>
      <c r="I96" s="814">
        <v>50</v>
      </c>
      <c r="J96" s="814">
        <v>50</v>
      </c>
      <c r="K96" s="814">
        <v>50</v>
      </c>
      <c r="L96" s="814">
        <f t="shared" si="61"/>
        <v>0</v>
      </c>
      <c r="M96" s="812">
        <v>59.17</v>
      </c>
      <c r="N96" s="812">
        <v>59.17</v>
      </c>
      <c r="O96" s="812">
        <v>59.17</v>
      </c>
      <c r="P96" s="813">
        <f t="shared" si="62"/>
        <v>0</v>
      </c>
      <c r="Q96" s="817">
        <v>25</v>
      </c>
      <c r="R96" s="817">
        <v>25</v>
      </c>
      <c r="S96" s="817">
        <v>25</v>
      </c>
      <c r="T96" s="814">
        <f t="shared" si="63"/>
        <v>0</v>
      </c>
      <c r="U96" s="813">
        <v>148.18</v>
      </c>
      <c r="V96" s="813">
        <v>148.18</v>
      </c>
      <c r="W96" s="813">
        <v>132.88999999999999</v>
      </c>
      <c r="X96" s="813">
        <f t="shared" si="64"/>
        <v>0</v>
      </c>
      <c r="Y96" s="814">
        <v>45</v>
      </c>
      <c r="Z96" s="814">
        <v>40</v>
      </c>
      <c r="AA96" s="814">
        <v>40</v>
      </c>
      <c r="AB96" s="814">
        <f t="shared" si="65"/>
        <v>0</v>
      </c>
    </row>
    <row r="97" spans="1:28" x14ac:dyDescent="0.2">
      <c r="A97" s="316"/>
      <c r="B97" s="596"/>
      <c r="C97" s="330">
        <f>'Series 2700 Input'!C97</f>
        <v>0</v>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Input'!C98</f>
        <v>0</v>
      </c>
      <c r="D98" s="562" t="s">
        <v>30</v>
      </c>
      <c r="E98" s="812">
        <v>443.76</v>
      </c>
      <c r="F98" s="812">
        <v>443.76</v>
      </c>
      <c r="G98" s="812">
        <v>443.76</v>
      </c>
      <c r="H98" s="813">
        <f t="shared" si="60"/>
        <v>0</v>
      </c>
      <c r="I98" s="814">
        <v>50</v>
      </c>
      <c r="J98" s="814">
        <v>50</v>
      </c>
      <c r="K98" s="814">
        <v>50</v>
      </c>
      <c r="L98" s="814">
        <f t="shared" si="61"/>
        <v>0</v>
      </c>
      <c r="M98" s="812">
        <v>93.29</v>
      </c>
      <c r="N98" s="812">
        <v>93.29</v>
      </c>
      <c r="O98" s="812">
        <v>93.29</v>
      </c>
      <c r="P98" s="813">
        <f t="shared" si="62"/>
        <v>0</v>
      </c>
      <c r="Q98" s="817">
        <v>30</v>
      </c>
      <c r="R98" s="817">
        <v>30</v>
      </c>
      <c r="S98" s="817">
        <v>30</v>
      </c>
      <c r="T98" s="814">
        <f t="shared" si="63"/>
        <v>0</v>
      </c>
      <c r="U98" s="813">
        <v>207.27</v>
      </c>
      <c r="V98" s="813">
        <v>207.27</v>
      </c>
      <c r="W98" s="813">
        <v>186.61</v>
      </c>
      <c r="X98" s="813">
        <f t="shared" si="64"/>
        <v>0</v>
      </c>
      <c r="Y98" s="814">
        <v>50</v>
      </c>
      <c r="Z98" s="814">
        <v>45</v>
      </c>
      <c r="AA98" s="814">
        <v>45</v>
      </c>
      <c r="AB98" s="814">
        <f t="shared" si="65"/>
        <v>0</v>
      </c>
    </row>
    <row r="99" spans="1:28" x14ac:dyDescent="0.2">
      <c r="A99" s="316"/>
      <c r="B99" s="558"/>
      <c r="C99" s="318">
        <f>'Series 2700 Input'!C99</f>
        <v>0</v>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Input'!C100</f>
        <v>0</v>
      </c>
      <c r="D100" s="562" t="s">
        <v>30</v>
      </c>
      <c r="E100" s="812">
        <v>610.51</v>
      </c>
      <c r="F100" s="812">
        <v>610.51</v>
      </c>
      <c r="G100" s="812">
        <v>610.51</v>
      </c>
      <c r="H100" s="813">
        <f t="shared" si="60"/>
        <v>0</v>
      </c>
      <c r="I100" s="814">
        <v>50</v>
      </c>
      <c r="J100" s="814">
        <v>50</v>
      </c>
      <c r="K100" s="814">
        <v>50</v>
      </c>
      <c r="L100" s="814">
        <f t="shared" si="61"/>
        <v>0</v>
      </c>
      <c r="M100" s="812">
        <v>148.59</v>
      </c>
      <c r="N100" s="812">
        <v>148.59</v>
      </c>
      <c r="O100" s="812">
        <v>148.59</v>
      </c>
      <c r="P100" s="813">
        <f t="shared" si="62"/>
        <v>0</v>
      </c>
      <c r="Q100" s="817">
        <v>50</v>
      </c>
      <c r="R100" s="817">
        <v>50</v>
      </c>
      <c r="S100" s="817">
        <v>50</v>
      </c>
      <c r="T100" s="814">
        <f t="shared" si="63"/>
        <v>0</v>
      </c>
      <c r="U100" s="813">
        <v>320.91000000000003</v>
      </c>
      <c r="V100" s="813">
        <v>320.91000000000003</v>
      </c>
      <c r="W100" s="813">
        <v>289.92</v>
      </c>
      <c r="X100" s="813">
        <f t="shared" si="64"/>
        <v>0</v>
      </c>
      <c r="Y100" s="814">
        <v>65</v>
      </c>
      <c r="Z100" s="814">
        <v>60</v>
      </c>
      <c r="AA100" s="814">
        <v>60</v>
      </c>
      <c r="AB100" s="814">
        <f t="shared" si="65"/>
        <v>0</v>
      </c>
    </row>
    <row r="101" spans="1:28" x14ac:dyDescent="0.2">
      <c r="A101" s="316"/>
      <c r="B101" s="558"/>
      <c r="C101" s="318">
        <f>'Series 2700 Input'!C101</f>
        <v>0</v>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Input'!C102</f>
        <v>0</v>
      </c>
      <c r="D102" s="562" t="s">
        <v>30</v>
      </c>
      <c r="E102" s="812">
        <v>676.16</v>
      </c>
      <c r="F102" s="812">
        <v>676.16</v>
      </c>
      <c r="G102" s="812">
        <v>676.16</v>
      </c>
      <c r="H102" s="813">
        <f t="shared" ref="H102:H164" si="66">IF(ISBLANK($C102),"",IFERROR(IF($C102&lt;5,$C102*E102,IF(AND(5&lt;=$C102,$C102&lt;=10),$C102*F102,IF($C102&gt;10,$C102*G102,"No Offer"))),"No Offer"))</f>
        <v>0</v>
      </c>
      <c r="I102" s="814">
        <v>50</v>
      </c>
      <c r="J102" s="814">
        <v>50</v>
      </c>
      <c r="K102" s="814">
        <v>50</v>
      </c>
      <c r="L102" s="814">
        <f t="shared" ref="L102:L164" si="67">IF(ISBLANK($C102),"",IFERROR(IF($C102&lt;5,$C102*I102,IF(AND(5&lt;=$C102,$C102&lt;=10),$C102*J102,IF($C102&gt;10,$C102*K102,"No Offer"))),"No Offer"))</f>
        <v>0</v>
      </c>
      <c r="M102" s="812">
        <v>404.36</v>
      </c>
      <c r="N102" s="812">
        <v>404.36</v>
      </c>
      <c r="O102" s="812">
        <v>404.36</v>
      </c>
      <c r="P102" s="813">
        <f t="shared" ref="P102:P164" si="68">IF(ISBLANK($C102),"",IFERROR(IF($C102&lt;5,$C102*M102,IF(AND(5&lt;=$C102,$C102&lt;=10),$C102*N102,IF($C102&gt;10,$C102*O102,"No Offer"))),"No Offer"))</f>
        <v>0</v>
      </c>
      <c r="Q102" s="817">
        <v>85</v>
      </c>
      <c r="R102" s="817">
        <v>85</v>
      </c>
      <c r="S102" s="817">
        <v>85</v>
      </c>
      <c r="T102" s="814">
        <f t="shared" ref="T102:T164" si="69">IF(ISBLANK($C102),"",IFERROR(IF($C102&lt;5,$C102*Q102,IF(AND(5&lt;=$C102,$C102&lt;=10),$C102*R102,IF($C102&gt;10,$C102*S102,"No Offer"))),"No Offer"))</f>
        <v>0</v>
      </c>
      <c r="U102" s="813">
        <v>518.64</v>
      </c>
      <c r="V102" s="813">
        <v>518.64</v>
      </c>
      <c r="W102" s="813">
        <v>469.67</v>
      </c>
      <c r="X102" s="813">
        <f t="shared" ref="X102:X164" si="70">IF(ISBLANK($C102),"",IFERROR(IF($C102&lt;5,$C102*U102,IF(AND(5&lt;=$C102,$C102&lt;=10),$C102*V102,IF($C102&gt;10,$C102*W102,"No Offer"))),"No Offer"))</f>
        <v>0</v>
      </c>
      <c r="Y102" s="814">
        <v>250</v>
      </c>
      <c r="Z102" s="814">
        <v>250</v>
      </c>
      <c r="AA102" s="814">
        <v>250</v>
      </c>
      <c r="AB102" s="814">
        <f t="shared" ref="AB102:AB164" si="71">IF(ISBLANK($C102),"",IFERROR(IF($C102&lt;5,$C102*Y102,IF(AND(5&lt;=$C102,$C102&lt;=10),$C102*Z102,IF($C102&gt;10,$C102*AA102,"No Offer"))),"No Offer"))</f>
        <v>0</v>
      </c>
    </row>
    <row r="103" spans="1:28" x14ac:dyDescent="0.2">
      <c r="A103" s="316"/>
      <c r="B103" s="558"/>
      <c r="C103" s="318">
        <f>'Series 2700 Input'!C103</f>
        <v>0</v>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Input'!C104</f>
        <v>0</v>
      </c>
      <c r="D104" s="562" t="s">
        <v>30</v>
      </c>
      <c r="E104" s="812">
        <v>718.09</v>
      </c>
      <c r="F104" s="812">
        <v>718.09</v>
      </c>
      <c r="G104" s="812">
        <v>718.09</v>
      </c>
      <c r="H104" s="813">
        <f t="shared" si="66"/>
        <v>0</v>
      </c>
      <c r="I104" s="814">
        <v>50</v>
      </c>
      <c r="J104" s="814">
        <v>50</v>
      </c>
      <c r="K104" s="814">
        <v>50</v>
      </c>
      <c r="L104" s="814">
        <f t="shared" si="67"/>
        <v>0</v>
      </c>
      <c r="M104" s="812">
        <v>781.12</v>
      </c>
      <c r="N104" s="812">
        <v>781.12</v>
      </c>
      <c r="O104" s="812">
        <v>781.12</v>
      </c>
      <c r="P104" s="813">
        <f t="shared" si="68"/>
        <v>0</v>
      </c>
      <c r="Q104" s="817">
        <v>100</v>
      </c>
      <c r="R104" s="817">
        <v>100</v>
      </c>
      <c r="S104" s="817">
        <v>100</v>
      </c>
      <c r="T104" s="814">
        <f t="shared" si="69"/>
        <v>0</v>
      </c>
      <c r="U104" s="813">
        <v>770.91</v>
      </c>
      <c r="V104" s="813">
        <v>770.91</v>
      </c>
      <c r="W104" s="813">
        <v>699.01</v>
      </c>
      <c r="X104" s="813">
        <f t="shared" si="70"/>
        <v>0</v>
      </c>
      <c r="Y104" s="814">
        <v>270</v>
      </c>
      <c r="Z104" s="814">
        <v>270</v>
      </c>
      <c r="AA104" s="814">
        <v>270</v>
      </c>
      <c r="AB104" s="814">
        <f t="shared" si="71"/>
        <v>0</v>
      </c>
    </row>
    <row r="105" spans="1:28" x14ac:dyDescent="0.2">
      <c r="A105" s="316"/>
      <c r="B105" s="558"/>
      <c r="C105" s="318">
        <f>'Series 2700 Input'!C105</f>
        <v>0</v>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Input'!C106</f>
        <v>0</v>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Input'!C107</f>
        <v>0</v>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Input'!C108</f>
        <v>0</v>
      </c>
      <c r="D108" s="562" t="s">
        <v>30</v>
      </c>
      <c r="E108" s="812">
        <v>659.61</v>
      </c>
      <c r="F108" s="812">
        <v>659.61</v>
      </c>
      <c r="G108" s="812">
        <v>659.61</v>
      </c>
      <c r="H108" s="813">
        <f t="shared" si="66"/>
        <v>0</v>
      </c>
      <c r="I108" s="814">
        <v>50</v>
      </c>
      <c r="J108" s="814">
        <v>50</v>
      </c>
      <c r="K108" s="814">
        <v>50</v>
      </c>
      <c r="L108" s="814">
        <f t="shared" si="67"/>
        <v>0</v>
      </c>
      <c r="M108" s="812">
        <v>50.1</v>
      </c>
      <c r="N108" s="812">
        <v>50.1</v>
      </c>
      <c r="O108" s="812">
        <v>50.1</v>
      </c>
      <c r="P108" s="813">
        <f t="shared" si="68"/>
        <v>0</v>
      </c>
      <c r="Q108" s="817">
        <v>25</v>
      </c>
      <c r="R108" s="817">
        <v>25</v>
      </c>
      <c r="S108" s="817">
        <v>25</v>
      </c>
      <c r="T108" s="814">
        <f t="shared" si="69"/>
        <v>0</v>
      </c>
      <c r="U108" s="813">
        <v>91.27</v>
      </c>
      <c r="V108" s="813">
        <v>91.27</v>
      </c>
      <c r="W108" s="813">
        <v>81.150000000000006</v>
      </c>
      <c r="X108" s="813">
        <f t="shared" si="70"/>
        <v>0</v>
      </c>
      <c r="Y108" s="814">
        <v>45</v>
      </c>
      <c r="Z108" s="814">
        <v>40</v>
      </c>
      <c r="AA108" s="814">
        <v>40</v>
      </c>
      <c r="AB108" s="814">
        <f t="shared" si="71"/>
        <v>0</v>
      </c>
    </row>
    <row r="109" spans="1:28" x14ac:dyDescent="0.2">
      <c r="A109" s="316"/>
      <c r="B109" s="558"/>
      <c r="C109" s="318">
        <f>'Series 2700 Input'!C109</f>
        <v>0</v>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Input'!C110</f>
        <v>0</v>
      </c>
      <c r="D110" s="562" t="s">
        <v>30</v>
      </c>
      <c r="E110" s="812">
        <v>673.74</v>
      </c>
      <c r="F110" s="812">
        <v>673.74</v>
      </c>
      <c r="G110" s="812">
        <v>673.74</v>
      </c>
      <c r="H110" s="813">
        <f t="shared" si="66"/>
        <v>0</v>
      </c>
      <c r="I110" s="814">
        <v>50</v>
      </c>
      <c r="J110" s="814">
        <v>50</v>
      </c>
      <c r="K110" s="814">
        <v>50</v>
      </c>
      <c r="L110" s="814">
        <f t="shared" si="67"/>
        <v>0</v>
      </c>
      <c r="M110" s="812">
        <v>69.09</v>
      </c>
      <c r="N110" s="812">
        <v>69.09</v>
      </c>
      <c r="O110" s="812">
        <v>69.09</v>
      </c>
      <c r="P110" s="813">
        <f t="shared" si="68"/>
        <v>0</v>
      </c>
      <c r="Q110" s="817">
        <v>30</v>
      </c>
      <c r="R110" s="817">
        <v>30</v>
      </c>
      <c r="S110" s="817">
        <v>30</v>
      </c>
      <c r="T110" s="814">
        <f t="shared" si="69"/>
        <v>0</v>
      </c>
      <c r="U110" s="813">
        <v>145.82</v>
      </c>
      <c r="V110" s="813">
        <v>145.82</v>
      </c>
      <c r="W110" s="813">
        <v>130.75</v>
      </c>
      <c r="X110" s="813">
        <f t="shared" si="70"/>
        <v>0</v>
      </c>
      <c r="Y110" s="814">
        <v>50</v>
      </c>
      <c r="Z110" s="814">
        <v>45</v>
      </c>
      <c r="AA110" s="814">
        <v>45</v>
      </c>
      <c r="AB110" s="814">
        <f t="shared" si="71"/>
        <v>0</v>
      </c>
    </row>
    <row r="111" spans="1:28" x14ac:dyDescent="0.2">
      <c r="A111" s="316"/>
      <c r="B111" s="558"/>
      <c r="C111" s="318">
        <f>'Series 2700 Input'!C111</f>
        <v>0</v>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Input'!C112</f>
        <v>0</v>
      </c>
      <c r="D112" s="562" t="s">
        <v>30</v>
      </c>
      <c r="E112" s="812">
        <v>707.06</v>
      </c>
      <c r="F112" s="812">
        <v>707.06</v>
      </c>
      <c r="G112" s="812">
        <v>707.06</v>
      </c>
      <c r="H112" s="813">
        <f t="shared" si="66"/>
        <v>0</v>
      </c>
      <c r="I112" s="814">
        <v>50</v>
      </c>
      <c r="J112" s="814">
        <v>50</v>
      </c>
      <c r="K112" s="814">
        <v>50</v>
      </c>
      <c r="L112" s="814">
        <f t="shared" si="67"/>
        <v>0</v>
      </c>
      <c r="M112" s="812">
        <v>100.19</v>
      </c>
      <c r="N112" s="812">
        <v>100.19</v>
      </c>
      <c r="O112" s="812">
        <v>100.19</v>
      </c>
      <c r="P112" s="813">
        <f t="shared" si="68"/>
        <v>0</v>
      </c>
      <c r="Q112" s="817">
        <v>50</v>
      </c>
      <c r="R112" s="817">
        <v>50</v>
      </c>
      <c r="S112" s="817">
        <v>50</v>
      </c>
      <c r="T112" s="814">
        <f t="shared" si="69"/>
        <v>0</v>
      </c>
      <c r="U112" s="813">
        <v>209.09</v>
      </c>
      <c r="V112" s="813">
        <v>209.09</v>
      </c>
      <c r="W112" s="813">
        <v>188.26</v>
      </c>
      <c r="X112" s="813">
        <f t="shared" si="70"/>
        <v>0</v>
      </c>
      <c r="Y112" s="814">
        <v>65</v>
      </c>
      <c r="Z112" s="814">
        <v>60</v>
      </c>
      <c r="AA112" s="814">
        <v>60</v>
      </c>
      <c r="AB112" s="814">
        <f t="shared" si="71"/>
        <v>0</v>
      </c>
    </row>
    <row r="113" spans="1:28" x14ac:dyDescent="0.2">
      <c r="A113" s="316"/>
      <c r="B113" s="558"/>
      <c r="C113" s="318">
        <f>'Series 2700 Input'!C113</f>
        <v>0</v>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Input'!C114</f>
        <v>0</v>
      </c>
      <c r="D114" s="562" t="s">
        <v>30</v>
      </c>
      <c r="E114" s="812">
        <v>562.59</v>
      </c>
      <c r="F114" s="812">
        <v>562.59</v>
      </c>
      <c r="G114" s="812">
        <v>562.59</v>
      </c>
      <c r="H114" s="813">
        <f t="shared" si="66"/>
        <v>0</v>
      </c>
      <c r="I114" s="814">
        <v>50</v>
      </c>
      <c r="J114" s="814">
        <v>50</v>
      </c>
      <c r="K114" s="814">
        <v>50</v>
      </c>
      <c r="L114" s="814">
        <f t="shared" si="67"/>
        <v>0</v>
      </c>
      <c r="M114" s="812">
        <v>186.58</v>
      </c>
      <c r="N114" s="812">
        <v>186.58</v>
      </c>
      <c r="O114" s="812">
        <v>186.58</v>
      </c>
      <c r="P114" s="813">
        <f t="shared" si="68"/>
        <v>0</v>
      </c>
      <c r="Q114" s="817">
        <v>85</v>
      </c>
      <c r="R114" s="817">
        <v>85</v>
      </c>
      <c r="S114" s="817">
        <v>85</v>
      </c>
      <c r="T114" s="814">
        <f t="shared" si="69"/>
        <v>0</v>
      </c>
      <c r="U114" s="813">
        <v>320.91000000000003</v>
      </c>
      <c r="V114" s="813">
        <v>320.91000000000003</v>
      </c>
      <c r="W114" s="813">
        <v>289.92</v>
      </c>
      <c r="X114" s="813">
        <f t="shared" si="70"/>
        <v>0</v>
      </c>
      <c r="Y114" s="814">
        <v>250</v>
      </c>
      <c r="Z114" s="814">
        <v>250</v>
      </c>
      <c r="AA114" s="814">
        <v>250</v>
      </c>
      <c r="AB114" s="814">
        <f t="shared" si="71"/>
        <v>0</v>
      </c>
    </row>
    <row r="115" spans="1:28" x14ac:dyDescent="0.2">
      <c r="A115" s="316"/>
      <c r="B115" s="558"/>
      <c r="C115" s="318">
        <f>'Series 2700 Input'!C115</f>
        <v>0</v>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Input'!C116</f>
        <v>0</v>
      </c>
      <c r="D116" s="562" t="s">
        <v>30</v>
      </c>
      <c r="E116" s="812">
        <v>799.21</v>
      </c>
      <c r="F116" s="812">
        <v>799.21</v>
      </c>
      <c r="G116" s="812">
        <v>799.21</v>
      </c>
      <c r="H116" s="813">
        <f t="shared" si="66"/>
        <v>0</v>
      </c>
      <c r="I116" s="814">
        <v>50</v>
      </c>
      <c r="J116" s="814">
        <v>50</v>
      </c>
      <c r="K116" s="814">
        <v>50</v>
      </c>
      <c r="L116" s="814">
        <f t="shared" si="67"/>
        <v>0</v>
      </c>
      <c r="M116" s="812">
        <v>418.16</v>
      </c>
      <c r="N116" s="812">
        <v>418.16</v>
      </c>
      <c r="O116" s="812">
        <v>418.16</v>
      </c>
      <c r="P116" s="813">
        <f t="shared" si="68"/>
        <v>0</v>
      </c>
      <c r="Q116" s="817">
        <v>100</v>
      </c>
      <c r="R116" s="817">
        <v>100</v>
      </c>
      <c r="S116" s="817">
        <v>100</v>
      </c>
      <c r="T116" s="814">
        <f t="shared" si="69"/>
        <v>0</v>
      </c>
      <c r="U116" s="813">
        <v>466.36</v>
      </c>
      <c r="V116" s="813">
        <v>466.36</v>
      </c>
      <c r="W116" s="813">
        <v>422.15</v>
      </c>
      <c r="X116" s="813">
        <f t="shared" si="70"/>
        <v>0</v>
      </c>
      <c r="Y116" s="814">
        <v>270</v>
      </c>
      <c r="Z116" s="814">
        <v>270</v>
      </c>
      <c r="AA116" s="814">
        <v>270</v>
      </c>
      <c r="AB116" s="814">
        <f t="shared" si="71"/>
        <v>0</v>
      </c>
    </row>
    <row r="117" spans="1:28" x14ac:dyDescent="0.2">
      <c r="A117" s="316"/>
      <c r="B117" s="558"/>
      <c r="C117" s="318">
        <f>'Series 2700 Input'!C117</f>
        <v>0</v>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Input'!C118</f>
        <v>0</v>
      </c>
      <c r="D118" s="562" t="s">
        <v>30</v>
      </c>
      <c r="E118" s="812">
        <v>678.29</v>
      </c>
      <c r="F118" s="812">
        <v>678.29</v>
      </c>
      <c r="G118" s="812">
        <v>678.29</v>
      </c>
      <c r="H118" s="813">
        <f t="shared" si="66"/>
        <v>0</v>
      </c>
      <c r="I118" s="814">
        <v>50</v>
      </c>
      <c r="J118" s="814">
        <v>50</v>
      </c>
      <c r="K118" s="814">
        <v>50</v>
      </c>
      <c r="L118" s="814">
        <f t="shared" si="67"/>
        <v>0</v>
      </c>
      <c r="M118" s="812">
        <v>59.17</v>
      </c>
      <c r="N118" s="812">
        <v>59.17</v>
      </c>
      <c r="O118" s="812">
        <v>59.17</v>
      </c>
      <c r="P118" s="813">
        <f t="shared" si="68"/>
        <v>0</v>
      </c>
      <c r="Q118" s="817">
        <v>25</v>
      </c>
      <c r="R118" s="817">
        <v>25</v>
      </c>
      <c r="S118" s="817">
        <v>25</v>
      </c>
      <c r="T118" s="814">
        <f t="shared" si="69"/>
        <v>0</v>
      </c>
      <c r="U118" s="813">
        <v>173.09</v>
      </c>
      <c r="V118" s="813">
        <v>173.09</v>
      </c>
      <c r="W118" s="813">
        <v>155.54</v>
      </c>
      <c r="X118" s="813">
        <f t="shared" si="70"/>
        <v>0</v>
      </c>
      <c r="Y118" s="814">
        <v>45</v>
      </c>
      <c r="Z118" s="814">
        <v>40</v>
      </c>
      <c r="AA118" s="814">
        <v>40</v>
      </c>
      <c r="AB118" s="814">
        <f t="shared" si="71"/>
        <v>0</v>
      </c>
    </row>
    <row r="119" spans="1:28" x14ac:dyDescent="0.2">
      <c r="A119" s="316"/>
      <c r="B119" s="558"/>
      <c r="C119" s="318">
        <f>'Series 2700 Input'!C119</f>
        <v>0</v>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Input'!C120</f>
        <v>0</v>
      </c>
      <c r="D120" s="562" t="s">
        <v>30</v>
      </c>
      <c r="E120" s="812">
        <v>706.57</v>
      </c>
      <c r="F120" s="812">
        <v>706.57</v>
      </c>
      <c r="G120" s="812">
        <v>706.57</v>
      </c>
      <c r="H120" s="813">
        <f t="shared" si="66"/>
        <v>0</v>
      </c>
      <c r="I120" s="814">
        <v>50</v>
      </c>
      <c r="J120" s="814">
        <v>50</v>
      </c>
      <c r="K120" s="814">
        <v>50</v>
      </c>
      <c r="L120" s="814">
        <f t="shared" si="67"/>
        <v>0</v>
      </c>
      <c r="M120" s="812">
        <v>93.29</v>
      </c>
      <c r="N120" s="812">
        <v>93.29</v>
      </c>
      <c r="O120" s="812">
        <v>93.29</v>
      </c>
      <c r="P120" s="813">
        <f t="shared" si="68"/>
        <v>0</v>
      </c>
      <c r="Q120" s="817">
        <v>30</v>
      </c>
      <c r="R120" s="817">
        <v>30</v>
      </c>
      <c r="S120" s="817">
        <v>30</v>
      </c>
      <c r="T120" s="814">
        <f t="shared" si="69"/>
        <v>0</v>
      </c>
      <c r="U120" s="813">
        <v>254.91</v>
      </c>
      <c r="V120" s="813">
        <v>254.91</v>
      </c>
      <c r="W120" s="813">
        <v>229.92</v>
      </c>
      <c r="X120" s="813">
        <f t="shared" si="70"/>
        <v>0</v>
      </c>
      <c r="Y120" s="814">
        <v>50</v>
      </c>
      <c r="Z120" s="814">
        <v>45</v>
      </c>
      <c r="AA120" s="814">
        <v>45</v>
      </c>
      <c r="AB120" s="814">
        <f t="shared" si="71"/>
        <v>0</v>
      </c>
    </row>
    <row r="121" spans="1:28" x14ac:dyDescent="0.2">
      <c r="A121" s="316"/>
      <c r="B121" s="558"/>
      <c r="C121" s="318">
        <f>'Series 2700 Input'!C121</f>
        <v>0</v>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Input'!C122</f>
        <v>0</v>
      </c>
      <c r="D122" s="562" t="s">
        <v>30</v>
      </c>
      <c r="E122" s="812">
        <v>734.85</v>
      </c>
      <c r="F122" s="812">
        <v>734.85</v>
      </c>
      <c r="G122" s="812">
        <v>734.85</v>
      </c>
      <c r="H122" s="813">
        <f t="shared" si="66"/>
        <v>0</v>
      </c>
      <c r="I122" s="814">
        <v>50</v>
      </c>
      <c r="J122" s="814">
        <v>50</v>
      </c>
      <c r="K122" s="814">
        <v>50</v>
      </c>
      <c r="L122" s="814">
        <f t="shared" si="67"/>
        <v>0</v>
      </c>
      <c r="M122" s="812">
        <v>148.59</v>
      </c>
      <c r="N122" s="812">
        <v>148.59</v>
      </c>
      <c r="O122" s="812">
        <v>148.59</v>
      </c>
      <c r="P122" s="813">
        <f t="shared" si="68"/>
        <v>0</v>
      </c>
      <c r="Q122" s="817">
        <v>50</v>
      </c>
      <c r="R122" s="817">
        <v>50</v>
      </c>
      <c r="S122" s="817">
        <v>50</v>
      </c>
      <c r="T122" s="814">
        <f t="shared" si="69"/>
        <v>0</v>
      </c>
      <c r="U122" s="813">
        <v>375.45</v>
      </c>
      <c r="V122" s="813">
        <v>375.45</v>
      </c>
      <c r="W122" s="813">
        <v>339.5</v>
      </c>
      <c r="X122" s="813">
        <f t="shared" si="70"/>
        <v>0</v>
      </c>
      <c r="Y122" s="814">
        <v>65</v>
      </c>
      <c r="Z122" s="814">
        <v>60</v>
      </c>
      <c r="AA122" s="814">
        <v>60</v>
      </c>
      <c r="AB122" s="814">
        <f t="shared" si="71"/>
        <v>0</v>
      </c>
    </row>
    <row r="123" spans="1:28" x14ac:dyDescent="0.2">
      <c r="A123" s="316"/>
      <c r="B123" s="558"/>
      <c r="C123" s="318">
        <f>'Series 2700 Input'!C123</f>
        <v>0</v>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Input'!C124</f>
        <v>0</v>
      </c>
      <c r="D124" s="562" t="s">
        <v>30</v>
      </c>
      <c r="E124" s="812">
        <v>838.86</v>
      </c>
      <c r="F124" s="812">
        <v>838.68</v>
      </c>
      <c r="G124" s="812">
        <v>838.68</v>
      </c>
      <c r="H124" s="813">
        <f t="shared" si="66"/>
        <v>0</v>
      </c>
      <c r="I124" s="814">
        <v>50</v>
      </c>
      <c r="J124" s="814">
        <v>50</v>
      </c>
      <c r="K124" s="814">
        <v>50</v>
      </c>
      <c r="L124" s="814">
        <f t="shared" si="67"/>
        <v>0</v>
      </c>
      <c r="M124" s="812">
        <v>404.36</v>
      </c>
      <c r="N124" s="812">
        <v>404.36</v>
      </c>
      <c r="O124" s="812">
        <v>404.36</v>
      </c>
      <c r="P124" s="813">
        <f t="shared" si="68"/>
        <v>0</v>
      </c>
      <c r="Q124" s="817">
        <v>85</v>
      </c>
      <c r="R124" s="817">
        <v>85</v>
      </c>
      <c r="S124" s="817">
        <v>85</v>
      </c>
      <c r="T124" s="814">
        <f t="shared" si="69"/>
        <v>0</v>
      </c>
      <c r="U124" s="813">
        <v>548.17999999999995</v>
      </c>
      <c r="V124" s="813">
        <v>548.17999999999995</v>
      </c>
      <c r="W124" s="813">
        <v>496.53</v>
      </c>
      <c r="X124" s="813">
        <f t="shared" si="70"/>
        <v>0</v>
      </c>
      <c r="Y124" s="814">
        <v>250</v>
      </c>
      <c r="Z124" s="814">
        <v>250</v>
      </c>
      <c r="AA124" s="814">
        <v>250</v>
      </c>
      <c r="AB124" s="814">
        <f t="shared" si="71"/>
        <v>0</v>
      </c>
    </row>
    <row r="125" spans="1:28" x14ac:dyDescent="0.2">
      <c r="A125" s="316"/>
      <c r="B125" s="558"/>
      <c r="C125" s="318">
        <f>'Series 2700 Input'!C125</f>
        <v>0</v>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Input'!C126</f>
        <v>0</v>
      </c>
      <c r="D126" s="562" t="s">
        <v>30</v>
      </c>
      <c r="E126" s="812">
        <v>861.6</v>
      </c>
      <c r="F126" s="812">
        <v>861.6</v>
      </c>
      <c r="G126" s="812">
        <v>861.6</v>
      </c>
      <c r="H126" s="813">
        <f t="shared" si="66"/>
        <v>0</v>
      </c>
      <c r="I126" s="814">
        <v>50</v>
      </c>
      <c r="J126" s="814">
        <v>50</v>
      </c>
      <c r="K126" s="814">
        <v>50</v>
      </c>
      <c r="L126" s="814">
        <f t="shared" si="67"/>
        <v>0</v>
      </c>
      <c r="M126" s="812">
        <v>781.12</v>
      </c>
      <c r="N126" s="812">
        <v>781.12</v>
      </c>
      <c r="O126" s="812">
        <v>781.12</v>
      </c>
      <c r="P126" s="813">
        <f t="shared" si="68"/>
        <v>0</v>
      </c>
      <c r="Q126" s="817">
        <v>100</v>
      </c>
      <c r="R126" s="817">
        <v>100</v>
      </c>
      <c r="S126" s="817">
        <v>100</v>
      </c>
      <c r="T126" s="814">
        <f t="shared" si="69"/>
        <v>0</v>
      </c>
      <c r="U126" s="813">
        <v>807.27</v>
      </c>
      <c r="V126" s="813">
        <v>807.27</v>
      </c>
      <c r="W126" s="813">
        <v>732.06</v>
      </c>
      <c r="X126" s="813">
        <f t="shared" si="70"/>
        <v>0</v>
      </c>
      <c r="Y126" s="814">
        <v>270</v>
      </c>
      <c r="Z126" s="814">
        <v>270</v>
      </c>
      <c r="AA126" s="814">
        <v>270</v>
      </c>
      <c r="AB126" s="814">
        <f t="shared" si="71"/>
        <v>0</v>
      </c>
    </row>
    <row r="127" spans="1:28" x14ac:dyDescent="0.2">
      <c r="A127" s="316"/>
      <c r="B127" s="558"/>
      <c r="C127" s="318">
        <f>'Series 2700 Input'!C127</f>
        <v>0</v>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Input'!C128</f>
        <v>0</v>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Input'!C129</f>
        <v>0</v>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Input'!C130</f>
        <v>0</v>
      </c>
      <c r="D130" s="562" t="s">
        <v>30</v>
      </c>
      <c r="E130" s="812">
        <v>100.04</v>
      </c>
      <c r="F130" s="812">
        <v>87.6</v>
      </c>
      <c r="G130" s="812">
        <v>87.6</v>
      </c>
      <c r="H130" s="813">
        <f t="shared" si="66"/>
        <v>0</v>
      </c>
      <c r="I130" s="814">
        <v>50</v>
      </c>
      <c r="J130" s="814">
        <v>50</v>
      </c>
      <c r="K130" s="814">
        <v>50</v>
      </c>
      <c r="L130" s="814">
        <f t="shared" si="67"/>
        <v>0</v>
      </c>
      <c r="M130" s="812">
        <v>50.1</v>
      </c>
      <c r="N130" s="812">
        <v>50.1</v>
      </c>
      <c r="O130" s="812">
        <v>50.1</v>
      </c>
      <c r="P130" s="813">
        <f t="shared" si="68"/>
        <v>0</v>
      </c>
      <c r="Q130" s="817">
        <v>25</v>
      </c>
      <c r="R130" s="817">
        <v>25</v>
      </c>
      <c r="S130" s="817">
        <v>25</v>
      </c>
      <c r="T130" s="814">
        <f t="shared" si="69"/>
        <v>0</v>
      </c>
      <c r="U130" s="813">
        <v>57.27</v>
      </c>
      <c r="V130" s="813">
        <v>57.27</v>
      </c>
      <c r="W130" s="813">
        <v>50.25</v>
      </c>
      <c r="X130" s="813">
        <f t="shared" si="70"/>
        <v>0</v>
      </c>
      <c r="Y130" s="814">
        <v>45</v>
      </c>
      <c r="Z130" s="814">
        <v>40</v>
      </c>
      <c r="AA130" s="814">
        <v>40</v>
      </c>
      <c r="AB130" s="814">
        <f t="shared" si="71"/>
        <v>0</v>
      </c>
    </row>
    <row r="131" spans="1:28" x14ac:dyDescent="0.2">
      <c r="A131" s="909"/>
      <c r="B131" s="596"/>
      <c r="C131" s="330">
        <f>'Series 2700 Input'!C131</f>
        <v>0</v>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Input'!C132</f>
        <v>0</v>
      </c>
      <c r="D132" s="562" t="s">
        <v>30</v>
      </c>
      <c r="E132" s="812">
        <v>119.83</v>
      </c>
      <c r="F132" s="812">
        <v>109.4</v>
      </c>
      <c r="G132" s="812">
        <v>109.4</v>
      </c>
      <c r="H132" s="813">
        <f t="shared" si="66"/>
        <v>0</v>
      </c>
      <c r="I132" s="814">
        <v>50</v>
      </c>
      <c r="J132" s="814">
        <v>50</v>
      </c>
      <c r="K132" s="814">
        <v>50</v>
      </c>
      <c r="L132" s="814">
        <f t="shared" si="67"/>
        <v>0</v>
      </c>
      <c r="M132" s="812">
        <v>69.09</v>
      </c>
      <c r="N132" s="812">
        <v>69.09</v>
      </c>
      <c r="O132" s="812">
        <v>69.09</v>
      </c>
      <c r="P132" s="813">
        <f t="shared" si="68"/>
        <v>0</v>
      </c>
      <c r="Q132" s="817">
        <v>30</v>
      </c>
      <c r="R132" s="817">
        <v>30</v>
      </c>
      <c r="S132" s="817">
        <v>30</v>
      </c>
      <c r="T132" s="814">
        <f t="shared" si="69"/>
        <v>0</v>
      </c>
      <c r="U132" s="813">
        <v>102.73</v>
      </c>
      <c r="V132" s="813">
        <v>102.73</v>
      </c>
      <c r="W132" s="813">
        <v>91.57</v>
      </c>
      <c r="X132" s="813">
        <f t="shared" si="70"/>
        <v>0</v>
      </c>
      <c r="Y132" s="814">
        <v>50</v>
      </c>
      <c r="Z132" s="814">
        <v>45</v>
      </c>
      <c r="AA132" s="814">
        <v>45</v>
      </c>
      <c r="AB132" s="814">
        <f t="shared" si="71"/>
        <v>0</v>
      </c>
    </row>
    <row r="133" spans="1:28" x14ac:dyDescent="0.2">
      <c r="A133" s="909"/>
      <c r="B133" s="911"/>
      <c r="C133" s="910">
        <f>'Series 2700 Input'!C133</f>
        <v>0</v>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Input'!C134</f>
        <v>0</v>
      </c>
      <c r="D134" s="562" t="s">
        <v>30</v>
      </c>
      <c r="E134" s="812">
        <v>168.23</v>
      </c>
      <c r="F134" s="812">
        <v>153.15</v>
      </c>
      <c r="G134" s="812">
        <v>153.15</v>
      </c>
      <c r="H134" s="813">
        <f t="shared" si="66"/>
        <v>0</v>
      </c>
      <c r="I134" s="814">
        <v>50</v>
      </c>
      <c r="J134" s="814">
        <v>50</v>
      </c>
      <c r="K134" s="814">
        <v>50</v>
      </c>
      <c r="L134" s="814">
        <f t="shared" si="67"/>
        <v>0</v>
      </c>
      <c r="M134" s="812">
        <v>100.19</v>
      </c>
      <c r="N134" s="812">
        <v>100.19</v>
      </c>
      <c r="O134" s="812">
        <v>100.19</v>
      </c>
      <c r="P134" s="813">
        <f t="shared" si="68"/>
        <v>0</v>
      </c>
      <c r="Q134" s="817">
        <v>50</v>
      </c>
      <c r="R134" s="817">
        <v>50</v>
      </c>
      <c r="S134" s="817">
        <v>50</v>
      </c>
      <c r="T134" s="814">
        <f t="shared" si="69"/>
        <v>0</v>
      </c>
      <c r="U134" s="813">
        <v>184.55</v>
      </c>
      <c r="V134" s="813">
        <v>184.55</v>
      </c>
      <c r="W134" s="813">
        <v>165.95</v>
      </c>
      <c r="X134" s="813">
        <f t="shared" si="70"/>
        <v>0</v>
      </c>
      <c r="Y134" s="814">
        <v>65</v>
      </c>
      <c r="Z134" s="814">
        <v>60</v>
      </c>
      <c r="AA134" s="814">
        <v>60</v>
      </c>
      <c r="AB134" s="814">
        <f t="shared" si="71"/>
        <v>0</v>
      </c>
    </row>
    <row r="135" spans="1:28" x14ac:dyDescent="0.2">
      <c r="A135" s="909"/>
      <c r="B135" s="911"/>
      <c r="C135" s="910">
        <f>'Series 2700 Input'!C135</f>
        <v>0</v>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Input'!C136</f>
        <v>0</v>
      </c>
      <c r="D136" s="562" t="s">
        <v>30</v>
      </c>
      <c r="E136" s="812">
        <v>211.43</v>
      </c>
      <c r="F136" s="812">
        <v>192.77</v>
      </c>
      <c r="G136" s="812">
        <v>192.77</v>
      </c>
      <c r="H136" s="813">
        <f t="shared" si="66"/>
        <v>0</v>
      </c>
      <c r="I136" s="814">
        <v>50</v>
      </c>
      <c r="J136" s="814">
        <v>50</v>
      </c>
      <c r="K136" s="814">
        <v>50</v>
      </c>
      <c r="L136" s="814">
        <f t="shared" si="67"/>
        <v>0</v>
      </c>
      <c r="M136" s="812">
        <v>186.58</v>
      </c>
      <c r="N136" s="812">
        <v>186.58</v>
      </c>
      <c r="O136" s="812">
        <v>186.58</v>
      </c>
      <c r="P136" s="813">
        <f t="shared" si="68"/>
        <v>0</v>
      </c>
      <c r="Q136" s="817">
        <v>85</v>
      </c>
      <c r="R136" s="817">
        <v>85</v>
      </c>
      <c r="S136" s="817">
        <v>85</v>
      </c>
      <c r="T136" s="814">
        <f t="shared" si="69"/>
        <v>0</v>
      </c>
      <c r="U136" s="813">
        <v>290</v>
      </c>
      <c r="V136" s="813">
        <v>290</v>
      </c>
      <c r="W136" s="813">
        <v>261.82</v>
      </c>
      <c r="X136" s="813">
        <f t="shared" si="70"/>
        <v>0</v>
      </c>
      <c r="Y136" s="814">
        <v>250</v>
      </c>
      <c r="Z136" s="814">
        <v>250</v>
      </c>
      <c r="AA136" s="814">
        <v>250</v>
      </c>
      <c r="AB136" s="814">
        <f t="shared" si="71"/>
        <v>0</v>
      </c>
    </row>
    <row r="137" spans="1:28" x14ac:dyDescent="0.2">
      <c r="A137" s="909"/>
      <c r="B137" s="911"/>
      <c r="C137" s="910">
        <f>'Series 2700 Input'!C137</f>
        <v>0</v>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Input'!C138</f>
        <v>0</v>
      </c>
      <c r="D138" s="562" t="s">
        <v>30</v>
      </c>
      <c r="E138" s="812">
        <v>245.7</v>
      </c>
      <c r="F138" s="812">
        <v>222.01</v>
      </c>
      <c r="G138" s="812">
        <v>222.01</v>
      </c>
      <c r="H138" s="813">
        <f t="shared" si="66"/>
        <v>0</v>
      </c>
      <c r="I138" s="814">
        <v>50</v>
      </c>
      <c r="J138" s="814">
        <v>50</v>
      </c>
      <c r="K138" s="814">
        <v>50</v>
      </c>
      <c r="L138" s="814">
        <f t="shared" si="67"/>
        <v>0</v>
      </c>
      <c r="M138" s="812">
        <v>418.16</v>
      </c>
      <c r="N138" s="812">
        <v>418.16</v>
      </c>
      <c r="O138" s="812">
        <v>418.16</v>
      </c>
      <c r="P138" s="813">
        <f t="shared" si="68"/>
        <v>0</v>
      </c>
      <c r="Q138" s="817">
        <v>100</v>
      </c>
      <c r="R138" s="817">
        <v>100</v>
      </c>
      <c r="S138" s="817">
        <v>100</v>
      </c>
      <c r="T138" s="814">
        <f t="shared" si="69"/>
        <v>0</v>
      </c>
      <c r="U138" s="813">
        <v>430</v>
      </c>
      <c r="V138" s="813">
        <v>430</v>
      </c>
      <c r="W138" s="813">
        <v>389.09</v>
      </c>
      <c r="X138" s="813">
        <f t="shared" si="70"/>
        <v>0</v>
      </c>
      <c r="Y138" s="814">
        <v>270</v>
      </c>
      <c r="Z138" s="814">
        <v>270</v>
      </c>
      <c r="AA138" s="814">
        <v>270</v>
      </c>
      <c r="AB138" s="814">
        <f t="shared" si="71"/>
        <v>0</v>
      </c>
    </row>
    <row r="139" spans="1:28" x14ac:dyDescent="0.2">
      <c r="A139" s="909"/>
      <c r="B139" s="911"/>
      <c r="C139" s="910">
        <f>'Series 2700 Input'!C139</f>
        <v>0</v>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Input'!C140</f>
        <v>0</v>
      </c>
      <c r="D140" s="562" t="s">
        <v>30</v>
      </c>
      <c r="E140" s="812">
        <v>180.91</v>
      </c>
      <c r="F140" s="812">
        <v>131.16</v>
      </c>
      <c r="G140" s="812">
        <v>131.16</v>
      </c>
      <c r="H140" s="813">
        <f t="shared" si="66"/>
        <v>0</v>
      </c>
      <c r="I140" s="814">
        <v>50</v>
      </c>
      <c r="J140" s="814">
        <v>50</v>
      </c>
      <c r="K140" s="814">
        <v>50</v>
      </c>
      <c r="L140" s="814">
        <f t="shared" si="67"/>
        <v>0</v>
      </c>
      <c r="M140" s="812">
        <v>59.17</v>
      </c>
      <c r="N140" s="812">
        <v>59.17</v>
      </c>
      <c r="O140" s="812">
        <v>59.17</v>
      </c>
      <c r="P140" s="813">
        <f t="shared" si="68"/>
        <v>0</v>
      </c>
      <c r="Q140" s="817">
        <v>25</v>
      </c>
      <c r="R140" s="817">
        <v>25</v>
      </c>
      <c r="S140" s="817">
        <v>25</v>
      </c>
      <c r="T140" s="814">
        <f t="shared" si="69"/>
        <v>0</v>
      </c>
      <c r="U140" s="813">
        <v>148.18</v>
      </c>
      <c r="V140" s="813">
        <v>148.18</v>
      </c>
      <c r="W140" s="813">
        <v>132.88999999999999</v>
      </c>
      <c r="X140" s="813">
        <f t="shared" si="70"/>
        <v>0</v>
      </c>
      <c r="Y140" s="814">
        <v>45</v>
      </c>
      <c r="Z140" s="814">
        <v>40</v>
      </c>
      <c r="AA140" s="814">
        <v>40</v>
      </c>
      <c r="AB140" s="814">
        <f t="shared" si="71"/>
        <v>0</v>
      </c>
    </row>
    <row r="141" spans="1:28" x14ac:dyDescent="0.2">
      <c r="A141" s="909"/>
      <c r="B141" s="596"/>
      <c r="C141" s="330">
        <f>'Series 2700 Input'!C141</f>
        <v>0</v>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Input'!C142</f>
        <v>0</v>
      </c>
      <c r="D142" s="562" t="s">
        <v>30</v>
      </c>
      <c r="E142" s="812">
        <v>209.18</v>
      </c>
      <c r="F142" s="812">
        <v>167.73</v>
      </c>
      <c r="G142" s="812">
        <v>167.73</v>
      </c>
      <c r="H142" s="813">
        <f t="shared" si="66"/>
        <v>0</v>
      </c>
      <c r="I142" s="814">
        <v>50</v>
      </c>
      <c r="J142" s="814">
        <v>50</v>
      </c>
      <c r="K142" s="814">
        <v>50</v>
      </c>
      <c r="L142" s="814">
        <f t="shared" si="67"/>
        <v>0</v>
      </c>
      <c r="M142" s="812">
        <v>93.29</v>
      </c>
      <c r="N142" s="812">
        <v>93.29</v>
      </c>
      <c r="O142" s="812">
        <v>93.29</v>
      </c>
      <c r="P142" s="813">
        <f t="shared" si="68"/>
        <v>0</v>
      </c>
      <c r="Q142" s="817">
        <v>30</v>
      </c>
      <c r="R142" s="817">
        <v>30</v>
      </c>
      <c r="S142" s="817">
        <v>30</v>
      </c>
      <c r="T142" s="814">
        <f t="shared" si="69"/>
        <v>0</v>
      </c>
      <c r="U142" s="813">
        <v>207.27</v>
      </c>
      <c r="V142" s="813">
        <v>207.27</v>
      </c>
      <c r="W142" s="813">
        <v>186.61</v>
      </c>
      <c r="X142" s="813">
        <f t="shared" si="70"/>
        <v>0</v>
      </c>
      <c r="Y142" s="814">
        <v>50</v>
      </c>
      <c r="Z142" s="814">
        <v>45</v>
      </c>
      <c r="AA142" s="814">
        <v>45</v>
      </c>
      <c r="AB142" s="814">
        <f t="shared" si="71"/>
        <v>0</v>
      </c>
    </row>
    <row r="143" spans="1:28" x14ac:dyDescent="0.2">
      <c r="A143" s="909"/>
      <c r="B143" s="911"/>
      <c r="C143" s="910">
        <f>'Series 2700 Input'!C143</f>
        <v>0</v>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Input'!C144</f>
        <v>0</v>
      </c>
      <c r="D144" s="562" t="s">
        <v>30</v>
      </c>
      <c r="E144" s="812">
        <v>237.46</v>
      </c>
      <c r="F144" s="812">
        <v>206.38</v>
      </c>
      <c r="G144" s="812">
        <v>206.38</v>
      </c>
      <c r="H144" s="813">
        <f t="shared" si="66"/>
        <v>0</v>
      </c>
      <c r="I144" s="814">
        <v>50</v>
      </c>
      <c r="J144" s="814">
        <v>50</v>
      </c>
      <c r="K144" s="814">
        <v>50</v>
      </c>
      <c r="L144" s="814">
        <f t="shared" si="67"/>
        <v>0</v>
      </c>
      <c r="M144" s="812">
        <v>148.59</v>
      </c>
      <c r="N144" s="812">
        <v>148.59</v>
      </c>
      <c r="O144" s="812">
        <v>148.59</v>
      </c>
      <c r="P144" s="813">
        <f t="shared" si="68"/>
        <v>0</v>
      </c>
      <c r="Q144" s="817">
        <v>50</v>
      </c>
      <c r="R144" s="817">
        <v>50</v>
      </c>
      <c r="S144" s="817">
        <v>50</v>
      </c>
      <c r="T144" s="814">
        <f t="shared" si="69"/>
        <v>0</v>
      </c>
      <c r="U144" s="813">
        <v>320.91000000000003</v>
      </c>
      <c r="V144" s="813">
        <v>320.91000000000003</v>
      </c>
      <c r="W144" s="813">
        <v>289.92</v>
      </c>
      <c r="X144" s="813">
        <f t="shared" si="70"/>
        <v>0</v>
      </c>
      <c r="Y144" s="814">
        <v>65</v>
      </c>
      <c r="Z144" s="814">
        <v>60</v>
      </c>
      <c r="AA144" s="814">
        <v>60</v>
      </c>
      <c r="AB144" s="814">
        <f t="shared" si="71"/>
        <v>0</v>
      </c>
    </row>
    <row r="145" spans="1:28" x14ac:dyDescent="0.2">
      <c r="A145" s="909"/>
      <c r="B145" s="911"/>
      <c r="C145" s="910">
        <f>'Series 2700 Input'!C145</f>
        <v>0</v>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Input'!C146</f>
        <v>0</v>
      </c>
      <c r="D146" s="562" t="s">
        <v>30</v>
      </c>
      <c r="E146" s="812">
        <v>327.89</v>
      </c>
      <c r="F146" s="812">
        <v>285.35000000000002</v>
      </c>
      <c r="G146" s="812">
        <v>285.35000000000002</v>
      </c>
      <c r="H146" s="813">
        <f t="shared" si="66"/>
        <v>0</v>
      </c>
      <c r="I146" s="814">
        <v>50</v>
      </c>
      <c r="J146" s="814">
        <v>50</v>
      </c>
      <c r="K146" s="814">
        <v>50</v>
      </c>
      <c r="L146" s="814">
        <f t="shared" si="67"/>
        <v>0</v>
      </c>
      <c r="M146" s="812">
        <v>404.36</v>
      </c>
      <c r="N146" s="812">
        <v>404.36</v>
      </c>
      <c r="O146" s="812">
        <v>404.36</v>
      </c>
      <c r="P146" s="813">
        <f t="shared" si="68"/>
        <v>0</v>
      </c>
      <c r="Q146" s="817">
        <v>85</v>
      </c>
      <c r="R146" s="817">
        <v>85</v>
      </c>
      <c r="S146" s="817">
        <v>85</v>
      </c>
      <c r="T146" s="814">
        <f t="shared" si="69"/>
        <v>0</v>
      </c>
      <c r="U146" s="813">
        <v>518.64</v>
      </c>
      <c r="V146" s="813">
        <v>518.64</v>
      </c>
      <c r="W146" s="813">
        <v>469.67</v>
      </c>
      <c r="X146" s="813">
        <f t="shared" si="70"/>
        <v>0</v>
      </c>
      <c r="Y146" s="814">
        <v>250</v>
      </c>
      <c r="Z146" s="814">
        <v>250</v>
      </c>
      <c r="AA146" s="814">
        <v>250</v>
      </c>
      <c r="AB146" s="814">
        <f t="shared" si="71"/>
        <v>0</v>
      </c>
    </row>
    <row r="147" spans="1:28" x14ac:dyDescent="0.2">
      <c r="A147" s="909"/>
      <c r="B147" s="911"/>
      <c r="C147" s="910">
        <f>'Series 2700 Input'!C147</f>
        <v>0</v>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Input'!C148</f>
        <v>0</v>
      </c>
      <c r="D148" s="562" t="s">
        <v>30</v>
      </c>
      <c r="E148" s="812">
        <v>369.91</v>
      </c>
      <c r="F148" s="812">
        <v>327.27999999999997</v>
      </c>
      <c r="G148" s="812">
        <v>327.27999999999997</v>
      </c>
      <c r="H148" s="813">
        <f t="shared" si="66"/>
        <v>0</v>
      </c>
      <c r="I148" s="814">
        <v>50</v>
      </c>
      <c r="J148" s="814">
        <v>50</v>
      </c>
      <c r="K148" s="814">
        <v>50</v>
      </c>
      <c r="L148" s="814">
        <f t="shared" si="67"/>
        <v>0</v>
      </c>
      <c r="M148" s="812">
        <v>781.12</v>
      </c>
      <c r="N148" s="812">
        <v>781.12</v>
      </c>
      <c r="O148" s="812">
        <v>781.12</v>
      </c>
      <c r="P148" s="813">
        <f t="shared" si="68"/>
        <v>0</v>
      </c>
      <c r="Q148" s="817">
        <v>100</v>
      </c>
      <c r="R148" s="817">
        <v>100</v>
      </c>
      <c r="S148" s="817">
        <v>100</v>
      </c>
      <c r="T148" s="814">
        <f t="shared" si="69"/>
        <v>0</v>
      </c>
      <c r="U148" s="813">
        <v>770.91</v>
      </c>
      <c r="V148" s="813">
        <v>770.91</v>
      </c>
      <c r="W148" s="813">
        <v>699.01</v>
      </c>
      <c r="X148" s="813">
        <f t="shared" si="70"/>
        <v>0</v>
      </c>
      <c r="Y148" s="814">
        <v>270</v>
      </c>
      <c r="Z148" s="814">
        <v>270</v>
      </c>
      <c r="AA148" s="814">
        <v>270</v>
      </c>
      <c r="AB148" s="814">
        <f t="shared" si="71"/>
        <v>0</v>
      </c>
    </row>
    <row r="149" spans="1:28" x14ac:dyDescent="0.2">
      <c r="A149" s="909"/>
      <c r="B149" s="911"/>
      <c r="C149" s="910">
        <f>'Series 2700 Input'!C149</f>
        <v>0</v>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Input'!C150</f>
        <v>0</v>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Input'!C151</f>
        <v>0</v>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Input'!C152</f>
        <v>0</v>
      </c>
      <c r="D152" s="562" t="s">
        <v>30</v>
      </c>
      <c r="E152" s="812">
        <v>131.13</v>
      </c>
      <c r="F152" s="812">
        <v>112.47</v>
      </c>
      <c r="G152" s="812">
        <v>112.47</v>
      </c>
      <c r="H152" s="813">
        <f t="shared" si="66"/>
        <v>0</v>
      </c>
      <c r="I152" s="814">
        <v>50</v>
      </c>
      <c r="J152" s="814">
        <v>50</v>
      </c>
      <c r="K152" s="814">
        <v>50</v>
      </c>
      <c r="L152" s="814">
        <f t="shared" si="67"/>
        <v>0</v>
      </c>
      <c r="M152" s="812">
        <v>50.1</v>
      </c>
      <c r="N152" s="812">
        <v>50.1</v>
      </c>
      <c r="O152" s="812">
        <v>50.1</v>
      </c>
      <c r="P152" s="813">
        <f t="shared" si="68"/>
        <v>0</v>
      </c>
      <c r="Q152" s="817">
        <v>25</v>
      </c>
      <c r="R152" s="817">
        <v>25</v>
      </c>
      <c r="S152" s="817">
        <v>25</v>
      </c>
      <c r="T152" s="814">
        <f t="shared" si="69"/>
        <v>0</v>
      </c>
      <c r="U152" s="813">
        <v>91.27</v>
      </c>
      <c r="V152" s="813">
        <v>91.27</v>
      </c>
      <c r="W152" s="813">
        <v>81.150000000000006</v>
      </c>
      <c r="X152" s="813">
        <f t="shared" si="70"/>
        <v>0</v>
      </c>
      <c r="Y152" s="814">
        <v>45</v>
      </c>
      <c r="Z152" s="814">
        <v>40</v>
      </c>
      <c r="AA152" s="814">
        <v>40</v>
      </c>
      <c r="AB152" s="814">
        <f t="shared" si="71"/>
        <v>0</v>
      </c>
    </row>
    <row r="153" spans="1:28" x14ac:dyDescent="0.2">
      <c r="A153" s="909"/>
      <c r="B153" s="911"/>
      <c r="C153" s="910">
        <f>'Series 2700 Input'!C153</f>
        <v>0</v>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Input'!C154</f>
        <v>0</v>
      </c>
      <c r="D154" s="562" t="s">
        <v>30</v>
      </c>
      <c r="E154" s="812">
        <v>158.59</v>
      </c>
      <c r="F154" s="812">
        <v>134.9</v>
      </c>
      <c r="G154" s="812">
        <v>134.9</v>
      </c>
      <c r="H154" s="813">
        <f t="shared" si="66"/>
        <v>0</v>
      </c>
      <c r="I154" s="814">
        <v>50</v>
      </c>
      <c r="J154" s="814">
        <v>50</v>
      </c>
      <c r="K154" s="814">
        <v>50</v>
      </c>
      <c r="L154" s="814">
        <f t="shared" si="67"/>
        <v>0</v>
      </c>
      <c r="M154" s="812">
        <v>69.09</v>
      </c>
      <c r="N154" s="812">
        <v>69.09</v>
      </c>
      <c r="O154" s="812">
        <v>69.09</v>
      </c>
      <c r="P154" s="813">
        <f t="shared" si="68"/>
        <v>0</v>
      </c>
      <c r="Q154" s="817">
        <v>30</v>
      </c>
      <c r="R154" s="817">
        <v>30</v>
      </c>
      <c r="S154" s="817">
        <v>30</v>
      </c>
      <c r="T154" s="814">
        <f t="shared" si="69"/>
        <v>0</v>
      </c>
      <c r="U154" s="813">
        <v>145.82</v>
      </c>
      <c r="V154" s="813">
        <v>145.82</v>
      </c>
      <c r="W154" s="813">
        <v>130.75</v>
      </c>
      <c r="X154" s="813">
        <f t="shared" si="70"/>
        <v>0</v>
      </c>
      <c r="Y154" s="814">
        <v>50</v>
      </c>
      <c r="Z154" s="814">
        <v>45</v>
      </c>
      <c r="AA154" s="814">
        <v>45</v>
      </c>
      <c r="AB154" s="814">
        <f t="shared" si="71"/>
        <v>0</v>
      </c>
    </row>
    <row r="155" spans="1:28" x14ac:dyDescent="0.2">
      <c r="A155" s="909"/>
      <c r="B155" s="911"/>
      <c r="C155" s="910">
        <f>'Series 2700 Input'!C155</f>
        <v>0</v>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Input'!C156</f>
        <v>0</v>
      </c>
      <c r="D156" s="562" t="s">
        <v>30</v>
      </c>
      <c r="E156" s="812">
        <v>209.67</v>
      </c>
      <c r="F156" s="812">
        <v>178.58</v>
      </c>
      <c r="G156" s="812">
        <v>178.58</v>
      </c>
      <c r="H156" s="813">
        <f t="shared" si="66"/>
        <v>0</v>
      </c>
      <c r="I156" s="814">
        <v>50</v>
      </c>
      <c r="J156" s="814">
        <v>50</v>
      </c>
      <c r="K156" s="814">
        <v>50</v>
      </c>
      <c r="L156" s="814">
        <f t="shared" si="67"/>
        <v>0</v>
      </c>
      <c r="M156" s="812">
        <v>100.19</v>
      </c>
      <c r="N156" s="812">
        <v>100.19</v>
      </c>
      <c r="O156" s="812">
        <v>100.19</v>
      </c>
      <c r="P156" s="813">
        <f t="shared" si="68"/>
        <v>0</v>
      </c>
      <c r="Q156" s="817">
        <v>50</v>
      </c>
      <c r="R156" s="817">
        <v>50</v>
      </c>
      <c r="S156" s="817">
        <v>50</v>
      </c>
      <c r="T156" s="814">
        <f t="shared" si="69"/>
        <v>0</v>
      </c>
      <c r="U156" s="813">
        <v>209.09</v>
      </c>
      <c r="V156" s="813">
        <v>209.09</v>
      </c>
      <c r="W156" s="813">
        <v>188.26</v>
      </c>
      <c r="X156" s="813">
        <f t="shared" si="70"/>
        <v>0</v>
      </c>
      <c r="Y156" s="814">
        <v>65</v>
      </c>
      <c r="Z156" s="814">
        <v>60</v>
      </c>
      <c r="AA156" s="814">
        <v>60</v>
      </c>
      <c r="AB156" s="814">
        <f t="shared" si="71"/>
        <v>0</v>
      </c>
    </row>
    <row r="157" spans="1:28" x14ac:dyDescent="0.2">
      <c r="A157" s="909"/>
      <c r="B157" s="911"/>
      <c r="C157" s="910">
        <f>'Series 2700 Input'!C157</f>
        <v>0</v>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Input'!C158</f>
        <v>0</v>
      </c>
      <c r="D158" s="562" t="s">
        <v>30</v>
      </c>
      <c r="E158" s="812">
        <v>315.31</v>
      </c>
      <c r="F158" s="812">
        <v>272.69</v>
      </c>
      <c r="G158" s="812">
        <v>272.69</v>
      </c>
      <c r="H158" s="813">
        <f t="shared" si="66"/>
        <v>0</v>
      </c>
      <c r="I158" s="814">
        <v>50</v>
      </c>
      <c r="J158" s="814">
        <v>50</v>
      </c>
      <c r="K158" s="814">
        <v>50</v>
      </c>
      <c r="L158" s="814">
        <f t="shared" si="67"/>
        <v>0</v>
      </c>
      <c r="M158" s="812">
        <v>186.58</v>
      </c>
      <c r="N158" s="812">
        <v>186.58</v>
      </c>
      <c r="O158" s="812">
        <v>186.58</v>
      </c>
      <c r="P158" s="813">
        <f t="shared" si="68"/>
        <v>0</v>
      </c>
      <c r="Q158" s="817">
        <v>85</v>
      </c>
      <c r="R158" s="817">
        <v>85</v>
      </c>
      <c r="S158" s="817">
        <v>85</v>
      </c>
      <c r="T158" s="814">
        <f t="shared" si="69"/>
        <v>0</v>
      </c>
      <c r="U158" s="813">
        <v>320.91000000000003</v>
      </c>
      <c r="V158" s="813">
        <v>320.91000000000003</v>
      </c>
      <c r="W158" s="813">
        <v>289.92</v>
      </c>
      <c r="X158" s="813">
        <f t="shared" si="70"/>
        <v>0</v>
      </c>
      <c r="Y158" s="814">
        <v>250</v>
      </c>
      <c r="Z158" s="814">
        <v>250</v>
      </c>
      <c r="AA158" s="814">
        <v>250</v>
      </c>
      <c r="AB158" s="814">
        <f t="shared" si="71"/>
        <v>0</v>
      </c>
    </row>
    <row r="159" spans="1:28" x14ac:dyDescent="0.2">
      <c r="A159" s="909"/>
      <c r="B159" s="911"/>
      <c r="C159" s="910">
        <f>'Series 2700 Input'!C159</f>
        <v>0</v>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Input'!C160</f>
        <v>0</v>
      </c>
      <c r="D160" s="562" t="s">
        <v>30</v>
      </c>
      <c r="E160" s="812">
        <v>363.99</v>
      </c>
      <c r="F160" s="812">
        <v>301.82</v>
      </c>
      <c r="G160" s="812">
        <v>301.82</v>
      </c>
      <c r="H160" s="813">
        <f t="shared" si="66"/>
        <v>0</v>
      </c>
      <c r="I160" s="814">
        <v>50</v>
      </c>
      <c r="J160" s="814">
        <v>50</v>
      </c>
      <c r="K160" s="814">
        <v>50</v>
      </c>
      <c r="L160" s="814">
        <f t="shared" si="67"/>
        <v>0</v>
      </c>
      <c r="M160" s="812">
        <v>418.16</v>
      </c>
      <c r="N160" s="812">
        <v>418.16</v>
      </c>
      <c r="O160" s="812">
        <v>418.16</v>
      </c>
      <c r="P160" s="813">
        <f t="shared" si="68"/>
        <v>0</v>
      </c>
      <c r="Q160" s="817">
        <v>100</v>
      </c>
      <c r="R160" s="817">
        <v>100</v>
      </c>
      <c r="S160" s="817">
        <v>100</v>
      </c>
      <c r="T160" s="814">
        <f t="shared" si="69"/>
        <v>0</v>
      </c>
      <c r="U160" s="813">
        <v>466.36</v>
      </c>
      <c r="V160" s="813">
        <v>466.36</v>
      </c>
      <c r="W160" s="813">
        <v>422.15</v>
      </c>
      <c r="X160" s="813">
        <f t="shared" si="70"/>
        <v>0</v>
      </c>
      <c r="Y160" s="814">
        <v>270</v>
      </c>
      <c r="Z160" s="814">
        <v>270</v>
      </c>
      <c r="AA160" s="814">
        <v>270</v>
      </c>
      <c r="AB160" s="814">
        <f t="shared" si="71"/>
        <v>0</v>
      </c>
    </row>
    <row r="161" spans="1:28" x14ac:dyDescent="0.2">
      <c r="A161" s="909"/>
      <c r="B161" s="911"/>
      <c r="C161" s="910">
        <f>'Series 2700 Input'!C161</f>
        <v>0</v>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Input'!C162</f>
        <v>0</v>
      </c>
      <c r="D162" s="562" t="s">
        <v>30</v>
      </c>
      <c r="E162" s="812">
        <v>149.82</v>
      </c>
      <c r="F162" s="812">
        <v>131.16</v>
      </c>
      <c r="G162" s="812">
        <v>131.16</v>
      </c>
      <c r="H162" s="813">
        <f t="shared" si="66"/>
        <v>0</v>
      </c>
      <c r="I162" s="814">
        <v>50</v>
      </c>
      <c r="J162" s="814">
        <v>50</v>
      </c>
      <c r="K162" s="814">
        <v>50</v>
      </c>
      <c r="L162" s="814">
        <f t="shared" si="67"/>
        <v>0</v>
      </c>
      <c r="M162" s="812">
        <v>59.17</v>
      </c>
      <c r="N162" s="812">
        <v>59.17</v>
      </c>
      <c r="O162" s="812">
        <v>59.17</v>
      </c>
      <c r="P162" s="813">
        <f t="shared" si="68"/>
        <v>0</v>
      </c>
      <c r="Q162" s="817">
        <v>25</v>
      </c>
      <c r="R162" s="817">
        <v>25</v>
      </c>
      <c r="S162" s="817">
        <v>25</v>
      </c>
      <c r="T162" s="814">
        <f t="shared" si="69"/>
        <v>0</v>
      </c>
      <c r="U162" s="813">
        <v>173.09</v>
      </c>
      <c r="V162" s="813">
        <v>173.09</v>
      </c>
      <c r="W162" s="813">
        <v>155.54</v>
      </c>
      <c r="X162" s="813">
        <f t="shared" si="70"/>
        <v>0</v>
      </c>
      <c r="Y162" s="814">
        <v>45</v>
      </c>
      <c r="Z162" s="814">
        <v>40</v>
      </c>
      <c r="AA162" s="814">
        <v>40</v>
      </c>
      <c r="AB162" s="814">
        <f t="shared" si="71"/>
        <v>0</v>
      </c>
    </row>
    <row r="163" spans="1:28" x14ac:dyDescent="0.2">
      <c r="A163" s="909"/>
      <c r="B163" s="911"/>
      <c r="C163" s="910">
        <f>'Series 2700 Input'!C163</f>
        <v>0</v>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Input'!C164</f>
        <v>0</v>
      </c>
      <c r="D164" s="562" t="s">
        <v>30</v>
      </c>
      <c r="E164" s="812">
        <v>191.42</v>
      </c>
      <c r="F164" s="812">
        <v>167.73</v>
      </c>
      <c r="G164" s="812">
        <v>167.73</v>
      </c>
      <c r="H164" s="813">
        <f t="shared" si="66"/>
        <v>0</v>
      </c>
      <c r="I164" s="814">
        <v>50</v>
      </c>
      <c r="J164" s="814">
        <v>50</v>
      </c>
      <c r="K164" s="814">
        <v>50</v>
      </c>
      <c r="L164" s="814">
        <f t="shared" si="67"/>
        <v>0</v>
      </c>
      <c r="M164" s="812">
        <v>93.29</v>
      </c>
      <c r="N164" s="812">
        <v>93.29</v>
      </c>
      <c r="O164" s="812">
        <v>93.29</v>
      </c>
      <c r="P164" s="813">
        <f t="shared" si="68"/>
        <v>0</v>
      </c>
      <c r="Q164" s="817">
        <v>30</v>
      </c>
      <c r="R164" s="817">
        <v>30</v>
      </c>
      <c r="S164" s="817">
        <v>30</v>
      </c>
      <c r="T164" s="814">
        <f t="shared" si="69"/>
        <v>0</v>
      </c>
      <c r="U164" s="813">
        <v>254.91</v>
      </c>
      <c r="V164" s="813">
        <v>254.91</v>
      </c>
      <c r="W164" s="813">
        <v>229.92</v>
      </c>
      <c r="X164" s="813">
        <f t="shared" si="70"/>
        <v>0</v>
      </c>
      <c r="Y164" s="814">
        <v>50</v>
      </c>
      <c r="Z164" s="814">
        <v>45</v>
      </c>
      <c r="AA164" s="814">
        <v>45</v>
      </c>
      <c r="AB164" s="814">
        <f t="shared" si="71"/>
        <v>0</v>
      </c>
    </row>
    <row r="165" spans="1:28" x14ac:dyDescent="0.2">
      <c r="A165" s="909"/>
      <c r="B165" s="911"/>
      <c r="C165" s="910">
        <f>'Series 2700 Input'!C165</f>
        <v>0</v>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Input'!C166</f>
        <v>0</v>
      </c>
      <c r="D166" s="562" t="s">
        <v>30</v>
      </c>
      <c r="E166" s="812">
        <v>237.46</v>
      </c>
      <c r="F166" s="812">
        <v>206.38</v>
      </c>
      <c r="G166" s="812">
        <v>206.38</v>
      </c>
      <c r="H166" s="813">
        <f t="shared" ref="H166:H228" si="72">IF(ISBLANK($C166),"",IFERROR(IF($C166&lt;5,$C166*E166,IF(AND(5&lt;=$C166,$C166&lt;=10),$C166*F166,IF($C166&gt;10,$C166*G166,"No Offer"))),"No Offer"))</f>
        <v>0</v>
      </c>
      <c r="I166" s="814">
        <v>50</v>
      </c>
      <c r="J166" s="814">
        <v>50</v>
      </c>
      <c r="K166" s="814">
        <v>50</v>
      </c>
      <c r="L166" s="814">
        <f t="shared" ref="L166:L228" si="73">IF(ISBLANK($C166),"",IFERROR(IF($C166&lt;5,$C166*I166,IF(AND(5&lt;=$C166,$C166&lt;=10),$C166*J166,IF($C166&gt;10,$C166*K166,"No Offer"))),"No Offer"))</f>
        <v>0</v>
      </c>
      <c r="M166" s="812">
        <v>148.59</v>
      </c>
      <c r="N166" s="812">
        <v>148.59</v>
      </c>
      <c r="O166" s="812">
        <v>148.59</v>
      </c>
      <c r="P166" s="813">
        <f t="shared" ref="P166:P228" si="74">IF(ISBLANK($C166),"",IFERROR(IF($C166&lt;5,$C166*M166,IF(AND(5&lt;=$C166,$C166&lt;=10),$C166*N166,IF($C166&gt;10,$C166*O166,"No Offer"))),"No Offer"))</f>
        <v>0</v>
      </c>
      <c r="Q166" s="817">
        <v>50</v>
      </c>
      <c r="R166" s="817">
        <v>50</v>
      </c>
      <c r="S166" s="817">
        <v>50</v>
      </c>
      <c r="T166" s="814">
        <f t="shared" ref="T166:T228" si="75">IF(ISBLANK($C166),"",IFERROR(IF($C166&lt;5,$C166*Q166,IF(AND(5&lt;=$C166,$C166&lt;=10),$C166*R166,IF($C166&gt;10,$C166*S166,"No Offer"))),"No Offer"))</f>
        <v>0</v>
      </c>
      <c r="U166" s="813">
        <v>375.45</v>
      </c>
      <c r="V166" s="813">
        <v>375.45</v>
      </c>
      <c r="W166" s="813">
        <v>339.5</v>
      </c>
      <c r="X166" s="813">
        <f t="shared" ref="X166:X228" si="76">IF(ISBLANK($C166),"",IFERROR(IF($C166&lt;5,$C166*U166,IF(AND(5&lt;=$C166,$C166&lt;=10),$C166*V166,IF($C166&gt;10,$C166*W166,"No Offer"))),"No Offer"))</f>
        <v>0</v>
      </c>
      <c r="Y166" s="814">
        <v>65</v>
      </c>
      <c r="Z166" s="814">
        <v>60</v>
      </c>
      <c r="AA166" s="814">
        <v>60</v>
      </c>
      <c r="AB166" s="814">
        <f t="shared" ref="AB166:AB228" si="77">IF(ISBLANK($C166),"",IFERROR(IF($C166&lt;5,$C166*Y166,IF(AND(5&lt;=$C166,$C166&lt;=10),$C166*Z166,IF($C166&gt;10,$C166*AA166,"No Offer"))),"No Offer"))</f>
        <v>0</v>
      </c>
    </row>
    <row r="167" spans="1:28" x14ac:dyDescent="0.2">
      <c r="A167" s="909"/>
      <c r="B167" s="911"/>
      <c r="C167" s="910">
        <f>'Series 2700 Input'!C167</f>
        <v>0</v>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Input'!C168</f>
        <v>0</v>
      </c>
      <c r="D168" s="562" t="s">
        <v>30</v>
      </c>
      <c r="E168" s="812">
        <v>366.34</v>
      </c>
      <c r="F168" s="812">
        <v>323.70999999999998</v>
      </c>
      <c r="G168" s="812">
        <v>323.70999999999998</v>
      </c>
      <c r="H168" s="813">
        <f t="shared" si="72"/>
        <v>0</v>
      </c>
      <c r="I168" s="814">
        <v>50</v>
      </c>
      <c r="J168" s="814">
        <v>50</v>
      </c>
      <c r="K168" s="814">
        <v>50</v>
      </c>
      <c r="L168" s="814">
        <f t="shared" si="73"/>
        <v>0</v>
      </c>
      <c r="M168" s="812">
        <v>404.36</v>
      </c>
      <c r="N168" s="812">
        <v>404.36</v>
      </c>
      <c r="O168" s="812">
        <v>404.36</v>
      </c>
      <c r="P168" s="813">
        <f t="shared" si="74"/>
        <v>0</v>
      </c>
      <c r="Q168" s="817">
        <v>85</v>
      </c>
      <c r="R168" s="817">
        <v>85</v>
      </c>
      <c r="S168" s="817">
        <v>85</v>
      </c>
      <c r="T168" s="814">
        <f t="shared" si="75"/>
        <v>0</v>
      </c>
      <c r="U168" s="813">
        <v>548.17999999999995</v>
      </c>
      <c r="V168" s="813">
        <v>548.17999999999995</v>
      </c>
      <c r="W168" s="813">
        <v>496.53</v>
      </c>
      <c r="X168" s="813">
        <f t="shared" si="76"/>
        <v>0</v>
      </c>
      <c r="Y168" s="814">
        <v>250</v>
      </c>
      <c r="Z168" s="814">
        <v>250</v>
      </c>
      <c r="AA168" s="814">
        <v>250</v>
      </c>
      <c r="AB168" s="814">
        <f t="shared" si="77"/>
        <v>0</v>
      </c>
    </row>
    <row r="169" spans="1:28" x14ac:dyDescent="0.2">
      <c r="A169" s="909"/>
      <c r="B169" s="911"/>
      <c r="C169" s="910">
        <f>'Series 2700 Input'!C169</f>
        <v>0</v>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Input'!C170</f>
        <v>0</v>
      </c>
      <c r="D170" s="562" t="s">
        <v>30</v>
      </c>
      <c r="E170" s="812">
        <v>426.39</v>
      </c>
      <c r="F170" s="812">
        <v>364.22</v>
      </c>
      <c r="G170" s="812">
        <v>364.22</v>
      </c>
      <c r="H170" s="813">
        <f t="shared" si="72"/>
        <v>0</v>
      </c>
      <c r="I170" s="814">
        <v>50</v>
      </c>
      <c r="J170" s="814">
        <v>50</v>
      </c>
      <c r="K170" s="814">
        <v>50</v>
      </c>
      <c r="L170" s="814">
        <f t="shared" si="73"/>
        <v>0</v>
      </c>
      <c r="M170" s="812">
        <v>781.12</v>
      </c>
      <c r="N170" s="812">
        <v>781.12</v>
      </c>
      <c r="O170" s="812">
        <v>781.12</v>
      </c>
      <c r="P170" s="813">
        <f t="shared" si="74"/>
        <v>0</v>
      </c>
      <c r="Q170" s="817">
        <v>100</v>
      </c>
      <c r="R170" s="817">
        <v>100</v>
      </c>
      <c r="S170" s="817">
        <v>100</v>
      </c>
      <c r="T170" s="814">
        <f t="shared" si="75"/>
        <v>0</v>
      </c>
      <c r="U170" s="813">
        <v>807.27</v>
      </c>
      <c r="V170" s="813">
        <v>807.27</v>
      </c>
      <c r="W170" s="813">
        <v>732.06</v>
      </c>
      <c r="X170" s="813">
        <f t="shared" si="76"/>
        <v>0</v>
      </c>
      <c r="Y170" s="814">
        <v>270</v>
      </c>
      <c r="Z170" s="814">
        <v>270</v>
      </c>
      <c r="AA170" s="814">
        <v>270</v>
      </c>
      <c r="AB170" s="814">
        <f t="shared" si="77"/>
        <v>0</v>
      </c>
    </row>
    <row r="171" spans="1:28" x14ac:dyDescent="0.2">
      <c r="A171" s="316"/>
      <c r="B171" s="558"/>
      <c r="C171" s="318">
        <f>'Series 2700 Input'!C171</f>
        <v>0</v>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Input'!C172</f>
        <v>0</v>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Input'!C173</f>
        <v>0</v>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Input'!C174</f>
        <v>0</v>
      </c>
      <c r="D174" s="562" t="s">
        <v>30</v>
      </c>
      <c r="E174" s="812">
        <v>100.04</v>
      </c>
      <c r="F174" s="812">
        <v>87.6</v>
      </c>
      <c r="G174" s="812">
        <v>87.6</v>
      </c>
      <c r="H174" s="813">
        <f t="shared" si="72"/>
        <v>0</v>
      </c>
      <c r="I174" s="814">
        <v>50</v>
      </c>
      <c r="J174" s="814">
        <v>50</v>
      </c>
      <c r="K174" s="814">
        <v>50</v>
      </c>
      <c r="L174" s="814">
        <f t="shared" si="73"/>
        <v>0</v>
      </c>
      <c r="M174" s="812">
        <v>50.1</v>
      </c>
      <c r="N174" s="812">
        <v>50.1</v>
      </c>
      <c r="O174" s="812">
        <v>50.1</v>
      </c>
      <c r="P174" s="813">
        <f t="shared" si="74"/>
        <v>0</v>
      </c>
      <c r="Q174" s="817">
        <v>25</v>
      </c>
      <c r="R174" s="817">
        <v>25</v>
      </c>
      <c r="S174" s="817">
        <v>25</v>
      </c>
      <c r="T174" s="814">
        <f t="shared" si="75"/>
        <v>0</v>
      </c>
      <c r="U174" s="813">
        <v>57.27</v>
      </c>
      <c r="V174" s="813">
        <v>57.27</v>
      </c>
      <c r="W174" s="813">
        <v>50.25</v>
      </c>
      <c r="X174" s="813">
        <f t="shared" si="76"/>
        <v>0</v>
      </c>
      <c r="Y174" s="814">
        <v>45</v>
      </c>
      <c r="Z174" s="814">
        <v>40</v>
      </c>
      <c r="AA174" s="814">
        <v>40</v>
      </c>
      <c r="AB174" s="814">
        <f t="shared" si="77"/>
        <v>0</v>
      </c>
    </row>
    <row r="175" spans="1:28" x14ac:dyDescent="0.2">
      <c r="A175" s="909"/>
      <c r="B175" s="596"/>
      <c r="C175" s="330">
        <f>'Series 2700 Input'!C175</f>
        <v>0</v>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Input'!C176</f>
        <v>0</v>
      </c>
      <c r="D176" s="562" t="s">
        <v>30</v>
      </c>
      <c r="E176" s="812">
        <v>119.83</v>
      </c>
      <c r="F176" s="812">
        <v>109.4</v>
      </c>
      <c r="G176" s="812">
        <v>109.4</v>
      </c>
      <c r="H176" s="813">
        <f t="shared" si="72"/>
        <v>0</v>
      </c>
      <c r="I176" s="814">
        <v>50</v>
      </c>
      <c r="J176" s="814">
        <v>50</v>
      </c>
      <c r="K176" s="814">
        <v>50</v>
      </c>
      <c r="L176" s="814">
        <f t="shared" si="73"/>
        <v>0</v>
      </c>
      <c r="M176" s="812">
        <v>69.09</v>
      </c>
      <c r="N176" s="812">
        <v>69.09</v>
      </c>
      <c r="O176" s="812">
        <v>69.09</v>
      </c>
      <c r="P176" s="813">
        <f t="shared" si="74"/>
        <v>0</v>
      </c>
      <c r="Q176" s="817">
        <v>30</v>
      </c>
      <c r="R176" s="817">
        <v>30</v>
      </c>
      <c r="S176" s="817">
        <v>30</v>
      </c>
      <c r="T176" s="814">
        <f t="shared" si="75"/>
        <v>0</v>
      </c>
      <c r="U176" s="813">
        <v>102.73</v>
      </c>
      <c r="V176" s="813">
        <v>102.73</v>
      </c>
      <c r="W176" s="813">
        <v>91.57</v>
      </c>
      <c r="X176" s="813">
        <f t="shared" si="76"/>
        <v>0</v>
      </c>
      <c r="Y176" s="814">
        <v>50</v>
      </c>
      <c r="Z176" s="814">
        <v>45</v>
      </c>
      <c r="AA176" s="814">
        <v>45</v>
      </c>
      <c r="AB176" s="814">
        <f t="shared" si="77"/>
        <v>0</v>
      </c>
    </row>
    <row r="177" spans="1:28" x14ac:dyDescent="0.2">
      <c r="A177" s="909"/>
      <c r="B177" s="911"/>
      <c r="C177" s="910">
        <f>'Series 2700 Input'!C177</f>
        <v>0</v>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Input'!C178</f>
        <v>0</v>
      </c>
      <c r="D178" s="562" t="s">
        <v>30</v>
      </c>
      <c r="E178" s="812">
        <v>168.23</v>
      </c>
      <c r="F178" s="812">
        <v>153.15</v>
      </c>
      <c r="G178" s="812">
        <v>153.15</v>
      </c>
      <c r="H178" s="813">
        <f t="shared" si="72"/>
        <v>0</v>
      </c>
      <c r="I178" s="814">
        <v>50</v>
      </c>
      <c r="J178" s="814">
        <v>50</v>
      </c>
      <c r="K178" s="814">
        <v>50</v>
      </c>
      <c r="L178" s="814">
        <f t="shared" si="73"/>
        <v>0</v>
      </c>
      <c r="M178" s="812">
        <v>100.19</v>
      </c>
      <c r="N178" s="812">
        <v>100.19</v>
      </c>
      <c r="O178" s="812">
        <v>100.19</v>
      </c>
      <c r="P178" s="813">
        <f t="shared" si="74"/>
        <v>0</v>
      </c>
      <c r="Q178" s="817">
        <v>50</v>
      </c>
      <c r="R178" s="817">
        <v>50</v>
      </c>
      <c r="S178" s="817">
        <v>50</v>
      </c>
      <c r="T178" s="814">
        <f t="shared" si="75"/>
        <v>0</v>
      </c>
      <c r="U178" s="813">
        <v>184.55</v>
      </c>
      <c r="V178" s="813">
        <v>184.55</v>
      </c>
      <c r="W178" s="813">
        <v>165.95</v>
      </c>
      <c r="X178" s="813">
        <f t="shared" si="76"/>
        <v>0</v>
      </c>
      <c r="Y178" s="814">
        <v>65</v>
      </c>
      <c r="Z178" s="814">
        <v>60</v>
      </c>
      <c r="AA178" s="814">
        <v>60</v>
      </c>
      <c r="AB178" s="814">
        <f t="shared" si="77"/>
        <v>0</v>
      </c>
    </row>
    <row r="179" spans="1:28" x14ac:dyDescent="0.2">
      <c r="A179" s="909"/>
      <c r="B179" s="911"/>
      <c r="C179" s="910">
        <f>'Series 2700 Input'!C179</f>
        <v>0</v>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Input'!C180</f>
        <v>0</v>
      </c>
      <c r="D180" s="562" t="s">
        <v>30</v>
      </c>
      <c r="E180" s="812">
        <v>211.41</v>
      </c>
      <c r="F180" s="812">
        <v>192.77</v>
      </c>
      <c r="G180" s="812">
        <v>192.77</v>
      </c>
      <c r="H180" s="813">
        <f t="shared" si="72"/>
        <v>0</v>
      </c>
      <c r="I180" s="814">
        <v>50</v>
      </c>
      <c r="J180" s="814">
        <v>50</v>
      </c>
      <c r="K180" s="814">
        <v>50</v>
      </c>
      <c r="L180" s="814">
        <f t="shared" si="73"/>
        <v>0</v>
      </c>
      <c r="M180" s="812">
        <v>186.58</v>
      </c>
      <c r="N180" s="812">
        <v>186.58</v>
      </c>
      <c r="O180" s="812">
        <v>186.58</v>
      </c>
      <c r="P180" s="813">
        <f t="shared" si="74"/>
        <v>0</v>
      </c>
      <c r="Q180" s="817">
        <v>85</v>
      </c>
      <c r="R180" s="817">
        <v>85</v>
      </c>
      <c r="S180" s="817">
        <v>85</v>
      </c>
      <c r="T180" s="814">
        <f t="shared" si="75"/>
        <v>0</v>
      </c>
      <c r="U180" s="813">
        <v>290</v>
      </c>
      <c r="V180" s="813">
        <v>290</v>
      </c>
      <c r="W180" s="813">
        <v>261.82</v>
      </c>
      <c r="X180" s="813">
        <f t="shared" si="76"/>
        <v>0</v>
      </c>
      <c r="Y180" s="814">
        <v>250</v>
      </c>
      <c r="Z180" s="814">
        <v>250</v>
      </c>
      <c r="AA180" s="814">
        <v>250</v>
      </c>
      <c r="AB180" s="814">
        <f t="shared" si="77"/>
        <v>0</v>
      </c>
    </row>
    <row r="181" spans="1:28" x14ac:dyDescent="0.2">
      <c r="A181" s="909"/>
      <c r="B181" s="911"/>
      <c r="C181" s="910">
        <f>'Series 2700 Input'!C181</f>
        <v>0</v>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Input'!C182</f>
        <v>0</v>
      </c>
      <c r="D182" s="562" t="s">
        <v>30</v>
      </c>
      <c r="E182" s="812">
        <v>245.7</v>
      </c>
      <c r="F182" s="812">
        <v>222.01</v>
      </c>
      <c r="G182" s="812">
        <v>222.01</v>
      </c>
      <c r="H182" s="813">
        <f t="shared" si="72"/>
        <v>0</v>
      </c>
      <c r="I182" s="814">
        <v>50</v>
      </c>
      <c r="J182" s="814">
        <v>50</v>
      </c>
      <c r="K182" s="814">
        <v>50</v>
      </c>
      <c r="L182" s="814">
        <f t="shared" si="73"/>
        <v>0</v>
      </c>
      <c r="M182" s="812">
        <v>418.16</v>
      </c>
      <c r="N182" s="812">
        <v>418.16</v>
      </c>
      <c r="O182" s="812">
        <v>418.16</v>
      </c>
      <c r="P182" s="813">
        <f t="shared" si="74"/>
        <v>0</v>
      </c>
      <c r="Q182" s="817">
        <v>100</v>
      </c>
      <c r="R182" s="817">
        <v>100</v>
      </c>
      <c r="S182" s="817">
        <v>100</v>
      </c>
      <c r="T182" s="814">
        <f t="shared" si="75"/>
        <v>0</v>
      </c>
      <c r="U182" s="813">
        <v>430</v>
      </c>
      <c r="V182" s="813">
        <v>430</v>
      </c>
      <c r="W182" s="813">
        <v>389.09</v>
      </c>
      <c r="X182" s="813">
        <f t="shared" si="76"/>
        <v>0</v>
      </c>
      <c r="Y182" s="814">
        <v>270</v>
      </c>
      <c r="Z182" s="814">
        <v>270</v>
      </c>
      <c r="AA182" s="814">
        <v>270</v>
      </c>
      <c r="AB182" s="814">
        <f t="shared" si="77"/>
        <v>0</v>
      </c>
    </row>
    <row r="183" spans="1:28" x14ac:dyDescent="0.2">
      <c r="A183" s="909"/>
      <c r="B183" s="911"/>
      <c r="C183" s="910">
        <f>'Series 2700 Input'!C183</f>
        <v>0</v>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Input'!C184</f>
        <v>0</v>
      </c>
      <c r="D184" s="562" t="s">
        <v>30</v>
      </c>
      <c r="E184" s="812">
        <v>180.91</v>
      </c>
      <c r="F184" s="812">
        <v>131.16</v>
      </c>
      <c r="G184" s="812">
        <v>131.16</v>
      </c>
      <c r="H184" s="813">
        <f t="shared" si="72"/>
        <v>0</v>
      </c>
      <c r="I184" s="814">
        <v>50</v>
      </c>
      <c r="J184" s="814">
        <v>50</v>
      </c>
      <c r="K184" s="814">
        <v>50</v>
      </c>
      <c r="L184" s="814">
        <f t="shared" si="73"/>
        <v>0</v>
      </c>
      <c r="M184" s="812">
        <v>59.17</v>
      </c>
      <c r="N184" s="812">
        <v>59.17</v>
      </c>
      <c r="O184" s="812">
        <v>59.17</v>
      </c>
      <c r="P184" s="813">
        <f t="shared" si="74"/>
        <v>0</v>
      </c>
      <c r="Q184" s="817">
        <v>25</v>
      </c>
      <c r="R184" s="817">
        <v>25</v>
      </c>
      <c r="S184" s="817">
        <v>25</v>
      </c>
      <c r="T184" s="814">
        <f t="shared" si="75"/>
        <v>0</v>
      </c>
      <c r="U184" s="813">
        <v>148.18</v>
      </c>
      <c r="V184" s="813">
        <v>148.18</v>
      </c>
      <c r="W184" s="813">
        <v>132.88999999999999</v>
      </c>
      <c r="X184" s="813">
        <f t="shared" si="76"/>
        <v>0</v>
      </c>
      <c r="Y184" s="814">
        <v>45</v>
      </c>
      <c r="Z184" s="814">
        <v>40</v>
      </c>
      <c r="AA184" s="814">
        <v>40</v>
      </c>
      <c r="AB184" s="814">
        <f t="shared" si="77"/>
        <v>0</v>
      </c>
    </row>
    <row r="185" spans="1:28" x14ac:dyDescent="0.2">
      <c r="A185" s="909"/>
      <c r="B185" s="596"/>
      <c r="C185" s="330">
        <f>'Series 2700 Input'!C185</f>
        <v>0</v>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Input'!C186</f>
        <v>0</v>
      </c>
      <c r="D186" s="562" t="s">
        <v>30</v>
      </c>
      <c r="E186" s="812">
        <v>209.18</v>
      </c>
      <c r="F186" s="812">
        <v>167.73</v>
      </c>
      <c r="G186" s="812">
        <v>167.73</v>
      </c>
      <c r="H186" s="813">
        <f t="shared" si="72"/>
        <v>0</v>
      </c>
      <c r="I186" s="814">
        <v>50</v>
      </c>
      <c r="J186" s="814">
        <v>50</v>
      </c>
      <c r="K186" s="814">
        <v>50</v>
      </c>
      <c r="L186" s="814">
        <f t="shared" si="73"/>
        <v>0</v>
      </c>
      <c r="M186" s="812">
        <v>93.29</v>
      </c>
      <c r="N186" s="812">
        <v>93.29</v>
      </c>
      <c r="O186" s="812">
        <v>93.29</v>
      </c>
      <c r="P186" s="813">
        <f t="shared" si="74"/>
        <v>0</v>
      </c>
      <c r="Q186" s="817">
        <v>30</v>
      </c>
      <c r="R186" s="817">
        <v>30</v>
      </c>
      <c r="S186" s="817">
        <v>30</v>
      </c>
      <c r="T186" s="814">
        <f t="shared" si="75"/>
        <v>0</v>
      </c>
      <c r="U186" s="813">
        <v>207.27</v>
      </c>
      <c r="V186" s="813">
        <v>207.27</v>
      </c>
      <c r="W186" s="813">
        <v>186.61</v>
      </c>
      <c r="X186" s="813">
        <f t="shared" si="76"/>
        <v>0</v>
      </c>
      <c r="Y186" s="814">
        <v>50</v>
      </c>
      <c r="Z186" s="814">
        <v>45</v>
      </c>
      <c r="AA186" s="814">
        <v>45</v>
      </c>
      <c r="AB186" s="814">
        <f t="shared" si="77"/>
        <v>0</v>
      </c>
    </row>
    <row r="187" spans="1:28" x14ac:dyDescent="0.2">
      <c r="A187" s="909"/>
      <c r="B187" s="911"/>
      <c r="C187" s="910">
        <f>'Series 2700 Input'!C187</f>
        <v>0</v>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Input'!C188</f>
        <v>0</v>
      </c>
      <c r="D188" s="562" t="s">
        <v>30</v>
      </c>
      <c r="E188" s="812">
        <v>237.46</v>
      </c>
      <c r="F188" s="812">
        <v>206.38</v>
      </c>
      <c r="G188" s="812">
        <v>206.38</v>
      </c>
      <c r="H188" s="813">
        <f t="shared" si="72"/>
        <v>0</v>
      </c>
      <c r="I188" s="814">
        <v>50</v>
      </c>
      <c r="J188" s="814">
        <v>50</v>
      </c>
      <c r="K188" s="814">
        <v>50</v>
      </c>
      <c r="L188" s="814">
        <f t="shared" si="73"/>
        <v>0</v>
      </c>
      <c r="M188" s="812">
        <v>148.59</v>
      </c>
      <c r="N188" s="812">
        <v>148.59</v>
      </c>
      <c r="O188" s="812">
        <v>148.59</v>
      </c>
      <c r="P188" s="813">
        <f t="shared" si="74"/>
        <v>0</v>
      </c>
      <c r="Q188" s="817">
        <v>50</v>
      </c>
      <c r="R188" s="817">
        <v>50</v>
      </c>
      <c r="S188" s="817">
        <v>50</v>
      </c>
      <c r="T188" s="814">
        <f t="shared" si="75"/>
        <v>0</v>
      </c>
      <c r="U188" s="813">
        <v>320.91000000000003</v>
      </c>
      <c r="V188" s="813">
        <v>320.91000000000003</v>
      </c>
      <c r="W188" s="813">
        <v>289.92</v>
      </c>
      <c r="X188" s="813">
        <f t="shared" si="76"/>
        <v>0</v>
      </c>
      <c r="Y188" s="814">
        <v>65</v>
      </c>
      <c r="Z188" s="814">
        <v>60</v>
      </c>
      <c r="AA188" s="814">
        <v>60</v>
      </c>
      <c r="AB188" s="814">
        <f t="shared" si="77"/>
        <v>0</v>
      </c>
    </row>
    <row r="189" spans="1:28" x14ac:dyDescent="0.2">
      <c r="A189" s="909"/>
      <c r="B189" s="911"/>
      <c r="C189" s="910">
        <f>'Series 2700 Input'!C189</f>
        <v>0</v>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Input'!C190</f>
        <v>0</v>
      </c>
      <c r="D190" s="562" t="s">
        <v>30</v>
      </c>
      <c r="E190" s="812">
        <v>327.98</v>
      </c>
      <c r="F190" s="812">
        <v>285.35000000000002</v>
      </c>
      <c r="G190" s="812">
        <v>285.35000000000002</v>
      </c>
      <c r="H190" s="813">
        <f t="shared" si="72"/>
        <v>0</v>
      </c>
      <c r="I190" s="814">
        <v>50</v>
      </c>
      <c r="J190" s="814">
        <v>50</v>
      </c>
      <c r="K190" s="814">
        <v>50</v>
      </c>
      <c r="L190" s="814">
        <f t="shared" si="73"/>
        <v>0</v>
      </c>
      <c r="M190" s="812">
        <v>404.36</v>
      </c>
      <c r="N190" s="812">
        <v>404.36</v>
      </c>
      <c r="O190" s="812">
        <v>404.36</v>
      </c>
      <c r="P190" s="813">
        <f t="shared" si="74"/>
        <v>0</v>
      </c>
      <c r="Q190" s="817">
        <v>85</v>
      </c>
      <c r="R190" s="817">
        <v>85</v>
      </c>
      <c r="S190" s="817">
        <v>85</v>
      </c>
      <c r="T190" s="814">
        <f t="shared" si="75"/>
        <v>0</v>
      </c>
      <c r="U190" s="813">
        <v>518.64</v>
      </c>
      <c r="V190" s="813">
        <v>518.64</v>
      </c>
      <c r="W190" s="813">
        <v>469.67</v>
      </c>
      <c r="X190" s="813">
        <f t="shared" si="76"/>
        <v>0</v>
      </c>
      <c r="Y190" s="814">
        <v>250</v>
      </c>
      <c r="Z190" s="814">
        <v>250</v>
      </c>
      <c r="AA190" s="814">
        <v>250</v>
      </c>
      <c r="AB190" s="814">
        <f t="shared" si="77"/>
        <v>0</v>
      </c>
    </row>
    <row r="191" spans="1:28" x14ac:dyDescent="0.2">
      <c r="A191" s="909"/>
      <c r="B191" s="911"/>
      <c r="C191" s="910">
        <f>'Series 2700 Input'!C191</f>
        <v>0</v>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Input'!C192</f>
        <v>0</v>
      </c>
      <c r="D192" s="562" t="s">
        <v>30</v>
      </c>
      <c r="E192" s="812">
        <v>369.91</v>
      </c>
      <c r="F192" s="812">
        <v>327.27999999999997</v>
      </c>
      <c r="G192" s="812">
        <v>327.27999999999997</v>
      </c>
      <c r="H192" s="813">
        <f t="shared" si="72"/>
        <v>0</v>
      </c>
      <c r="I192" s="814">
        <v>50</v>
      </c>
      <c r="J192" s="814">
        <v>50</v>
      </c>
      <c r="K192" s="814">
        <v>50</v>
      </c>
      <c r="L192" s="814">
        <f t="shared" si="73"/>
        <v>0</v>
      </c>
      <c r="M192" s="812">
        <v>781.12</v>
      </c>
      <c r="N192" s="812">
        <v>781.12</v>
      </c>
      <c r="O192" s="812">
        <v>781.12</v>
      </c>
      <c r="P192" s="813">
        <f t="shared" si="74"/>
        <v>0</v>
      </c>
      <c r="Q192" s="817">
        <v>100</v>
      </c>
      <c r="R192" s="817">
        <v>100</v>
      </c>
      <c r="S192" s="817">
        <v>100</v>
      </c>
      <c r="T192" s="814">
        <f t="shared" si="75"/>
        <v>0</v>
      </c>
      <c r="U192" s="813">
        <v>770.91</v>
      </c>
      <c r="V192" s="813">
        <v>770.91</v>
      </c>
      <c r="W192" s="813">
        <v>699.01</v>
      </c>
      <c r="X192" s="813">
        <f t="shared" si="76"/>
        <v>0</v>
      </c>
      <c r="Y192" s="814">
        <v>270</v>
      </c>
      <c r="Z192" s="814">
        <v>270</v>
      </c>
      <c r="AA192" s="814">
        <v>270</v>
      </c>
      <c r="AB192" s="814">
        <f t="shared" si="77"/>
        <v>0</v>
      </c>
    </row>
    <row r="193" spans="1:28" x14ac:dyDescent="0.2">
      <c r="A193" s="909"/>
      <c r="B193" s="911"/>
      <c r="C193" s="910">
        <f>'Series 2700 Input'!C193</f>
        <v>0</v>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Input'!C194</f>
        <v>0</v>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Input'!C195</f>
        <v>0</v>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Input'!C196</f>
        <v>0</v>
      </c>
      <c r="D196" s="562" t="s">
        <v>30</v>
      </c>
      <c r="E196" s="812">
        <v>134.9</v>
      </c>
      <c r="F196" s="812">
        <v>112.47</v>
      </c>
      <c r="G196" s="812">
        <v>112.47</v>
      </c>
      <c r="H196" s="813">
        <f t="shared" si="72"/>
        <v>0</v>
      </c>
      <c r="I196" s="814">
        <v>50</v>
      </c>
      <c r="J196" s="814">
        <v>50</v>
      </c>
      <c r="K196" s="814">
        <v>50</v>
      </c>
      <c r="L196" s="814">
        <f t="shared" si="73"/>
        <v>0</v>
      </c>
      <c r="M196" s="812">
        <v>50.1</v>
      </c>
      <c r="N196" s="812">
        <v>50.1</v>
      </c>
      <c r="O196" s="812">
        <v>50.1</v>
      </c>
      <c r="P196" s="813">
        <f t="shared" si="74"/>
        <v>0</v>
      </c>
      <c r="Q196" s="817">
        <v>25</v>
      </c>
      <c r="R196" s="817">
        <v>25</v>
      </c>
      <c r="S196" s="817">
        <v>25</v>
      </c>
      <c r="T196" s="814">
        <f t="shared" si="75"/>
        <v>0</v>
      </c>
      <c r="U196" s="813">
        <v>91.27</v>
      </c>
      <c r="V196" s="813">
        <v>91.27</v>
      </c>
      <c r="W196" s="813">
        <v>81.150000000000006</v>
      </c>
      <c r="X196" s="813">
        <f t="shared" si="76"/>
        <v>0</v>
      </c>
      <c r="Y196" s="814">
        <v>45</v>
      </c>
      <c r="Z196" s="814">
        <v>40</v>
      </c>
      <c r="AA196" s="814">
        <v>40</v>
      </c>
      <c r="AB196" s="814">
        <f t="shared" si="77"/>
        <v>0</v>
      </c>
    </row>
    <row r="197" spans="1:28" x14ac:dyDescent="0.2">
      <c r="A197" s="909"/>
      <c r="B197" s="911"/>
      <c r="C197" s="910">
        <f>'Series 2700 Input'!C197</f>
        <v>0</v>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Input'!C198</f>
        <v>0</v>
      </c>
      <c r="D198" s="562" t="s">
        <v>30</v>
      </c>
      <c r="E198" s="812">
        <v>178.58</v>
      </c>
      <c r="F198" s="812">
        <v>134.9</v>
      </c>
      <c r="G198" s="812">
        <v>134.9</v>
      </c>
      <c r="H198" s="813">
        <f t="shared" si="72"/>
        <v>0</v>
      </c>
      <c r="I198" s="814">
        <v>50</v>
      </c>
      <c r="J198" s="814">
        <v>50</v>
      </c>
      <c r="K198" s="814">
        <v>50</v>
      </c>
      <c r="L198" s="814">
        <f t="shared" si="73"/>
        <v>0</v>
      </c>
      <c r="M198" s="812">
        <v>69.09</v>
      </c>
      <c r="N198" s="812">
        <v>69.09</v>
      </c>
      <c r="O198" s="812">
        <v>69.09</v>
      </c>
      <c r="P198" s="813">
        <f t="shared" si="74"/>
        <v>0</v>
      </c>
      <c r="Q198" s="817">
        <v>30</v>
      </c>
      <c r="R198" s="817">
        <v>30</v>
      </c>
      <c r="S198" s="817">
        <v>30</v>
      </c>
      <c r="T198" s="814">
        <f t="shared" si="75"/>
        <v>0</v>
      </c>
      <c r="U198" s="813">
        <v>145.82</v>
      </c>
      <c r="V198" s="813">
        <v>145.82</v>
      </c>
      <c r="W198" s="813">
        <v>130.75</v>
      </c>
      <c r="X198" s="813">
        <f t="shared" si="76"/>
        <v>0</v>
      </c>
      <c r="Y198" s="814">
        <v>50</v>
      </c>
      <c r="Z198" s="814">
        <v>45</v>
      </c>
      <c r="AA198" s="814">
        <v>45</v>
      </c>
      <c r="AB198" s="814">
        <f t="shared" si="77"/>
        <v>0</v>
      </c>
    </row>
    <row r="199" spans="1:28" x14ac:dyDescent="0.2">
      <c r="A199" s="909"/>
      <c r="B199" s="911"/>
      <c r="C199" s="910">
        <f>'Series 2700 Input'!C199</f>
        <v>0</v>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Input'!C200</f>
        <v>0</v>
      </c>
      <c r="D200" s="562" t="s">
        <v>30</v>
      </c>
      <c r="E200" s="812">
        <v>178.58</v>
      </c>
      <c r="F200" s="812">
        <v>178.58</v>
      </c>
      <c r="G200" s="812">
        <v>178.58</v>
      </c>
      <c r="H200" s="813">
        <f t="shared" si="72"/>
        <v>0</v>
      </c>
      <c r="I200" s="814">
        <v>50</v>
      </c>
      <c r="J200" s="814">
        <v>50</v>
      </c>
      <c r="K200" s="814">
        <v>50</v>
      </c>
      <c r="L200" s="814">
        <f t="shared" si="73"/>
        <v>0</v>
      </c>
      <c r="M200" s="812">
        <v>100.19</v>
      </c>
      <c r="N200" s="812">
        <v>100.19</v>
      </c>
      <c r="O200" s="812">
        <v>100.19</v>
      </c>
      <c r="P200" s="813">
        <f t="shared" si="74"/>
        <v>0</v>
      </c>
      <c r="Q200" s="817">
        <v>50</v>
      </c>
      <c r="R200" s="817">
        <v>50</v>
      </c>
      <c r="S200" s="817">
        <v>50</v>
      </c>
      <c r="T200" s="814">
        <f t="shared" si="75"/>
        <v>0</v>
      </c>
      <c r="U200" s="813">
        <v>209.09</v>
      </c>
      <c r="V200" s="813">
        <v>209.09</v>
      </c>
      <c r="W200" s="813">
        <v>188.26</v>
      </c>
      <c r="X200" s="813">
        <f t="shared" si="76"/>
        <v>0</v>
      </c>
      <c r="Y200" s="814">
        <v>65</v>
      </c>
      <c r="Z200" s="814">
        <v>60</v>
      </c>
      <c r="AA200" s="814">
        <v>60</v>
      </c>
      <c r="AB200" s="814">
        <f t="shared" si="77"/>
        <v>0</v>
      </c>
    </row>
    <row r="201" spans="1:28" x14ac:dyDescent="0.2">
      <c r="A201" s="909"/>
      <c r="B201" s="911"/>
      <c r="C201" s="910">
        <f>'Series 2700 Input'!C201</f>
        <v>0</v>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Input'!C202</f>
        <v>0</v>
      </c>
      <c r="D202" s="562" t="s">
        <v>30</v>
      </c>
      <c r="E202" s="812">
        <v>272.69</v>
      </c>
      <c r="F202" s="812">
        <v>272.69</v>
      </c>
      <c r="G202" s="812">
        <v>272.69</v>
      </c>
      <c r="H202" s="813">
        <f t="shared" si="72"/>
        <v>0</v>
      </c>
      <c r="I202" s="814">
        <v>50</v>
      </c>
      <c r="J202" s="814">
        <v>50</v>
      </c>
      <c r="K202" s="814">
        <v>50</v>
      </c>
      <c r="L202" s="814">
        <f t="shared" si="73"/>
        <v>0</v>
      </c>
      <c r="M202" s="812">
        <v>186.58</v>
      </c>
      <c r="N202" s="812">
        <v>186.58</v>
      </c>
      <c r="O202" s="812">
        <v>186.58</v>
      </c>
      <c r="P202" s="813">
        <f t="shared" si="74"/>
        <v>0</v>
      </c>
      <c r="Q202" s="817">
        <v>85</v>
      </c>
      <c r="R202" s="817">
        <v>85</v>
      </c>
      <c r="S202" s="817">
        <v>85</v>
      </c>
      <c r="T202" s="814">
        <f t="shared" si="75"/>
        <v>0</v>
      </c>
      <c r="U202" s="813">
        <v>320.91000000000003</v>
      </c>
      <c r="V202" s="813">
        <v>320.91000000000003</v>
      </c>
      <c r="W202" s="813">
        <v>289.92</v>
      </c>
      <c r="X202" s="813">
        <f t="shared" si="76"/>
        <v>0</v>
      </c>
      <c r="Y202" s="814">
        <v>250</v>
      </c>
      <c r="Z202" s="814">
        <v>250</v>
      </c>
      <c r="AA202" s="814">
        <v>250</v>
      </c>
      <c r="AB202" s="814">
        <f t="shared" si="77"/>
        <v>0</v>
      </c>
    </row>
    <row r="203" spans="1:28" x14ac:dyDescent="0.2">
      <c r="A203" s="909"/>
      <c r="B203" s="911"/>
      <c r="C203" s="910">
        <f>'Series 2700 Input'!C203</f>
        <v>0</v>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Input'!C204</f>
        <v>0</v>
      </c>
      <c r="D204" s="562" t="s">
        <v>30</v>
      </c>
      <c r="E204" s="812">
        <v>301.82</v>
      </c>
      <c r="F204" s="812">
        <v>301.82</v>
      </c>
      <c r="G204" s="812">
        <v>301.82</v>
      </c>
      <c r="H204" s="813">
        <f t="shared" si="72"/>
        <v>0</v>
      </c>
      <c r="I204" s="814">
        <v>50</v>
      </c>
      <c r="J204" s="814">
        <v>50</v>
      </c>
      <c r="K204" s="814">
        <v>50</v>
      </c>
      <c r="L204" s="814">
        <f t="shared" si="73"/>
        <v>0</v>
      </c>
      <c r="M204" s="812">
        <v>418.16</v>
      </c>
      <c r="N204" s="812">
        <v>418.16</v>
      </c>
      <c r="O204" s="812">
        <v>418.16</v>
      </c>
      <c r="P204" s="813">
        <f t="shared" si="74"/>
        <v>0</v>
      </c>
      <c r="Q204" s="817">
        <v>100</v>
      </c>
      <c r="R204" s="817">
        <v>100</v>
      </c>
      <c r="S204" s="817">
        <v>100</v>
      </c>
      <c r="T204" s="814">
        <f t="shared" si="75"/>
        <v>0</v>
      </c>
      <c r="U204" s="813">
        <v>466.36</v>
      </c>
      <c r="V204" s="813">
        <v>466.36</v>
      </c>
      <c r="W204" s="813">
        <v>422.15</v>
      </c>
      <c r="X204" s="813">
        <f t="shared" si="76"/>
        <v>0</v>
      </c>
      <c r="Y204" s="814">
        <v>270</v>
      </c>
      <c r="Z204" s="814">
        <v>270</v>
      </c>
      <c r="AA204" s="814">
        <v>270</v>
      </c>
      <c r="AB204" s="814">
        <f t="shared" si="77"/>
        <v>0</v>
      </c>
    </row>
    <row r="205" spans="1:28" x14ac:dyDescent="0.2">
      <c r="A205" s="909"/>
      <c r="B205" s="911"/>
      <c r="C205" s="910">
        <f>'Series 2700 Input'!C205</f>
        <v>0</v>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Input'!C206</f>
        <v>0</v>
      </c>
      <c r="D206" s="562" t="s">
        <v>30</v>
      </c>
      <c r="E206" s="812">
        <v>131.16</v>
      </c>
      <c r="F206" s="812">
        <v>131.16</v>
      </c>
      <c r="G206" s="812">
        <v>131.16</v>
      </c>
      <c r="H206" s="813">
        <f t="shared" si="72"/>
        <v>0</v>
      </c>
      <c r="I206" s="814">
        <v>50</v>
      </c>
      <c r="J206" s="814">
        <v>50</v>
      </c>
      <c r="K206" s="814">
        <v>50</v>
      </c>
      <c r="L206" s="814">
        <f t="shared" si="73"/>
        <v>0</v>
      </c>
      <c r="M206" s="812">
        <v>59.17</v>
      </c>
      <c r="N206" s="812">
        <v>59.17</v>
      </c>
      <c r="O206" s="812">
        <v>59.17</v>
      </c>
      <c r="P206" s="813">
        <f t="shared" si="74"/>
        <v>0</v>
      </c>
      <c r="Q206" s="817">
        <v>25</v>
      </c>
      <c r="R206" s="817">
        <v>25</v>
      </c>
      <c r="S206" s="817">
        <v>25</v>
      </c>
      <c r="T206" s="814">
        <f t="shared" si="75"/>
        <v>0</v>
      </c>
      <c r="U206" s="813">
        <v>173.09</v>
      </c>
      <c r="V206" s="813">
        <v>173.09</v>
      </c>
      <c r="W206" s="813">
        <v>155.54</v>
      </c>
      <c r="X206" s="813">
        <f t="shared" si="76"/>
        <v>0</v>
      </c>
      <c r="Y206" s="814">
        <v>45</v>
      </c>
      <c r="Z206" s="814">
        <v>40</v>
      </c>
      <c r="AA206" s="814">
        <v>40</v>
      </c>
      <c r="AB206" s="814">
        <f t="shared" si="77"/>
        <v>0</v>
      </c>
    </row>
    <row r="207" spans="1:28" x14ac:dyDescent="0.2">
      <c r="A207" s="909"/>
      <c r="B207" s="911"/>
      <c r="C207" s="910">
        <f>'Series 2700 Input'!C207</f>
        <v>0</v>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Input'!C208</f>
        <v>0</v>
      </c>
      <c r="D208" s="562" t="s">
        <v>30</v>
      </c>
      <c r="E208" s="812">
        <v>167.73</v>
      </c>
      <c r="F208" s="812">
        <v>167.73</v>
      </c>
      <c r="G208" s="812">
        <v>167.73</v>
      </c>
      <c r="H208" s="813">
        <f t="shared" si="72"/>
        <v>0</v>
      </c>
      <c r="I208" s="814">
        <v>50</v>
      </c>
      <c r="J208" s="814">
        <v>50</v>
      </c>
      <c r="K208" s="814">
        <v>50</v>
      </c>
      <c r="L208" s="814">
        <f t="shared" si="73"/>
        <v>0</v>
      </c>
      <c r="M208" s="812">
        <v>93.29</v>
      </c>
      <c r="N208" s="812">
        <v>93.29</v>
      </c>
      <c r="O208" s="812">
        <v>93.29</v>
      </c>
      <c r="P208" s="813">
        <f t="shared" si="74"/>
        <v>0</v>
      </c>
      <c r="Q208" s="817">
        <v>30</v>
      </c>
      <c r="R208" s="817">
        <v>30</v>
      </c>
      <c r="S208" s="817">
        <v>30</v>
      </c>
      <c r="T208" s="814">
        <f t="shared" si="75"/>
        <v>0</v>
      </c>
      <c r="U208" s="813">
        <v>254.91</v>
      </c>
      <c r="V208" s="813">
        <v>254.91</v>
      </c>
      <c r="W208" s="813">
        <v>229.92</v>
      </c>
      <c r="X208" s="813">
        <f t="shared" si="76"/>
        <v>0</v>
      </c>
      <c r="Y208" s="814">
        <v>50</v>
      </c>
      <c r="Z208" s="814">
        <v>45</v>
      </c>
      <c r="AA208" s="814">
        <v>45</v>
      </c>
      <c r="AB208" s="814">
        <f t="shared" si="77"/>
        <v>0</v>
      </c>
    </row>
    <row r="209" spans="1:28" x14ac:dyDescent="0.2">
      <c r="A209" s="909"/>
      <c r="B209" s="911"/>
      <c r="C209" s="910">
        <f>'Series 2700 Input'!C209</f>
        <v>0</v>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Input'!C210</f>
        <v>0</v>
      </c>
      <c r="D210" s="562" t="s">
        <v>30</v>
      </c>
      <c r="E210" s="812">
        <v>206.38</v>
      </c>
      <c r="F210" s="812">
        <v>206.38</v>
      </c>
      <c r="G210" s="812">
        <v>206.38</v>
      </c>
      <c r="H210" s="813">
        <f t="shared" si="72"/>
        <v>0</v>
      </c>
      <c r="I210" s="814">
        <v>50</v>
      </c>
      <c r="J210" s="814">
        <v>50</v>
      </c>
      <c r="K210" s="814">
        <v>50</v>
      </c>
      <c r="L210" s="814">
        <f t="shared" si="73"/>
        <v>0</v>
      </c>
      <c r="M210" s="812">
        <v>148.59</v>
      </c>
      <c r="N210" s="812">
        <v>148.59</v>
      </c>
      <c r="O210" s="812">
        <v>148.59</v>
      </c>
      <c r="P210" s="813">
        <f t="shared" si="74"/>
        <v>0</v>
      </c>
      <c r="Q210" s="817">
        <v>50</v>
      </c>
      <c r="R210" s="817">
        <v>50</v>
      </c>
      <c r="S210" s="817">
        <v>50</v>
      </c>
      <c r="T210" s="814">
        <f t="shared" si="75"/>
        <v>0</v>
      </c>
      <c r="U210" s="813">
        <v>375.45</v>
      </c>
      <c r="V210" s="813">
        <v>375.45</v>
      </c>
      <c r="W210" s="813">
        <v>339.5</v>
      </c>
      <c r="X210" s="813">
        <f t="shared" si="76"/>
        <v>0</v>
      </c>
      <c r="Y210" s="814">
        <v>65</v>
      </c>
      <c r="Z210" s="814">
        <v>60</v>
      </c>
      <c r="AA210" s="814">
        <v>60</v>
      </c>
      <c r="AB210" s="814">
        <f t="shared" si="77"/>
        <v>0</v>
      </c>
    </row>
    <row r="211" spans="1:28" x14ac:dyDescent="0.2">
      <c r="A211" s="909"/>
      <c r="B211" s="911"/>
      <c r="C211" s="910">
        <f>'Series 2700 Input'!C211</f>
        <v>0</v>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Input'!C212</f>
        <v>0</v>
      </c>
      <c r="D212" s="562" t="s">
        <v>30</v>
      </c>
      <c r="E212" s="812">
        <v>323.70999999999998</v>
      </c>
      <c r="F212" s="812">
        <v>323.70999999999998</v>
      </c>
      <c r="G212" s="812">
        <v>323.70999999999998</v>
      </c>
      <c r="H212" s="813">
        <f t="shared" si="72"/>
        <v>0</v>
      </c>
      <c r="I212" s="814">
        <v>50</v>
      </c>
      <c r="J212" s="814">
        <v>50</v>
      </c>
      <c r="K212" s="814">
        <v>50</v>
      </c>
      <c r="L212" s="814">
        <f t="shared" si="73"/>
        <v>0</v>
      </c>
      <c r="M212" s="812">
        <v>404.36</v>
      </c>
      <c r="N212" s="812">
        <v>404.36</v>
      </c>
      <c r="O212" s="812">
        <v>404.36</v>
      </c>
      <c r="P212" s="813">
        <f t="shared" si="74"/>
        <v>0</v>
      </c>
      <c r="Q212" s="817">
        <v>85</v>
      </c>
      <c r="R212" s="817">
        <v>85</v>
      </c>
      <c r="S212" s="817">
        <v>85</v>
      </c>
      <c r="T212" s="814">
        <f t="shared" si="75"/>
        <v>0</v>
      </c>
      <c r="U212" s="813">
        <v>548.17999999999995</v>
      </c>
      <c r="V212" s="813">
        <v>548.17999999999995</v>
      </c>
      <c r="W212" s="813">
        <v>496.53</v>
      </c>
      <c r="X212" s="813">
        <f t="shared" si="76"/>
        <v>0</v>
      </c>
      <c r="Y212" s="814">
        <v>250</v>
      </c>
      <c r="Z212" s="814">
        <v>250</v>
      </c>
      <c r="AA212" s="814">
        <v>250</v>
      </c>
      <c r="AB212" s="814">
        <f t="shared" si="77"/>
        <v>0</v>
      </c>
    </row>
    <row r="213" spans="1:28" x14ac:dyDescent="0.2">
      <c r="A213" s="909"/>
      <c r="B213" s="911"/>
      <c r="C213" s="910">
        <f>'Series 2700 Input'!C213</f>
        <v>0</v>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Input'!C214</f>
        <v>0</v>
      </c>
      <c r="D214" s="562" t="s">
        <v>30</v>
      </c>
      <c r="E214" s="812">
        <v>364.22</v>
      </c>
      <c r="F214" s="812">
        <v>364.22</v>
      </c>
      <c r="G214" s="812">
        <v>364.22</v>
      </c>
      <c r="H214" s="813">
        <f t="shared" si="72"/>
        <v>0</v>
      </c>
      <c r="I214" s="814">
        <v>50</v>
      </c>
      <c r="J214" s="814">
        <v>50</v>
      </c>
      <c r="K214" s="814">
        <v>50</v>
      </c>
      <c r="L214" s="814">
        <f t="shared" si="73"/>
        <v>0</v>
      </c>
      <c r="M214" s="812">
        <v>781.12</v>
      </c>
      <c r="N214" s="812">
        <v>781.12</v>
      </c>
      <c r="O214" s="812">
        <v>781.12</v>
      </c>
      <c r="P214" s="813">
        <f t="shared" si="74"/>
        <v>0</v>
      </c>
      <c r="Q214" s="817">
        <v>100</v>
      </c>
      <c r="R214" s="817">
        <v>100</v>
      </c>
      <c r="S214" s="817">
        <v>100</v>
      </c>
      <c r="T214" s="814">
        <f t="shared" si="75"/>
        <v>0</v>
      </c>
      <c r="U214" s="813">
        <v>807.27</v>
      </c>
      <c r="V214" s="813">
        <v>807.27</v>
      </c>
      <c r="W214" s="813">
        <v>732.06</v>
      </c>
      <c r="X214" s="813">
        <f t="shared" si="76"/>
        <v>0</v>
      </c>
      <c r="Y214" s="814">
        <v>270</v>
      </c>
      <c r="Z214" s="814">
        <v>270</v>
      </c>
      <c r="AA214" s="814">
        <v>270</v>
      </c>
      <c r="AB214" s="814">
        <f t="shared" si="77"/>
        <v>0</v>
      </c>
    </row>
    <row r="215" spans="1:28" x14ac:dyDescent="0.2">
      <c r="A215" s="316"/>
      <c r="B215" s="558"/>
      <c r="C215" s="318">
        <f>'Series 2700 Input'!C215</f>
        <v>0</v>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Input'!C216</f>
        <v>0</v>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Input'!C217</f>
        <v>0</v>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Input'!C218</f>
        <v>0</v>
      </c>
      <c r="D218" s="562" t="s">
        <v>30</v>
      </c>
      <c r="E218" s="812">
        <v>100.04</v>
      </c>
      <c r="F218" s="812">
        <v>87.6</v>
      </c>
      <c r="G218" s="812">
        <v>87.6</v>
      </c>
      <c r="H218" s="813">
        <f t="shared" si="72"/>
        <v>0</v>
      </c>
      <c r="I218" s="814">
        <v>50</v>
      </c>
      <c r="J218" s="814">
        <v>50</v>
      </c>
      <c r="K218" s="814">
        <v>50</v>
      </c>
      <c r="L218" s="814">
        <f t="shared" si="73"/>
        <v>0</v>
      </c>
      <c r="M218" s="812">
        <v>50.1</v>
      </c>
      <c r="N218" s="812">
        <v>50.1</v>
      </c>
      <c r="O218" s="812">
        <v>50.1</v>
      </c>
      <c r="P218" s="813">
        <f t="shared" si="74"/>
        <v>0</v>
      </c>
      <c r="Q218" s="817">
        <v>25</v>
      </c>
      <c r="R218" s="817">
        <v>25</v>
      </c>
      <c r="S218" s="817">
        <v>25</v>
      </c>
      <c r="T218" s="814">
        <f t="shared" si="75"/>
        <v>0</v>
      </c>
      <c r="U218" s="813">
        <v>57.27</v>
      </c>
      <c r="V218" s="813">
        <v>57.27</v>
      </c>
      <c r="W218" s="813">
        <v>50.25</v>
      </c>
      <c r="X218" s="813">
        <f t="shared" si="76"/>
        <v>0</v>
      </c>
      <c r="Y218" s="814">
        <v>45</v>
      </c>
      <c r="Z218" s="814">
        <v>40</v>
      </c>
      <c r="AA218" s="814">
        <v>40</v>
      </c>
      <c r="AB218" s="814">
        <f t="shared" si="77"/>
        <v>0</v>
      </c>
    </row>
    <row r="219" spans="1:28" x14ac:dyDescent="0.2">
      <c r="A219" s="909"/>
      <c r="B219" s="596"/>
      <c r="C219" s="330">
        <f>'Series 2700 Input'!C219</f>
        <v>0</v>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Input'!C220</f>
        <v>0</v>
      </c>
      <c r="D220" s="562" t="s">
        <v>30</v>
      </c>
      <c r="E220" s="812">
        <v>119.83</v>
      </c>
      <c r="F220" s="812">
        <v>109.4</v>
      </c>
      <c r="G220" s="812">
        <v>109.4</v>
      </c>
      <c r="H220" s="813">
        <f t="shared" si="72"/>
        <v>0</v>
      </c>
      <c r="I220" s="814">
        <v>50</v>
      </c>
      <c r="J220" s="814">
        <v>50</v>
      </c>
      <c r="K220" s="814">
        <v>50</v>
      </c>
      <c r="L220" s="814">
        <f t="shared" si="73"/>
        <v>0</v>
      </c>
      <c r="M220" s="812">
        <v>69.09</v>
      </c>
      <c r="N220" s="812">
        <v>69.09</v>
      </c>
      <c r="O220" s="812">
        <v>69.09</v>
      </c>
      <c r="P220" s="813">
        <f t="shared" si="74"/>
        <v>0</v>
      </c>
      <c r="Q220" s="817">
        <v>30</v>
      </c>
      <c r="R220" s="817">
        <v>30</v>
      </c>
      <c r="S220" s="817">
        <v>30</v>
      </c>
      <c r="T220" s="814">
        <f t="shared" si="75"/>
        <v>0</v>
      </c>
      <c r="U220" s="813">
        <v>102.73</v>
      </c>
      <c r="V220" s="813">
        <v>102.73</v>
      </c>
      <c r="W220" s="813">
        <v>91.57</v>
      </c>
      <c r="X220" s="813">
        <f t="shared" si="76"/>
        <v>0</v>
      </c>
      <c r="Y220" s="814">
        <v>50</v>
      </c>
      <c r="Z220" s="814">
        <v>45</v>
      </c>
      <c r="AA220" s="814">
        <v>45</v>
      </c>
      <c r="AB220" s="814">
        <f t="shared" si="77"/>
        <v>0</v>
      </c>
    </row>
    <row r="221" spans="1:28" x14ac:dyDescent="0.2">
      <c r="A221" s="909"/>
      <c r="B221" s="911"/>
      <c r="C221" s="910">
        <f>'Series 2700 Input'!C221</f>
        <v>0</v>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Input'!C222</f>
        <v>0</v>
      </c>
      <c r="D222" s="562" t="s">
        <v>30</v>
      </c>
      <c r="E222" s="812">
        <v>168.23</v>
      </c>
      <c r="F222" s="812">
        <v>153.15</v>
      </c>
      <c r="G222" s="812">
        <v>153.15</v>
      </c>
      <c r="H222" s="813">
        <f t="shared" si="72"/>
        <v>0</v>
      </c>
      <c r="I222" s="814">
        <v>50</v>
      </c>
      <c r="J222" s="814">
        <v>50</v>
      </c>
      <c r="K222" s="814">
        <v>50</v>
      </c>
      <c r="L222" s="814">
        <f t="shared" si="73"/>
        <v>0</v>
      </c>
      <c r="M222" s="812">
        <v>100.19</v>
      </c>
      <c r="N222" s="812">
        <v>100.19</v>
      </c>
      <c r="O222" s="812">
        <v>100.19</v>
      </c>
      <c r="P222" s="813">
        <f t="shared" si="74"/>
        <v>0</v>
      </c>
      <c r="Q222" s="817">
        <v>50</v>
      </c>
      <c r="R222" s="817">
        <v>50</v>
      </c>
      <c r="S222" s="817">
        <v>50</v>
      </c>
      <c r="T222" s="814">
        <f t="shared" si="75"/>
        <v>0</v>
      </c>
      <c r="U222" s="813">
        <v>184.55</v>
      </c>
      <c r="V222" s="813">
        <v>184.55</v>
      </c>
      <c r="W222" s="813">
        <v>165.95</v>
      </c>
      <c r="X222" s="813">
        <f t="shared" si="76"/>
        <v>0</v>
      </c>
      <c r="Y222" s="814">
        <v>65</v>
      </c>
      <c r="Z222" s="814">
        <v>60</v>
      </c>
      <c r="AA222" s="814">
        <v>60</v>
      </c>
      <c r="AB222" s="814">
        <f t="shared" si="77"/>
        <v>0</v>
      </c>
    </row>
    <row r="223" spans="1:28" x14ac:dyDescent="0.2">
      <c r="A223" s="909"/>
      <c r="B223" s="911"/>
      <c r="C223" s="910">
        <f>'Series 2700 Input'!C223</f>
        <v>0</v>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Input'!C224</f>
        <v>0</v>
      </c>
      <c r="D224" s="562" t="s">
        <v>30</v>
      </c>
      <c r="E224" s="812">
        <v>211.41</v>
      </c>
      <c r="F224" s="812">
        <v>192.77</v>
      </c>
      <c r="G224" s="812">
        <v>192.77</v>
      </c>
      <c r="H224" s="813">
        <f t="shared" si="72"/>
        <v>0</v>
      </c>
      <c r="I224" s="814">
        <v>50</v>
      </c>
      <c r="J224" s="814">
        <v>50</v>
      </c>
      <c r="K224" s="814">
        <v>50</v>
      </c>
      <c r="L224" s="814">
        <f t="shared" si="73"/>
        <v>0</v>
      </c>
      <c r="M224" s="812">
        <v>186.58</v>
      </c>
      <c r="N224" s="812">
        <v>186.58</v>
      </c>
      <c r="O224" s="812">
        <v>186.58</v>
      </c>
      <c r="P224" s="813">
        <f t="shared" si="74"/>
        <v>0</v>
      </c>
      <c r="Q224" s="817">
        <v>85</v>
      </c>
      <c r="R224" s="817">
        <v>85</v>
      </c>
      <c r="S224" s="817">
        <v>85</v>
      </c>
      <c r="T224" s="814">
        <f t="shared" si="75"/>
        <v>0</v>
      </c>
      <c r="U224" s="813">
        <v>290</v>
      </c>
      <c r="V224" s="813">
        <v>290</v>
      </c>
      <c r="W224" s="813">
        <v>261.82</v>
      </c>
      <c r="X224" s="813">
        <f t="shared" si="76"/>
        <v>0</v>
      </c>
      <c r="Y224" s="814">
        <v>250</v>
      </c>
      <c r="Z224" s="814">
        <v>250</v>
      </c>
      <c r="AA224" s="814">
        <v>250</v>
      </c>
      <c r="AB224" s="814">
        <f t="shared" si="77"/>
        <v>0</v>
      </c>
    </row>
    <row r="225" spans="1:28" x14ac:dyDescent="0.2">
      <c r="A225" s="909"/>
      <c r="B225" s="911"/>
      <c r="C225" s="910">
        <f>'Series 2700 Input'!C225</f>
        <v>0</v>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Input'!C226</f>
        <v>0</v>
      </c>
      <c r="D226" s="562" t="s">
        <v>30</v>
      </c>
      <c r="E226" s="812">
        <v>245.7</v>
      </c>
      <c r="F226" s="812">
        <v>222.01</v>
      </c>
      <c r="G226" s="812">
        <v>222.01</v>
      </c>
      <c r="H226" s="813">
        <f t="shared" si="72"/>
        <v>0</v>
      </c>
      <c r="I226" s="814">
        <v>50</v>
      </c>
      <c r="J226" s="814">
        <v>50</v>
      </c>
      <c r="K226" s="814">
        <v>50</v>
      </c>
      <c r="L226" s="814">
        <f t="shared" si="73"/>
        <v>0</v>
      </c>
      <c r="M226" s="812">
        <v>418.16</v>
      </c>
      <c r="N226" s="812">
        <v>418.16</v>
      </c>
      <c r="O226" s="812">
        <v>418.16</v>
      </c>
      <c r="P226" s="813">
        <f t="shared" si="74"/>
        <v>0</v>
      </c>
      <c r="Q226" s="817">
        <v>100</v>
      </c>
      <c r="R226" s="817">
        <v>100</v>
      </c>
      <c r="S226" s="817">
        <v>100</v>
      </c>
      <c r="T226" s="814">
        <f t="shared" si="75"/>
        <v>0</v>
      </c>
      <c r="U226" s="813">
        <v>430</v>
      </c>
      <c r="V226" s="813">
        <v>430</v>
      </c>
      <c r="W226" s="813">
        <v>389.09</v>
      </c>
      <c r="X226" s="813">
        <f t="shared" si="76"/>
        <v>0</v>
      </c>
      <c r="Y226" s="814">
        <v>270</v>
      </c>
      <c r="Z226" s="814">
        <v>270</v>
      </c>
      <c r="AA226" s="814">
        <v>270</v>
      </c>
      <c r="AB226" s="814">
        <f t="shared" si="77"/>
        <v>0</v>
      </c>
    </row>
    <row r="227" spans="1:28" x14ac:dyDescent="0.2">
      <c r="A227" s="909"/>
      <c r="B227" s="911"/>
      <c r="C227" s="910">
        <f>'Series 2700 Input'!C227</f>
        <v>0</v>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Input'!C228</f>
        <v>0</v>
      </c>
      <c r="D228" s="562" t="s">
        <v>30</v>
      </c>
      <c r="E228" s="812">
        <v>180.91</v>
      </c>
      <c r="F228" s="812">
        <v>131.16</v>
      </c>
      <c r="G228" s="812">
        <v>131.16</v>
      </c>
      <c r="H228" s="813">
        <f t="shared" si="72"/>
        <v>0</v>
      </c>
      <c r="I228" s="814">
        <v>50</v>
      </c>
      <c r="J228" s="814">
        <v>50</v>
      </c>
      <c r="K228" s="814">
        <v>50</v>
      </c>
      <c r="L228" s="814">
        <f t="shared" si="73"/>
        <v>0</v>
      </c>
      <c r="M228" s="812">
        <v>59.17</v>
      </c>
      <c r="N228" s="812">
        <v>59.17</v>
      </c>
      <c r="O228" s="812">
        <v>59.17</v>
      </c>
      <c r="P228" s="813">
        <f t="shared" si="74"/>
        <v>0</v>
      </c>
      <c r="Q228" s="817">
        <v>25</v>
      </c>
      <c r="R228" s="817">
        <v>25</v>
      </c>
      <c r="S228" s="817">
        <v>25</v>
      </c>
      <c r="T228" s="814">
        <f t="shared" si="75"/>
        <v>0</v>
      </c>
      <c r="U228" s="813">
        <v>148.18</v>
      </c>
      <c r="V228" s="813">
        <v>148.18</v>
      </c>
      <c r="W228" s="813">
        <v>132.88999999999999</v>
      </c>
      <c r="X228" s="813">
        <f t="shared" si="76"/>
        <v>0</v>
      </c>
      <c r="Y228" s="814">
        <v>45</v>
      </c>
      <c r="Z228" s="814">
        <v>40</v>
      </c>
      <c r="AA228" s="814">
        <v>40</v>
      </c>
      <c r="AB228" s="814">
        <f t="shared" si="77"/>
        <v>0</v>
      </c>
    </row>
    <row r="229" spans="1:28" x14ac:dyDescent="0.2">
      <c r="A229" s="909"/>
      <c r="B229" s="596"/>
      <c r="C229" s="330">
        <f>'Series 2700 Input'!C229</f>
        <v>0</v>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Input'!C230</f>
        <v>0</v>
      </c>
      <c r="D230" s="562" t="s">
        <v>30</v>
      </c>
      <c r="E230" s="812">
        <v>209.18</v>
      </c>
      <c r="F230" s="812">
        <v>167.73</v>
      </c>
      <c r="G230" s="812">
        <v>167.73</v>
      </c>
      <c r="H230" s="813">
        <f t="shared" ref="H230:H292" si="78">IF(ISBLANK($C230),"",IFERROR(IF($C230&lt;5,$C230*E230,IF(AND(5&lt;=$C230,$C230&lt;=10),$C230*F230,IF($C230&gt;10,$C230*G230,"No Offer"))),"No Offer"))</f>
        <v>0</v>
      </c>
      <c r="I230" s="814">
        <v>50</v>
      </c>
      <c r="J230" s="814">
        <v>50</v>
      </c>
      <c r="K230" s="814">
        <v>50</v>
      </c>
      <c r="L230" s="814">
        <f t="shared" ref="L230:L292" si="79">IF(ISBLANK($C230),"",IFERROR(IF($C230&lt;5,$C230*I230,IF(AND(5&lt;=$C230,$C230&lt;=10),$C230*J230,IF($C230&gt;10,$C230*K230,"No Offer"))),"No Offer"))</f>
        <v>0</v>
      </c>
      <c r="M230" s="812">
        <v>93.29</v>
      </c>
      <c r="N230" s="812">
        <v>93.29</v>
      </c>
      <c r="O230" s="812">
        <v>93.29</v>
      </c>
      <c r="P230" s="813">
        <f t="shared" ref="P230:P292" si="80">IF(ISBLANK($C230),"",IFERROR(IF($C230&lt;5,$C230*M230,IF(AND(5&lt;=$C230,$C230&lt;=10),$C230*N230,IF($C230&gt;10,$C230*O230,"No Offer"))),"No Offer"))</f>
        <v>0</v>
      </c>
      <c r="Q230" s="817">
        <v>30</v>
      </c>
      <c r="R230" s="817">
        <v>30</v>
      </c>
      <c r="S230" s="817">
        <v>30</v>
      </c>
      <c r="T230" s="814">
        <f t="shared" ref="T230:T292" si="81">IF(ISBLANK($C230),"",IFERROR(IF($C230&lt;5,$C230*Q230,IF(AND(5&lt;=$C230,$C230&lt;=10),$C230*R230,IF($C230&gt;10,$C230*S230,"No Offer"))),"No Offer"))</f>
        <v>0</v>
      </c>
      <c r="U230" s="813">
        <v>207.27</v>
      </c>
      <c r="V230" s="813">
        <v>207.27</v>
      </c>
      <c r="W230" s="813">
        <v>186.61</v>
      </c>
      <c r="X230" s="813">
        <f t="shared" ref="X230:X292" si="82">IF(ISBLANK($C230),"",IFERROR(IF($C230&lt;5,$C230*U230,IF(AND(5&lt;=$C230,$C230&lt;=10),$C230*V230,IF($C230&gt;10,$C230*W230,"No Offer"))),"No Offer"))</f>
        <v>0</v>
      </c>
      <c r="Y230" s="814">
        <v>50</v>
      </c>
      <c r="Z230" s="814">
        <v>45</v>
      </c>
      <c r="AA230" s="814">
        <v>45</v>
      </c>
      <c r="AB230" s="814">
        <f t="shared" ref="AB230:AB292" si="83">IF(ISBLANK($C230),"",IFERROR(IF($C230&lt;5,$C230*Y230,IF(AND(5&lt;=$C230,$C230&lt;=10),$C230*Z230,IF($C230&gt;10,$C230*AA230,"No Offer"))),"No Offer"))</f>
        <v>0</v>
      </c>
    </row>
    <row r="231" spans="1:28" x14ac:dyDescent="0.2">
      <c r="A231" s="909"/>
      <c r="B231" s="911"/>
      <c r="C231" s="910">
        <f>'Series 2700 Input'!C231</f>
        <v>0</v>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Input'!C232</f>
        <v>0</v>
      </c>
      <c r="D232" s="562" t="s">
        <v>30</v>
      </c>
      <c r="E232" s="812">
        <v>237.46</v>
      </c>
      <c r="F232" s="812">
        <v>206.38</v>
      </c>
      <c r="G232" s="812">
        <v>206.38</v>
      </c>
      <c r="H232" s="813">
        <f t="shared" si="78"/>
        <v>0</v>
      </c>
      <c r="I232" s="814">
        <v>50</v>
      </c>
      <c r="J232" s="814">
        <v>50</v>
      </c>
      <c r="K232" s="814">
        <v>50</v>
      </c>
      <c r="L232" s="814">
        <f t="shared" si="79"/>
        <v>0</v>
      </c>
      <c r="M232" s="812">
        <v>148.59</v>
      </c>
      <c r="N232" s="812">
        <v>148.59</v>
      </c>
      <c r="O232" s="812">
        <v>148.59</v>
      </c>
      <c r="P232" s="813">
        <f t="shared" si="80"/>
        <v>0</v>
      </c>
      <c r="Q232" s="817">
        <v>50</v>
      </c>
      <c r="R232" s="817">
        <v>50</v>
      </c>
      <c r="S232" s="817">
        <v>50</v>
      </c>
      <c r="T232" s="814">
        <f t="shared" si="81"/>
        <v>0</v>
      </c>
      <c r="U232" s="813">
        <v>320.91000000000003</v>
      </c>
      <c r="V232" s="813">
        <v>320.91000000000003</v>
      </c>
      <c r="W232" s="813">
        <v>289.92</v>
      </c>
      <c r="X232" s="813">
        <f t="shared" si="82"/>
        <v>0</v>
      </c>
      <c r="Y232" s="814">
        <v>65</v>
      </c>
      <c r="Z232" s="814">
        <v>60</v>
      </c>
      <c r="AA232" s="814">
        <v>60</v>
      </c>
      <c r="AB232" s="814">
        <f t="shared" si="83"/>
        <v>0</v>
      </c>
    </row>
    <row r="233" spans="1:28" x14ac:dyDescent="0.2">
      <c r="A233" s="909"/>
      <c r="B233" s="911"/>
      <c r="C233" s="910">
        <f>'Series 2700 Input'!C233</f>
        <v>0</v>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Input'!C234</f>
        <v>0</v>
      </c>
      <c r="D234" s="562" t="s">
        <v>30</v>
      </c>
      <c r="E234" s="812">
        <v>327.98</v>
      </c>
      <c r="F234" s="812">
        <v>285.35000000000002</v>
      </c>
      <c r="G234" s="812">
        <v>285.35000000000002</v>
      </c>
      <c r="H234" s="813">
        <f t="shared" si="78"/>
        <v>0</v>
      </c>
      <c r="I234" s="814">
        <v>50</v>
      </c>
      <c r="J234" s="814">
        <v>50</v>
      </c>
      <c r="K234" s="814">
        <v>50</v>
      </c>
      <c r="L234" s="814">
        <f t="shared" si="79"/>
        <v>0</v>
      </c>
      <c r="M234" s="812">
        <v>404.36</v>
      </c>
      <c r="N234" s="812">
        <v>404.36</v>
      </c>
      <c r="O234" s="812">
        <v>404.36</v>
      </c>
      <c r="P234" s="813">
        <f t="shared" si="80"/>
        <v>0</v>
      </c>
      <c r="Q234" s="817">
        <v>85</v>
      </c>
      <c r="R234" s="817">
        <v>85</v>
      </c>
      <c r="S234" s="817">
        <v>85</v>
      </c>
      <c r="T234" s="814">
        <f t="shared" si="81"/>
        <v>0</v>
      </c>
      <c r="U234" s="813">
        <v>518.64</v>
      </c>
      <c r="V234" s="813">
        <v>518.64</v>
      </c>
      <c r="W234" s="813">
        <v>469.67</v>
      </c>
      <c r="X234" s="813">
        <f t="shared" si="82"/>
        <v>0</v>
      </c>
      <c r="Y234" s="814">
        <v>250</v>
      </c>
      <c r="Z234" s="814">
        <v>250</v>
      </c>
      <c r="AA234" s="814">
        <v>250</v>
      </c>
      <c r="AB234" s="814">
        <f t="shared" si="83"/>
        <v>0</v>
      </c>
    </row>
    <row r="235" spans="1:28" x14ac:dyDescent="0.2">
      <c r="A235" s="909"/>
      <c r="B235" s="911"/>
      <c r="C235" s="910">
        <f>'Series 2700 Input'!C235</f>
        <v>0</v>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Input'!C236</f>
        <v>0</v>
      </c>
      <c r="D236" s="562" t="s">
        <v>30</v>
      </c>
      <c r="E236" s="812">
        <v>369.91</v>
      </c>
      <c r="F236" s="812">
        <v>327.27999999999997</v>
      </c>
      <c r="G236" s="812">
        <v>327.27999999999997</v>
      </c>
      <c r="H236" s="813">
        <f t="shared" si="78"/>
        <v>0</v>
      </c>
      <c r="I236" s="814">
        <v>50</v>
      </c>
      <c r="J236" s="814">
        <v>50</v>
      </c>
      <c r="K236" s="814">
        <v>50</v>
      </c>
      <c r="L236" s="814">
        <f t="shared" si="79"/>
        <v>0</v>
      </c>
      <c r="M236" s="812">
        <v>781.12</v>
      </c>
      <c r="N236" s="812">
        <v>781.12</v>
      </c>
      <c r="O236" s="812">
        <v>781.12</v>
      </c>
      <c r="P236" s="813">
        <f t="shared" si="80"/>
        <v>0</v>
      </c>
      <c r="Q236" s="817">
        <v>100</v>
      </c>
      <c r="R236" s="817">
        <v>100</v>
      </c>
      <c r="S236" s="817">
        <v>100</v>
      </c>
      <c r="T236" s="814">
        <f t="shared" si="81"/>
        <v>0</v>
      </c>
      <c r="U236" s="813">
        <v>770.91</v>
      </c>
      <c r="V236" s="813">
        <v>770.91</v>
      </c>
      <c r="W236" s="813">
        <v>699.01</v>
      </c>
      <c r="X236" s="813">
        <f t="shared" si="82"/>
        <v>0</v>
      </c>
      <c r="Y236" s="814">
        <v>270</v>
      </c>
      <c r="Z236" s="814">
        <v>270</v>
      </c>
      <c r="AA236" s="814">
        <v>270</v>
      </c>
      <c r="AB236" s="814">
        <f t="shared" si="83"/>
        <v>0</v>
      </c>
    </row>
    <row r="237" spans="1:28" x14ac:dyDescent="0.2">
      <c r="A237" s="909"/>
      <c r="B237" s="911"/>
      <c r="C237" s="910">
        <f>'Series 2700 Input'!C237</f>
        <v>0</v>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Input'!C238</f>
        <v>0</v>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Input'!C239</f>
        <v>0</v>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Input'!C240</f>
        <v>0</v>
      </c>
      <c r="D240" s="562" t="s">
        <v>30</v>
      </c>
      <c r="E240" s="812">
        <v>131.13</v>
      </c>
      <c r="F240" s="812">
        <v>112.47</v>
      </c>
      <c r="G240" s="812">
        <v>112.47</v>
      </c>
      <c r="H240" s="813">
        <f t="shared" si="78"/>
        <v>0</v>
      </c>
      <c r="I240" s="814">
        <v>50</v>
      </c>
      <c r="J240" s="814">
        <v>50</v>
      </c>
      <c r="K240" s="814">
        <v>50</v>
      </c>
      <c r="L240" s="814">
        <f t="shared" si="79"/>
        <v>0</v>
      </c>
      <c r="M240" s="812">
        <v>50.1</v>
      </c>
      <c r="N240" s="812">
        <v>50.1</v>
      </c>
      <c r="O240" s="812">
        <v>50.1</v>
      </c>
      <c r="P240" s="813">
        <f t="shared" si="80"/>
        <v>0</v>
      </c>
      <c r="Q240" s="817">
        <v>25</v>
      </c>
      <c r="R240" s="817">
        <v>25</v>
      </c>
      <c r="S240" s="817">
        <v>25</v>
      </c>
      <c r="T240" s="814">
        <f t="shared" si="81"/>
        <v>0</v>
      </c>
      <c r="U240" s="813">
        <v>91.27</v>
      </c>
      <c r="V240" s="813">
        <v>91.27</v>
      </c>
      <c r="W240" s="813">
        <v>81.150000000000006</v>
      </c>
      <c r="X240" s="813">
        <f t="shared" si="82"/>
        <v>0</v>
      </c>
      <c r="Y240" s="814">
        <v>45</v>
      </c>
      <c r="Z240" s="814">
        <v>40</v>
      </c>
      <c r="AA240" s="814">
        <v>40</v>
      </c>
      <c r="AB240" s="814">
        <f t="shared" si="83"/>
        <v>0</v>
      </c>
    </row>
    <row r="241" spans="1:28" x14ac:dyDescent="0.2">
      <c r="A241" s="909"/>
      <c r="B241" s="911"/>
      <c r="C241" s="910">
        <f>'Series 2700 Input'!C241</f>
        <v>0</v>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Input'!C242</f>
        <v>0</v>
      </c>
      <c r="D242" s="562" t="s">
        <v>30</v>
      </c>
      <c r="E242" s="812">
        <v>158.59</v>
      </c>
      <c r="F242" s="812">
        <v>134.9</v>
      </c>
      <c r="G242" s="812">
        <v>134.9</v>
      </c>
      <c r="H242" s="813">
        <f t="shared" si="78"/>
        <v>0</v>
      </c>
      <c r="I242" s="814">
        <v>50</v>
      </c>
      <c r="J242" s="814">
        <v>50</v>
      </c>
      <c r="K242" s="814">
        <v>50</v>
      </c>
      <c r="L242" s="814">
        <f t="shared" si="79"/>
        <v>0</v>
      </c>
      <c r="M242" s="812">
        <v>69.09</v>
      </c>
      <c r="N242" s="812">
        <v>69.09</v>
      </c>
      <c r="O242" s="812">
        <v>69.09</v>
      </c>
      <c r="P242" s="813">
        <f t="shared" si="80"/>
        <v>0</v>
      </c>
      <c r="Q242" s="817">
        <v>30</v>
      </c>
      <c r="R242" s="817">
        <v>30</v>
      </c>
      <c r="S242" s="817">
        <v>30</v>
      </c>
      <c r="T242" s="814">
        <f t="shared" si="81"/>
        <v>0</v>
      </c>
      <c r="U242" s="813">
        <v>145.82</v>
      </c>
      <c r="V242" s="813">
        <v>145.82</v>
      </c>
      <c r="W242" s="813">
        <v>130.75</v>
      </c>
      <c r="X242" s="813">
        <f t="shared" si="82"/>
        <v>0</v>
      </c>
      <c r="Y242" s="814">
        <v>50</v>
      </c>
      <c r="Z242" s="814">
        <v>45</v>
      </c>
      <c r="AA242" s="814">
        <v>45</v>
      </c>
      <c r="AB242" s="814">
        <f t="shared" si="83"/>
        <v>0</v>
      </c>
    </row>
    <row r="243" spans="1:28" x14ac:dyDescent="0.2">
      <c r="A243" s="909"/>
      <c r="B243" s="911"/>
      <c r="C243" s="910">
        <f>'Series 2700 Input'!C243</f>
        <v>0</v>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Input'!C244</f>
        <v>0</v>
      </c>
      <c r="D244" s="562" t="s">
        <v>30</v>
      </c>
      <c r="E244" s="812">
        <v>209.67</v>
      </c>
      <c r="F244" s="812">
        <v>178.58</v>
      </c>
      <c r="G244" s="812">
        <v>178.58</v>
      </c>
      <c r="H244" s="813">
        <f t="shared" si="78"/>
        <v>0</v>
      </c>
      <c r="I244" s="814">
        <v>50</v>
      </c>
      <c r="J244" s="814">
        <v>50</v>
      </c>
      <c r="K244" s="814">
        <v>50</v>
      </c>
      <c r="L244" s="814">
        <f t="shared" si="79"/>
        <v>0</v>
      </c>
      <c r="M244" s="812">
        <v>100.19</v>
      </c>
      <c r="N244" s="812">
        <v>100.19</v>
      </c>
      <c r="O244" s="812">
        <v>100.19</v>
      </c>
      <c r="P244" s="813">
        <f t="shared" si="80"/>
        <v>0</v>
      </c>
      <c r="Q244" s="817">
        <v>50</v>
      </c>
      <c r="R244" s="817">
        <v>50</v>
      </c>
      <c r="S244" s="817">
        <v>50</v>
      </c>
      <c r="T244" s="814">
        <f t="shared" si="81"/>
        <v>0</v>
      </c>
      <c r="U244" s="813">
        <v>209.09</v>
      </c>
      <c r="V244" s="813">
        <v>209.09</v>
      </c>
      <c r="W244" s="813">
        <v>188.26</v>
      </c>
      <c r="X244" s="813">
        <f t="shared" si="82"/>
        <v>0</v>
      </c>
      <c r="Y244" s="814">
        <v>65</v>
      </c>
      <c r="Z244" s="814">
        <v>60</v>
      </c>
      <c r="AA244" s="814">
        <v>60</v>
      </c>
      <c r="AB244" s="814">
        <f t="shared" si="83"/>
        <v>0</v>
      </c>
    </row>
    <row r="245" spans="1:28" x14ac:dyDescent="0.2">
      <c r="A245" s="909"/>
      <c r="B245" s="911"/>
      <c r="C245" s="910">
        <f>'Series 2700 Input'!C245</f>
        <v>0</v>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Input'!C246</f>
        <v>0</v>
      </c>
      <c r="D246" s="562" t="s">
        <v>30</v>
      </c>
      <c r="E246" s="812">
        <v>315.31</v>
      </c>
      <c r="F246" s="812">
        <v>272.69</v>
      </c>
      <c r="G246" s="812">
        <v>272.69</v>
      </c>
      <c r="H246" s="813">
        <f t="shared" si="78"/>
        <v>0</v>
      </c>
      <c r="I246" s="814">
        <v>50</v>
      </c>
      <c r="J246" s="814">
        <v>50</v>
      </c>
      <c r="K246" s="814">
        <v>50</v>
      </c>
      <c r="L246" s="814">
        <f t="shared" si="79"/>
        <v>0</v>
      </c>
      <c r="M246" s="812">
        <v>186.58</v>
      </c>
      <c r="N246" s="812">
        <v>186.58</v>
      </c>
      <c r="O246" s="812">
        <v>186.58</v>
      </c>
      <c r="P246" s="813">
        <f t="shared" si="80"/>
        <v>0</v>
      </c>
      <c r="Q246" s="817">
        <v>85</v>
      </c>
      <c r="R246" s="817">
        <v>85</v>
      </c>
      <c r="S246" s="817">
        <v>85</v>
      </c>
      <c r="T246" s="814">
        <f t="shared" si="81"/>
        <v>0</v>
      </c>
      <c r="U246" s="813">
        <v>320.91000000000003</v>
      </c>
      <c r="V246" s="813">
        <v>320.91000000000003</v>
      </c>
      <c r="W246" s="813">
        <v>289.92</v>
      </c>
      <c r="X246" s="813">
        <f t="shared" si="82"/>
        <v>0</v>
      </c>
      <c r="Y246" s="814">
        <v>250</v>
      </c>
      <c r="Z246" s="814">
        <v>250</v>
      </c>
      <c r="AA246" s="814">
        <v>250</v>
      </c>
      <c r="AB246" s="814">
        <f t="shared" si="83"/>
        <v>0</v>
      </c>
    </row>
    <row r="247" spans="1:28" x14ac:dyDescent="0.2">
      <c r="A247" s="909"/>
      <c r="B247" s="911"/>
      <c r="C247" s="910">
        <f>'Series 2700 Input'!C247</f>
        <v>0</v>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Input'!C248</f>
        <v>0</v>
      </c>
      <c r="D248" s="562" t="s">
        <v>30</v>
      </c>
      <c r="E248" s="812">
        <v>363.99</v>
      </c>
      <c r="F248" s="812">
        <v>301.82</v>
      </c>
      <c r="G248" s="812">
        <v>301.82</v>
      </c>
      <c r="H248" s="813">
        <f t="shared" si="78"/>
        <v>0</v>
      </c>
      <c r="I248" s="814">
        <v>50</v>
      </c>
      <c r="J248" s="814">
        <v>50</v>
      </c>
      <c r="K248" s="814">
        <v>50</v>
      </c>
      <c r="L248" s="814">
        <f t="shared" si="79"/>
        <v>0</v>
      </c>
      <c r="M248" s="812">
        <v>418.16</v>
      </c>
      <c r="N248" s="812">
        <v>418.16</v>
      </c>
      <c r="O248" s="812">
        <v>418.16</v>
      </c>
      <c r="P248" s="813">
        <f t="shared" si="80"/>
        <v>0</v>
      </c>
      <c r="Q248" s="817">
        <v>100</v>
      </c>
      <c r="R248" s="817">
        <v>100</v>
      </c>
      <c r="S248" s="817">
        <v>100</v>
      </c>
      <c r="T248" s="814">
        <f t="shared" si="81"/>
        <v>0</v>
      </c>
      <c r="U248" s="813">
        <v>466.36</v>
      </c>
      <c r="V248" s="813">
        <v>466.36</v>
      </c>
      <c r="W248" s="813">
        <v>422.15</v>
      </c>
      <c r="X248" s="813">
        <f t="shared" si="82"/>
        <v>0</v>
      </c>
      <c r="Y248" s="814">
        <v>270</v>
      </c>
      <c r="Z248" s="814">
        <v>270</v>
      </c>
      <c r="AA248" s="814">
        <v>270</v>
      </c>
      <c r="AB248" s="814">
        <f t="shared" si="83"/>
        <v>0</v>
      </c>
    </row>
    <row r="249" spans="1:28" x14ac:dyDescent="0.2">
      <c r="A249" s="909"/>
      <c r="B249" s="911"/>
      <c r="C249" s="910">
        <f>'Series 2700 Input'!C249</f>
        <v>0</v>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Input'!C250</f>
        <v>0</v>
      </c>
      <c r="D250" s="562" t="s">
        <v>30</v>
      </c>
      <c r="E250" s="812">
        <v>149.82</v>
      </c>
      <c r="F250" s="812">
        <v>131.16</v>
      </c>
      <c r="G250" s="812">
        <v>131.16</v>
      </c>
      <c r="H250" s="813">
        <f t="shared" si="78"/>
        <v>0</v>
      </c>
      <c r="I250" s="814">
        <v>50</v>
      </c>
      <c r="J250" s="814">
        <v>50</v>
      </c>
      <c r="K250" s="814">
        <v>50</v>
      </c>
      <c r="L250" s="814">
        <f t="shared" si="79"/>
        <v>0</v>
      </c>
      <c r="M250" s="812">
        <v>59.17</v>
      </c>
      <c r="N250" s="812">
        <v>59.17</v>
      </c>
      <c r="O250" s="812">
        <v>59.17</v>
      </c>
      <c r="P250" s="813">
        <f t="shared" si="80"/>
        <v>0</v>
      </c>
      <c r="Q250" s="817">
        <v>25</v>
      </c>
      <c r="R250" s="817">
        <v>25</v>
      </c>
      <c r="S250" s="817">
        <v>25</v>
      </c>
      <c r="T250" s="814">
        <f t="shared" si="81"/>
        <v>0</v>
      </c>
      <c r="U250" s="813">
        <v>173.09</v>
      </c>
      <c r="V250" s="813">
        <v>173.09</v>
      </c>
      <c r="W250" s="813">
        <v>155.54</v>
      </c>
      <c r="X250" s="813">
        <f t="shared" si="82"/>
        <v>0</v>
      </c>
      <c r="Y250" s="814">
        <v>45</v>
      </c>
      <c r="Z250" s="814">
        <v>40</v>
      </c>
      <c r="AA250" s="814">
        <v>40</v>
      </c>
      <c r="AB250" s="814">
        <f t="shared" si="83"/>
        <v>0</v>
      </c>
    </row>
    <row r="251" spans="1:28" x14ac:dyDescent="0.2">
      <c r="A251" s="909"/>
      <c r="B251" s="911"/>
      <c r="C251" s="910">
        <f>'Series 2700 Input'!C251</f>
        <v>0</v>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Input'!C252</f>
        <v>0</v>
      </c>
      <c r="D252" s="562" t="s">
        <v>30</v>
      </c>
      <c r="E252" s="812">
        <v>191.42</v>
      </c>
      <c r="F252" s="812">
        <v>167.73</v>
      </c>
      <c r="G252" s="812">
        <v>167.73</v>
      </c>
      <c r="H252" s="813">
        <f t="shared" si="78"/>
        <v>0</v>
      </c>
      <c r="I252" s="814">
        <v>50</v>
      </c>
      <c r="J252" s="814">
        <v>50</v>
      </c>
      <c r="K252" s="814">
        <v>50</v>
      </c>
      <c r="L252" s="814">
        <f t="shared" si="79"/>
        <v>0</v>
      </c>
      <c r="M252" s="812">
        <v>93.29</v>
      </c>
      <c r="N252" s="812">
        <v>93.29</v>
      </c>
      <c r="O252" s="812">
        <v>93.29</v>
      </c>
      <c r="P252" s="813">
        <f t="shared" si="80"/>
        <v>0</v>
      </c>
      <c r="Q252" s="817">
        <v>30</v>
      </c>
      <c r="R252" s="817">
        <v>30</v>
      </c>
      <c r="S252" s="817">
        <v>30</v>
      </c>
      <c r="T252" s="814">
        <f t="shared" si="81"/>
        <v>0</v>
      </c>
      <c r="U252" s="813">
        <v>254.91</v>
      </c>
      <c r="V252" s="813">
        <v>254.91</v>
      </c>
      <c r="W252" s="813">
        <v>229.92</v>
      </c>
      <c r="X252" s="813">
        <f t="shared" si="82"/>
        <v>0</v>
      </c>
      <c r="Y252" s="814">
        <v>50</v>
      </c>
      <c r="Z252" s="814">
        <v>45</v>
      </c>
      <c r="AA252" s="814">
        <v>45</v>
      </c>
      <c r="AB252" s="814">
        <f t="shared" si="83"/>
        <v>0</v>
      </c>
    </row>
    <row r="253" spans="1:28" x14ac:dyDescent="0.2">
      <c r="A253" s="909"/>
      <c r="B253" s="911"/>
      <c r="C253" s="910">
        <f>'Series 2700 Input'!C253</f>
        <v>0</v>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Input'!C254</f>
        <v>0</v>
      </c>
      <c r="D254" s="562" t="s">
        <v>30</v>
      </c>
      <c r="E254" s="812">
        <v>237.46</v>
      </c>
      <c r="F254" s="812">
        <v>206.38</v>
      </c>
      <c r="G254" s="812">
        <v>206.38</v>
      </c>
      <c r="H254" s="813">
        <f t="shared" si="78"/>
        <v>0</v>
      </c>
      <c r="I254" s="814">
        <v>50</v>
      </c>
      <c r="J254" s="814">
        <v>50</v>
      </c>
      <c r="K254" s="814">
        <v>50</v>
      </c>
      <c r="L254" s="814">
        <f t="shared" si="79"/>
        <v>0</v>
      </c>
      <c r="M254" s="812">
        <v>148.59</v>
      </c>
      <c r="N254" s="812">
        <v>148.59</v>
      </c>
      <c r="O254" s="812">
        <v>148.59</v>
      </c>
      <c r="P254" s="813">
        <f t="shared" si="80"/>
        <v>0</v>
      </c>
      <c r="Q254" s="817">
        <v>50</v>
      </c>
      <c r="R254" s="817">
        <v>50</v>
      </c>
      <c r="S254" s="817">
        <v>50</v>
      </c>
      <c r="T254" s="814">
        <f t="shared" si="81"/>
        <v>0</v>
      </c>
      <c r="U254" s="813">
        <v>375.45</v>
      </c>
      <c r="V254" s="813">
        <v>375.45</v>
      </c>
      <c r="W254" s="813">
        <v>339.5</v>
      </c>
      <c r="X254" s="813">
        <f t="shared" si="82"/>
        <v>0</v>
      </c>
      <c r="Y254" s="814">
        <v>65</v>
      </c>
      <c r="Z254" s="814">
        <v>60</v>
      </c>
      <c r="AA254" s="814">
        <v>60</v>
      </c>
      <c r="AB254" s="814">
        <f t="shared" si="83"/>
        <v>0</v>
      </c>
    </row>
    <row r="255" spans="1:28" x14ac:dyDescent="0.2">
      <c r="A255" s="909"/>
      <c r="B255" s="911"/>
      <c r="C255" s="910">
        <f>'Series 2700 Input'!C255</f>
        <v>0</v>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Input'!C256</f>
        <v>0</v>
      </c>
      <c r="D256" s="562" t="s">
        <v>30</v>
      </c>
      <c r="E256" s="812">
        <v>366.34</v>
      </c>
      <c r="F256" s="812">
        <v>323.70999999999998</v>
      </c>
      <c r="G256" s="812">
        <v>323.70999999999998</v>
      </c>
      <c r="H256" s="813">
        <f t="shared" si="78"/>
        <v>0</v>
      </c>
      <c r="I256" s="814">
        <v>50</v>
      </c>
      <c r="J256" s="814">
        <v>50</v>
      </c>
      <c r="K256" s="814">
        <v>50</v>
      </c>
      <c r="L256" s="814">
        <f t="shared" si="79"/>
        <v>0</v>
      </c>
      <c r="M256" s="812">
        <v>404.36</v>
      </c>
      <c r="N256" s="812">
        <v>404.36</v>
      </c>
      <c r="O256" s="812">
        <v>404.36</v>
      </c>
      <c r="P256" s="813">
        <f t="shared" si="80"/>
        <v>0</v>
      </c>
      <c r="Q256" s="817">
        <v>85</v>
      </c>
      <c r="R256" s="817">
        <v>85</v>
      </c>
      <c r="S256" s="817">
        <v>85</v>
      </c>
      <c r="T256" s="814">
        <f t="shared" si="81"/>
        <v>0</v>
      </c>
      <c r="U256" s="813">
        <v>548.17999999999995</v>
      </c>
      <c r="V256" s="813">
        <v>548.17999999999995</v>
      </c>
      <c r="W256" s="813">
        <v>496.53</v>
      </c>
      <c r="X256" s="813">
        <f t="shared" si="82"/>
        <v>0</v>
      </c>
      <c r="Y256" s="814">
        <v>250</v>
      </c>
      <c r="Z256" s="814">
        <v>250</v>
      </c>
      <c r="AA256" s="814">
        <v>250</v>
      </c>
      <c r="AB256" s="814">
        <f t="shared" si="83"/>
        <v>0</v>
      </c>
    </row>
    <row r="257" spans="1:28" x14ac:dyDescent="0.2">
      <c r="A257" s="909"/>
      <c r="B257" s="911"/>
      <c r="C257" s="910">
        <f>'Series 2700 Input'!C257</f>
        <v>0</v>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Input'!C258</f>
        <v>0</v>
      </c>
      <c r="D258" s="562" t="s">
        <v>30</v>
      </c>
      <c r="E258" s="812">
        <v>426.39</v>
      </c>
      <c r="F258" s="812">
        <v>364.22</v>
      </c>
      <c r="G258" s="812">
        <v>364.22</v>
      </c>
      <c r="H258" s="813">
        <f t="shared" si="78"/>
        <v>0</v>
      </c>
      <c r="I258" s="814">
        <v>50</v>
      </c>
      <c r="J258" s="814">
        <v>50</v>
      </c>
      <c r="K258" s="814">
        <v>50</v>
      </c>
      <c r="L258" s="814">
        <f t="shared" si="79"/>
        <v>0</v>
      </c>
      <c r="M258" s="812">
        <v>781.12</v>
      </c>
      <c r="N258" s="812">
        <v>781.12</v>
      </c>
      <c r="O258" s="812">
        <v>781.12</v>
      </c>
      <c r="P258" s="813">
        <f t="shared" si="80"/>
        <v>0</v>
      </c>
      <c r="Q258" s="817">
        <v>100</v>
      </c>
      <c r="R258" s="817">
        <v>100</v>
      </c>
      <c r="S258" s="817">
        <v>100</v>
      </c>
      <c r="T258" s="814">
        <f t="shared" si="81"/>
        <v>0</v>
      </c>
      <c r="U258" s="813">
        <v>807.27</v>
      </c>
      <c r="V258" s="813">
        <v>807.27</v>
      </c>
      <c r="W258" s="813">
        <v>732.06</v>
      </c>
      <c r="X258" s="813">
        <f t="shared" si="82"/>
        <v>0</v>
      </c>
      <c r="Y258" s="814">
        <v>270</v>
      </c>
      <c r="Z258" s="814">
        <v>270</v>
      </c>
      <c r="AA258" s="814">
        <v>270</v>
      </c>
      <c r="AB258" s="814">
        <f t="shared" si="83"/>
        <v>0</v>
      </c>
    </row>
    <row r="259" spans="1:28" x14ac:dyDescent="0.2">
      <c r="A259" s="316"/>
      <c r="B259" s="558"/>
      <c r="C259" s="318">
        <f>'Series 2700 Input'!C259</f>
        <v>0</v>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Input'!C260</f>
        <v>0</v>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Input'!C261</f>
        <v>0</v>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Input'!C262</f>
        <v>0</v>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Input'!C263</f>
        <v>0</v>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Input'!C264</f>
        <v>0</v>
      </c>
      <c r="D264" s="562" t="s">
        <v>30</v>
      </c>
      <c r="E264" s="812">
        <v>95.49</v>
      </c>
      <c r="F264" s="812">
        <v>83.05</v>
      </c>
      <c r="G264" s="812">
        <v>83.05</v>
      </c>
      <c r="H264" s="813">
        <f t="shared" si="78"/>
        <v>0</v>
      </c>
      <c r="I264" s="814">
        <v>50</v>
      </c>
      <c r="J264" s="814">
        <v>50</v>
      </c>
      <c r="K264" s="814">
        <v>50</v>
      </c>
      <c r="L264" s="814">
        <f t="shared" si="79"/>
        <v>0</v>
      </c>
      <c r="M264" s="812">
        <v>50.1</v>
      </c>
      <c r="N264" s="812">
        <v>50.1</v>
      </c>
      <c r="O264" s="812">
        <v>50.1</v>
      </c>
      <c r="P264" s="813">
        <f t="shared" si="80"/>
        <v>0</v>
      </c>
      <c r="Q264" s="817">
        <v>25</v>
      </c>
      <c r="R264" s="817">
        <v>25</v>
      </c>
      <c r="S264" s="817">
        <v>25</v>
      </c>
      <c r="T264" s="814">
        <f t="shared" si="81"/>
        <v>0</v>
      </c>
      <c r="U264" s="813">
        <v>48.18</v>
      </c>
      <c r="V264" s="813">
        <v>48.18</v>
      </c>
      <c r="W264" s="813">
        <v>41.98</v>
      </c>
      <c r="X264" s="813">
        <f t="shared" si="82"/>
        <v>0</v>
      </c>
      <c r="Y264" s="814">
        <v>45</v>
      </c>
      <c r="Z264" s="814">
        <v>40</v>
      </c>
      <c r="AA264" s="814">
        <v>40</v>
      </c>
      <c r="AB264" s="814">
        <f t="shared" si="83"/>
        <v>0</v>
      </c>
    </row>
    <row r="265" spans="1:28" x14ac:dyDescent="0.2">
      <c r="A265" s="909"/>
      <c r="B265" s="911"/>
      <c r="C265" s="910">
        <f>'Series 2700 Input'!C265</f>
        <v>0</v>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Input'!C266</f>
        <v>0</v>
      </c>
      <c r="D266" s="562" t="s">
        <v>30</v>
      </c>
      <c r="E266" s="812">
        <v>113</v>
      </c>
      <c r="F266" s="812">
        <v>102.57</v>
      </c>
      <c r="G266" s="812">
        <v>102.57</v>
      </c>
      <c r="H266" s="813">
        <f t="shared" si="78"/>
        <v>0</v>
      </c>
      <c r="I266" s="814">
        <v>50</v>
      </c>
      <c r="J266" s="814">
        <v>50</v>
      </c>
      <c r="K266" s="814">
        <v>50</v>
      </c>
      <c r="L266" s="814">
        <f t="shared" si="79"/>
        <v>0</v>
      </c>
      <c r="M266" s="812">
        <v>69.09</v>
      </c>
      <c r="N266" s="812">
        <v>69.09</v>
      </c>
      <c r="O266" s="812">
        <v>69.09</v>
      </c>
      <c r="P266" s="813">
        <f t="shared" si="80"/>
        <v>0</v>
      </c>
      <c r="Q266" s="817">
        <v>30</v>
      </c>
      <c r="R266" s="817">
        <v>30</v>
      </c>
      <c r="S266" s="817">
        <v>30</v>
      </c>
      <c r="T266" s="814">
        <f t="shared" si="81"/>
        <v>0</v>
      </c>
      <c r="U266" s="813">
        <v>82.27</v>
      </c>
      <c r="V266" s="813">
        <v>82.27</v>
      </c>
      <c r="W266" s="813">
        <v>72.97</v>
      </c>
      <c r="X266" s="813">
        <f t="shared" si="82"/>
        <v>0</v>
      </c>
      <c r="Y266" s="814">
        <v>50</v>
      </c>
      <c r="Z266" s="814">
        <v>45</v>
      </c>
      <c r="AA266" s="814">
        <v>45</v>
      </c>
      <c r="AB266" s="814">
        <f t="shared" si="83"/>
        <v>0</v>
      </c>
    </row>
    <row r="267" spans="1:28" x14ac:dyDescent="0.2">
      <c r="A267" s="909"/>
      <c r="B267" s="911"/>
      <c r="C267" s="910">
        <f>'Series 2700 Input'!C267</f>
        <v>0</v>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Input'!C268</f>
        <v>0</v>
      </c>
      <c r="D268" s="562" t="s">
        <v>30</v>
      </c>
      <c r="E268" s="812">
        <v>139.94999999999999</v>
      </c>
      <c r="F268" s="812">
        <v>124.87</v>
      </c>
      <c r="G268" s="812">
        <v>124.87</v>
      </c>
      <c r="H268" s="813">
        <f t="shared" si="78"/>
        <v>0</v>
      </c>
      <c r="I268" s="814">
        <v>50</v>
      </c>
      <c r="J268" s="814">
        <v>50</v>
      </c>
      <c r="K268" s="814">
        <v>50</v>
      </c>
      <c r="L268" s="814">
        <f t="shared" si="79"/>
        <v>0</v>
      </c>
      <c r="M268" s="812">
        <v>100.19</v>
      </c>
      <c r="N268" s="812">
        <v>100.19</v>
      </c>
      <c r="O268" s="812">
        <v>100.19</v>
      </c>
      <c r="P268" s="813">
        <f t="shared" si="80"/>
        <v>0</v>
      </c>
      <c r="Q268" s="817">
        <v>50</v>
      </c>
      <c r="R268" s="817">
        <v>50</v>
      </c>
      <c r="S268" s="817">
        <v>50</v>
      </c>
      <c r="T268" s="814">
        <f t="shared" si="81"/>
        <v>0</v>
      </c>
      <c r="U268" s="813">
        <v>166.36</v>
      </c>
      <c r="V268" s="813">
        <v>166.36</v>
      </c>
      <c r="W268" s="813">
        <v>149.41999999999999</v>
      </c>
      <c r="X268" s="813">
        <f t="shared" si="82"/>
        <v>0</v>
      </c>
      <c r="Y268" s="814">
        <v>65</v>
      </c>
      <c r="Z268" s="814">
        <v>60</v>
      </c>
      <c r="AA268" s="814">
        <v>60</v>
      </c>
      <c r="AB268" s="814">
        <f t="shared" si="83"/>
        <v>0</v>
      </c>
    </row>
    <row r="269" spans="1:28" x14ac:dyDescent="0.2">
      <c r="A269" s="909"/>
      <c r="B269" s="911"/>
      <c r="C269" s="910">
        <f>'Series 2700 Input'!C269</f>
        <v>0</v>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Input'!C270</f>
        <v>0</v>
      </c>
      <c r="D270" s="562" t="s">
        <v>30</v>
      </c>
      <c r="E270" s="812">
        <v>101.14</v>
      </c>
      <c r="F270" s="812">
        <v>90.71</v>
      </c>
      <c r="G270" s="812">
        <v>90.71</v>
      </c>
      <c r="H270" s="813">
        <f t="shared" si="78"/>
        <v>0</v>
      </c>
      <c r="I270" s="814">
        <v>50</v>
      </c>
      <c r="J270" s="814">
        <v>50</v>
      </c>
      <c r="K270" s="814">
        <v>50</v>
      </c>
      <c r="L270" s="814">
        <f t="shared" si="79"/>
        <v>0</v>
      </c>
      <c r="M270" s="812">
        <v>59.17</v>
      </c>
      <c r="N270" s="812">
        <v>59.17</v>
      </c>
      <c r="O270" s="812">
        <v>59.17</v>
      </c>
      <c r="P270" s="813">
        <f t="shared" si="80"/>
        <v>0</v>
      </c>
      <c r="Q270" s="817">
        <v>25</v>
      </c>
      <c r="R270" s="817">
        <v>25</v>
      </c>
      <c r="S270" s="817">
        <v>25</v>
      </c>
      <c r="T270" s="814">
        <f t="shared" si="81"/>
        <v>0</v>
      </c>
      <c r="U270" s="813">
        <v>75.45</v>
      </c>
      <c r="V270" s="813">
        <v>75.45</v>
      </c>
      <c r="W270" s="813">
        <v>66.77</v>
      </c>
      <c r="X270" s="813">
        <f t="shared" si="82"/>
        <v>0</v>
      </c>
      <c r="Y270" s="814">
        <v>45</v>
      </c>
      <c r="Z270" s="814">
        <v>40</v>
      </c>
      <c r="AA270" s="814">
        <v>40</v>
      </c>
      <c r="AB270" s="814">
        <f t="shared" si="83"/>
        <v>0</v>
      </c>
    </row>
    <row r="271" spans="1:28" x14ac:dyDescent="0.2">
      <c r="A271" s="909"/>
      <c r="B271" s="911"/>
      <c r="C271" s="910">
        <f>'Series 2700 Input'!C271</f>
        <v>0</v>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Input'!C272</f>
        <v>0</v>
      </c>
      <c r="D272" s="562" t="s">
        <v>30</v>
      </c>
      <c r="E272" s="812">
        <v>119.79</v>
      </c>
      <c r="F272" s="812">
        <v>107.35</v>
      </c>
      <c r="G272" s="812">
        <v>107.35</v>
      </c>
      <c r="H272" s="813">
        <f t="shared" si="78"/>
        <v>0</v>
      </c>
      <c r="I272" s="814">
        <v>50</v>
      </c>
      <c r="J272" s="814">
        <v>50</v>
      </c>
      <c r="K272" s="814">
        <v>50</v>
      </c>
      <c r="L272" s="814">
        <f t="shared" si="79"/>
        <v>0</v>
      </c>
      <c r="M272" s="812">
        <v>93.29</v>
      </c>
      <c r="N272" s="812">
        <v>93.29</v>
      </c>
      <c r="O272" s="812">
        <v>93.29</v>
      </c>
      <c r="P272" s="813">
        <f t="shared" si="80"/>
        <v>0</v>
      </c>
      <c r="Q272" s="817">
        <v>30</v>
      </c>
      <c r="R272" s="817">
        <v>30</v>
      </c>
      <c r="S272" s="817">
        <v>30</v>
      </c>
      <c r="T272" s="814">
        <f t="shared" si="81"/>
        <v>0</v>
      </c>
      <c r="U272" s="813">
        <v>120.91</v>
      </c>
      <c r="V272" s="813">
        <v>120.91</v>
      </c>
      <c r="W272" s="813">
        <v>108.1</v>
      </c>
      <c r="X272" s="813">
        <f t="shared" si="82"/>
        <v>0</v>
      </c>
      <c r="Y272" s="814">
        <v>50</v>
      </c>
      <c r="Z272" s="814">
        <v>45</v>
      </c>
      <c r="AA272" s="814">
        <v>45</v>
      </c>
      <c r="AB272" s="814">
        <f t="shared" si="83"/>
        <v>0</v>
      </c>
    </row>
    <row r="273" spans="1:28" x14ac:dyDescent="0.2">
      <c r="A273" s="909"/>
      <c r="B273" s="911"/>
      <c r="C273" s="910">
        <f>'Series 2700 Input'!C273</f>
        <v>0</v>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Input'!C274</f>
        <v>0</v>
      </c>
      <c r="D274" s="562" t="s">
        <v>30</v>
      </c>
      <c r="E274" s="812">
        <v>159.9</v>
      </c>
      <c r="F274" s="812">
        <v>141.24</v>
      </c>
      <c r="G274" s="812">
        <v>141.24</v>
      </c>
      <c r="H274" s="813">
        <f t="shared" si="78"/>
        <v>0</v>
      </c>
      <c r="I274" s="814">
        <v>50</v>
      </c>
      <c r="J274" s="814">
        <v>50</v>
      </c>
      <c r="K274" s="814">
        <v>50</v>
      </c>
      <c r="L274" s="814">
        <f t="shared" si="79"/>
        <v>0</v>
      </c>
      <c r="M274" s="812">
        <v>148.59</v>
      </c>
      <c r="N274" s="812">
        <v>148.59</v>
      </c>
      <c r="O274" s="812">
        <v>148.59</v>
      </c>
      <c r="P274" s="813">
        <f t="shared" si="80"/>
        <v>0</v>
      </c>
      <c r="Q274" s="817">
        <v>50</v>
      </c>
      <c r="R274" s="817">
        <v>50</v>
      </c>
      <c r="S274" s="817">
        <v>50</v>
      </c>
      <c r="T274" s="814">
        <f t="shared" si="81"/>
        <v>0</v>
      </c>
      <c r="U274" s="813">
        <v>220.91</v>
      </c>
      <c r="V274" s="813">
        <v>220.91</v>
      </c>
      <c r="W274" s="813">
        <v>199.01</v>
      </c>
      <c r="X274" s="813">
        <f t="shared" si="82"/>
        <v>0</v>
      </c>
      <c r="Y274" s="814">
        <v>65</v>
      </c>
      <c r="Z274" s="814">
        <v>60</v>
      </c>
      <c r="AA274" s="814">
        <v>60</v>
      </c>
      <c r="AB274" s="814">
        <f t="shared" si="83"/>
        <v>0</v>
      </c>
    </row>
    <row r="275" spans="1:28" x14ac:dyDescent="0.2">
      <c r="A275" s="909"/>
      <c r="B275" s="911"/>
      <c r="C275" s="910">
        <f>'Series 2700 Input'!C275</f>
        <v>0</v>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Input'!C276</f>
        <v>0</v>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Input'!C277</f>
        <v>0</v>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Input'!C278</f>
        <v>0</v>
      </c>
      <c r="D278" s="906" t="s">
        <v>30</v>
      </c>
      <c r="E278" s="812">
        <v>126.58</v>
      </c>
      <c r="F278" s="812">
        <v>107.93</v>
      </c>
      <c r="G278" s="812">
        <v>107.93</v>
      </c>
      <c r="H278" s="813">
        <f t="shared" si="78"/>
        <v>0</v>
      </c>
      <c r="I278" s="814">
        <v>50</v>
      </c>
      <c r="J278" s="814">
        <v>50</v>
      </c>
      <c r="K278" s="814">
        <v>50</v>
      </c>
      <c r="L278" s="814">
        <f t="shared" si="79"/>
        <v>0</v>
      </c>
      <c r="M278" s="812">
        <v>50.1</v>
      </c>
      <c r="N278" s="812">
        <v>50.1</v>
      </c>
      <c r="O278" s="812">
        <v>50.1</v>
      </c>
      <c r="P278" s="813">
        <f t="shared" si="80"/>
        <v>0</v>
      </c>
      <c r="Q278" s="817">
        <v>25</v>
      </c>
      <c r="R278" s="817">
        <v>25</v>
      </c>
      <c r="S278" s="817">
        <v>25</v>
      </c>
      <c r="T278" s="814">
        <f t="shared" si="81"/>
        <v>0</v>
      </c>
      <c r="U278" s="813">
        <v>84.55</v>
      </c>
      <c r="V278" s="813">
        <v>84.55</v>
      </c>
      <c r="W278" s="813">
        <v>75.05</v>
      </c>
      <c r="X278" s="813">
        <f t="shared" si="82"/>
        <v>0</v>
      </c>
      <c r="Y278" s="814">
        <v>45</v>
      </c>
      <c r="Z278" s="814">
        <v>40</v>
      </c>
      <c r="AA278" s="814">
        <v>40</v>
      </c>
      <c r="AB278" s="814">
        <f t="shared" si="83"/>
        <v>0</v>
      </c>
    </row>
    <row r="279" spans="1:28" s="692" customFormat="1" ht="12.75" customHeight="1" x14ac:dyDescent="0.2">
      <c r="A279" s="909"/>
      <c r="B279" s="912"/>
      <c r="C279" s="913">
        <f>'Series 2700 Input'!C279</f>
        <v>0</v>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Input'!C280</f>
        <v>0</v>
      </c>
      <c r="D280" s="562" t="s">
        <v>30</v>
      </c>
      <c r="E280" s="812">
        <v>151.77000000000001</v>
      </c>
      <c r="F280" s="812">
        <v>128.08000000000001</v>
      </c>
      <c r="G280" s="812">
        <v>128.08000000000001</v>
      </c>
      <c r="H280" s="813">
        <f t="shared" si="78"/>
        <v>0</v>
      </c>
      <c r="I280" s="814">
        <v>50</v>
      </c>
      <c r="J280" s="814">
        <v>50</v>
      </c>
      <c r="K280" s="814">
        <v>50</v>
      </c>
      <c r="L280" s="814">
        <f t="shared" si="79"/>
        <v>0</v>
      </c>
      <c r="M280" s="812">
        <v>69.09</v>
      </c>
      <c r="N280" s="812">
        <v>69.09</v>
      </c>
      <c r="O280" s="812">
        <v>69.09</v>
      </c>
      <c r="P280" s="813">
        <f t="shared" si="80"/>
        <v>0</v>
      </c>
      <c r="Q280" s="817">
        <v>30</v>
      </c>
      <c r="R280" s="817">
        <v>30</v>
      </c>
      <c r="S280" s="817">
        <v>30</v>
      </c>
      <c r="T280" s="814">
        <f t="shared" si="81"/>
        <v>0</v>
      </c>
      <c r="U280" s="813">
        <v>132.27000000000001</v>
      </c>
      <c r="V280" s="813">
        <v>132.27000000000001</v>
      </c>
      <c r="W280" s="813">
        <v>118.43</v>
      </c>
      <c r="X280" s="813">
        <f t="shared" si="82"/>
        <v>0</v>
      </c>
      <c r="Y280" s="814">
        <v>50</v>
      </c>
      <c r="Z280" s="814">
        <v>45</v>
      </c>
      <c r="AA280" s="814">
        <v>45</v>
      </c>
      <c r="AB280" s="814">
        <f t="shared" si="83"/>
        <v>0</v>
      </c>
    </row>
    <row r="281" spans="1:28" s="692" customFormat="1" ht="12.75" customHeight="1" x14ac:dyDescent="0.2">
      <c r="A281" s="909"/>
      <c r="B281" s="912"/>
      <c r="C281" s="913">
        <f>'Series 2700 Input'!C281</f>
        <v>0</v>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Input'!C282</f>
        <v>0</v>
      </c>
      <c r="D282" s="562" t="s">
        <v>30</v>
      </c>
      <c r="E282" s="812">
        <v>181.39</v>
      </c>
      <c r="F282" s="812">
        <v>150.31</v>
      </c>
      <c r="G282" s="812">
        <v>150.31</v>
      </c>
      <c r="H282" s="813">
        <f t="shared" si="78"/>
        <v>0</v>
      </c>
      <c r="I282" s="814">
        <v>50</v>
      </c>
      <c r="J282" s="814">
        <v>50</v>
      </c>
      <c r="K282" s="814">
        <v>50</v>
      </c>
      <c r="L282" s="814">
        <f t="shared" si="79"/>
        <v>0</v>
      </c>
      <c r="M282" s="812">
        <v>100.19</v>
      </c>
      <c r="N282" s="812">
        <v>100.19</v>
      </c>
      <c r="O282" s="812">
        <v>100.19</v>
      </c>
      <c r="P282" s="813">
        <f t="shared" si="80"/>
        <v>0</v>
      </c>
      <c r="Q282" s="817">
        <v>50</v>
      </c>
      <c r="R282" s="817">
        <v>50</v>
      </c>
      <c r="S282" s="817">
        <v>50</v>
      </c>
      <c r="T282" s="814">
        <f t="shared" si="81"/>
        <v>0</v>
      </c>
      <c r="U282" s="813">
        <v>193.64</v>
      </c>
      <c r="V282" s="813">
        <v>193.64</v>
      </c>
      <c r="W282" s="813">
        <v>174.22</v>
      </c>
      <c r="X282" s="813">
        <f t="shared" si="82"/>
        <v>0</v>
      </c>
      <c r="Y282" s="814">
        <v>65</v>
      </c>
      <c r="Z282" s="814">
        <v>60</v>
      </c>
      <c r="AA282" s="814">
        <v>60</v>
      </c>
      <c r="AB282" s="814">
        <f t="shared" si="83"/>
        <v>0</v>
      </c>
    </row>
    <row r="283" spans="1:28" s="692" customFormat="1" x14ac:dyDescent="0.2">
      <c r="A283" s="909"/>
      <c r="B283" s="912"/>
      <c r="C283" s="913">
        <f>'Series 2700 Input'!C283</f>
        <v>0</v>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Input'!C284</f>
        <v>0</v>
      </c>
      <c r="D284" s="562" t="s">
        <v>30</v>
      </c>
      <c r="E284" s="812">
        <v>136.16999999999999</v>
      </c>
      <c r="F284" s="812">
        <v>117.52</v>
      </c>
      <c r="G284" s="812">
        <v>117.52</v>
      </c>
      <c r="H284" s="813">
        <f t="shared" si="78"/>
        <v>0</v>
      </c>
      <c r="I284" s="814">
        <v>50</v>
      </c>
      <c r="J284" s="814">
        <v>50</v>
      </c>
      <c r="K284" s="814">
        <v>50</v>
      </c>
      <c r="L284" s="814">
        <f t="shared" si="79"/>
        <v>0</v>
      </c>
      <c r="M284" s="812">
        <v>59.17</v>
      </c>
      <c r="N284" s="812">
        <v>59.17</v>
      </c>
      <c r="O284" s="812">
        <v>59.17</v>
      </c>
      <c r="P284" s="813">
        <f t="shared" si="80"/>
        <v>0</v>
      </c>
      <c r="Q284" s="817">
        <v>25</v>
      </c>
      <c r="R284" s="817">
        <v>25</v>
      </c>
      <c r="S284" s="817">
        <v>25</v>
      </c>
      <c r="T284" s="814">
        <f t="shared" si="81"/>
        <v>0</v>
      </c>
      <c r="U284" s="813">
        <v>109.55</v>
      </c>
      <c r="V284" s="813">
        <v>109.55</v>
      </c>
      <c r="W284" s="813">
        <v>97.77</v>
      </c>
      <c r="X284" s="813">
        <f t="shared" si="82"/>
        <v>0</v>
      </c>
      <c r="Y284" s="814">
        <v>45</v>
      </c>
      <c r="Z284" s="814">
        <v>40</v>
      </c>
      <c r="AA284" s="814">
        <v>40</v>
      </c>
      <c r="AB284" s="814">
        <f t="shared" si="83"/>
        <v>0</v>
      </c>
    </row>
    <row r="285" spans="1:28" s="692" customFormat="1" ht="12.75" customHeight="1" x14ac:dyDescent="0.2">
      <c r="A285" s="909"/>
      <c r="B285" s="912"/>
      <c r="C285" s="913">
        <f>'Series 2700 Input'!C285</f>
        <v>0</v>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Input'!C286</f>
        <v>0</v>
      </c>
      <c r="D286" s="562" t="s">
        <v>30</v>
      </c>
      <c r="E286" s="812">
        <v>161.35</v>
      </c>
      <c r="F286" s="812">
        <v>137.66999999999999</v>
      </c>
      <c r="G286" s="812">
        <v>137.66999999999999</v>
      </c>
      <c r="H286" s="813">
        <f t="shared" si="78"/>
        <v>0</v>
      </c>
      <c r="I286" s="814">
        <v>50</v>
      </c>
      <c r="J286" s="814">
        <v>50</v>
      </c>
      <c r="K286" s="814">
        <v>50</v>
      </c>
      <c r="L286" s="814">
        <f t="shared" si="79"/>
        <v>0</v>
      </c>
      <c r="M286" s="812">
        <v>93.29</v>
      </c>
      <c r="N286" s="812">
        <v>93.29</v>
      </c>
      <c r="O286" s="812">
        <v>93.29</v>
      </c>
      <c r="P286" s="813">
        <f t="shared" si="80"/>
        <v>0</v>
      </c>
      <c r="Q286" s="817">
        <v>30</v>
      </c>
      <c r="R286" s="817">
        <v>30</v>
      </c>
      <c r="S286" s="817">
        <v>30</v>
      </c>
      <c r="T286" s="814">
        <f t="shared" si="81"/>
        <v>0</v>
      </c>
      <c r="U286" s="813">
        <v>157.27000000000001</v>
      </c>
      <c r="V286" s="813">
        <v>157.27000000000001</v>
      </c>
      <c r="W286" s="813">
        <v>141.15</v>
      </c>
      <c r="X286" s="813">
        <f t="shared" si="82"/>
        <v>0</v>
      </c>
      <c r="Y286" s="814">
        <v>50</v>
      </c>
      <c r="Z286" s="814">
        <v>45</v>
      </c>
      <c r="AA286" s="814">
        <v>45</v>
      </c>
      <c r="AB286" s="814">
        <f t="shared" si="83"/>
        <v>0</v>
      </c>
    </row>
    <row r="287" spans="1:28" s="692" customFormat="1" ht="12.75" customHeight="1" x14ac:dyDescent="0.2">
      <c r="A287" s="909"/>
      <c r="B287" s="912"/>
      <c r="C287" s="913">
        <f>'Series 2700 Input'!C287</f>
        <v>0</v>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Input'!C288</f>
        <v>0</v>
      </c>
      <c r="D288" s="562" t="s">
        <v>30</v>
      </c>
      <c r="E288" s="812">
        <v>190.99</v>
      </c>
      <c r="F288" s="812">
        <v>159.9</v>
      </c>
      <c r="G288" s="812">
        <v>159.9</v>
      </c>
      <c r="H288" s="813">
        <f t="shared" si="78"/>
        <v>0</v>
      </c>
      <c r="I288" s="814">
        <v>50</v>
      </c>
      <c r="J288" s="814">
        <v>50</v>
      </c>
      <c r="K288" s="814">
        <v>50</v>
      </c>
      <c r="L288" s="814">
        <f t="shared" si="79"/>
        <v>0</v>
      </c>
      <c r="M288" s="812">
        <v>148.59</v>
      </c>
      <c r="N288" s="812">
        <v>148.59</v>
      </c>
      <c r="O288" s="812">
        <v>148.59</v>
      </c>
      <c r="P288" s="813">
        <f t="shared" si="80"/>
        <v>0</v>
      </c>
      <c r="Q288" s="817">
        <v>50</v>
      </c>
      <c r="R288" s="817">
        <v>50</v>
      </c>
      <c r="S288" s="817">
        <v>50</v>
      </c>
      <c r="T288" s="814">
        <f t="shared" si="81"/>
        <v>0</v>
      </c>
      <c r="U288" s="813">
        <v>245.91</v>
      </c>
      <c r="V288" s="813">
        <v>245.91</v>
      </c>
      <c r="W288" s="813">
        <v>221.74</v>
      </c>
      <c r="X288" s="813">
        <f t="shared" si="82"/>
        <v>0</v>
      </c>
      <c r="Y288" s="814">
        <v>65</v>
      </c>
      <c r="Z288" s="814">
        <v>60</v>
      </c>
      <c r="AA288" s="814">
        <v>60</v>
      </c>
      <c r="AB288" s="814">
        <f t="shared" si="83"/>
        <v>0</v>
      </c>
    </row>
    <row r="289" spans="1:28" x14ac:dyDescent="0.2">
      <c r="A289" s="909"/>
      <c r="B289" s="911"/>
      <c r="C289" s="910">
        <f>'Series 2700 Input'!C289</f>
        <v>0</v>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Input'!C290</f>
        <v>0</v>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Input'!C291</f>
        <v>0</v>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Input'!C292</f>
        <v>0</v>
      </c>
      <c r="D292" s="562" t="s">
        <v>30</v>
      </c>
      <c r="E292" s="812">
        <v>90.71</v>
      </c>
      <c r="F292" s="812">
        <v>83.05</v>
      </c>
      <c r="G292" s="812">
        <v>83.05</v>
      </c>
      <c r="H292" s="813">
        <f t="shared" si="78"/>
        <v>0</v>
      </c>
      <c r="I292" s="814">
        <v>50</v>
      </c>
      <c r="J292" s="814">
        <v>50</v>
      </c>
      <c r="K292" s="814">
        <v>50</v>
      </c>
      <c r="L292" s="814">
        <f t="shared" si="79"/>
        <v>0</v>
      </c>
      <c r="M292" s="812">
        <v>50.1</v>
      </c>
      <c r="N292" s="812">
        <v>50.1</v>
      </c>
      <c r="O292" s="812">
        <v>50.1</v>
      </c>
      <c r="P292" s="813">
        <f t="shared" si="80"/>
        <v>0</v>
      </c>
      <c r="Q292" s="817">
        <v>25</v>
      </c>
      <c r="R292" s="817">
        <v>25</v>
      </c>
      <c r="S292" s="817">
        <v>25</v>
      </c>
      <c r="T292" s="814">
        <f t="shared" si="81"/>
        <v>0</v>
      </c>
      <c r="U292" s="813">
        <v>48.18</v>
      </c>
      <c r="V292" s="813">
        <v>48.18</v>
      </c>
      <c r="W292" s="813">
        <v>41.98</v>
      </c>
      <c r="X292" s="813">
        <f t="shared" si="82"/>
        <v>0</v>
      </c>
      <c r="Y292" s="814">
        <v>45</v>
      </c>
      <c r="Z292" s="814">
        <v>40</v>
      </c>
      <c r="AA292" s="814">
        <v>40</v>
      </c>
      <c r="AB292" s="814">
        <f t="shared" si="83"/>
        <v>0</v>
      </c>
    </row>
    <row r="293" spans="1:28" x14ac:dyDescent="0.2">
      <c r="A293" s="909"/>
      <c r="B293" s="596"/>
      <c r="C293" s="330">
        <f>'Series 2700 Input'!C293</f>
        <v>0</v>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Input'!C294</f>
        <v>0</v>
      </c>
      <c r="D294" s="562" t="s">
        <v>30</v>
      </c>
      <c r="E294" s="812">
        <v>113</v>
      </c>
      <c r="F294" s="812">
        <v>102.57</v>
      </c>
      <c r="G294" s="812">
        <v>102.57</v>
      </c>
      <c r="H294" s="813">
        <f t="shared" ref="H294:H354" si="84">IF(ISBLANK($C294),"",IFERROR(IF($C294&lt;5,$C294*E294,IF(AND(5&lt;=$C294,$C294&lt;=10),$C294*F294,IF($C294&gt;10,$C294*G294,"No Offer"))),"No Offer"))</f>
        <v>0</v>
      </c>
      <c r="I294" s="814">
        <v>50</v>
      </c>
      <c r="J294" s="814">
        <v>50</v>
      </c>
      <c r="K294" s="814">
        <v>50</v>
      </c>
      <c r="L294" s="814">
        <f t="shared" ref="L294:L354" si="85">IF(ISBLANK($C294),"",IFERROR(IF($C294&lt;5,$C294*I294,IF(AND(5&lt;=$C294,$C294&lt;=10),$C294*J294,IF($C294&gt;10,$C294*K294,"No Offer"))),"No Offer"))</f>
        <v>0</v>
      </c>
      <c r="M294" s="812">
        <v>69.09</v>
      </c>
      <c r="N294" s="812">
        <v>69.09</v>
      </c>
      <c r="O294" s="812">
        <v>69.09</v>
      </c>
      <c r="P294" s="813">
        <f t="shared" ref="P294:P354" si="86">IF(ISBLANK($C294),"",IFERROR(IF($C294&lt;5,$C294*M294,IF(AND(5&lt;=$C294,$C294&lt;=10),$C294*N294,IF($C294&gt;10,$C294*O294,"No Offer"))),"No Offer"))</f>
        <v>0</v>
      </c>
      <c r="Q294" s="817">
        <v>30</v>
      </c>
      <c r="R294" s="817">
        <v>30</v>
      </c>
      <c r="S294" s="817">
        <v>30</v>
      </c>
      <c r="T294" s="814">
        <f t="shared" ref="T294:T354" si="87">IF(ISBLANK($C294),"",IFERROR(IF($C294&lt;5,$C294*Q294,IF(AND(5&lt;=$C294,$C294&lt;=10),$C294*R294,IF($C294&gt;10,$C294*S294,"No Offer"))),"No Offer"))</f>
        <v>0</v>
      </c>
      <c r="U294" s="813">
        <v>82.27</v>
      </c>
      <c r="V294" s="813">
        <v>82.27</v>
      </c>
      <c r="W294" s="813">
        <v>72.97</v>
      </c>
      <c r="X294" s="813">
        <f t="shared" ref="X294:X354" si="88">IF(ISBLANK($C294),"",IFERROR(IF($C294&lt;5,$C294*U294,IF(AND(5&lt;=$C294,$C294&lt;=10),$C294*V294,IF($C294&gt;10,$C294*W294,"No Offer"))),"No Offer"))</f>
        <v>0</v>
      </c>
      <c r="Y294" s="814">
        <v>50</v>
      </c>
      <c r="Z294" s="814">
        <v>45</v>
      </c>
      <c r="AA294" s="814">
        <v>45</v>
      </c>
      <c r="AB294" s="814">
        <f t="shared" ref="AB294:AB354" si="89">IF(ISBLANK($C294),"",IFERROR(IF($C294&lt;5,$C294*Y294,IF(AND(5&lt;=$C294,$C294&lt;=10),$C294*Z294,IF($C294&gt;10,$C294*AA294,"No Offer"))),"No Offer"))</f>
        <v>0</v>
      </c>
    </row>
    <row r="295" spans="1:28" x14ac:dyDescent="0.2">
      <c r="A295" s="909"/>
      <c r="B295" s="911"/>
      <c r="C295" s="910">
        <f>'Series 2700 Input'!C295</f>
        <v>0</v>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Input'!C296</f>
        <v>0</v>
      </c>
      <c r="D296" s="562" t="s">
        <v>30</v>
      </c>
      <c r="E296" s="812">
        <v>124.87</v>
      </c>
      <c r="F296" s="812">
        <v>124.87</v>
      </c>
      <c r="G296" s="812">
        <v>124.87</v>
      </c>
      <c r="H296" s="813">
        <f t="shared" si="84"/>
        <v>0</v>
      </c>
      <c r="I296" s="814">
        <v>50</v>
      </c>
      <c r="J296" s="814">
        <v>50</v>
      </c>
      <c r="K296" s="814">
        <v>50</v>
      </c>
      <c r="L296" s="814">
        <f t="shared" si="85"/>
        <v>0</v>
      </c>
      <c r="M296" s="812">
        <v>100.19</v>
      </c>
      <c r="N296" s="812">
        <v>100.19</v>
      </c>
      <c r="O296" s="812">
        <v>100.19</v>
      </c>
      <c r="P296" s="813">
        <f t="shared" si="86"/>
        <v>0</v>
      </c>
      <c r="Q296" s="817">
        <v>50</v>
      </c>
      <c r="R296" s="817">
        <v>50</v>
      </c>
      <c r="S296" s="817">
        <v>50</v>
      </c>
      <c r="T296" s="814">
        <f t="shared" si="87"/>
        <v>0</v>
      </c>
      <c r="U296" s="813">
        <v>166.36</v>
      </c>
      <c r="V296" s="813">
        <v>166.36</v>
      </c>
      <c r="W296" s="813">
        <v>149.41999999999999</v>
      </c>
      <c r="X296" s="813">
        <f t="shared" si="88"/>
        <v>0</v>
      </c>
      <c r="Y296" s="814">
        <v>65</v>
      </c>
      <c r="Z296" s="814">
        <v>60</v>
      </c>
      <c r="AA296" s="814">
        <v>60</v>
      </c>
      <c r="AB296" s="814">
        <f t="shared" si="89"/>
        <v>0</v>
      </c>
    </row>
    <row r="297" spans="1:28" x14ac:dyDescent="0.2">
      <c r="A297" s="909"/>
      <c r="B297" s="911"/>
      <c r="C297" s="910">
        <f>'Series 2700 Input'!C297</f>
        <v>0</v>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Input'!C298</f>
        <v>0</v>
      </c>
      <c r="D298" s="562" t="s">
        <v>30</v>
      </c>
      <c r="E298" s="812">
        <v>185.9</v>
      </c>
      <c r="F298" s="812">
        <v>167.25</v>
      </c>
      <c r="G298" s="812">
        <v>167.25</v>
      </c>
      <c r="H298" s="813">
        <f t="shared" si="84"/>
        <v>0</v>
      </c>
      <c r="I298" s="814">
        <v>50</v>
      </c>
      <c r="J298" s="814">
        <v>50</v>
      </c>
      <c r="K298" s="814">
        <v>50</v>
      </c>
      <c r="L298" s="814">
        <f t="shared" si="85"/>
        <v>0</v>
      </c>
      <c r="M298" s="812">
        <v>186.58</v>
      </c>
      <c r="N298" s="812">
        <v>186.58</v>
      </c>
      <c r="O298" s="812">
        <v>186.58</v>
      </c>
      <c r="P298" s="813">
        <f t="shared" si="86"/>
        <v>0</v>
      </c>
      <c r="Q298" s="817">
        <v>85</v>
      </c>
      <c r="R298" s="817">
        <v>85</v>
      </c>
      <c r="S298" s="817">
        <v>85</v>
      </c>
      <c r="T298" s="814">
        <f t="shared" si="87"/>
        <v>0</v>
      </c>
      <c r="U298" s="813">
        <v>352.73</v>
      </c>
      <c r="V298" s="813">
        <v>352.73</v>
      </c>
      <c r="W298" s="813">
        <v>318.85000000000002</v>
      </c>
      <c r="X298" s="813">
        <f t="shared" si="88"/>
        <v>0</v>
      </c>
      <c r="Y298" s="814">
        <v>250</v>
      </c>
      <c r="Z298" s="814">
        <v>250</v>
      </c>
      <c r="AA298" s="814">
        <v>250</v>
      </c>
      <c r="AB298" s="814">
        <f t="shared" si="89"/>
        <v>0</v>
      </c>
    </row>
    <row r="299" spans="1:28" x14ac:dyDescent="0.2">
      <c r="A299" s="909"/>
      <c r="B299" s="911"/>
      <c r="C299" s="910">
        <f>'Series 2700 Input'!C299</f>
        <v>0</v>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Input'!C300</f>
        <v>0</v>
      </c>
      <c r="D300" s="562" t="s">
        <v>30</v>
      </c>
      <c r="E300" s="812">
        <v>214.5</v>
      </c>
      <c r="F300" s="812">
        <v>190.82</v>
      </c>
      <c r="G300" s="812">
        <v>190.82</v>
      </c>
      <c r="H300" s="813">
        <f t="shared" si="84"/>
        <v>0</v>
      </c>
      <c r="I300" s="814">
        <v>50</v>
      </c>
      <c r="J300" s="814">
        <v>50</v>
      </c>
      <c r="K300" s="814">
        <v>50</v>
      </c>
      <c r="L300" s="814">
        <f t="shared" si="85"/>
        <v>0</v>
      </c>
      <c r="M300" s="812">
        <v>418.16</v>
      </c>
      <c r="N300" s="812">
        <v>418.16</v>
      </c>
      <c r="O300" s="812">
        <v>418.16</v>
      </c>
      <c r="P300" s="813">
        <f t="shared" si="86"/>
        <v>0</v>
      </c>
      <c r="Q300" s="817">
        <v>100</v>
      </c>
      <c r="R300" s="817">
        <v>100</v>
      </c>
      <c r="S300" s="817">
        <v>100</v>
      </c>
      <c r="T300" s="814">
        <f t="shared" si="87"/>
        <v>0</v>
      </c>
      <c r="U300" s="813">
        <v>539.09</v>
      </c>
      <c r="V300" s="813">
        <v>539.09</v>
      </c>
      <c r="W300" s="813">
        <v>488.26</v>
      </c>
      <c r="X300" s="813">
        <f t="shared" si="88"/>
        <v>0</v>
      </c>
      <c r="Y300" s="814">
        <v>270</v>
      </c>
      <c r="Z300" s="814">
        <v>270</v>
      </c>
      <c r="AA300" s="814">
        <v>270</v>
      </c>
      <c r="AB300" s="814">
        <f t="shared" si="89"/>
        <v>0</v>
      </c>
    </row>
    <row r="301" spans="1:28" x14ac:dyDescent="0.2">
      <c r="A301" s="909"/>
      <c r="B301" s="911"/>
      <c r="C301" s="910">
        <f>'Series 2700 Input'!C301</f>
        <v>0</v>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Input'!C302</f>
        <v>0</v>
      </c>
      <c r="D302" s="562" t="s">
        <v>30</v>
      </c>
      <c r="E302" s="812">
        <v>101.14</v>
      </c>
      <c r="F302" s="812">
        <v>90.71</v>
      </c>
      <c r="G302" s="812">
        <v>90.71</v>
      </c>
      <c r="H302" s="813">
        <f t="shared" si="84"/>
        <v>0</v>
      </c>
      <c r="I302" s="814">
        <v>50</v>
      </c>
      <c r="J302" s="814">
        <v>50</v>
      </c>
      <c r="K302" s="814">
        <v>50</v>
      </c>
      <c r="L302" s="814">
        <f t="shared" si="85"/>
        <v>0</v>
      </c>
      <c r="M302" s="812">
        <v>59.17</v>
      </c>
      <c r="N302" s="812">
        <v>59.17</v>
      </c>
      <c r="O302" s="812">
        <v>59.17</v>
      </c>
      <c r="P302" s="813">
        <f t="shared" si="86"/>
        <v>0</v>
      </c>
      <c r="Q302" s="817">
        <v>25</v>
      </c>
      <c r="R302" s="817">
        <v>25</v>
      </c>
      <c r="S302" s="817">
        <v>25</v>
      </c>
      <c r="T302" s="814">
        <f t="shared" si="87"/>
        <v>0</v>
      </c>
      <c r="U302" s="813">
        <v>75.45</v>
      </c>
      <c r="V302" s="813">
        <v>75.45</v>
      </c>
      <c r="W302" s="813">
        <v>66.77</v>
      </c>
      <c r="X302" s="813">
        <f t="shared" si="88"/>
        <v>0</v>
      </c>
      <c r="Y302" s="814">
        <v>45</v>
      </c>
      <c r="Z302" s="814">
        <v>40</v>
      </c>
      <c r="AA302" s="814">
        <v>40</v>
      </c>
      <c r="AB302" s="814">
        <f t="shared" si="89"/>
        <v>0</v>
      </c>
    </row>
    <row r="303" spans="1:28" x14ac:dyDescent="0.2">
      <c r="A303" s="909"/>
      <c r="B303" s="596"/>
      <c r="C303" s="330">
        <f>'Series 2700 Input'!C303</f>
        <v>0</v>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Input'!C304</f>
        <v>0</v>
      </c>
      <c r="D304" s="562" t="s">
        <v>30</v>
      </c>
      <c r="E304" s="812">
        <v>119.79</v>
      </c>
      <c r="F304" s="812">
        <v>107.35</v>
      </c>
      <c r="G304" s="812">
        <v>107.35</v>
      </c>
      <c r="H304" s="813">
        <f t="shared" si="84"/>
        <v>0</v>
      </c>
      <c r="I304" s="814">
        <v>50</v>
      </c>
      <c r="J304" s="814">
        <v>50</v>
      </c>
      <c r="K304" s="814">
        <v>50</v>
      </c>
      <c r="L304" s="814">
        <f t="shared" si="85"/>
        <v>0</v>
      </c>
      <c r="M304" s="812">
        <v>93.29</v>
      </c>
      <c r="N304" s="812">
        <v>93.29</v>
      </c>
      <c r="O304" s="812">
        <v>93.29</v>
      </c>
      <c r="P304" s="813">
        <f t="shared" si="86"/>
        <v>0</v>
      </c>
      <c r="Q304" s="817">
        <v>30</v>
      </c>
      <c r="R304" s="817">
        <v>30</v>
      </c>
      <c r="S304" s="817">
        <v>30</v>
      </c>
      <c r="T304" s="814">
        <f t="shared" si="87"/>
        <v>0</v>
      </c>
      <c r="U304" s="813">
        <v>120.91</v>
      </c>
      <c r="V304" s="813">
        <v>120.91</v>
      </c>
      <c r="W304" s="813">
        <v>108.1</v>
      </c>
      <c r="X304" s="813">
        <f t="shared" si="88"/>
        <v>0</v>
      </c>
      <c r="Y304" s="814">
        <v>50</v>
      </c>
      <c r="Z304" s="814">
        <v>45</v>
      </c>
      <c r="AA304" s="814">
        <v>45</v>
      </c>
      <c r="AB304" s="814">
        <f t="shared" si="89"/>
        <v>0</v>
      </c>
    </row>
    <row r="305" spans="1:28" x14ac:dyDescent="0.2">
      <c r="A305" s="909"/>
      <c r="B305" s="911"/>
      <c r="C305" s="910">
        <f>'Series 2700 Input'!C305</f>
        <v>0</v>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Input'!C306</f>
        <v>0</v>
      </c>
      <c r="D306" s="562" t="s">
        <v>30</v>
      </c>
      <c r="E306" s="812">
        <v>159.9</v>
      </c>
      <c r="F306" s="812">
        <v>141.24</v>
      </c>
      <c r="G306" s="812">
        <v>141.24</v>
      </c>
      <c r="H306" s="813">
        <f t="shared" si="84"/>
        <v>0</v>
      </c>
      <c r="I306" s="814">
        <v>50</v>
      </c>
      <c r="J306" s="814">
        <v>50</v>
      </c>
      <c r="K306" s="814">
        <v>50</v>
      </c>
      <c r="L306" s="814">
        <f t="shared" si="85"/>
        <v>0</v>
      </c>
      <c r="M306" s="812">
        <v>148.59</v>
      </c>
      <c r="N306" s="812">
        <v>148.59</v>
      </c>
      <c r="O306" s="812">
        <v>148.59</v>
      </c>
      <c r="P306" s="813">
        <f t="shared" si="86"/>
        <v>0</v>
      </c>
      <c r="Q306" s="817">
        <v>50</v>
      </c>
      <c r="R306" s="817">
        <v>50</v>
      </c>
      <c r="S306" s="817">
        <v>50</v>
      </c>
      <c r="T306" s="814">
        <f t="shared" si="87"/>
        <v>0</v>
      </c>
      <c r="U306" s="813">
        <v>220.91</v>
      </c>
      <c r="V306" s="813">
        <v>220.91</v>
      </c>
      <c r="W306" s="813">
        <v>199.01</v>
      </c>
      <c r="X306" s="813">
        <f t="shared" si="88"/>
        <v>0</v>
      </c>
      <c r="Y306" s="814">
        <v>65</v>
      </c>
      <c r="Z306" s="814">
        <v>60</v>
      </c>
      <c r="AA306" s="814">
        <v>60</v>
      </c>
      <c r="AB306" s="814">
        <f t="shared" si="89"/>
        <v>0</v>
      </c>
    </row>
    <row r="307" spans="1:28" x14ac:dyDescent="0.2">
      <c r="A307" s="909"/>
      <c r="B307" s="911"/>
      <c r="C307" s="910">
        <f>'Series 2700 Input'!C307</f>
        <v>0</v>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Input'!C308</f>
        <v>0</v>
      </c>
      <c r="D308" s="562" t="s">
        <v>30</v>
      </c>
      <c r="E308" s="812">
        <v>207.39</v>
      </c>
      <c r="F308" s="812">
        <v>176.31</v>
      </c>
      <c r="G308" s="812">
        <v>176.31</v>
      </c>
      <c r="H308" s="813">
        <f t="shared" si="84"/>
        <v>0</v>
      </c>
      <c r="I308" s="814">
        <v>50</v>
      </c>
      <c r="J308" s="814">
        <v>50</v>
      </c>
      <c r="K308" s="814">
        <v>50</v>
      </c>
      <c r="L308" s="814">
        <f t="shared" si="85"/>
        <v>0</v>
      </c>
      <c r="M308" s="812">
        <v>404.36</v>
      </c>
      <c r="N308" s="812">
        <v>404.36</v>
      </c>
      <c r="O308" s="812">
        <v>404.36</v>
      </c>
      <c r="P308" s="813">
        <f t="shared" si="86"/>
        <v>0</v>
      </c>
      <c r="Q308" s="817">
        <v>85</v>
      </c>
      <c r="R308" s="817">
        <v>85</v>
      </c>
      <c r="S308" s="817">
        <v>85</v>
      </c>
      <c r="T308" s="814">
        <f t="shared" si="87"/>
        <v>0</v>
      </c>
      <c r="U308" s="813">
        <v>411.82</v>
      </c>
      <c r="V308" s="813">
        <v>411.82</v>
      </c>
      <c r="W308" s="813">
        <v>372.56</v>
      </c>
      <c r="X308" s="813">
        <f t="shared" si="88"/>
        <v>0</v>
      </c>
      <c r="Y308" s="814">
        <v>250</v>
      </c>
      <c r="Z308" s="814">
        <v>250</v>
      </c>
      <c r="AA308" s="814">
        <v>250</v>
      </c>
      <c r="AB308" s="814">
        <f t="shared" si="89"/>
        <v>0</v>
      </c>
    </row>
    <row r="309" spans="1:28" x14ac:dyDescent="0.2">
      <c r="A309" s="909"/>
      <c r="B309" s="911"/>
      <c r="C309" s="910">
        <f>'Series 2700 Input'!C309</f>
        <v>0</v>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Input'!C310</f>
        <v>0</v>
      </c>
      <c r="D310" s="562" t="s">
        <v>30</v>
      </c>
      <c r="E310" s="812">
        <v>78.790000000000006</v>
      </c>
      <c r="F310" s="812">
        <v>204.91</v>
      </c>
      <c r="G310" s="812">
        <v>204.91</v>
      </c>
      <c r="H310" s="813">
        <f t="shared" si="84"/>
        <v>0</v>
      </c>
      <c r="I310" s="814">
        <v>50</v>
      </c>
      <c r="J310" s="814">
        <v>50</v>
      </c>
      <c r="K310" s="814">
        <v>50</v>
      </c>
      <c r="L310" s="814">
        <f t="shared" si="85"/>
        <v>0</v>
      </c>
      <c r="M310" s="812">
        <v>781.12</v>
      </c>
      <c r="N310" s="812">
        <v>781.12</v>
      </c>
      <c r="O310" s="812">
        <v>781.12</v>
      </c>
      <c r="P310" s="813">
        <f t="shared" si="86"/>
        <v>0</v>
      </c>
      <c r="Q310" s="817">
        <v>100</v>
      </c>
      <c r="R310" s="817">
        <v>100</v>
      </c>
      <c r="S310" s="817">
        <v>100</v>
      </c>
      <c r="T310" s="814">
        <f t="shared" si="87"/>
        <v>0</v>
      </c>
      <c r="U310" s="813">
        <v>625.45000000000005</v>
      </c>
      <c r="V310" s="813">
        <v>625.45000000000005</v>
      </c>
      <c r="W310" s="813">
        <v>566.77</v>
      </c>
      <c r="X310" s="813">
        <f t="shared" si="88"/>
        <v>0</v>
      </c>
      <c r="Y310" s="814">
        <v>270</v>
      </c>
      <c r="Z310" s="814">
        <v>270</v>
      </c>
      <c r="AA310" s="814">
        <v>270</v>
      </c>
      <c r="AB310" s="814">
        <f t="shared" si="89"/>
        <v>0</v>
      </c>
    </row>
    <row r="311" spans="1:28" x14ac:dyDescent="0.2">
      <c r="A311" s="909"/>
      <c r="B311" s="911"/>
      <c r="C311" s="910">
        <f>'Series 2700 Input'!C311</f>
        <v>0</v>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Input'!C312</f>
        <v>0</v>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Input'!C313</f>
        <v>0</v>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Input'!C314</f>
        <v>0</v>
      </c>
      <c r="D314" s="562" t="s">
        <v>30</v>
      </c>
      <c r="E314" s="812">
        <v>126.58</v>
      </c>
      <c r="F314" s="812">
        <v>107.93</v>
      </c>
      <c r="G314" s="812">
        <v>107.93</v>
      </c>
      <c r="H314" s="813">
        <f t="shared" si="84"/>
        <v>0</v>
      </c>
      <c r="I314" s="814">
        <v>50</v>
      </c>
      <c r="J314" s="814">
        <v>50</v>
      </c>
      <c r="K314" s="814">
        <v>50</v>
      </c>
      <c r="L314" s="814">
        <f t="shared" si="85"/>
        <v>0</v>
      </c>
      <c r="M314" s="812">
        <v>50.1</v>
      </c>
      <c r="N314" s="812">
        <v>50.1</v>
      </c>
      <c r="O314" s="812">
        <v>50.1</v>
      </c>
      <c r="P314" s="813">
        <f t="shared" si="86"/>
        <v>0</v>
      </c>
      <c r="Q314" s="817">
        <v>25</v>
      </c>
      <c r="R314" s="817">
        <v>25</v>
      </c>
      <c r="S314" s="817">
        <v>25</v>
      </c>
      <c r="T314" s="814">
        <f t="shared" si="87"/>
        <v>0</v>
      </c>
      <c r="U314" s="813">
        <v>84.55</v>
      </c>
      <c r="V314" s="813">
        <v>84.55</v>
      </c>
      <c r="W314" s="813">
        <v>75.05</v>
      </c>
      <c r="X314" s="813">
        <f t="shared" si="88"/>
        <v>0</v>
      </c>
      <c r="Y314" s="814">
        <v>45</v>
      </c>
      <c r="Z314" s="814">
        <v>40</v>
      </c>
      <c r="AA314" s="814">
        <v>40</v>
      </c>
      <c r="AB314" s="814">
        <f t="shared" si="89"/>
        <v>0</v>
      </c>
    </row>
    <row r="315" spans="1:28" x14ac:dyDescent="0.2">
      <c r="A315" s="909"/>
      <c r="B315" s="911"/>
      <c r="C315" s="910">
        <f>'Series 2700 Input'!C315</f>
        <v>0</v>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Input'!C316</f>
        <v>0</v>
      </c>
      <c r="D316" s="562" t="s">
        <v>30</v>
      </c>
      <c r="E316" s="812">
        <v>151.77000000000001</v>
      </c>
      <c r="F316" s="812">
        <v>128.08000000000001</v>
      </c>
      <c r="G316" s="812">
        <v>128.08000000000001</v>
      </c>
      <c r="H316" s="813">
        <f t="shared" si="84"/>
        <v>0</v>
      </c>
      <c r="I316" s="814">
        <v>50</v>
      </c>
      <c r="J316" s="814">
        <v>50</v>
      </c>
      <c r="K316" s="814">
        <v>50</v>
      </c>
      <c r="L316" s="814">
        <f t="shared" si="85"/>
        <v>0</v>
      </c>
      <c r="M316" s="812">
        <v>69.09</v>
      </c>
      <c r="N316" s="812">
        <v>69.09</v>
      </c>
      <c r="O316" s="812">
        <v>69.09</v>
      </c>
      <c r="P316" s="813">
        <f t="shared" si="86"/>
        <v>0</v>
      </c>
      <c r="Q316" s="817">
        <v>30</v>
      </c>
      <c r="R316" s="817">
        <v>30</v>
      </c>
      <c r="S316" s="817">
        <v>30</v>
      </c>
      <c r="T316" s="814">
        <f t="shared" si="87"/>
        <v>0</v>
      </c>
      <c r="U316" s="813">
        <v>132.27000000000001</v>
      </c>
      <c r="V316" s="813">
        <v>132.27000000000001</v>
      </c>
      <c r="W316" s="813">
        <v>118.43</v>
      </c>
      <c r="X316" s="813">
        <f t="shared" si="88"/>
        <v>0</v>
      </c>
      <c r="Y316" s="814">
        <v>50</v>
      </c>
      <c r="Z316" s="814">
        <v>45</v>
      </c>
      <c r="AA316" s="814">
        <v>45</v>
      </c>
      <c r="AB316" s="814">
        <f t="shared" si="89"/>
        <v>0</v>
      </c>
    </row>
    <row r="317" spans="1:28" x14ac:dyDescent="0.2">
      <c r="A317" s="909"/>
      <c r="B317" s="911"/>
      <c r="C317" s="910">
        <f>'Series 2700 Input'!C317</f>
        <v>0</v>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Input'!C318</f>
        <v>0</v>
      </c>
      <c r="D318" s="562" t="s">
        <v>30</v>
      </c>
      <c r="E318" s="812">
        <v>181.39</v>
      </c>
      <c r="F318" s="812">
        <v>150.31</v>
      </c>
      <c r="G318" s="812">
        <v>150.31</v>
      </c>
      <c r="H318" s="813">
        <f t="shared" si="84"/>
        <v>0</v>
      </c>
      <c r="I318" s="814">
        <v>50</v>
      </c>
      <c r="J318" s="814">
        <v>50</v>
      </c>
      <c r="K318" s="814">
        <v>50</v>
      </c>
      <c r="L318" s="814">
        <f t="shared" si="85"/>
        <v>0</v>
      </c>
      <c r="M318" s="812">
        <v>100.19</v>
      </c>
      <c r="N318" s="812">
        <v>100.19</v>
      </c>
      <c r="O318" s="812">
        <v>100.19</v>
      </c>
      <c r="P318" s="813">
        <f t="shared" si="86"/>
        <v>0</v>
      </c>
      <c r="Q318" s="817">
        <v>50</v>
      </c>
      <c r="R318" s="817">
        <v>50</v>
      </c>
      <c r="S318" s="817">
        <v>50</v>
      </c>
      <c r="T318" s="814">
        <f t="shared" si="87"/>
        <v>0</v>
      </c>
      <c r="U318" s="813">
        <v>193.64</v>
      </c>
      <c r="V318" s="813">
        <v>193.64</v>
      </c>
      <c r="W318" s="813">
        <v>174.22</v>
      </c>
      <c r="X318" s="813">
        <f t="shared" si="88"/>
        <v>0</v>
      </c>
      <c r="Y318" s="814">
        <v>65</v>
      </c>
      <c r="Z318" s="814">
        <v>60</v>
      </c>
      <c r="AA318" s="814">
        <v>60</v>
      </c>
      <c r="AB318" s="814">
        <f t="shared" si="89"/>
        <v>0</v>
      </c>
    </row>
    <row r="319" spans="1:28" x14ac:dyDescent="0.2">
      <c r="A319" s="909"/>
      <c r="B319" s="911"/>
      <c r="C319" s="910">
        <f>'Series 2700 Input'!C319</f>
        <v>0</v>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Input'!C320</f>
        <v>0</v>
      </c>
      <c r="D320" s="562" t="s">
        <v>30</v>
      </c>
      <c r="E320" s="812">
        <v>259.98</v>
      </c>
      <c r="F320" s="812">
        <v>197.81</v>
      </c>
      <c r="G320" s="812">
        <v>197.81</v>
      </c>
      <c r="H320" s="813">
        <f t="shared" si="84"/>
        <v>0</v>
      </c>
      <c r="I320" s="814">
        <v>50</v>
      </c>
      <c r="J320" s="814">
        <v>50</v>
      </c>
      <c r="K320" s="814">
        <v>50</v>
      </c>
      <c r="L320" s="814">
        <f t="shared" si="85"/>
        <v>0</v>
      </c>
      <c r="M320" s="812">
        <v>186.58</v>
      </c>
      <c r="N320" s="812">
        <v>186.58</v>
      </c>
      <c r="O320" s="812">
        <v>186.58</v>
      </c>
      <c r="P320" s="813">
        <f t="shared" si="86"/>
        <v>0</v>
      </c>
      <c r="Q320" s="817">
        <v>85</v>
      </c>
      <c r="R320" s="817">
        <v>85</v>
      </c>
      <c r="S320" s="817">
        <v>85</v>
      </c>
      <c r="T320" s="814">
        <f t="shared" si="87"/>
        <v>0</v>
      </c>
      <c r="U320" s="813">
        <v>384.55</v>
      </c>
      <c r="V320" s="813">
        <v>384.55</v>
      </c>
      <c r="W320" s="813">
        <v>350.45</v>
      </c>
      <c r="X320" s="813">
        <f t="shared" si="88"/>
        <v>0</v>
      </c>
      <c r="Y320" s="814">
        <v>250</v>
      </c>
      <c r="Z320" s="814">
        <v>250</v>
      </c>
      <c r="AA320" s="814">
        <v>250</v>
      </c>
      <c r="AB320" s="814">
        <f t="shared" si="89"/>
        <v>0</v>
      </c>
    </row>
    <row r="321" spans="1:28" x14ac:dyDescent="0.2">
      <c r="A321" s="909"/>
      <c r="B321" s="911"/>
      <c r="C321" s="910">
        <f>'Series 2700 Input'!C321</f>
        <v>0</v>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Input'!C322</f>
        <v>0</v>
      </c>
      <c r="D322" s="562" t="s">
        <v>30</v>
      </c>
      <c r="E322" s="812">
        <v>337.43</v>
      </c>
      <c r="F322" s="812">
        <v>237.96</v>
      </c>
      <c r="G322" s="812">
        <v>237.96</v>
      </c>
      <c r="H322" s="813">
        <f t="shared" si="84"/>
        <v>0</v>
      </c>
      <c r="I322" s="814">
        <v>50</v>
      </c>
      <c r="J322" s="814">
        <v>50</v>
      </c>
      <c r="K322" s="814">
        <v>50</v>
      </c>
      <c r="L322" s="814">
        <f t="shared" si="85"/>
        <v>0</v>
      </c>
      <c r="M322" s="812">
        <v>418.16</v>
      </c>
      <c r="N322" s="812">
        <v>418.16</v>
      </c>
      <c r="O322" s="812">
        <v>418.16</v>
      </c>
      <c r="P322" s="813">
        <f t="shared" si="86"/>
        <v>0</v>
      </c>
      <c r="Q322" s="817">
        <v>100</v>
      </c>
      <c r="R322" s="817">
        <v>100</v>
      </c>
      <c r="S322" s="817">
        <v>100</v>
      </c>
      <c r="T322" s="814">
        <f t="shared" si="87"/>
        <v>0</v>
      </c>
      <c r="U322" s="813">
        <v>575.45000000000005</v>
      </c>
      <c r="V322" s="813">
        <v>575.45000000000005</v>
      </c>
      <c r="W322" s="813">
        <v>521.32000000000005</v>
      </c>
      <c r="X322" s="813">
        <f t="shared" si="88"/>
        <v>0</v>
      </c>
      <c r="Y322" s="814">
        <v>270</v>
      </c>
      <c r="Z322" s="814">
        <v>270</v>
      </c>
      <c r="AA322" s="814">
        <v>270</v>
      </c>
      <c r="AB322" s="814">
        <f t="shared" si="89"/>
        <v>0</v>
      </c>
    </row>
    <row r="323" spans="1:28" x14ac:dyDescent="0.2">
      <c r="A323" s="909"/>
      <c r="B323" s="911"/>
      <c r="C323" s="910">
        <f>'Series 2700 Input'!C323</f>
        <v>0</v>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Input'!C324</f>
        <v>0</v>
      </c>
      <c r="D324" s="562" t="s">
        <v>30</v>
      </c>
      <c r="E324" s="812">
        <v>136.16999999999999</v>
      </c>
      <c r="F324" s="812">
        <v>117.52</v>
      </c>
      <c r="G324" s="812">
        <v>117.52</v>
      </c>
      <c r="H324" s="813">
        <f t="shared" si="84"/>
        <v>0</v>
      </c>
      <c r="I324" s="814">
        <v>50</v>
      </c>
      <c r="J324" s="814">
        <v>50</v>
      </c>
      <c r="K324" s="814">
        <v>50</v>
      </c>
      <c r="L324" s="814">
        <f t="shared" si="85"/>
        <v>0</v>
      </c>
      <c r="M324" s="812">
        <v>59.17</v>
      </c>
      <c r="N324" s="812">
        <v>59.17</v>
      </c>
      <c r="O324" s="812">
        <v>59.17</v>
      </c>
      <c r="P324" s="813">
        <f t="shared" si="86"/>
        <v>0</v>
      </c>
      <c r="Q324" s="817">
        <v>25</v>
      </c>
      <c r="R324" s="817">
        <v>25</v>
      </c>
      <c r="S324" s="817">
        <v>25</v>
      </c>
      <c r="T324" s="814">
        <f t="shared" si="87"/>
        <v>0</v>
      </c>
      <c r="U324" s="813">
        <v>109.55</v>
      </c>
      <c r="V324" s="813">
        <v>109.55</v>
      </c>
      <c r="W324" s="813">
        <v>97.77</v>
      </c>
      <c r="X324" s="813">
        <f t="shared" si="88"/>
        <v>0</v>
      </c>
      <c r="Y324" s="814">
        <v>45</v>
      </c>
      <c r="Z324" s="814">
        <v>40</v>
      </c>
      <c r="AA324" s="814">
        <v>40</v>
      </c>
      <c r="AB324" s="814">
        <f t="shared" si="89"/>
        <v>0</v>
      </c>
    </row>
    <row r="325" spans="1:28" x14ac:dyDescent="0.2">
      <c r="A325" s="909"/>
      <c r="B325" s="911"/>
      <c r="C325" s="910">
        <f>'Series 2700 Input'!C325</f>
        <v>0</v>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Input'!C326</f>
        <v>0</v>
      </c>
      <c r="D326" s="562" t="s">
        <v>30</v>
      </c>
      <c r="E326" s="812">
        <v>161.35</v>
      </c>
      <c r="F326" s="812">
        <v>137.66999999999999</v>
      </c>
      <c r="G326" s="812">
        <v>137.66999999999999</v>
      </c>
      <c r="H326" s="813">
        <f t="shared" si="84"/>
        <v>0</v>
      </c>
      <c r="I326" s="814">
        <v>50</v>
      </c>
      <c r="J326" s="814">
        <v>50</v>
      </c>
      <c r="K326" s="814">
        <v>50</v>
      </c>
      <c r="L326" s="814">
        <f t="shared" si="85"/>
        <v>0</v>
      </c>
      <c r="M326" s="812">
        <v>93.29</v>
      </c>
      <c r="N326" s="812">
        <v>93.29</v>
      </c>
      <c r="O326" s="812">
        <v>93.29</v>
      </c>
      <c r="P326" s="813">
        <f t="shared" si="86"/>
        <v>0</v>
      </c>
      <c r="Q326" s="817">
        <v>30</v>
      </c>
      <c r="R326" s="817">
        <v>30</v>
      </c>
      <c r="S326" s="817">
        <v>30</v>
      </c>
      <c r="T326" s="814">
        <f t="shared" si="87"/>
        <v>0</v>
      </c>
      <c r="U326" s="813">
        <v>157.27000000000001</v>
      </c>
      <c r="V326" s="813">
        <v>157.27000000000001</v>
      </c>
      <c r="W326" s="813">
        <v>141.15</v>
      </c>
      <c r="X326" s="813">
        <f t="shared" si="88"/>
        <v>0</v>
      </c>
      <c r="Y326" s="814">
        <v>50</v>
      </c>
      <c r="Z326" s="814">
        <v>45</v>
      </c>
      <c r="AA326" s="814">
        <v>45</v>
      </c>
      <c r="AB326" s="814">
        <f t="shared" si="89"/>
        <v>0</v>
      </c>
    </row>
    <row r="327" spans="1:28" x14ac:dyDescent="0.2">
      <c r="A327" s="909"/>
      <c r="B327" s="911"/>
      <c r="C327" s="910">
        <f>'Series 2700 Input'!C327</f>
        <v>0</v>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Input'!C328</f>
        <v>0</v>
      </c>
      <c r="D328" s="562" t="s">
        <v>30</v>
      </c>
      <c r="E328" s="812">
        <v>190.99</v>
      </c>
      <c r="F328" s="812">
        <v>159.9</v>
      </c>
      <c r="G328" s="812">
        <v>159.9</v>
      </c>
      <c r="H328" s="813">
        <f t="shared" si="84"/>
        <v>0</v>
      </c>
      <c r="I328" s="814">
        <v>50</v>
      </c>
      <c r="J328" s="814">
        <v>50</v>
      </c>
      <c r="K328" s="814">
        <v>50</v>
      </c>
      <c r="L328" s="814">
        <f t="shared" si="85"/>
        <v>0</v>
      </c>
      <c r="M328" s="812">
        <v>148.59</v>
      </c>
      <c r="N328" s="812">
        <v>148.59</v>
      </c>
      <c r="O328" s="812">
        <v>148.59</v>
      </c>
      <c r="P328" s="813">
        <f t="shared" si="86"/>
        <v>0</v>
      </c>
      <c r="Q328" s="817">
        <v>50</v>
      </c>
      <c r="R328" s="817">
        <v>50</v>
      </c>
      <c r="S328" s="817">
        <v>50</v>
      </c>
      <c r="T328" s="814">
        <f t="shared" si="87"/>
        <v>0</v>
      </c>
      <c r="U328" s="813">
        <v>245.91</v>
      </c>
      <c r="V328" s="813">
        <v>245.91</v>
      </c>
      <c r="W328" s="813">
        <v>221.74</v>
      </c>
      <c r="X328" s="813">
        <f t="shared" si="88"/>
        <v>0</v>
      </c>
      <c r="Y328" s="814">
        <v>65</v>
      </c>
      <c r="Z328" s="814">
        <v>60</v>
      </c>
      <c r="AA328" s="814">
        <v>60</v>
      </c>
      <c r="AB328" s="814">
        <f t="shared" si="89"/>
        <v>0</v>
      </c>
    </row>
    <row r="329" spans="1:28" x14ac:dyDescent="0.2">
      <c r="A329" s="909"/>
      <c r="B329" s="911"/>
      <c r="C329" s="910">
        <f>'Series 2700 Input'!C329</f>
        <v>0</v>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Input'!C330</f>
        <v>0</v>
      </c>
      <c r="D330" s="562" t="s">
        <v>30</v>
      </c>
      <c r="E330" s="812">
        <v>269.58</v>
      </c>
      <c r="F330" s="812">
        <v>207.39</v>
      </c>
      <c r="G330" s="812">
        <v>207.39</v>
      </c>
      <c r="H330" s="813">
        <f t="shared" si="84"/>
        <v>0</v>
      </c>
      <c r="I330" s="814">
        <v>50</v>
      </c>
      <c r="J330" s="814">
        <v>50</v>
      </c>
      <c r="K330" s="814">
        <v>50</v>
      </c>
      <c r="L330" s="814">
        <f t="shared" si="85"/>
        <v>0</v>
      </c>
      <c r="M330" s="812">
        <v>404.36</v>
      </c>
      <c r="N330" s="812">
        <v>404.36</v>
      </c>
      <c r="O330" s="812">
        <v>404.36</v>
      </c>
      <c r="P330" s="813">
        <f t="shared" si="86"/>
        <v>0</v>
      </c>
      <c r="Q330" s="817">
        <v>85</v>
      </c>
      <c r="R330" s="817">
        <v>85</v>
      </c>
      <c r="S330" s="817">
        <v>85</v>
      </c>
      <c r="T330" s="814">
        <f t="shared" si="87"/>
        <v>0</v>
      </c>
      <c r="U330" s="813">
        <v>443.64</v>
      </c>
      <c r="V330" s="813">
        <v>443.64</v>
      </c>
      <c r="W330" s="813">
        <v>404.38</v>
      </c>
      <c r="X330" s="813">
        <f t="shared" si="88"/>
        <v>0</v>
      </c>
      <c r="Y330" s="814">
        <v>250</v>
      </c>
      <c r="Z330" s="814">
        <v>250</v>
      </c>
      <c r="AA330" s="814">
        <v>250</v>
      </c>
      <c r="AB330" s="814">
        <f t="shared" si="89"/>
        <v>0</v>
      </c>
    </row>
    <row r="331" spans="1:28" x14ac:dyDescent="0.2">
      <c r="A331" s="909"/>
      <c r="B331" s="911"/>
      <c r="C331" s="910">
        <f>'Series 2700 Input'!C331</f>
        <v>0</v>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Input'!C332</f>
        <v>0</v>
      </c>
      <c r="D332" s="562" t="s">
        <v>30</v>
      </c>
      <c r="E332" s="812">
        <v>347.02</v>
      </c>
      <c r="F332" s="812">
        <v>247.54</v>
      </c>
      <c r="G332" s="812">
        <v>247.54</v>
      </c>
      <c r="H332" s="813">
        <f t="shared" si="84"/>
        <v>0</v>
      </c>
      <c r="I332" s="814">
        <v>50</v>
      </c>
      <c r="J332" s="814">
        <v>50</v>
      </c>
      <c r="K332" s="814">
        <v>50</v>
      </c>
      <c r="L332" s="814">
        <f t="shared" si="85"/>
        <v>0</v>
      </c>
      <c r="M332" s="812">
        <v>781.12</v>
      </c>
      <c r="N332" s="812">
        <v>781.12</v>
      </c>
      <c r="O332" s="812">
        <v>781.12</v>
      </c>
      <c r="P332" s="813">
        <f t="shared" si="86"/>
        <v>0</v>
      </c>
      <c r="Q332" s="817">
        <v>100</v>
      </c>
      <c r="R332" s="817">
        <v>100</v>
      </c>
      <c r="S332" s="817">
        <v>100</v>
      </c>
      <c r="T332" s="814">
        <f t="shared" si="87"/>
        <v>0</v>
      </c>
      <c r="U332" s="813">
        <v>661.82</v>
      </c>
      <c r="V332" s="813">
        <v>661.82</v>
      </c>
      <c r="W332" s="813">
        <v>603.14</v>
      </c>
      <c r="X332" s="813">
        <f t="shared" si="88"/>
        <v>0</v>
      </c>
      <c r="Y332" s="814">
        <v>270</v>
      </c>
      <c r="Z332" s="814">
        <v>270</v>
      </c>
      <c r="AA332" s="814">
        <v>270</v>
      </c>
      <c r="AB332" s="814">
        <f t="shared" si="89"/>
        <v>0</v>
      </c>
    </row>
    <row r="333" spans="1:28" x14ac:dyDescent="0.2">
      <c r="A333" s="909"/>
      <c r="B333" s="911"/>
      <c r="C333" s="910">
        <f>'Series 2700 Input'!C333</f>
        <v>0</v>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Input'!C334</f>
        <v>0</v>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Input'!C335</f>
        <v>0</v>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Input'!C336</f>
        <v>0</v>
      </c>
      <c r="D336" s="562" t="s">
        <v>30</v>
      </c>
      <c r="E336" s="812">
        <v>406.37</v>
      </c>
      <c r="F336" s="812">
        <v>406.37</v>
      </c>
      <c r="G336" s="812">
        <v>406.37</v>
      </c>
      <c r="H336" s="813">
        <f t="shared" si="84"/>
        <v>0</v>
      </c>
      <c r="I336" s="814">
        <v>50</v>
      </c>
      <c r="J336" s="814">
        <v>50</v>
      </c>
      <c r="K336" s="814">
        <v>50</v>
      </c>
      <c r="L336" s="814">
        <f t="shared" si="85"/>
        <v>0</v>
      </c>
      <c r="M336" s="812">
        <v>50.1</v>
      </c>
      <c r="N336" s="812">
        <v>50.1</v>
      </c>
      <c r="O336" s="812">
        <v>50.1</v>
      </c>
      <c r="P336" s="813">
        <f t="shared" si="86"/>
        <v>0</v>
      </c>
      <c r="Q336" s="817">
        <v>25</v>
      </c>
      <c r="R336" s="817">
        <v>25</v>
      </c>
      <c r="S336" s="817">
        <v>25</v>
      </c>
      <c r="T336" s="814">
        <f t="shared" si="87"/>
        <v>0</v>
      </c>
      <c r="U336" s="813">
        <v>48.18</v>
      </c>
      <c r="V336" s="813">
        <v>48.18</v>
      </c>
      <c r="W336" s="813">
        <v>41.98</v>
      </c>
      <c r="X336" s="813">
        <f t="shared" si="88"/>
        <v>0</v>
      </c>
      <c r="Y336" s="814">
        <v>45</v>
      </c>
      <c r="Z336" s="814">
        <v>40</v>
      </c>
      <c r="AA336" s="814">
        <v>40</v>
      </c>
      <c r="AB336" s="814">
        <f t="shared" si="89"/>
        <v>0</v>
      </c>
    </row>
    <row r="337" spans="1:28" x14ac:dyDescent="0.2">
      <c r="A337" s="909"/>
      <c r="B337" s="596"/>
      <c r="C337" s="330">
        <f>'Series 2700 Input'!C337</f>
        <v>0</v>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Input'!C338</f>
        <v>0</v>
      </c>
      <c r="D338" s="562" t="s">
        <v>30</v>
      </c>
      <c r="E338" s="812">
        <v>418.22</v>
      </c>
      <c r="F338" s="812">
        <v>418.22</v>
      </c>
      <c r="G338" s="812">
        <v>418.22</v>
      </c>
      <c r="H338" s="813">
        <f t="shared" si="84"/>
        <v>0</v>
      </c>
      <c r="I338" s="814">
        <v>50</v>
      </c>
      <c r="J338" s="814">
        <v>50</v>
      </c>
      <c r="K338" s="814">
        <v>50</v>
      </c>
      <c r="L338" s="814">
        <f t="shared" si="85"/>
        <v>0</v>
      </c>
      <c r="M338" s="812">
        <v>69.09</v>
      </c>
      <c r="N338" s="812">
        <v>69.09</v>
      </c>
      <c r="O338" s="812">
        <v>69.09</v>
      </c>
      <c r="P338" s="813">
        <f t="shared" si="86"/>
        <v>0</v>
      </c>
      <c r="Q338" s="817">
        <v>30</v>
      </c>
      <c r="R338" s="817">
        <v>30</v>
      </c>
      <c r="S338" s="817">
        <v>30</v>
      </c>
      <c r="T338" s="814">
        <f t="shared" si="87"/>
        <v>0</v>
      </c>
      <c r="U338" s="813">
        <v>82.27</v>
      </c>
      <c r="V338" s="813">
        <v>82.27</v>
      </c>
      <c r="W338" s="813">
        <v>72.97</v>
      </c>
      <c r="X338" s="813">
        <f t="shared" si="88"/>
        <v>0</v>
      </c>
      <c r="Y338" s="814">
        <v>50</v>
      </c>
      <c r="Z338" s="814">
        <v>45</v>
      </c>
      <c r="AA338" s="814">
        <v>45</v>
      </c>
      <c r="AB338" s="814">
        <f t="shared" si="89"/>
        <v>0</v>
      </c>
    </row>
    <row r="339" spans="1:28" x14ac:dyDescent="0.2">
      <c r="A339" s="909"/>
      <c r="B339" s="911"/>
      <c r="C339" s="910">
        <f>'Series 2700 Input'!C339</f>
        <v>0</v>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Input'!C340</f>
        <v>0</v>
      </c>
      <c r="D340" s="562" t="s">
        <v>30</v>
      </c>
      <c r="E340" s="812">
        <v>430.09</v>
      </c>
      <c r="F340" s="812">
        <v>430.09</v>
      </c>
      <c r="G340" s="812">
        <v>430.09</v>
      </c>
      <c r="H340" s="813">
        <f t="shared" si="84"/>
        <v>0</v>
      </c>
      <c r="I340" s="814">
        <v>50</v>
      </c>
      <c r="J340" s="814">
        <v>50</v>
      </c>
      <c r="K340" s="814">
        <v>50</v>
      </c>
      <c r="L340" s="814">
        <f t="shared" si="85"/>
        <v>0</v>
      </c>
      <c r="M340" s="812">
        <v>100.19</v>
      </c>
      <c r="N340" s="812">
        <v>100.19</v>
      </c>
      <c r="O340" s="812">
        <v>100.19</v>
      </c>
      <c r="P340" s="813">
        <f t="shared" si="86"/>
        <v>0</v>
      </c>
      <c r="Q340" s="817">
        <v>50</v>
      </c>
      <c r="R340" s="817">
        <v>50</v>
      </c>
      <c r="S340" s="817">
        <v>50</v>
      </c>
      <c r="T340" s="814">
        <f t="shared" si="87"/>
        <v>0</v>
      </c>
      <c r="U340" s="813">
        <v>166.36</v>
      </c>
      <c r="V340" s="813">
        <v>166.36</v>
      </c>
      <c r="W340" s="813">
        <v>149.41999999999999</v>
      </c>
      <c r="X340" s="813">
        <f t="shared" si="88"/>
        <v>0</v>
      </c>
      <c r="Y340" s="814">
        <v>65</v>
      </c>
      <c r="Z340" s="814">
        <v>60</v>
      </c>
      <c r="AA340" s="814">
        <v>60</v>
      </c>
      <c r="AB340" s="814">
        <f t="shared" si="89"/>
        <v>0</v>
      </c>
    </row>
    <row r="341" spans="1:28" x14ac:dyDescent="0.2">
      <c r="A341" s="909"/>
      <c r="B341" s="911"/>
      <c r="C341" s="910">
        <f>'Series 2700 Input'!C341</f>
        <v>0</v>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Input'!C342</f>
        <v>0</v>
      </c>
      <c r="D342" s="562" t="s">
        <v>30</v>
      </c>
      <c r="E342" s="812">
        <v>465.68</v>
      </c>
      <c r="F342" s="812">
        <v>465.68</v>
      </c>
      <c r="G342" s="812">
        <v>465.68</v>
      </c>
      <c r="H342" s="813">
        <f t="shared" si="84"/>
        <v>0</v>
      </c>
      <c r="I342" s="814">
        <v>50</v>
      </c>
      <c r="J342" s="814">
        <v>50</v>
      </c>
      <c r="K342" s="814">
        <v>50</v>
      </c>
      <c r="L342" s="814">
        <f t="shared" si="85"/>
        <v>0</v>
      </c>
      <c r="M342" s="812">
        <v>186.58</v>
      </c>
      <c r="N342" s="812">
        <v>186.58</v>
      </c>
      <c r="O342" s="812">
        <v>186.58</v>
      </c>
      <c r="P342" s="813">
        <f t="shared" si="86"/>
        <v>0</v>
      </c>
      <c r="Q342" s="817">
        <v>85</v>
      </c>
      <c r="R342" s="817">
        <v>85</v>
      </c>
      <c r="S342" s="817">
        <v>85</v>
      </c>
      <c r="T342" s="814">
        <f t="shared" si="87"/>
        <v>0</v>
      </c>
      <c r="U342" s="813">
        <v>352.73</v>
      </c>
      <c r="V342" s="813">
        <v>352.73</v>
      </c>
      <c r="W342" s="813">
        <v>318.85000000000002</v>
      </c>
      <c r="X342" s="813">
        <f t="shared" si="88"/>
        <v>0</v>
      </c>
      <c r="Y342" s="814">
        <v>250</v>
      </c>
      <c r="Z342" s="814">
        <v>250</v>
      </c>
      <c r="AA342" s="814">
        <v>250</v>
      </c>
      <c r="AB342" s="814">
        <f t="shared" si="89"/>
        <v>0</v>
      </c>
    </row>
    <row r="343" spans="1:28" x14ac:dyDescent="0.2">
      <c r="A343" s="909"/>
      <c r="B343" s="911"/>
      <c r="C343" s="910">
        <f>'Series 2700 Input'!C343</f>
        <v>0</v>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Input'!C344</f>
        <v>0</v>
      </c>
      <c r="D344" s="562" t="s">
        <v>30</v>
      </c>
      <c r="E344" s="812">
        <v>480.96</v>
      </c>
      <c r="F344" s="812">
        <v>480.96</v>
      </c>
      <c r="G344" s="812">
        <v>480.96</v>
      </c>
      <c r="H344" s="813">
        <f t="shared" si="84"/>
        <v>0</v>
      </c>
      <c r="I344" s="814">
        <v>50</v>
      </c>
      <c r="J344" s="814">
        <v>50</v>
      </c>
      <c r="K344" s="814">
        <v>50</v>
      </c>
      <c r="L344" s="814">
        <f t="shared" si="85"/>
        <v>0</v>
      </c>
      <c r="M344" s="812">
        <v>418.16</v>
      </c>
      <c r="N344" s="812">
        <v>418.16</v>
      </c>
      <c r="O344" s="812">
        <v>418.16</v>
      </c>
      <c r="P344" s="813">
        <f t="shared" si="86"/>
        <v>0</v>
      </c>
      <c r="Q344" s="817">
        <v>100</v>
      </c>
      <c r="R344" s="817">
        <v>100</v>
      </c>
      <c r="S344" s="817">
        <v>100</v>
      </c>
      <c r="T344" s="814">
        <f t="shared" si="87"/>
        <v>0</v>
      </c>
      <c r="U344" s="813">
        <v>539.09</v>
      </c>
      <c r="V344" s="813">
        <v>539.09</v>
      </c>
      <c r="W344" s="813">
        <v>488.26</v>
      </c>
      <c r="X344" s="813">
        <f t="shared" si="88"/>
        <v>0</v>
      </c>
      <c r="Y344" s="814">
        <v>270</v>
      </c>
      <c r="Z344" s="814">
        <v>270</v>
      </c>
      <c r="AA344" s="814">
        <v>270</v>
      </c>
      <c r="AB344" s="814">
        <f t="shared" si="89"/>
        <v>0</v>
      </c>
    </row>
    <row r="345" spans="1:28" x14ac:dyDescent="0.2">
      <c r="A345" s="909"/>
      <c r="B345" s="911"/>
      <c r="C345" s="910">
        <f>'Series 2700 Input'!C345</f>
        <v>0</v>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Input'!C346</f>
        <v>0</v>
      </c>
      <c r="D346" s="562" t="s">
        <v>30</v>
      </c>
      <c r="E346" s="812">
        <v>406.37</v>
      </c>
      <c r="F346" s="812">
        <v>406.37</v>
      </c>
      <c r="G346" s="812">
        <v>406.37</v>
      </c>
      <c r="H346" s="813">
        <f t="shared" si="84"/>
        <v>0</v>
      </c>
      <c r="I346" s="814">
        <v>50</v>
      </c>
      <c r="J346" s="814">
        <v>50</v>
      </c>
      <c r="K346" s="814">
        <v>50</v>
      </c>
      <c r="L346" s="814">
        <f t="shared" si="85"/>
        <v>0</v>
      </c>
      <c r="M346" s="812">
        <v>59.17</v>
      </c>
      <c r="N346" s="812">
        <v>59.17</v>
      </c>
      <c r="O346" s="812">
        <v>59.17</v>
      </c>
      <c r="P346" s="813">
        <f t="shared" si="86"/>
        <v>0</v>
      </c>
      <c r="Q346" s="817">
        <v>25</v>
      </c>
      <c r="R346" s="817">
        <v>25</v>
      </c>
      <c r="S346" s="817">
        <v>25</v>
      </c>
      <c r="T346" s="814">
        <f t="shared" si="87"/>
        <v>0</v>
      </c>
      <c r="U346" s="813">
        <v>75.45</v>
      </c>
      <c r="V346" s="813">
        <v>75.45</v>
      </c>
      <c r="W346" s="813">
        <v>66.77</v>
      </c>
      <c r="X346" s="813">
        <f t="shared" si="88"/>
        <v>0</v>
      </c>
      <c r="Y346" s="814">
        <v>45</v>
      </c>
      <c r="Z346" s="814">
        <v>40</v>
      </c>
      <c r="AA346" s="814">
        <v>40</v>
      </c>
      <c r="AB346" s="814">
        <f t="shared" si="89"/>
        <v>0</v>
      </c>
    </row>
    <row r="347" spans="1:28" x14ac:dyDescent="0.2">
      <c r="A347" s="909"/>
      <c r="B347" s="596"/>
      <c r="C347" s="330">
        <f>'Series 2700 Input'!C347</f>
        <v>0</v>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Input'!C348</f>
        <v>0</v>
      </c>
      <c r="D348" s="562" t="s">
        <v>30</v>
      </c>
      <c r="E348" s="812">
        <v>418.22</v>
      </c>
      <c r="F348" s="812">
        <v>418.22</v>
      </c>
      <c r="G348" s="812">
        <v>418.22</v>
      </c>
      <c r="H348" s="813">
        <f t="shared" si="84"/>
        <v>0</v>
      </c>
      <c r="I348" s="814">
        <v>50</v>
      </c>
      <c r="J348" s="814">
        <v>50</v>
      </c>
      <c r="K348" s="814">
        <v>50</v>
      </c>
      <c r="L348" s="814">
        <f t="shared" si="85"/>
        <v>0</v>
      </c>
      <c r="M348" s="812">
        <v>93.29</v>
      </c>
      <c r="N348" s="812">
        <v>93.29</v>
      </c>
      <c r="O348" s="812">
        <v>93.29</v>
      </c>
      <c r="P348" s="813">
        <f t="shared" si="86"/>
        <v>0</v>
      </c>
      <c r="Q348" s="817">
        <v>30</v>
      </c>
      <c r="R348" s="817">
        <v>30</v>
      </c>
      <c r="S348" s="817">
        <v>30</v>
      </c>
      <c r="T348" s="814">
        <f t="shared" si="87"/>
        <v>0</v>
      </c>
      <c r="U348" s="813">
        <v>120.91</v>
      </c>
      <c r="V348" s="813">
        <v>120.91</v>
      </c>
      <c r="W348" s="813">
        <v>108.1</v>
      </c>
      <c r="X348" s="813">
        <f t="shared" si="88"/>
        <v>0</v>
      </c>
      <c r="Y348" s="814">
        <v>50</v>
      </c>
      <c r="Z348" s="814">
        <v>45</v>
      </c>
      <c r="AA348" s="814">
        <v>45</v>
      </c>
      <c r="AB348" s="814">
        <f t="shared" si="89"/>
        <v>0</v>
      </c>
    </row>
    <row r="349" spans="1:28" x14ac:dyDescent="0.2">
      <c r="A349" s="909"/>
      <c r="B349" s="911"/>
      <c r="C349" s="910">
        <f>'Series 2700 Input'!C349</f>
        <v>0</v>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Input'!C350</f>
        <v>0</v>
      </c>
      <c r="D350" s="562" t="s">
        <v>30</v>
      </c>
      <c r="E350" s="812">
        <v>439.68</v>
      </c>
      <c r="F350" s="812">
        <v>439.68</v>
      </c>
      <c r="G350" s="812">
        <v>439.68</v>
      </c>
      <c r="H350" s="813">
        <f t="shared" si="84"/>
        <v>0</v>
      </c>
      <c r="I350" s="814">
        <v>50</v>
      </c>
      <c r="J350" s="814">
        <v>50</v>
      </c>
      <c r="K350" s="814">
        <v>50</v>
      </c>
      <c r="L350" s="814">
        <f t="shared" si="85"/>
        <v>0</v>
      </c>
      <c r="M350" s="812">
        <v>148.59</v>
      </c>
      <c r="N350" s="812">
        <v>148.59</v>
      </c>
      <c r="O350" s="812">
        <v>148.59</v>
      </c>
      <c r="P350" s="813">
        <f t="shared" si="86"/>
        <v>0</v>
      </c>
      <c r="Q350" s="817">
        <v>50</v>
      </c>
      <c r="R350" s="817">
        <v>50</v>
      </c>
      <c r="S350" s="817">
        <v>50</v>
      </c>
      <c r="T350" s="814">
        <f t="shared" si="87"/>
        <v>0</v>
      </c>
      <c r="U350" s="813">
        <v>220.91</v>
      </c>
      <c r="V350" s="813">
        <v>220.91</v>
      </c>
      <c r="W350" s="813">
        <v>199.01</v>
      </c>
      <c r="X350" s="813">
        <f t="shared" si="88"/>
        <v>0</v>
      </c>
      <c r="Y350" s="814">
        <v>65</v>
      </c>
      <c r="Z350" s="814">
        <v>60</v>
      </c>
      <c r="AA350" s="814">
        <v>60</v>
      </c>
      <c r="AB350" s="814">
        <f t="shared" si="89"/>
        <v>0</v>
      </c>
    </row>
    <row r="351" spans="1:28" x14ac:dyDescent="0.2">
      <c r="A351" s="909"/>
      <c r="B351" s="911"/>
      <c r="C351" s="910">
        <f>'Series 2700 Input'!C351</f>
        <v>0</v>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Input'!C352</f>
        <v>0</v>
      </c>
      <c r="D352" s="562" t="s">
        <v>30</v>
      </c>
      <c r="E352" s="812">
        <v>860.58</v>
      </c>
      <c r="F352" s="812">
        <v>860.58</v>
      </c>
      <c r="G352" s="812">
        <v>860.58</v>
      </c>
      <c r="H352" s="813">
        <f t="shared" si="84"/>
        <v>0</v>
      </c>
      <c r="I352" s="814">
        <v>50</v>
      </c>
      <c r="J352" s="814">
        <v>50</v>
      </c>
      <c r="K352" s="814">
        <v>50</v>
      </c>
      <c r="L352" s="814">
        <f t="shared" si="85"/>
        <v>0</v>
      </c>
      <c r="M352" s="812">
        <v>404.36</v>
      </c>
      <c r="N352" s="812">
        <v>404.36</v>
      </c>
      <c r="O352" s="812">
        <v>404.36</v>
      </c>
      <c r="P352" s="813">
        <f t="shared" si="86"/>
        <v>0</v>
      </c>
      <c r="Q352" s="817">
        <v>85</v>
      </c>
      <c r="R352" s="817">
        <v>85</v>
      </c>
      <c r="S352" s="817">
        <v>85</v>
      </c>
      <c r="T352" s="814">
        <f t="shared" si="87"/>
        <v>0</v>
      </c>
      <c r="U352" s="813">
        <v>411.82</v>
      </c>
      <c r="V352" s="813">
        <v>411.82</v>
      </c>
      <c r="W352" s="813">
        <v>372.56</v>
      </c>
      <c r="X352" s="813">
        <f t="shared" si="88"/>
        <v>0</v>
      </c>
      <c r="Y352" s="814">
        <v>250</v>
      </c>
      <c r="Z352" s="814">
        <v>250</v>
      </c>
      <c r="AA352" s="814">
        <v>250</v>
      </c>
      <c r="AB352" s="814">
        <f t="shared" si="89"/>
        <v>0</v>
      </c>
    </row>
    <row r="353" spans="1:28" x14ac:dyDescent="0.2">
      <c r="A353" s="909"/>
      <c r="B353" s="911"/>
      <c r="C353" s="910">
        <f>'Series 2700 Input'!C353</f>
        <v>0</v>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Input'!C354</f>
        <v>0</v>
      </c>
      <c r="D354" s="562" t="s">
        <v>30</v>
      </c>
      <c r="E354" s="812">
        <v>456.1</v>
      </c>
      <c r="F354" s="812">
        <v>456.1</v>
      </c>
      <c r="G354" s="812">
        <v>456.1</v>
      </c>
      <c r="H354" s="813">
        <f t="shared" si="84"/>
        <v>0</v>
      </c>
      <c r="I354" s="814">
        <v>50</v>
      </c>
      <c r="J354" s="814">
        <v>50</v>
      </c>
      <c r="K354" s="814">
        <v>50</v>
      </c>
      <c r="L354" s="814">
        <f t="shared" si="85"/>
        <v>0</v>
      </c>
      <c r="M354" s="812">
        <v>781.12</v>
      </c>
      <c r="N354" s="812">
        <v>781.12</v>
      </c>
      <c r="O354" s="812">
        <v>781.12</v>
      </c>
      <c r="P354" s="813">
        <f t="shared" si="86"/>
        <v>0</v>
      </c>
      <c r="Q354" s="817">
        <v>100</v>
      </c>
      <c r="R354" s="817">
        <v>100</v>
      </c>
      <c r="S354" s="817">
        <v>100</v>
      </c>
      <c r="T354" s="814">
        <f t="shared" si="87"/>
        <v>0</v>
      </c>
      <c r="U354" s="813">
        <v>625.45000000000005</v>
      </c>
      <c r="V354" s="813">
        <v>625.45000000000005</v>
      </c>
      <c r="W354" s="813">
        <v>566.77</v>
      </c>
      <c r="X354" s="813">
        <f t="shared" si="88"/>
        <v>0</v>
      </c>
      <c r="Y354" s="814">
        <v>270</v>
      </c>
      <c r="Z354" s="814">
        <v>270</v>
      </c>
      <c r="AA354" s="814">
        <v>270</v>
      </c>
      <c r="AB354" s="814">
        <f t="shared" si="89"/>
        <v>0</v>
      </c>
    </row>
    <row r="355" spans="1:28" x14ac:dyDescent="0.2">
      <c r="A355" s="909"/>
      <c r="B355" s="911"/>
      <c r="C355" s="910">
        <f>'Series 2700 Input'!C355</f>
        <v>0</v>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Input'!C356</f>
        <v>0</v>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Input'!C357</f>
        <v>0</v>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Input'!C358</f>
        <v>0</v>
      </c>
      <c r="D358" s="562" t="s">
        <v>30</v>
      </c>
      <c r="E358" s="812">
        <v>530.71</v>
      </c>
      <c r="F358" s="812">
        <v>530.71</v>
      </c>
      <c r="G358" s="812">
        <v>530.71</v>
      </c>
      <c r="H358" s="813">
        <f t="shared" ref="H358:H420" si="90">IF(ISBLANK($C358),"",IFERROR(IF($C358&lt;5,$C358*E358,IF(AND(5&lt;=$C358,$C358&lt;=10),$C358*F358,IF($C358&gt;10,$C358*G358,"No Offer"))),"No Offer"))</f>
        <v>0</v>
      </c>
      <c r="I358" s="814">
        <v>50</v>
      </c>
      <c r="J358" s="814">
        <v>50</v>
      </c>
      <c r="K358" s="814">
        <v>50</v>
      </c>
      <c r="L358" s="814">
        <f t="shared" ref="L358:L420" si="91">IF(ISBLANK($C358),"",IFERROR(IF($C358&lt;5,$C358*I358,IF(AND(5&lt;=$C358,$C358&lt;=10),$C358*J358,IF($C358&gt;10,$C358*K358,"No Offer"))),"No Offer"))</f>
        <v>0</v>
      </c>
      <c r="M358" s="812">
        <v>50.1</v>
      </c>
      <c r="N358" s="812">
        <v>50.1</v>
      </c>
      <c r="O358" s="812">
        <v>50.1</v>
      </c>
      <c r="P358" s="813">
        <f t="shared" ref="P358:P420" si="92">IF(ISBLANK($C358),"",IFERROR(IF($C358&lt;5,$C358*M358,IF(AND(5&lt;=$C358,$C358&lt;=10),$C358*N358,IF($C358&gt;10,$C358*O358,"No Offer"))),"No Offer"))</f>
        <v>0</v>
      </c>
      <c r="Q358" s="817">
        <v>25</v>
      </c>
      <c r="R358" s="817">
        <v>25</v>
      </c>
      <c r="S358" s="817">
        <v>25</v>
      </c>
      <c r="T358" s="814">
        <f t="shared" ref="T358:T420" si="93">IF(ISBLANK($C358),"",IFERROR(IF($C358&lt;5,$C358*Q358,IF(AND(5&lt;=$C358,$C358&lt;=10),$C358*R358,IF($C358&gt;10,$C358*S358,"No Offer"))),"No Offer"))</f>
        <v>0</v>
      </c>
      <c r="U358" s="813">
        <v>84.55</v>
      </c>
      <c r="V358" s="813">
        <v>84.55</v>
      </c>
      <c r="W358" s="813">
        <v>75.05</v>
      </c>
      <c r="X358" s="813">
        <f t="shared" ref="X358:X420" si="94">IF(ISBLANK($C358),"",IFERROR(IF($C358&lt;5,$C358*U358,IF(AND(5&lt;=$C358,$C358&lt;=10),$C358*V358,IF($C358&gt;10,$C358*W358,"No Offer"))),"No Offer"))</f>
        <v>0</v>
      </c>
      <c r="Y358" s="814">
        <v>45</v>
      </c>
      <c r="Z358" s="814">
        <v>40</v>
      </c>
      <c r="AA358" s="814">
        <v>40</v>
      </c>
      <c r="AB358" s="814">
        <f t="shared" ref="AB358:AB420" si="95">IF(ISBLANK($C358),"",IFERROR(IF($C358&lt;5,$C358*Y358,IF(AND(5&lt;=$C358,$C358&lt;=10),$C358*Z358,IF($C358&gt;10,$C358*AA358,"No Offer"))),"No Offer"))</f>
        <v>0</v>
      </c>
    </row>
    <row r="359" spans="1:28" x14ac:dyDescent="0.2">
      <c r="A359" s="909"/>
      <c r="B359" s="911"/>
      <c r="C359" s="910">
        <f>'Series 2700 Input'!C359</f>
        <v>0</v>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Input'!C360</f>
        <v>0</v>
      </c>
      <c r="D360" s="562" t="s">
        <v>30</v>
      </c>
      <c r="E360" s="812">
        <v>542.58000000000004</v>
      </c>
      <c r="F360" s="812">
        <v>542.58000000000004</v>
      </c>
      <c r="G360" s="812">
        <v>542.58000000000004</v>
      </c>
      <c r="H360" s="813">
        <f t="shared" si="90"/>
        <v>0</v>
      </c>
      <c r="I360" s="814">
        <v>50</v>
      </c>
      <c r="J360" s="814">
        <v>50</v>
      </c>
      <c r="K360" s="814">
        <v>50</v>
      </c>
      <c r="L360" s="814">
        <f t="shared" si="91"/>
        <v>0</v>
      </c>
      <c r="M360" s="812">
        <v>69.09</v>
      </c>
      <c r="N360" s="812">
        <v>69.09</v>
      </c>
      <c r="O360" s="812">
        <v>69.09</v>
      </c>
      <c r="P360" s="813">
        <f t="shared" si="92"/>
        <v>0</v>
      </c>
      <c r="Q360" s="817">
        <v>30</v>
      </c>
      <c r="R360" s="817">
        <v>30</v>
      </c>
      <c r="S360" s="817">
        <v>30</v>
      </c>
      <c r="T360" s="814">
        <f t="shared" si="93"/>
        <v>0</v>
      </c>
      <c r="U360" s="813">
        <v>132.27000000000001</v>
      </c>
      <c r="V360" s="813">
        <v>132.27000000000001</v>
      </c>
      <c r="W360" s="813">
        <v>118.43</v>
      </c>
      <c r="X360" s="813">
        <f t="shared" si="94"/>
        <v>0</v>
      </c>
      <c r="Y360" s="814">
        <v>50</v>
      </c>
      <c r="Z360" s="814">
        <v>45</v>
      </c>
      <c r="AA360" s="814">
        <v>45</v>
      </c>
      <c r="AB360" s="814">
        <f t="shared" si="95"/>
        <v>0</v>
      </c>
    </row>
    <row r="361" spans="1:28" x14ac:dyDescent="0.2">
      <c r="A361" s="909"/>
      <c r="B361" s="911"/>
      <c r="C361" s="910">
        <f>'Series 2700 Input'!C361</f>
        <v>0</v>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Input'!C362</f>
        <v>0</v>
      </c>
      <c r="D362" s="562" t="s">
        <v>30</v>
      </c>
      <c r="E362" s="812">
        <v>554.42999999999995</v>
      </c>
      <c r="F362" s="812">
        <v>554.42999999999995</v>
      </c>
      <c r="G362" s="812">
        <v>554.42999999999995</v>
      </c>
      <c r="H362" s="813">
        <f t="shared" si="90"/>
        <v>0</v>
      </c>
      <c r="I362" s="814">
        <v>50</v>
      </c>
      <c r="J362" s="814">
        <v>50</v>
      </c>
      <c r="K362" s="814">
        <v>50</v>
      </c>
      <c r="L362" s="814">
        <f t="shared" si="91"/>
        <v>0</v>
      </c>
      <c r="M362" s="812">
        <v>100.19</v>
      </c>
      <c r="N362" s="812">
        <v>100.19</v>
      </c>
      <c r="O362" s="812">
        <v>100.19</v>
      </c>
      <c r="P362" s="813">
        <f t="shared" si="92"/>
        <v>0</v>
      </c>
      <c r="Q362" s="817">
        <v>50</v>
      </c>
      <c r="R362" s="817">
        <v>50</v>
      </c>
      <c r="S362" s="817">
        <v>50</v>
      </c>
      <c r="T362" s="814">
        <f t="shared" si="93"/>
        <v>0</v>
      </c>
      <c r="U362" s="813">
        <v>193.64</v>
      </c>
      <c r="V362" s="813">
        <v>193.64</v>
      </c>
      <c r="W362" s="813">
        <v>174.22</v>
      </c>
      <c r="X362" s="813">
        <f t="shared" si="94"/>
        <v>0</v>
      </c>
      <c r="Y362" s="814">
        <v>65</v>
      </c>
      <c r="Z362" s="814">
        <v>60</v>
      </c>
      <c r="AA362" s="814">
        <v>60</v>
      </c>
      <c r="AB362" s="814">
        <f t="shared" si="95"/>
        <v>0</v>
      </c>
    </row>
    <row r="363" spans="1:28" x14ac:dyDescent="0.2">
      <c r="A363" s="909"/>
      <c r="B363" s="911"/>
      <c r="C363" s="910">
        <f>'Series 2700 Input'!C363</f>
        <v>0</v>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Input'!C364</f>
        <v>0</v>
      </c>
      <c r="D364" s="562" t="s">
        <v>30</v>
      </c>
      <c r="E364" s="812">
        <v>570.85</v>
      </c>
      <c r="F364" s="812">
        <v>570.85</v>
      </c>
      <c r="G364" s="812">
        <v>570.85</v>
      </c>
      <c r="H364" s="813">
        <f t="shared" si="90"/>
        <v>0</v>
      </c>
      <c r="I364" s="814">
        <v>50</v>
      </c>
      <c r="J364" s="814">
        <v>50</v>
      </c>
      <c r="K364" s="814">
        <v>50</v>
      </c>
      <c r="L364" s="814">
        <f t="shared" si="91"/>
        <v>0</v>
      </c>
      <c r="M364" s="812">
        <v>186.58</v>
      </c>
      <c r="N364" s="812">
        <v>186.58</v>
      </c>
      <c r="O364" s="812">
        <v>186.58</v>
      </c>
      <c r="P364" s="813">
        <f t="shared" si="92"/>
        <v>0</v>
      </c>
      <c r="Q364" s="817">
        <v>85</v>
      </c>
      <c r="R364" s="817">
        <v>85</v>
      </c>
      <c r="S364" s="817">
        <v>85</v>
      </c>
      <c r="T364" s="814">
        <f t="shared" si="93"/>
        <v>0</v>
      </c>
      <c r="U364" s="813">
        <v>384.55</v>
      </c>
      <c r="V364" s="813">
        <v>384.55</v>
      </c>
      <c r="W364" s="813">
        <v>350.45</v>
      </c>
      <c r="X364" s="813">
        <f t="shared" si="94"/>
        <v>0</v>
      </c>
      <c r="Y364" s="814">
        <v>250</v>
      </c>
      <c r="Z364" s="814">
        <v>250</v>
      </c>
      <c r="AA364" s="814">
        <v>250</v>
      </c>
      <c r="AB364" s="814">
        <f t="shared" si="95"/>
        <v>0</v>
      </c>
    </row>
    <row r="365" spans="1:28" x14ac:dyDescent="0.2">
      <c r="A365" s="909"/>
      <c r="B365" s="911"/>
      <c r="C365" s="910">
        <f>'Series 2700 Input'!C365</f>
        <v>0</v>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Input'!C366</f>
        <v>0</v>
      </c>
      <c r="D366" s="562" t="s">
        <v>30</v>
      </c>
      <c r="E366" s="812">
        <v>586.12</v>
      </c>
      <c r="F366" s="812">
        <v>586.12</v>
      </c>
      <c r="G366" s="812">
        <v>586.12</v>
      </c>
      <c r="H366" s="813">
        <f t="shared" si="90"/>
        <v>0</v>
      </c>
      <c r="I366" s="814">
        <v>50</v>
      </c>
      <c r="J366" s="814">
        <v>50</v>
      </c>
      <c r="K366" s="814">
        <v>50</v>
      </c>
      <c r="L366" s="814">
        <f t="shared" si="91"/>
        <v>0</v>
      </c>
      <c r="M366" s="812">
        <v>418.16</v>
      </c>
      <c r="N366" s="812">
        <v>418.16</v>
      </c>
      <c r="O366" s="812">
        <v>418.16</v>
      </c>
      <c r="P366" s="813">
        <f t="shared" si="92"/>
        <v>0</v>
      </c>
      <c r="Q366" s="817">
        <v>100</v>
      </c>
      <c r="R366" s="817">
        <v>100</v>
      </c>
      <c r="S366" s="817">
        <v>100</v>
      </c>
      <c r="T366" s="814">
        <f t="shared" si="93"/>
        <v>0</v>
      </c>
      <c r="U366" s="813">
        <v>575.45000000000005</v>
      </c>
      <c r="V366" s="813">
        <v>575.45000000000005</v>
      </c>
      <c r="W366" s="813">
        <v>521.32000000000005</v>
      </c>
      <c r="X366" s="813">
        <f t="shared" si="94"/>
        <v>0</v>
      </c>
      <c r="Y366" s="814">
        <v>270</v>
      </c>
      <c r="Z366" s="814">
        <v>270</v>
      </c>
      <c r="AA366" s="814">
        <v>270</v>
      </c>
      <c r="AB366" s="814">
        <f t="shared" si="95"/>
        <v>0</v>
      </c>
    </row>
    <row r="367" spans="1:28" x14ac:dyDescent="0.2">
      <c r="A367" s="909"/>
      <c r="B367" s="911"/>
      <c r="C367" s="910">
        <f>'Series 2700 Input'!C367</f>
        <v>0</v>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Input'!C368</f>
        <v>0</v>
      </c>
      <c r="D368" s="562" t="s">
        <v>30</v>
      </c>
      <c r="E368" s="812">
        <v>664.64</v>
      </c>
      <c r="F368" s="812">
        <v>664.64</v>
      </c>
      <c r="G368" s="812">
        <v>664.64</v>
      </c>
      <c r="H368" s="813">
        <f t="shared" si="90"/>
        <v>0</v>
      </c>
      <c r="I368" s="814">
        <v>50</v>
      </c>
      <c r="J368" s="814">
        <v>50</v>
      </c>
      <c r="K368" s="814">
        <v>50</v>
      </c>
      <c r="L368" s="814">
        <f t="shared" si="91"/>
        <v>0</v>
      </c>
      <c r="M368" s="812">
        <v>59.17</v>
      </c>
      <c r="N368" s="812">
        <v>59.17</v>
      </c>
      <c r="O368" s="812">
        <v>59.17</v>
      </c>
      <c r="P368" s="813">
        <f t="shared" si="92"/>
        <v>0</v>
      </c>
      <c r="Q368" s="817">
        <v>25</v>
      </c>
      <c r="R368" s="817">
        <v>25</v>
      </c>
      <c r="S368" s="817">
        <v>25</v>
      </c>
      <c r="T368" s="814">
        <f t="shared" si="93"/>
        <v>0</v>
      </c>
      <c r="U368" s="813">
        <v>109.55</v>
      </c>
      <c r="V368" s="813">
        <v>109.55</v>
      </c>
      <c r="W368" s="813">
        <v>97.77</v>
      </c>
      <c r="X368" s="813">
        <f t="shared" si="94"/>
        <v>0</v>
      </c>
      <c r="Y368" s="814">
        <v>45</v>
      </c>
      <c r="Z368" s="814">
        <v>40</v>
      </c>
      <c r="AA368" s="814">
        <v>40</v>
      </c>
      <c r="AB368" s="814">
        <f t="shared" si="95"/>
        <v>0</v>
      </c>
    </row>
    <row r="369" spans="1:28" x14ac:dyDescent="0.2">
      <c r="A369" s="909"/>
      <c r="B369" s="911"/>
      <c r="C369" s="910">
        <f>'Series 2700 Input'!C369</f>
        <v>0</v>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Input'!C370</f>
        <v>0</v>
      </c>
      <c r="D370" s="562" t="s">
        <v>30</v>
      </c>
      <c r="E370" s="812">
        <v>676.51</v>
      </c>
      <c r="F370" s="812">
        <v>676.51</v>
      </c>
      <c r="G370" s="812">
        <v>676.51</v>
      </c>
      <c r="H370" s="813">
        <f t="shared" si="90"/>
        <v>0</v>
      </c>
      <c r="I370" s="814">
        <v>50</v>
      </c>
      <c r="J370" s="814">
        <v>50</v>
      </c>
      <c r="K370" s="814">
        <v>50</v>
      </c>
      <c r="L370" s="814">
        <f t="shared" si="91"/>
        <v>0</v>
      </c>
      <c r="M370" s="812">
        <v>93.29</v>
      </c>
      <c r="N370" s="812">
        <v>93.29</v>
      </c>
      <c r="O370" s="812">
        <v>93.29</v>
      </c>
      <c r="P370" s="813">
        <f t="shared" si="92"/>
        <v>0</v>
      </c>
      <c r="Q370" s="817">
        <v>30</v>
      </c>
      <c r="R370" s="817">
        <v>30</v>
      </c>
      <c r="S370" s="817">
        <v>30</v>
      </c>
      <c r="T370" s="814">
        <f t="shared" si="93"/>
        <v>0</v>
      </c>
      <c r="U370" s="813">
        <v>157.27000000000001</v>
      </c>
      <c r="V370" s="813">
        <v>157.27000000000001</v>
      </c>
      <c r="W370" s="813">
        <v>141.15</v>
      </c>
      <c r="X370" s="813">
        <f t="shared" si="94"/>
        <v>0</v>
      </c>
      <c r="Y370" s="814">
        <v>50</v>
      </c>
      <c r="Z370" s="814">
        <v>45</v>
      </c>
      <c r="AA370" s="814">
        <v>45</v>
      </c>
      <c r="AB370" s="814">
        <f t="shared" si="95"/>
        <v>0</v>
      </c>
    </row>
    <row r="371" spans="1:28" x14ac:dyDescent="0.2">
      <c r="A371" s="909"/>
      <c r="B371" s="911"/>
      <c r="C371" s="910">
        <f>'Series 2700 Input'!C371</f>
        <v>0</v>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Input'!C372</f>
        <v>0</v>
      </c>
      <c r="D372" s="562" t="s">
        <v>30</v>
      </c>
      <c r="E372" s="812">
        <v>688.37</v>
      </c>
      <c r="F372" s="812">
        <v>688.37</v>
      </c>
      <c r="G372" s="812">
        <v>688.37</v>
      </c>
      <c r="H372" s="813">
        <f t="shared" si="90"/>
        <v>0</v>
      </c>
      <c r="I372" s="814">
        <v>50</v>
      </c>
      <c r="J372" s="814">
        <v>50</v>
      </c>
      <c r="K372" s="814">
        <v>50</v>
      </c>
      <c r="L372" s="814">
        <f t="shared" si="91"/>
        <v>0</v>
      </c>
      <c r="M372" s="812">
        <v>148.59</v>
      </c>
      <c r="N372" s="812">
        <v>148.59</v>
      </c>
      <c r="O372" s="812">
        <v>148.59</v>
      </c>
      <c r="P372" s="813">
        <f t="shared" si="92"/>
        <v>0</v>
      </c>
      <c r="Q372" s="817">
        <v>50</v>
      </c>
      <c r="R372" s="817">
        <v>50</v>
      </c>
      <c r="S372" s="817">
        <v>50</v>
      </c>
      <c r="T372" s="814">
        <f t="shared" si="93"/>
        <v>0</v>
      </c>
      <c r="U372" s="813">
        <v>245.91</v>
      </c>
      <c r="V372" s="813">
        <v>245.91</v>
      </c>
      <c r="W372" s="813">
        <v>221.74</v>
      </c>
      <c r="X372" s="813">
        <f t="shared" si="94"/>
        <v>0</v>
      </c>
      <c r="Y372" s="814">
        <v>65</v>
      </c>
      <c r="Z372" s="814">
        <v>60</v>
      </c>
      <c r="AA372" s="814">
        <v>60</v>
      </c>
      <c r="AB372" s="814">
        <f t="shared" si="95"/>
        <v>0</v>
      </c>
    </row>
    <row r="373" spans="1:28" x14ac:dyDescent="0.2">
      <c r="A373" s="909"/>
      <c r="B373" s="911"/>
      <c r="C373" s="910">
        <f>'Series 2700 Input'!C373</f>
        <v>0</v>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Input'!C374</f>
        <v>0</v>
      </c>
      <c r="D374" s="562" t="s">
        <v>30</v>
      </c>
      <c r="E374" s="812">
        <v>704.79</v>
      </c>
      <c r="F374" s="812">
        <v>704.79</v>
      </c>
      <c r="G374" s="812">
        <v>704.79</v>
      </c>
      <c r="H374" s="813">
        <f t="shared" si="90"/>
        <v>0</v>
      </c>
      <c r="I374" s="814">
        <v>50</v>
      </c>
      <c r="J374" s="814">
        <v>50</v>
      </c>
      <c r="K374" s="814">
        <v>50</v>
      </c>
      <c r="L374" s="814">
        <f t="shared" si="91"/>
        <v>0</v>
      </c>
      <c r="M374" s="812">
        <v>404.36</v>
      </c>
      <c r="N374" s="812">
        <v>404.36</v>
      </c>
      <c r="O374" s="812">
        <v>404.36</v>
      </c>
      <c r="P374" s="813">
        <f t="shared" si="92"/>
        <v>0</v>
      </c>
      <c r="Q374" s="817">
        <v>85</v>
      </c>
      <c r="R374" s="817">
        <v>85</v>
      </c>
      <c r="S374" s="817">
        <v>85</v>
      </c>
      <c r="T374" s="814">
        <f t="shared" si="93"/>
        <v>0</v>
      </c>
      <c r="U374" s="813">
        <v>443.64</v>
      </c>
      <c r="V374" s="813">
        <v>443.64</v>
      </c>
      <c r="W374" s="813">
        <v>404.38</v>
      </c>
      <c r="X374" s="813">
        <f t="shared" si="94"/>
        <v>0</v>
      </c>
      <c r="Y374" s="814">
        <v>250</v>
      </c>
      <c r="Z374" s="814">
        <v>250</v>
      </c>
      <c r="AA374" s="814">
        <v>250</v>
      </c>
      <c r="AB374" s="814">
        <f t="shared" si="95"/>
        <v>0</v>
      </c>
    </row>
    <row r="375" spans="1:28" x14ac:dyDescent="0.2">
      <c r="A375" s="909"/>
      <c r="B375" s="911"/>
      <c r="C375" s="910">
        <f>'Series 2700 Input'!C375</f>
        <v>0</v>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Input'!C376</f>
        <v>0</v>
      </c>
      <c r="D376" s="562" t="s">
        <v>30</v>
      </c>
      <c r="E376" s="812">
        <v>720.06</v>
      </c>
      <c r="F376" s="812">
        <v>720.06</v>
      </c>
      <c r="G376" s="812">
        <v>720.06</v>
      </c>
      <c r="H376" s="813">
        <f t="shared" si="90"/>
        <v>0</v>
      </c>
      <c r="I376" s="814">
        <v>50</v>
      </c>
      <c r="J376" s="814">
        <v>50</v>
      </c>
      <c r="K376" s="814">
        <v>50</v>
      </c>
      <c r="L376" s="814">
        <f t="shared" si="91"/>
        <v>0</v>
      </c>
      <c r="M376" s="812">
        <v>781.12</v>
      </c>
      <c r="N376" s="812">
        <v>781.12</v>
      </c>
      <c r="O376" s="812">
        <v>781.12</v>
      </c>
      <c r="P376" s="813">
        <f t="shared" si="92"/>
        <v>0</v>
      </c>
      <c r="Q376" s="817">
        <v>100</v>
      </c>
      <c r="R376" s="817">
        <v>100</v>
      </c>
      <c r="S376" s="817">
        <v>100</v>
      </c>
      <c r="T376" s="814">
        <f t="shared" si="93"/>
        <v>0</v>
      </c>
      <c r="U376" s="813">
        <v>661.82</v>
      </c>
      <c r="V376" s="813">
        <v>661.82</v>
      </c>
      <c r="W376" s="813">
        <v>603.14</v>
      </c>
      <c r="X376" s="813">
        <f t="shared" si="94"/>
        <v>0</v>
      </c>
      <c r="Y376" s="814">
        <v>270</v>
      </c>
      <c r="Z376" s="814">
        <v>270</v>
      </c>
      <c r="AA376" s="814">
        <v>270</v>
      </c>
      <c r="AB376" s="814">
        <f t="shared" si="95"/>
        <v>0</v>
      </c>
    </row>
    <row r="377" spans="1:28" x14ac:dyDescent="0.2">
      <c r="A377" s="909"/>
      <c r="B377" s="911"/>
      <c r="C377" s="910">
        <f>'Series 2700 Input'!C377</f>
        <v>0</v>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Input'!C378</f>
        <v>0</v>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Input'!C379</f>
        <v>0</v>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Input'!C380</f>
        <v>0</v>
      </c>
      <c r="D380" s="562" t="s">
        <v>30</v>
      </c>
      <c r="E380" s="812">
        <v>90.71</v>
      </c>
      <c r="F380" s="812">
        <v>83.05</v>
      </c>
      <c r="G380" s="812">
        <v>83.05</v>
      </c>
      <c r="H380" s="813">
        <f t="shared" si="90"/>
        <v>0</v>
      </c>
      <c r="I380" s="814">
        <v>50</v>
      </c>
      <c r="J380" s="814">
        <v>50</v>
      </c>
      <c r="K380" s="814">
        <v>50</v>
      </c>
      <c r="L380" s="814">
        <f t="shared" si="91"/>
        <v>0</v>
      </c>
      <c r="M380" s="812">
        <v>50.1</v>
      </c>
      <c r="N380" s="812">
        <v>50.1</v>
      </c>
      <c r="O380" s="812">
        <v>50.1</v>
      </c>
      <c r="P380" s="813">
        <f t="shared" si="92"/>
        <v>0</v>
      </c>
      <c r="Q380" s="817">
        <v>25</v>
      </c>
      <c r="R380" s="817">
        <v>25</v>
      </c>
      <c r="S380" s="817">
        <v>25</v>
      </c>
      <c r="T380" s="814">
        <f t="shared" si="93"/>
        <v>0</v>
      </c>
      <c r="U380" s="813">
        <v>48.18</v>
      </c>
      <c r="V380" s="813">
        <v>48.18</v>
      </c>
      <c r="W380" s="813">
        <v>41.98</v>
      </c>
      <c r="X380" s="813">
        <f t="shared" si="94"/>
        <v>0</v>
      </c>
      <c r="Y380" s="814">
        <v>45</v>
      </c>
      <c r="Z380" s="814">
        <v>40</v>
      </c>
      <c r="AA380" s="814">
        <v>40</v>
      </c>
      <c r="AB380" s="814">
        <f t="shared" si="95"/>
        <v>0</v>
      </c>
    </row>
    <row r="381" spans="1:28" x14ac:dyDescent="0.2">
      <c r="A381" s="909"/>
      <c r="B381" s="596"/>
      <c r="C381" s="330">
        <f>'Series 2700 Input'!C381</f>
        <v>0</v>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Input'!C382</f>
        <v>0</v>
      </c>
      <c r="D382" s="562" t="s">
        <v>30</v>
      </c>
      <c r="E382" s="812">
        <v>113</v>
      </c>
      <c r="F382" s="812">
        <v>102.57</v>
      </c>
      <c r="G382" s="812">
        <v>102.57</v>
      </c>
      <c r="H382" s="813">
        <f t="shared" si="90"/>
        <v>0</v>
      </c>
      <c r="I382" s="814">
        <v>50</v>
      </c>
      <c r="J382" s="814">
        <v>50</v>
      </c>
      <c r="K382" s="814">
        <v>50</v>
      </c>
      <c r="L382" s="814">
        <f t="shared" si="91"/>
        <v>0</v>
      </c>
      <c r="M382" s="812">
        <v>69.09</v>
      </c>
      <c r="N382" s="812">
        <v>69.09</v>
      </c>
      <c r="O382" s="812">
        <v>69.09</v>
      </c>
      <c r="P382" s="813">
        <f t="shared" si="92"/>
        <v>0</v>
      </c>
      <c r="Q382" s="817">
        <v>30</v>
      </c>
      <c r="R382" s="817">
        <v>30</v>
      </c>
      <c r="S382" s="817">
        <v>30</v>
      </c>
      <c r="T382" s="814">
        <f t="shared" si="93"/>
        <v>0</v>
      </c>
      <c r="U382" s="813">
        <v>82.27</v>
      </c>
      <c r="V382" s="813">
        <v>82.27</v>
      </c>
      <c r="W382" s="813">
        <v>72.97</v>
      </c>
      <c r="X382" s="813">
        <f t="shared" si="94"/>
        <v>0</v>
      </c>
      <c r="Y382" s="814">
        <v>50</v>
      </c>
      <c r="Z382" s="814">
        <v>45</v>
      </c>
      <c r="AA382" s="814">
        <v>45</v>
      </c>
      <c r="AB382" s="814">
        <f t="shared" si="95"/>
        <v>0</v>
      </c>
    </row>
    <row r="383" spans="1:28" x14ac:dyDescent="0.2">
      <c r="A383" s="909"/>
      <c r="B383" s="911"/>
      <c r="C383" s="910">
        <f>'Series 2700 Input'!C383</f>
        <v>0</v>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Input'!C384</f>
        <v>0</v>
      </c>
      <c r="D384" s="562" t="s">
        <v>30</v>
      </c>
      <c r="E384" s="812">
        <v>124.87</v>
      </c>
      <c r="F384" s="812">
        <v>124.87</v>
      </c>
      <c r="G384" s="812">
        <v>124.87</v>
      </c>
      <c r="H384" s="813">
        <f t="shared" si="90"/>
        <v>0</v>
      </c>
      <c r="I384" s="814">
        <v>50</v>
      </c>
      <c r="J384" s="814">
        <v>50</v>
      </c>
      <c r="K384" s="814">
        <v>50</v>
      </c>
      <c r="L384" s="814">
        <f t="shared" si="91"/>
        <v>0</v>
      </c>
      <c r="M384" s="812">
        <v>100.19</v>
      </c>
      <c r="N384" s="812">
        <v>100.19</v>
      </c>
      <c r="O384" s="812">
        <v>100.19</v>
      </c>
      <c r="P384" s="813">
        <f t="shared" si="92"/>
        <v>0</v>
      </c>
      <c r="Q384" s="817">
        <v>50</v>
      </c>
      <c r="R384" s="817">
        <v>50</v>
      </c>
      <c r="S384" s="817">
        <v>50</v>
      </c>
      <c r="T384" s="814">
        <f t="shared" si="93"/>
        <v>0</v>
      </c>
      <c r="U384" s="813">
        <v>166.36</v>
      </c>
      <c r="V384" s="813">
        <v>166.36</v>
      </c>
      <c r="W384" s="813">
        <v>149.41999999999999</v>
      </c>
      <c r="X384" s="813">
        <f t="shared" si="94"/>
        <v>0</v>
      </c>
      <c r="Y384" s="814">
        <v>65</v>
      </c>
      <c r="Z384" s="814">
        <v>60</v>
      </c>
      <c r="AA384" s="814">
        <v>60</v>
      </c>
      <c r="AB384" s="814">
        <f t="shared" si="95"/>
        <v>0</v>
      </c>
    </row>
    <row r="385" spans="1:28" x14ac:dyDescent="0.2">
      <c r="A385" s="909"/>
      <c r="B385" s="911"/>
      <c r="C385" s="910">
        <f>'Series 2700 Input'!C385</f>
        <v>0</v>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Input'!C386</f>
        <v>0</v>
      </c>
      <c r="D386" s="562" t="s">
        <v>30</v>
      </c>
      <c r="E386" s="812">
        <v>185.9</v>
      </c>
      <c r="F386" s="812">
        <v>167.25</v>
      </c>
      <c r="G386" s="812">
        <v>167.25</v>
      </c>
      <c r="H386" s="813">
        <f t="shared" si="90"/>
        <v>0</v>
      </c>
      <c r="I386" s="814">
        <v>50</v>
      </c>
      <c r="J386" s="814">
        <v>50</v>
      </c>
      <c r="K386" s="814">
        <v>50</v>
      </c>
      <c r="L386" s="814">
        <f t="shared" si="91"/>
        <v>0</v>
      </c>
      <c r="M386" s="812">
        <v>186.58</v>
      </c>
      <c r="N386" s="812">
        <v>186.58</v>
      </c>
      <c r="O386" s="812">
        <v>186.58</v>
      </c>
      <c r="P386" s="813">
        <f t="shared" si="92"/>
        <v>0</v>
      </c>
      <c r="Q386" s="817">
        <v>85</v>
      </c>
      <c r="R386" s="817">
        <v>85</v>
      </c>
      <c r="S386" s="817">
        <v>85</v>
      </c>
      <c r="T386" s="814">
        <f t="shared" si="93"/>
        <v>0</v>
      </c>
      <c r="U386" s="813">
        <v>352.73</v>
      </c>
      <c r="V386" s="813">
        <v>352.73</v>
      </c>
      <c r="W386" s="813">
        <v>318.85000000000002</v>
      </c>
      <c r="X386" s="813">
        <f t="shared" si="94"/>
        <v>0</v>
      </c>
      <c r="Y386" s="814">
        <v>250</v>
      </c>
      <c r="Z386" s="814">
        <v>250</v>
      </c>
      <c r="AA386" s="814">
        <v>250</v>
      </c>
      <c r="AB386" s="814">
        <f t="shared" si="95"/>
        <v>0</v>
      </c>
    </row>
    <row r="387" spans="1:28" x14ac:dyDescent="0.2">
      <c r="A387" s="909"/>
      <c r="B387" s="911"/>
      <c r="C387" s="910">
        <f>'Series 2700 Input'!C387</f>
        <v>0</v>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Input'!C388</f>
        <v>0</v>
      </c>
      <c r="D388" s="562" t="s">
        <v>30</v>
      </c>
      <c r="E388" s="812">
        <v>214.5</v>
      </c>
      <c r="F388" s="812">
        <v>190.82</v>
      </c>
      <c r="G388" s="812">
        <v>190.82</v>
      </c>
      <c r="H388" s="813">
        <f t="shared" si="90"/>
        <v>0</v>
      </c>
      <c r="I388" s="814">
        <v>50</v>
      </c>
      <c r="J388" s="814">
        <v>50</v>
      </c>
      <c r="K388" s="814">
        <v>50</v>
      </c>
      <c r="L388" s="814">
        <f t="shared" si="91"/>
        <v>0</v>
      </c>
      <c r="M388" s="812">
        <v>418.16</v>
      </c>
      <c r="N388" s="812">
        <v>418.16</v>
      </c>
      <c r="O388" s="812">
        <v>418.16</v>
      </c>
      <c r="P388" s="813">
        <f t="shared" si="92"/>
        <v>0</v>
      </c>
      <c r="Q388" s="817">
        <v>100</v>
      </c>
      <c r="R388" s="817">
        <v>100</v>
      </c>
      <c r="S388" s="817">
        <v>100</v>
      </c>
      <c r="T388" s="814">
        <f t="shared" si="93"/>
        <v>0</v>
      </c>
      <c r="U388" s="813">
        <v>539.09</v>
      </c>
      <c r="V388" s="813">
        <v>539.09</v>
      </c>
      <c r="W388" s="813">
        <v>488.26</v>
      </c>
      <c r="X388" s="813">
        <f t="shared" si="94"/>
        <v>0</v>
      </c>
      <c r="Y388" s="814">
        <v>270</v>
      </c>
      <c r="Z388" s="814">
        <v>270</v>
      </c>
      <c r="AA388" s="814">
        <v>270</v>
      </c>
      <c r="AB388" s="814">
        <f t="shared" si="95"/>
        <v>0</v>
      </c>
    </row>
    <row r="389" spans="1:28" x14ac:dyDescent="0.2">
      <c r="A389" s="909"/>
      <c r="B389" s="911"/>
      <c r="C389" s="910">
        <f>'Series 2700 Input'!C389</f>
        <v>0</v>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Input'!C390</f>
        <v>0</v>
      </c>
      <c r="D390" s="562" t="s">
        <v>30</v>
      </c>
      <c r="E390" s="812">
        <v>101.14</v>
      </c>
      <c r="F390" s="812">
        <v>90.71</v>
      </c>
      <c r="G390" s="812">
        <v>90.71</v>
      </c>
      <c r="H390" s="813">
        <f t="shared" si="90"/>
        <v>0</v>
      </c>
      <c r="I390" s="814">
        <v>50</v>
      </c>
      <c r="J390" s="814">
        <v>50</v>
      </c>
      <c r="K390" s="814">
        <v>50</v>
      </c>
      <c r="L390" s="814">
        <f t="shared" si="91"/>
        <v>0</v>
      </c>
      <c r="M390" s="812">
        <v>59.17</v>
      </c>
      <c r="N390" s="812">
        <v>59.17</v>
      </c>
      <c r="O390" s="812">
        <v>59.17</v>
      </c>
      <c r="P390" s="813">
        <f t="shared" si="92"/>
        <v>0</v>
      </c>
      <c r="Q390" s="817">
        <v>25</v>
      </c>
      <c r="R390" s="817">
        <v>25</v>
      </c>
      <c r="S390" s="817">
        <v>25</v>
      </c>
      <c r="T390" s="814">
        <f t="shared" si="93"/>
        <v>0</v>
      </c>
      <c r="U390" s="813">
        <v>75.45</v>
      </c>
      <c r="V390" s="813">
        <v>75.45</v>
      </c>
      <c r="W390" s="813">
        <v>66.77</v>
      </c>
      <c r="X390" s="813">
        <f t="shared" si="94"/>
        <v>0</v>
      </c>
      <c r="Y390" s="814">
        <v>45</v>
      </c>
      <c r="Z390" s="814">
        <v>40</v>
      </c>
      <c r="AA390" s="814">
        <v>40</v>
      </c>
      <c r="AB390" s="814">
        <f t="shared" si="95"/>
        <v>0</v>
      </c>
    </row>
    <row r="391" spans="1:28" x14ac:dyDescent="0.2">
      <c r="A391" s="909"/>
      <c r="B391" s="596"/>
      <c r="C391" s="330">
        <f>'Series 2700 Input'!C391</f>
        <v>0</v>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Input'!C392</f>
        <v>0</v>
      </c>
      <c r="D392" s="562" t="s">
        <v>30</v>
      </c>
      <c r="E392" s="812">
        <v>119.79</v>
      </c>
      <c r="F392" s="812">
        <v>107.35</v>
      </c>
      <c r="G392" s="812">
        <v>107.35</v>
      </c>
      <c r="H392" s="813">
        <f t="shared" si="90"/>
        <v>0</v>
      </c>
      <c r="I392" s="814">
        <v>50</v>
      </c>
      <c r="J392" s="814">
        <v>50</v>
      </c>
      <c r="K392" s="814">
        <v>50</v>
      </c>
      <c r="L392" s="814">
        <f t="shared" si="91"/>
        <v>0</v>
      </c>
      <c r="M392" s="812">
        <v>93.29</v>
      </c>
      <c r="N392" s="812">
        <v>93.29</v>
      </c>
      <c r="O392" s="812">
        <v>93.29</v>
      </c>
      <c r="P392" s="813">
        <f t="shared" si="92"/>
        <v>0</v>
      </c>
      <c r="Q392" s="817">
        <v>30</v>
      </c>
      <c r="R392" s="817">
        <v>30</v>
      </c>
      <c r="S392" s="817">
        <v>30</v>
      </c>
      <c r="T392" s="814">
        <f t="shared" si="93"/>
        <v>0</v>
      </c>
      <c r="U392" s="813">
        <v>120.91</v>
      </c>
      <c r="V392" s="813">
        <v>120.91</v>
      </c>
      <c r="W392" s="813">
        <v>108.1</v>
      </c>
      <c r="X392" s="813">
        <f t="shared" si="94"/>
        <v>0</v>
      </c>
      <c r="Y392" s="814">
        <v>50</v>
      </c>
      <c r="Z392" s="814">
        <v>45</v>
      </c>
      <c r="AA392" s="814">
        <v>45</v>
      </c>
      <c r="AB392" s="814">
        <f t="shared" si="95"/>
        <v>0</v>
      </c>
    </row>
    <row r="393" spans="1:28" x14ac:dyDescent="0.2">
      <c r="A393" s="909"/>
      <c r="B393" s="911"/>
      <c r="C393" s="910">
        <f>'Series 2700 Input'!C393</f>
        <v>0</v>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Input'!C394</f>
        <v>0</v>
      </c>
      <c r="D394" s="562" t="s">
        <v>30</v>
      </c>
      <c r="E394" s="812">
        <v>159.9</v>
      </c>
      <c r="F394" s="812">
        <v>141.24</v>
      </c>
      <c r="G394" s="812">
        <v>141.24</v>
      </c>
      <c r="H394" s="813">
        <f t="shared" si="90"/>
        <v>0</v>
      </c>
      <c r="I394" s="814">
        <v>50</v>
      </c>
      <c r="J394" s="814">
        <v>50</v>
      </c>
      <c r="K394" s="814">
        <v>50</v>
      </c>
      <c r="L394" s="814">
        <f t="shared" si="91"/>
        <v>0</v>
      </c>
      <c r="M394" s="812">
        <v>148.59</v>
      </c>
      <c r="N394" s="812">
        <v>148.59</v>
      </c>
      <c r="O394" s="812">
        <v>148.59</v>
      </c>
      <c r="P394" s="813">
        <f t="shared" si="92"/>
        <v>0</v>
      </c>
      <c r="Q394" s="817">
        <v>50</v>
      </c>
      <c r="R394" s="817">
        <v>50</v>
      </c>
      <c r="S394" s="817">
        <v>50</v>
      </c>
      <c r="T394" s="814">
        <f t="shared" si="93"/>
        <v>0</v>
      </c>
      <c r="U394" s="813">
        <v>220.91</v>
      </c>
      <c r="V394" s="813">
        <v>220.91</v>
      </c>
      <c r="W394" s="813">
        <v>199.01</v>
      </c>
      <c r="X394" s="813">
        <f t="shared" si="94"/>
        <v>0</v>
      </c>
      <c r="Y394" s="814">
        <v>65</v>
      </c>
      <c r="Z394" s="814">
        <v>60</v>
      </c>
      <c r="AA394" s="814">
        <v>60</v>
      </c>
      <c r="AB394" s="814">
        <f t="shared" si="95"/>
        <v>0</v>
      </c>
    </row>
    <row r="395" spans="1:28" x14ac:dyDescent="0.2">
      <c r="A395" s="909"/>
      <c r="B395" s="911"/>
      <c r="C395" s="910">
        <f>'Series 2700 Input'!C395</f>
        <v>0</v>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Input'!C396</f>
        <v>0</v>
      </c>
      <c r="D396" s="562" t="s">
        <v>30</v>
      </c>
      <c r="E396" s="812">
        <v>207.39</v>
      </c>
      <c r="F396" s="812">
        <v>176.31</v>
      </c>
      <c r="G396" s="812">
        <v>176.31</v>
      </c>
      <c r="H396" s="813">
        <f t="shared" si="90"/>
        <v>0</v>
      </c>
      <c r="I396" s="814">
        <v>50</v>
      </c>
      <c r="J396" s="814">
        <v>50</v>
      </c>
      <c r="K396" s="814">
        <v>50</v>
      </c>
      <c r="L396" s="814">
        <f t="shared" si="91"/>
        <v>0</v>
      </c>
      <c r="M396" s="812">
        <v>404.36</v>
      </c>
      <c r="N396" s="812">
        <v>404.36</v>
      </c>
      <c r="O396" s="812">
        <v>404.36</v>
      </c>
      <c r="P396" s="813">
        <f t="shared" si="92"/>
        <v>0</v>
      </c>
      <c r="Q396" s="817">
        <v>85</v>
      </c>
      <c r="R396" s="817">
        <v>85</v>
      </c>
      <c r="S396" s="817">
        <v>85</v>
      </c>
      <c r="T396" s="814">
        <f t="shared" si="93"/>
        <v>0</v>
      </c>
      <c r="U396" s="813">
        <v>411.82</v>
      </c>
      <c r="V396" s="813">
        <v>411.82</v>
      </c>
      <c r="W396" s="813">
        <v>372.56</v>
      </c>
      <c r="X396" s="813">
        <f t="shared" si="94"/>
        <v>0</v>
      </c>
      <c r="Y396" s="814">
        <v>250</v>
      </c>
      <c r="Z396" s="814">
        <v>250</v>
      </c>
      <c r="AA396" s="814">
        <v>250</v>
      </c>
      <c r="AB396" s="814">
        <f t="shared" si="95"/>
        <v>0</v>
      </c>
    </row>
    <row r="397" spans="1:28" x14ac:dyDescent="0.2">
      <c r="A397" s="909"/>
      <c r="B397" s="911"/>
      <c r="C397" s="910">
        <f>'Series 2700 Input'!C397</f>
        <v>0</v>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Input'!C398</f>
        <v>0</v>
      </c>
      <c r="D398" s="562" t="s">
        <v>30</v>
      </c>
      <c r="E398" s="812">
        <v>247.54</v>
      </c>
      <c r="F398" s="812">
        <v>204.91</v>
      </c>
      <c r="G398" s="812">
        <v>204.91</v>
      </c>
      <c r="H398" s="813">
        <f t="shared" si="90"/>
        <v>0</v>
      </c>
      <c r="I398" s="814">
        <v>50</v>
      </c>
      <c r="J398" s="814">
        <v>50</v>
      </c>
      <c r="K398" s="814">
        <v>50</v>
      </c>
      <c r="L398" s="814">
        <f t="shared" si="91"/>
        <v>0</v>
      </c>
      <c r="M398" s="812">
        <v>781.12</v>
      </c>
      <c r="N398" s="812">
        <v>781.12</v>
      </c>
      <c r="O398" s="812">
        <v>781.12</v>
      </c>
      <c r="P398" s="813">
        <f t="shared" si="92"/>
        <v>0</v>
      </c>
      <c r="Q398" s="817">
        <v>100</v>
      </c>
      <c r="R398" s="817">
        <v>100</v>
      </c>
      <c r="S398" s="817">
        <v>100</v>
      </c>
      <c r="T398" s="814">
        <f t="shared" si="93"/>
        <v>0</v>
      </c>
      <c r="U398" s="813">
        <v>625.45000000000005</v>
      </c>
      <c r="V398" s="813">
        <v>625.45000000000005</v>
      </c>
      <c r="W398" s="813">
        <v>566.77</v>
      </c>
      <c r="X398" s="813">
        <f t="shared" si="94"/>
        <v>0</v>
      </c>
      <c r="Y398" s="814">
        <v>270</v>
      </c>
      <c r="Z398" s="814">
        <v>270</v>
      </c>
      <c r="AA398" s="814">
        <v>270</v>
      </c>
      <c r="AB398" s="814">
        <f t="shared" si="95"/>
        <v>0</v>
      </c>
    </row>
    <row r="399" spans="1:28" x14ac:dyDescent="0.2">
      <c r="A399" s="909"/>
      <c r="B399" s="911"/>
      <c r="C399" s="910">
        <f>'Series 2700 Input'!C399</f>
        <v>0</v>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Input'!C400</f>
        <v>0</v>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Input'!C401</f>
        <v>0</v>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Input'!C402</f>
        <v>0</v>
      </c>
      <c r="D402" s="562" t="s">
        <v>30</v>
      </c>
      <c r="E402" s="812">
        <v>126.58</v>
      </c>
      <c r="F402" s="812">
        <v>107.93</v>
      </c>
      <c r="G402" s="812">
        <v>107.93</v>
      </c>
      <c r="H402" s="813">
        <f t="shared" si="90"/>
        <v>0</v>
      </c>
      <c r="I402" s="814">
        <v>50</v>
      </c>
      <c r="J402" s="814">
        <v>50</v>
      </c>
      <c r="K402" s="814">
        <v>50</v>
      </c>
      <c r="L402" s="814">
        <f t="shared" si="91"/>
        <v>0</v>
      </c>
      <c r="M402" s="812">
        <v>50.1</v>
      </c>
      <c r="N402" s="812">
        <v>50.1</v>
      </c>
      <c r="O402" s="812">
        <v>50.1</v>
      </c>
      <c r="P402" s="813">
        <f t="shared" si="92"/>
        <v>0</v>
      </c>
      <c r="Q402" s="817">
        <v>25</v>
      </c>
      <c r="R402" s="817">
        <v>25</v>
      </c>
      <c r="S402" s="817">
        <v>25</v>
      </c>
      <c r="T402" s="814">
        <f t="shared" si="93"/>
        <v>0</v>
      </c>
      <c r="U402" s="813">
        <v>84.55</v>
      </c>
      <c r="V402" s="813">
        <v>84.55</v>
      </c>
      <c r="W402" s="813">
        <v>75.05</v>
      </c>
      <c r="X402" s="813">
        <f t="shared" si="94"/>
        <v>0</v>
      </c>
      <c r="Y402" s="814">
        <v>45</v>
      </c>
      <c r="Z402" s="814">
        <v>40</v>
      </c>
      <c r="AA402" s="814">
        <v>40</v>
      </c>
      <c r="AB402" s="814">
        <f t="shared" si="95"/>
        <v>0</v>
      </c>
    </row>
    <row r="403" spans="1:28" x14ac:dyDescent="0.2">
      <c r="A403" s="909"/>
      <c r="B403" s="911"/>
      <c r="C403" s="910">
        <f>'Series 2700 Input'!C403</f>
        <v>0</v>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Input'!C404</f>
        <v>0</v>
      </c>
      <c r="D404" s="562" t="s">
        <v>30</v>
      </c>
      <c r="E404" s="812">
        <v>151.77000000000001</v>
      </c>
      <c r="F404" s="812">
        <v>128.08000000000001</v>
      </c>
      <c r="G404" s="812">
        <v>128.08000000000001</v>
      </c>
      <c r="H404" s="813">
        <f t="shared" si="90"/>
        <v>0</v>
      </c>
      <c r="I404" s="814">
        <v>50</v>
      </c>
      <c r="J404" s="814">
        <v>50</v>
      </c>
      <c r="K404" s="814">
        <v>50</v>
      </c>
      <c r="L404" s="814">
        <f t="shared" si="91"/>
        <v>0</v>
      </c>
      <c r="M404" s="812">
        <v>69.09</v>
      </c>
      <c r="N404" s="812">
        <v>69.09</v>
      </c>
      <c r="O404" s="812">
        <v>69.09</v>
      </c>
      <c r="P404" s="813">
        <f t="shared" si="92"/>
        <v>0</v>
      </c>
      <c r="Q404" s="817">
        <v>30</v>
      </c>
      <c r="R404" s="817">
        <v>30</v>
      </c>
      <c r="S404" s="817">
        <v>30</v>
      </c>
      <c r="T404" s="814">
        <f t="shared" si="93"/>
        <v>0</v>
      </c>
      <c r="U404" s="813">
        <v>132.27000000000001</v>
      </c>
      <c r="V404" s="813">
        <v>132.27000000000001</v>
      </c>
      <c r="W404" s="813">
        <v>118.43</v>
      </c>
      <c r="X404" s="813">
        <f t="shared" si="94"/>
        <v>0</v>
      </c>
      <c r="Y404" s="814">
        <v>50</v>
      </c>
      <c r="Z404" s="814">
        <v>45</v>
      </c>
      <c r="AA404" s="814">
        <v>45</v>
      </c>
      <c r="AB404" s="814">
        <f t="shared" si="95"/>
        <v>0</v>
      </c>
    </row>
    <row r="405" spans="1:28" x14ac:dyDescent="0.2">
      <c r="A405" s="909"/>
      <c r="B405" s="911"/>
      <c r="C405" s="910">
        <f>'Series 2700 Input'!C405</f>
        <v>0</v>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Input'!C406</f>
        <v>0</v>
      </c>
      <c r="D406" s="562" t="s">
        <v>30</v>
      </c>
      <c r="E406" s="812">
        <v>181.39</v>
      </c>
      <c r="F406" s="812">
        <v>150.31</v>
      </c>
      <c r="G406" s="812">
        <v>150.31</v>
      </c>
      <c r="H406" s="813">
        <f t="shared" si="90"/>
        <v>0</v>
      </c>
      <c r="I406" s="814">
        <v>50</v>
      </c>
      <c r="J406" s="814">
        <v>50</v>
      </c>
      <c r="K406" s="814">
        <v>50</v>
      </c>
      <c r="L406" s="814">
        <f t="shared" si="91"/>
        <v>0</v>
      </c>
      <c r="M406" s="812">
        <v>100.19</v>
      </c>
      <c r="N406" s="812">
        <v>100.19</v>
      </c>
      <c r="O406" s="812">
        <v>100.19</v>
      </c>
      <c r="P406" s="813">
        <f t="shared" si="92"/>
        <v>0</v>
      </c>
      <c r="Q406" s="817">
        <v>50</v>
      </c>
      <c r="R406" s="817">
        <v>50</v>
      </c>
      <c r="S406" s="817">
        <v>50</v>
      </c>
      <c r="T406" s="814">
        <f t="shared" si="93"/>
        <v>0</v>
      </c>
      <c r="U406" s="813">
        <v>193.64</v>
      </c>
      <c r="V406" s="813">
        <v>193.64</v>
      </c>
      <c r="W406" s="813">
        <v>174.22</v>
      </c>
      <c r="X406" s="813">
        <f t="shared" si="94"/>
        <v>0</v>
      </c>
      <c r="Y406" s="814">
        <v>65</v>
      </c>
      <c r="Z406" s="814">
        <v>60</v>
      </c>
      <c r="AA406" s="814">
        <v>60</v>
      </c>
      <c r="AB406" s="814">
        <f t="shared" si="95"/>
        <v>0</v>
      </c>
    </row>
    <row r="407" spans="1:28" x14ac:dyDescent="0.2">
      <c r="A407" s="909"/>
      <c r="B407" s="911"/>
      <c r="C407" s="910">
        <f>'Series 2700 Input'!C407</f>
        <v>0</v>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Input'!C408</f>
        <v>0</v>
      </c>
      <c r="D408" s="562" t="s">
        <v>30</v>
      </c>
      <c r="E408" s="812">
        <v>259.98</v>
      </c>
      <c r="F408" s="812">
        <v>197.81</v>
      </c>
      <c r="G408" s="812">
        <v>197.81</v>
      </c>
      <c r="H408" s="813">
        <f t="shared" si="90"/>
        <v>0</v>
      </c>
      <c r="I408" s="814">
        <v>50</v>
      </c>
      <c r="J408" s="814">
        <v>50</v>
      </c>
      <c r="K408" s="814">
        <v>50</v>
      </c>
      <c r="L408" s="814">
        <f t="shared" si="91"/>
        <v>0</v>
      </c>
      <c r="M408" s="812">
        <v>186.58</v>
      </c>
      <c r="N408" s="812">
        <v>186.58</v>
      </c>
      <c r="O408" s="812">
        <v>186.58</v>
      </c>
      <c r="P408" s="813">
        <f t="shared" si="92"/>
        <v>0</v>
      </c>
      <c r="Q408" s="817">
        <v>85</v>
      </c>
      <c r="R408" s="817">
        <v>85</v>
      </c>
      <c r="S408" s="817">
        <v>85</v>
      </c>
      <c r="T408" s="814">
        <f t="shared" si="93"/>
        <v>0</v>
      </c>
      <c r="U408" s="813">
        <v>384.55</v>
      </c>
      <c r="V408" s="813">
        <v>384.55</v>
      </c>
      <c r="W408" s="813">
        <v>350.45</v>
      </c>
      <c r="X408" s="813">
        <f t="shared" si="94"/>
        <v>0</v>
      </c>
      <c r="Y408" s="814">
        <v>250</v>
      </c>
      <c r="Z408" s="814">
        <v>250</v>
      </c>
      <c r="AA408" s="814">
        <v>250</v>
      </c>
      <c r="AB408" s="814">
        <f t="shared" si="95"/>
        <v>0</v>
      </c>
    </row>
    <row r="409" spans="1:28" x14ac:dyDescent="0.2">
      <c r="A409" s="909"/>
      <c r="B409" s="911"/>
      <c r="C409" s="910">
        <f>'Series 2700 Input'!C409</f>
        <v>0</v>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Input'!C410</f>
        <v>0</v>
      </c>
      <c r="D410" s="562" t="s">
        <v>30</v>
      </c>
      <c r="E410" s="812">
        <v>337.43</v>
      </c>
      <c r="F410" s="812">
        <v>237.96</v>
      </c>
      <c r="G410" s="812">
        <v>237.96</v>
      </c>
      <c r="H410" s="813">
        <f t="shared" si="90"/>
        <v>0</v>
      </c>
      <c r="I410" s="814">
        <v>50</v>
      </c>
      <c r="J410" s="814">
        <v>50</v>
      </c>
      <c r="K410" s="814">
        <v>50</v>
      </c>
      <c r="L410" s="814">
        <f t="shared" si="91"/>
        <v>0</v>
      </c>
      <c r="M410" s="812">
        <v>418.16</v>
      </c>
      <c r="N410" s="812">
        <v>418.16</v>
      </c>
      <c r="O410" s="812">
        <v>418.16</v>
      </c>
      <c r="P410" s="813">
        <f t="shared" si="92"/>
        <v>0</v>
      </c>
      <c r="Q410" s="817">
        <v>100</v>
      </c>
      <c r="R410" s="817">
        <v>100</v>
      </c>
      <c r="S410" s="817">
        <v>100</v>
      </c>
      <c r="T410" s="814">
        <f t="shared" si="93"/>
        <v>0</v>
      </c>
      <c r="U410" s="813">
        <v>575.45000000000005</v>
      </c>
      <c r="V410" s="813">
        <v>575.45000000000005</v>
      </c>
      <c r="W410" s="813">
        <v>521.32000000000005</v>
      </c>
      <c r="X410" s="813">
        <f t="shared" si="94"/>
        <v>0</v>
      </c>
      <c r="Y410" s="814">
        <v>270</v>
      </c>
      <c r="Z410" s="814">
        <v>270</v>
      </c>
      <c r="AA410" s="814">
        <v>270</v>
      </c>
      <c r="AB410" s="814">
        <f t="shared" si="95"/>
        <v>0</v>
      </c>
    </row>
    <row r="411" spans="1:28" x14ac:dyDescent="0.2">
      <c r="A411" s="909"/>
      <c r="B411" s="911"/>
      <c r="C411" s="910">
        <f>'Series 2700 Input'!C411</f>
        <v>0</v>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Input'!C412</f>
        <v>0</v>
      </c>
      <c r="D412" s="562" t="s">
        <v>30</v>
      </c>
      <c r="E412" s="812">
        <v>136.16999999999999</v>
      </c>
      <c r="F412" s="812">
        <v>117.52</v>
      </c>
      <c r="G412" s="812">
        <v>117.52</v>
      </c>
      <c r="H412" s="813">
        <f t="shared" si="90"/>
        <v>0</v>
      </c>
      <c r="I412" s="814">
        <v>50</v>
      </c>
      <c r="J412" s="814">
        <v>50</v>
      </c>
      <c r="K412" s="814">
        <v>50</v>
      </c>
      <c r="L412" s="814">
        <f t="shared" si="91"/>
        <v>0</v>
      </c>
      <c r="M412" s="812">
        <v>59.17</v>
      </c>
      <c r="N412" s="812">
        <v>59.17</v>
      </c>
      <c r="O412" s="812">
        <v>59.17</v>
      </c>
      <c r="P412" s="813">
        <f t="shared" si="92"/>
        <v>0</v>
      </c>
      <c r="Q412" s="817">
        <v>25</v>
      </c>
      <c r="R412" s="817">
        <v>25</v>
      </c>
      <c r="S412" s="817">
        <v>25</v>
      </c>
      <c r="T412" s="814">
        <f t="shared" si="93"/>
        <v>0</v>
      </c>
      <c r="U412" s="813">
        <v>109.55</v>
      </c>
      <c r="V412" s="813">
        <v>109.55</v>
      </c>
      <c r="W412" s="813">
        <v>97.77</v>
      </c>
      <c r="X412" s="813">
        <f t="shared" si="94"/>
        <v>0</v>
      </c>
      <c r="Y412" s="814">
        <v>45</v>
      </c>
      <c r="Z412" s="814">
        <v>40</v>
      </c>
      <c r="AA412" s="814">
        <v>40</v>
      </c>
      <c r="AB412" s="814">
        <f t="shared" si="95"/>
        <v>0</v>
      </c>
    </row>
    <row r="413" spans="1:28" x14ac:dyDescent="0.2">
      <c r="A413" s="909"/>
      <c r="B413" s="911"/>
      <c r="C413" s="910">
        <f>'Series 2700 Input'!C413</f>
        <v>0</v>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Input'!C414</f>
        <v>0</v>
      </c>
      <c r="D414" s="562" t="s">
        <v>30</v>
      </c>
      <c r="E414" s="812">
        <v>161.35</v>
      </c>
      <c r="F414" s="812">
        <v>137.66999999999999</v>
      </c>
      <c r="G414" s="812">
        <v>137.66999999999999</v>
      </c>
      <c r="H414" s="813">
        <f t="shared" si="90"/>
        <v>0</v>
      </c>
      <c r="I414" s="814">
        <v>50</v>
      </c>
      <c r="J414" s="814">
        <v>50</v>
      </c>
      <c r="K414" s="814">
        <v>50</v>
      </c>
      <c r="L414" s="814">
        <f t="shared" si="91"/>
        <v>0</v>
      </c>
      <c r="M414" s="812">
        <v>93.29</v>
      </c>
      <c r="N414" s="812">
        <v>93.29</v>
      </c>
      <c r="O414" s="812">
        <v>93.29</v>
      </c>
      <c r="P414" s="813">
        <f t="shared" si="92"/>
        <v>0</v>
      </c>
      <c r="Q414" s="817">
        <v>30</v>
      </c>
      <c r="R414" s="817">
        <v>30</v>
      </c>
      <c r="S414" s="817">
        <v>30</v>
      </c>
      <c r="T414" s="814">
        <f t="shared" si="93"/>
        <v>0</v>
      </c>
      <c r="U414" s="813">
        <v>157.27000000000001</v>
      </c>
      <c r="V414" s="813">
        <v>157.27000000000001</v>
      </c>
      <c r="W414" s="813">
        <v>141.15</v>
      </c>
      <c r="X414" s="813">
        <f t="shared" si="94"/>
        <v>0</v>
      </c>
      <c r="Y414" s="814">
        <v>50</v>
      </c>
      <c r="Z414" s="814">
        <v>45</v>
      </c>
      <c r="AA414" s="814">
        <v>45</v>
      </c>
      <c r="AB414" s="814">
        <f t="shared" si="95"/>
        <v>0</v>
      </c>
    </row>
    <row r="415" spans="1:28" x14ac:dyDescent="0.2">
      <c r="A415" s="909"/>
      <c r="B415" s="911"/>
      <c r="C415" s="910">
        <f>'Series 2700 Input'!C415</f>
        <v>0</v>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Input'!C416</f>
        <v>0</v>
      </c>
      <c r="D416" s="562" t="s">
        <v>30</v>
      </c>
      <c r="E416" s="812">
        <v>190.99</v>
      </c>
      <c r="F416" s="812">
        <v>159.9</v>
      </c>
      <c r="G416" s="812">
        <v>159.9</v>
      </c>
      <c r="H416" s="813">
        <f t="shared" si="90"/>
        <v>0</v>
      </c>
      <c r="I416" s="814">
        <v>50</v>
      </c>
      <c r="J416" s="814">
        <v>50</v>
      </c>
      <c r="K416" s="814">
        <v>50</v>
      </c>
      <c r="L416" s="814">
        <f t="shared" si="91"/>
        <v>0</v>
      </c>
      <c r="M416" s="812">
        <v>148.59</v>
      </c>
      <c r="N416" s="812">
        <v>148.59</v>
      </c>
      <c r="O416" s="812">
        <v>148.59</v>
      </c>
      <c r="P416" s="813">
        <f t="shared" si="92"/>
        <v>0</v>
      </c>
      <c r="Q416" s="817">
        <v>50</v>
      </c>
      <c r="R416" s="817">
        <v>50</v>
      </c>
      <c r="S416" s="817">
        <v>50</v>
      </c>
      <c r="T416" s="814">
        <f t="shared" si="93"/>
        <v>0</v>
      </c>
      <c r="U416" s="813">
        <v>245.91</v>
      </c>
      <c r="V416" s="813">
        <v>245.91</v>
      </c>
      <c r="W416" s="813">
        <v>221.74</v>
      </c>
      <c r="X416" s="813">
        <f t="shared" si="94"/>
        <v>0</v>
      </c>
      <c r="Y416" s="814">
        <v>65</v>
      </c>
      <c r="Z416" s="814">
        <v>60</v>
      </c>
      <c r="AA416" s="814">
        <v>60</v>
      </c>
      <c r="AB416" s="814">
        <f t="shared" si="95"/>
        <v>0</v>
      </c>
    </row>
    <row r="417" spans="1:28" x14ac:dyDescent="0.2">
      <c r="A417" s="909"/>
      <c r="B417" s="911"/>
      <c r="C417" s="910">
        <f>'Series 2700 Input'!C417</f>
        <v>0</v>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Input'!C418</f>
        <v>0</v>
      </c>
      <c r="D418" s="562" t="s">
        <v>30</v>
      </c>
      <c r="E418" s="812">
        <v>269.58</v>
      </c>
      <c r="F418" s="812">
        <v>207.39</v>
      </c>
      <c r="G418" s="812">
        <v>207.39</v>
      </c>
      <c r="H418" s="813">
        <f t="shared" si="90"/>
        <v>0</v>
      </c>
      <c r="I418" s="814">
        <v>50</v>
      </c>
      <c r="J418" s="814">
        <v>50</v>
      </c>
      <c r="K418" s="814">
        <v>50</v>
      </c>
      <c r="L418" s="814">
        <f t="shared" si="91"/>
        <v>0</v>
      </c>
      <c r="M418" s="812">
        <v>404.36</v>
      </c>
      <c r="N418" s="812">
        <v>404.36</v>
      </c>
      <c r="O418" s="812">
        <v>404.36</v>
      </c>
      <c r="P418" s="813">
        <f t="shared" si="92"/>
        <v>0</v>
      </c>
      <c r="Q418" s="817">
        <v>85</v>
      </c>
      <c r="R418" s="817">
        <v>85</v>
      </c>
      <c r="S418" s="817">
        <v>85</v>
      </c>
      <c r="T418" s="814">
        <f t="shared" si="93"/>
        <v>0</v>
      </c>
      <c r="U418" s="813">
        <v>443.64</v>
      </c>
      <c r="V418" s="813">
        <v>443.64</v>
      </c>
      <c r="W418" s="813">
        <v>404.38</v>
      </c>
      <c r="X418" s="813">
        <f t="shared" si="94"/>
        <v>0</v>
      </c>
      <c r="Y418" s="814">
        <v>250</v>
      </c>
      <c r="Z418" s="814">
        <v>250</v>
      </c>
      <c r="AA418" s="814">
        <v>250</v>
      </c>
      <c r="AB418" s="814">
        <f t="shared" si="95"/>
        <v>0</v>
      </c>
    </row>
    <row r="419" spans="1:28" x14ac:dyDescent="0.2">
      <c r="A419" s="909"/>
      <c r="B419" s="911"/>
      <c r="C419" s="910">
        <f>'Series 2700 Input'!C419</f>
        <v>0</v>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Input'!C420</f>
        <v>0</v>
      </c>
      <c r="D420" s="562" t="s">
        <v>30</v>
      </c>
      <c r="E420" s="812">
        <v>347.02</v>
      </c>
      <c r="F420" s="812">
        <v>247.54</v>
      </c>
      <c r="G420" s="812">
        <v>247.54</v>
      </c>
      <c r="H420" s="813">
        <f t="shared" si="90"/>
        <v>0</v>
      </c>
      <c r="I420" s="814">
        <v>50</v>
      </c>
      <c r="J420" s="814">
        <v>50</v>
      </c>
      <c r="K420" s="814">
        <v>50</v>
      </c>
      <c r="L420" s="814">
        <f t="shared" si="91"/>
        <v>0</v>
      </c>
      <c r="M420" s="812">
        <v>781.12</v>
      </c>
      <c r="N420" s="812">
        <v>781.12</v>
      </c>
      <c r="O420" s="812">
        <v>781.12</v>
      </c>
      <c r="P420" s="813">
        <f t="shared" si="92"/>
        <v>0</v>
      </c>
      <c r="Q420" s="817">
        <v>100</v>
      </c>
      <c r="R420" s="817">
        <v>100</v>
      </c>
      <c r="S420" s="817">
        <v>100</v>
      </c>
      <c r="T420" s="814">
        <f t="shared" si="93"/>
        <v>0</v>
      </c>
      <c r="U420" s="813">
        <v>661.82</v>
      </c>
      <c r="V420" s="813">
        <v>661.82</v>
      </c>
      <c r="W420" s="813">
        <v>603.14</v>
      </c>
      <c r="X420" s="813">
        <f t="shared" si="94"/>
        <v>0</v>
      </c>
      <c r="Y420" s="814">
        <v>270</v>
      </c>
      <c r="Z420" s="814">
        <v>270</v>
      </c>
      <c r="AA420" s="814">
        <v>270</v>
      </c>
      <c r="AB420" s="814">
        <f t="shared" si="95"/>
        <v>0</v>
      </c>
    </row>
    <row r="421" spans="1:28" x14ac:dyDescent="0.2">
      <c r="A421" s="909"/>
      <c r="B421" s="911"/>
      <c r="C421" s="910">
        <f>'Series 2700 Input'!C421</f>
        <v>0</v>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Input'!C422</f>
        <v>0</v>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Input'!C423</f>
        <v>0</v>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Input'!C424</f>
        <v>0</v>
      </c>
      <c r="D424" s="562" t="s">
        <v>30</v>
      </c>
      <c r="E424" s="812">
        <v>90.71</v>
      </c>
      <c r="F424" s="812">
        <v>83.05</v>
      </c>
      <c r="G424" s="812">
        <v>83.05</v>
      </c>
      <c r="H424" s="813">
        <f t="shared" ref="H424:H484" si="96">IF(ISBLANK($C424),"",IFERROR(IF($C424&lt;5,$C424*E424,IF(AND(5&lt;=$C424,$C424&lt;=10),$C424*F424,IF($C424&gt;10,$C424*G424,"No Offer"))),"No Offer"))</f>
        <v>0</v>
      </c>
      <c r="I424" s="814">
        <v>50</v>
      </c>
      <c r="J424" s="814">
        <v>50</v>
      </c>
      <c r="K424" s="814">
        <v>50</v>
      </c>
      <c r="L424" s="814">
        <f t="shared" ref="L424:L484" si="97">IF(ISBLANK($C424),"",IFERROR(IF($C424&lt;5,$C424*I424,IF(AND(5&lt;=$C424,$C424&lt;=10),$C424*J424,IF($C424&gt;10,$C424*K424,"No Offer"))),"No Offer"))</f>
        <v>0</v>
      </c>
      <c r="M424" s="812">
        <v>50.1</v>
      </c>
      <c r="N424" s="812">
        <v>50.1</v>
      </c>
      <c r="O424" s="812">
        <v>50.1</v>
      </c>
      <c r="P424" s="813">
        <f t="shared" ref="P424:P484" si="98">IF(ISBLANK($C424),"",IFERROR(IF($C424&lt;5,$C424*M424,IF(AND(5&lt;=$C424,$C424&lt;=10),$C424*N424,IF($C424&gt;10,$C424*O424,"No Offer"))),"No Offer"))</f>
        <v>0</v>
      </c>
      <c r="Q424" s="817">
        <v>25</v>
      </c>
      <c r="R424" s="817">
        <v>25</v>
      </c>
      <c r="S424" s="817">
        <v>25</v>
      </c>
      <c r="T424" s="814">
        <f t="shared" ref="T424:T484" si="99">IF(ISBLANK($C424),"",IFERROR(IF($C424&lt;5,$C424*Q424,IF(AND(5&lt;=$C424,$C424&lt;=10),$C424*R424,IF($C424&gt;10,$C424*S424,"No Offer"))),"No Offer"))</f>
        <v>0</v>
      </c>
      <c r="U424" s="813">
        <v>48.18</v>
      </c>
      <c r="V424" s="813">
        <v>48.18</v>
      </c>
      <c r="W424" s="813">
        <v>41.98</v>
      </c>
      <c r="X424" s="813">
        <f t="shared" ref="X424:X484" si="100">IF(ISBLANK($C424),"",IFERROR(IF($C424&lt;5,$C424*U424,IF(AND(5&lt;=$C424,$C424&lt;=10),$C424*V424,IF($C424&gt;10,$C424*W424,"No Offer"))),"No Offer"))</f>
        <v>0</v>
      </c>
      <c r="Y424" s="814">
        <v>45</v>
      </c>
      <c r="Z424" s="814">
        <v>40</v>
      </c>
      <c r="AA424" s="814">
        <v>40</v>
      </c>
      <c r="AB424" s="814">
        <f t="shared" ref="AB424:AB484" si="101">IF(ISBLANK($C424),"",IFERROR(IF($C424&lt;5,$C424*Y424,IF(AND(5&lt;=$C424,$C424&lt;=10),$C424*Z424,IF($C424&gt;10,$C424*AA424,"No Offer"))),"No Offer"))</f>
        <v>0</v>
      </c>
    </row>
    <row r="425" spans="1:28" x14ac:dyDescent="0.2">
      <c r="A425" s="909"/>
      <c r="B425" s="596"/>
      <c r="C425" s="330">
        <f>'Series 2700 Input'!C425</f>
        <v>0</v>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Input'!C426</f>
        <v>0</v>
      </c>
      <c r="D426" s="562" t="s">
        <v>30</v>
      </c>
      <c r="E426" s="812">
        <v>113</v>
      </c>
      <c r="F426" s="812">
        <v>102.57</v>
      </c>
      <c r="G426" s="812">
        <v>102.57</v>
      </c>
      <c r="H426" s="813">
        <f t="shared" si="96"/>
        <v>0</v>
      </c>
      <c r="I426" s="814">
        <v>50</v>
      </c>
      <c r="J426" s="814">
        <v>50</v>
      </c>
      <c r="K426" s="814">
        <v>50</v>
      </c>
      <c r="L426" s="814">
        <f t="shared" si="97"/>
        <v>0</v>
      </c>
      <c r="M426" s="812">
        <v>69.09</v>
      </c>
      <c r="N426" s="812">
        <v>69.09</v>
      </c>
      <c r="O426" s="812">
        <v>69.09</v>
      </c>
      <c r="P426" s="813">
        <f t="shared" si="98"/>
        <v>0</v>
      </c>
      <c r="Q426" s="817">
        <v>30</v>
      </c>
      <c r="R426" s="817">
        <v>30</v>
      </c>
      <c r="S426" s="817">
        <v>30</v>
      </c>
      <c r="T426" s="814">
        <f t="shared" si="99"/>
        <v>0</v>
      </c>
      <c r="U426" s="813">
        <v>82.27</v>
      </c>
      <c r="V426" s="813">
        <v>82.27</v>
      </c>
      <c r="W426" s="813">
        <v>72.97</v>
      </c>
      <c r="X426" s="813">
        <f t="shared" si="100"/>
        <v>0</v>
      </c>
      <c r="Y426" s="814">
        <v>50</v>
      </c>
      <c r="Z426" s="814">
        <v>45</v>
      </c>
      <c r="AA426" s="814">
        <v>45</v>
      </c>
      <c r="AB426" s="814">
        <f t="shared" si="101"/>
        <v>0</v>
      </c>
    </row>
    <row r="427" spans="1:28" x14ac:dyDescent="0.2">
      <c r="A427" s="909"/>
      <c r="B427" s="911"/>
      <c r="C427" s="910">
        <f>'Series 2700 Input'!C427</f>
        <v>0</v>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Input'!C428</f>
        <v>0</v>
      </c>
      <c r="D428" s="562" t="s">
        <v>30</v>
      </c>
      <c r="E428" s="812">
        <v>139.94999999999999</v>
      </c>
      <c r="F428" s="812">
        <v>124.87</v>
      </c>
      <c r="G428" s="812">
        <v>124.87</v>
      </c>
      <c r="H428" s="813">
        <f t="shared" si="96"/>
        <v>0</v>
      </c>
      <c r="I428" s="814">
        <v>50</v>
      </c>
      <c r="J428" s="814">
        <v>50</v>
      </c>
      <c r="K428" s="814">
        <v>50</v>
      </c>
      <c r="L428" s="814">
        <f t="shared" si="97"/>
        <v>0</v>
      </c>
      <c r="M428" s="812">
        <v>100.19</v>
      </c>
      <c r="N428" s="812">
        <v>100.19</v>
      </c>
      <c r="O428" s="812">
        <v>100.19</v>
      </c>
      <c r="P428" s="813">
        <f t="shared" si="98"/>
        <v>0</v>
      </c>
      <c r="Q428" s="817">
        <v>50</v>
      </c>
      <c r="R428" s="817">
        <v>50</v>
      </c>
      <c r="S428" s="817">
        <v>50</v>
      </c>
      <c r="T428" s="814">
        <f t="shared" si="99"/>
        <v>0</v>
      </c>
      <c r="U428" s="813">
        <v>166.36</v>
      </c>
      <c r="V428" s="813">
        <v>166.36</v>
      </c>
      <c r="W428" s="813">
        <v>149.41999999999999</v>
      </c>
      <c r="X428" s="813">
        <f t="shared" si="100"/>
        <v>0</v>
      </c>
      <c r="Y428" s="814">
        <v>65</v>
      </c>
      <c r="Z428" s="814">
        <v>60</v>
      </c>
      <c r="AA428" s="814">
        <v>60</v>
      </c>
      <c r="AB428" s="814">
        <f t="shared" si="101"/>
        <v>0</v>
      </c>
    </row>
    <row r="429" spans="1:28" x14ac:dyDescent="0.2">
      <c r="A429" s="909"/>
      <c r="B429" s="911"/>
      <c r="C429" s="910">
        <f>'Series 2700 Input'!C429</f>
        <v>0</v>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Input'!C430</f>
        <v>0</v>
      </c>
      <c r="D430" s="562" t="s">
        <v>30</v>
      </c>
      <c r="E430" s="812">
        <v>185.9</v>
      </c>
      <c r="F430" s="812">
        <v>167.25</v>
      </c>
      <c r="G430" s="812">
        <v>167.25</v>
      </c>
      <c r="H430" s="813">
        <f t="shared" si="96"/>
        <v>0</v>
      </c>
      <c r="I430" s="814">
        <v>50</v>
      </c>
      <c r="J430" s="814">
        <v>50</v>
      </c>
      <c r="K430" s="814">
        <v>50</v>
      </c>
      <c r="L430" s="814">
        <f t="shared" si="97"/>
        <v>0</v>
      </c>
      <c r="M430" s="812">
        <v>186.58</v>
      </c>
      <c r="N430" s="812">
        <v>186.58</v>
      </c>
      <c r="O430" s="812">
        <v>186.58</v>
      </c>
      <c r="P430" s="813">
        <f t="shared" si="98"/>
        <v>0</v>
      </c>
      <c r="Q430" s="817">
        <v>85</v>
      </c>
      <c r="R430" s="817">
        <v>85</v>
      </c>
      <c r="S430" s="817">
        <v>85</v>
      </c>
      <c r="T430" s="814">
        <f t="shared" si="99"/>
        <v>0</v>
      </c>
      <c r="U430" s="813">
        <v>352.73</v>
      </c>
      <c r="V430" s="813">
        <v>352.73</v>
      </c>
      <c r="W430" s="813">
        <v>318.85000000000002</v>
      </c>
      <c r="X430" s="813">
        <f t="shared" si="100"/>
        <v>0</v>
      </c>
      <c r="Y430" s="814">
        <v>250</v>
      </c>
      <c r="Z430" s="814">
        <v>250</v>
      </c>
      <c r="AA430" s="814">
        <v>250</v>
      </c>
      <c r="AB430" s="814">
        <f t="shared" si="101"/>
        <v>0</v>
      </c>
    </row>
    <row r="431" spans="1:28" x14ac:dyDescent="0.2">
      <c r="A431" s="909"/>
      <c r="B431" s="911"/>
      <c r="C431" s="910">
        <f>'Series 2700 Input'!C431</f>
        <v>0</v>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Input'!C432</f>
        <v>0</v>
      </c>
      <c r="D432" s="562" t="s">
        <v>30</v>
      </c>
      <c r="E432" s="812">
        <v>214.5</v>
      </c>
      <c r="F432" s="812">
        <v>190.82</v>
      </c>
      <c r="G432" s="812">
        <v>190.82</v>
      </c>
      <c r="H432" s="813">
        <f t="shared" si="96"/>
        <v>0</v>
      </c>
      <c r="I432" s="814">
        <v>50</v>
      </c>
      <c r="J432" s="814">
        <v>50</v>
      </c>
      <c r="K432" s="814">
        <v>50</v>
      </c>
      <c r="L432" s="814">
        <f t="shared" si="97"/>
        <v>0</v>
      </c>
      <c r="M432" s="812">
        <v>418.16</v>
      </c>
      <c r="N432" s="812">
        <v>418.16</v>
      </c>
      <c r="O432" s="812">
        <v>418.16</v>
      </c>
      <c r="P432" s="813">
        <f t="shared" si="98"/>
        <v>0</v>
      </c>
      <c r="Q432" s="817">
        <v>100</v>
      </c>
      <c r="R432" s="817">
        <v>100</v>
      </c>
      <c r="S432" s="817">
        <v>100</v>
      </c>
      <c r="T432" s="814">
        <f t="shared" si="99"/>
        <v>0</v>
      </c>
      <c r="U432" s="813">
        <v>539.09</v>
      </c>
      <c r="V432" s="813">
        <v>539.09</v>
      </c>
      <c r="W432" s="813">
        <v>488.26</v>
      </c>
      <c r="X432" s="813">
        <f t="shared" si="100"/>
        <v>0</v>
      </c>
      <c r="Y432" s="814">
        <v>270</v>
      </c>
      <c r="Z432" s="814">
        <v>270</v>
      </c>
      <c r="AA432" s="814">
        <v>270</v>
      </c>
      <c r="AB432" s="814">
        <f t="shared" si="101"/>
        <v>0</v>
      </c>
    </row>
    <row r="433" spans="1:28" x14ac:dyDescent="0.2">
      <c r="A433" s="909"/>
      <c r="B433" s="911"/>
      <c r="C433" s="910">
        <f>'Series 2700 Input'!C433</f>
        <v>0</v>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Input'!C434</f>
        <v>0</v>
      </c>
      <c r="D434" s="562" t="s">
        <v>30</v>
      </c>
      <c r="E434" s="812">
        <v>101.14</v>
      </c>
      <c r="F434" s="812">
        <v>90.71</v>
      </c>
      <c r="G434" s="812">
        <v>90.71</v>
      </c>
      <c r="H434" s="813">
        <f t="shared" si="96"/>
        <v>0</v>
      </c>
      <c r="I434" s="814">
        <v>50</v>
      </c>
      <c r="J434" s="814">
        <v>50</v>
      </c>
      <c r="K434" s="814">
        <v>50</v>
      </c>
      <c r="L434" s="814">
        <f t="shared" si="97"/>
        <v>0</v>
      </c>
      <c r="M434" s="812">
        <v>59.17</v>
      </c>
      <c r="N434" s="812">
        <v>59.17</v>
      </c>
      <c r="O434" s="812">
        <v>59.17</v>
      </c>
      <c r="P434" s="813">
        <f t="shared" si="98"/>
        <v>0</v>
      </c>
      <c r="Q434" s="817">
        <v>25</v>
      </c>
      <c r="R434" s="817">
        <v>25</v>
      </c>
      <c r="S434" s="817">
        <v>25</v>
      </c>
      <c r="T434" s="814">
        <f t="shared" si="99"/>
        <v>0</v>
      </c>
      <c r="U434" s="813">
        <v>75.45</v>
      </c>
      <c r="V434" s="813">
        <v>75.45</v>
      </c>
      <c r="W434" s="813">
        <v>66.77</v>
      </c>
      <c r="X434" s="813">
        <f t="shared" si="100"/>
        <v>0</v>
      </c>
      <c r="Y434" s="814">
        <v>45</v>
      </c>
      <c r="Z434" s="814">
        <v>40</v>
      </c>
      <c r="AA434" s="814">
        <v>40</v>
      </c>
      <c r="AB434" s="814">
        <f t="shared" si="101"/>
        <v>0</v>
      </c>
    </row>
    <row r="435" spans="1:28" x14ac:dyDescent="0.2">
      <c r="A435" s="909"/>
      <c r="B435" s="596"/>
      <c r="C435" s="330">
        <f>'Series 2700 Input'!C435</f>
        <v>0</v>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Input'!C436</f>
        <v>0</v>
      </c>
      <c r="D436" s="562" t="s">
        <v>30</v>
      </c>
      <c r="E436" s="812">
        <v>119.79</v>
      </c>
      <c r="F436" s="812">
        <v>107.35</v>
      </c>
      <c r="G436" s="812">
        <v>107.35</v>
      </c>
      <c r="H436" s="813">
        <f t="shared" si="96"/>
        <v>0</v>
      </c>
      <c r="I436" s="814">
        <v>50</v>
      </c>
      <c r="J436" s="814">
        <v>50</v>
      </c>
      <c r="K436" s="814">
        <v>50</v>
      </c>
      <c r="L436" s="814">
        <f t="shared" si="97"/>
        <v>0</v>
      </c>
      <c r="M436" s="812">
        <v>93.29</v>
      </c>
      <c r="N436" s="812">
        <v>93.29</v>
      </c>
      <c r="O436" s="812">
        <v>93.29</v>
      </c>
      <c r="P436" s="813">
        <f t="shared" si="98"/>
        <v>0</v>
      </c>
      <c r="Q436" s="817">
        <v>30</v>
      </c>
      <c r="R436" s="817">
        <v>30</v>
      </c>
      <c r="S436" s="817">
        <v>30</v>
      </c>
      <c r="T436" s="814">
        <f t="shared" si="99"/>
        <v>0</v>
      </c>
      <c r="U436" s="813">
        <v>120.91</v>
      </c>
      <c r="V436" s="813">
        <v>120.91</v>
      </c>
      <c r="W436" s="813">
        <v>108.1</v>
      </c>
      <c r="X436" s="813">
        <f t="shared" si="100"/>
        <v>0</v>
      </c>
      <c r="Y436" s="814">
        <v>50</v>
      </c>
      <c r="Z436" s="814">
        <v>45</v>
      </c>
      <c r="AA436" s="814">
        <v>45</v>
      </c>
      <c r="AB436" s="814">
        <f t="shared" si="101"/>
        <v>0</v>
      </c>
    </row>
    <row r="437" spans="1:28" x14ac:dyDescent="0.2">
      <c r="A437" s="909"/>
      <c r="B437" s="911"/>
      <c r="C437" s="910">
        <f>'Series 2700 Input'!C437</f>
        <v>0</v>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Input'!C438</f>
        <v>0</v>
      </c>
      <c r="D438" s="562" t="s">
        <v>30</v>
      </c>
      <c r="E438" s="812">
        <v>159.9</v>
      </c>
      <c r="F438" s="812">
        <v>141.24</v>
      </c>
      <c r="G438" s="812">
        <v>141.24</v>
      </c>
      <c r="H438" s="813">
        <f t="shared" si="96"/>
        <v>0</v>
      </c>
      <c r="I438" s="814">
        <v>50</v>
      </c>
      <c r="J438" s="814">
        <v>50</v>
      </c>
      <c r="K438" s="814">
        <v>50</v>
      </c>
      <c r="L438" s="814">
        <f t="shared" si="97"/>
        <v>0</v>
      </c>
      <c r="M438" s="812">
        <v>148.59</v>
      </c>
      <c r="N438" s="812">
        <v>148.59</v>
      </c>
      <c r="O438" s="812">
        <v>148.59</v>
      </c>
      <c r="P438" s="813">
        <f t="shared" si="98"/>
        <v>0</v>
      </c>
      <c r="Q438" s="817">
        <v>50</v>
      </c>
      <c r="R438" s="817">
        <v>50</v>
      </c>
      <c r="S438" s="817">
        <v>50</v>
      </c>
      <c r="T438" s="814">
        <f t="shared" si="99"/>
        <v>0</v>
      </c>
      <c r="U438" s="813">
        <v>220.91</v>
      </c>
      <c r="V438" s="813">
        <v>220.91</v>
      </c>
      <c r="W438" s="813">
        <v>199.01</v>
      </c>
      <c r="X438" s="813">
        <f t="shared" si="100"/>
        <v>0</v>
      </c>
      <c r="Y438" s="814">
        <v>65</v>
      </c>
      <c r="Z438" s="814">
        <v>60</v>
      </c>
      <c r="AA438" s="814">
        <v>60</v>
      </c>
      <c r="AB438" s="814">
        <f t="shared" si="101"/>
        <v>0</v>
      </c>
    </row>
    <row r="439" spans="1:28" x14ac:dyDescent="0.2">
      <c r="A439" s="909"/>
      <c r="B439" s="911"/>
      <c r="C439" s="910">
        <f>'Series 2700 Input'!C439</f>
        <v>0</v>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Input'!C440</f>
        <v>0</v>
      </c>
      <c r="D440" s="562" t="s">
        <v>30</v>
      </c>
      <c r="E440" s="812">
        <v>207.39</v>
      </c>
      <c r="F440" s="812">
        <v>176.31</v>
      </c>
      <c r="G440" s="812">
        <v>176.31</v>
      </c>
      <c r="H440" s="813">
        <f t="shared" si="96"/>
        <v>0</v>
      </c>
      <c r="I440" s="814">
        <v>50</v>
      </c>
      <c r="J440" s="814">
        <v>50</v>
      </c>
      <c r="K440" s="814">
        <v>50</v>
      </c>
      <c r="L440" s="814">
        <f t="shared" si="97"/>
        <v>0</v>
      </c>
      <c r="M440" s="812">
        <v>404.36</v>
      </c>
      <c r="N440" s="812">
        <v>404.36</v>
      </c>
      <c r="O440" s="812">
        <v>404.36</v>
      </c>
      <c r="P440" s="813">
        <f t="shared" si="98"/>
        <v>0</v>
      </c>
      <c r="Q440" s="817">
        <v>85</v>
      </c>
      <c r="R440" s="817">
        <v>85</v>
      </c>
      <c r="S440" s="817">
        <v>85</v>
      </c>
      <c r="T440" s="814">
        <f t="shared" si="99"/>
        <v>0</v>
      </c>
      <c r="U440" s="813">
        <v>411.82</v>
      </c>
      <c r="V440" s="813">
        <v>411.82</v>
      </c>
      <c r="W440" s="813">
        <v>372.56</v>
      </c>
      <c r="X440" s="813">
        <f t="shared" si="100"/>
        <v>0</v>
      </c>
      <c r="Y440" s="814">
        <v>250</v>
      </c>
      <c r="Z440" s="814">
        <v>250</v>
      </c>
      <c r="AA440" s="814">
        <v>250</v>
      </c>
      <c r="AB440" s="814">
        <f t="shared" si="101"/>
        <v>0</v>
      </c>
    </row>
    <row r="441" spans="1:28" x14ac:dyDescent="0.2">
      <c r="A441" s="909"/>
      <c r="B441" s="911"/>
      <c r="C441" s="910">
        <f>'Series 2700 Input'!C441</f>
        <v>0</v>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Input'!C442</f>
        <v>0</v>
      </c>
      <c r="D442" s="562" t="s">
        <v>30</v>
      </c>
      <c r="E442" s="812">
        <v>247.54</v>
      </c>
      <c r="F442" s="812">
        <v>204.91</v>
      </c>
      <c r="G442" s="812">
        <v>204.91</v>
      </c>
      <c r="H442" s="813">
        <f t="shared" si="96"/>
        <v>0</v>
      </c>
      <c r="I442" s="814">
        <v>50</v>
      </c>
      <c r="J442" s="814">
        <v>50</v>
      </c>
      <c r="K442" s="814">
        <v>50</v>
      </c>
      <c r="L442" s="814">
        <f t="shared" si="97"/>
        <v>0</v>
      </c>
      <c r="M442" s="812">
        <v>781.12</v>
      </c>
      <c r="N442" s="812">
        <v>781.12</v>
      </c>
      <c r="O442" s="812">
        <v>781.12</v>
      </c>
      <c r="P442" s="813">
        <f t="shared" si="98"/>
        <v>0</v>
      </c>
      <c r="Q442" s="817">
        <v>100</v>
      </c>
      <c r="R442" s="817">
        <v>100</v>
      </c>
      <c r="S442" s="817">
        <v>100</v>
      </c>
      <c r="T442" s="814">
        <f t="shared" si="99"/>
        <v>0</v>
      </c>
      <c r="U442" s="813">
        <v>625.45000000000005</v>
      </c>
      <c r="V442" s="813">
        <v>625.45000000000005</v>
      </c>
      <c r="W442" s="813">
        <v>566.77</v>
      </c>
      <c r="X442" s="813">
        <f t="shared" si="100"/>
        <v>0</v>
      </c>
      <c r="Y442" s="814">
        <v>270</v>
      </c>
      <c r="Z442" s="814">
        <v>270</v>
      </c>
      <c r="AA442" s="814">
        <v>270</v>
      </c>
      <c r="AB442" s="814">
        <f t="shared" si="101"/>
        <v>0</v>
      </c>
    </row>
    <row r="443" spans="1:28" x14ac:dyDescent="0.2">
      <c r="A443" s="909"/>
      <c r="B443" s="911"/>
      <c r="C443" s="910">
        <f>'Series 2700 Input'!C443</f>
        <v>0</v>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Input'!C444</f>
        <v>0</v>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Input'!C445</f>
        <v>0</v>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Input'!C446</f>
        <v>0</v>
      </c>
      <c r="D446" s="562" t="s">
        <v>30</v>
      </c>
      <c r="E446" s="812">
        <v>126.58</v>
      </c>
      <c r="F446" s="812">
        <v>107.93</v>
      </c>
      <c r="G446" s="812">
        <v>107.93</v>
      </c>
      <c r="H446" s="813">
        <f t="shared" si="96"/>
        <v>0</v>
      </c>
      <c r="I446" s="814">
        <v>50</v>
      </c>
      <c r="J446" s="814">
        <v>50</v>
      </c>
      <c r="K446" s="814">
        <v>50</v>
      </c>
      <c r="L446" s="814">
        <f t="shared" si="97"/>
        <v>0</v>
      </c>
      <c r="M446" s="812">
        <v>50.1</v>
      </c>
      <c r="N446" s="812">
        <v>50.1</v>
      </c>
      <c r="O446" s="812">
        <v>50.1</v>
      </c>
      <c r="P446" s="813">
        <f t="shared" si="98"/>
        <v>0</v>
      </c>
      <c r="Q446" s="817">
        <v>25</v>
      </c>
      <c r="R446" s="817">
        <v>25</v>
      </c>
      <c r="S446" s="817">
        <v>25</v>
      </c>
      <c r="T446" s="814">
        <f t="shared" si="99"/>
        <v>0</v>
      </c>
      <c r="U446" s="813">
        <v>84.55</v>
      </c>
      <c r="V446" s="813">
        <v>84.55</v>
      </c>
      <c r="W446" s="813">
        <v>75.05</v>
      </c>
      <c r="X446" s="813">
        <f t="shared" si="100"/>
        <v>0</v>
      </c>
      <c r="Y446" s="814">
        <v>45</v>
      </c>
      <c r="Z446" s="814">
        <v>40</v>
      </c>
      <c r="AA446" s="814">
        <v>40</v>
      </c>
      <c r="AB446" s="814">
        <f t="shared" si="101"/>
        <v>0</v>
      </c>
    </row>
    <row r="447" spans="1:28" x14ac:dyDescent="0.2">
      <c r="A447" s="909"/>
      <c r="B447" s="911"/>
      <c r="C447" s="910">
        <f>'Series 2700 Input'!C447</f>
        <v>0</v>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Input'!C448</f>
        <v>0</v>
      </c>
      <c r="D448" s="562" t="s">
        <v>30</v>
      </c>
      <c r="E448" s="812">
        <v>151.77000000000001</v>
      </c>
      <c r="F448" s="812">
        <v>128.08000000000001</v>
      </c>
      <c r="G448" s="812">
        <v>128.08000000000001</v>
      </c>
      <c r="H448" s="813">
        <f t="shared" si="96"/>
        <v>0</v>
      </c>
      <c r="I448" s="814">
        <v>50</v>
      </c>
      <c r="J448" s="814">
        <v>50</v>
      </c>
      <c r="K448" s="814">
        <v>50</v>
      </c>
      <c r="L448" s="814">
        <f t="shared" si="97"/>
        <v>0</v>
      </c>
      <c r="M448" s="812">
        <v>69.09</v>
      </c>
      <c r="N448" s="812">
        <v>69.09</v>
      </c>
      <c r="O448" s="812">
        <v>69.09</v>
      </c>
      <c r="P448" s="813">
        <f t="shared" si="98"/>
        <v>0</v>
      </c>
      <c r="Q448" s="817">
        <v>30</v>
      </c>
      <c r="R448" s="817">
        <v>30</v>
      </c>
      <c r="S448" s="817">
        <v>30</v>
      </c>
      <c r="T448" s="814">
        <f t="shared" si="99"/>
        <v>0</v>
      </c>
      <c r="U448" s="813">
        <v>132.27000000000001</v>
      </c>
      <c r="V448" s="813">
        <v>132.27000000000001</v>
      </c>
      <c r="W448" s="813">
        <v>118.43</v>
      </c>
      <c r="X448" s="813">
        <f t="shared" si="100"/>
        <v>0</v>
      </c>
      <c r="Y448" s="814">
        <v>50</v>
      </c>
      <c r="Z448" s="814">
        <v>45</v>
      </c>
      <c r="AA448" s="814">
        <v>45</v>
      </c>
      <c r="AB448" s="814">
        <f t="shared" si="101"/>
        <v>0</v>
      </c>
    </row>
    <row r="449" spans="1:28" x14ac:dyDescent="0.2">
      <c r="A449" s="909"/>
      <c r="B449" s="911"/>
      <c r="C449" s="910">
        <f>'Series 2700 Input'!C449</f>
        <v>0</v>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Input'!C450</f>
        <v>0</v>
      </c>
      <c r="D450" s="562" t="s">
        <v>30</v>
      </c>
      <c r="E450" s="812">
        <v>181.39</v>
      </c>
      <c r="F450" s="812">
        <v>150.31</v>
      </c>
      <c r="G450" s="812">
        <v>150.31</v>
      </c>
      <c r="H450" s="813">
        <f t="shared" si="96"/>
        <v>0</v>
      </c>
      <c r="I450" s="814">
        <v>50</v>
      </c>
      <c r="J450" s="814">
        <v>50</v>
      </c>
      <c r="K450" s="814">
        <v>50</v>
      </c>
      <c r="L450" s="814">
        <f t="shared" si="97"/>
        <v>0</v>
      </c>
      <c r="M450" s="812">
        <v>100.19</v>
      </c>
      <c r="N450" s="812">
        <v>100.19</v>
      </c>
      <c r="O450" s="812">
        <v>100.19</v>
      </c>
      <c r="P450" s="813">
        <f t="shared" si="98"/>
        <v>0</v>
      </c>
      <c r="Q450" s="817">
        <v>50</v>
      </c>
      <c r="R450" s="817">
        <v>50</v>
      </c>
      <c r="S450" s="817">
        <v>50</v>
      </c>
      <c r="T450" s="814">
        <f t="shared" si="99"/>
        <v>0</v>
      </c>
      <c r="U450" s="813">
        <v>193.64</v>
      </c>
      <c r="V450" s="813">
        <v>193.64</v>
      </c>
      <c r="W450" s="813">
        <v>174.22</v>
      </c>
      <c r="X450" s="813">
        <f t="shared" si="100"/>
        <v>0</v>
      </c>
      <c r="Y450" s="814">
        <v>65</v>
      </c>
      <c r="Z450" s="814">
        <v>60</v>
      </c>
      <c r="AA450" s="814">
        <v>60</v>
      </c>
      <c r="AB450" s="814">
        <f t="shared" si="101"/>
        <v>0</v>
      </c>
    </row>
    <row r="451" spans="1:28" x14ac:dyDescent="0.2">
      <c r="A451" s="909"/>
      <c r="B451" s="911"/>
      <c r="C451" s="910">
        <f>'Series 2700 Input'!C451</f>
        <v>0</v>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Input'!C452</f>
        <v>0</v>
      </c>
      <c r="D452" s="562" t="s">
        <v>30</v>
      </c>
      <c r="E452" s="812">
        <v>259.98</v>
      </c>
      <c r="F452" s="812">
        <v>197.81</v>
      </c>
      <c r="G452" s="812">
        <v>197.81</v>
      </c>
      <c r="H452" s="813">
        <f t="shared" si="96"/>
        <v>0</v>
      </c>
      <c r="I452" s="814">
        <v>50</v>
      </c>
      <c r="J452" s="814">
        <v>50</v>
      </c>
      <c r="K452" s="814">
        <v>50</v>
      </c>
      <c r="L452" s="814">
        <f t="shared" si="97"/>
        <v>0</v>
      </c>
      <c r="M452" s="812">
        <v>186.58</v>
      </c>
      <c r="N452" s="812">
        <v>186.58</v>
      </c>
      <c r="O452" s="812">
        <v>186.58</v>
      </c>
      <c r="P452" s="813">
        <f t="shared" si="98"/>
        <v>0</v>
      </c>
      <c r="Q452" s="817">
        <v>85</v>
      </c>
      <c r="R452" s="817">
        <v>85</v>
      </c>
      <c r="S452" s="817">
        <v>85</v>
      </c>
      <c r="T452" s="814">
        <f t="shared" si="99"/>
        <v>0</v>
      </c>
      <c r="U452" s="813">
        <v>384.55</v>
      </c>
      <c r="V452" s="813">
        <v>384.55</v>
      </c>
      <c r="W452" s="813">
        <v>350.45</v>
      </c>
      <c r="X452" s="813">
        <f t="shared" si="100"/>
        <v>0</v>
      </c>
      <c r="Y452" s="814">
        <v>250</v>
      </c>
      <c r="Z452" s="814">
        <v>250</v>
      </c>
      <c r="AA452" s="814">
        <v>250</v>
      </c>
      <c r="AB452" s="814">
        <f t="shared" si="101"/>
        <v>0</v>
      </c>
    </row>
    <row r="453" spans="1:28" x14ac:dyDescent="0.2">
      <c r="A453" s="909"/>
      <c r="B453" s="911"/>
      <c r="C453" s="910">
        <f>'Series 2700 Input'!C453</f>
        <v>0</v>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Input'!C454</f>
        <v>0</v>
      </c>
      <c r="D454" s="562" t="s">
        <v>30</v>
      </c>
      <c r="E454" s="812">
        <v>337.43</v>
      </c>
      <c r="F454" s="812">
        <v>237.96</v>
      </c>
      <c r="G454" s="812">
        <v>237.96</v>
      </c>
      <c r="H454" s="813">
        <f t="shared" si="96"/>
        <v>0</v>
      </c>
      <c r="I454" s="814">
        <v>50</v>
      </c>
      <c r="J454" s="814">
        <v>50</v>
      </c>
      <c r="K454" s="814">
        <v>50</v>
      </c>
      <c r="L454" s="814">
        <f t="shared" si="97"/>
        <v>0</v>
      </c>
      <c r="M454" s="812">
        <v>418.16</v>
      </c>
      <c r="N454" s="812">
        <v>418.16</v>
      </c>
      <c r="O454" s="812">
        <v>418.16</v>
      </c>
      <c r="P454" s="813">
        <f t="shared" si="98"/>
        <v>0</v>
      </c>
      <c r="Q454" s="817">
        <v>100</v>
      </c>
      <c r="R454" s="817">
        <v>100</v>
      </c>
      <c r="S454" s="817">
        <v>100</v>
      </c>
      <c r="T454" s="814">
        <f t="shared" si="99"/>
        <v>0</v>
      </c>
      <c r="U454" s="813">
        <v>575.45000000000005</v>
      </c>
      <c r="V454" s="813">
        <v>575.45000000000005</v>
      </c>
      <c r="W454" s="813">
        <v>521.32000000000005</v>
      </c>
      <c r="X454" s="813">
        <f t="shared" si="100"/>
        <v>0</v>
      </c>
      <c r="Y454" s="814">
        <v>270</v>
      </c>
      <c r="Z454" s="814">
        <v>270</v>
      </c>
      <c r="AA454" s="814">
        <v>270</v>
      </c>
      <c r="AB454" s="814">
        <f t="shared" si="101"/>
        <v>0</v>
      </c>
    </row>
    <row r="455" spans="1:28" x14ac:dyDescent="0.2">
      <c r="A455" s="909"/>
      <c r="B455" s="911"/>
      <c r="C455" s="910">
        <f>'Series 2700 Input'!C455</f>
        <v>0</v>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Input'!C456</f>
        <v>0</v>
      </c>
      <c r="D456" s="562" t="s">
        <v>30</v>
      </c>
      <c r="E456" s="812">
        <v>136.16999999999999</v>
      </c>
      <c r="F456" s="812">
        <v>117.52</v>
      </c>
      <c r="G456" s="812">
        <v>117.52</v>
      </c>
      <c r="H456" s="813">
        <f t="shared" si="96"/>
        <v>0</v>
      </c>
      <c r="I456" s="814">
        <v>50</v>
      </c>
      <c r="J456" s="814">
        <v>50</v>
      </c>
      <c r="K456" s="814">
        <v>50</v>
      </c>
      <c r="L456" s="814">
        <f t="shared" si="97"/>
        <v>0</v>
      </c>
      <c r="M456" s="812">
        <v>59.17</v>
      </c>
      <c r="N456" s="812">
        <v>59.17</v>
      </c>
      <c r="O456" s="812">
        <v>59.17</v>
      </c>
      <c r="P456" s="813">
        <f t="shared" si="98"/>
        <v>0</v>
      </c>
      <c r="Q456" s="817">
        <v>25</v>
      </c>
      <c r="R456" s="817">
        <v>25</v>
      </c>
      <c r="S456" s="817">
        <v>25</v>
      </c>
      <c r="T456" s="814">
        <f t="shared" si="99"/>
        <v>0</v>
      </c>
      <c r="U456" s="813">
        <v>109.55</v>
      </c>
      <c r="V456" s="813">
        <v>109.55</v>
      </c>
      <c r="W456" s="813">
        <v>97.77</v>
      </c>
      <c r="X456" s="813">
        <f t="shared" si="100"/>
        <v>0</v>
      </c>
      <c r="Y456" s="814">
        <v>45</v>
      </c>
      <c r="Z456" s="814">
        <v>40</v>
      </c>
      <c r="AA456" s="814">
        <v>40</v>
      </c>
      <c r="AB456" s="814">
        <f t="shared" si="101"/>
        <v>0</v>
      </c>
    </row>
    <row r="457" spans="1:28" x14ac:dyDescent="0.2">
      <c r="A457" s="909"/>
      <c r="B457" s="911"/>
      <c r="C457" s="910">
        <f>'Series 2700 Input'!C457</f>
        <v>0</v>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Input'!C458</f>
        <v>0</v>
      </c>
      <c r="D458" s="562" t="s">
        <v>30</v>
      </c>
      <c r="E458" s="812">
        <v>161.35</v>
      </c>
      <c r="F458" s="812">
        <v>137.66999999999999</v>
      </c>
      <c r="G458" s="812">
        <v>137.66999999999999</v>
      </c>
      <c r="H458" s="813">
        <f t="shared" si="96"/>
        <v>0</v>
      </c>
      <c r="I458" s="814">
        <v>50</v>
      </c>
      <c r="J458" s="814">
        <v>50</v>
      </c>
      <c r="K458" s="814">
        <v>50</v>
      </c>
      <c r="L458" s="814">
        <f t="shared" si="97"/>
        <v>0</v>
      </c>
      <c r="M458" s="812">
        <v>93.29</v>
      </c>
      <c r="N458" s="812">
        <v>93.29</v>
      </c>
      <c r="O458" s="812">
        <v>93.29</v>
      </c>
      <c r="P458" s="813">
        <f t="shared" si="98"/>
        <v>0</v>
      </c>
      <c r="Q458" s="817">
        <v>30</v>
      </c>
      <c r="R458" s="817">
        <v>30</v>
      </c>
      <c r="S458" s="817">
        <v>30</v>
      </c>
      <c r="T458" s="814">
        <f t="shared" si="99"/>
        <v>0</v>
      </c>
      <c r="U458" s="813">
        <v>157.27000000000001</v>
      </c>
      <c r="V458" s="813">
        <v>157.27000000000001</v>
      </c>
      <c r="W458" s="813">
        <v>141.15</v>
      </c>
      <c r="X458" s="813">
        <f t="shared" si="100"/>
        <v>0</v>
      </c>
      <c r="Y458" s="814">
        <v>50</v>
      </c>
      <c r="Z458" s="814">
        <v>45</v>
      </c>
      <c r="AA458" s="814">
        <v>45</v>
      </c>
      <c r="AB458" s="814">
        <f t="shared" si="101"/>
        <v>0</v>
      </c>
    </row>
    <row r="459" spans="1:28" x14ac:dyDescent="0.2">
      <c r="A459" s="909"/>
      <c r="B459" s="911"/>
      <c r="C459" s="910">
        <f>'Series 2700 Input'!C459</f>
        <v>0</v>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Input'!C460</f>
        <v>0</v>
      </c>
      <c r="D460" s="562" t="s">
        <v>30</v>
      </c>
      <c r="E460" s="812">
        <v>190.99</v>
      </c>
      <c r="F460" s="812">
        <v>159.9</v>
      </c>
      <c r="G460" s="812">
        <v>159.9</v>
      </c>
      <c r="H460" s="813">
        <f t="shared" si="96"/>
        <v>0</v>
      </c>
      <c r="I460" s="814">
        <v>50</v>
      </c>
      <c r="J460" s="814">
        <v>50</v>
      </c>
      <c r="K460" s="814">
        <v>50</v>
      </c>
      <c r="L460" s="814">
        <f t="shared" si="97"/>
        <v>0</v>
      </c>
      <c r="M460" s="812">
        <v>148.59</v>
      </c>
      <c r="N460" s="812">
        <v>148.59</v>
      </c>
      <c r="O460" s="812">
        <v>148.59</v>
      </c>
      <c r="P460" s="813">
        <f t="shared" si="98"/>
        <v>0</v>
      </c>
      <c r="Q460" s="817">
        <v>50</v>
      </c>
      <c r="R460" s="817">
        <v>50</v>
      </c>
      <c r="S460" s="817">
        <v>50</v>
      </c>
      <c r="T460" s="814">
        <f t="shared" si="99"/>
        <v>0</v>
      </c>
      <c r="U460" s="813">
        <v>245.91</v>
      </c>
      <c r="V460" s="813">
        <v>245.91</v>
      </c>
      <c r="W460" s="813">
        <v>221.74</v>
      </c>
      <c r="X460" s="813">
        <f t="shared" si="100"/>
        <v>0</v>
      </c>
      <c r="Y460" s="814">
        <v>65</v>
      </c>
      <c r="Z460" s="814">
        <v>60</v>
      </c>
      <c r="AA460" s="814">
        <v>60</v>
      </c>
      <c r="AB460" s="814">
        <f t="shared" si="101"/>
        <v>0</v>
      </c>
    </row>
    <row r="461" spans="1:28" x14ac:dyDescent="0.2">
      <c r="A461" s="909"/>
      <c r="B461" s="911"/>
      <c r="C461" s="910">
        <f>'Series 2700 Input'!C461</f>
        <v>0</v>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Input'!C462</f>
        <v>0</v>
      </c>
      <c r="D462" s="562" t="s">
        <v>30</v>
      </c>
      <c r="E462" s="812">
        <v>207.39</v>
      </c>
      <c r="F462" s="812">
        <v>207.39</v>
      </c>
      <c r="G462" s="812">
        <v>207.39</v>
      </c>
      <c r="H462" s="813">
        <f t="shared" si="96"/>
        <v>0</v>
      </c>
      <c r="I462" s="814">
        <v>50</v>
      </c>
      <c r="J462" s="814">
        <v>50</v>
      </c>
      <c r="K462" s="814">
        <v>50</v>
      </c>
      <c r="L462" s="814">
        <f t="shared" si="97"/>
        <v>0</v>
      </c>
      <c r="M462" s="812">
        <v>404.36</v>
      </c>
      <c r="N462" s="812">
        <v>404.36</v>
      </c>
      <c r="O462" s="812">
        <v>404.36</v>
      </c>
      <c r="P462" s="813">
        <f t="shared" si="98"/>
        <v>0</v>
      </c>
      <c r="Q462" s="817">
        <v>85</v>
      </c>
      <c r="R462" s="817">
        <v>85</v>
      </c>
      <c r="S462" s="817">
        <v>85</v>
      </c>
      <c r="T462" s="814">
        <f t="shared" si="99"/>
        <v>0</v>
      </c>
      <c r="U462" s="813">
        <v>443.64</v>
      </c>
      <c r="V462" s="813">
        <v>443.64</v>
      </c>
      <c r="W462" s="813">
        <v>404.38</v>
      </c>
      <c r="X462" s="813">
        <f t="shared" si="100"/>
        <v>0</v>
      </c>
      <c r="Y462" s="814">
        <v>250</v>
      </c>
      <c r="Z462" s="814">
        <v>250</v>
      </c>
      <c r="AA462" s="814">
        <v>250</v>
      </c>
      <c r="AB462" s="814">
        <f t="shared" si="101"/>
        <v>0</v>
      </c>
    </row>
    <row r="463" spans="1:28" x14ac:dyDescent="0.2">
      <c r="A463" s="909"/>
      <c r="B463" s="911"/>
      <c r="C463" s="910">
        <f>'Series 2700 Input'!C463</f>
        <v>0</v>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Input'!C464</f>
        <v>0</v>
      </c>
      <c r="D464" s="562" t="s">
        <v>30</v>
      </c>
      <c r="E464" s="812">
        <v>347.02</v>
      </c>
      <c r="F464" s="812">
        <v>247.54</v>
      </c>
      <c r="G464" s="812">
        <v>247.54</v>
      </c>
      <c r="H464" s="813">
        <f t="shared" si="96"/>
        <v>0</v>
      </c>
      <c r="I464" s="814">
        <v>50</v>
      </c>
      <c r="J464" s="814">
        <v>50</v>
      </c>
      <c r="K464" s="814">
        <v>50</v>
      </c>
      <c r="L464" s="814">
        <f t="shared" si="97"/>
        <v>0</v>
      </c>
      <c r="M464" s="812">
        <v>781.12</v>
      </c>
      <c r="N464" s="812">
        <v>781.12</v>
      </c>
      <c r="O464" s="812">
        <v>781.12</v>
      </c>
      <c r="P464" s="813">
        <f t="shared" si="98"/>
        <v>0</v>
      </c>
      <c r="Q464" s="817">
        <v>100</v>
      </c>
      <c r="R464" s="817">
        <v>100</v>
      </c>
      <c r="S464" s="817">
        <v>100</v>
      </c>
      <c r="T464" s="814">
        <f t="shared" si="99"/>
        <v>0</v>
      </c>
      <c r="U464" s="813">
        <v>661.82</v>
      </c>
      <c r="V464" s="813">
        <v>661.82</v>
      </c>
      <c r="W464" s="813">
        <v>603.14</v>
      </c>
      <c r="X464" s="813">
        <f t="shared" si="100"/>
        <v>0</v>
      </c>
      <c r="Y464" s="814">
        <v>270</v>
      </c>
      <c r="Z464" s="814">
        <v>270</v>
      </c>
      <c r="AA464" s="814">
        <v>270</v>
      </c>
      <c r="AB464" s="814">
        <f t="shared" si="101"/>
        <v>0</v>
      </c>
    </row>
    <row r="465" spans="1:28" x14ac:dyDescent="0.2">
      <c r="A465" s="909"/>
      <c r="B465" s="911"/>
      <c r="C465" s="910">
        <f>'Series 2700 Input'!C465</f>
        <v>0</v>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Input'!C466</f>
        <v>0</v>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Input'!C467</f>
        <v>0</v>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Input'!C468</f>
        <v>0</v>
      </c>
      <c r="D468" s="562" t="s">
        <v>30</v>
      </c>
      <c r="E468" s="812">
        <v>90.71</v>
      </c>
      <c r="F468" s="812">
        <v>83.05</v>
      </c>
      <c r="G468" s="812">
        <v>83.05</v>
      </c>
      <c r="H468" s="813">
        <f t="shared" si="96"/>
        <v>0</v>
      </c>
      <c r="I468" s="814">
        <v>50</v>
      </c>
      <c r="J468" s="814">
        <v>50</v>
      </c>
      <c r="K468" s="814">
        <v>50</v>
      </c>
      <c r="L468" s="814">
        <f t="shared" si="97"/>
        <v>0</v>
      </c>
      <c r="M468" s="812">
        <v>50.1</v>
      </c>
      <c r="N468" s="812">
        <v>50.1</v>
      </c>
      <c r="O468" s="812">
        <v>50.1</v>
      </c>
      <c r="P468" s="813">
        <f t="shared" si="98"/>
        <v>0</v>
      </c>
      <c r="Q468" s="817">
        <v>25</v>
      </c>
      <c r="R468" s="817">
        <v>25</v>
      </c>
      <c r="S468" s="817">
        <v>25</v>
      </c>
      <c r="T468" s="814">
        <f t="shared" si="99"/>
        <v>0</v>
      </c>
      <c r="U468" s="813">
        <v>48.18</v>
      </c>
      <c r="V468" s="813">
        <v>48.18</v>
      </c>
      <c r="W468" s="813">
        <v>41.98</v>
      </c>
      <c r="X468" s="813">
        <f t="shared" si="100"/>
        <v>0</v>
      </c>
      <c r="Y468" s="814">
        <v>45</v>
      </c>
      <c r="Z468" s="814">
        <v>40</v>
      </c>
      <c r="AA468" s="814">
        <v>40</v>
      </c>
      <c r="AB468" s="814">
        <f t="shared" si="101"/>
        <v>0</v>
      </c>
    </row>
    <row r="469" spans="1:28" x14ac:dyDescent="0.2">
      <c r="A469" s="909"/>
      <c r="B469" s="596"/>
      <c r="C469" s="330">
        <f>'Series 2700 Input'!C469</f>
        <v>0</v>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Input'!C470</f>
        <v>0</v>
      </c>
      <c r="D470" s="562" t="s">
        <v>30</v>
      </c>
      <c r="E470" s="812">
        <v>113</v>
      </c>
      <c r="F470" s="812">
        <v>102.57</v>
      </c>
      <c r="G470" s="812">
        <v>102.57</v>
      </c>
      <c r="H470" s="813">
        <f t="shared" si="96"/>
        <v>0</v>
      </c>
      <c r="I470" s="814">
        <v>50</v>
      </c>
      <c r="J470" s="814">
        <v>50</v>
      </c>
      <c r="K470" s="814">
        <v>50</v>
      </c>
      <c r="L470" s="814">
        <f t="shared" si="97"/>
        <v>0</v>
      </c>
      <c r="M470" s="812">
        <v>69.09</v>
      </c>
      <c r="N470" s="812">
        <v>69.09</v>
      </c>
      <c r="O470" s="812">
        <v>69.09</v>
      </c>
      <c r="P470" s="813">
        <f t="shared" si="98"/>
        <v>0</v>
      </c>
      <c r="Q470" s="817">
        <v>30</v>
      </c>
      <c r="R470" s="817">
        <v>30</v>
      </c>
      <c r="S470" s="817">
        <v>30</v>
      </c>
      <c r="T470" s="814">
        <f t="shared" si="99"/>
        <v>0</v>
      </c>
      <c r="U470" s="813">
        <v>82.27</v>
      </c>
      <c r="V470" s="813">
        <v>82.27</v>
      </c>
      <c r="W470" s="813">
        <v>72.97</v>
      </c>
      <c r="X470" s="813">
        <f t="shared" si="100"/>
        <v>0</v>
      </c>
      <c r="Y470" s="814">
        <v>50</v>
      </c>
      <c r="Z470" s="814">
        <v>45</v>
      </c>
      <c r="AA470" s="814">
        <v>45</v>
      </c>
      <c r="AB470" s="814">
        <f t="shared" si="101"/>
        <v>0</v>
      </c>
    </row>
    <row r="471" spans="1:28" x14ac:dyDescent="0.2">
      <c r="A471" s="909"/>
      <c r="B471" s="911"/>
      <c r="C471" s="910">
        <f>'Series 2700 Input'!C471</f>
        <v>0</v>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Input'!C472</f>
        <v>0</v>
      </c>
      <c r="D472" s="562" t="s">
        <v>30</v>
      </c>
      <c r="E472" s="812">
        <v>139.94999999999999</v>
      </c>
      <c r="F472" s="812">
        <v>124.87</v>
      </c>
      <c r="G472" s="812">
        <v>124.87</v>
      </c>
      <c r="H472" s="813">
        <f t="shared" si="96"/>
        <v>0</v>
      </c>
      <c r="I472" s="814">
        <v>50</v>
      </c>
      <c r="J472" s="814">
        <v>50</v>
      </c>
      <c r="K472" s="814">
        <v>50</v>
      </c>
      <c r="L472" s="814">
        <f t="shared" si="97"/>
        <v>0</v>
      </c>
      <c r="M472" s="812">
        <v>100.19</v>
      </c>
      <c r="N472" s="812">
        <v>100.19</v>
      </c>
      <c r="O472" s="812">
        <v>100.19</v>
      </c>
      <c r="P472" s="813">
        <f t="shared" si="98"/>
        <v>0</v>
      </c>
      <c r="Q472" s="817">
        <v>50</v>
      </c>
      <c r="R472" s="817">
        <v>50</v>
      </c>
      <c r="S472" s="817">
        <v>50</v>
      </c>
      <c r="T472" s="814">
        <f t="shared" si="99"/>
        <v>0</v>
      </c>
      <c r="U472" s="813">
        <v>166.36</v>
      </c>
      <c r="V472" s="813">
        <v>166.36</v>
      </c>
      <c r="W472" s="813">
        <v>149.41999999999999</v>
      </c>
      <c r="X472" s="813">
        <f t="shared" si="100"/>
        <v>0</v>
      </c>
      <c r="Y472" s="814">
        <v>65</v>
      </c>
      <c r="Z472" s="814">
        <v>60</v>
      </c>
      <c r="AA472" s="814">
        <v>60</v>
      </c>
      <c r="AB472" s="814">
        <f t="shared" si="101"/>
        <v>0</v>
      </c>
    </row>
    <row r="473" spans="1:28" x14ac:dyDescent="0.2">
      <c r="A473" s="909"/>
      <c r="B473" s="911"/>
      <c r="C473" s="910">
        <f>'Series 2700 Input'!C473</f>
        <v>0</v>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Input'!C474</f>
        <v>0</v>
      </c>
      <c r="D474" s="562" t="s">
        <v>30</v>
      </c>
      <c r="E474" s="812">
        <v>185.9</v>
      </c>
      <c r="F474" s="812">
        <v>167.25</v>
      </c>
      <c r="G474" s="812">
        <v>167.25</v>
      </c>
      <c r="H474" s="813">
        <f t="shared" si="96"/>
        <v>0</v>
      </c>
      <c r="I474" s="814">
        <v>50</v>
      </c>
      <c r="J474" s="814">
        <v>50</v>
      </c>
      <c r="K474" s="814">
        <v>50</v>
      </c>
      <c r="L474" s="814">
        <f t="shared" si="97"/>
        <v>0</v>
      </c>
      <c r="M474" s="812">
        <v>186.58</v>
      </c>
      <c r="N474" s="812">
        <v>186.58</v>
      </c>
      <c r="O474" s="812">
        <v>186.58</v>
      </c>
      <c r="P474" s="813">
        <f t="shared" si="98"/>
        <v>0</v>
      </c>
      <c r="Q474" s="817">
        <v>85</v>
      </c>
      <c r="R474" s="817">
        <v>85</v>
      </c>
      <c r="S474" s="817">
        <v>85</v>
      </c>
      <c r="T474" s="814">
        <f t="shared" si="99"/>
        <v>0</v>
      </c>
      <c r="U474" s="813">
        <v>352.73</v>
      </c>
      <c r="V474" s="813">
        <v>352.73</v>
      </c>
      <c r="W474" s="813">
        <v>318.85000000000002</v>
      </c>
      <c r="X474" s="813">
        <f t="shared" si="100"/>
        <v>0</v>
      </c>
      <c r="Y474" s="814">
        <v>250</v>
      </c>
      <c r="Z474" s="814">
        <v>250</v>
      </c>
      <c r="AA474" s="814">
        <v>250</v>
      </c>
      <c r="AB474" s="814">
        <f t="shared" si="101"/>
        <v>0</v>
      </c>
    </row>
    <row r="475" spans="1:28" x14ac:dyDescent="0.2">
      <c r="A475" s="909"/>
      <c r="B475" s="911"/>
      <c r="C475" s="910">
        <f>'Series 2700 Input'!C475</f>
        <v>0</v>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Input'!C476</f>
        <v>0</v>
      </c>
      <c r="D476" s="562" t="s">
        <v>30</v>
      </c>
      <c r="E476" s="812">
        <v>214.5</v>
      </c>
      <c r="F476" s="812">
        <v>190.82</v>
      </c>
      <c r="G476" s="812">
        <v>190.82</v>
      </c>
      <c r="H476" s="813">
        <f t="shared" si="96"/>
        <v>0</v>
      </c>
      <c r="I476" s="814">
        <v>50</v>
      </c>
      <c r="J476" s="814">
        <v>50</v>
      </c>
      <c r="K476" s="814">
        <v>50</v>
      </c>
      <c r="L476" s="814">
        <f t="shared" si="97"/>
        <v>0</v>
      </c>
      <c r="M476" s="812">
        <v>418.16</v>
      </c>
      <c r="N476" s="812">
        <v>418.16</v>
      </c>
      <c r="O476" s="812">
        <v>418.16</v>
      </c>
      <c r="P476" s="813">
        <f t="shared" si="98"/>
        <v>0</v>
      </c>
      <c r="Q476" s="817">
        <v>100</v>
      </c>
      <c r="R476" s="817">
        <v>100</v>
      </c>
      <c r="S476" s="817">
        <v>100</v>
      </c>
      <c r="T476" s="814">
        <f t="shared" si="99"/>
        <v>0</v>
      </c>
      <c r="U476" s="813">
        <v>539.09</v>
      </c>
      <c r="V476" s="813">
        <v>539.09</v>
      </c>
      <c r="W476" s="813">
        <v>488.26</v>
      </c>
      <c r="X476" s="813">
        <f t="shared" si="100"/>
        <v>0</v>
      </c>
      <c r="Y476" s="814">
        <v>270</v>
      </c>
      <c r="Z476" s="814">
        <v>270</v>
      </c>
      <c r="AA476" s="814">
        <v>270</v>
      </c>
      <c r="AB476" s="814">
        <f t="shared" si="101"/>
        <v>0</v>
      </c>
    </row>
    <row r="477" spans="1:28" x14ac:dyDescent="0.2">
      <c r="A477" s="909"/>
      <c r="B477" s="911"/>
      <c r="C477" s="910">
        <f>'Series 2700 Input'!C477</f>
        <v>0</v>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Input'!C478</f>
        <v>0</v>
      </c>
      <c r="D478" s="562" t="s">
        <v>30</v>
      </c>
      <c r="E478" s="812">
        <v>101.14</v>
      </c>
      <c r="F478" s="812">
        <v>90.71</v>
      </c>
      <c r="G478" s="812">
        <v>90.71</v>
      </c>
      <c r="H478" s="813">
        <f t="shared" si="96"/>
        <v>0</v>
      </c>
      <c r="I478" s="814">
        <v>50</v>
      </c>
      <c r="J478" s="814">
        <v>50</v>
      </c>
      <c r="K478" s="814">
        <v>50</v>
      </c>
      <c r="L478" s="814">
        <f t="shared" si="97"/>
        <v>0</v>
      </c>
      <c r="M478" s="812">
        <v>59.17</v>
      </c>
      <c r="N478" s="812">
        <v>59.17</v>
      </c>
      <c r="O478" s="812">
        <v>59.17</v>
      </c>
      <c r="P478" s="813">
        <f t="shared" si="98"/>
        <v>0</v>
      </c>
      <c r="Q478" s="817">
        <v>25</v>
      </c>
      <c r="R478" s="817">
        <v>25</v>
      </c>
      <c r="S478" s="817">
        <v>25</v>
      </c>
      <c r="T478" s="814">
        <f t="shared" si="99"/>
        <v>0</v>
      </c>
      <c r="U478" s="813">
        <v>75.45</v>
      </c>
      <c r="V478" s="813">
        <v>75.45</v>
      </c>
      <c r="W478" s="813">
        <v>66.77</v>
      </c>
      <c r="X478" s="813">
        <f t="shared" si="100"/>
        <v>0</v>
      </c>
      <c r="Y478" s="814">
        <v>45</v>
      </c>
      <c r="Z478" s="814">
        <v>40</v>
      </c>
      <c r="AA478" s="814">
        <v>40</v>
      </c>
      <c r="AB478" s="814">
        <f t="shared" si="101"/>
        <v>0</v>
      </c>
    </row>
    <row r="479" spans="1:28" x14ac:dyDescent="0.2">
      <c r="A479" s="909"/>
      <c r="B479" s="596"/>
      <c r="C479" s="330">
        <f>'Series 2700 Input'!C479</f>
        <v>0</v>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Input'!C480</f>
        <v>0</v>
      </c>
      <c r="D480" s="562" t="s">
        <v>30</v>
      </c>
      <c r="E480" s="812">
        <v>119.79</v>
      </c>
      <c r="F480" s="812">
        <v>107.35</v>
      </c>
      <c r="G480" s="812">
        <v>107.35</v>
      </c>
      <c r="H480" s="813">
        <f t="shared" si="96"/>
        <v>0</v>
      </c>
      <c r="I480" s="814">
        <v>50</v>
      </c>
      <c r="J480" s="814">
        <v>50</v>
      </c>
      <c r="K480" s="814">
        <v>50</v>
      </c>
      <c r="L480" s="814">
        <f t="shared" si="97"/>
        <v>0</v>
      </c>
      <c r="M480" s="812">
        <v>93.29</v>
      </c>
      <c r="N480" s="812">
        <v>93.29</v>
      </c>
      <c r="O480" s="812">
        <v>93.29</v>
      </c>
      <c r="P480" s="813">
        <f t="shared" si="98"/>
        <v>0</v>
      </c>
      <c r="Q480" s="817">
        <v>30</v>
      </c>
      <c r="R480" s="817">
        <v>30</v>
      </c>
      <c r="S480" s="817">
        <v>30</v>
      </c>
      <c r="T480" s="814">
        <f t="shared" si="99"/>
        <v>0</v>
      </c>
      <c r="U480" s="813">
        <v>120.91</v>
      </c>
      <c r="V480" s="813">
        <v>120.91</v>
      </c>
      <c r="W480" s="813">
        <v>108.1</v>
      </c>
      <c r="X480" s="813">
        <f t="shared" si="100"/>
        <v>0</v>
      </c>
      <c r="Y480" s="814">
        <v>50</v>
      </c>
      <c r="Z480" s="814">
        <v>45</v>
      </c>
      <c r="AA480" s="814">
        <v>45</v>
      </c>
      <c r="AB480" s="814">
        <f t="shared" si="101"/>
        <v>0</v>
      </c>
    </row>
    <row r="481" spans="1:28" x14ac:dyDescent="0.2">
      <c r="A481" s="909"/>
      <c r="B481" s="911"/>
      <c r="C481" s="910">
        <f>'Series 2700 Input'!C481</f>
        <v>0</v>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Input'!C482</f>
        <v>0</v>
      </c>
      <c r="D482" s="562" t="s">
        <v>30</v>
      </c>
      <c r="E482" s="812">
        <v>159.9</v>
      </c>
      <c r="F482" s="812">
        <v>141.24</v>
      </c>
      <c r="G482" s="812">
        <v>141.24</v>
      </c>
      <c r="H482" s="813">
        <f t="shared" si="96"/>
        <v>0</v>
      </c>
      <c r="I482" s="814">
        <v>50</v>
      </c>
      <c r="J482" s="814">
        <v>50</v>
      </c>
      <c r="K482" s="814">
        <v>50</v>
      </c>
      <c r="L482" s="814">
        <f t="shared" si="97"/>
        <v>0</v>
      </c>
      <c r="M482" s="812">
        <v>148.59</v>
      </c>
      <c r="N482" s="812">
        <v>148.59</v>
      </c>
      <c r="O482" s="812">
        <v>148.59</v>
      </c>
      <c r="P482" s="813">
        <f t="shared" si="98"/>
        <v>0</v>
      </c>
      <c r="Q482" s="817">
        <v>50</v>
      </c>
      <c r="R482" s="817">
        <v>50</v>
      </c>
      <c r="S482" s="817">
        <v>50</v>
      </c>
      <c r="T482" s="814">
        <f t="shared" si="99"/>
        <v>0</v>
      </c>
      <c r="U482" s="813">
        <v>220.91</v>
      </c>
      <c r="V482" s="813">
        <v>220.91</v>
      </c>
      <c r="W482" s="813">
        <v>199.01</v>
      </c>
      <c r="X482" s="813">
        <f t="shared" si="100"/>
        <v>0</v>
      </c>
      <c r="Y482" s="814">
        <v>65</v>
      </c>
      <c r="Z482" s="814">
        <v>60</v>
      </c>
      <c r="AA482" s="814">
        <v>60</v>
      </c>
      <c r="AB482" s="814">
        <f t="shared" si="101"/>
        <v>0</v>
      </c>
    </row>
    <row r="483" spans="1:28" x14ac:dyDescent="0.2">
      <c r="A483" s="909"/>
      <c r="B483" s="911"/>
      <c r="C483" s="910">
        <f>'Series 2700 Input'!C483</f>
        <v>0</v>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Input'!C484</f>
        <v>0</v>
      </c>
      <c r="D484" s="562" t="s">
        <v>30</v>
      </c>
      <c r="E484" s="812">
        <v>207.39</v>
      </c>
      <c r="F484" s="812">
        <v>176.31</v>
      </c>
      <c r="G484" s="812">
        <v>176.31</v>
      </c>
      <c r="H484" s="813">
        <f t="shared" si="96"/>
        <v>0</v>
      </c>
      <c r="I484" s="814">
        <v>50</v>
      </c>
      <c r="J484" s="814">
        <v>50</v>
      </c>
      <c r="K484" s="814">
        <v>50</v>
      </c>
      <c r="L484" s="814">
        <f t="shared" si="97"/>
        <v>0</v>
      </c>
      <c r="M484" s="812">
        <v>404.36</v>
      </c>
      <c r="N484" s="812">
        <v>404.36</v>
      </c>
      <c r="O484" s="812">
        <v>404.36</v>
      </c>
      <c r="P484" s="813">
        <f t="shared" si="98"/>
        <v>0</v>
      </c>
      <c r="Q484" s="817">
        <v>85</v>
      </c>
      <c r="R484" s="817">
        <v>85</v>
      </c>
      <c r="S484" s="817">
        <v>85</v>
      </c>
      <c r="T484" s="814">
        <f t="shared" si="99"/>
        <v>0</v>
      </c>
      <c r="U484" s="813">
        <v>411.82</v>
      </c>
      <c r="V484" s="813">
        <v>411.82</v>
      </c>
      <c r="W484" s="813">
        <v>372.56</v>
      </c>
      <c r="X484" s="813">
        <f t="shared" si="100"/>
        <v>0</v>
      </c>
      <c r="Y484" s="814">
        <v>250</v>
      </c>
      <c r="Z484" s="814">
        <v>250</v>
      </c>
      <c r="AA484" s="814">
        <v>250</v>
      </c>
      <c r="AB484" s="814">
        <f t="shared" si="101"/>
        <v>0</v>
      </c>
    </row>
    <row r="485" spans="1:28" x14ac:dyDescent="0.2">
      <c r="A485" s="909"/>
      <c r="B485" s="911"/>
      <c r="C485" s="910">
        <f>'Series 2700 Input'!C485</f>
        <v>0</v>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Input'!C486</f>
        <v>0</v>
      </c>
      <c r="D486" s="562" t="s">
        <v>30</v>
      </c>
      <c r="E486" s="812">
        <v>247.54</v>
      </c>
      <c r="F486" s="812">
        <v>204.91</v>
      </c>
      <c r="G486" s="812">
        <v>204.91</v>
      </c>
      <c r="H486" s="813">
        <f t="shared" ref="H486:H508" si="102">IF(ISBLANK($C486),"",IFERROR(IF($C486&lt;5,$C486*E486,IF(AND(5&lt;=$C486,$C486&lt;=10),$C486*F486,IF($C486&gt;10,$C486*G486,"No Offer"))),"No Offer"))</f>
        <v>0</v>
      </c>
      <c r="I486" s="814">
        <v>50</v>
      </c>
      <c r="J486" s="814">
        <v>50</v>
      </c>
      <c r="K486" s="814">
        <v>50</v>
      </c>
      <c r="L486" s="814">
        <f t="shared" ref="L486:L508" si="103">IF(ISBLANK($C486),"",IFERROR(IF($C486&lt;5,$C486*I486,IF(AND(5&lt;=$C486,$C486&lt;=10),$C486*J486,IF($C486&gt;10,$C486*K486,"No Offer"))),"No Offer"))</f>
        <v>0</v>
      </c>
      <c r="M486" s="812">
        <v>781.12</v>
      </c>
      <c r="N486" s="812">
        <v>781.12</v>
      </c>
      <c r="O486" s="812">
        <v>781.12</v>
      </c>
      <c r="P486" s="813">
        <f t="shared" ref="P486:P508" si="104">IF(ISBLANK($C486),"",IFERROR(IF($C486&lt;5,$C486*M486,IF(AND(5&lt;=$C486,$C486&lt;=10),$C486*N486,IF($C486&gt;10,$C486*O486,"No Offer"))),"No Offer"))</f>
        <v>0</v>
      </c>
      <c r="Q486" s="817">
        <v>100</v>
      </c>
      <c r="R486" s="817">
        <v>100</v>
      </c>
      <c r="S486" s="817">
        <v>100</v>
      </c>
      <c r="T486" s="814">
        <f t="shared" ref="T486:T508" si="105">IF(ISBLANK($C486),"",IFERROR(IF($C486&lt;5,$C486*Q486,IF(AND(5&lt;=$C486,$C486&lt;=10),$C486*R486,IF($C486&gt;10,$C486*S486,"No Offer"))),"No Offer"))</f>
        <v>0</v>
      </c>
      <c r="U486" s="813">
        <v>625.45000000000005</v>
      </c>
      <c r="V486" s="813">
        <v>625.45000000000005</v>
      </c>
      <c r="W486" s="813">
        <v>566.77</v>
      </c>
      <c r="X486" s="813">
        <f t="shared" ref="X486:X508" si="106">IF(ISBLANK($C486),"",IFERROR(IF($C486&lt;5,$C486*U486,IF(AND(5&lt;=$C486,$C486&lt;=10),$C486*V486,IF($C486&gt;10,$C486*W486,"No Offer"))),"No Offer"))</f>
        <v>0</v>
      </c>
      <c r="Y486" s="814">
        <v>270</v>
      </c>
      <c r="Z486" s="814">
        <v>270</v>
      </c>
      <c r="AA486" s="814">
        <v>270</v>
      </c>
      <c r="AB486" s="814">
        <f t="shared" ref="AB486:AB508" si="107">IF(ISBLANK($C486),"",IFERROR(IF($C486&lt;5,$C486*Y486,IF(AND(5&lt;=$C486,$C486&lt;=10),$C486*Z486,IF($C486&gt;10,$C486*AA486,"No Offer"))),"No Offer"))</f>
        <v>0</v>
      </c>
    </row>
    <row r="487" spans="1:28" x14ac:dyDescent="0.2">
      <c r="A487" s="909"/>
      <c r="B487" s="911"/>
      <c r="C487" s="910">
        <f>'Series 2700 Input'!C487</f>
        <v>0</v>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Input'!C488</f>
        <v>0</v>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Input'!C489</f>
        <v>0</v>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Input'!C490</f>
        <v>0</v>
      </c>
      <c r="D490" s="562" t="s">
        <v>30</v>
      </c>
      <c r="E490" s="812">
        <v>126.58</v>
      </c>
      <c r="F490" s="812">
        <v>107.93</v>
      </c>
      <c r="G490" s="812">
        <v>107.93</v>
      </c>
      <c r="H490" s="813">
        <f t="shared" si="102"/>
        <v>0</v>
      </c>
      <c r="I490" s="814">
        <v>50</v>
      </c>
      <c r="J490" s="814">
        <v>50</v>
      </c>
      <c r="K490" s="814">
        <v>50</v>
      </c>
      <c r="L490" s="814">
        <f t="shared" si="103"/>
        <v>0</v>
      </c>
      <c r="M490" s="812">
        <v>50.1</v>
      </c>
      <c r="N490" s="812">
        <v>50.1</v>
      </c>
      <c r="O490" s="812">
        <v>50.1</v>
      </c>
      <c r="P490" s="813">
        <f t="shared" si="104"/>
        <v>0</v>
      </c>
      <c r="Q490" s="817">
        <v>25</v>
      </c>
      <c r="R490" s="817">
        <v>25</v>
      </c>
      <c r="S490" s="817">
        <v>25</v>
      </c>
      <c r="T490" s="814">
        <f t="shared" si="105"/>
        <v>0</v>
      </c>
      <c r="U490" s="813">
        <v>84.55</v>
      </c>
      <c r="V490" s="813">
        <v>84.55</v>
      </c>
      <c r="W490" s="813">
        <v>75.05</v>
      </c>
      <c r="X490" s="813">
        <f t="shared" si="106"/>
        <v>0</v>
      </c>
      <c r="Y490" s="814">
        <v>45</v>
      </c>
      <c r="Z490" s="814">
        <v>40</v>
      </c>
      <c r="AA490" s="814">
        <v>40</v>
      </c>
      <c r="AB490" s="814">
        <f t="shared" si="107"/>
        <v>0</v>
      </c>
    </row>
    <row r="491" spans="1:28" x14ac:dyDescent="0.2">
      <c r="A491" s="909"/>
      <c r="B491" s="911"/>
      <c r="C491" s="910">
        <f>'Series 2700 Input'!C491</f>
        <v>0</v>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Input'!C492</f>
        <v>0</v>
      </c>
      <c r="D492" s="562" t="s">
        <v>30</v>
      </c>
      <c r="E492" s="812">
        <v>151.77000000000001</v>
      </c>
      <c r="F492" s="812">
        <v>128.08000000000001</v>
      </c>
      <c r="G492" s="812">
        <v>128.08000000000001</v>
      </c>
      <c r="H492" s="813">
        <f t="shared" si="102"/>
        <v>0</v>
      </c>
      <c r="I492" s="814">
        <v>50</v>
      </c>
      <c r="J492" s="814">
        <v>50</v>
      </c>
      <c r="K492" s="814">
        <v>50</v>
      </c>
      <c r="L492" s="814">
        <f t="shared" si="103"/>
        <v>0</v>
      </c>
      <c r="M492" s="812">
        <v>69.09</v>
      </c>
      <c r="N492" s="812">
        <v>69.09</v>
      </c>
      <c r="O492" s="812">
        <v>69.09</v>
      </c>
      <c r="P492" s="813">
        <f t="shared" si="104"/>
        <v>0</v>
      </c>
      <c r="Q492" s="817">
        <v>30</v>
      </c>
      <c r="R492" s="817">
        <v>30</v>
      </c>
      <c r="S492" s="817">
        <v>30</v>
      </c>
      <c r="T492" s="814">
        <f t="shared" si="105"/>
        <v>0</v>
      </c>
      <c r="U492" s="813">
        <v>132.27000000000001</v>
      </c>
      <c r="V492" s="813">
        <v>132.27000000000001</v>
      </c>
      <c r="W492" s="813">
        <v>118.43</v>
      </c>
      <c r="X492" s="813">
        <f t="shared" si="106"/>
        <v>0</v>
      </c>
      <c r="Y492" s="814">
        <v>50</v>
      </c>
      <c r="Z492" s="814">
        <v>45</v>
      </c>
      <c r="AA492" s="814">
        <v>45</v>
      </c>
      <c r="AB492" s="814">
        <f t="shared" si="107"/>
        <v>0</v>
      </c>
    </row>
    <row r="493" spans="1:28" x14ac:dyDescent="0.2">
      <c r="A493" s="909"/>
      <c r="B493" s="911"/>
      <c r="C493" s="910">
        <f>'Series 2700 Input'!C493</f>
        <v>0</v>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Input'!C494</f>
        <v>0</v>
      </c>
      <c r="D494" s="562" t="s">
        <v>30</v>
      </c>
      <c r="E494" s="812">
        <v>181.39</v>
      </c>
      <c r="F494" s="812">
        <v>150.31</v>
      </c>
      <c r="G494" s="812">
        <v>150.31</v>
      </c>
      <c r="H494" s="813">
        <f t="shared" si="102"/>
        <v>0</v>
      </c>
      <c r="I494" s="814">
        <v>50</v>
      </c>
      <c r="J494" s="814">
        <v>50</v>
      </c>
      <c r="K494" s="814">
        <v>50</v>
      </c>
      <c r="L494" s="814">
        <f t="shared" si="103"/>
        <v>0</v>
      </c>
      <c r="M494" s="812">
        <v>100.19</v>
      </c>
      <c r="N494" s="812">
        <v>100.19</v>
      </c>
      <c r="O494" s="812">
        <v>100.19</v>
      </c>
      <c r="P494" s="813">
        <f t="shared" si="104"/>
        <v>0</v>
      </c>
      <c r="Q494" s="817">
        <v>50</v>
      </c>
      <c r="R494" s="817">
        <v>50</v>
      </c>
      <c r="S494" s="817">
        <v>50</v>
      </c>
      <c r="T494" s="814">
        <f t="shared" si="105"/>
        <v>0</v>
      </c>
      <c r="U494" s="813">
        <v>193.64</v>
      </c>
      <c r="V494" s="813">
        <v>193.64</v>
      </c>
      <c r="W494" s="813">
        <v>174.22</v>
      </c>
      <c r="X494" s="813">
        <f t="shared" si="106"/>
        <v>0</v>
      </c>
      <c r="Y494" s="814">
        <v>65</v>
      </c>
      <c r="Z494" s="814">
        <v>60</v>
      </c>
      <c r="AA494" s="814">
        <v>60</v>
      </c>
      <c r="AB494" s="814">
        <f t="shared" si="107"/>
        <v>0</v>
      </c>
    </row>
    <row r="495" spans="1:28" x14ac:dyDescent="0.2">
      <c r="A495" s="909"/>
      <c r="B495" s="911"/>
      <c r="C495" s="910">
        <f>'Series 2700 Input'!C495</f>
        <v>0</v>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Input'!C496</f>
        <v>0</v>
      </c>
      <c r="D496" s="562" t="s">
        <v>30</v>
      </c>
      <c r="E496" s="812">
        <v>259.98</v>
      </c>
      <c r="F496" s="812">
        <v>197.81</v>
      </c>
      <c r="G496" s="812">
        <v>197.81</v>
      </c>
      <c r="H496" s="813">
        <f t="shared" si="102"/>
        <v>0</v>
      </c>
      <c r="I496" s="814">
        <v>50</v>
      </c>
      <c r="J496" s="814">
        <v>50</v>
      </c>
      <c r="K496" s="814">
        <v>50</v>
      </c>
      <c r="L496" s="814">
        <f t="shared" si="103"/>
        <v>0</v>
      </c>
      <c r="M496" s="812">
        <v>186.58</v>
      </c>
      <c r="N496" s="812">
        <v>186.58</v>
      </c>
      <c r="O496" s="812">
        <v>186.58</v>
      </c>
      <c r="P496" s="813">
        <f t="shared" si="104"/>
        <v>0</v>
      </c>
      <c r="Q496" s="817">
        <v>85</v>
      </c>
      <c r="R496" s="817">
        <v>85</v>
      </c>
      <c r="S496" s="817">
        <v>85</v>
      </c>
      <c r="T496" s="814">
        <f t="shared" si="105"/>
        <v>0</v>
      </c>
      <c r="U496" s="813">
        <v>384.55</v>
      </c>
      <c r="V496" s="813">
        <v>384.55</v>
      </c>
      <c r="W496" s="813">
        <v>350.45</v>
      </c>
      <c r="X496" s="813">
        <f t="shared" si="106"/>
        <v>0</v>
      </c>
      <c r="Y496" s="814">
        <v>250</v>
      </c>
      <c r="Z496" s="814">
        <v>250</v>
      </c>
      <c r="AA496" s="814">
        <v>250</v>
      </c>
      <c r="AB496" s="814">
        <f t="shared" si="107"/>
        <v>0</v>
      </c>
    </row>
    <row r="497" spans="1:28" x14ac:dyDescent="0.2">
      <c r="A497" s="909"/>
      <c r="B497" s="911"/>
      <c r="C497" s="910">
        <f>'Series 2700 Input'!C497</f>
        <v>0</v>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Input'!C498</f>
        <v>0</v>
      </c>
      <c r="D498" s="562" t="s">
        <v>30</v>
      </c>
      <c r="E498" s="812">
        <v>337.43</v>
      </c>
      <c r="F498" s="812">
        <v>237.96</v>
      </c>
      <c r="G498" s="812">
        <v>237.96</v>
      </c>
      <c r="H498" s="813">
        <f t="shared" si="102"/>
        <v>0</v>
      </c>
      <c r="I498" s="814">
        <v>50</v>
      </c>
      <c r="J498" s="814">
        <v>50</v>
      </c>
      <c r="K498" s="814">
        <v>50</v>
      </c>
      <c r="L498" s="814">
        <f t="shared" si="103"/>
        <v>0</v>
      </c>
      <c r="M498" s="812">
        <v>418.16</v>
      </c>
      <c r="N498" s="812">
        <v>418.16</v>
      </c>
      <c r="O498" s="812">
        <v>418.16</v>
      </c>
      <c r="P498" s="813">
        <f t="shared" si="104"/>
        <v>0</v>
      </c>
      <c r="Q498" s="817">
        <v>100</v>
      </c>
      <c r="R498" s="817">
        <v>100</v>
      </c>
      <c r="S498" s="817">
        <v>100</v>
      </c>
      <c r="T498" s="814">
        <f t="shared" si="105"/>
        <v>0</v>
      </c>
      <c r="U498" s="813">
        <v>575.45000000000005</v>
      </c>
      <c r="V498" s="813">
        <v>575.45000000000005</v>
      </c>
      <c r="W498" s="813">
        <v>521.32000000000005</v>
      </c>
      <c r="X498" s="813">
        <f t="shared" si="106"/>
        <v>0</v>
      </c>
      <c r="Y498" s="814">
        <v>270</v>
      </c>
      <c r="Z498" s="814">
        <v>270</v>
      </c>
      <c r="AA498" s="814">
        <v>270</v>
      </c>
      <c r="AB498" s="814">
        <f t="shared" si="107"/>
        <v>0</v>
      </c>
    </row>
    <row r="499" spans="1:28" x14ac:dyDescent="0.2">
      <c r="A499" s="909"/>
      <c r="B499" s="911"/>
      <c r="C499" s="910">
        <f>'Series 2700 Input'!C499</f>
        <v>0</v>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Input'!C500</f>
        <v>0</v>
      </c>
      <c r="D500" s="562" t="s">
        <v>30</v>
      </c>
      <c r="E500" s="812">
        <v>136.16999999999999</v>
      </c>
      <c r="F500" s="812">
        <v>117.52</v>
      </c>
      <c r="G500" s="812">
        <v>117.52</v>
      </c>
      <c r="H500" s="813">
        <f t="shared" si="102"/>
        <v>0</v>
      </c>
      <c r="I500" s="814">
        <v>50</v>
      </c>
      <c r="J500" s="814">
        <v>50</v>
      </c>
      <c r="K500" s="814">
        <v>50</v>
      </c>
      <c r="L500" s="814">
        <f t="shared" si="103"/>
        <v>0</v>
      </c>
      <c r="M500" s="812">
        <v>59.17</v>
      </c>
      <c r="N500" s="812">
        <v>59.17</v>
      </c>
      <c r="O500" s="812">
        <v>59.17</v>
      </c>
      <c r="P500" s="813">
        <f t="shared" si="104"/>
        <v>0</v>
      </c>
      <c r="Q500" s="817">
        <v>25</v>
      </c>
      <c r="R500" s="817">
        <v>25</v>
      </c>
      <c r="S500" s="817">
        <v>25</v>
      </c>
      <c r="T500" s="814">
        <f t="shared" si="105"/>
        <v>0</v>
      </c>
      <c r="U500" s="813">
        <v>109.55</v>
      </c>
      <c r="V500" s="813">
        <v>109.55</v>
      </c>
      <c r="W500" s="813">
        <v>97.77</v>
      </c>
      <c r="X500" s="813">
        <f t="shared" si="106"/>
        <v>0</v>
      </c>
      <c r="Y500" s="814">
        <v>45</v>
      </c>
      <c r="Z500" s="814">
        <v>40</v>
      </c>
      <c r="AA500" s="814">
        <v>40</v>
      </c>
      <c r="AB500" s="814">
        <f t="shared" si="107"/>
        <v>0</v>
      </c>
    </row>
    <row r="501" spans="1:28" x14ac:dyDescent="0.2">
      <c r="A501" s="909"/>
      <c r="B501" s="911"/>
      <c r="C501" s="910">
        <f>'Series 2700 Input'!C501</f>
        <v>0</v>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Input'!C502</f>
        <v>0</v>
      </c>
      <c r="D502" s="562" t="s">
        <v>30</v>
      </c>
      <c r="E502" s="812">
        <v>161.35</v>
      </c>
      <c r="F502" s="812">
        <v>137.66999999999999</v>
      </c>
      <c r="G502" s="812">
        <v>137.66999999999999</v>
      </c>
      <c r="H502" s="813">
        <f t="shared" si="102"/>
        <v>0</v>
      </c>
      <c r="I502" s="814">
        <v>50</v>
      </c>
      <c r="J502" s="814">
        <v>50</v>
      </c>
      <c r="K502" s="814">
        <v>50</v>
      </c>
      <c r="L502" s="814">
        <f t="shared" si="103"/>
        <v>0</v>
      </c>
      <c r="M502" s="812">
        <v>93.29</v>
      </c>
      <c r="N502" s="812">
        <v>93.29</v>
      </c>
      <c r="O502" s="812">
        <v>93.29</v>
      </c>
      <c r="P502" s="813">
        <f t="shared" si="104"/>
        <v>0</v>
      </c>
      <c r="Q502" s="817">
        <v>30</v>
      </c>
      <c r="R502" s="817">
        <v>30</v>
      </c>
      <c r="S502" s="817">
        <v>30</v>
      </c>
      <c r="T502" s="814">
        <f t="shared" si="105"/>
        <v>0</v>
      </c>
      <c r="U502" s="813">
        <v>157.27000000000001</v>
      </c>
      <c r="V502" s="813">
        <v>157.27000000000001</v>
      </c>
      <c r="W502" s="813">
        <v>141.15</v>
      </c>
      <c r="X502" s="813">
        <f t="shared" si="106"/>
        <v>0</v>
      </c>
      <c r="Y502" s="814">
        <v>50</v>
      </c>
      <c r="Z502" s="814">
        <v>45</v>
      </c>
      <c r="AA502" s="814">
        <v>45</v>
      </c>
      <c r="AB502" s="814">
        <f t="shared" si="107"/>
        <v>0</v>
      </c>
    </row>
    <row r="503" spans="1:28" x14ac:dyDescent="0.2">
      <c r="A503" s="909"/>
      <c r="B503" s="911"/>
      <c r="C503" s="910">
        <f>'Series 2700 Input'!C503</f>
        <v>0</v>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Input'!C504</f>
        <v>0</v>
      </c>
      <c r="D504" s="562" t="s">
        <v>30</v>
      </c>
      <c r="E504" s="812">
        <v>190.99</v>
      </c>
      <c r="F504" s="812">
        <v>159.9</v>
      </c>
      <c r="G504" s="812">
        <v>159.9</v>
      </c>
      <c r="H504" s="813">
        <f t="shared" si="102"/>
        <v>0</v>
      </c>
      <c r="I504" s="814">
        <v>50</v>
      </c>
      <c r="J504" s="814">
        <v>50</v>
      </c>
      <c r="K504" s="814">
        <v>50</v>
      </c>
      <c r="L504" s="814">
        <f t="shared" si="103"/>
        <v>0</v>
      </c>
      <c r="M504" s="812">
        <v>148.59</v>
      </c>
      <c r="N504" s="812">
        <v>148.59</v>
      </c>
      <c r="O504" s="812">
        <v>148.59</v>
      </c>
      <c r="P504" s="813">
        <f t="shared" si="104"/>
        <v>0</v>
      </c>
      <c r="Q504" s="817">
        <v>50</v>
      </c>
      <c r="R504" s="817">
        <v>50</v>
      </c>
      <c r="S504" s="817">
        <v>50</v>
      </c>
      <c r="T504" s="814">
        <f t="shared" si="105"/>
        <v>0</v>
      </c>
      <c r="U504" s="813">
        <v>245.91</v>
      </c>
      <c r="V504" s="813">
        <v>245.91</v>
      </c>
      <c r="W504" s="813">
        <v>221.74</v>
      </c>
      <c r="X504" s="813">
        <f t="shared" si="106"/>
        <v>0</v>
      </c>
      <c r="Y504" s="814">
        <v>65</v>
      </c>
      <c r="Z504" s="814">
        <v>60</v>
      </c>
      <c r="AA504" s="814">
        <v>60</v>
      </c>
      <c r="AB504" s="814">
        <f t="shared" si="107"/>
        <v>0</v>
      </c>
    </row>
    <row r="505" spans="1:28" x14ac:dyDescent="0.2">
      <c r="A505" s="909"/>
      <c r="B505" s="911"/>
      <c r="C505" s="910">
        <f>'Series 2700 Input'!C505</f>
        <v>0</v>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Input'!C506</f>
        <v>0</v>
      </c>
      <c r="D506" s="562" t="s">
        <v>30</v>
      </c>
      <c r="E506" s="812">
        <v>269.58</v>
      </c>
      <c r="F506" s="812">
        <v>207.39</v>
      </c>
      <c r="G506" s="812">
        <v>207.39</v>
      </c>
      <c r="H506" s="813">
        <f t="shared" si="102"/>
        <v>0</v>
      </c>
      <c r="I506" s="814">
        <v>50</v>
      </c>
      <c r="J506" s="814">
        <v>50</v>
      </c>
      <c r="K506" s="814">
        <v>50</v>
      </c>
      <c r="L506" s="814">
        <f t="shared" si="103"/>
        <v>0</v>
      </c>
      <c r="M506" s="812">
        <v>404.36</v>
      </c>
      <c r="N506" s="812">
        <v>404.36</v>
      </c>
      <c r="O506" s="812">
        <v>404.36</v>
      </c>
      <c r="P506" s="813">
        <f t="shared" si="104"/>
        <v>0</v>
      </c>
      <c r="Q506" s="817">
        <v>85</v>
      </c>
      <c r="R506" s="817">
        <v>85</v>
      </c>
      <c r="S506" s="817">
        <v>85</v>
      </c>
      <c r="T506" s="814">
        <f t="shared" si="105"/>
        <v>0</v>
      </c>
      <c r="U506" s="813">
        <v>443.64</v>
      </c>
      <c r="V506" s="813">
        <v>443.64</v>
      </c>
      <c r="W506" s="813">
        <v>404.38</v>
      </c>
      <c r="X506" s="813">
        <f t="shared" si="106"/>
        <v>0</v>
      </c>
      <c r="Y506" s="814">
        <v>250</v>
      </c>
      <c r="Z506" s="814">
        <v>250</v>
      </c>
      <c r="AA506" s="814">
        <v>250</v>
      </c>
      <c r="AB506" s="814">
        <f t="shared" si="107"/>
        <v>0</v>
      </c>
    </row>
    <row r="507" spans="1:28" x14ac:dyDescent="0.2">
      <c r="A507" s="909"/>
      <c r="B507" s="911"/>
      <c r="C507" s="910">
        <f>'Series 2700 Input'!C507</f>
        <v>0</v>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Input'!C508</f>
        <v>0</v>
      </c>
      <c r="D508" s="562" t="s">
        <v>30</v>
      </c>
      <c r="E508" s="812">
        <v>347.02</v>
      </c>
      <c r="F508" s="812">
        <v>247.54</v>
      </c>
      <c r="G508" s="812">
        <v>247.54</v>
      </c>
      <c r="H508" s="813">
        <f t="shared" si="102"/>
        <v>0</v>
      </c>
      <c r="I508" s="814">
        <v>50</v>
      </c>
      <c r="J508" s="814">
        <v>50</v>
      </c>
      <c r="K508" s="814">
        <v>50</v>
      </c>
      <c r="L508" s="814">
        <f t="shared" si="103"/>
        <v>0</v>
      </c>
      <c r="M508" s="812">
        <v>781.12</v>
      </c>
      <c r="N508" s="812">
        <v>781.12</v>
      </c>
      <c r="O508" s="812">
        <v>781.12</v>
      </c>
      <c r="P508" s="813">
        <f t="shared" si="104"/>
        <v>0</v>
      </c>
      <c r="Q508" s="817">
        <v>100</v>
      </c>
      <c r="R508" s="817">
        <v>100</v>
      </c>
      <c r="S508" s="817">
        <v>100</v>
      </c>
      <c r="T508" s="814">
        <f t="shared" si="105"/>
        <v>0</v>
      </c>
      <c r="U508" s="813">
        <v>661.82</v>
      </c>
      <c r="V508" s="813">
        <v>661.82</v>
      </c>
      <c r="W508" s="813">
        <v>603.14</v>
      </c>
      <c r="X508" s="813">
        <f t="shared" si="106"/>
        <v>0</v>
      </c>
      <c r="Y508" s="814">
        <v>270</v>
      </c>
      <c r="Z508" s="814">
        <v>270</v>
      </c>
      <c r="AA508" s="814">
        <v>270</v>
      </c>
      <c r="AB508" s="814">
        <f t="shared" si="107"/>
        <v>0</v>
      </c>
    </row>
    <row r="509" spans="1:28" x14ac:dyDescent="0.2">
      <c r="A509" s="316"/>
      <c r="B509" s="597"/>
      <c r="C509" s="562">
        <f>'Series 2700 Input'!C509</f>
        <v>0</v>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Input'!C510</f>
        <v>0</v>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Input'!C511</f>
        <v>0</v>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Input'!C512</f>
        <v>0</v>
      </c>
      <c r="D512" s="916" t="s">
        <v>3932</v>
      </c>
      <c r="E512" s="917">
        <v>1</v>
      </c>
      <c r="F512" s="917"/>
      <c r="G512" s="917"/>
      <c r="H512" s="917">
        <f>$C512*$E512</f>
        <v>0</v>
      </c>
      <c r="I512" s="916">
        <v>1</v>
      </c>
      <c r="J512" s="916"/>
      <c r="K512" s="916"/>
      <c r="L512" s="916">
        <f>$C512*$I512</f>
        <v>0</v>
      </c>
      <c r="M512" s="917">
        <v>1</v>
      </c>
      <c r="N512" s="917"/>
      <c r="O512" s="917"/>
      <c r="P512" s="917">
        <f>$C512*M512</f>
        <v>0</v>
      </c>
      <c r="Q512" s="916">
        <v>1</v>
      </c>
      <c r="R512" s="916"/>
      <c r="S512" s="916"/>
      <c r="T512" s="916">
        <f>$C512*Q512</f>
        <v>0</v>
      </c>
      <c r="U512" s="917">
        <v>1</v>
      </c>
      <c r="V512" s="917"/>
      <c r="W512" s="917"/>
      <c r="X512" s="917">
        <f>$C512*U512</f>
        <v>0</v>
      </c>
      <c r="Y512" s="916">
        <v>1</v>
      </c>
      <c r="Z512" s="916"/>
      <c r="AA512" s="916"/>
      <c r="AB512" s="916">
        <f>$C512*Y512</f>
        <v>0</v>
      </c>
    </row>
    <row r="513" spans="1:28" x14ac:dyDescent="0.2">
      <c r="A513" s="316"/>
      <c r="B513" s="598"/>
      <c r="C513" s="575">
        <f>'Series 2700 Input'!C513</f>
        <v>0</v>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Input'!C514</f>
        <v>0</v>
      </c>
      <c r="D514" s="916" t="s">
        <v>3932</v>
      </c>
      <c r="E514" s="917">
        <v>1</v>
      </c>
      <c r="F514" s="917"/>
      <c r="G514" s="917"/>
      <c r="H514" s="917">
        <f>$C514*$E514</f>
        <v>0</v>
      </c>
      <c r="I514" s="916">
        <v>1</v>
      </c>
      <c r="J514" s="916"/>
      <c r="K514" s="916"/>
      <c r="L514" s="916">
        <f>$C514*$I514</f>
        <v>0</v>
      </c>
      <c r="M514" s="917">
        <v>1</v>
      </c>
      <c r="N514" s="917"/>
      <c r="O514" s="917"/>
      <c r="P514" s="917">
        <f>$C514*M514</f>
        <v>0</v>
      </c>
      <c r="Q514" s="916">
        <v>1</v>
      </c>
      <c r="R514" s="916"/>
      <c r="S514" s="916"/>
      <c r="T514" s="916">
        <f>$C514*Q514</f>
        <v>0</v>
      </c>
      <c r="U514" s="917">
        <v>1</v>
      </c>
      <c r="V514" s="917"/>
      <c r="W514" s="917"/>
      <c r="X514" s="917">
        <f>$C514*U514</f>
        <v>0</v>
      </c>
      <c r="Y514" s="916">
        <v>1</v>
      </c>
      <c r="Z514" s="916"/>
      <c r="AA514" s="916"/>
      <c r="AB514" s="916">
        <f>$C514*Y514</f>
        <v>0</v>
      </c>
    </row>
    <row r="515" spans="1:28" x14ac:dyDescent="0.2">
      <c r="A515" s="316"/>
      <c r="B515" s="598"/>
      <c r="C515" s="575">
        <f>'Series 2700 Input'!C515</f>
        <v>0</v>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Input'!C516</f>
        <v>0</v>
      </c>
      <c r="D516" s="916" t="s">
        <v>3932</v>
      </c>
      <c r="E516" s="917">
        <v>1</v>
      </c>
      <c r="F516" s="917"/>
      <c r="G516" s="917"/>
      <c r="H516" s="917">
        <f>$C516*$E516</f>
        <v>0</v>
      </c>
      <c r="I516" s="916">
        <v>1</v>
      </c>
      <c r="J516" s="916"/>
      <c r="K516" s="916"/>
      <c r="L516" s="916">
        <f>$C516*$I516</f>
        <v>0</v>
      </c>
      <c r="M516" s="917">
        <v>1</v>
      </c>
      <c r="N516" s="917"/>
      <c r="O516" s="917"/>
      <c r="P516" s="917">
        <f>$C516*M516</f>
        <v>0</v>
      </c>
      <c r="Q516" s="916">
        <v>1</v>
      </c>
      <c r="R516" s="916"/>
      <c r="S516" s="916"/>
      <c r="T516" s="916">
        <f>$C516*Q516</f>
        <v>0</v>
      </c>
      <c r="U516" s="917">
        <v>1</v>
      </c>
      <c r="V516" s="917"/>
      <c r="W516" s="917"/>
      <c r="X516" s="917">
        <f>$C516*U516</f>
        <v>0</v>
      </c>
      <c r="Y516" s="916">
        <v>1</v>
      </c>
      <c r="Z516" s="916"/>
      <c r="AA516" s="916"/>
      <c r="AB516" s="916">
        <f>$C516*Y516</f>
        <v>0</v>
      </c>
    </row>
    <row r="517" spans="1:28" x14ac:dyDescent="0.2">
      <c r="A517" s="316"/>
      <c r="B517" s="598"/>
      <c r="C517" s="575"/>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c r="D520" s="772"/>
      <c r="E520" s="772"/>
      <c r="F520" s="772"/>
      <c r="G520" s="772"/>
      <c r="H520" s="773">
        <f>(SUM(H14:H509)*'Summary Design'!$E27)</f>
        <v>205.58752800000002</v>
      </c>
      <c r="I520" s="772"/>
      <c r="J520" s="772"/>
      <c r="K520" s="772"/>
      <c r="L520" s="773">
        <f>SUM(L14:L509)*'Summary Design'!$E27</f>
        <v>44.9208</v>
      </c>
      <c r="M520" s="772"/>
      <c r="N520" s="772"/>
      <c r="O520" s="772"/>
      <c r="P520" s="773">
        <f>SUM(P14:P509)*'Summary Design'!$E27</f>
        <v>150.02049840000001</v>
      </c>
      <c r="Q520" s="772"/>
      <c r="R520" s="772"/>
      <c r="S520" s="772"/>
      <c r="T520" s="773">
        <f>SUM(T14:T509)*'Summary Design'!$E27</f>
        <v>74.867999999999995</v>
      </c>
      <c r="U520" s="772"/>
      <c r="V520" s="772"/>
      <c r="W520" s="772"/>
      <c r="X520" s="773">
        <f>SUM(X14:X509)*'Summary Design'!$E27</f>
        <v>248.48689199999998</v>
      </c>
      <c r="Y520" s="772"/>
      <c r="Z520" s="772"/>
      <c r="AA520" s="772"/>
      <c r="AB520" s="773">
        <f>SUM(AB14:AB509)*'Summary Design'!$E27</f>
        <v>89.8416</v>
      </c>
    </row>
    <row r="521" spans="1:28" x14ac:dyDescent="0.2">
      <c r="A521" s="363"/>
      <c r="B521" s="364" t="s">
        <v>3937</v>
      </c>
      <c r="C521" s="367"/>
      <c r="D521" s="367"/>
      <c r="E521" s="367"/>
      <c r="F521" s="367"/>
      <c r="G521" s="368"/>
      <c r="H521" s="368">
        <f>IF(COUNTIF(H14:H517,"No offer")&gt;0,"No Offer",SUM(H14:H517))</f>
        <v>1647.6000000000001</v>
      </c>
      <c r="I521" s="367"/>
      <c r="J521" s="367"/>
      <c r="K521" s="368"/>
      <c r="L521" s="368">
        <f>IF(COUNTIF(L14:L517,"No offer")&gt;0,"No Offer",SUM(L14:L517))</f>
        <v>360</v>
      </c>
      <c r="M521" s="367"/>
      <c r="N521" s="367"/>
      <c r="O521" s="368"/>
      <c r="P521" s="368">
        <f>IF(COUNTIF(P14:P517,"No offer")&gt;0,"No Offer",SUM(P14:P517))</f>
        <v>1202.28</v>
      </c>
      <c r="Q521" s="367"/>
      <c r="R521" s="367"/>
      <c r="S521" s="368"/>
      <c r="T521" s="368">
        <f>IF(COUNTIF(T14:T517,"No offer")&gt;0,"No Offer",SUM(T14:T517))</f>
        <v>600</v>
      </c>
      <c r="U521" s="367"/>
      <c r="V521" s="367"/>
      <c r="W521" s="368"/>
      <c r="X521" s="368">
        <f>IF(COUNTIF(X14:X517,"No offer")&gt;0,"No Offer",SUM(X14:X517))</f>
        <v>1991.3999999999999</v>
      </c>
      <c r="Y521" s="367"/>
      <c r="Z521" s="367"/>
      <c r="AA521" s="368"/>
      <c r="AB521" s="368">
        <f>IF(COUNTIF(AB14:AB517,"No offer")&gt;0,"No Offer",SUM(AB14:AB517))</f>
        <v>720</v>
      </c>
    </row>
    <row r="522" spans="1:28" x14ac:dyDescent="0.2">
      <c r="A522" s="474"/>
      <c r="B522" s="475" t="s">
        <v>4048</v>
      </c>
      <c r="C522" s="476"/>
      <c r="D522" s="476"/>
      <c r="E522" s="476"/>
      <c r="F522" s="476"/>
      <c r="G522" s="370"/>
      <c r="H522" s="370">
        <f>SUM(H521:AB521)/H523</f>
        <v>1086.8799999999999</v>
      </c>
    </row>
    <row r="523" spans="1:28" x14ac:dyDescent="0.2">
      <c r="A523" s="474"/>
      <c r="B523" s="475" t="s">
        <v>4049</v>
      </c>
      <c r="C523" s="476"/>
      <c r="D523" s="476"/>
      <c r="E523" s="476"/>
      <c r="F523" s="476"/>
      <c r="G523" s="370"/>
      <c r="H523" s="370">
        <f>6-COUNTIF(H521:AB521,"No offer")</f>
        <v>6</v>
      </c>
    </row>
  </sheetData>
  <sheetProtection algorithmName="SHA-512" hashValue="oMpVBsTnbvHdJEujdP+5fuHreJYUor5xqa7S3V+qf/VfWQurSA4PUJONZoFs5LltrP8oHOGchhU8EuS+yKFjNw==" saltValue="6CCSRPXpiNrtSgwgdoD08g==" spinCount="100000" sheet="1" objects="1" scenarios="1"/>
  <mergeCells count="7">
    <mergeCell ref="A1:AB2"/>
    <mergeCell ref="I3:K3"/>
    <mergeCell ref="M3:O3"/>
    <mergeCell ref="Q3:S3"/>
    <mergeCell ref="U3:W3"/>
    <mergeCell ref="Y3:AB3"/>
    <mergeCell ref="E3:H3"/>
  </mergeCells>
  <phoneticPr fontId="7" type="noConversion"/>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D0946-1AAC-48DB-B14F-1897A631596D}">
  <sheetPr codeName="Sheet12">
    <tabColor rgb="FF7030A0"/>
    <pageSetUpPr fitToPage="1"/>
  </sheetPr>
  <dimension ref="A1:AB523"/>
  <sheetViews>
    <sheetView zoomScale="85" zoomScaleNormal="85" zoomScaleSheetLayoutView="40" workbookViewId="0">
      <pane xSplit="2" ySplit="4" topLeftCell="C505" activePane="bottomRight" state="frozen"/>
      <selection activeCell="A5" sqref="A1:XFD1048576"/>
      <selection pane="topRight" activeCell="A5" sqref="A1:XFD1048576"/>
      <selection pane="bottomLeft" activeCell="A5" sqref="A1:XFD1048576"/>
      <selection pane="bottomRight" activeCell="C516" sqref="C516"/>
    </sheetView>
  </sheetViews>
  <sheetFormatPr defaultColWidth="9.140625" defaultRowHeight="12.75" x14ac:dyDescent="0.2"/>
  <cols>
    <col min="1" max="1" width="9.14062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10" style="584" bestFit="1" customWidth="1"/>
    <col min="10" max="10" width="9.140625" style="584"/>
    <col min="11" max="12" width="12" style="584" customWidth="1"/>
    <col min="13" max="13" width="10" style="584" bestFit="1" customWidth="1"/>
    <col min="14" max="14" width="9.140625" style="584"/>
    <col min="15" max="16" width="12" style="584" customWidth="1"/>
    <col min="17" max="17" width="10" style="584" bestFit="1" customWidth="1"/>
    <col min="18" max="18" width="9.140625" style="584"/>
    <col min="19" max="20" width="13.140625" style="584" customWidth="1"/>
    <col min="21" max="21" width="10" style="584" bestFit="1" customWidth="1"/>
    <col min="22" max="22" width="9.140625" style="584"/>
    <col min="23" max="24" width="12" style="584" customWidth="1"/>
    <col min="25" max="25" width="10" style="557" bestFit="1" customWidth="1"/>
    <col min="26" max="26" width="9.140625" style="557"/>
    <col min="27" max="27" width="11" style="557" customWidth="1"/>
    <col min="28" max="28" width="11.42578125" style="557" customWidth="1"/>
    <col min="29" max="16384" width="9.140625" style="557"/>
  </cols>
  <sheetData>
    <row r="1" spans="1:28" s="295" customFormat="1" ht="15.7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ht="30.7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s="651" customFormat="1" ht="15" customHeight="1" x14ac:dyDescent="0.2">
      <c r="A3" s="387" t="s">
        <v>1</v>
      </c>
      <c r="B3" s="388" t="s">
        <v>2</v>
      </c>
      <c r="C3" s="303" t="s">
        <v>3</v>
      </c>
      <c r="D3" s="303" t="s">
        <v>4</v>
      </c>
      <c r="E3" s="1085" t="s">
        <v>5</v>
      </c>
      <c r="F3" s="1085"/>
      <c r="G3" s="1085"/>
      <c r="H3" s="1085"/>
      <c r="I3" s="1055" t="s">
        <v>6</v>
      </c>
      <c r="J3" s="1055"/>
      <c r="K3" s="1055"/>
      <c r="L3" s="302"/>
      <c r="M3" s="1055" t="s">
        <v>7</v>
      </c>
      <c r="N3" s="1055"/>
      <c r="O3" s="1055"/>
      <c r="P3" s="302"/>
      <c r="Q3" s="1055" t="s">
        <v>381</v>
      </c>
      <c r="R3" s="1055"/>
      <c r="S3" s="1055"/>
      <c r="T3" s="302"/>
      <c r="U3" s="1055" t="s">
        <v>9</v>
      </c>
      <c r="V3" s="1055"/>
      <c r="W3" s="1055"/>
      <c r="X3" s="302"/>
      <c r="Y3" s="1055" t="s">
        <v>10</v>
      </c>
      <c r="Z3" s="1055"/>
      <c r="AA3" s="1055"/>
      <c r="AB3" s="1055"/>
    </row>
    <row r="4" spans="1:28" s="651" customFormat="1" ht="15" x14ac:dyDescent="0.2">
      <c r="A4" s="387"/>
      <c r="B4" s="388"/>
      <c r="C4" s="303"/>
      <c r="D4" s="303"/>
      <c r="E4" s="305" t="s">
        <v>382</v>
      </c>
      <c r="F4" s="305" t="s">
        <v>383</v>
      </c>
      <c r="G4" s="305" t="s">
        <v>384</v>
      </c>
      <c r="H4" s="305" t="s">
        <v>13</v>
      </c>
      <c r="I4" s="305" t="s">
        <v>382</v>
      </c>
      <c r="J4" s="305" t="s">
        <v>383</v>
      </c>
      <c r="K4" s="305" t="s">
        <v>384</v>
      </c>
      <c r="L4" s="305" t="s">
        <v>13</v>
      </c>
      <c r="M4" s="305" t="s">
        <v>382</v>
      </c>
      <c r="N4" s="305" t="s">
        <v>383</v>
      </c>
      <c r="O4" s="305" t="s">
        <v>384</v>
      </c>
      <c r="P4" s="305" t="s">
        <v>13</v>
      </c>
      <c r="Q4" s="305" t="s">
        <v>382</v>
      </c>
      <c r="R4" s="305" t="s">
        <v>383</v>
      </c>
      <c r="S4" s="305" t="s">
        <v>384</v>
      </c>
      <c r="T4" s="305" t="s">
        <v>13</v>
      </c>
      <c r="U4" s="305" t="s">
        <v>382</v>
      </c>
      <c r="V4" s="305" t="s">
        <v>383</v>
      </c>
      <c r="W4" s="305" t="s">
        <v>384</v>
      </c>
      <c r="X4" s="305" t="s">
        <v>13</v>
      </c>
      <c r="Y4" s="305" t="s">
        <v>382</v>
      </c>
      <c r="Z4" s="305" t="s">
        <v>383</v>
      </c>
      <c r="AA4" s="305" t="s">
        <v>384</v>
      </c>
      <c r="AB4" s="305" t="s">
        <v>13</v>
      </c>
    </row>
    <row r="5" spans="1:28" x14ac:dyDescent="0.2">
      <c r="Y5" s="903"/>
      <c r="Z5" s="903"/>
      <c r="AA5" s="903"/>
      <c r="AB5" s="903"/>
    </row>
    <row r="6" spans="1:28" ht="25.5" x14ac:dyDescent="0.2">
      <c r="A6" s="316"/>
      <c r="B6" s="596" t="s">
        <v>3465</v>
      </c>
      <c r="C6" s="330">
        <f>'Series 2700 Input'!J6</f>
        <v>0</v>
      </c>
      <c r="D6" s="562"/>
      <c r="E6" s="562"/>
      <c r="F6" s="562"/>
      <c r="G6" s="562"/>
      <c r="H6" s="562"/>
      <c r="I6" s="562"/>
      <c r="J6" s="562"/>
      <c r="K6" s="562"/>
      <c r="L6" s="562"/>
      <c r="M6" s="562"/>
      <c r="N6" s="562"/>
      <c r="O6" s="562"/>
      <c r="P6" s="562"/>
      <c r="Q6" s="562"/>
      <c r="R6" s="562"/>
      <c r="S6" s="562"/>
      <c r="T6" s="562"/>
      <c r="U6" s="562"/>
      <c r="V6" s="562"/>
      <c r="W6" s="562"/>
      <c r="X6" s="562"/>
      <c r="Y6" s="626"/>
      <c r="Z6" s="560"/>
      <c r="AA6" s="626"/>
      <c r="AB6" s="593"/>
    </row>
    <row r="7" spans="1:28" x14ac:dyDescent="0.2">
      <c r="A7" s="316"/>
      <c r="B7" s="558"/>
      <c r="C7" s="318">
        <f>'Series 2700 Input'!J7</f>
        <v>0</v>
      </c>
      <c r="D7" s="562"/>
      <c r="E7" s="562"/>
      <c r="F7" s="562"/>
      <c r="G7" s="562"/>
      <c r="H7" s="562"/>
      <c r="I7" s="562"/>
      <c r="J7" s="562"/>
      <c r="K7" s="562"/>
      <c r="L7" s="562"/>
      <c r="M7" s="562"/>
      <c r="N7" s="562"/>
      <c r="O7" s="562"/>
      <c r="P7" s="562"/>
      <c r="Q7" s="562"/>
      <c r="R7" s="562"/>
      <c r="S7" s="562"/>
      <c r="T7" s="562"/>
      <c r="U7" s="562"/>
      <c r="V7" s="562"/>
      <c r="W7" s="562"/>
      <c r="X7" s="562"/>
      <c r="Y7" s="817"/>
      <c r="Z7" s="817"/>
      <c r="AA7" s="817"/>
      <c r="AB7" s="732"/>
    </row>
    <row r="8" spans="1:28" ht="25.5" x14ac:dyDescent="0.2">
      <c r="A8" s="311"/>
      <c r="B8" s="563" t="s">
        <v>3466</v>
      </c>
      <c r="C8" s="313">
        <f>'Series 2700 Input'!J8</f>
        <v>0</v>
      </c>
      <c r="D8" s="568"/>
      <c r="E8" s="568"/>
      <c r="F8" s="568"/>
      <c r="G8" s="568"/>
      <c r="H8" s="568"/>
      <c r="I8" s="568"/>
      <c r="J8" s="568"/>
      <c r="K8" s="568"/>
      <c r="L8" s="568"/>
      <c r="M8" s="568"/>
      <c r="N8" s="568"/>
      <c r="O8" s="568"/>
      <c r="P8" s="568"/>
      <c r="Q8" s="568"/>
      <c r="R8" s="568"/>
      <c r="S8" s="568"/>
      <c r="T8" s="568"/>
      <c r="U8" s="568"/>
      <c r="V8" s="568"/>
      <c r="W8" s="568"/>
      <c r="X8" s="568"/>
      <c r="Y8" s="904"/>
      <c r="Z8" s="904"/>
      <c r="AA8" s="904"/>
      <c r="AB8" s="734"/>
    </row>
    <row r="9" spans="1:28" x14ac:dyDescent="0.2">
      <c r="A9" s="316"/>
      <c r="B9" s="596"/>
      <c r="C9" s="330">
        <f>'Series 2700 Input'!J9</f>
        <v>0</v>
      </c>
      <c r="D9" s="562"/>
      <c r="E9" s="562"/>
      <c r="F9" s="562"/>
      <c r="G9" s="562"/>
      <c r="H9" s="562"/>
      <c r="I9" s="562"/>
      <c r="J9" s="562"/>
      <c r="K9" s="562"/>
      <c r="L9" s="562"/>
      <c r="M9" s="562"/>
      <c r="N9" s="562"/>
      <c r="O9" s="562"/>
      <c r="P9" s="562"/>
      <c r="Q9" s="562"/>
      <c r="R9" s="562"/>
      <c r="S9" s="562"/>
      <c r="T9" s="562"/>
      <c r="U9" s="562"/>
      <c r="V9" s="562"/>
      <c r="W9" s="562"/>
      <c r="X9" s="562"/>
      <c r="Y9" s="817"/>
      <c r="Z9" s="817"/>
      <c r="AA9" s="817"/>
      <c r="AB9" s="732"/>
    </row>
    <row r="10" spans="1:28" x14ac:dyDescent="0.2">
      <c r="A10" s="331"/>
      <c r="B10" s="586" t="s">
        <v>3467</v>
      </c>
      <c r="C10" s="333">
        <f>'Series 2700 Input'!J10</f>
        <v>0</v>
      </c>
      <c r="D10" s="587"/>
      <c r="E10" s="587"/>
      <c r="F10" s="587"/>
      <c r="G10" s="587"/>
      <c r="H10" s="587"/>
      <c r="I10" s="587"/>
      <c r="J10" s="587"/>
      <c r="K10" s="587"/>
      <c r="L10" s="587"/>
      <c r="M10" s="587"/>
      <c r="N10" s="587"/>
      <c r="O10" s="587"/>
      <c r="P10" s="587"/>
      <c r="Q10" s="587"/>
      <c r="R10" s="587"/>
      <c r="S10" s="587"/>
      <c r="T10" s="587"/>
      <c r="U10" s="587"/>
      <c r="V10" s="587"/>
      <c r="W10" s="587"/>
      <c r="X10" s="587"/>
      <c r="Y10" s="634"/>
      <c r="Z10" s="588"/>
      <c r="AA10" s="634"/>
      <c r="AB10" s="735"/>
    </row>
    <row r="11" spans="1:28" x14ac:dyDescent="0.2">
      <c r="A11" s="316"/>
      <c r="B11" s="558"/>
      <c r="C11" s="318">
        <f>'Series 2700 Input'!J11</f>
        <v>0</v>
      </c>
      <c r="D11" s="562"/>
      <c r="E11" s="562"/>
      <c r="F11" s="562"/>
      <c r="G11" s="562"/>
      <c r="H11" s="562"/>
      <c r="I11" s="562"/>
      <c r="J11" s="562"/>
      <c r="K11" s="562"/>
      <c r="L11" s="562"/>
      <c r="M11" s="562"/>
      <c r="N11" s="562"/>
      <c r="O11" s="562"/>
      <c r="P11" s="562"/>
      <c r="Q11" s="562"/>
      <c r="R11" s="562"/>
      <c r="S11" s="562"/>
      <c r="T11" s="562"/>
      <c r="U11" s="562"/>
      <c r="V11" s="562"/>
      <c r="W11" s="562"/>
      <c r="X11" s="562"/>
      <c r="Y11" s="817"/>
      <c r="Z11" s="817"/>
      <c r="AA11" s="817"/>
      <c r="AB11" s="732"/>
    </row>
    <row r="12" spans="1:28" x14ac:dyDescent="0.2">
      <c r="A12" s="331"/>
      <c r="B12" s="586" t="s">
        <v>3468</v>
      </c>
      <c r="C12" s="334">
        <f>'Series 2700 Input'!J12</f>
        <v>0</v>
      </c>
      <c r="D12" s="587"/>
      <c r="E12" s="634" t="s">
        <v>803</v>
      </c>
      <c r="F12" s="588" t="s">
        <v>804</v>
      </c>
      <c r="G12" s="634" t="s">
        <v>486</v>
      </c>
      <c r="H12" s="635"/>
      <c r="I12" s="635" t="s">
        <v>803</v>
      </c>
      <c r="J12" s="589" t="s">
        <v>804</v>
      </c>
      <c r="K12" s="635" t="s">
        <v>486</v>
      </c>
      <c r="L12" s="635"/>
      <c r="M12" s="634" t="s">
        <v>803</v>
      </c>
      <c r="N12" s="588" t="s">
        <v>804</v>
      </c>
      <c r="O12" s="634" t="s">
        <v>486</v>
      </c>
      <c r="P12" s="635"/>
      <c r="Q12" s="634" t="s">
        <v>803</v>
      </c>
      <c r="R12" s="588" t="s">
        <v>804</v>
      </c>
      <c r="S12" s="634" t="s">
        <v>486</v>
      </c>
      <c r="T12" s="635"/>
      <c r="U12" s="635" t="s">
        <v>803</v>
      </c>
      <c r="V12" s="589" t="s">
        <v>804</v>
      </c>
      <c r="W12" s="635" t="s">
        <v>486</v>
      </c>
      <c r="X12" s="635"/>
      <c r="Y12" s="635" t="s">
        <v>803</v>
      </c>
      <c r="Z12" s="589" t="s">
        <v>804</v>
      </c>
      <c r="AA12" s="635" t="s">
        <v>486</v>
      </c>
      <c r="AB12" s="635"/>
    </row>
    <row r="13" spans="1:28" x14ac:dyDescent="0.2">
      <c r="A13" s="316"/>
      <c r="B13" s="558"/>
      <c r="C13" s="318">
        <f>'Series 2700 Input'!J13</f>
        <v>0</v>
      </c>
      <c r="D13" s="562"/>
      <c r="E13" s="817"/>
      <c r="F13" s="817"/>
      <c r="G13" s="817"/>
      <c r="H13" s="814"/>
      <c r="I13" s="814"/>
      <c r="J13" s="814"/>
      <c r="K13" s="814"/>
      <c r="L13" s="814"/>
      <c r="M13" s="817"/>
      <c r="N13" s="817"/>
      <c r="O13" s="817"/>
      <c r="P13" s="814"/>
      <c r="Q13" s="817"/>
      <c r="R13" s="817"/>
      <c r="S13" s="817"/>
      <c r="T13" s="814"/>
      <c r="U13" s="814"/>
      <c r="V13" s="814"/>
      <c r="W13" s="814"/>
      <c r="X13" s="814"/>
      <c r="Y13" s="814"/>
      <c r="Z13" s="814"/>
      <c r="AA13" s="814"/>
      <c r="AB13" s="814"/>
    </row>
    <row r="14" spans="1:28" ht="25.5" x14ac:dyDescent="0.2">
      <c r="A14" s="316" t="s">
        <v>3469</v>
      </c>
      <c r="B14" s="558" t="s">
        <v>3470</v>
      </c>
      <c r="C14" s="318">
        <f>'Series 2700 Input'!J14</f>
        <v>0</v>
      </c>
      <c r="D14" s="562" t="s">
        <v>30</v>
      </c>
      <c r="E14" s="812">
        <v>100.04</v>
      </c>
      <c r="F14" s="812">
        <v>87.6</v>
      </c>
      <c r="G14" s="812">
        <v>87.6</v>
      </c>
      <c r="H14" s="813">
        <f>IF(ISBLANK($C14),"",IFERROR(IF($C14&lt;5,$C14*E14,IF(AND(5&lt;=$C14,$C14&lt;=10),$C14*F14,IF($C14&gt;10,$C14*G14,"No Offer"))),"No Offer"))</f>
        <v>0</v>
      </c>
      <c r="I14" s="814">
        <v>30</v>
      </c>
      <c r="J14" s="814">
        <v>30</v>
      </c>
      <c r="K14" s="814">
        <v>30</v>
      </c>
      <c r="L14" s="814">
        <f>IF(ISBLANK($C14),"",IFERROR(IF($C14&lt;5,$C14*I14,IF(AND(5&lt;=$C14,$C14&lt;=10),$C14*J14,IF($C14&gt;10,$C14*K14,"No Offer"))),"No Offer"))</f>
        <v>0</v>
      </c>
      <c r="M14" s="812">
        <v>50.1</v>
      </c>
      <c r="N14" s="812">
        <v>50.1</v>
      </c>
      <c r="O14" s="812">
        <v>50.1</v>
      </c>
      <c r="P14" s="813">
        <f>IF(ISBLANK($C14),"",IFERROR(IF($C14&lt;5,$C14*M14,IF(AND(5&lt;=$C14,$C14&lt;=10),$C14*N14,IF($C14&gt;10,$C14*O14,"No Offer"))),"No Offer"))</f>
        <v>0</v>
      </c>
      <c r="Q14" s="817">
        <v>25</v>
      </c>
      <c r="R14" s="817">
        <v>25</v>
      </c>
      <c r="S14" s="817">
        <v>25</v>
      </c>
      <c r="T14" s="814">
        <f>IF(ISBLANK($C14),"",IFERROR(IF($C14&lt;5,$C14*Q14,IF(AND(5&lt;=$C14,$C14&lt;=10),$C14*R14,IF($C14&gt;10,$C14*S14,"No Offer"))),"No Offer"))</f>
        <v>0</v>
      </c>
      <c r="U14" s="813">
        <v>57.27</v>
      </c>
      <c r="V14" s="813">
        <v>57.27</v>
      </c>
      <c r="W14" s="813">
        <v>50.25</v>
      </c>
      <c r="X14" s="813">
        <f>IF(ISBLANK($C14),"",IFERROR(IF($C14&lt;5,$C14*U14,IF(AND(5&lt;=$C14,$C14&lt;=10),$C14*V14,IF($C14&gt;10,$C14*W14,"No Offer"))),"No Offer"))</f>
        <v>0</v>
      </c>
      <c r="Y14" s="814">
        <v>45</v>
      </c>
      <c r="Z14" s="814">
        <v>40</v>
      </c>
      <c r="AA14" s="814">
        <v>40</v>
      </c>
      <c r="AB14" s="814">
        <f>IF(ISBLANK($C14),"",IFERROR(IF($C14&lt;5,$C14*Y14,IF(AND(5&lt;=$C14,$C14&lt;=10),$C14*Z14,IF($C14&gt;10,$C14*AA14,"No Offer"))),"No Offer"))</f>
        <v>0</v>
      </c>
    </row>
    <row r="15" spans="1:28" x14ac:dyDescent="0.2">
      <c r="A15" s="316"/>
      <c r="B15" s="558"/>
      <c r="C15" s="318">
        <f>'Series 2700 Input'!J15</f>
        <v>0</v>
      </c>
      <c r="D15" s="562"/>
      <c r="E15" s="812"/>
      <c r="F15" s="812"/>
      <c r="G15" s="812"/>
      <c r="H15" s="813"/>
      <c r="I15" s="814"/>
      <c r="J15" s="814"/>
      <c r="K15" s="814"/>
      <c r="L15" s="814"/>
      <c r="M15" s="812"/>
      <c r="N15" s="812"/>
      <c r="O15" s="812"/>
      <c r="P15" s="813"/>
      <c r="Q15" s="817"/>
      <c r="R15" s="817"/>
      <c r="S15" s="817"/>
      <c r="T15" s="814"/>
      <c r="U15" s="813"/>
      <c r="V15" s="813"/>
      <c r="W15" s="813"/>
      <c r="X15" s="813"/>
      <c r="Y15" s="814"/>
      <c r="Z15" s="814"/>
      <c r="AA15" s="814"/>
      <c r="AB15" s="814"/>
    </row>
    <row r="16" spans="1:28" ht="42.75" customHeight="1" x14ac:dyDescent="0.2">
      <c r="A16" s="316" t="s">
        <v>3471</v>
      </c>
      <c r="B16" s="558" t="s">
        <v>3472</v>
      </c>
      <c r="C16" s="318">
        <f>'Series 2700 Input'!J16</f>
        <v>0</v>
      </c>
      <c r="D16" s="562" t="s">
        <v>30</v>
      </c>
      <c r="E16" s="812">
        <v>119.83</v>
      </c>
      <c r="F16" s="812">
        <v>109.4</v>
      </c>
      <c r="G16" s="812">
        <v>109.4</v>
      </c>
      <c r="H16" s="813">
        <f t="shared" ref="H16" si="0">IF(ISBLANK($C16),"",IFERROR(IF($C16&lt;5,$C16*E16,IF(AND(5&lt;=$C16,$C16&lt;=10),$C16*F16,IF($C16&gt;10,$C16*G16,"No Offer"))),"No Offer"))</f>
        <v>0</v>
      </c>
      <c r="I16" s="814">
        <v>30</v>
      </c>
      <c r="J16" s="814">
        <v>30</v>
      </c>
      <c r="K16" s="814">
        <v>30</v>
      </c>
      <c r="L16" s="814">
        <f t="shared" ref="L16" si="1">IF(ISBLANK($C16),"",IFERROR(IF($C16&lt;5,$C16*I16,IF(AND(5&lt;=$C16,$C16&lt;=10),$C16*J16,IF($C16&gt;10,$C16*K16,"No Offer"))),"No Offer"))</f>
        <v>0</v>
      </c>
      <c r="M16" s="812">
        <v>69.09</v>
      </c>
      <c r="N16" s="812">
        <v>69.09</v>
      </c>
      <c r="O16" s="812">
        <v>69.09</v>
      </c>
      <c r="P16" s="813">
        <f t="shared" ref="P16" si="2">IF(ISBLANK($C16),"",IFERROR(IF($C16&lt;5,$C16*M16,IF(AND(5&lt;=$C16,$C16&lt;=10),$C16*N16,IF($C16&gt;10,$C16*O16,"No Offer"))),"No Offer"))</f>
        <v>0</v>
      </c>
      <c r="Q16" s="817">
        <v>30</v>
      </c>
      <c r="R16" s="817">
        <v>30</v>
      </c>
      <c r="S16" s="817">
        <v>30</v>
      </c>
      <c r="T16" s="814">
        <f t="shared" ref="T16" si="3">IF(ISBLANK($C16),"",IFERROR(IF($C16&lt;5,$C16*Q16,IF(AND(5&lt;=$C16,$C16&lt;=10),$C16*R16,IF($C16&gt;10,$C16*S16,"No Offer"))),"No Offer"))</f>
        <v>0</v>
      </c>
      <c r="U16" s="813">
        <v>102.73</v>
      </c>
      <c r="V16" s="813">
        <v>102.73</v>
      </c>
      <c r="W16" s="813">
        <v>91.57</v>
      </c>
      <c r="X16" s="813">
        <f t="shared" ref="X16" si="4">IF(ISBLANK($C16),"",IFERROR(IF($C16&lt;5,$C16*U16,IF(AND(5&lt;=$C16,$C16&lt;=10),$C16*V16,IF($C16&gt;10,$C16*W16,"No Offer"))),"No Offer"))</f>
        <v>0</v>
      </c>
      <c r="Y16" s="814">
        <v>50</v>
      </c>
      <c r="Z16" s="814">
        <v>45</v>
      </c>
      <c r="AA16" s="814">
        <v>45</v>
      </c>
      <c r="AB16" s="814">
        <f t="shared" ref="AB16" si="5">IF(ISBLANK($C16),"",IFERROR(IF($C16&lt;5,$C16*Y16,IF(AND(5&lt;=$C16,$C16&lt;=10),$C16*Z16,IF($C16&gt;10,$C16*AA16,"No Offer"))),"No Offer"))</f>
        <v>0</v>
      </c>
    </row>
    <row r="17" spans="1:28" x14ac:dyDescent="0.2">
      <c r="A17" s="316"/>
      <c r="B17" s="558"/>
      <c r="C17" s="318">
        <f>'Series 2700 Input'!J17</f>
        <v>0</v>
      </c>
      <c r="D17" s="562"/>
      <c r="E17" s="812"/>
      <c r="F17" s="812"/>
      <c r="G17" s="812"/>
      <c r="H17" s="813"/>
      <c r="I17" s="814"/>
      <c r="J17" s="814"/>
      <c r="K17" s="814"/>
      <c r="L17" s="814"/>
      <c r="M17" s="812"/>
      <c r="N17" s="812"/>
      <c r="O17" s="812"/>
      <c r="P17" s="813"/>
      <c r="Q17" s="817"/>
      <c r="R17" s="817"/>
      <c r="S17" s="817"/>
      <c r="T17" s="814"/>
      <c r="U17" s="813"/>
      <c r="V17" s="813"/>
      <c r="W17" s="813"/>
      <c r="X17" s="813"/>
      <c r="Y17" s="814"/>
      <c r="Z17" s="814"/>
      <c r="AA17" s="814"/>
      <c r="AB17" s="814"/>
    </row>
    <row r="18" spans="1:28" ht="34.15" customHeight="1" x14ac:dyDescent="0.2">
      <c r="A18" s="316" t="s">
        <v>3473</v>
      </c>
      <c r="B18" s="558" t="s">
        <v>3474</v>
      </c>
      <c r="C18" s="318">
        <f>'Series 2700 Input'!J18</f>
        <v>0</v>
      </c>
      <c r="D18" s="562" t="s">
        <v>30</v>
      </c>
      <c r="E18" s="812">
        <v>149.05000000000001</v>
      </c>
      <c r="F18" s="812">
        <v>137.30000000000001</v>
      </c>
      <c r="G18" s="812">
        <v>137.30000000000001</v>
      </c>
      <c r="H18" s="813">
        <f t="shared" ref="H18" si="6">IF(ISBLANK($C18),"",IFERROR(IF($C18&lt;5,$C18*E18,IF(AND(5&lt;=$C18,$C18&lt;=10),$C18*F18,IF($C18&gt;10,$C18*G18,"No Offer"))),"No Offer"))</f>
        <v>0</v>
      </c>
      <c r="I18" s="814">
        <v>30</v>
      </c>
      <c r="J18" s="814">
        <v>30</v>
      </c>
      <c r="K18" s="814">
        <v>30</v>
      </c>
      <c r="L18" s="814">
        <f t="shared" ref="L18" si="7">IF(ISBLANK($C18),"",IFERROR(IF($C18&lt;5,$C18*I18,IF(AND(5&lt;=$C18,$C18&lt;=10),$C18*J18,IF($C18&gt;10,$C18*K18,"No Offer"))),"No Offer"))</f>
        <v>0</v>
      </c>
      <c r="M18" s="812">
        <v>100.19</v>
      </c>
      <c r="N18" s="812">
        <v>100.19</v>
      </c>
      <c r="O18" s="812">
        <v>100.19</v>
      </c>
      <c r="P18" s="813">
        <f t="shared" ref="P18" si="8">IF(ISBLANK($C18),"",IFERROR(IF($C18&lt;5,$C18*M18,IF(AND(5&lt;=$C18,$C18&lt;=10),$C18*N18,IF($C18&gt;10,$C18*O18,"No Offer"))),"No Offer"))</f>
        <v>0</v>
      </c>
      <c r="Q18" s="817">
        <v>50</v>
      </c>
      <c r="R18" s="817">
        <v>50</v>
      </c>
      <c r="S18" s="817">
        <v>50</v>
      </c>
      <c r="T18" s="814">
        <f t="shared" ref="T18" si="9">IF(ISBLANK($C18),"",IFERROR(IF($C18&lt;5,$C18*Q18,IF(AND(5&lt;=$C18,$C18&lt;=10),$C18*R18,IF($C18&gt;10,$C18*S18,"No Offer"))),"No Offer"))</f>
        <v>0</v>
      </c>
      <c r="U18" s="813">
        <v>184.55</v>
      </c>
      <c r="V18" s="813">
        <v>184.55</v>
      </c>
      <c r="W18" s="813">
        <v>165.95</v>
      </c>
      <c r="X18" s="813">
        <f t="shared" ref="X18" si="10">IF(ISBLANK($C18),"",IFERROR(IF($C18&lt;5,$C18*U18,IF(AND(5&lt;=$C18,$C18&lt;=10),$C18*V18,IF($C18&gt;10,$C18*W18,"No Offer"))),"No Offer"))</f>
        <v>0</v>
      </c>
      <c r="Y18" s="814">
        <v>65</v>
      </c>
      <c r="Z18" s="814">
        <v>60</v>
      </c>
      <c r="AA18" s="814">
        <v>60</v>
      </c>
      <c r="AB18" s="814">
        <f t="shared" ref="AB18" si="11">IF(ISBLANK($C18),"",IFERROR(IF($C18&lt;5,$C18*Y18,IF(AND(5&lt;=$C18,$C18&lt;=10),$C18*Z18,IF($C18&gt;10,$C18*AA18,"No Offer"))),"No Offer"))</f>
        <v>0</v>
      </c>
    </row>
    <row r="19" spans="1:28" x14ac:dyDescent="0.2">
      <c r="A19" s="316"/>
      <c r="B19" s="558"/>
      <c r="C19" s="318">
        <f>'Series 2700 Input'!J19</f>
        <v>0</v>
      </c>
      <c r="D19" s="562"/>
      <c r="E19" s="812"/>
      <c r="F19" s="812"/>
      <c r="G19" s="812"/>
      <c r="H19" s="813"/>
      <c r="I19" s="814"/>
      <c r="J19" s="814"/>
      <c r="K19" s="814"/>
      <c r="L19" s="814"/>
      <c r="M19" s="812"/>
      <c r="N19" s="812"/>
      <c r="O19" s="812"/>
      <c r="P19" s="813"/>
      <c r="Q19" s="817"/>
      <c r="R19" s="817"/>
      <c r="S19" s="817"/>
      <c r="T19" s="814"/>
      <c r="U19" s="813"/>
      <c r="V19" s="813"/>
      <c r="W19" s="813"/>
      <c r="X19" s="813"/>
      <c r="Y19" s="814"/>
      <c r="Z19" s="814"/>
      <c r="AA19" s="814"/>
      <c r="AB19" s="814"/>
    </row>
    <row r="20" spans="1:28" ht="39.75" customHeight="1" x14ac:dyDescent="0.2">
      <c r="A20" s="316" t="s">
        <v>3475</v>
      </c>
      <c r="B20" s="558" t="s">
        <v>3476</v>
      </c>
      <c r="C20" s="318">
        <f>'Series 2700 Input'!J20</f>
        <v>0</v>
      </c>
      <c r="D20" s="562" t="s">
        <v>30</v>
      </c>
      <c r="E20" s="812">
        <v>118.73</v>
      </c>
      <c r="F20" s="812">
        <v>113.95</v>
      </c>
      <c r="G20" s="812">
        <v>113.95</v>
      </c>
      <c r="H20" s="813">
        <f t="shared" ref="H20" si="12">IF(ISBLANK($C20),"",IFERROR(IF($C20&lt;5,$C20*E20,IF(AND(5&lt;=$C20,$C20&lt;=10),$C20*F20,IF($C20&gt;10,$C20*G20,"No Offer"))),"No Offer"))</f>
        <v>0</v>
      </c>
      <c r="I20" s="814">
        <v>30</v>
      </c>
      <c r="J20" s="814">
        <v>30</v>
      </c>
      <c r="K20" s="814">
        <v>30</v>
      </c>
      <c r="L20" s="814">
        <f t="shared" ref="L20" si="13">IF(ISBLANK($C20),"",IFERROR(IF($C20&lt;5,$C20*I20,IF(AND(5&lt;=$C20,$C20&lt;=10),$C20*J20,IF($C20&gt;10,$C20*K20,"No Offer"))),"No Offer"))</f>
        <v>0</v>
      </c>
      <c r="M20" s="812">
        <v>59.17</v>
      </c>
      <c r="N20" s="812">
        <v>59.17</v>
      </c>
      <c r="O20" s="812">
        <v>59.17</v>
      </c>
      <c r="P20" s="813">
        <f t="shared" ref="P20" si="14">IF(ISBLANK($C20),"",IFERROR(IF($C20&lt;5,$C20*M20,IF(AND(5&lt;=$C20,$C20&lt;=10),$C20*N20,IF($C20&gt;10,$C20*O20,"No Offer"))),"No Offer"))</f>
        <v>0</v>
      </c>
      <c r="Q20" s="817">
        <v>25</v>
      </c>
      <c r="R20" s="817">
        <v>25</v>
      </c>
      <c r="S20" s="817">
        <v>25</v>
      </c>
      <c r="T20" s="814">
        <f t="shared" ref="T20" si="15">IF(ISBLANK($C20),"",IFERROR(IF($C20&lt;5,$C20*Q20,IF(AND(5&lt;=$C20,$C20&lt;=10),$C20*R20,IF($C20&gt;10,$C20*S20,"No Offer"))),"No Offer"))</f>
        <v>0</v>
      </c>
      <c r="U20" s="813">
        <v>148.18</v>
      </c>
      <c r="V20" s="813">
        <v>148.18</v>
      </c>
      <c r="W20" s="813">
        <v>132.88999999999999</v>
      </c>
      <c r="X20" s="813">
        <f t="shared" ref="X20" si="16">IF(ISBLANK($C20),"",IFERROR(IF($C20&lt;5,$C20*U20,IF(AND(5&lt;=$C20,$C20&lt;=10),$C20*V20,IF($C20&gt;10,$C20*W20,"No Offer"))),"No Offer"))</f>
        <v>0</v>
      </c>
      <c r="Y20" s="814">
        <v>45</v>
      </c>
      <c r="Z20" s="814">
        <v>40</v>
      </c>
      <c r="AA20" s="814">
        <v>40</v>
      </c>
      <c r="AB20" s="814">
        <f t="shared" ref="AB20" si="17">IF(ISBLANK($C20),"",IFERROR(IF($C20&lt;5,$C20*Y20,IF(AND(5&lt;=$C20,$C20&lt;=10),$C20*Z20,IF($C20&gt;10,$C20*AA20,"No Offer"))),"No Offer"))</f>
        <v>0</v>
      </c>
    </row>
    <row r="21" spans="1:28" x14ac:dyDescent="0.2">
      <c r="A21" s="316"/>
      <c r="B21" s="558"/>
      <c r="C21" s="318">
        <f>'Series 2700 Input'!J21</f>
        <v>0</v>
      </c>
      <c r="D21" s="562"/>
      <c r="E21" s="812"/>
      <c r="F21" s="812"/>
      <c r="G21" s="812"/>
      <c r="H21" s="813"/>
      <c r="I21" s="814"/>
      <c r="J21" s="814"/>
      <c r="K21" s="814"/>
      <c r="L21" s="814"/>
      <c r="M21" s="812"/>
      <c r="N21" s="812"/>
      <c r="O21" s="812"/>
      <c r="P21" s="813"/>
      <c r="Q21" s="817"/>
      <c r="R21" s="817"/>
      <c r="S21" s="817"/>
      <c r="T21" s="814"/>
      <c r="U21" s="813"/>
      <c r="V21" s="813"/>
      <c r="W21" s="813"/>
      <c r="X21" s="813"/>
      <c r="Y21" s="814"/>
      <c r="Z21" s="814"/>
      <c r="AA21" s="814"/>
      <c r="AB21" s="814"/>
    </row>
    <row r="22" spans="1:28" ht="38.25" x14ac:dyDescent="0.2">
      <c r="A22" s="316" t="s">
        <v>3477</v>
      </c>
      <c r="B22" s="687" t="s">
        <v>3478</v>
      </c>
      <c r="C22" s="318">
        <f>'Series 2700 Input'!J22</f>
        <v>0</v>
      </c>
      <c r="D22" s="562" t="s">
        <v>30</v>
      </c>
      <c r="E22" s="812">
        <v>159.44</v>
      </c>
      <c r="F22" s="812">
        <v>147</v>
      </c>
      <c r="G22" s="812">
        <v>147</v>
      </c>
      <c r="H22" s="813">
        <f t="shared" ref="H22" si="18">IF(ISBLANK($C22),"",IFERROR(IF($C22&lt;5,$C22*E22,IF(AND(5&lt;=$C22,$C22&lt;=10),$C22*F22,IF($C22&gt;10,$C22*G22,"No Offer"))),"No Offer"))</f>
        <v>0</v>
      </c>
      <c r="I22" s="814">
        <v>30</v>
      </c>
      <c r="J22" s="814">
        <v>30</v>
      </c>
      <c r="K22" s="814">
        <v>30</v>
      </c>
      <c r="L22" s="814">
        <f t="shared" ref="L22" si="19">IF(ISBLANK($C22),"",IFERROR(IF($C22&lt;5,$C22*I22,IF(AND(5&lt;=$C22,$C22&lt;=10),$C22*J22,IF($C22&gt;10,$C22*K22,"No Offer"))),"No Offer"))</f>
        <v>0</v>
      </c>
      <c r="M22" s="812">
        <v>93.29</v>
      </c>
      <c r="N22" s="812">
        <v>93.29</v>
      </c>
      <c r="O22" s="812">
        <v>93.29</v>
      </c>
      <c r="P22" s="813">
        <f t="shared" ref="P22" si="20">IF(ISBLANK($C22),"",IFERROR(IF($C22&lt;5,$C22*M22,IF(AND(5&lt;=$C22,$C22&lt;=10),$C22*N22,IF($C22&gt;10,$C22*O22,"No Offer"))),"No Offer"))</f>
        <v>0</v>
      </c>
      <c r="Q22" s="817">
        <v>30</v>
      </c>
      <c r="R22" s="817">
        <v>30</v>
      </c>
      <c r="S22" s="817">
        <v>30</v>
      </c>
      <c r="T22" s="814">
        <f t="shared" ref="T22" si="21">IF(ISBLANK($C22),"",IFERROR(IF($C22&lt;5,$C22*Q22,IF(AND(5&lt;=$C22,$C22&lt;=10),$C22*R22,IF($C22&gt;10,$C22*S22,"No Offer"))),"No Offer"))</f>
        <v>0</v>
      </c>
      <c r="U22" s="813">
        <v>207.27</v>
      </c>
      <c r="V22" s="813">
        <v>207.27</v>
      </c>
      <c r="W22" s="813">
        <v>186.61</v>
      </c>
      <c r="X22" s="813">
        <f t="shared" ref="X22" si="22">IF(ISBLANK($C22),"",IFERROR(IF($C22&lt;5,$C22*U22,IF(AND(5&lt;=$C22,$C22&lt;=10),$C22*V22,IF($C22&gt;10,$C22*W22,"No Offer"))),"No Offer"))</f>
        <v>0</v>
      </c>
      <c r="Y22" s="814">
        <v>50</v>
      </c>
      <c r="Z22" s="814">
        <v>45</v>
      </c>
      <c r="AA22" s="814">
        <v>45</v>
      </c>
      <c r="AB22" s="814">
        <f t="shared" ref="AB22" si="23">IF(ISBLANK($C22),"",IFERROR(IF($C22&lt;5,$C22*Y22,IF(AND(5&lt;=$C22,$C22&lt;=10),$C22*Z22,IF($C22&gt;10,$C22*AA22,"No Offer"))),"No Offer"))</f>
        <v>0</v>
      </c>
    </row>
    <row r="23" spans="1:28" x14ac:dyDescent="0.2">
      <c r="A23" s="316"/>
      <c r="B23" s="558"/>
      <c r="C23" s="318">
        <f>'Series 2700 Input'!J23</f>
        <v>0</v>
      </c>
      <c r="D23" s="562"/>
      <c r="E23" s="812"/>
      <c r="F23" s="812"/>
      <c r="G23" s="812"/>
      <c r="H23" s="813"/>
      <c r="I23" s="814"/>
      <c r="J23" s="814"/>
      <c r="K23" s="814"/>
      <c r="L23" s="814"/>
      <c r="M23" s="812"/>
      <c r="N23" s="812"/>
      <c r="O23" s="812"/>
      <c r="P23" s="813"/>
      <c r="Q23" s="817"/>
      <c r="R23" s="817"/>
      <c r="S23" s="817"/>
      <c r="T23" s="814"/>
      <c r="U23" s="813"/>
      <c r="V23" s="813"/>
      <c r="W23" s="813"/>
      <c r="X23" s="813"/>
      <c r="Y23" s="814"/>
      <c r="Z23" s="814"/>
      <c r="AA23" s="814"/>
      <c r="AB23" s="814"/>
    </row>
    <row r="24" spans="1:28" ht="38.25" x14ac:dyDescent="0.2">
      <c r="A24" s="316" t="s">
        <v>3479</v>
      </c>
      <c r="B24" s="687" t="s">
        <v>3480</v>
      </c>
      <c r="C24" s="318">
        <f>'Series 2700 Input'!J24</f>
        <v>0</v>
      </c>
      <c r="D24" s="562" t="s">
        <v>30</v>
      </c>
      <c r="E24" s="812">
        <v>219.7</v>
      </c>
      <c r="F24" s="812">
        <v>187.72</v>
      </c>
      <c r="G24" s="812">
        <v>187.72</v>
      </c>
      <c r="H24" s="813">
        <f t="shared" ref="H24" si="24">IF(ISBLANK($C24),"",IFERROR(IF($C24&lt;5,$C24*E24,IF(AND(5&lt;=$C24,$C24&lt;=10),$C24*F24,IF($C24&gt;10,$C24*G24,"No Offer"))),"No Offer"))</f>
        <v>0</v>
      </c>
      <c r="I24" s="814">
        <v>30</v>
      </c>
      <c r="J24" s="814">
        <v>30</v>
      </c>
      <c r="K24" s="814">
        <v>30</v>
      </c>
      <c r="L24" s="814">
        <f t="shared" ref="L24" si="25">IF(ISBLANK($C24),"",IFERROR(IF($C24&lt;5,$C24*I24,IF(AND(5&lt;=$C24,$C24&lt;=10),$C24*J24,IF($C24&gt;10,$C24*K24,"No Offer"))),"No Offer"))</f>
        <v>0</v>
      </c>
      <c r="M24" s="812">
        <v>148.59</v>
      </c>
      <c r="N24" s="812">
        <v>148.59</v>
      </c>
      <c r="O24" s="812">
        <v>148.59</v>
      </c>
      <c r="P24" s="813">
        <f t="shared" ref="P24" si="26">IF(ISBLANK($C24),"",IFERROR(IF($C24&lt;5,$C24*M24,IF(AND(5&lt;=$C24,$C24&lt;=10),$C24*N24,IF($C24&gt;10,$C24*O24,"No Offer"))),"No Offer"))</f>
        <v>0</v>
      </c>
      <c r="Q24" s="817">
        <v>50</v>
      </c>
      <c r="R24" s="817">
        <v>50</v>
      </c>
      <c r="S24" s="817">
        <v>50</v>
      </c>
      <c r="T24" s="814">
        <f t="shared" ref="T24" si="27">IF(ISBLANK($C24),"",IFERROR(IF($C24&lt;5,$C24*Q24,IF(AND(5&lt;=$C24,$C24&lt;=10),$C24*R24,IF($C24&gt;10,$C24*S24,"No Offer"))),"No Offer"))</f>
        <v>0</v>
      </c>
      <c r="U24" s="813">
        <v>320.91000000000003</v>
      </c>
      <c r="V24" s="813">
        <v>320.91000000000003</v>
      </c>
      <c r="W24" s="813">
        <v>289.92</v>
      </c>
      <c r="X24" s="813">
        <f t="shared" ref="X24" si="28">IF(ISBLANK($C24),"",IFERROR(IF($C24&lt;5,$C24*U24,IF(AND(5&lt;=$C24,$C24&lt;=10),$C24*V24,IF($C24&gt;10,$C24*W24,"No Offer"))),"No Offer"))</f>
        <v>0</v>
      </c>
      <c r="Y24" s="814">
        <v>65</v>
      </c>
      <c r="Z24" s="814">
        <v>60</v>
      </c>
      <c r="AA24" s="814">
        <v>60</v>
      </c>
      <c r="AB24" s="814">
        <f t="shared" ref="AB24" si="29">IF(ISBLANK($C24),"",IFERROR(IF($C24&lt;5,$C24*Y24,IF(AND(5&lt;=$C24,$C24&lt;=10),$C24*Z24,IF($C24&gt;10,$C24*AA24,"No Offer"))),"No Offer"))</f>
        <v>0</v>
      </c>
    </row>
    <row r="25" spans="1:28" x14ac:dyDescent="0.2">
      <c r="A25" s="316"/>
      <c r="B25" s="558"/>
      <c r="C25" s="318">
        <f>'Series 2700 Input'!J25</f>
        <v>0</v>
      </c>
      <c r="D25" s="562"/>
      <c r="E25" s="812"/>
      <c r="F25" s="812"/>
      <c r="G25" s="812"/>
      <c r="H25" s="813"/>
      <c r="I25" s="814"/>
      <c r="J25" s="814"/>
      <c r="K25" s="814"/>
      <c r="L25" s="814"/>
      <c r="M25" s="812"/>
      <c r="N25" s="812"/>
      <c r="O25" s="812"/>
      <c r="P25" s="813"/>
      <c r="Q25" s="817"/>
      <c r="R25" s="817"/>
      <c r="S25" s="817"/>
      <c r="T25" s="814"/>
      <c r="U25" s="813"/>
      <c r="V25" s="813"/>
      <c r="W25" s="813"/>
      <c r="X25" s="813"/>
      <c r="Y25" s="814"/>
      <c r="Z25" s="814"/>
      <c r="AA25" s="814"/>
      <c r="AB25" s="814"/>
    </row>
    <row r="26" spans="1:28" x14ac:dyDescent="0.2">
      <c r="A26" s="331"/>
      <c r="B26" s="586" t="s">
        <v>3481</v>
      </c>
      <c r="C26" s="334">
        <f>'Series 2700 Input'!J26</f>
        <v>0</v>
      </c>
      <c r="D26" s="587"/>
      <c r="E26" s="635" t="s">
        <v>803</v>
      </c>
      <c r="F26" s="589" t="s">
        <v>804</v>
      </c>
      <c r="G26" s="635" t="s">
        <v>486</v>
      </c>
      <c r="H26" s="905"/>
      <c r="I26" s="635" t="s">
        <v>803</v>
      </c>
      <c r="J26" s="589" t="s">
        <v>804</v>
      </c>
      <c r="K26" s="635" t="s">
        <v>486</v>
      </c>
      <c r="L26" s="905"/>
      <c r="M26" s="635" t="s">
        <v>803</v>
      </c>
      <c r="N26" s="589" t="s">
        <v>804</v>
      </c>
      <c r="O26" s="635" t="s">
        <v>486</v>
      </c>
      <c r="P26" s="905"/>
      <c r="Q26" s="635" t="s">
        <v>803</v>
      </c>
      <c r="R26" s="589" t="s">
        <v>804</v>
      </c>
      <c r="S26" s="635" t="s">
        <v>486</v>
      </c>
      <c r="T26" s="905"/>
      <c r="U26" s="635" t="s">
        <v>803</v>
      </c>
      <c r="V26" s="589" t="s">
        <v>804</v>
      </c>
      <c r="W26" s="635" t="s">
        <v>486</v>
      </c>
      <c r="X26" s="905"/>
      <c r="Y26" s="635" t="s">
        <v>803</v>
      </c>
      <c r="Z26" s="589" t="s">
        <v>804</v>
      </c>
      <c r="AA26" s="635" t="s">
        <v>486</v>
      </c>
      <c r="AB26" s="905"/>
    </row>
    <row r="27" spans="1:28" x14ac:dyDescent="0.2">
      <c r="A27" s="316"/>
      <c r="B27" s="596"/>
      <c r="C27" s="318">
        <f>'Series 2700 Input'!J27</f>
        <v>0</v>
      </c>
      <c r="D27" s="562"/>
      <c r="E27" s="812"/>
      <c r="F27" s="812"/>
      <c r="G27" s="812"/>
      <c r="H27" s="813"/>
      <c r="I27" s="814"/>
      <c r="J27" s="814"/>
      <c r="K27" s="814"/>
      <c r="L27" s="814"/>
      <c r="M27" s="812"/>
      <c r="N27" s="812"/>
      <c r="O27" s="812"/>
      <c r="P27" s="813"/>
      <c r="Q27" s="817"/>
      <c r="R27" s="817"/>
      <c r="S27" s="817"/>
      <c r="T27" s="814"/>
      <c r="U27" s="813"/>
      <c r="V27" s="813"/>
      <c r="W27" s="813"/>
      <c r="X27" s="813"/>
      <c r="Y27" s="814"/>
      <c r="Z27" s="814"/>
      <c r="AA27" s="814"/>
      <c r="AB27" s="814"/>
    </row>
    <row r="28" spans="1:28" s="692" customFormat="1" ht="28.5" customHeight="1" x14ac:dyDescent="0.2">
      <c r="A28" s="316" t="s">
        <v>3482</v>
      </c>
      <c r="B28" s="687" t="s">
        <v>3483</v>
      </c>
      <c r="C28" s="711">
        <f>'Series 2700 Input'!J28</f>
        <v>0</v>
      </c>
      <c r="D28" s="906" t="s">
        <v>30</v>
      </c>
      <c r="E28" s="812">
        <v>137.35</v>
      </c>
      <c r="F28" s="812">
        <v>112.47</v>
      </c>
      <c r="G28" s="812">
        <v>112.47</v>
      </c>
      <c r="H28" s="813">
        <f t="shared" ref="H28" si="30">IF(ISBLANK($C28),"",IFERROR(IF($C28&lt;5,$C28*E28,IF(AND(5&lt;=$C28,$C28&lt;=10),$C28*F28,IF($C28&gt;10,$C28*G28,"No Offer"))),"No Offer"))</f>
        <v>0</v>
      </c>
      <c r="I28" s="814">
        <v>30</v>
      </c>
      <c r="J28" s="814">
        <v>30</v>
      </c>
      <c r="K28" s="814">
        <v>30</v>
      </c>
      <c r="L28" s="814">
        <f t="shared" ref="L28" si="31">IF(ISBLANK($C28),"",IFERROR(IF($C28&lt;5,$C28*I28,IF(AND(5&lt;=$C28,$C28&lt;=10),$C28*J28,IF($C28&gt;10,$C28*K28,"No Offer"))),"No Offer"))</f>
        <v>0</v>
      </c>
      <c r="M28" s="812">
        <v>50.1</v>
      </c>
      <c r="N28" s="812">
        <v>50.1</v>
      </c>
      <c r="O28" s="812">
        <v>50.1</v>
      </c>
      <c r="P28" s="813">
        <f t="shared" ref="P28" si="32">IF(ISBLANK($C28),"",IFERROR(IF($C28&lt;5,$C28*M28,IF(AND(5&lt;=$C28,$C28&lt;=10),$C28*N28,IF($C28&gt;10,$C28*O28,"No Offer"))),"No Offer"))</f>
        <v>0</v>
      </c>
      <c r="Q28" s="817">
        <v>30</v>
      </c>
      <c r="R28" s="817">
        <v>30</v>
      </c>
      <c r="S28" s="817">
        <v>30</v>
      </c>
      <c r="T28" s="814">
        <f t="shared" ref="T28" si="33">IF(ISBLANK($C28),"",IFERROR(IF($C28&lt;5,$C28*Q28,IF(AND(5&lt;=$C28,$C28&lt;=10),$C28*R28,IF($C28&gt;10,$C28*S28,"No Offer"))),"No Offer"))</f>
        <v>0</v>
      </c>
      <c r="U28" s="813">
        <v>91.27</v>
      </c>
      <c r="V28" s="813">
        <v>91.27</v>
      </c>
      <c r="W28" s="813">
        <v>81.150000000000006</v>
      </c>
      <c r="X28" s="813">
        <f t="shared" ref="X28" si="34">IF(ISBLANK($C28),"",IFERROR(IF($C28&lt;5,$C28*U28,IF(AND(5&lt;=$C28,$C28&lt;=10),$C28*V28,IF($C28&gt;10,$C28*W28,"No Offer"))),"No Offer"))</f>
        <v>0</v>
      </c>
      <c r="Y28" s="814">
        <v>45</v>
      </c>
      <c r="Z28" s="814">
        <v>40</v>
      </c>
      <c r="AA28" s="814">
        <v>40</v>
      </c>
      <c r="AB28" s="814">
        <f t="shared" ref="AB28" si="35">IF(ISBLANK($C28),"",IFERROR(IF($C28&lt;5,$C28*Y28,IF(AND(5&lt;=$C28,$C28&lt;=10),$C28*Z28,IF($C28&gt;10,$C28*AA28,"No Offer"))),"No Offer"))</f>
        <v>0</v>
      </c>
    </row>
    <row r="29" spans="1:28" s="692" customFormat="1" ht="13.9" customHeight="1" x14ac:dyDescent="0.2">
      <c r="A29" s="316"/>
      <c r="B29" s="687"/>
      <c r="C29" s="711">
        <f>'Series 2700 Input'!J29</f>
        <v>0</v>
      </c>
      <c r="D29" s="906"/>
      <c r="E29" s="812"/>
      <c r="F29" s="812"/>
      <c r="G29" s="812"/>
      <c r="H29" s="813"/>
      <c r="I29" s="814"/>
      <c r="J29" s="814"/>
      <c r="K29" s="814"/>
      <c r="L29" s="814"/>
      <c r="M29" s="812"/>
      <c r="N29" s="812"/>
      <c r="O29" s="812"/>
      <c r="P29" s="813"/>
      <c r="Q29" s="817"/>
      <c r="R29" s="817"/>
      <c r="S29" s="817"/>
      <c r="T29" s="814"/>
      <c r="U29" s="813"/>
      <c r="V29" s="813"/>
      <c r="W29" s="813"/>
      <c r="X29" s="813"/>
      <c r="Y29" s="814"/>
      <c r="Z29" s="814"/>
      <c r="AA29" s="814"/>
      <c r="AB29" s="814"/>
    </row>
    <row r="30" spans="1:28" s="692" customFormat="1" ht="40.5" customHeight="1" x14ac:dyDescent="0.2">
      <c r="A30" s="316" t="s">
        <v>3484</v>
      </c>
      <c r="B30" s="687" t="s">
        <v>3485</v>
      </c>
      <c r="C30" s="711">
        <f>'Series 2700 Input'!J30</f>
        <v>0</v>
      </c>
      <c r="D30" s="906" t="s">
        <v>30</v>
      </c>
      <c r="E30" s="812">
        <v>158.59</v>
      </c>
      <c r="F30" s="812">
        <v>134.9</v>
      </c>
      <c r="G30" s="812">
        <v>134.9</v>
      </c>
      <c r="H30" s="813">
        <f t="shared" ref="H30" si="36">IF(ISBLANK($C30),"",IFERROR(IF($C30&lt;5,$C30*E30,IF(AND(5&lt;=$C30,$C30&lt;=10),$C30*F30,IF($C30&gt;10,$C30*G30,"No Offer"))),"No Offer"))</f>
        <v>0</v>
      </c>
      <c r="I30" s="814">
        <v>30</v>
      </c>
      <c r="J30" s="814">
        <v>30</v>
      </c>
      <c r="K30" s="814">
        <v>30</v>
      </c>
      <c r="L30" s="814">
        <f t="shared" ref="L30" si="37">IF(ISBLANK($C30),"",IFERROR(IF($C30&lt;5,$C30*I30,IF(AND(5&lt;=$C30,$C30&lt;=10),$C30*J30,IF($C30&gt;10,$C30*K30,"No Offer"))),"No Offer"))</f>
        <v>0</v>
      </c>
      <c r="M30" s="812">
        <v>69.09</v>
      </c>
      <c r="N30" s="812">
        <v>69.09</v>
      </c>
      <c r="O30" s="812">
        <v>69.09</v>
      </c>
      <c r="P30" s="813">
        <f t="shared" ref="P30" si="38">IF(ISBLANK($C30),"",IFERROR(IF($C30&lt;5,$C30*M30,IF(AND(5&lt;=$C30,$C30&lt;=10),$C30*N30,IF($C30&gt;10,$C30*O30,"No Offer"))),"No Offer"))</f>
        <v>0</v>
      </c>
      <c r="Q30" s="817">
        <v>40</v>
      </c>
      <c r="R30" s="817">
        <v>40</v>
      </c>
      <c r="S30" s="817">
        <v>40</v>
      </c>
      <c r="T30" s="814">
        <f t="shared" ref="T30" si="39">IF(ISBLANK($C30),"",IFERROR(IF($C30&lt;5,$C30*Q30,IF(AND(5&lt;=$C30,$C30&lt;=10),$C30*R30,IF($C30&gt;10,$C30*S30,"No Offer"))),"No Offer"))</f>
        <v>0</v>
      </c>
      <c r="U30" s="813">
        <v>145.82</v>
      </c>
      <c r="V30" s="813">
        <v>145.82</v>
      </c>
      <c r="W30" s="813">
        <v>130.75</v>
      </c>
      <c r="X30" s="813">
        <f t="shared" ref="X30" si="40">IF(ISBLANK($C30),"",IFERROR(IF($C30&lt;5,$C30*U30,IF(AND(5&lt;=$C30,$C30&lt;=10),$C30*V30,IF($C30&gt;10,$C30*W30,"No Offer"))),"No Offer"))</f>
        <v>0</v>
      </c>
      <c r="Y30" s="814">
        <v>50</v>
      </c>
      <c r="Z30" s="814">
        <v>45</v>
      </c>
      <c r="AA30" s="814">
        <v>45</v>
      </c>
      <c r="AB30" s="814">
        <f t="shared" ref="AB30" si="41">IF(ISBLANK($C30),"",IFERROR(IF($C30&lt;5,$C30*Y30,IF(AND(5&lt;=$C30,$C30&lt;=10),$C30*Z30,IF($C30&gt;10,$C30*AA30,"No Offer"))),"No Offer"))</f>
        <v>0</v>
      </c>
    </row>
    <row r="31" spans="1:28" s="692" customFormat="1" ht="9" customHeight="1" x14ac:dyDescent="0.2">
      <c r="A31" s="316"/>
      <c r="B31" s="687"/>
      <c r="C31" s="711">
        <f>'Series 2700 Input'!J31</f>
        <v>0</v>
      </c>
      <c r="D31" s="906"/>
      <c r="E31" s="812"/>
      <c r="F31" s="812"/>
      <c r="G31" s="812"/>
      <c r="H31" s="813"/>
      <c r="I31" s="814"/>
      <c r="J31" s="814"/>
      <c r="K31" s="814"/>
      <c r="L31" s="814"/>
      <c r="M31" s="812"/>
      <c r="N31" s="812"/>
      <c r="O31" s="812"/>
      <c r="P31" s="813"/>
      <c r="Q31" s="817"/>
      <c r="R31" s="817"/>
      <c r="S31" s="817"/>
      <c r="T31" s="814"/>
      <c r="U31" s="813"/>
      <c r="V31" s="813"/>
      <c r="W31" s="813"/>
      <c r="X31" s="813"/>
      <c r="Y31" s="814"/>
      <c r="Z31" s="814"/>
      <c r="AA31" s="814"/>
      <c r="AB31" s="814"/>
    </row>
    <row r="32" spans="1:28" s="692" customFormat="1" ht="40.5" customHeight="1" x14ac:dyDescent="0.2">
      <c r="A32" s="316" t="s">
        <v>3486</v>
      </c>
      <c r="B32" s="687" t="s">
        <v>3487</v>
      </c>
      <c r="C32" s="711">
        <f>'Series 2700 Input'!J32</f>
        <v>0</v>
      </c>
      <c r="D32" s="906" t="s">
        <v>30</v>
      </c>
      <c r="E32" s="812">
        <v>209.67</v>
      </c>
      <c r="F32" s="812">
        <v>178.58</v>
      </c>
      <c r="G32" s="812">
        <v>178.58</v>
      </c>
      <c r="H32" s="813">
        <f t="shared" ref="H32" si="42">IF(ISBLANK($C32),"",IFERROR(IF($C32&lt;5,$C32*E32,IF(AND(5&lt;=$C32,$C32&lt;=10),$C32*F32,IF($C32&gt;10,$C32*G32,"No Offer"))),"No Offer"))</f>
        <v>0</v>
      </c>
      <c r="I32" s="814">
        <v>30</v>
      </c>
      <c r="J32" s="814">
        <v>30</v>
      </c>
      <c r="K32" s="814">
        <v>30</v>
      </c>
      <c r="L32" s="814">
        <f t="shared" ref="L32" si="43">IF(ISBLANK($C32),"",IFERROR(IF($C32&lt;5,$C32*I32,IF(AND(5&lt;=$C32,$C32&lt;=10),$C32*J32,IF($C32&gt;10,$C32*K32,"No Offer"))),"No Offer"))</f>
        <v>0</v>
      </c>
      <c r="M32" s="812">
        <v>100.19</v>
      </c>
      <c r="N32" s="812">
        <v>100.19</v>
      </c>
      <c r="O32" s="812">
        <v>100.19</v>
      </c>
      <c r="P32" s="813">
        <f t="shared" ref="P32" si="44">IF(ISBLANK($C32),"",IFERROR(IF($C32&lt;5,$C32*M32,IF(AND(5&lt;=$C32,$C32&lt;=10),$C32*N32,IF($C32&gt;10,$C32*O32,"No Offer"))),"No Offer"))</f>
        <v>0</v>
      </c>
      <c r="Q32" s="817">
        <v>60</v>
      </c>
      <c r="R32" s="817">
        <v>60</v>
      </c>
      <c r="S32" s="817">
        <v>60</v>
      </c>
      <c r="T32" s="814">
        <f t="shared" ref="T32" si="45">IF(ISBLANK($C32),"",IFERROR(IF($C32&lt;5,$C32*Q32,IF(AND(5&lt;=$C32,$C32&lt;=10),$C32*R32,IF($C32&gt;10,$C32*S32,"No Offer"))),"No Offer"))</f>
        <v>0</v>
      </c>
      <c r="U32" s="813">
        <v>209.09</v>
      </c>
      <c r="V32" s="813">
        <v>209.09</v>
      </c>
      <c r="W32" s="813">
        <v>188.26</v>
      </c>
      <c r="X32" s="813">
        <f t="shared" ref="X32" si="46">IF(ISBLANK($C32),"",IFERROR(IF($C32&lt;5,$C32*U32,IF(AND(5&lt;=$C32,$C32&lt;=10),$C32*V32,IF($C32&gt;10,$C32*W32,"No Offer"))),"No Offer"))</f>
        <v>0</v>
      </c>
      <c r="Y32" s="814">
        <v>65</v>
      </c>
      <c r="Z32" s="814">
        <v>60</v>
      </c>
      <c r="AA32" s="814">
        <v>60</v>
      </c>
      <c r="AB32" s="814">
        <f t="shared" ref="AB32" si="47">IF(ISBLANK($C32),"",IFERROR(IF($C32&lt;5,$C32*Y32,IF(AND(5&lt;=$C32,$C32&lt;=10),$C32*Z32,IF($C32&gt;10,$C32*AA32,"No Offer"))),"No Offer"))</f>
        <v>0</v>
      </c>
    </row>
    <row r="33" spans="1:28" s="692" customFormat="1" ht="12.75" customHeight="1" x14ac:dyDescent="0.2">
      <c r="A33" s="316"/>
      <c r="B33" s="687"/>
      <c r="C33" s="711">
        <f>'Series 2700 Input'!J33</f>
        <v>0</v>
      </c>
      <c r="D33" s="906"/>
      <c r="E33" s="812"/>
      <c r="F33" s="812"/>
      <c r="G33" s="812"/>
      <c r="H33" s="813"/>
      <c r="I33" s="814"/>
      <c r="J33" s="814"/>
      <c r="K33" s="814"/>
      <c r="L33" s="814"/>
      <c r="M33" s="812"/>
      <c r="N33" s="812"/>
      <c r="O33" s="812"/>
      <c r="P33" s="813"/>
      <c r="Q33" s="817"/>
      <c r="R33" s="817"/>
      <c r="S33" s="817"/>
      <c r="T33" s="814"/>
      <c r="U33" s="813"/>
      <c r="V33" s="813"/>
      <c r="W33" s="813"/>
      <c r="X33" s="813"/>
      <c r="Y33" s="814"/>
      <c r="Z33" s="814"/>
      <c r="AA33" s="814"/>
      <c r="AB33" s="814"/>
    </row>
    <row r="34" spans="1:28" s="692" customFormat="1" ht="40.5" customHeight="1" x14ac:dyDescent="0.2">
      <c r="A34" s="316" t="s">
        <v>3488</v>
      </c>
      <c r="B34" s="687" t="s">
        <v>3489</v>
      </c>
      <c r="C34" s="711">
        <f>'Series 2700 Input'!J34</f>
        <v>0</v>
      </c>
      <c r="D34" s="906" t="s">
        <v>30</v>
      </c>
      <c r="E34" s="812">
        <v>180.91</v>
      </c>
      <c r="F34" s="812">
        <v>131.16</v>
      </c>
      <c r="G34" s="812">
        <v>131.16</v>
      </c>
      <c r="H34" s="813">
        <f t="shared" ref="H34" si="48">IF(ISBLANK($C34),"",IFERROR(IF($C34&lt;5,$C34*E34,IF(AND(5&lt;=$C34,$C34&lt;=10),$C34*F34,IF($C34&gt;10,$C34*G34,"No Offer"))),"No Offer"))</f>
        <v>0</v>
      </c>
      <c r="I34" s="814">
        <v>30</v>
      </c>
      <c r="J34" s="814">
        <v>30</v>
      </c>
      <c r="K34" s="814">
        <v>30</v>
      </c>
      <c r="L34" s="814">
        <f t="shared" ref="L34" si="49">IF(ISBLANK($C34),"",IFERROR(IF($C34&lt;5,$C34*I34,IF(AND(5&lt;=$C34,$C34&lt;=10),$C34*J34,IF($C34&gt;10,$C34*K34,"No Offer"))),"No Offer"))</f>
        <v>0</v>
      </c>
      <c r="M34" s="812">
        <v>59.17</v>
      </c>
      <c r="N34" s="812">
        <v>59.17</v>
      </c>
      <c r="O34" s="812">
        <v>59.17</v>
      </c>
      <c r="P34" s="813">
        <f t="shared" ref="P34" si="50">IF(ISBLANK($C34),"",IFERROR(IF($C34&lt;5,$C34*M34,IF(AND(5&lt;=$C34,$C34&lt;=10),$C34*N34,IF($C34&gt;10,$C34*O34,"No Offer"))),"No Offer"))</f>
        <v>0</v>
      </c>
      <c r="Q34" s="817">
        <v>30</v>
      </c>
      <c r="R34" s="817">
        <v>30</v>
      </c>
      <c r="S34" s="817">
        <v>30</v>
      </c>
      <c r="T34" s="814">
        <f t="shared" ref="T34" si="51">IF(ISBLANK($C34),"",IFERROR(IF($C34&lt;5,$C34*Q34,IF(AND(5&lt;=$C34,$C34&lt;=10),$C34*R34,IF($C34&gt;10,$C34*S34,"No Offer"))),"No Offer"))</f>
        <v>0</v>
      </c>
      <c r="U34" s="813">
        <v>173.09</v>
      </c>
      <c r="V34" s="813">
        <v>173.09</v>
      </c>
      <c r="W34" s="813">
        <v>155.54</v>
      </c>
      <c r="X34" s="813">
        <f t="shared" ref="X34" si="52">IF(ISBLANK($C34),"",IFERROR(IF($C34&lt;5,$C34*U34,IF(AND(5&lt;=$C34,$C34&lt;=10),$C34*V34,IF($C34&gt;10,$C34*W34,"No Offer"))),"No Offer"))</f>
        <v>0</v>
      </c>
      <c r="Y34" s="814">
        <v>45</v>
      </c>
      <c r="Z34" s="814">
        <v>40</v>
      </c>
      <c r="AA34" s="814">
        <v>40</v>
      </c>
      <c r="AB34" s="814">
        <f t="shared" ref="AB34" si="53">IF(ISBLANK($C34),"",IFERROR(IF($C34&lt;5,$C34*Y34,IF(AND(5&lt;=$C34,$C34&lt;=10),$C34*Z34,IF($C34&gt;10,$C34*AA34,"No Offer"))),"No Offer"))</f>
        <v>0</v>
      </c>
    </row>
    <row r="35" spans="1:28" s="692" customFormat="1" ht="15" customHeight="1" x14ac:dyDescent="0.2">
      <c r="A35" s="316"/>
      <c r="B35" s="687"/>
      <c r="C35" s="711">
        <f>'Series 2700 Input'!J35</f>
        <v>0</v>
      </c>
      <c r="D35" s="906"/>
      <c r="E35" s="812"/>
      <c r="F35" s="812"/>
      <c r="G35" s="812"/>
      <c r="H35" s="813"/>
      <c r="I35" s="814"/>
      <c r="J35" s="814"/>
      <c r="K35" s="814"/>
      <c r="L35" s="814"/>
      <c r="M35" s="812"/>
      <c r="N35" s="812"/>
      <c r="O35" s="812"/>
      <c r="P35" s="813"/>
      <c r="Q35" s="817"/>
      <c r="R35" s="817"/>
      <c r="S35" s="817"/>
      <c r="T35" s="814"/>
      <c r="U35" s="813"/>
      <c r="V35" s="813"/>
      <c r="W35" s="813"/>
      <c r="X35" s="813"/>
      <c r="Y35" s="814"/>
      <c r="Z35" s="814"/>
      <c r="AA35" s="814"/>
      <c r="AB35" s="814"/>
    </row>
    <row r="36" spans="1:28" s="692" customFormat="1" ht="40.5" customHeight="1" x14ac:dyDescent="0.2">
      <c r="A36" s="316" t="s">
        <v>3490</v>
      </c>
      <c r="B36" s="687" t="s">
        <v>3491</v>
      </c>
      <c r="C36" s="711">
        <f>'Series 2700 Input'!J36</f>
        <v>0</v>
      </c>
      <c r="D36" s="906" t="s">
        <v>30</v>
      </c>
      <c r="E36" s="812">
        <v>209.19</v>
      </c>
      <c r="F36" s="812">
        <v>167.73</v>
      </c>
      <c r="G36" s="812">
        <v>167.73</v>
      </c>
      <c r="H36" s="813">
        <f t="shared" ref="H36" si="54">IF(ISBLANK($C36),"",IFERROR(IF($C36&lt;5,$C36*E36,IF(AND(5&lt;=$C36,$C36&lt;=10),$C36*F36,IF($C36&gt;10,$C36*G36,"No Offer"))),"No Offer"))</f>
        <v>0</v>
      </c>
      <c r="I36" s="814">
        <v>30</v>
      </c>
      <c r="J36" s="814">
        <v>30</v>
      </c>
      <c r="K36" s="814">
        <v>30</v>
      </c>
      <c r="L36" s="814">
        <f t="shared" ref="L36" si="55">IF(ISBLANK($C36),"",IFERROR(IF($C36&lt;5,$C36*I36,IF(AND(5&lt;=$C36,$C36&lt;=10),$C36*J36,IF($C36&gt;10,$C36*K36,"No Offer"))),"No Offer"))</f>
        <v>0</v>
      </c>
      <c r="M36" s="812">
        <v>93.29</v>
      </c>
      <c r="N36" s="812">
        <v>93.29</v>
      </c>
      <c r="O36" s="812">
        <v>93.29</v>
      </c>
      <c r="P36" s="813">
        <f t="shared" ref="P36" si="56">IF(ISBLANK($C36),"",IFERROR(IF($C36&lt;5,$C36*M36,IF(AND(5&lt;=$C36,$C36&lt;=10),$C36*N36,IF($C36&gt;10,$C36*O36,"No Offer"))),"No Offer"))</f>
        <v>0</v>
      </c>
      <c r="Q36" s="817">
        <v>40</v>
      </c>
      <c r="R36" s="817">
        <v>40</v>
      </c>
      <c r="S36" s="817">
        <v>40</v>
      </c>
      <c r="T36" s="814">
        <f t="shared" ref="T36" si="57">IF(ISBLANK($C36),"",IFERROR(IF($C36&lt;5,$C36*Q36,IF(AND(5&lt;=$C36,$C36&lt;=10),$C36*R36,IF($C36&gt;10,$C36*S36,"No Offer"))),"No Offer"))</f>
        <v>0</v>
      </c>
      <c r="U36" s="813">
        <v>254.91</v>
      </c>
      <c r="V36" s="813">
        <v>254.91</v>
      </c>
      <c r="W36" s="813">
        <v>229.92</v>
      </c>
      <c r="X36" s="813">
        <f t="shared" ref="X36" si="58">IF(ISBLANK($C36),"",IFERROR(IF($C36&lt;5,$C36*U36,IF(AND(5&lt;=$C36,$C36&lt;=10),$C36*V36,IF($C36&gt;10,$C36*W36,"No Offer"))),"No Offer"))</f>
        <v>0</v>
      </c>
      <c r="Y36" s="814">
        <v>50</v>
      </c>
      <c r="Z36" s="814">
        <v>45</v>
      </c>
      <c r="AA36" s="814">
        <v>45</v>
      </c>
      <c r="AB36" s="814">
        <f t="shared" ref="AB36" si="59">IF(ISBLANK($C36),"",IFERROR(IF($C36&lt;5,$C36*Y36,IF(AND(5&lt;=$C36,$C36&lt;=10),$C36*Z36,IF($C36&gt;10,$C36*AA36,"No Offer"))),"No Offer"))</f>
        <v>0</v>
      </c>
    </row>
    <row r="37" spans="1:28" s="692" customFormat="1" ht="14.25" customHeight="1" x14ac:dyDescent="0.2">
      <c r="A37" s="316"/>
      <c r="B37" s="687"/>
      <c r="C37" s="711">
        <f>'Series 2700 Input'!J37</f>
        <v>0</v>
      </c>
      <c r="D37" s="906"/>
      <c r="E37" s="812"/>
      <c r="F37" s="812"/>
      <c r="G37" s="812"/>
      <c r="H37" s="813"/>
      <c r="I37" s="814"/>
      <c r="J37" s="814"/>
      <c r="K37" s="814"/>
      <c r="L37" s="814"/>
      <c r="M37" s="812"/>
      <c r="N37" s="812"/>
      <c r="O37" s="812"/>
      <c r="P37" s="813"/>
      <c r="Q37" s="817"/>
      <c r="R37" s="817"/>
      <c r="S37" s="817"/>
      <c r="T37" s="814"/>
      <c r="U37" s="813"/>
      <c r="V37" s="813"/>
      <c r="W37" s="813"/>
      <c r="X37" s="813"/>
      <c r="Y37" s="814"/>
      <c r="Z37" s="814"/>
      <c r="AA37" s="814"/>
      <c r="AB37" s="814"/>
    </row>
    <row r="38" spans="1:28" s="692" customFormat="1" ht="40.5" customHeight="1" x14ac:dyDescent="0.2">
      <c r="A38" s="316" t="s">
        <v>3492</v>
      </c>
      <c r="B38" s="687" t="s">
        <v>3493</v>
      </c>
      <c r="C38" s="711">
        <f>'Series 2700 Input'!J38</f>
        <v>0</v>
      </c>
      <c r="D38" s="906" t="s">
        <v>30</v>
      </c>
      <c r="E38" s="812">
        <v>262.33</v>
      </c>
      <c r="F38" s="812">
        <v>206.38</v>
      </c>
      <c r="G38" s="812">
        <v>206.38</v>
      </c>
      <c r="H38" s="813">
        <f t="shared" ref="H38:H100" si="60">IF(ISBLANK($C38),"",IFERROR(IF($C38&lt;5,$C38*E38,IF(AND(5&lt;=$C38,$C38&lt;=10),$C38*F38,IF($C38&gt;10,$C38*G38,"No Offer"))),"No Offer"))</f>
        <v>0</v>
      </c>
      <c r="I38" s="814">
        <v>30</v>
      </c>
      <c r="J38" s="814">
        <v>30</v>
      </c>
      <c r="K38" s="814">
        <v>30</v>
      </c>
      <c r="L38" s="814">
        <f t="shared" ref="L38:L100" si="61">IF(ISBLANK($C38),"",IFERROR(IF($C38&lt;5,$C38*I38,IF(AND(5&lt;=$C38,$C38&lt;=10),$C38*J38,IF($C38&gt;10,$C38*K38,"No Offer"))),"No Offer"))</f>
        <v>0</v>
      </c>
      <c r="M38" s="812">
        <v>148.59</v>
      </c>
      <c r="N38" s="812">
        <v>148.59</v>
      </c>
      <c r="O38" s="812">
        <v>148.59</v>
      </c>
      <c r="P38" s="813">
        <f t="shared" ref="P38:P100" si="62">IF(ISBLANK($C38),"",IFERROR(IF($C38&lt;5,$C38*M38,IF(AND(5&lt;=$C38,$C38&lt;=10),$C38*N38,IF($C38&gt;10,$C38*O38,"No Offer"))),"No Offer"))</f>
        <v>0</v>
      </c>
      <c r="Q38" s="817">
        <v>60</v>
      </c>
      <c r="R38" s="817">
        <v>60</v>
      </c>
      <c r="S38" s="817">
        <v>60</v>
      </c>
      <c r="T38" s="814">
        <f t="shared" ref="T38:T100" si="63">IF(ISBLANK($C38),"",IFERROR(IF($C38&lt;5,$C38*Q38,IF(AND(5&lt;=$C38,$C38&lt;=10),$C38*R38,IF($C38&gt;10,$C38*S38,"No Offer"))),"No Offer"))</f>
        <v>0</v>
      </c>
      <c r="U38" s="813">
        <v>375.45</v>
      </c>
      <c r="V38" s="813">
        <v>375.45</v>
      </c>
      <c r="W38" s="813">
        <v>339.5</v>
      </c>
      <c r="X38" s="813">
        <f t="shared" ref="X38:X100" si="64">IF(ISBLANK($C38),"",IFERROR(IF($C38&lt;5,$C38*U38,IF(AND(5&lt;=$C38,$C38&lt;=10),$C38*V38,IF($C38&gt;10,$C38*W38,"No Offer"))),"No Offer"))</f>
        <v>0</v>
      </c>
      <c r="Y38" s="814">
        <v>65</v>
      </c>
      <c r="Z38" s="814">
        <v>60</v>
      </c>
      <c r="AA38" s="814">
        <v>60</v>
      </c>
      <c r="AB38" s="814">
        <f t="shared" ref="AB38:AB100" si="65">IF(ISBLANK($C38),"",IFERROR(IF($C38&lt;5,$C38*Y38,IF(AND(5&lt;=$C38,$C38&lt;=10),$C38*Z38,IF($C38&gt;10,$C38*AA38,"No Offer"))),"No Offer"))</f>
        <v>0</v>
      </c>
    </row>
    <row r="39" spans="1:28" x14ac:dyDescent="0.2">
      <c r="A39" s="316"/>
      <c r="B39" s="558"/>
      <c r="C39" s="318">
        <f>'Series 2700 Input'!J39</f>
        <v>0</v>
      </c>
      <c r="D39" s="562"/>
      <c r="E39" s="812"/>
      <c r="F39" s="812"/>
      <c r="G39" s="812"/>
      <c r="H39" s="813"/>
      <c r="I39" s="814"/>
      <c r="J39" s="814"/>
      <c r="K39" s="814"/>
      <c r="L39" s="814"/>
      <c r="M39" s="812"/>
      <c r="N39" s="812"/>
      <c r="O39" s="812"/>
      <c r="P39" s="813"/>
      <c r="Q39" s="817"/>
      <c r="R39" s="817"/>
      <c r="S39" s="817"/>
      <c r="T39" s="814"/>
      <c r="U39" s="813"/>
      <c r="V39" s="813"/>
      <c r="W39" s="813"/>
      <c r="X39" s="813"/>
      <c r="Y39" s="814"/>
      <c r="Z39" s="814"/>
      <c r="AA39" s="814"/>
      <c r="AB39" s="814"/>
    </row>
    <row r="40" spans="1:28" x14ac:dyDescent="0.2">
      <c r="A40" s="331"/>
      <c r="B40" s="586" t="s">
        <v>3494</v>
      </c>
      <c r="C40" s="334">
        <f>'Series 2700 Input'!J40</f>
        <v>0</v>
      </c>
      <c r="D40" s="587"/>
      <c r="E40" s="635" t="s">
        <v>803</v>
      </c>
      <c r="F40" s="589" t="s">
        <v>804</v>
      </c>
      <c r="G40" s="635" t="s">
        <v>486</v>
      </c>
      <c r="H40" s="905"/>
      <c r="I40" s="635" t="s">
        <v>803</v>
      </c>
      <c r="J40" s="589" t="s">
        <v>804</v>
      </c>
      <c r="K40" s="635" t="s">
        <v>486</v>
      </c>
      <c r="L40" s="905"/>
      <c r="M40" s="635" t="s">
        <v>803</v>
      </c>
      <c r="N40" s="589" t="s">
        <v>804</v>
      </c>
      <c r="O40" s="635" t="s">
        <v>486</v>
      </c>
      <c r="P40" s="905"/>
      <c r="Q40" s="634" t="s">
        <v>803</v>
      </c>
      <c r="R40" s="588" t="s">
        <v>804</v>
      </c>
      <c r="S40" s="634" t="s">
        <v>486</v>
      </c>
      <c r="T40" s="905"/>
      <c r="U40" s="635" t="s">
        <v>803</v>
      </c>
      <c r="V40" s="589" t="s">
        <v>804</v>
      </c>
      <c r="W40" s="635" t="s">
        <v>486</v>
      </c>
      <c r="X40" s="905"/>
      <c r="Y40" s="635" t="s">
        <v>803</v>
      </c>
      <c r="Z40" s="589" t="s">
        <v>804</v>
      </c>
      <c r="AA40" s="635" t="s">
        <v>486</v>
      </c>
      <c r="AB40" s="905"/>
    </row>
    <row r="41" spans="1:28" x14ac:dyDescent="0.2">
      <c r="A41" s="316"/>
      <c r="B41" s="596"/>
      <c r="C41" s="318">
        <f>'Series 2700 Input'!J41</f>
        <v>0</v>
      </c>
      <c r="D41" s="562"/>
      <c r="E41" s="812"/>
      <c r="F41" s="812"/>
      <c r="G41" s="812"/>
      <c r="H41" s="813"/>
      <c r="I41" s="814"/>
      <c r="J41" s="814"/>
      <c r="K41" s="814"/>
      <c r="L41" s="814"/>
      <c r="M41" s="812"/>
      <c r="N41" s="812"/>
      <c r="O41" s="812"/>
      <c r="P41" s="813"/>
      <c r="Q41" s="817"/>
      <c r="R41" s="817"/>
      <c r="S41" s="817"/>
      <c r="T41" s="814"/>
      <c r="U41" s="813"/>
      <c r="V41" s="813"/>
      <c r="W41" s="813"/>
      <c r="X41" s="813"/>
      <c r="Y41" s="814"/>
      <c r="Z41" s="814"/>
      <c r="AA41" s="814"/>
      <c r="AB41" s="814"/>
    </row>
    <row r="42" spans="1:28" ht="25.5" x14ac:dyDescent="0.2">
      <c r="A42" s="316" t="s">
        <v>3495</v>
      </c>
      <c r="B42" s="558" t="s">
        <v>3496</v>
      </c>
      <c r="C42" s="318">
        <f>'Series 2700 Input'!J42</f>
        <v>0</v>
      </c>
      <c r="D42" s="562" t="s">
        <v>30</v>
      </c>
      <c r="E42" s="812">
        <v>100.04</v>
      </c>
      <c r="F42" s="812">
        <v>87.6</v>
      </c>
      <c r="G42" s="812">
        <v>87.6</v>
      </c>
      <c r="H42" s="813">
        <f t="shared" si="60"/>
        <v>0</v>
      </c>
      <c r="I42" s="814">
        <v>30</v>
      </c>
      <c r="J42" s="814">
        <v>30</v>
      </c>
      <c r="K42" s="814">
        <v>30</v>
      </c>
      <c r="L42" s="814">
        <f t="shared" si="61"/>
        <v>0</v>
      </c>
      <c r="M42" s="812">
        <v>50.1</v>
      </c>
      <c r="N42" s="812">
        <v>50.1</v>
      </c>
      <c r="O42" s="812">
        <v>50.1</v>
      </c>
      <c r="P42" s="813">
        <f t="shared" si="62"/>
        <v>0</v>
      </c>
      <c r="Q42" s="817">
        <v>25</v>
      </c>
      <c r="R42" s="817">
        <v>25</v>
      </c>
      <c r="S42" s="817">
        <v>25</v>
      </c>
      <c r="T42" s="814">
        <f t="shared" si="63"/>
        <v>0</v>
      </c>
      <c r="U42" s="813">
        <v>57.27</v>
      </c>
      <c r="V42" s="813">
        <v>57.27</v>
      </c>
      <c r="W42" s="813">
        <v>50.25</v>
      </c>
      <c r="X42" s="813">
        <f t="shared" si="64"/>
        <v>0</v>
      </c>
      <c r="Y42" s="814">
        <v>45</v>
      </c>
      <c r="Z42" s="814">
        <v>40</v>
      </c>
      <c r="AA42" s="814">
        <v>40</v>
      </c>
      <c r="AB42" s="814">
        <f t="shared" si="65"/>
        <v>0</v>
      </c>
    </row>
    <row r="43" spans="1:28" x14ac:dyDescent="0.2">
      <c r="A43" s="316"/>
      <c r="B43" s="596"/>
      <c r="C43" s="330">
        <f>'Series 2700 Input'!J43</f>
        <v>0</v>
      </c>
      <c r="D43" s="562"/>
      <c r="E43" s="812"/>
      <c r="F43" s="812"/>
      <c r="G43" s="812"/>
      <c r="H43" s="813"/>
      <c r="I43" s="814"/>
      <c r="J43" s="814"/>
      <c r="K43" s="814"/>
      <c r="L43" s="814"/>
      <c r="M43" s="812"/>
      <c r="N43" s="812"/>
      <c r="O43" s="812"/>
      <c r="P43" s="813"/>
      <c r="Q43" s="817"/>
      <c r="R43" s="817"/>
      <c r="S43" s="817"/>
      <c r="T43" s="814"/>
      <c r="U43" s="813"/>
      <c r="V43" s="813"/>
      <c r="W43" s="813"/>
      <c r="X43" s="813"/>
      <c r="Y43" s="814"/>
      <c r="Z43" s="814"/>
      <c r="AA43" s="814"/>
      <c r="AB43" s="814"/>
    </row>
    <row r="44" spans="1:28" ht="25.5" x14ac:dyDescent="0.2">
      <c r="A44" s="316" t="s">
        <v>3497</v>
      </c>
      <c r="B44" s="558" t="s">
        <v>3498</v>
      </c>
      <c r="C44" s="318">
        <f>'Series 2700 Input'!J44</f>
        <v>0</v>
      </c>
      <c r="D44" s="562" t="s">
        <v>30</v>
      </c>
      <c r="E44" s="812">
        <v>119.83</v>
      </c>
      <c r="F44" s="812">
        <v>109.4</v>
      </c>
      <c r="G44" s="812">
        <v>109.4</v>
      </c>
      <c r="H44" s="813">
        <f t="shared" si="60"/>
        <v>0</v>
      </c>
      <c r="I44" s="814">
        <v>30</v>
      </c>
      <c r="J44" s="814">
        <v>30</v>
      </c>
      <c r="K44" s="814">
        <v>30</v>
      </c>
      <c r="L44" s="814">
        <f t="shared" si="61"/>
        <v>0</v>
      </c>
      <c r="M44" s="812">
        <v>69.09</v>
      </c>
      <c r="N44" s="812">
        <v>69.09</v>
      </c>
      <c r="O44" s="812">
        <v>69.09</v>
      </c>
      <c r="P44" s="813">
        <f t="shared" si="62"/>
        <v>0</v>
      </c>
      <c r="Q44" s="817">
        <v>30</v>
      </c>
      <c r="R44" s="817">
        <v>30</v>
      </c>
      <c r="S44" s="817">
        <v>30</v>
      </c>
      <c r="T44" s="814">
        <f t="shared" si="63"/>
        <v>0</v>
      </c>
      <c r="U44" s="813">
        <v>102.73</v>
      </c>
      <c r="V44" s="813">
        <v>102.73</v>
      </c>
      <c r="W44" s="813">
        <v>91.57</v>
      </c>
      <c r="X44" s="813">
        <f t="shared" si="64"/>
        <v>0</v>
      </c>
      <c r="Y44" s="814">
        <v>50</v>
      </c>
      <c r="Z44" s="814">
        <v>45</v>
      </c>
      <c r="AA44" s="814">
        <v>45</v>
      </c>
      <c r="AB44" s="814">
        <f t="shared" si="65"/>
        <v>0</v>
      </c>
    </row>
    <row r="45" spans="1:28" x14ac:dyDescent="0.2">
      <c r="A45" s="316"/>
      <c r="B45" s="558"/>
      <c r="C45" s="318">
        <f>'Series 2700 Input'!J45</f>
        <v>0</v>
      </c>
      <c r="D45" s="562"/>
      <c r="E45" s="812"/>
      <c r="F45" s="812"/>
      <c r="G45" s="812"/>
      <c r="H45" s="813"/>
      <c r="I45" s="814"/>
      <c r="J45" s="814"/>
      <c r="K45" s="814"/>
      <c r="L45" s="814"/>
      <c r="M45" s="812"/>
      <c r="N45" s="812"/>
      <c r="O45" s="812"/>
      <c r="P45" s="813"/>
      <c r="Q45" s="817"/>
      <c r="R45" s="817"/>
      <c r="S45" s="817"/>
      <c r="T45" s="814"/>
      <c r="U45" s="813"/>
      <c r="V45" s="813"/>
      <c r="W45" s="813"/>
      <c r="X45" s="813"/>
      <c r="Y45" s="814"/>
      <c r="Z45" s="814"/>
      <c r="AA45" s="814"/>
      <c r="AB45" s="814"/>
    </row>
    <row r="46" spans="1:28" ht="40.5" customHeight="1" x14ac:dyDescent="0.2">
      <c r="A46" s="316" t="s">
        <v>3499</v>
      </c>
      <c r="B46" s="558" t="s">
        <v>3500</v>
      </c>
      <c r="C46" s="318">
        <f>'Series 2700 Input'!J46</f>
        <v>0</v>
      </c>
      <c r="D46" s="562" t="s">
        <v>30</v>
      </c>
      <c r="E46" s="812">
        <v>168.23</v>
      </c>
      <c r="F46" s="812">
        <v>153.15</v>
      </c>
      <c r="G46" s="812">
        <v>153.15</v>
      </c>
      <c r="H46" s="813">
        <f t="shared" si="60"/>
        <v>0</v>
      </c>
      <c r="I46" s="814">
        <v>30</v>
      </c>
      <c r="J46" s="814">
        <v>30</v>
      </c>
      <c r="K46" s="814">
        <v>30</v>
      </c>
      <c r="L46" s="814">
        <f t="shared" si="61"/>
        <v>0</v>
      </c>
      <c r="M46" s="812">
        <v>100.19</v>
      </c>
      <c r="N46" s="812">
        <v>100.19</v>
      </c>
      <c r="O46" s="812">
        <v>100.19</v>
      </c>
      <c r="P46" s="813">
        <f t="shared" si="62"/>
        <v>0</v>
      </c>
      <c r="Q46" s="817">
        <v>50</v>
      </c>
      <c r="R46" s="817">
        <v>50</v>
      </c>
      <c r="S46" s="817">
        <v>50</v>
      </c>
      <c r="T46" s="814">
        <f t="shared" si="63"/>
        <v>0</v>
      </c>
      <c r="U46" s="813">
        <v>184.55</v>
      </c>
      <c r="V46" s="813">
        <v>184.55</v>
      </c>
      <c r="W46" s="813">
        <v>165.95</v>
      </c>
      <c r="X46" s="813">
        <f t="shared" si="64"/>
        <v>0</v>
      </c>
      <c r="Y46" s="814">
        <v>65</v>
      </c>
      <c r="Z46" s="814">
        <v>60</v>
      </c>
      <c r="AA46" s="814">
        <v>60</v>
      </c>
      <c r="AB46" s="814">
        <f t="shared" si="65"/>
        <v>0</v>
      </c>
    </row>
    <row r="47" spans="1:28" x14ac:dyDescent="0.2">
      <c r="A47" s="316"/>
      <c r="B47" s="558"/>
      <c r="C47" s="318">
        <f>'Series 2700 Input'!J47</f>
        <v>0</v>
      </c>
      <c r="D47" s="562"/>
      <c r="E47" s="812"/>
      <c r="F47" s="812"/>
      <c r="G47" s="812"/>
      <c r="H47" s="813"/>
      <c r="I47" s="814"/>
      <c r="J47" s="814"/>
      <c r="K47" s="814"/>
      <c r="L47" s="814"/>
      <c r="M47" s="812"/>
      <c r="N47" s="812"/>
      <c r="O47" s="812"/>
      <c r="P47" s="813"/>
      <c r="Q47" s="817"/>
      <c r="R47" s="817"/>
      <c r="S47" s="817"/>
      <c r="T47" s="814"/>
      <c r="U47" s="813"/>
      <c r="V47" s="813"/>
      <c r="W47" s="813"/>
      <c r="X47" s="813"/>
      <c r="Y47" s="814"/>
      <c r="Z47" s="814"/>
      <c r="AA47" s="814"/>
      <c r="AB47" s="814"/>
    </row>
    <row r="48" spans="1:28" ht="25.5" x14ac:dyDescent="0.2">
      <c r="A48" s="316" t="s">
        <v>3501</v>
      </c>
      <c r="B48" s="558" t="s">
        <v>3502</v>
      </c>
      <c r="C48" s="318">
        <f>'Series 2700 Input'!J48</f>
        <v>0</v>
      </c>
      <c r="D48" s="562" t="s">
        <v>30</v>
      </c>
      <c r="E48" s="812">
        <v>211.14</v>
      </c>
      <c r="F48" s="812">
        <v>192.77</v>
      </c>
      <c r="G48" s="812">
        <v>192.77</v>
      </c>
      <c r="H48" s="813">
        <f t="shared" si="60"/>
        <v>0</v>
      </c>
      <c r="I48" s="814">
        <v>30</v>
      </c>
      <c r="J48" s="814">
        <v>30</v>
      </c>
      <c r="K48" s="814">
        <v>30</v>
      </c>
      <c r="L48" s="814">
        <f t="shared" si="61"/>
        <v>0</v>
      </c>
      <c r="M48" s="812">
        <v>186.58</v>
      </c>
      <c r="N48" s="812">
        <v>186.58</v>
      </c>
      <c r="O48" s="812">
        <v>186.58</v>
      </c>
      <c r="P48" s="813">
        <f t="shared" si="62"/>
        <v>0</v>
      </c>
      <c r="Q48" s="817">
        <v>85</v>
      </c>
      <c r="R48" s="817">
        <v>85</v>
      </c>
      <c r="S48" s="817">
        <v>85</v>
      </c>
      <c r="T48" s="814">
        <f t="shared" si="63"/>
        <v>0</v>
      </c>
      <c r="U48" s="813">
        <v>290</v>
      </c>
      <c r="V48" s="813">
        <v>290</v>
      </c>
      <c r="W48" s="813">
        <v>261.82</v>
      </c>
      <c r="X48" s="813">
        <f t="shared" si="64"/>
        <v>0</v>
      </c>
      <c r="Y48" s="814">
        <v>250</v>
      </c>
      <c r="Z48" s="814">
        <v>250</v>
      </c>
      <c r="AA48" s="814">
        <v>250</v>
      </c>
      <c r="AB48" s="814">
        <f t="shared" si="65"/>
        <v>0</v>
      </c>
    </row>
    <row r="49" spans="1:28" x14ac:dyDescent="0.2">
      <c r="A49" s="316"/>
      <c r="B49" s="558"/>
      <c r="C49" s="318">
        <f>'Series 2700 Input'!J49</f>
        <v>0</v>
      </c>
      <c r="D49" s="562"/>
      <c r="E49" s="812"/>
      <c r="F49" s="812"/>
      <c r="G49" s="812"/>
      <c r="H49" s="813"/>
      <c r="I49" s="814"/>
      <c r="J49" s="814"/>
      <c r="K49" s="814"/>
      <c r="L49" s="814"/>
      <c r="M49" s="812"/>
      <c r="N49" s="812"/>
      <c r="O49" s="812"/>
      <c r="P49" s="813"/>
      <c r="Q49" s="817"/>
      <c r="R49" s="817"/>
      <c r="S49" s="817"/>
      <c r="T49" s="814"/>
      <c r="U49" s="813"/>
      <c r="V49" s="813"/>
      <c r="W49" s="813"/>
      <c r="X49" s="813"/>
      <c r="Y49" s="814"/>
      <c r="Z49" s="814"/>
      <c r="AA49" s="814"/>
      <c r="AB49" s="814"/>
    </row>
    <row r="50" spans="1:28" ht="25.5" x14ac:dyDescent="0.2">
      <c r="A50" s="316" t="s">
        <v>3503</v>
      </c>
      <c r="B50" s="558" t="s">
        <v>3504</v>
      </c>
      <c r="C50" s="318">
        <f>'Series 2700 Input'!J50</f>
        <v>0</v>
      </c>
      <c r="D50" s="562" t="s">
        <v>30</v>
      </c>
      <c r="E50" s="812">
        <v>245.7</v>
      </c>
      <c r="F50" s="812">
        <v>222.01</v>
      </c>
      <c r="G50" s="812">
        <v>222.01</v>
      </c>
      <c r="H50" s="813">
        <f t="shared" si="60"/>
        <v>0</v>
      </c>
      <c r="I50" s="814">
        <v>30</v>
      </c>
      <c r="J50" s="814">
        <v>30</v>
      </c>
      <c r="K50" s="814">
        <v>30</v>
      </c>
      <c r="L50" s="814">
        <f t="shared" si="61"/>
        <v>0</v>
      </c>
      <c r="M50" s="812">
        <v>418.16</v>
      </c>
      <c r="N50" s="812">
        <v>418.16</v>
      </c>
      <c r="O50" s="812">
        <v>418.16</v>
      </c>
      <c r="P50" s="813">
        <f t="shared" si="62"/>
        <v>0</v>
      </c>
      <c r="Q50" s="817">
        <v>100</v>
      </c>
      <c r="R50" s="817">
        <v>100</v>
      </c>
      <c r="S50" s="817">
        <v>100</v>
      </c>
      <c r="T50" s="814">
        <f t="shared" si="63"/>
        <v>0</v>
      </c>
      <c r="U50" s="813">
        <v>430</v>
      </c>
      <c r="V50" s="813">
        <v>430</v>
      </c>
      <c r="W50" s="813">
        <v>389.09</v>
      </c>
      <c r="X50" s="813">
        <f t="shared" si="64"/>
        <v>0</v>
      </c>
      <c r="Y50" s="814">
        <v>270</v>
      </c>
      <c r="Z50" s="814">
        <v>270</v>
      </c>
      <c r="AA50" s="814">
        <v>270</v>
      </c>
      <c r="AB50" s="814">
        <f t="shared" si="65"/>
        <v>0</v>
      </c>
    </row>
    <row r="51" spans="1:28" x14ac:dyDescent="0.2">
      <c r="A51" s="316"/>
      <c r="B51" s="558"/>
      <c r="C51" s="318">
        <f>'Series 2700 Input'!J51</f>
        <v>0</v>
      </c>
      <c r="D51" s="562"/>
      <c r="E51" s="812"/>
      <c r="F51" s="812"/>
      <c r="G51" s="812"/>
      <c r="H51" s="813"/>
      <c r="I51" s="814"/>
      <c r="J51" s="814"/>
      <c r="K51" s="814"/>
      <c r="L51" s="814"/>
      <c r="M51" s="812"/>
      <c r="N51" s="812"/>
      <c r="O51" s="812"/>
      <c r="P51" s="813"/>
      <c r="Q51" s="817"/>
      <c r="R51" s="817"/>
      <c r="S51" s="817"/>
      <c r="T51" s="814"/>
      <c r="U51" s="813"/>
      <c r="V51" s="813"/>
      <c r="W51" s="813"/>
      <c r="X51" s="813"/>
      <c r="Y51" s="814"/>
      <c r="Z51" s="814"/>
      <c r="AA51" s="814"/>
      <c r="AB51" s="814"/>
    </row>
    <row r="52" spans="1:28" ht="25.5" x14ac:dyDescent="0.2">
      <c r="A52" s="316" t="s">
        <v>3505</v>
      </c>
      <c r="B52" s="558" t="s">
        <v>3506</v>
      </c>
      <c r="C52" s="318">
        <f>'Series 2700 Input'!J52</f>
        <v>0</v>
      </c>
      <c r="D52" s="562" t="s">
        <v>30</v>
      </c>
      <c r="E52" s="812">
        <v>180.91</v>
      </c>
      <c r="F52" s="812">
        <v>131.16</v>
      </c>
      <c r="G52" s="812">
        <v>131.16</v>
      </c>
      <c r="H52" s="813">
        <f t="shared" si="60"/>
        <v>0</v>
      </c>
      <c r="I52" s="814">
        <v>30</v>
      </c>
      <c r="J52" s="814">
        <v>30</v>
      </c>
      <c r="K52" s="814">
        <v>30</v>
      </c>
      <c r="L52" s="814">
        <f t="shared" si="61"/>
        <v>0</v>
      </c>
      <c r="M52" s="812">
        <v>59.17</v>
      </c>
      <c r="N52" s="812">
        <v>59.17</v>
      </c>
      <c r="O52" s="812">
        <v>59.17</v>
      </c>
      <c r="P52" s="813">
        <f t="shared" si="62"/>
        <v>0</v>
      </c>
      <c r="Q52" s="817">
        <v>25</v>
      </c>
      <c r="R52" s="817">
        <v>25</v>
      </c>
      <c r="S52" s="817">
        <v>25</v>
      </c>
      <c r="T52" s="814">
        <f t="shared" si="63"/>
        <v>0</v>
      </c>
      <c r="U52" s="813">
        <v>148.18</v>
      </c>
      <c r="V52" s="813">
        <v>148.18</v>
      </c>
      <c r="W52" s="813">
        <v>132.88999999999999</v>
      </c>
      <c r="X52" s="813">
        <f t="shared" si="64"/>
        <v>0</v>
      </c>
      <c r="Y52" s="814">
        <v>45</v>
      </c>
      <c r="Z52" s="814">
        <v>40</v>
      </c>
      <c r="AA52" s="814">
        <v>40</v>
      </c>
      <c r="AB52" s="814">
        <f t="shared" si="65"/>
        <v>0</v>
      </c>
    </row>
    <row r="53" spans="1:28" x14ac:dyDescent="0.2">
      <c r="A53" s="316"/>
      <c r="B53" s="596"/>
      <c r="C53" s="330">
        <f>'Series 2700 Input'!J53</f>
        <v>0</v>
      </c>
      <c r="D53" s="562"/>
      <c r="E53" s="812"/>
      <c r="F53" s="812"/>
      <c r="G53" s="812"/>
      <c r="H53" s="813"/>
      <c r="I53" s="814"/>
      <c r="J53" s="814"/>
      <c r="K53" s="814"/>
      <c r="L53" s="814"/>
      <c r="M53" s="812"/>
      <c r="N53" s="812"/>
      <c r="O53" s="812"/>
      <c r="P53" s="813"/>
      <c r="Q53" s="817"/>
      <c r="R53" s="817"/>
      <c r="S53" s="817"/>
      <c r="T53" s="814"/>
      <c r="U53" s="813"/>
      <c r="V53" s="813"/>
      <c r="W53" s="813"/>
      <c r="X53" s="813"/>
      <c r="Y53" s="814"/>
      <c r="Z53" s="814"/>
      <c r="AA53" s="814"/>
      <c r="AB53" s="814"/>
    </row>
    <row r="54" spans="1:28" ht="38.25" x14ac:dyDescent="0.2">
      <c r="A54" s="316" t="s">
        <v>3507</v>
      </c>
      <c r="B54" s="558" t="s">
        <v>3508</v>
      </c>
      <c r="C54" s="318">
        <f>'Series 2700 Input'!J54</f>
        <v>0</v>
      </c>
      <c r="D54" s="562" t="s">
        <v>30</v>
      </c>
      <c r="E54" s="812">
        <v>209.18</v>
      </c>
      <c r="F54" s="812">
        <v>167.73</v>
      </c>
      <c r="G54" s="812">
        <v>167.73</v>
      </c>
      <c r="H54" s="813">
        <f t="shared" si="60"/>
        <v>0</v>
      </c>
      <c r="I54" s="814">
        <v>30</v>
      </c>
      <c r="J54" s="814">
        <v>30</v>
      </c>
      <c r="K54" s="814">
        <v>30</v>
      </c>
      <c r="L54" s="814">
        <f t="shared" si="61"/>
        <v>0</v>
      </c>
      <c r="M54" s="812">
        <v>93.29</v>
      </c>
      <c r="N54" s="812">
        <v>93.29</v>
      </c>
      <c r="O54" s="812">
        <v>93.29</v>
      </c>
      <c r="P54" s="813">
        <f t="shared" si="62"/>
        <v>0</v>
      </c>
      <c r="Q54" s="817">
        <v>30</v>
      </c>
      <c r="R54" s="817">
        <v>30</v>
      </c>
      <c r="S54" s="817">
        <v>30</v>
      </c>
      <c r="T54" s="814">
        <f t="shared" si="63"/>
        <v>0</v>
      </c>
      <c r="U54" s="813">
        <v>207.27</v>
      </c>
      <c r="V54" s="813">
        <v>207.27</v>
      </c>
      <c r="W54" s="813">
        <v>186.61</v>
      </c>
      <c r="X54" s="813">
        <f t="shared" si="64"/>
        <v>0</v>
      </c>
      <c r="Y54" s="814">
        <v>50</v>
      </c>
      <c r="Z54" s="814">
        <v>45</v>
      </c>
      <c r="AA54" s="814">
        <v>45</v>
      </c>
      <c r="AB54" s="814">
        <f t="shared" si="65"/>
        <v>0</v>
      </c>
    </row>
    <row r="55" spans="1:28" x14ac:dyDescent="0.2">
      <c r="A55" s="316"/>
      <c r="B55" s="558"/>
      <c r="C55" s="318">
        <f>'Series 2700 Input'!J55</f>
        <v>0</v>
      </c>
      <c r="D55" s="562"/>
      <c r="E55" s="812"/>
      <c r="F55" s="812"/>
      <c r="G55" s="812"/>
      <c r="H55" s="813"/>
      <c r="I55" s="814"/>
      <c r="J55" s="814"/>
      <c r="K55" s="814"/>
      <c r="L55" s="814"/>
      <c r="M55" s="812"/>
      <c r="N55" s="812"/>
      <c r="O55" s="812"/>
      <c r="P55" s="813"/>
      <c r="Q55" s="817"/>
      <c r="R55" s="817"/>
      <c r="S55" s="817"/>
      <c r="T55" s="814"/>
      <c r="U55" s="813"/>
      <c r="V55" s="813"/>
      <c r="W55" s="813"/>
      <c r="X55" s="813"/>
      <c r="Y55" s="814"/>
      <c r="Z55" s="814"/>
      <c r="AA55" s="814"/>
      <c r="AB55" s="814"/>
    </row>
    <row r="56" spans="1:28" ht="38.25" x14ac:dyDescent="0.2">
      <c r="A56" s="316" t="s">
        <v>3509</v>
      </c>
      <c r="B56" s="558" t="s">
        <v>3510</v>
      </c>
      <c r="C56" s="318">
        <f>'Series 2700 Input'!J56</f>
        <v>0</v>
      </c>
      <c r="D56" s="562" t="s">
        <v>30</v>
      </c>
      <c r="E56" s="812">
        <v>237.46</v>
      </c>
      <c r="F56" s="812">
        <v>206.38</v>
      </c>
      <c r="G56" s="812">
        <v>206.38</v>
      </c>
      <c r="H56" s="813">
        <f t="shared" si="60"/>
        <v>0</v>
      </c>
      <c r="I56" s="814">
        <v>30</v>
      </c>
      <c r="J56" s="814">
        <v>30</v>
      </c>
      <c r="K56" s="814">
        <v>30</v>
      </c>
      <c r="L56" s="814">
        <f t="shared" si="61"/>
        <v>0</v>
      </c>
      <c r="M56" s="812">
        <v>148.59</v>
      </c>
      <c r="N56" s="812">
        <v>148.59</v>
      </c>
      <c r="O56" s="812">
        <v>148.59</v>
      </c>
      <c r="P56" s="813">
        <f t="shared" si="62"/>
        <v>0</v>
      </c>
      <c r="Q56" s="817">
        <v>50</v>
      </c>
      <c r="R56" s="817">
        <v>50</v>
      </c>
      <c r="S56" s="817">
        <v>50</v>
      </c>
      <c r="T56" s="814">
        <f t="shared" si="63"/>
        <v>0</v>
      </c>
      <c r="U56" s="813">
        <v>320.91000000000003</v>
      </c>
      <c r="V56" s="813">
        <v>320.91000000000003</v>
      </c>
      <c r="W56" s="813">
        <v>289.92</v>
      </c>
      <c r="X56" s="813">
        <f t="shared" si="64"/>
        <v>0</v>
      </c>
      <c r="Y56" s="814">
        <v>65</v>
      </c>
      <c r="Z56" s="814">
        <v>60</v>
      </c>
      <c r="AA56" s="814">
        <v>60</v>
      </c>
      <c r="AB56" s="814">
        <f t="shared" si="65"/>
        <v>0</v>
      </c>
    </row>
    <row r="57" spans="1:28" x14ac:dyDescent="0.2">
      <c r="A57" s="316"/>
      <c r="B57" s="558"/>
      <c r="C57" s="318">
        <f>'Series 2700 Input'!J57</f>
        <v>0</v>
      </c>
      <c r="D57" s="562"/>
      <c r="E57" s="812"/>
      <c r="F57" s="812"/>
      <c r="G57" s="812"/>
      <c r="H57" s="813"/>
      <c r="I57" s="814"/>
      <c r="J57" s="814"/>
      <c r="K57" s="814"/>
      <c r="L57" s="814"/>
      <c r="M57" s="812"/>
      <c r="N57" s="812"/>
      <c r="O57" s="812"/>
      <c r="P57" s="813"/>
      <c r="Q57" s="817"/>
      <c r="R57" s="817"/>
      <c r="S57" s="817"/>
      <c r="T57" s="814"/>
      <c r="U57" s="813"/>
      <c r="V57" s="813"/>
      <c r="W57" s="813"/>
      <c r="X57" s="813"/>
      <c r="Y57" s="814"/>
      <c r="Z57" s="814"/>
      <c r="AA57" s="814"/>
      <c r="AB57" s="814"/>
    </row>
    <row r="58" spans="1:28" ht="38.25" x14ac:dyDescent="0.2">
      <c r="A58" s="316" t="s">
        <v>3511</v>
      </c>
      <c r="B58" s="558" t="s">
        <v>3512</v>
      </c>
      <c r="C58" s="318">
        <f>'Series 2700 Input'!J58</f>
        <v>0</v>
      </c>
      <c r="D58" s="562" t="s">
        <v>30</v>
      </c>
      <c r="E58" s="812">
        <v>327.98</v>
      </c>
      <c r="F58" s="812">
        <v>285.35000000000002</v>
      </c>
      <c r="G58" s="812">
        <v>285.35000000000002</v>
      </c>
      <c r="H58" s="813">
        <f t="shared" si="60"/>
        <v>0</v>
      </c>
      <c r="I58" s="814">
        <v>30</v>
      </c>
      <c r="J58" s="814">
        <v>30</v>
      </c>
      <c r="K58" s="814">
        <v>30</v>
      </c>
      <c r="L58" s="814">
        <f t="shared" si="61"/>
        <v>0</v>
      </c>
      <c r="M58" s="812">
        <v>404.36</v>
      </c>
      <c r="N58" s="812">
        <v>404.36</v>
      </c>
      <c r="O58" s="812">
        <v>404.36</v>
      </c>
      <c r="P58" s="813">
        <f t="shared" si="62"/>
        <v>0</v>
      </c>
      <c r="Q58" s="817">
        <v>85</v>
      </c>
      <c r="R58" s="817">
        <v>85</v>
      </c>
      <c r="S58" s="817">
        <v>85</v>
      </c>
      <c r="T58" s="814">
        <f t="shared" si="63"/>
        <v>0</v>
      </c>
      <c r="U58" s="813">
        <v>518.64</v>
      </c>
      <c r="V58" s="813">
        <v>518.64</v>
      </c>
      <c r="W58" s="813">
        <v>469.67</v>
      </c>
      <c r="X58" s="813">
        <f t="shared" si="64"/>
        <v>0</v>
      </c>
      <c r="Y58" s="814">
        <v>250</v>
      </c>
      <c r="Z58" s="814">
        <v>250</v>
      </c>
      <c r="AA58" s="814">
        <v>250</v>
      </c>
      <c r="AB58" s="814">
        <f t="shared" si="65"/>
        <v>0</v>
      </c>
    </row>
    <row r="59" spans="1:28" x14ac:dyDescent="0.2">
      <c r="A59" s="316"/>
      <c r="B59" s="558"/>
      <c r="C59" s="318">
        <f>'Series 2700 Input'!J59</f>
        <v>0</v>
      </c>
      <c r="D59" s="562"/>
      <c r="E59" s="812"/>
      <c r="F59" s="812"/>
      <c r="G59" s="812"/>
      <c r="H59" s="813"/>
      <c r="I59" s="814"/>
      <c r="J59" s="814"/>
      <c r="K59" s="814"/>
      <c r="L59" s="814"/>
      <c r="M59" s="812"/>
      <c r="N59" s="812"/>
      <c r="O59" s="812"/>
      <c r="P59" s="813"/>
      <c r="Q59" s="817"/>
      <c r="R59" s="817"/>
      <c r="S59" s="817"/>
      <c r="T59" s="814"/>
      <c r="U59" s="813"/>
      <c r="V59" s="813"/>
      <c r="W59" s="813"/>
      <c r="X59" s="813"/>
      <c r="Y59" s="814"/>
      <c r="Z59" s="814"/>
      <c r="AA59" s="814"/>
      <c r="AB59" s="814"/>
    </row>
    <row r="60" spans="1:28" ht="38.25" x14ac:dyDescent="0.2">
      <c r="A60" s="316" t="s">
        <v>3513</v>
      </c>
      <c r="B60" s="558" t="s">
        <v>3514</v>
      </c>
      <c r="C60" s="318">
        <f>'Series 2700 Input'!J60</f>
        <v>0</v>
      </c>
      <c r="D60" s="562" t="s">
        <v>30</v>
      </c>
      <c r="E60" s="812">
        <v>369.91</v>
      </c>
      <c r="F60" s="812">
        <v>327.27999999999997</v>
      </c>
      <c r="G60" s="812">
        <v>327.27999999999997</v>
      </c>
      <c r="H60" s="813">
        <f t="shared" si="60"/>
        <v>0</v>
      </c>
      <c r="I60" s="814">
        <v>30</v>
      </c>
      <c r="J60" s="814">
        <v>30</v>
      </c>
      <c r="K60" s="814">
        <v>30</v>
      </c>
      <c r="L60" s="814">
        <f t="shared" si="61"/>
        <v>0</v>
      </c>
      <c r="M60" s="812">
        <v>781.12</v>
      </c>
      <c r="N60" s="812">
        <v>781.12</v>
      </c>
      <c r="O60" s="812">
        <v>781.12</v>
      </c>
      <c r="P60" s="813">
        <f t="shared" si="62"/>
        <v>0</v>
      </c>
      <c r="Q60" s="817">
        <v>100</v>
      </c>
      <c r="R60" s="817">
        <v>100</v>
      </c>
      <c r="S60" s="817">
        <v>100</v>
      </c>
      <c r="T60" s="814">
        <f t="shared" si="63"/>
        <v>0</v>
      </c>
      <c r="U60" s="813">
        <v>770.91</v>
      </c>
      <c r="V60" s="813">
        <v>770.91</v>
      </c>
      <c r="W60" s="813">
        <v>699.01</v>
      </c>
      <c r="X60" s="813">
        <f t="shared" si="64"/>
        <v>0</v>
      </c>
      <c r="Y60" s="814">
        <v>270</v>
      </c>
      <c r="Z60" s="814">
        <v>270</v>
      </c>
      <c r="AA60" s="814">
        <v>270</v>
      </c>
      <c r="AB60" s="814">
        <f t="shared" si="65"/>
        <v>0</v>
      </c>
    </row>
    <row r="61" spans="1:28" x14ac:dyDescent="0.2">
      <c r="A61" s="316"/>
      <c r="B61" s="558"/>
      <c r="C61" s="318">
        <f>'Series 2700 Input'!J61</f>
        <v>0</v>
      </c>
      <c r="D61" s="562"/>
      <c r="E61" s="812"/>
      <c r="F61" s="812"/>
      <c r="G61" s="812"/>
      <c r="H61" s="813"/>
      <c r="I61" s="814"/>
      <c r="J61" s="814"/>
      <c r="K61" s="814"/>
      <c r="L61" s="814"/>
      <c r="M61" s="812"/>
      <c r="N61" s="812"/>
      <c r="O61" s="812"/>
      <c r="P61" s="813"/>
      <c r="Q61" s="817"/>
      <c r="R61" s="817"/>
      <c r="S61" s="817"/>
      <c r="T61" s="814"/>
      <c r="U61" s="813"/>
      <c r="V61" s="813"/>
      <c r="W61" s="813"/>
      <c r="X61" s="813"/>
      <c r="Y61" s="814"/>
      <c r="Z61" s="814"/>
      <c r="AA61" s="814"/>
      <c r="AB61" s="814"/>
    </row>
    <row r="62" spans="1:28" x14ac:dyDescent="0.2">
      <c r="A62" s="907"/>
      <c r="B62" s="586" t="s">
        <v>3515</v>
      </c>
      <c r="C62" s="908">
        <f>'Series 2700 Input'!J62</f>
        <v>0</v>
      </c>
      <c r="D62" s="587"/>
      <c r="E62" s="635" t="s">
        <v>803</v>
      </c>
      <c r="F62" s="589" t="s">
        <v>804</v>
      </c>
      <c r="G62" s="635" t="s">
        <v>486</v>
      </c>
      <c r="H62" s="905"/>
      <c r="I62" s="635" t="s">
        <v>803</v>
      </c>
      <c r="J62" s="589" t="s">
        <v>804</v>
      </c>
      <c r="K62" s="635" t="s">
        <v>486</v>
      </c>
      <c r="L62" s="905"/>
      <c r="M62" s="635" t="s">
        <v>803</v>
      </c>
      <c r="N62" s="589" t="s">
        <v>804</v>
      </c>
      <c r="O62" s="635" t="s">
        <v>486</v>
      </c>
      <c r="P62" s="905"/>
      <c r="Q62" s="634" t="s">
        <v>803</v>
      </c>
      <c r="R62" s="588" t="s">
        <v>804</v>
      </c>
      <c r="S62" s="634" t="s">
        <v>486</v>
      </c>
      <c r="T62" s="905"/>
      <c r="U62" s="635" t="s">
        <v>803</v>
      </c>
      <c r="V62" s="589" t="s">
        <v>804</v>
      </c>
      <c r="W62" s="635" t="s">
        <v>486</v>
      </c>
      <c r="X62" s="905"/>
      <c r="Y62" s="635" t="s">
        <v>803</v>
      </c>
      <c r="Z62" s="589" t="s">
        <v>804</v>
      </c>
      <c r="AA62" s="635" t="s">
        <v>486</v>
      </c>
      <c r="AB62" s="905"/>
    </row>
    <row r="63" spans="1:28" x14ac:dyDescent="0.2">
      <c r="A63" s="316"/>
      <c r="B63" s="597"/>
      <c r="C63" s="562">
        <f>'Series 2700 Input'!J63</f>
        <v>0</v>
      </c>
      <c r="D63" s="562"/>
      <c r="E63" s="812"/>
      <c r="F63" s="812"/>
      <c r="G63" s="812"/>
      <c r="H63" s="813"/>
      <c r="I63" s="814"/>
      <c r="J63" s="814"/>
      <c r="K63" s="814"/>
      <c r="L63" s="814"/>
      <c r="M63" s="812"/>
      <c r="N63" s="812"/>
      <c r="O63" s="812"/>
      <c r="P63" s="813"/>
      <c r="Q63" s="817"/>
      <c r="R63" s="817"/>
      <c r="S63" s="817"/>
      <c r="T63" s="814"/>
      <c r="U63" s="813"/>
      <c r="V63" s="813"/>
      <c r="W63" s="813"/>
      <c r="X63" s="813"/>
      <c r="Y63" s="814"/>
      <c r="Z63" s="814"/>
      <c r="AA63" s="814"/>
      <c r="AB63" s="814"/>
    </row>
    <row r="64" spans="1:28" ht="25.5" x14ac:dyDescent="0.2">
      <c r="A64" s="316" t="s">
        <v>3516</v>
      </c>
      <c r="B64" s="558" t="s">
        <v>3517</v>
      </c>
      <c r="C64" s="318">
        <f>'Series 2700 Input'!J64</f>
        <v>0</v>
      </c>
      <c r="D64" s="562" t="s">
        <v>30</v>
      </c>
      <c r="E64" s="812">
        <v>131.13</v>
      </c>
      <c r="F64" s="812">
        <v>112.47</v>
      </c>
      <c r="G64" s="812">
        <v>112.47</v>
      </c>
      <c r="H64" s="813">
        <f t="shared" si="60"/>
        <v>0</v>
      </c>
      <c r="I64" s="814">
        <v>50</v>
      </c>
      <c r="J64" s="814">
        <v>50</v>
      </c>
      <c r="K64" s="814">
        <v>50</v>
      </c>
      <c r="L64" s="814">
        <f t="shared" si="61"/>
        <v>0</v>
      </c>
      <c r="M64" s="812">
        <v>50.1</v>
      </c>
      <c r="N64" s="812">
        <v>50.1</v>
      </c>
      <c r="O64" s="812">
        <v>50.1</v>
      </c>
      <c r="P64" s="813">
        <f t="shared" si="62"/>
        <v>0</v>
      </c>
      <c r="Q64" s="817">
        <v>25</v>
      </c>
      <c r="R64" s="817">
        <v>25</v>
      </c>
      <c r="S64" s="817">
        <v>25</v>
      </c>
      <c r="T64" s="814">
        <f t="shared" si="63"/>
        <v>0</v>
      </c>
      <c r="U64" s="813">
        <v>91.27</v>
      </c>
      <c r="V64" s="813">
        <v>91.27</v>
      </c>
      <c r="W64" s="813">
        <v>81.150000000000006</v>
      </c>
      <c r="X64" s="813">
        <f t="shared" si="64"/>
        <v>0</v>
      </c>
      <c r="Y64" s="814">
        <v>45</v>
      </c>
      <c r="Z64" s="814">
        <v>40</v>
      </c>
      <c r="AA64" s="814">
        <v>40</v>
      </c>
      <c r="AB64" s="814">
        <f t="shared" si="65"/>
        <v>0</v>
      </c>
    </row>
    <row r="65" spans="1:28" x14ac:dyDescent="0.2">
      <c r="A65" s="316"/>
      <c r="B65" s="558"/>
      <c r="C65" s="318">
        <f>'Series 2700 Input'!J65</f>
        <v>0</v>
      </c>
      <c r="D65" s="562"/>
      <c r="E65" s="812"/>
      <c r="F65" s="812"/>
      <c r="G65" s="812"/>
      <c r="H65" s="813"/>
      <c r="I65" s="814"/>
      <c r="J65" s="814"/>
      <c r="K65" s="814"/>
      <c r="L65" s="814"/>
      <c r="M65" s="812"/>
      <c r="N65" s="812"/>
      <c r="O65" s="812"/>
      <c r="P65" s="813"/>
      <c r="Q65" s="817"/>
      <c r="R65" s="817"/>
      <c r="S65" s="817"/>
      <c r="T65" s="814"/>
      <c r="U65" s="813"/>
      <c r="V65" s="813"/>
      <c r="W65" s="813"/>
      <c r="X65" s="813"/>
      <c r="Y65" s="814"/>
      <c r="Z65" s="814"/>
      <c r="AA65" s="814"/>
      <c r="AB65" s="814"/>
    </row>
    <row r="66" spans="1:28" ht="25.5" x14ac:dyDescent="0.2">
      <c r="A66" s="316" t="s">
        <v>3518</v>
      </c>
      <c r="B66" s="558" t="s">
        <v>3519</v>
      </c>
      <c r="C66" s="318">
        <f>'Series 2700 Input'!J66</f>
        <v>0</v>
      </c>
      <c r="D66" s="562" t="s">
        <v>30</v>
      </c>
      <c r="E66" s="812">
        <v>158.59</v>
      </c>
      <c r="F66" s="812">
        <v>134.9</v>
      </c>
      <c r="G66" s="812">
        <v>134.9</v>
      </c>
      <c r="H66" s="813">
        <f t="shared" si="60"/>
        <v>0</v>
      </c>
      <c r="I66" s="814">
        <v>50</v>
      </c>
      <c r="J66" s="814">
        <v>50</v>
      </c>
      <c r="K66" s="814">
        <v>50</v>
      </c>
      <c r="L66" s="814">
        <f t="shared" si="61"/>
        <v>0</v>
      </c>
      <c r="M66" s="812">
        <v>69.09</v>
      </c>
      <c r="N66" s="812">
        <v>69.09</v>
      </c>
      <c r="O66" s="812">
        <v>69.09</v>
      </c>
      <c r="P66" s="813">
        <f t="shared" si="62"/>
        <v>0</v>
      </c>
      <c r="Q66" s="817">
        <v>30</v>
      </c>
      <c r="R66" s="817">
        <v>30</v>
      </c>
      <c r="S66" s="817">
        <v>30</v>
      </c>
      <c r="T66" s="814">
        <f t="shared" si="63"/>
        <v>0</v>
      </c>
      <c r="U66" s="813">
        <v>145.82</v>
      </c>
      <c r="V66" s="813">
        <v>145.82</v>
      </c>
      <c r="W66" s="813">
        <v>130.75</v>
      </c>
      <c r="X66" s="813">
        <f t="shared" si="64"/>
        <v>0</v>
      </c>
      <c r="Y66" s="814">
        <v>50</v>
      </c>
      <c r="Z66" s="814">
        <v>45</v>
      </c>
      <c r="AA66" s="814">
        <v>45</v>
      </c>
      <c r="AB66" s="814">
        <f t="shared" si="65"/>
        <v>0</v>
      </c>
    </row>
    <row r="67" spans="1:28" x14ac:dyDescent="0.2">
      <c r="A67" s="316"/>
      <c r="B67" s="558"/>
      <c r="C67" s="318">
        <f>'Series 2700 Input'!J67</f>
        <v>0</v>
      </c>
      <c r="D67" s="562"/>
      <c r="E67" s="812"/>
      <c r="F67" s="812"/>
      <c r="G67" s="812"/>
      <c r="H67" s="813"/>
      <c r="I67" s="814"/>
      <c r="J67" s="814"/>
      <c r="K67" s="814"/>
      <c r="L67" s="814"/>
      <c r="M67" s="812"/>
      <c r="N67" s="812"/>
      <c r="O67" s="812"/>
      <c r="P67" s="813"/>
      <c r="Q67" s="817"/>
      <c r="R67" s="817"/>
      <c r="S67" s="817"/>
      <c r="T67" s="814"/>
      <c r="U67" s="813"/>
      <c r="V67" s="813"/>
      <c r="W67" s="813"/>
      <c r="X67" s="813"/>
      <c r="Y67" s="814"/>
      <c r="Z67" s="814"/>
      <c r="AA67" s="814"/>
      <c r="AB67" s="814"/>
    </row>
    <row r="68" spans="1:28" ht="25.5" x14ac:dyDescent="0.2">
      <c r="A68" s="316" t="s">
        <v>3520</v>
      </c>
      <c r="B68" s="558" t="s">
        <v>3521</v>
      </c>
      <c r="C68" s="318">
        <f>'Series 2700 Input'!J68</f>
        <v>0</v>
      </c>
      <c r="D68" s="562" t="s">
        <v>30</v>
      </c>
      <c r="E68" s="812">
        <v>209.67</v>
      </c>
      <c r="F68" s="812">
        <v>178.58</v>
      </c>
      <c r="G68" s="812">
        <v>178.58</v>
      </c>
      <c r="H68" s="813">
        <f t="shared" si="60"/>
        <v>0</v>
      </c>
      <c r="I68" s="814">
        <v>50</v>
      </c>
      <c r="J68" s="814">
        <v>50</v>
      </c>
      <c r="K68" s="814">
        <v>50</v>
      </c>
      <c r="L68" s="814">
        <f t="shared" si="61"/>
        <v>0</v>
      </c>
      <c r="M68" s="812">
        <v>100.19</v>
      </c>
      <c r="N68" s="812">
        <v>100.19</v>
      </c>
      <c r="O68" s="812">
        <v>100.19</v>
      </c>
      <c r="P68" s="813">
        <f t="shared" si="62"/>
        <v>0</v>
      </c>
      <c r="Q68" s="817">
        <v>50</v>
      </c>
      <c r="R68" s="817">
        <v>50</v>
      </c>
      <c r="S68" s="817">
        <v>50</v>
      </c>
      <c r="T68" s="814">
        <f t="shared" si="63"/>
        <v>0</v>
      </c>
      <c r="U68" s="813">
        <v>209.09</v>
      </c>
      <c r="V68" s="813">
        <v>209.09</v>
      </c>
      <c r="W68" s="813">
        <v>188.26</v>
      </c>
      <c r="X68" s="813">
        <f t="shared" si="64"/>
        <v>0</v>
      </c>
      <c r="Y68" s="814">
        <v>65</v>
      </c>
      <c r="Z68" s="814">
        <v>60</v>
      </c>
      <c r="AA68" s="814">
        <v>60</v>
      </c>
      <c r="AB68" s="814">
        <f t="shared" si="65"/>
        <v>0</v>
      </c>
    </row>
    <row r="69" spans="1:28" x14ac:dyDescent="0.2">
      <c r="A69" s="316"/>
      <c r="B69" s="558"/>
      <c r="C69" s="318">
        <f>'Series 2700 Input'!J69</f>
        <v>0</v>
      </c>
      <c r="D69" s="562"/>
      <c r="E69" s="812"/>
      <c r="F69" s="812"/>
      <c r="G69" s="812"/>
      <c r="H69" s="813"/>
      <c r="I69" s="814"/>
      <c r="J69" s="814"/>
      <c r="K69" s="814"/>
      <c r="L69" s="814"/>
      <c r="M69" s="812"/>
      <c r="N69" s="812"/>
      <c r="O69" s="812"/>
      <c r="P69" s="813"/>
      <c r="Q69" s="817"/>
      <c r="R69" s="817"/>
      <c r="S69" s="817"/>
      <c r="T69" s="814"/>
      <c r="U69" s="813"/>
      <c r="V69" s="813"/>
      <c r="W69" s="813"/>
      <c r="X69" s="813"/>
      <c r="Y69" s="814"/>
      <c r="Z69" s="814"/>
      <c r="AA69" s="814"/>
      <c r="AB69" s="814"/>
    </row>
    <row r="70" spans="1:28" ht="25.5" x14ac:dyDescent="0.2">
      <c r="A70" s="316" t="s">
        <v>3522</v>
      </c>
      <c r="B70" s="558" t="s">
        <v>3523</v>
      </c>
      <c r="C70" s="318">
        <f>'Series 2700 Input'!J70</f>
        <v>0</v>
      </c>
      <c r="D70" s="562" t="s">
        <v>30</v>
      </c>
      <c r="E70" s="812">
        <v>315.31</v>
      </c>
      <c r="F70" s="812">
        <v>272.69</v>
      </c>
      <c r="G70" s="812">
        <v>272.69</v>
      </c>
      <c r="H70" s="813">
        <f t="shared" si="60"/>
        <v>0</v>
      </c>
      <c r="I70" s="814">
        <v>50</v>
      </c>
      <c r="J70" s="814">
        <v>50</v>
      </c>
      <c r="K70" s="814">
        <v>50</v>
      </c>
      <c r="L70" s="814">
        <f t="shared" si="61"/>
        <v>0</v>
      </c>
      <c r="M70" s="812">
        <v>186.58</v>
      </c>
      <c r="N70" s="812">
        <v>186.58</v>
      </c>
      <c r="O70" s="812">
        <v>186.58</v>
      </c>
      <c r="P70" s="813">
        <f t="shared" si="62"/>
        <v>0</v>
      </c>
      <c r="Q70" s="817">
        <v>85</v>
      </c>
      <c r="R70" s="817">
        <v>85</v>
      </c>
      <c r="S70" s="817">
        <v>85</v>
      </c>
      <c r="T70" s="814">
        <f t="shared" si="63"/>
        <v>0</v>
      </c>
      <c r="U70" s="813">
        <v>320.91000000000003</v>
      </c>
      <c r="V70" s="813">
        <v>320.91000000000003</v>
      </c>
      <c r="W70" s="813">
        <v>289.92</v>
      </c>
      <c r="X70" s="813">
        <f t="shared" si="64"/>
        <v>0</v>
      </c>
      <c r="Y70" s="814">
        <v>250</v>
      </c>
      <c r="Z70" s="814">
        <v>250</v>
      </c>
      <c r="AA70" s="814">
        <v>250</v>
      </c>
      <c r="AB70" s="814">
        <f t="shared" si="65"/>
        <v>0</v>
      </c>
    </row>
    <row r="71" spans="1:28" x14ac:dyDescent="0.2">
      <c r="A71" s="316"/>
      <c r="B71" s="558"/>
      <c r="C71" s="318">
        <f>'Series 2700 Input'!J71</f>
        <v>0</v>
      </c>
      <c r="D71" s="562"/>
      <c r="E71" s="812"/>
      <c r="F71" s="812"/>
      <c r="G71" s="812"/>
      <c r="H71" s="813"/>
      <c r="I71" s="814"/>
      <c r="J71" s="814"/>
      <c r="K71" s="814"/>
      <c r="L71" s="814"/>
      <c r="M71" s="812"/>
      <c r="N71" s="812"/>
      <c r="O71" s="812"/>
      <c r="P71" s="813"/>
      <c r="Q71" s="817"/>
      <c r="R71" s="817"/>
      <c r="S71" s="817"/>
      <c r="T71" s="814"/>
      <c r="U71" s="813"/>
      <c r="V71" s="813"/>
      <c r="W71" s="813"/>
      <c r="X71" s="813"/>
      <c r="Y71" s="814"/>
      <c r="Z71" s="814"/>
      <c r="AA71" s="814"/>
      <c r="AB71" s="814"/>
    </row>
    <row r="72" spans="1:28" ht="25.5" x14ac:dyDescent="0.2">
      <c r="A72" s="316" t="s">
        <v>3524</v>
      </c>
      <c r="B72" s="558" t="s">
        <v>3525</v>
      </c>
      <c r="C72" s="318">
        <f>'Series 2700 Input'!J72</f>
        <v>0</v>
      </c>
      <c r="D72" s="562" t="s">
        <v>30</v>
      </c>
      <c r="E72" s="812">
        <v>363.99</v>
      </c>
      <c r="F72" s="812">
        <v>301.82</v>
      </c>
      <c r="G72" s="812">
        <v>301.82</v>
      </c>
      <c r="H72" s="813">
        <f t="shared" si="60"/>
        <v>0</v>
      </c>
      <c r="I72" s="814">
        <v>50</v>
      </c>
      <c r="J72" s="814">
        <v>50</v>
      </c>
      <c r="K72" s="814">
        <v>50</v>
      </c>
      <c r="L72" s="814">
        <f t="shared" si="61"/>
        <v>0</v>
      </c>
      <c r="M72" s="812">
        <v>418.16</v>
      </c>
      <c r="N72" s="812">
        <v>418.16</v>
      </c>
      <c r="O72" s="812">
        <v>418.16</v>
      </c>
      <c r="P72" s="813">
        <f t="shared" si="62"/>
        <v>0</v>
      </c>
      <c r="Q72" s="817">
        <v>100</v>
      </c>
      <c r="R72" s="817">
        <v>100</v>
      </c>
      <c r="S72" s="817">
        <v>100</v>
      </c>
      <c r="T72" s="814">
        <f t="shared" si="63"/>
        <v>0</v>
      </c>
      <c r="U72" s="813">
        <v>466.36</v>
      </c>
      <c r="V72" s="813">
        <v>466.36</v>
      </c>
      <c r="W72" s="813">
        <v>422.15</v>
      </c>
      <c r="X72" s="813">
        <f t="shared" si="64"/>
        <v>0</v>
      </c>
      <c r="Y72" s="814">
        <v>270</v>
      </c>
      <c r="Z72" s="814">
        <v>270</v>
      </c>
      <c r="AA72" s="814">
        <v>270</v>
      </c>
      <c r="AB72" s="814">
        <f t="shared" si="65"/>
        <v>0</v>
      </c>
    </row>
    <row r="73" spans="1:28" x14ac:dyDescent="0.2">
      <c r="A73" s="316"/>
      <c r="B73" s="558"/>
      <c r="C73" s="318">
        <f>'Series 2700 Input'!J73</f>
        <v>0</v>
      </c>
      <c r="D73" s="562"/>
      <c r="E73" s="812"/>
      <c r="F73" s="812"/>
      <c r="G73" s="812"/>
      <c r="H73" s="813"/>
      <c r="I73" s="814"/>
      <c r="J73" s="814"/>
      <c r="K73" s="814"/>
      <c r="L73" s="814"/>
      <c r="M73" s="812"/>
      <c r="N73" s="812"/>
      <c r="O73" s="812"/>
      <c r="P73" s="813"/>
      <c r="Q73" s="817"/>
      <c r="R73" s="817"/>
      <c r="S73" s="817"/>
      <c r="T73" s="814"/>
      <c r="U73" s="813"/>
      <c r="V73" s="813"/>
      <c r="W73" s="813"/>
      <c r="X73" s="813"/>
      <c r="Y73" s="814"/>
      <c r="Z73" s="814"/>
      <c r="AA73" s="814"/>
      <c r="AB73" s="814"/>
    </row>
    <row r="74" spans="1:28" ht="38.25" x14ac:dyDescent="0.2">
      <c r="A74" s="316" t="s">
        <v>3526</v>
      </c>
      <c r="B74" s="558" t="s">
        <v>3527</v>
      </c>
      <c r="C74" s="318">
        <f>'Series 2700 Input'!J74</f>
        <v>0</v>
      </c>
      <c r="D74" s="562" t="s">
        <v>30</v>
      </c>
      <c r="E74" s="812">
        <v>149.82</v>
      </c>
      <c r="F74" s="812">
        <v>131.16</v>
      </c>
      <c r="G74" s="812">
        <v>131.16</v>
      </c>
      <c r="H74" s="813">
        <f t="shared" si="60"/>
        <v>0</v>
      </c>
      <c r="I74" s="814">
        <v>50</v>
      </c>
      <c r="J74" s="814">
        <v>50</v>
      </c>
      <c r="K74" s="814">
        <v>50</v>
      </c>
      <c r="L74" s="814">
        <f t="shared" si="61"/>
        <v>0</v>
      </c>
      <c r="M74" s="812">
        <v>59.17</v>
      </c>
      <c r="N74" s="812">
        <v>59.17</v>
      </c>
      <c r="O74" s="812">
        <v>59.17</v>
      </c>
      <c r="P74" s="813">
        <f t="shared" si="62"/>
        <v>0</v>
      </c>
      <c r="Q74" s="817">
        <v>25</v>
      </c>
      <c r="R74" s="817">
        <v>25</v>
      </c>
      <c r="S74" s="817">
        <v>25</v>
      </c>
      <c r="T74" s="814">
        <f t="shared" si="63"/>
        <v>0</v>
      </c>
      <c r="U74" s="813">
        <v>173.09</v>
      </c>
      <c r="V74" s="813">
        <v>173.09</v>
      </c>
      <c r="W74" s="813">
        <v>155.54</v>
      </c>
      <c r="X74" s="813">
        <f t="shared" si="64"/>
        <v>0</v>
      </c>
      <c r="Y74" s="814">
        <v>45</v>
      </c>
      <c r="Z74" s="814">
        <v>40</v>
      </c>
      <c r="AA74" s="814">
        <v>40</v>
      </c>
      <c r="AB74" s="814">
        <f t="shared" si="65"/>
        <v>0</v>
      </c>
    </row>
    <row r="75" spans="1:28" x14ac:dyDescent="0.2">
      <c r="A75" s="316"/>
      <c r="B75" s="558"/>
      <c r="C75" s="318">
        <f>'Series 2700 Input'!J75</f>
        <v>0</v>
      </c>
      <c r="D75" s="562"/>
      <c r="E75" s="812"/>
      <c r="F75" s="812"/>
      <c r="G75" s="812"/>
      <c r="H75" s="813"/>
      <c r="I75" s="814"/>
      <c r="J75" s="814"/>
      <c r="K75" s="814"/>
      <c r="L75" s="814"/>
      <c r="M75" s="812"/>
      <c r="N75" s="812"/>
      <c r="O75" s="812"/>
      <c r="P75" s="813"/>
      <c r="Q75" s="817"/>
      <c r="R75" s="817"/>
      <c r="S75" s="817"/>
      <c r="T75" s="814"/>
      <c r="U75" s="813"/>
      <c r="V75" s="813"/>
      <c r="W75" s="813"/>
      <c r="X75" s="813"/>
      <c r="Y75" s="814"/>
      <c r="Z75" s="814"/>
      <c r="AA75" s="814"/>
      <c r="AB75" s="814"/>
    </row>
    <row r="76" spans="1:28" ht="38.25" x14ac:dyDescent="0.2">
      <c r="A76" s="316" t="s">
        <v>3528</v>
      </c>
      <c r="B76" s="558" t="s">
        <v>3529</v>
      </c>
      <c r="C76" s="318">
        <f>'Series 2700 Input'!J76</f>
        <v>0</v>
      </c>
      <c r="D76" s="562" t="s">
        <v>30</v>
      </c>
      <c r="E76" s="812">
        <v>191.42</v>
      </c>
      <c r="F76" s="812">
        <v>167.73</v>
      </c>
      <c r="G76" s="812">
        <v>167.73</v>
      </c>
      <c r="H76" s="813">
        <f t="shared" si="60"/>
        <v>0</v>
      </c>
      <c r="I76" s="814">
        <v>50</v>
      </c>
      <c r="J76" s="814">
        <v>50</v>
      </c>
      <c r="K76" s="814">
        <v>50</v>
      </c>
      <c r="L76" s="814">
        <f t="shared" si="61"/>
        <v>0</v>
      </c>
      <c r="M76" s="812">
        <v>93.29</v>
      </c>
      <c r="N76" s="812">
        <v>93.29</v>
      </c>
      <c r="O76" s="812">
        <v>93.29</v>
      </c>
      <c r="P76" s="813">
        <f t="shared" si="62"/>
        <v>0</v>
      </c>
      <c r="Q76" s="817">
        <v>30</v>
      </c>
      <c r="R76" s="817">
        <v>30</v>
      </c>
      <c r="S76" s="817">
        <v>30</v>
      </c>
      <c r="T76" s="814">
        <f t="shared" si="63"/>
        <v>0</v>
      </c>
      <c r="U76" s="813">
        <v>254.91</v>
      </c>
      <c r="V76" s="813">
        <v>254.91</v>
      </c>
      <c r="W76" s="813">
        <v>229.92</v>
      </c>
      <c r="X76" s="813">
        <f t="shared" si="64"/>
        <v>0</v>
      </c>
      <c r="Y76" s="814">
        <v>50</v>
      </c>
      <c r="Z76" s="814">
        <v>45</v>
      </c>
      <c r="AA76" s="814">
        <v>45</v>
      </c>
      <c r="AB76" s="814">
        <f t="shared" si="65"/>
        <v>0</v>
      </c>
    </row>
    <row r="77" spans="1:28" x14ac:dyDescent="0.2">
      <c r="A77" s="316"/>
      <c r="B77" s="558"/>
      <c r="C77" s="318">
        <f>'Series 2700 Input'!J77</f>
        <v>0</v>
      </c>
      <c r="D77" s="562"/>
      <c r="E77" s="812"/>
      <c r="F77" s="812"/>
      <c r="G77" s="812"/>
      <c r="H77" s="813"/>
      <c r="I77" s="814"/>
      <c r="J77" s="814"/>
      <c r="K77" s="814"/>
      <c r="L77" s="814"/>
      <c r="M77" s="812"/>
      <c r="N77" s="812"/>
      <c r="O77" s="812"/>
      <c r="P77" s="813"/>
      <c r="Q77" s="817"/>
      <c r="R77" s="817"/>
      <c r="S77" s="817"/>
      <c r="T77" s="814"/>
      <c r="U77" s="813"/>
      <c r="V77" s="813"/>
      <c r="W77" s="813"/>
      <c r="X77" s="813"/>
      <c r="Y77" s="814"/>
      <c r="Z77" s="814"/>
      <c r="AA77" s="814"/>
      <c r="AB77" s="814"/>
    </row>
    <row r="78" spans="1:28" ht="38.25" x14ac:dyDescent="0.2">
      <c r="A78" s="316" t="s">
        <v>3530</v>
      </c>
      <c r="B78" s="558" t="s">
        <v>3531</v>
      </c>
      <c r="C78" s="318">
        <f>'Series 2700 Input'!J78</f>
        <v>0</v>
      </c>
      <c r="D78" s="562" t="s">
        <v>30</v>
      </c>
      <c r="E78" s="812">
        <v>237.46</v>
      </c>
      <c r="F78" s="812">
        <v>206.38</v>
      </c>
      <c r="G78" s="812">
        <v>206.38</v>
      </c>
      <c r="H78" s="813">
        <f t="shared" si="60"/>
        <v>0</v>
      </c>
      <c r="I78" s="814">
        <v>50</v>
      </c>
      <c r="J78" s="814">
        <v>50</v>
      </c>
      <c r="K78" s="814">
        <v>50</v>
      </c>
      <c r="L78" s="814">
        <f t="shared" si="61"/>
        <v>0</v>
      </c>
      <c r="M78" s="812">
        <v>148.59</v>
      </c>
      <c r="N78" s="812">
        <v>148.59</v>
      </c>
      <c r="O78" s="812">
        <v>148.59</v>
      </c>
      <c r="P78" s="813">
        <f t="shared" si="62"/>
        <v>0</v>
      </c>
      <c r="Q78" s="817">
        <v>50</v>
      </c>
      <c r="R78" s="817">
        <v>50</v>
      </c>
      <c r="S78" s="817">
        <v>50</v>
      </c>
      <c r="T78" s="814">
        <f t="shared" si="63"/>
        <v>0</v>
      </c>
      <c r="U78" s="813">
        <v>375.45</v>
      </c>
      <c r="V78" s="813">
        <v>375.45</v>
      </c>
      <c r="W78" s="813">
        <v>339.5</v>
      </c>
      <c r="X78" s="813">
        <f t="shared" si="64"/>
        <v>0</v>
      </c>
      <c r="Y78" s="814">
        <v>65</v>
      </c>
      <c r="Z78" s="814">
        <v>60</v>
      </c>
      <c r="AA78" s="814">
        <v>60</v>
      </c>
      <c r="AB78" s="814">
        <f t="shared" si="65"/>
        <v>0</v>
      </c>
    </row>
    <row r="79" spans="1:28" x14ac:dyDescent="0.2">
      <c r="A79" s="316"/>
      <c r="B79" s="558"/>
      <c r="C79" s="318">
        <f>'Series 2700 Input'!J79</f>
        <v>0</v>
      </c>
      <c r="D79" s="562"/>
      <c r="E79" s="812"/>
      <c r="F79" s="812"/>
      <c r="G79" s="812"/>
      <c r="H79" s="813"/>
      <c r="I79" s="814"/>
      <c r="J79" s="814"/>
      <c r="K79" s="814"/>
      <c r="L79" s="814"/>
      <c r="M79" s="812"/>
      <c r="N79" s="812"/>
      <c r="O79" s="812"/>
      <c r="P79" s="813"/>
      <c r="Q79" s="817"/>
      <c r="R79" s="817"/>
      <c r="S79" s="817"/>
      <c r="T79" s="814"/>
      <c r="U79" s="813"/>
      <c r="V79" s="813"/>
      <c r="W79" s="813"/>
      <c r="X79" s="813"/>
      <c r="Y79" s="814"/>
      <c r="Z79" s="814"/>
      <c r="AA79" s="814"/>
      <c r="AB79" s="814"/>
    </row>
    <row r="80" spans="1:28" ht="38.25" x14ac:dyDescent="0.2">
      <c r="A80" s="316" t="s">
        <v>3532</v>
      </c>
      <c r="B80" s="558" t="s">
        <v>3533</v>
      </c>
      <c r="C80" s="318">
        <f>'Series 2700 Input'!J80</f>
        <v>0</v>
      </c>
      <c r="D80" s="562" t="s">
        <v>30</v>
      </c>
      <c r="E80" s="812">
        <v>366.34</v>
      </c>
      <c r="F80" s="812">
        <v>323.70999999999998</v>
      </c>
      <c r="G80" s="812">
        <v>323.70999999999998</v>
      </c>
      <c r="H80" s="813">
        <f t="shared" si="60"/>
        <v>0</v>
      </c>
      <c r="I80" s="814">
        <v>50</v>
      </c>
      <c r="J80" s="814">
        <v>50</v>
      </c>
      <c r="K80" s="814">
        <v>50</v>
      </c>
      <c r="L80" s="814">
        <f t="shared" si="61"/>
        <v>0</v>
      </c>
      <c r="M80" s="812">
        <v>404.36</v>
      </c>
      <c r="N80" s="812">
        <v>404.36</v>
      </c>
      <c r="O80" s="812">
        <v>404.36</v>
      </c>
      <c r="P80" s="813">
        <f t="shared" si="62"/>
        <v>0</v>
      </c>
      <c r="Q80" s="817">
        <v>85</v>
      </c>
      <c r="R80" s="817">
        <v>85</v>
      </c>
      <c r="S80" s="817">
        <v>85</v>
      </c>
      <c r="T80" s="814">
        <f t="shared" si="63"/>
        <v>0</v>
      </c>
      <c r="U80" s="813">
        <v>548.17999999999995</v>
      </c>
      <c r="V80" s="813">
        <v>548.17999999999995</v>
      </c>
      <c r="W80" s="813">
        <v>496.53</v>
      </c>
      <c r="X80" s="813">
        <f t="shared" si="64"/>
        <v>0</v>
      </c>
      <c r="Y80" s="814">
        <v>250</v>
      </c>
      <c r="Z80" s="814">
        <v>250</v>
      </c>
      <c r="AA80" s="814">
        <v>250</v>
      </c>
      <c r="AB80" s="814">
        <f t="shared" si="65"/>
        <v>0</v>
      </c>
    </row>
    <row r="81" spans="1:28" x14ac:dyDescent="0.2">
      <c r="A81" s="316"/>
      <c r="B81" s="558"/>
      <c r="C81" s="318">
        <f>'Series 2700 Input'!J81</f>
        <v>0</v>
      </c>
      <c r="D81" s="562"/>
      <c r="E81" s="812"/>
      <c r="F81" s="812"/>
      <c r="G81" s="812"/>
      <c r="H81" s="813"/>
      <c r="I81" s="814"/>
      <c r="J81" s="814"/>
      <c r="K81" s="814"/>
      <c r="L81" s="814"/>
      <c r="M81" s="812"/>
      <c r="N81" s="812"/>
      <c r="O81" s="812"/>
      <c r="P81" s="813"/>
      <c r="Q81" s="817"/>
      <c r="R81" s="817"/>
      <c r="S81" s="817"/>
      <c r="T81" s="814"/>
      <c r="U81" s="813"/>
      <c r="V81" s="813"/>
      <c r="W81" s="813"/>
      <c r="X81" s="813"/>
      <c r="Y81" s="814"/>
      <c r="Z81" s="814"/>
      <c r="AA81" s="814"/>
      <c r="AB81" s="814"/>
    </row>
    <row r="82" spans="1:28" ht="38.25" x14ac:dyDescent="0.2">
      <c r="A82" s="316" t="s">
        <v>3534</v>
      </c>
      <c r="B82" s="558" t="s">
        <v>3535</v>
      </c>
      <c r="C82" s="318">
        <f>'Series 2700 Input'!J82</f>
        <v>0</v>
      </c>
      <c r="D82" s="562" t="s">
        <v>30</v>
      </c>
      <c r="E82" s="812">
        <v>426.39</v>
      </c>
      <c r="F82" s="812">
        <v>364.22</v>
      </c>
      <c r="G82" s="812">
        <v>364.22</v>
      </c>
      <c r="H82" s="813">
        <f t="shared" si="60"/>
        <v>0</v>
      </c>
      <c r="I82" s="814">
        <v>50</v>
      </c>
      <c r="J82" s="814">
        <v>50</v>
      </c>
      <c r="K82" s="814">
        <v>50</v>
      </c>
      <c r="L82" s="814">
        <f t="shared" si="61"/>
        <v>0</v>
      </c>
      <c r="M82" s="812">
        <v>781.12</v>
      </c>
      <c r="N82" s="812">
        <v>781.12</v>
      </c>
      <c r="O82" s="812">
        <v>781.12</v>
      </c>
      <c r="P82" s="813">
        <f t="shared" si="62"/>
        <v>0</v>
      </c>
      <c r="Q82" s="817">
        <v>100</v>
      </c>
      <c r="R82" s="817">
        <v>100</v>
      </c>
      <c r="S82" s="817">
        <v>100</v>
      </c>
      <c r="T82" s="814">
        <f t="shared" si="63"/>
        <v>0</v>
      </c>
      <c r="U82" s="813">
        <v>807.27</v>
      </c>
      <c r="V82" s="813">
        <v>807.27</v>
      </c>
      <c r="W82" s="813">
        <v>732.06</v>
      </c>
      <c r="X82" s="813">
        <f t="shared" si="64"/>
        <v>0</v>
      </c>
      <c r="Y82" s="814">
        <v>270</v>
      </c>
      <c r="Z82" s="814">
        <v>270</v>
      </c>
      <c r="AA82" s="814">
        <v>270</v>
      </c>
      <c r="AB82" s="814">
        <f t="shared" si="65"/>
        <v>0</v>
      </c>
    </row>
    <row r="83" spans="1:28" x14ac:dyDescent="0.2">
      <c r="A83" s="316"/>
      <c r="B83" s="558"/>
      <c r="C83" s="318">
        <f>'Series 2700 Input'!J83</f>
        <v>0</v>
      </c>
      <c r="D83" s="562"/>
      <c r="E83" s="812"/>
      <c r="F83" s="812"/>
      <c r="G83" s="812"/>
      <c r="H83" s="813"/>
      <c r="I83" s="814"/>
      <c r="J83" s="814"/>
      <c r="K83" s="814"/>
      <c r="L83" s="814"/>
      <c r="M83" s="812"/>
      <c r="N83" s="812"/>
      <c r="O83" s="812"/>
      <c r="P83" s="813"/>
      <c r="Q83" s="817"/>
      <c r="R83" s="817"/>
      <c r="S83" s="817"/>
      <c r="T83" s="814"/>
      <c r="U83" s="813"/>
      <c r="V83" s="813"/>
      <c r="W83" s="813"/>
      <c r="X83" s="813"/>
      <c r="Y83" s="814"/>
      <c r="Z83" s="814"/>
      <c r="AA83" s="814"/>
      <c r="AB83" s="814"/>
    </row>
    <row r="84" spans="1:28" x14ac:dyDescent="0.2">
      <c r="A84" s="907"/>
      <c r="B84" s="586" t="s">
        <v>3536</v>
      </c>
      <c r="C84" s="908">
        <f>'Series 2700 Input'!J84</f>
        <v>0</v>
      </c>
      <c r="D84" s="587"/>
      <c r="E84" s="635" t="s">
        <v>803</v>
      </c>
      <c r="F84" s="589" t="s">
        <v>804</v>
      </c>
      <c r="G84" s="635" t="s">
        <v>486</v>
      </c>
      <c r="H84" s="905"/>
      <c r="I84" s="635" t="s">
        <v>803</v>
      </c>
      <c r="J84" s="589" t="s">
        <v>804</v>
      </c>
      <c r="K84" s="635" t="s">
        <v>486</v>
      </c>
      <c r="L84" s="905"/>
      <c r="M84" s="635" t="s">
        <v>803</v>
      </c>
      <c r="N84" s="589" t="s">
        <v>804</v>
      </c>
      <c r="O84" s="635" t="s">
        <v>486</v>
      </c>
      <c r="P84" s="905"/>
      <c r="Q84" s="634" t="s">
        <v>803</v>
      </c>
      <c r="R84" s="588" t="s">
        <v>804</v>
      </c>
      <c r="S84" s="634" t="s">
        <v>486</v>
      </c>
      <c r="T84" s="905"/>
      <c r="U84" s="635" t="s">
        <v>803</v>
      </c>
      <c r="V84" s="589" t="s">
        <v>804</v>
      </c>
      <c r="W84" s="635" t="s">
        <v>486</v>
      </c>
      <c r="X84" s="905"/>
      <c r="Y84" s="635" t="s">
        <v>803</v>
      </c>
      <c r="Z84" s="589" t="s">
        <v>804</v>
      </c>
      <c r="AA84" s="635" t="s">
        <v>486</v>
      </c>
      <c r="AB84" s="905"/>
    </row>
    <row r="85" spans="1:28" x14ac:dyDescent="0.2">
      <c r="A85" s="316"/>
      <c r="B85" s="596"/>
      <c r="C85" s="318">
        <f>'Series 2700 Input'!J85</f>
        <v>0</v>
      </c>
      <c r="D85" s="562"/>
      <c r="E85" s="812"/>
      <c r="F85" s="812"/>
      <c r="G85" s="812"/>
      <c r="H85" s="813"/>
      <c r="I85" s="814"/>
      <c r="J85" s="814"/>
      <c r="K85" s="814"/>
      <c r="L85" s="814"/>
      <c r="M85" s="812"/>
      <c r="N85" s="812"/>
      <c r="O85" s="812"/>
      <c r="P85" s="813"/>
      <c r="Q85" s="817"/>
      <c r="R85" s="817"/>
      <c r="S85" s="817"/>
      <c r="T85" s="814"/>
      <c r="U85" s="813"/>
      <c r="V85" s="813"/>
      <c r="W85" s="813"/>
      <c r="X85" s="813"/>
      <c r="Y85" s="814"/>
      <c r="Z85" s="814"/>
      <c r="AA85" s="814"/>
      <c r="AB85" s="814"/>
    </row>
    <row r="86" spans="1:28" ht="25.5" x14ac:dyDescent="0.2">
      <c r="A86" s="316" t="s">
        <v>3537</v>
      </c>
      <c r="B86" s="558" t="s">
        <v>3538</v>
      </c>
      <c r="C86" s="318">
        <f>'Series 2700 Input'!J86</f>
        <v>0</v>
      </c>
      <c r="D86" s="562" t="s">
        <v>30</v>
      </c>
      <c r="E86" s="812">
        <v>410.92</v>
      </c>
      <c r="F86" s="812">
        <v>410.92</v>
      </c>
      <c r="G86" s="812">
        <v>410.92</v>
      </c>
      <c r="H86" s="813">
        <f t="shared" si="60"/>
        <v>0</v>
      </c>
      <c r="I86" s="814">
        <v>50</v>
      </c>
      <c r="J86" s="814">
        <v>50</v>
      </c>
      <c r="K86" s="814">
        <v>50</v>
      </c>
      <c r="L86" s="814">
        <f t="shared" si="61"/>
        <v>0</v>
      </c>
      <c r="M86" s="812">
        <v>50.1</v>
      </c>
      <c r="N86" s="812">
        <v>50.1</v>
      </c>
      <c r="O86" s="812">
        <v>50.1</v>
      </c>
      <c r="P86" s="813">
        <f t="shared" si="62"/>
        <v>0</v>
      </c>
      <c r="Q86" s="817">
        <v>25</v>
      </c>
      <c r="R86" s="817">
        <v>25</v>
      </c>
      <c r="S86" s="817">
        <v>25</v>
      </c>
      <c r="T86" s="814">
        <f t="shared" si="63"/>
        <v>0</v>
      </c>
      <c r="U86" s="813">
        <v>57.27</v>
      </c>
      <c r="V86" s="813">
        <v>57.27</v>
      </c>
      <c r="W86" s="813">
        <v>50.25</v>
      </c>
      <c r="X86" s="813">
        <f t="shared" si="64"/>
        <v>0</v>
      </c>
      <c r="Y86" s="814">
        <v>45</v>
      </c>
      <c r="Z86" s="814">
        <v>40</v>
      </c>
      <c r="AA86" s="814">
        <v>40</v>
      </c>
      <c r="AB86" s="814">
        <f t="shared" si="65"/>
        <v>0</v>
      </c>
    </row>
    <row r="87" spans="1:28" x14ac:dyDescent="0.2">
      <c r="A87" s="316"/>
      <c r="B87" s="596"/>
      <c r="C87" s="330">
        <f>'Series 2700 Input'!J87</f>
        <v>0</v>
      </c>
      <c r="D87" s="562"/>
      <c r="E87" s="812"/>
      <c r="F87" s="812"/>
      <c r="G87" s="812"/>
      <c r="H87" s="813"/>
      <c r="I87" s="814"/>
      <c r="J87" s="814"/>
      <c r="K87" s="814"/>
      <c r="L87" s="814"/>
      <c r="M87" s="812"/>
      <c r="N87" s="812"/>
      <c r="O87" s="812"/>
      <c r="P87" s="813"/>
      <c r="Q87" s="817"/>
      <c r="R87" s="817"/>
      <c r="S87" s="817"/>
      <c r="T87" s="814"/>
      <c r="U87" s="813"/>
      <c r="V87" s="813"/>
      <c r="W87" s="813"/>
      <c r="X87" s="813"/>
      <c r="Y87" s="814"/>
      <c r="Z87" s="814"/>
      <c r="AA87" s="814"/>
      <c r="AB87" s="814"/>
    </row>
    <row r="88" spans="1:28" ht="25.5" x14ac:dyDescent="0.2">
      <c r="A88" s="316" t="s">
        <v>3539</v>
      </c>
      <c r="B88" s="558" t="s">
        <v>3540</v>
      </c>
      <c r="C88" s="318">
        <f>'Series 2700 Input'!J88</f>
        <v>0</v>
      </c>
      <c r="D88" s="562" t="s">
        <v>30</v>
      </c>
      <c r="E88" s="812">
        <v>425.05</v>
      </c>
      <c r="F88" s="812">
        <v>425.05</v>
      </c>
      <c r="G88" s="812">
        <v>425.05</v>
      </c>
      <c r="H88" s="813">
        <f t="shared" si="60"/>
        <v>0</v>
      </c>
      <c r="I88" s="814">
        <v>50</v>
      </c>
      <c r="J88" s="814">
        <v>50</v>
      </c>
      <c r="K88" s="814">
        <v>50</v>
      </c>
      <c r="L88" s="814">
        <f t="shared" si="61"/>
        <v>0</v>
      </c>
      <c r="M88" s="812">
        <v>69.09</v>
      </c>
      <c r="N88" s="812">
        <v>69.09</v>
      </c>
      <c r="O88" s="812">
        <v>69.09</v>
      </c>
      <c r="P88" s="813">
        <f t="shared" si="62"/>
        <v>0</v>
      </c>
      <c r="Q88" s="817">
        <v>30</v>
      </c>
      <c r="R88" s="817">
        <v>30</v>
      </c>
      <c r="S88" s="817">
        <v>30</v>
      </c>
      <c r="T88" s="814">
        <f t="shared" si="63"/>
        <v>0</v>
      </c>
      <c r="U88" s="813">
        <v>102.73</v>
      </c>
      <c r="V88" s="813">
        <v>102.73</v>
      </c>
      <c r="W88" s="813">
        <v>91.57</v>
      </c>
      <c r="X88" s="813">
        <f t="shared" si="64"/>
        <v>0</v>
      </c>
      <c r="Y88" s="814">
        <v>50</v>
      </c>
      <c r="Z88" s="814">
        <v>45</v>
      </c>
      <c r="AA88" s="814">
        <v>45</v>
      </c>
      <c r="AB88" s="814">
        <f t="shared" si="65"/>
        <v>0</v>
      </c>
    </row>
    <row r="89" spans="1:28" x14ac:dyDescent="0.2">
      <c r="A89" s="316"/>
      <c r="B89" s="558"/>
      <c r="C89" s="318">
        <f>'Series 2700 Input'!J89</f>
        <v>0</v>
      </c>
      <c r="D89" s="562"/>
      <c r="E89" s="812"/>
      <c r="F89" s="812"/>
      <c r="G89" s="812"/>
      <c r="H89" s="813"/>
      <c r="I89" s="814"/>
      <c r="J89" s="814"/>
      <c r="K89" s="814"/>
      <c r="L89" s="814"/>
      <c r="M89" s="812"/>
      <c r="N89" s="812"/>
      <c r="O89" s="812"/>
      <c r="P89" s="813"/>
      <c r="Q89" s="817"/>
      <c r="R89" s="817"/>
      <c r="S89" s="817"/>
      <c r="T89" s="814"/>
      <c r="U89" s="813"/>
      <c r="V89" s="813"/>
      <c r="W89" s="813"/>
      <c r="X89" s="813"/>
      <c r="Y89" s="814"/>
      <c r="Z89" s="814"/>
      <c r="AA89" s="814"/>
      <c r="AB89" s="814"/>
    </row>
    <row r="90" spans="1:28" ht="25.5" x14ac:dyDescent="0.2">
      <c r="A90" s="316" t="s">
        <v>3541</v>
      </c>
      <c r="B90" s="558" t="s">
        <v>3542</v>
      </c>
      <c r="C90" s="318">
        <f>'Series 2700 Input'!J90</f>
        <v>0</v>
      </c>
      <c r="D90" s="562" t="s">
        <v>30</v>
      </c>
      <c r="E90" s="812">
        <v>458.37</v>
      </c>
      <c r="F90" s="812">
        <v>458.37</v>
      </c>
      <c r="G90" s="812">
        <v>458.37</v>
      </c>
      <c r="H90" s="813">
        <f t="shared" si="60"/>
        <v>0</v>
      </c>
      <c r="I90" s="814">
        <v>50</v>
      </c>
      <c r="J90" s="814">
        <v>50</v>
      </c>
      <c r="K90" s="814">
        <v>50</v>
      </c>
      <c r="L90" s="814">
        <f t="shared" si="61"/>
        <v>0</v>
      </c>
      <c r="M90" s="812">
        <v>100.19</v>
      </c>
      <c r="N90" s="812">
        <v>100.19</v>
      </c>
      <c r="O90" s="812">
        <v>100.19</v>
      </c>
      <c r="P90" s="813">
        <f t="shared" si="62"/>
        <v>0</v>
      </c>
      <c r="Q90" s="817">
        <v>50</v>
      </c>
      <c r="R90" s="817">
        <v>50</v>
      </c>
      <c r="S90" s="817">
        <v>50</v>
      </c>
      <c r="T90" s="814">
        <f t="shared" si="63"/>
        <v>0</v>
      </c>
      <c r="U90" s="813">
        <v>184.55</v>
      </c>
      <c r="V90" s="813">
        <v>184.55</v>
      </c>
      <c r="W90" s="813">
        <v>165.95</v>
      </c>
      <c r="X90" s="813">
        <f t="shared" si="64"/>
        <v>0</v>
      </c>
      <c r="Y90" s="814">
        <v>65</v>
      </c>
      <c r="Z90" s="814">
        <v>60</v>
      </c>
      <c r="AA90" s="814">
        <v>60</v>
      </c>
      <c r="AB90" s="814">
        <f t="shared" si="65"/>
        <v>0</v>
      </c>
    </row>
    <row r="91" spans="1:28" x14ac:dyDescent="0.2">
      <c r="A91" s="316"/>
      <c r="B91" s="558"/>
      <c r="C91" s="318">
        <f>'Series 2700 Input'!J91</f>
        <v>0</v>
      </c>
      <c r="D91" s="562"/>
      <c r="E91" s="812"/>
      <c r="F91" s="812"/>
      <c r="G91" s="812"/>
      <c r="H91" s="813"/>
      <c r="I91" s="814"/>
      <c r="J91" s="814"/>
      <c r="K91" s="814"/>
      <c r="L91" s="814"/>
      <c r="M91" s="812"/>
      <c r="N91" s="812"/>
      <c r="O91" s="812"/>
      <c r="P91" s="813"/>
      <c r="Q91" s="817"/>
      <c r="R91" s="817"/>
      <c r="S91" s="817"/>
      <c r="T91" s="814"/>
      <c r="U91" s="813"/>
      <c r="V91" s="813"/>
      <c r="W91" s="813"/>
      <c r="X91" s="813"/>
      <c r="Y91" s="814"/>
      <c r="Z91" s="814"/>
      <c r="AA91" s="814"/>
      <c r="AB91" s="814"/>
    </row>
    <row r="92" spans="1:28" ht="25.5" x14ac:dyDescent="0.2">
      <c r="A92" s="316" t="s">
        <v>3543</v>
      </c>
      <c r="B92" s="558" t="s">
        <v>3544</v>
      </c>
      <c r="C92" s="318">
        <f>'Series 2700 Input'!J92</f>
        <v>0</v>
      </c>
      <c r="D92" s="562" t="s">
        <v>30</v>
      </c>
      <c r="E92" s="812">
        <v>491.2</v>
      </c>
      <c r="F92" s="812">
        <v>491.2</v>
      </c>
      <c r="G92" s="812">
        <v>491.2</v>
      </c>
      <c r="H92" s="813">
        <f t="shared" si="60"/>
        <v>0</v>
      </c>
      <c r="I92" s="814">
        <v>50</v>
      </c>
      <c r="J92" s="814">
        <v>50</v>
      </c>
      <c r="K92" s="814">
        <v>50</v>
      </c>
      <c r="L92" s="814">
        <f t="shared" si="61"/>
        <v>0</v>
      </c>
      <c r="M92" s="812">
        <v>186.58</v>
      </c>
      <c r="N92" s="812">
        <v>186.58</v>
      </c>
      <c r="O92" s="812">
        <v>186.58</v>
      </c>
      <c r="P92" s="813">
        <f t="shared" si="62"/>
        <v>0</v>
      </c>
      <c r="Q92" s="817">
        <v>85</v>
      </c>
      <c r="R92" s="817">
        <v>85</v>
      </c>
      <c r="S92" s="817">
        <v>85</v>
      </c>
      <c r="T92" s="814">
        <f t="shared" si="63"/>
        <v>0</v>
      </c>
      <c r="U92" s="813">
        <v>290</v>
      </c>
      <c r="V92" s="813">
        <v>290</v>
      </c>
      <c r="W92" s="813">
        <v>261.82</v>
      </c>
      <c r="X92" s="813">
        <f t="shared" si="64"/>
        <v>0</v>
      </c>
      <c r="Y92" s="814">
        <v>250</v>
      </c>
      <c r="Z92" s="814">
        <v>250</v>
      </c>
      <c r="AA92" s="814">
        <v>250</v>
      </c>
      <c r="AB92" s="814">
        <f t="shared" si="65"/>
        <v>0</v>
      </c>
    </row>
    <row r="93" spans="1:28" x14ac:dyDescent="0.2">
      <c r="A93" s="316"/>
      <c r="B93" s="558"/>
      <c r="C93" s="318">
        <f>'Series 2700 Input'!J93</f>
        <v>0</v>
      </c>
      <c r="D93" s="562"/>
      <c r="E93" s="812"/>
      <c r="F93" s="812"/>
      <c r="G93" s="812"/>
      <c r="H93" s="813"/>
      <c r="I93" s="814"/>
      <c r="J93" s="814"/>
      <c r="K93" s="814"/>
      <c r="L93" s="814"/>
      <c r="M93" s="812"/>
      <c r="N93" s="812"/>
      <c r="O93" s="812"/>
      <c r="P93" s="813"/>
      <c r="Q93" s="817"/>
      <c r="R93" s="817"/>
      <c r="S93" s="817"/>
      <c r="T93" s="814"/>
      <c r="U93" s="813"/>
      <c r="V93" s="813"/>
      <c r="W93" s="813"/>
      <c r="X93" s="813"/>
      <c r="Y93" s="814"/>
      <c r="Z93" s="814"/>
      <c r="AA93" s="814"/>
      <c r="AB93" s="814"/>
    </row>
    <row r="94" spans="1:28" ht="25.5" x14ac:dyDescent="0.2">
      <c r="A94" s="316" t="s">
        <v>3545</v>
      </c>
      <c r="B94" s="558" t="s">
        <v>3546</v>
      </c>
      <c r="C94" s="318">
        <f>'Series 2700 Input'!J94</f>
        <v>0</v>
      </c>
      <c r="D94" s="562" t="s">
        <v>30</v>
      </c>
      <c r="E94" s="812">
        <v>512.16</v>
      </c>
      <c r="F94" s="812">
        <v>512.16</v>
      </c>
      <c r="G94" s="812">
        <v>512.16</v>
      </c>
      <c r="H94" s="813">
        <f t="shared" si="60"/>
        <v>0</v>
      </c>
      <c r="I94" s="814">
        <v>50</v>
      </c>
      <c r="J94" s="814">
        <v>50</v>
      </c>
      <c r="K94" s="814">
        <v>50</v>
      </c>
      <c r="L94" s="814">
        <f t="shared" si="61"/>
        <v>0</v>
      </c>
      <c r="M94" s="812">
        <v>418.16</v>
      </c>
      <c r="N94" s="812">
        <v>418.16</v>
      </c>
      <c r="O94" s="812">
        <v>418.16</v>
      </c>
      <c r="P94" s="813">
        <f t="shared" si="62"/>
        <v>0</v>
      </c>
      <c r="Q94" s="817">
        <v>100</v>
      </c>
      <c r="R94" s="817">
        <v>100</v>
      </c>
      <c r="S94" s="817">
        <v>100</v>
      </c>
      <c r="T94" s="814">
        <f t="shared" si="63"/>
        <v>0</v>
      </c>
      <c r="U94" s="813">
        <v>430</v>
      </c>
      <c r="V94" s="813">
        <v>430</v>
      </c>
      <c r="W94" s="813">
        <v>389.09</v>
      </c>
      <c r="X94" s="813">
        <f t="shared" si="64"/>
        <v>0</v>
      </c>
      <c r="Y94" s="814">
        <v>270</v>
      </c>
      <c r="Z94" s="814">
        <v>270</v>
      </c>
      <c r="AA94" s="814">
        <v>270</v>
      </c>
      <c r="AB94" s="814">
        <f t="shared" si="65"/>
        <v>0</v>
      </c>
    </row>
    <row r="95" spans="1:28" x14ac:dyDescent="0.2">
      <c r="A95" s="316"/>
      <c r="B95" s="558"/>
      <c r="C95" s="318">
        <f>'Series 2700 Input'!J95</f>
        <v>0</v>
      </c>
      <c r="D95" s="562"/>
      <c r="E95" s="812"/>
      <c r="F95" s="812"/>
      <c r="G95" s="812"/>
      <c r="H95" s="813"/>
      <c r="I95" s="814"/>
      <c r="J95" s="814"/>
      <c r="K95" s="814"/>
      <c r="L95" s="814"/>
      <c r="M95" s="812"/>
      <c r="N95" s="812"/>
      <c r="O95" s="812"/>
      <c r="P95" s="813"/>
      <c r="Q95" s="817"/>
      <c r="R95" s="817"/>
      <c r="S95" s="817"/>
      <c r="T95" s="814"/>
      <c r="U95" s="813"/>
      <c r="V95" s="813"/>
      <c r="W95" s="813"/>
      <c r="X95" s="813"/>
      <c r="Y95" s="814"/>
      <c r="Z95" s="814"/>
      <c r="AA95" s="814"/>
      <c r="AB95" s="814"/>
    </row>
    <row r="96" spans="1:28" ht="25.5" x14ac:dyDescent="0.2">
      <c r="A96" s="316" t="s">
        <v>3547</v>
      </c>
      <c r="B96" s="558" t="s">
        <v>3548</v>
      </c>
      <c r="C96" s="318">
        <f>'Series 2700 Input'!J96</f>
        <v>0</v>
      </c>
      <c r="D96" s="562" t="s">
        <v>30</v>
      </c>
      <c r="E96" s="812">
        <v>553.95000000000005</v>
      </c>
      <c r="F96" s="812">
        <v>553.95000000000005</v>
      </c>
      <c r="G96" s="812">
        <v>553.95000000000005</v>
      </c>
      <c r="H96" s="813">
        <f t="shared" si="60"/>
        <v>0</v>
      </c>
      <c r="I96" s="814">
        <v>50</v>
      </c>
      <c r="J96" s="814">
        <v>50</v>
      </c>
      <c r="K96" s="814">
        <v>50</v>
      </c>
      <c r="L96" s="814">
        <f t="shared" si="61"/>
        <v>0</v>
      </c>
      <c r="M96" s="812">
        <v>59.17</v>
      </c>
      <c r="N96" s="812">
        <v>59.17</v>
      </c>
      <c r="O96" s="812">
        <v>59.17</v>
      </c>
      <c r="P96" s="813">
        <f t="shared" si="62"/>
        <v>0</v>
      </c>
      <c r="Q96" s="817">
        <v>25</v>
      </c>
      <c r="R96" s="817">
        <v>25</v>
      </c>
      <c r="S96" s="817">
        <v>25</v>
      </c>
      <c r="T96" s="814">
        <f t="shared" si="63"/>
        <v>0</v>
      </c>
      <c r="U96" s="813">
        <v>148.18</v>
      </c>
      <c r="V96" s="813">
        <v>148.18</v>
      </c>
      <c r="W96" s="813">
        <v>132.88999999999999</v>
      </c>
      <c r="X96" s="813">
        <f t="shared" si="64"/>
        <v>0</v>
      </c>
      <c r="Y96" s="814">
        <v>45</v>
      </c>
      <c r="Z96" s="814">
        <v>40</v>
      </c>
      <c r="AA96" s="814">
        <v>40</v>
      </c>
      <c r="AB96" s="814">
        <f t="shared" si="65"/>
        <v>0</v>
      </c>
    </row>
    <row r="97" spans="1:28" x14ac:dyDescent="0.2">
      <c r="A97" s="316"/>
      <c r="B97" s="596"/>
      <c r="C97" s="330">
        <f>'Series 2700 Input'!J97</f>
        <v>0</v>
      </c>
      <c r="D97" s="562"/>
      <c r="E97" s="812"/>
      <c r="F97" s="812"/>
      <c r="G97" s="812"/>
      <c r="H97" s="813"/>
      <c r="I97" s="814"/>
      <c r="J97" s="814"/>
      <c r="K97" s="814"/>
      <c r="L97" s="814"/>
      <c r="M97" s="812"/>
      <c r="N97" s="812"/>
      <c r="O97" s="812"/>
      <c r="P97" s="813"/>
      <c r="Q97" s="817"/>
      <c r="R97" s="817"/>
      <c r="S97" s="817"/>
      <c r="T97" s="814"/>
      <c r="U97" s="813"/>
      <c r="V97" s="813"/>
      <c r="W97" s="813"/>
      <c r="X97" s="813"/>
      <c r="Y97" s="814"/>
      <c r="Z97" s="814"/>
      <c r="AA97" s="814"/>
      <c r="AB97" s="814"/>
    </row>
    <row r="98" spans="1:28" ht="38.25" x14ac:dyDescent="0.2">
      <c r="A98" s="316" t="s">
        <v>3549</v>
      </c>
      <c r="B98" s="558" t="s">
        <v>3550</v>
      </c>
      <c r="C98" s="318">
        <f>'Series 2700 Input'!J98</f>
        <v>0</v>
      </c>
      <c r="D98" s="562" t="s">
        <v>30</v>
      </c>
      <c r="E98" s="812">
        <v>443.76</v>
      </c>
      <c r="F98" s="812">
        <v>443.76</v>
      </c>
      <c r="G98" s="812">
        <v>443.76</v>
      </c>
      <c r="H98" s="813">
        <f t="shared" si="60"/>
        <v>0</v>
      </c>
      <c r="I98" s="814">
        <v>50</v>
      </c>
      <c r="J98" s="814">
        <v>50</v>
      </c>
      <c r="K98" s="814">
        <v>50</v>
      </c>
      <c r="L98" s="814">
        <f t="shared" si="61"/>
        <v>0</v>
      </c>
      <c r="M98" s="812">
        <v>93.29</v>
      </c>
      <c r="N98" s="812">
        <v>93.29</v>
      </c>
      <c r="O98" s="812">
        <v>93.29</v>
      </c>
      <c r="P98" s="813">
        <f t="shared" si="62"/>
        <v>0</v>
      </c>
      <c r="Q98" s="817">
        <v>30</v>
      </c>
      <c r="R98" s="817">
        <v>30</v>
      </c>
      <c r="S98" s="817">
        <v>30</v>
      </c>
      <c r="T98" s="814">
        <f t="shared" si="63"/>
        <v>0</v>
      </c>
      <c r="U98" s="813">
        <v>207.27</v>
      </c>
      <c r="V98" s="813">
        <v>207.27</v>
      </c>
      <c r="W98" s="813">
        <v>186.61</v>
      </c>
      <c r="X98" s="813">
        <f t="shared" si="64"/>
        <v>0</v>
      </c>
      <c r="Y98" s="814">
        <v>50</v>
      </c>
      <c r="Z98" s="814">
        <v>45</v>
      </c>
      <c r="AA98" s="814">
        <v>45</v>
      </c>
      <c r="AB98" s="814">
        <f t="shared" si="65"/>
        <v>0</v>
      </c>
    </row>
    <row r="99" spans="1:28" x14ac:dyDescent="0.2">
      <c r="A99" s="316"/>
      <c r="B99" s="558"/>
      <c r="C99" s="318">
        <f>'Series 2700 Input'!J99</f>
        <v>0</v>
      </c>
      <c r="D99" s="562"/>
      <c r="E99" s="812"/>
      <c r="F99" s="812"/>
      <c r="G99" s="812"/>
      <c r="H99" s="813"/>
      <c r="I99" s="814"/>
      <c r="J99" s="814"/>
      <c r="K99" s="814"/>
      <c r="L99" s="814"/>
      <c r="M99" s="812"/>
      <c r="N99" s="812"/>
      <c r="O99" s="812"/>
      <c r="P99" s="813"/>
      <c r="Q99" s="817"/>
      <c r="R99" s="817"/>
      <c r="S99" s="817"/>
      <c r="T99" s="814"/>
      <c r="U99" s="813"/>
      <c r="V99" s="813"/>
      <c r="W99" s="813"/>
      <c r="X99" s="813"/>
      <c r="Y99" s="814"/>
      <c r="Z99" s="814"/>
      <c r="AA99" s="814"/>
      <c r="AB99" s="814"/>
    </row>
    <row r="100" spans="1:28" ht="38.25" x14ac:dyDescent="0.2">
      <c r="A100" s="316" t="s">
        <v>3551</v>
      </c>
      <c r="B100" s="558" t="s">
        <v>3552</v>
      </c>
      <c r="C100" s="318">
        <f>'Series 2700 Input'!J100</f>
        <v>0</v>
      </c>
      <c r="D100" s="562" t="s">
        <v>30</v>
      </c>
      <c r="E100" s="812">
        <v>610.51</v>
      </c>
      <c r="F100" s="812">
        <v>610.51</v>
      </c>
      <c r="G100" s="812">
        <v>610.51</v>
      </c>
      <c r="H100" s="813">
        <f t="shared" si="60"/>
        <v>0</v>
      </c>
      <c r="I100" s="814">
        <v>50</v>
      </c>
      <c r="J100" s="814">
        <v>50</v>
      </c>
      <c r="K100" s="814">
        <v>50</v>
      </c>
      <c r="L100" s="814">
        <f t="shared" si="61"/>
        <v>0</v>
      </c>
      <c r="M100" s="812">
        <v>148.59</v>
      </c>
      <c r="N100" s="812">
        <v>148.59</v>
      </c>
      <c r="O100" s="812">
        <v>148.59</v>
      </c>
      <c r="P100" s="813">
        <f t="shared" si="62"/>
        <v>0</v>
      </c>
      <c r="Q100" s="817">
        <v>50</v>
      </c>
      <c r="R100" s="817">
        <v>50</v>
      </c>
      <c r="S100" s="817">
        <v>50</v>
      </c>
      <c r="T100" s="814">
        <f t="shared" si="63"/>
        <v>0</v>
      </c>
      <c r="U100" s="813">
        <v>320.91000000000003</v>
      </c>
      <c r="V100" s="813">
        <v>320.91000000000003</v>
      </c>
      <c r="W100" s="813">
        <v>289.92</v>
      </c>
      <c r="X100" s="813">
        <f t="shared" si="64"/>
        <v>0</v>
      </c>
      <c r="Y100" s="814">
        <v>65</v>
      </c>
      <c r="Z100" s="814">
        <v>60</v>
      </c>
      <c r="AA100" s="814">
        <v>60</v>
      </c>
      <c r="AB100" s="814">
        <f t="shared" si="65"/>
        <v>0</v>
      </c>
    </row>
    <row r="101" spans="1:28" x14ac:dyDescent="0.2">
      <c r="A101" s="316"/>
      <c r="B101" s="558"/>
      <c r="C101" s="318">
        <f>'Series 2700 Input'!J101</f>
        <v>0</v>
      </c>
      <c r="D101" s="562"/>
      <c r="E101" s="812"/>
      <c r="F101" s="812"/>
      <c r="G101" s="812"/>
      <c r="H101" s="813"/>
      <c r="I101" s="814"/>
      <c r="J101" s="814"/>
      <c r="K101" s="814"/>
      <c r="L101" s="814"/>
      <c r="M101" s="812"/>
      <c r="N101" s="812"/>
      <c r="O101" s="812"/>
      <c r="P101" s="813"/>
      <c r="Q101" s="817"/>
      <c r="R101" s="817"/>
      <c r="S101" s="817"/>
      <c r="T101" s="814"/>
      <c r="U101" s="813"/>
      <c r="V101" s="813"/>
      <c r="W101" s="813"/>
      <c r="X101" s="813"/>
      <c r="Y101" s="814"/>
      <c r="Z101" s="814"/>
      <c r="AA101" s="814"/>
      <c r="AB101" s="814"/>
    </row>
    <row r="102" spans="1:28" ht="38.25" x14ac:dyDescent="0.2">
      <c r="A102" s="316" t="s">
        <v>3553</v>
      </c>
      <c r="B102" s="558" t="s">
        <v>3554</v>
      </c>
      <c r="C102" s="318">
        <f>'Series 2700 Input'!J102</f>
        <v>0</v>
      </c>
      <c r="D102" s="562" t="s">
        <v>30</v>
      </c>
      <c r="E102" s="812">
        <v>676.16</v>
      </c>
      <c r="F102" s="812">
        <v>676.16</v>
      </c>
      <c r="G102" s="812">
        <v>676.16</v>
      </c>
      <c r="H102" s="813">
        <f t="shared" ref="H102:H164" si="66">IF(ISBLANK($C102),"",IFERROR(IF($C102&lt;5,$C102*E102,IF(AND(5&lt;=$C102,$C102&lt;=10),$C102*F102,IF($C102&gt;10,$C102*G102,"No Offer"))),"No Offer"))</f>
        <v>0</v>
      </c>
      <c r="I102" s="814">
        <v>50</v>
      </c>
      <c r="J102" s="814">
        <v>50</v>
      </c>
      <c r="K102" s="814">
        <v>50</v>
      </c>
      <c r="L102" s="814">
        <f t="shared" ref="L102:L164" si="67">IF(ISBLANK($C102),"",IFERROR(IF($C102&lt;5,$C102*I102,IF(AND(5&lt;=$C102,$C102&lt;=10),$C102*J102,IF($C102&gt;10,$C102*K102,"No Offer"))),"No Offer"))</f>
        <v>0</v>
      </c>
      <c r="M102" s="812">
        <v>404.36</v>
      </c>
      <c r="N102" s="812">
        <v>404.36</v>
      </c>
      <c r="O102" s="812">
        <v>404.36</v>
      </c>
      <c r="P102" s="813">
        <f t="shared" ref="P102:P164" si="68">IF(ISBLANK($C102),"",IFERROR(IF($C102&lt;5,$C102*M102,IF(AND(5&lt;=$C102,$C102&lt;=10),$C102*N102,IF($C102&gt;10,$C102*O102,"No Offer"))),"No Offer"))</f>
        <v>0</v>
      </c>
      <c r="Q102" s="817">
        <v>85</v>
      </c>
      <c r="R102" s="817">
        <v>85</v>
      </c>
      <c r="S102" s="817">
        <v>85</v>
      </c>
      <c r="T102" s="814">
        <f t="shared" ref="T102:T164" si="69">IF(ISBLANK($C102),"",IFERROR(IF($C102&lt;5,$C102*Q102,IF(AND(5&lt;=$C102,$C102&lt;=10),$C102*R102,IF($C102&gt;10,$C102*S102,"No Offer"))),"No Offer"))</f>
        <v>0</v>
      </c>
      <c r="U102" s="813">
        <v>518.64</v>
      </c>
      <c r="V102" s="813">
        <v>518.64</v>
      </c>
      <c r="W102" s="813">
        <v>469.67</v>
      </c>
      <c r="X102" s="813">
        <f t="shared" ref="X102:X164" si="70">IF(ISBLANK($C102),"",IFERROR(IF($C102&lt;5,$C102*U102,IF(AND(5&lt;=$C102,$C102&lt;=10),$C102*V102,IF($C102&gt;10,$C102*W102,"No Offer"))),"No Offer"))</f>
        <v>0</v>
      </c>
      <c r="Y102" s="814">
        <v>250</v>
      </c>
      <c r="Z102" s="814">
        <v>250</v>
      </c>
      <c r="AA102" s="814">
        <v>250</v>
      </c>
      <c r="AB102" s="814">
        <f t="shared" ref="AB102:AB164" si="71">IF(ISBLANK($C102),"",IFERROR(IF($C102&lt;5,$C102*Y102,IF(AND(5&lt;=$C102,$C102&lt;=10),$C102*Z102,IF($C102&gt;10,$C102*AA102,"No Offer"))),"No Offer"))</f>
        <v>0</v>
      </c>
    </row>
    <row r="103" spans="1:28" x14ac:dyDescent="0.2">
      <c r="A103" s="316"/>
      <c r="B103" s="558"/>
      <c r="C103" s="318">
        <f>'Series 2700 Input'!J103</f>
        <v>0</v>
      </c>
      <c r="D103" s="562"/>
      <c r="E103" s="812"/>
      <c r="F103" s="812"/>
      <c r="G103" s="812"/>
      <c r="H103" s="813"/>
      <c r="I103" s="814"/>
      <c r="J103" s="814"/>
      <c r="K103" s="814"/>
      <c r="L103" s="814"/>
      <c r="M103" s="812"/>
      <c r="N103" s="812"/>
      <c r="O103" s="812"/>
      <c r="P103" s="813"/>
      <c r="Q103" s="817"/>
      <c r="R103" s="817"/>
      <c r="S103" s="817"/>
      <c r="T103" s="814"/>
      <c r="U103" s="813"/>
      <c r="V103" s="813"/>
      <c r="W103" s="813"/>
      <c r="X103" s="813"/>
      <c r="Y103" s="814"/>
      <c r="Z103" s="814"/>
      <c r="AA103" s="814"/>
      <c r="AB103" s="814"/>
    </row>
    <row r="104" spans="1:28" ht="38.25" x14ac:dyDescent="0.2">
      <c r="A104" s="316" t="s">
        <v>3555</v>
      </c>
      <c r="B104" s="558" t="s">
        <v>3556</v>
      </c>
      <c r="C104" s="318">
        <f>'Series 2700 Input'!J104</f>
        <v>0</v>
      </c>
      <c r="D104" s="562" t="s">
        <v>30</v>
      </c>
      <c r="E104" s="812">
        <v>718.09</v>
      </c>
      <c r="F104" s="812">
        <v>718.09</v>
      </c>
      <c r="G104" s="812">
        <v>718.09</v>
      </c>
      <c r="H104" s="813">
        <f t="shared" si="66"/>
        <v>0</v>
      </c>
      <c r="I104" s="814">
        <v>50</v>
      </c>
      <c r="J104" s="814">
        <v>50</v>
      </c>
      <c r="K104" s="814">
        <v>50</v>
      </c>
      <c r="L104" s="814">
        <f t="shared" si="67"/>
        <v>0</v>
      </c>
      <c r="M104" s="812">
        <v>781.12</v>
      </c>
      <c r="N104" s="812">
        <v>781.12</v>
      </c>
      <c r="O104" s="812">
        <v>781.12</v>
      </c>
      <c r="P104" s="813">
        <f t="shared" si="68"/>
        <v>0</v>
      </c>
      <c r="Q104" s="817">
        <v>100</v>
      </c>
      <c r="R104" s="817">
        <v>100</v>
      </c>
      <c r="S104" s="817">
        <v>100</v>
      </c>
      <c r="T104" s="814">
        <f t="shared" si="69"/>
        <v>0</v>
      </c>
      <c r="U104" s="813">
        <v>770.91</v>
      </c>
      <c r="V104" s="813">
        <v>770.91</v>
      </c>
      <c r="W104" s="813">
        <v>699.01</v>
      </c>
      <c r="X104" s="813">
        <f t="shared" si="70"/>
        <v>0</v>
      </c>
      <c r="Y104" s="814">
        <v>270</v>
      </c>
      <c r="Z104" s="814">
        <v>270</v>
      </c>
      <c r="AA104" s="814">
        <v>270</v>
      </c>
      <c r="AB104" s="814">
        <f t="shared" si="71"/>
        <v>0</v>
      </c>
    </row>
    <row r="105" spans="1:28" x14ac:dyDescent="0.2">
      <c r="A105" s="316"/>
      <c r="B105" s="558"/>
      <c r="C105" s="318">
        <f>'Series 2700 Input'!J105</f>
        <v>0</v>
      </c>
      <c r="D105" s="562"/>
      <c r="E105" s="812"/>
      <c r="F105" s="812"/>
      <c r="G105" s="812"/>
      <c r="H105" s="813"/>
      <c r="I105" s="814"/>
      <c r="J105" s="814"/>
      <c r="K105" s="814"/>
      <c r="L105" s="814"/>
      <c r="M105" s="812"/>
      <c r="N105" s="812"/>
      <c r="O105" s="812"/>
      <c r="P105" s="813"/>
      <c r="Q105" s="817"/>
      <c r="R105" s="817"/>
      <c r="S105" s="817"/>
      <c r="T105" s="814"/>
      <c r="U105" s="813"/>
      <c r="V105" s="813"/>
      <c r="W105" s="813"/>
      <c r="X105" s="813"/>
      <c r="Y105" s="814"/>
      <c r="Z105" s="814"/>
      <c r="AA105" s="814"/>
      <c r="AB105" s="814"/>
    </row>
    <row r="106" spans="1:28" x14ac:dyDescent="0.2">
      <c r="A106" s="907"/>
      <c r="B106" s="586" t="s">
        <v>3557</v>
      </c>
      <c r="C106" s="908">
        <f>'Series 2700 Input'!J106</f>
        <v>0</v>
      </c>
      <c r="D106" s="587"/>
      <c r="E106" s="635" t="s">
        <v>803</v>
      </c>
      <c r="F106" s="589" t="s">
        <v>804</v>
      </c>
      <c r="G106" s="635" t="s">
        <v>486</v>
      </c>
      <c r="H106" s="905"/>
      <c r="I106" s="635" t="s">
        <v>803</v>
      </c>
      <c r="J106" s="589" t="s">
        <v>804</v>
      </c>
      <c r="K106" s="635" t="s">
        <v>486</v>
      </c>
      <c r="L106" s="905"/>
      <c r="M106" s="635" t="s">
        <v>803</v>
      </c>
      <c r="N106" s="589" t="s">
        <v>804</v>
      </c>
      <c r="O106" s="635" t="s">
        <v>486</v>
      </c>
      <c r="P106" s="905"/>
      <c r="Q106" s="634" t="s">
        <v>803</v>
      </c>
      <c r="R106" s="588" t="s">
        <v>804</v>
      </c>
      <c r="S106" s="634" t="s">
        <v>486</v>
      </c>
      <c r="T106" s="905"/>
      <c r="U106" s="635" t="s">
        <v>803</v>
      </c>
      <c r="V106" s="589" t="s">
        <v>804</v>
      </c>
      <c r="W106" s="635" t="s">
        <v>486</v>
      </c>
      <c r="X106" s="905"/>
      <c r="Y106" s="635" t="s">
        <v>803</v>
      </c>
      <c r="Z106" s="589" t="s">
        <v>804</v>
      </c>
      <c r="AA106" s="635" t="s">
        <v>486</v>
      </c>
      <c r="AB106" s="905"/>
    </row>
    <row r="107" spans="1:28" x14ac:dyDescent="0.2">
      <c r="A107" s="316"/>
      <c r="B107" s="597"/>
      <c r="C107" s="562">
        <f>'Series 2700 Input'!J107</f>
        <v>0</v>
      </c>
      <c r="D107" s="562"/>
      <c r="E107" s="812"/>
      <c r="F107" s="812"/>
      <c r="G107" s="812"/>
      <c r="H107" s="813"/>
      <c r="I107" s="814"/>
      <c r="J107" s="814"/>
      <c r="K107" s="814"/>
      <c r="L107" s="814"/>
      <c r="M107" s="812"/>
      <c r="N107" s="812"/>
      <c r="O107" s="812"/>
      <c r="P107" s="813"/>
      <c r="Q107" s="817"/>
      <c r="R107" s="817"/>
      <c r="S107" s="817"/>
      <c r="T107" s="814"/>
      <c r="U107" s="813"/>
      <c r="V107" s="813"/>
      <c r="W107" s="813"/>
      <c r="X107" s="813"/>
      <c r="Y107" s="814"/>
      <c r="Z107" s="814"/>
      <c r="AA107" s="814"/>
      <c r="AB107" s="814"/>
    </row>
    <row r="108" spans="1:28" ht="25.5" x14ac:dyDescent="0.2">
      <c r="A108" s="316" t="s">
        <v>3558</v>
      </c>
      <c r="B108" s="558" t="s">
        <v>3559</v>
      </c>
      <c r="C108" s="318">
        <f>'Series 2700 Input'!J108</f>
        <v>0</v>
      </c>
      <c r="D108" s="562" t="s">
        <v>30</v>
      </c>
      <c r="E108" s="812">
        <v>659.61</v>
      </c>
      <c r="F108" s="812">
        <v>659.61</v>
      </c>
      <c r="G108" s="812">
        <v>659.61</v>
      </c>
      <c r="H108" s="813">
        <f t="shared" si="66"/>
        <v>0</v>
      </c>
      <c r="I108" s="814">
        <v>50</v>
      </c>
      <c r="J108" s="814">
        <v>50</v>
      </c>
      <c r="K108" s="814">
        <v>50</v>
      </c>
      <c r="L108" s="814">
        <f t="shared" si="67"/>
        <v>0</v>
      </c>
      <c r="M108" s="812">
        <v>50.1</v>
      </c>
      <c r="N108" s="812">
        <v>50.1</v>
      </c>
      <c r="O108" s="812">
        <v>50.1</v>
      </c>
      <c r="P108" s="813">
        <f t="shared" si="68"/>
        <v>0</v>
      </c>
      <c r="Q108" s="817">
        <v>25</v>
      </c>
      <c r="R108" s="817">
        <v>25</v>
      </c>
      <c r="S108" s="817">
        <v>25</v>
      </c>
      <c r="T108" s="814">
        <f t="shared" si="69"/>
        <v>0</v>
      </c>
      <c r="U108" s="813">
        <v>91.27</v>
      </c>
      <c r="V108" s="813">
        <v>91.27</v>
      </c>
      <c r="W108" s="813">
        <v>81.150000000000006</v>
      </c>
      <c r="X108" s="813">
        <f t="shared" si="70"/>
        <v>0</v>
      </c>
      <c r="Y108" s="814">
        <v>45</v>
      </c>
      <c r="Z108" s="814">
        <v>40</v>
      </c>
      <c r="AA108" s="814">
        <v>40</v>
      </c>
      <c r="AB108" s="814">
        <f t="shared" si="71"/>
        <v>0</v>
      </c>
    </row>
    <row r="109" spans="1:28" x14ac:dyDescent="0.2">
      <c r="A109" s="316"/>
      <c r="B109" s="558"/>
      <c r="C109" s="318">
        <f>'Series 2700 Input'!J109</f>
        <v>0</v>
      </c>
      <c r="D109" s="562"/>
      <c r="E109" s="812"/>
      <c r="F109" s="812"/>
      <c r="G109" s="812"/>
      <c r="H109" s="813"/>
      <c r="I109" s="814"/>
      <c r="J109" s="814"/>
      <c r="K109" s="814"/>
      <c r="L109" s="814"/>
      <c r="M109" s="812"/>
      <c r="N109" s="812"/>
      <c r="O109" s="812"/>
      <c r="P109" s="813"/>
      <c r="Q109" s="817"/>
      <c r="R109" s="817"/>
      <c r="S109" s="817"/>
      <c r="T109" s="814"/>
      <c r="U109" s="813"/>
      <c r="V109" s="813"/>
      <c r="W109" s="813"/>
      <c r="X109" s="813"/>
      <c r="Y109" s="814"/>
      <c r="Z109" s="814"/>
      <c r="AA109" s="814"/>
      <c r="AB109" s="814"/>
    </row>
    <row r="110" spans="1:28" ht="25.5" x14ac:dyDescent="0.2">
      <c r="A110" s="316" t="s">
        <v>3560</v>
      </c>
      <c r="B110" s="558" t="s">
        <v>3561</v>
      </c>
      <c r="C110" s="318">
        <f>'Series 2700 Input'!J110</f>
        <v>0</v>
      </c>
      <c r="D110" s="562" t="s">
        <v>30</v>
      </c>
      <c r="E110" s="812">
        <v>673.74</v>
      </c>
      <c r="F110" s="812">
        <v>673.74</v>
      </c>
      <c r="G110" s="812">
        <v>673.74</v>
      </c>
      <c r="H110" s="813">
        <f t="shared" si="66"/>
        <v>0</v>
      </c>
      <c r="I110" s="814">
        <v>50</v>
      </c>
      <c r="J110" s="814">
        <v>50</v>
      </c>
      <c r="K110" s="814">
        <v>50</v>
      </c>
      <c r="L110" s="814">
        <f t="shared" si="67"/>
        <v>0</v>
      </c>
      <c r="M110" s="812">
        <v>69.09</v>
      </c>
      <c r="N110" s="812">
        <v>69.09</v>
      </c>
      <c r="O110" s="812">
        <v>69.09</v>
      </c>
      <c r="P110" s="813">
        <f t="shared" si="68"/>
        <v>0</v>
      </c>
      <c r="Q110" s="817">
        <v>30</v>
      </c>
      <c r="R110" s="817">
        <v>30</v>
      </c>
      <c r="S110" s="817">
        <v>30</v>
      </c>
      <c r="T110" s="814">
        <f t="shared" si="69"/>
        <v>0</v>
      </c>
      <c r="U110" s="813">
        <v>145.82</v>
      </c>
      <c r="V110" s="813">
        <v>145.82</v>
      </c>
      <c r="W110" s="813">
        <v>130.75</v>
      </c>
      <c r="X110" s="813">
        <f t="shared" si="70"/>
        <v>0</v>
      </c>
      <c r="Y110" s="814">
        <v>50</v>
      </c>
      <c r="Z110" s="814">
        <v>45</v>
      </c>
      <c r="AA110" s="814">
        <v>45</v>
      </c>
      <c r="AB110" s="814">
        <f t="shared" si="71"/>
        <v>0</v>
      </c>
    </row>
    <row r="111" spans="1:28" x14ac:dyDescent="0.2">
      <c r="A111" s="316"/>
      <c r="B111" s="558"/>
      <c r="C111" s="318">
        <f>'Series 2700 Input'!J111</f>
        <v>0</v>
      </c>
      <c r="D111" s="562"/>
      <c r="E111" s="812"/>
      <c r="F111" s="812"/>
      <c r="G111" s="812"/>
      <c r="H111" s="813"/>
      <c r="I111" s="814"/>
      <c r="J111" s="814"/>
      <c r="K111" s="814"/>
      <c r="L111" s="814"/>
      <c r="M111" s="812"/>
      <c r="N111" s="812"/>
      <c r="O111" s="812"/>
      <c r="P111" s="813"/>
      <c r="Q111" s="817"/>
      <c r="R111" s="817"/>
      <c r="S111" s="817"/>
      <c r="T111" s="814"/>
      <c r="U111" s="813"/>
      <c r="V111" s="813"/>
      <c r="W111" s="813"/>
      <c r="X111" s="813"/>
      <c r="Y111" s="814"/>
      <c r="Z111" s="814"/>
      <c r="AA111" s="814"/>
      <c r="AB111" s="814"/>
    </row>
    <row r="112" spans="1:28" ht="25.5" x14ac:dyDescent="0.2">
      <c r="A112" s="316" t="s">
        <v>3562</v>
      </c>
      <c r="B112" s="558" t="s">
        <v>3563</v>
      </c>
      <c r="C112" s="318">
        <f>'Series 2700 Input'!J112</f>
        <v>0</v>
      </c>
      <c r="D112" s="562" t="s">
        <v>30</v>
      </c>
      <c r="E112" s="812">
        <v>707.06</v>
      </c>
      <c r="F112" s="812">
        <v>707.06</v>
      </c>
      <c r="G112" s="812">
        <v>707.06</v>
      </c>
      <c r="H112" s="813">
        <f t="shared" si="66"/>
        <v>0</v>
      </c>
      <c r="I112" s="814">
        <v>50</v>
      </c>
      <c r="J112" s="814">
        <v>50</v>
      </c>
      <c r="K112" s="814">
        <v>50</v>
      </c>
      <c r="L112" s="814">
        <f t="shared" si="67"/>
        <v>0</v>
      </c>
      <c r="M112" s="812">
        <v>100.19</v>
      </c>
      <c r="N112" s="812">
        <v>100.19</v>
      </c>
      <c r="O112" s="812">
        <v>100.19</v>
      </c>
      <c r="P112" s="813">
        <f t="shared" si="68"/>
        <v>0</v>
      </c>
      <c r="Q112" s="817">
        <v>50</v>
      </c>
      <c r="R112" s="817">
        <v>50</v>
      </c>
      <c r="S112" s="817">
        <v>50</v>
      </c>
      <c r="T112" s="814">
        <f t="shared" si="69"/>
        <v>0</v>
      </c>
      <c r="U112" s="813">
        <v>209.09</v>
      </c>
      <c r="V112" s="813">
        <v>209.09</v>
      </c>
      <c r="W112" s="813">
        <v>188.26</v>
      </c>
      <c r="X112" s="813">
        <f t="shared" si="70"/>
        <v>0</v>
      </c>
      <c r="Y112" s="814">
        <v>65</v>
      </c>
      <c r="Z112" s="814">
        <v>60</v>
      </c>
      <c r="AA112" s="814">
        <v>60</v>
      </c>
      <c r="AB112" s="814">
        <f t="shared" si="71"/>
        <v>0</v>
      </c>
    </row>
    <row r="113" spans="1:28" x14ac:dyDescent="0.2">
      <c r="A113" s="316"/>
      <c r="B113" s="558"/>
      <c r="C113" s="318">
        <f>'Series 2700 Input'!J113</f>
        <v>0</v>
      </c>
      <c r="D113" s="562"/>
      <c r="E113" s="812"/>
      <c r="F113" s="812"/>
      <c r="G113" s="812"/>
      <c r="H113" s="813"/>
      <c r="I113" s="814"/>
      <c r="J113" s="814"/>
      <c r="K113" s="814"/>
      <c r="L113" s="814"/>
      <c r="M113" s="812"/>
      <c r="N113" s="812"/>
      <c r="O113" s="812"/>
      <c r="P113" s="813"/>
      <c r="Q113" s="817"/>
      <c r="R113" s="817"/>
      <c r="S113" s="817"/>
      <c r="T113" s="814"/>
      <c r="U113" s="813"/>
      <c r="V113" s="813"/>
      <c r="W113" s="813"/>
      <c r="X113" s="813"/>
      <c r="Y113" s="814"/>
      <c r="Z113" s="814"/>
      <c r="AA113" s="814"/>
      <c r="AB113" s="814"/>
    </row>
    <row r="114" spans="1:28" ht="25.5" x14ac:dyDescent="0.2">
      <c r="A114" s="316" t="s">
        <v>3564</v>
      </c>
      <c r="B114" s="558" t="s">
        <v>3565</v>
      </c>
      <c r="C114" s="318">
        <f>'Series 2700 Input'!J114</f>
        <v>0</v>
      </c>
      <c r="D114" s="562" t="s">
        <v>30</v>
      </c>
      <c r="E114" s="812">
        <v>562.59</v>
      </c>
      <c r="F114" s="812">
        <v>562.59</v>
      </c>
      <c r="G114" s="812">
        <v>562.59</v>
      </c>
      <c r="H114" s="813">
        <f t="shared" si="66"/>
        <v>0</v>
      </c>
      <c r="I114" s="814">
        <v>50</v>
      </c>
      <c r="J114" s="814">
        <v>50</v>
      </c>
      <c r="K114" s="814">
        <v>50</v>
      </c>
      <c r="L114" s="814">
        <f t="shared" si="67"/>
        <v>0</v>
      </c>
      <c r="M114" s="812">
        <v>186.58</v>
      </c>
      <c r="N114" s="812">
        <v>186.58</v>
      </c>
      <c r="O114" s="812">
        <v>186.58</v>
      </c>
      <c r="P114" s="813">
        <f t="shared" si="68"/>
        <v>0</v>
      </c>
      <c r="Q114" s="817">
        <v>85</v>
      </c>
      <c r="R114" s="817">
        <v>85</v>
      </c>
      <c r="S114" s="817">
        <v>85</v>
      </c>
      <c r="T114" s="814">
        <f t="shared" si="69"/>
        <v>0</v>
      </c>
      <c r="U114" s="813">
        <v>320.91000000000003</v>
      </c>
      <c r="V114" s="813">
        <v>320.91000000000003</v>
      </c>
      <c r="W114" s="813">
        <v>289.92</v>
      </c>
      <c r="X114" s="813">
        <f t="shared" si="70"/>
        <v>0</v>
      </c>
      <c r="Y114" s="814">
        <v>250</v>
      </c>
      <c r="Z114" s="814">
        <v>250</v>
      </c>
      <c r="AA114" s="814">
        <v>250</v>
      </c>
      <c r="AB114" s="814">
        <f t="shared" si="71"/>
        <v>0</v>
      </c>
    </row>
    <row r="115" spans="1:28" x14ac:dyDescent="0.2">
      <c r="A115" s="316"/>
      <c r="B115" s="558"/>
      <c r="C115" s="318">
        <f>'Series 2700 Input'!J115</f>
        <v>0</v>
      </c>
      <c r="D115" s="562"/>
      <c r="E115" s="812"/>
      <c r="F115" s="812"/>
      <c r="G115" s="812"/>
      <c r="H115" s="813"/>
      <c r="I115" s="814"/>
      <c r="J115" s="814"/>
      <c r="K115" s="814"/>
      <c r="L115" s="814"/>
      <c r="M115" s="812"/>
      <c r="N115" s="812"/>
      <c r="O115" s="812"/>
      <c r="P115" s="813"/>
      <c r="Q115" s="817"/>
      <c r="R115" s="817"/>
      <c r="S115" s="817"/>
      <c r="T115" s="814"/>
      <c r="U115" s="813"/>
      <c r="V115" s="813"/>
      <c r="W115" s="813"/>
      <c r="X115" s="813"/>
      <c r="Y115" s="814"/>
      <c r="Z115" s="814"/>
      <c r="AA115" s="814"/>
      <c r="AB115" s="814"/>
    </row>
    <row r="116" spans="1:28" ht="25.5" x14ac:dyDescent="0.2">
      <c r="A116" s="316" t="s">
        <v>3566</v>
      </c>
      <c r="B116" s="558" t="s">
        <v>3567</v>
      </c>
      <c r="C116" s="318">
        <f>'Series 2700 Input'!J116</f>
        <v>0</v>
      </c>
      <c r="D116" s="562" t="s">
        <v>30</v>
      </c>
      <c r="E116" s="812">
        <v>799.21</v>
      </c>
      <c r="F116" s="812">
        <v>799.21</v>
      </c>
      <c r="G116" s="812">
        <v>799.21</v>
      </c>
      <c r="H116" s="813">
        <f t="shared" si="66"/>
        <v>0</v>
      </c>
      <c r="I116" s="814">
        <v>50</v>
      </c>
      <c r="J116" s="814">
        <v>50</v>
      </c>
      <c r="K116" s="814">
        <v>50</v>
      </c>
      <c r="L116" s="814">
        <f t="shared" si="67"/>
        <v>0</v>
      </c>
      <c r="M116" s="812">
        <v>418.16</v>
      </c>
      <c r="N116" s="812">
        <v>418.16</v>
      </c>
      <c r="O116" s="812">
        <v>418.16</v>
      </c>
      <c r="P116" s="813">
        <f t="shared" si="68"/>
        <v>0</v>
      </c>
      <c r="Q116" s="817">
        <v>100</v>
      </c>
      <c r="R116" s="817">
        <v>100</v>
      </c>
      <c r="S116" s="817">
        <v>100</v>
      </c>
      <c r="T116" s="814">
        <f t="shared" si="69"/>
        <v>0</v>
      </c>
      <c r="U116" s="813">
        <v>466.36</v>
      </c>
      <c r="V116" s="813">
        <v>466.36</v>
      </c>
      <c r="W116" s="813">
        <v>422.15</v>
      </c>
      <c r="X116" s="813">
        <f t="shared" si="70"/>
        <v>0</v>
      </c>
      <c r="Y116" s="814">
        <v>270</v>
      </c>
      <c r="Z116" s="814">
        <v>270</v>
      </c>
      <c r="AA116" s="814">
        <v>270</v>
      </c>
      <c r="AB116" s="814">
        <f t="shared" si="71"/>
        <v>0</v>
      </c>
    </row>
    <row r="117" spans="1:28" x14ac:dyDescent="0.2">
      <c r="A117" s="316"/>
      <c r="B117" s="558"/>
      <c r="C117" s="318">
        <f>'Series 2700 Input'!J117</f>
        <v>0</v>
      </c>
      <c r="D117" s="562"/>
      <c r="E117" s="812"/>
      <c r="F117" s="812"/>
      <c r="G117" s="812"/>
      <c r="H117" s="813"/>
      <c r="I117" s="814"/>
      <c r="J117" s="814"/>
      <c r="K117" s="814"/>
      <c r="L117" s="814"/>
      <c r="M117" s="812"/>
      <c r="N117" s="812"/>
      <c r="O117" s="812"/>
      <c r="P117" s="813"/>
      <c r="Q117" s="817"/>
      <c r="R117" s="817"/>
      <c r="S117" s="817"/>
      <c r="T117" s="814"/>
      <c r="U117" s="813"/>
      <c r="V117" s="813"/>
      <c r="W117" s="813"/>
      <c r="X117" s="813"/>
      <c r="Y117" s="814"/>
      <c r="Z117" s="814"/>
      <c r="AA117" s="814"/>
      <c r="AB117" s="814"/>
    </row>
    <row r="118" spans="1:28" ht="38.25" x14ac:dyDescent="0.2">
      <c r="A118" s="316" t="s">
        <v>3568</v>
      </c>
      <c r="B118" s="558" t="s">
        <v>3569</v>
      </c>
      <c r="C118" s="318">
        <f>'Series 2700 Input'!J118</f>
        <v>0</v>
      </c>
      <c r="D118" s="562" t="s">
        <v>30</v>
      </c>
      <c r="E118" s="812">
        <v>678.29</v>
      </c>
      <c r="F118" s="812">
        <v>678.29</v>
      </c>
      <c r="G118" s="812">
        <v>678.29</v>
      </c>
      <c r="H118" s="813">
        <f t="shared" si="66"/>
        <v>0</v>
      </c>
      <c r="I118" s="814">
        <v>50</v>
      </c>
      <c r="J118" s="814">
        <v>50</v>
      </c>
      <c r="K118" s="814">
        <v>50</v>
      </c>
      <c r="L118" s="814">
        <f t="shared" si="67"/>
        <v>0</v>
      </c>
      <c r="M118" s="812">
        <v>59.17</v>
      </c>
      <c r="N118" s="812">
        <v>59.17</v>
      </c>
      <c r="O118" s="812">
        <v>59.17</v>
      </c>
      <c r="P118" s="813">
        <f t="shared" si="68"/>
        <v>0</v>
      </c>
      <c r="Q118" s="817">
        <v>25</v>
      </c>
      <c r="R118" s="817">
        <v>25</v>
      </c>
      <c r="S118" s="817">
        <v>25</v>
      </c>
      <c r="T118" s="814">
        <f t="shared" si="69"/>
        <v>0</v>
      </c>
      <c r="U118" s="813">
        <v>173.09</v>
      </c>
      <c r="V118" s="813">
        <v>173.09</v>
      </c>
      <c r="W118" s="813">
        <v>155.54</v>
      </c>
      <c r="X118" s="813">
        <f t="shared" si="70"/>
        <v>0</v>
      </c>
      <c r="Y118" s="814">
        <v>45</v>
      </c>
      <c r="Z118" s="814">
        <v>40</v>
      </c>
      <c r="AA118" s="814">
        <v>40</v>
      </c>
      <c r="AB118" s="814">
        <f t="shared" si="71"/>
        <v>0</v>
      </c>
    </row>
    <row r="119" spans="1:28" x14ac:dyDescent="0.2">
      <c r="A119" s="316"/>
      <c r="B119" s="558"/>
      <c r="C119" s="318">
        <f>'Series 2700 Input'!J119</f>
        <v>0</v>
      </c>
      <c r="D119" s="562"/>
      <c r="E119" s="812"/>
      <c r="F119" s="812"/>
      <c r="G119" s="812"/>
      <c r="H119" s="813"/>
      <c r="I119" s="814"/>
      <c r="J119" s="814"/>
      <c r="K119" s="814"/>
      <c r="L119" s="814"/>
      <c r="M119" s="812"/>
      <c r="N119" s="812"/>
      <c r="O119" s="812"/>
      <c r="P119" s="813"/>
      <c r="Q119" s="817"/>
      <c r="R119" s="817"/>
      <c r="S119" s="817"/>
      <c r="T119" s="814"/>
      <c r="U119" s="813"/>
      <c r="V119" s="813"/>
      <c r="W119" s="813"/>
      <c r="X119" s="813"/>
      <c r="Y119" s="814"/>
      <c r="Z119" s="814"/>
      <c r="AA119" s="814"/>
      <c r="AB119" s="814"/>
    </row>
    <row r="120" spans="1:28" ht="38.25" x14ac:dyDescent="0.2">
      <c r="A120" s="316" t="s">
        <v>3570</v>
      </c>
      <c r="B120" s="558" t="s">
        <v>3571</v>
      </c>
      <c r="C120" s="318">
        <f>'Series 2700 Input'!J120</f>
        <v>0</v>
      </c>
      <c r="D120" s="562" t="s">
        <v>30</v>
      </c>
      <c r="E120" s="812">
        <v>706.57</v>
      </c>
      <c r="F120" s="812">
        <v>706.57</v>
      </c>
      <c r="G120" s="812">
        <v>706.57</v>
      </c>
      <c r="H120" s="813">
        <f t="shared" si="66"/>
        <v>0</v>
      </c>
      <c r="I120" s="814">
        <v>50</v>
      </c>
      <c r="J120" s="814">
        <v>50</v>
      </c>
      <c r="K120" s="814">
        <v>50</v>
      </c>
      <c r="L120" s="814">
        <f t="shared" si="67"/>
        <v>0</v>
      </c>
      <c r="M120" s="812">
        <v>93.29</v>
      </c>
      <c r="N120" s="812">
        <v>93.29</v>
      </c>
      <c r="O120" s="812">
        <v>93.29</v>
      </c>
      <c r="P120" s="813">
        <f t="shared" si="68"/>
        <v>0</v>
      </c>
      <c r="Q120" s="817">
        <v>30</v>
      </c>
      <c r="R120" s="817">
        <v>30</v>
      </c>
      <c r="S120" s="817">
        <v>30</v>
      </c>
      <c r="T120" s="814">
        <f t="shared" si="69"/>
        <v>0</v>
      </c>
      <c r="U120" s="813">
        <v>254.91</v>
      </c>
      <c r="V120" s="813">
        <v>254.91</v>
      </c>
      <c r="W120" s="813">
        <v>229.92</v>
      </c>
      <c r="X120" s="813">
        <f t="shared" si="70"/>
        <v>0</v>
      </c>
      <c r="Y120" s="814">
        <v>50</v>
      </c>
      <c r="Z120" s="814">
        <v>45</v>
      </c>
      <c r="AA120" s="814">
        <v>45</v>
      </c>
      <c r="AB120" s="814">
        <f t="shared" si="71"/>
        <v>0</v>
      </c>
    </row>
    <row r="121" spans="1:28" x14ac:dyDescent="0.2">
      <c r="A121" s="316"/>
      <c r="B121" s="558"/>
      <c r="C121" s="318">
        <f>'Series 2700 Input'!J121</f>
        <v>0</v>
      </c>
      <c r="D121" s="562"/>
      <c r="E121" s="812"/>
      <c r="F121" s="812"/>
      <c r="G121" s="812"/>
      <c r="H121" s="813"/>
      <c r="I121" s="814"/>
      <c r="J121" s="814"/>
      <c r="K121" s="814"/>
      <c r="L121" s="814"/>
      <c r="M121" s="812"/>
      <c r="N121" s="812"/>
      <c r="O121" s="812"/>
      <c r="P121" s="813"/>
      <c r="Q121" s="817"/>
      <c r="R121" s="817"/>
      <c r="S121" s="817"/>
      <c r="T121" s="814"/>
      <c r="U121" s="813"/>
      <c r="V121" s="813"/>
      <c r="W121" s="813"/>
      <c r="X121" s="813"/>
      <c r="Y121" s="814"/>
      <c r="Z121" s="814"/>
      <c r="AA121" s="814"/>
      <c r="AB121" s="814"/>
    </row>
    <row r="122" spans="1:28" ht="38.25" x14ac:dyDescent="0.2">
      <c r="A122" s="316" t="s">
        <v>3572</v>
      </c>
      <c r="B122" s="558" t="s">
        <v>3573</v>
      </c>
      <c r="C122" s="318">
        <f>'Series 2700 Input'!J122</f>
        <v>0</v>
      </c>
      <c r="D122" s="562" t="s">
        <v>30</v>
      </c>
      <c r="E122" s="812">
        <v>734.85</v>
      </c>
      <c r="F122" s="812">
        <v>734.85</v>
      </c>
      <c r="G122" s="812">
        <v>734.85</v>
      </c>
      <c r="H122" s="813">
        <f t="shared" si="66"/>
        <v>0</v>
      </c>
      <c r="I122" s="814">
        <v>50</v>
      </c>
      <c r="J122" s="814">
        <v>50</v>
      </c>
      <c r="K122" s="814">
        <v>50</v>
      </c>
      <c r="L122" s="814">
        <f t="shared" si="67"/>
        <v>0</v>
      </c>
      <c r="M122" s="812">
        <v>148.59</v>
      </c>
      <c r="N122" s="812">
        <v>148.59</v>
      </c>
      <c r="O122" s="812">
        <v>148.59</v>
      </c>
      <c r="P122" s="813">
        <f t="shared" si="68"/>
        <v>0</v>
      </c>
      <c r="Q122" s="817">
        <v>50</v>
      </c>
      <c r="R122" s="817">
        <v>50</v>
      </c>
      <c r="S122" s="817">
        <v>50</v>
      </c>
      <c r="T122" s="814">
        <f t="shared" si="69"/>
        <v>0</v>
      </c>
      <c r="U122" s="813">
        <v>375.45</v>
      </c>
      <c r="V122" s="813">
        <v>375.45</v>
      </c>
      <c r="W122" s="813">
        <v>339.5</v>
      </c>
      <c r="X122" s="813">
        <f t="shared" si="70"/>
        <v>0</v>
      </c>
      <c r="Y122" s="814">
        <v>65</v>
      </c>
      <c r="Z122" s="814">
        <v>60</v>
      </c>
      <c r="AA122" s="814">
        <v>60</v>
      </c>
      <c r="AB122" s="814">
        <f t="shared" si="71"/>
        <v>0</v>
      </c>
    </row>
    <row r="123" spans="1:28" x14ac:dyDescent="0.2">
      <c r="A123" s="316"/>
      <c r="B123" s="558"/>
      <c r="C123" s="318">
        <f>'Series 2700 Input'!J123</f>
        <v>0</v>
      </c>
      <c r="D123" s="562"/>
      <c r="E123" s="812"/>
      <c r="F123" s="812"/>
      <c r="G123" s="812"/>
      <c r="H123" s="813"/>
      <c r="I123" s="814"/>
      <c r="J123" s="814"/>
      <c r="K123" s="814"/>
      <c r="L123" s="814"/>
      <c r="M123" s="812"/>
      <c r="N123" s="812"/>
      <c r="O123" s="812"/>
      <c r="P123" s="813"/>
      <c r="Q123" s="817"/>
      <c r="R123" s="817"/>
      <c r="S123" s="817"/>
      <c r="T123" s="814"/>
      <c r="U123" s="813"/>
      <c r="V123" s="813"/>
      <c r="W123" s="813"/>
      <c r="X123" s="813"/>
      <c r="Y123" s="814"/>
      <c r="Z123" s="814"/>
      <c r="AA123" s="814"/>
      <c r="AB123" s="814"/>
    </row>
    <row r="124" spans="1:28" ht="38.25" x14ac:dyDescent="0.2">
      <c r="A124" s="316" t="s">
        <v>3574</v>
      </c>
      <c r="B124" s="558" t="s">
        <v>3575</v>
      </c>
      <c r="C124" s="318">
        <f>'Series 2700 Input'!J124</f>
        <v>0</v>
      </c>
      <c r="D124" s="562" t="s">
        <v>30</v>
      </c>
      <c r="E124" s="812">
        <v>838.86</v>
      </c>
      <c r="F124" s="812">
        <v>838.68</v>
      </c>
      <c r="G124" s="812">
        <v>838.68</v>
      </c>
      <c r="H124" s="813">
        <f t="shared" si="66"/>
        <v>0</v>
      </c>
      <c r="I124" s="814">
        <v>50</v>
      </c>
      <c r="J124" s="814">
        <v>50</v>
      </c>
      <c r="K124" s="814">
        <v>50</v>
      </c>
      <c r="L124" s="814">
        <f t="shared" si="67"/>
        <v>0</v>
      </c>
      <c r="M124" s="812">
        <v>404.36</v>
      </c>
      <c r="N124" s="812">
        <v>404.36</v>
      </c>
      <c r="O124" s="812">
        <v>404.36</v>
      </c>
      <c r="P124" s="813">
        <f t="shared" si="68"/>
        <v>0</v>
      </c>
      <c r="Q124" s="817">
        <v>85</v>
      </c>
      <c r="R124" s="817">
        <v>85</v>
      </c>
      <c r="S124" s="817">
        <v>85</v>
      </c>
      <c r="T124" s="814">
        <f t="shared" si="69"/>
        <v>0</v>
      </c>
      <c r="U124" s="813">
        <v>548.17999999999995</v>
      </c>
      <c r="V124" s="813">
        <v>548.17999999999995</v>
      </c>
      <c r="W124" s="813">
        <v>496.53</v>
      </c>
      <c r="X124" s="813">
        <f t="shared" si="70"/>
        <v>0</v>
      </c>
      <c r="Y124" s="814">
        <v>250</v>
      </c>
      <c r="Z124" s="814">
        <v>250</v>
      </c>
      <c r="AA124" s="814">
        <v>250</v>
      </c>
      <c r="AB124" s="814">
        <f t="shared" si="71"/>
        <v>0</v>
      </c>
    </row>
    <row r="125" spans="1:28" x14ac:dyDescent="0.2">
      <c r="A125" s="316"/>
      <c r="B125" s="558"/>
      <c r="C125" s="318">
        <f>'Series 2700 Input'!J125</f>
        <v>0</v>
      </c>
      <c r="D125" s="562"/>
      <c r="E125" s="812"/>
      <c r="F125" s="812"/>
      <c r="G125" s="812"/>
      <c r="H125" s="813"/>
      <c r="I125" s="814"/>
      <c r="J125" s="814"/>
      <c r="K125" s="814"/>
      <c r="L125" s="814"/>
      <c r="M125" s="812"/>
      <c r="N125" s="812"/>
      <c r="O125" s="812"/>
      <c r="P125" s="813"/>
      <c r="Q125" s="817"/>
      <c r="R125" s="817"/>
      <c r="S125" s="817"/>
      <c r="T125" s="814"/>
      <c r="U125" s="813"/>
      <c r="V125" s="813"/>
      <c r="W125" s="813"/>
      <c r="X125" s="813"/>
      <c r="Y125" s="814"/>
      <c r="Z125" s="814"/>
      <c r="AA125" s="814"/>
      <c r="AB125" s="814"/>
    </row>
    <row r="126" spans="1:28" ht="38.25" x14ac:dyDescent="0.2">
      <c r="A126" s="316" t="s">
        <v>3576</v>
      </c>
      <c r="B126" s="558" t="s">
        <v>3577</v>
      </c>
      <c r="C126" s="318">
        <f>'Series 2700 Input'!J126</f>
        <v>0</v>
      </c>
      <c r="D126" s="562" t="s">
        <v>30</v>
      </c>
      <c r="E126" s="812">
        <v>861.6</v>
      </c>
      <c r="F126" s="812">
        <v>861.6</v>
      </c>
      <c r="G126" s="812">
        <v>861.6</v>
      </c>
      <c r="H126" s="813">
        <f t="shared" si="66"/>
        <v>0</v>
      </c>
      <c r="I126" s="814">
        <v>50</v>
      </c>
      <c r="J126" s="814">
        <v>50</v>
      </c>
      <c r="K126" s="814">
        <v>50</v>
      </c>
      <c r="L126" s="814">
        <f t="shared" si="67"/>
        <v>0</v>
      </c>
      <c r="M126" s="812">
        <v>781.12</v>
      </c>
      <c r="N126" s="812">
        <v>781.12</v>
      </c>
      <c r="O126" s="812">
        <v>781.12</v>
      </c>
      <c r="P126" s="813">
        <f t="shared" si="68"/>
        <v>0</v>
      </c>
      <c r="Q126" s="817">
        <v>100</v>
      </c>
      <c r="R126" s="817">
        <v>100</v>
      </c>
      <c r="S126" s="817">
        <v>100</v>
      </c>
      <c r="T126" s="814">
        <f t="shared" si="69"/>
        <v>0</v>
      </c>
      <c r="U126" s="813">
        <v>807.27</v>
      </c>
      <c r="V126" s="813">
        <v>807.27</v>
      </c>
      <c r="W126" s="813">
        <v>732.06</v>
      </c>
      <c r="X126" s="813">
        <f t="shared" si="70"/>
        <v>0</v>
      </c>
      <c r="Y126" s="814">
        <v>270</v>
      </c>
      <c r="Z126" s="814">
        <v>270</v>
      </c>
      <c r="AA126" s="814">
        <v>270</v>
      </c>
      <c r="AB126" s="814">
        <f t="shared" si="71"/>
        <v>0</v>
      </c>
    </row>
    <row r="127" spans="1:28" x14ac:dyDescent="0.2">
      <c r="A127" s="316"/>
      <c r="B127" s="558"/>
      <c r="C127" s="318">
        <f>'Series 2700 Input'!J127</f>
        <v>0</v>
      </c>
      <c r="D127" s="562"/>
      <c r="E127" s="812"/>
      <c r="F127" s="812"/>
      <c r="G127" s="812"/>
      <c r="H127" s="813"/>
      <c r="I127" s="814"/>
      <c r="J127" s="814"/>
      <c r="K127" s="814"/>
      <c r="L127" s="814"/>
      <c r="M127" s="812"/>
      <c r="N127" s="812"/>
      <c r="O127" s="812"/>
      <c r="P127" s="813"/>
      <c r="Q127" s="817"/>
      <c r="R127" s="817"/>
      <c r="S127" s="817"/>
      <c r="T127" s="814"/>
      <c r="U127" s="813"/>
      <c r="V127" s="813"/>
      <c r="W127" s="813"/>
      <c r="X127" s="813"/>
      <c r="Y127" s="814"/>
      <c r="Z127" s="814"/>
      <c r="AA127" s="814"/>
      <c r="AB127" s="814"/>
    </row>
    <row r="128" spans="1:28" x14ac:dyDescent="0.2">
      <c r="A128" s="907"/>
      <c r="B128" s="586" t="s">
        <v>3578</v>
      </c>
      <c r="C128" s="908">
        <f>'Series 2700 Input'!J128</f>
        <v>0</v>
      </c>
      <c r="D128" s="587"/>
      <c r="E128" s="635" t="s">
        <v>803</v>
      </c>
      <c r="F128" s="589" t="s">
        <v>804</v>
      </c>
      <c r="G128" s="635" t="s">
        <v>486</v>
      </c>
      <c r="H128" s="905"/>
      <c r="I128" s="635" t="s">
        <v>803</v>
      </c>
      <c r="J128" s="589" t="s">
        <v>804</v>
      </c>
      <c r="K128" s="635" t="s">
        <v>486</v>
      </c>
      <c r="L128" s="905"/>
      <c r="M128" s="635" t="s">
        <v>803</v>
      </c>
      <c r="N128" s="589" t="s">
        <v>804</v>
      </c>
      <c r="O128" s="635" t="s">
        <v>486</v>
      </c>
      <c r="P128" s="905"/>
      <c r="Q128" s="634" t="s">
        <v>803</v>
      </c>
      <c r="R128" s="588" t="s">
        <v>804</v>
      </c>
      <c r="S128" s="634" t="s">
        <v>486</v>
      </c>
      <c r="T128" s="905"/>
      <c r="U128" s="635" t="s">
        <v>803</v>
      </c>
      <c r="V128" s="589" t="s">
        <v>804</v>
      </c>
      <c r="W128" s="635" t="s">
        <v>486</v>
      </c>
      <c r="X128" s="905"/>
      <c r="Y128" s="635" t="s">
        <v>803</v>
      </c>
      <c r="Z128" s="589" t="s">
        <v>804</v>
      </c>
      <c r="AA128" s="635" t="s">
        <v>486</v>
      </c>
      <c r="AB128" s="905"/>
    </row>
    <row r="129" spans="1:28" x14ac:dyDescent="0.2">
      <c r="A129" s="909"/>
      <c r="B129" s="596"/>
      <c r="C129" s="910">
        <f>'Series 2700 Input'!J129</f>
        <v>0</v>
      </c>
      <c r="D129" s="562"/>
      <c r="E129" s="812"/>
      <c r="F129" s="812"/>
      <c r="G129" s="812"/>
      <c r="H129" s="813"/>
      <c r="I129" s="814"/>
      <c r="J129" s="814"/>
      <c r="K129" s="814"/>
      <c r="L129" s="814"/>
      <c r="M129" s="812"/>
      <c r="N129" s="812"/>
      <c r="O129" s="812"/>
      <c r="P129" s="813"/>
      <c r="Q129" s="817"/>
      <c r="R129" s="817"/>
      <c r="S129" s="817"/>
      <c r="T129" s="814"/>
      <c r="U129" s="813"/>
      <c r="V129" s="813"/>
      <c r="W129" s="813"/>
      <c r="X129" s="813"/>
      <c r="Y129" s="814"/>
      <c r="Z129" s="814"/>
      <c r="AA129" s="814"/>
      <c r="AB129" s="814"/>
    </row>
    <row r="130" spans="1:28" ht="25.5" x14ac:dyDescent="0.2">
      <c r="A130" s="909" t="s">
        <v>3579</v>
      </c>
      <c r="B130" s="911" t="s">
        <v>3580</v>
      </c>
      <c r="C130" s="910">
        <f>'Series 2700 Input'!J130</f>
        <v>0</v>
      </c>
      <c r="D130" s="562" t="s">
        <v>30</v>
      </c>
      <c r="E130" s="812">
        <v>100.04</v>
      </c>
      <c r="F130" s="812">
        <v>87.6</v>
      </c>
      <c r="G130" s="812">
        <v>87.6</v>
      </c>
      <c r="H130" s="813">
        <f t="shared" si="66"/>
        <v>0</v>
      </c>
      <c r="I130" s="814">
        <v>50</v>
      </c>
      <c r="J130" s="814">
        <v>50</v>
      </c>
      <c r="K130" s="814">
        <v>50</v>
      </c>
      <c r="L130" s="814">
        <f t="shared" si="67"/>
        <v>0</v>
      </c>
      <c r="M130" s="812">
        <v>50.1</v>
      </c>
      <c r="N130" s="812">
        <v>50.1</v>
      </c>
      <c r="O130" s="812">
        <v>50.1</v>
      </c>
      <c r="P130" s="813">
        <f t="shared" si="68"/>
        <v>0</v>
      </c>
      <c r="Q130" s="817">
        <v>25</v>
      </c>
      <c r="R130" s="817">
        <v>25</v>
      </c>
      <c r="S130" s="817">
        <v>25</v>
      </c>
      <c r="T130" s="814">
        <f t="shared" si="69"/>
        <v>0</v>
      </c>
      <c r="U130" s="813">
        <v>57.27</v>
      </c>
      <c r="V130" s="813">
        <v>57.27</v>
      </c>
      <c r="W130" s="813">
        <v>50.25</v>
      </c>
      <c r="X130" s="813">
        <f t="shared" si="70"/>
        <v>0</v>
      </c>
      <c r="Y130" s="814">
        <v>45</v>
      </c>
      <c r="Z130" s="814">
        <v>40</v>
      </c>
      <c r="AA130" s="814">
        <v>40</v>
      </c>
      <c r="AB130" s="814">
        <f t="shared" si="71"/>
        <v>0</v>
      </c>
    </row>
    <row r="131" spans="1:28" x14ac:dyDescent="0.2">
      <c r="A131" s="909"/>
      <c r="B131" s="596"/>
      <c r="C131" s="330">
        <f>'Series 2700 Input'!J131</f>
        <v>0</v>
      </c>
      <c r="D131" s="562"/>
      <c r="E131" s="812"/>
      <c r="F131" s="812"/>
      <c r="G131" s="812"/>
      <c r="H131" s="813"/>
      <c r="I131" s="814"/>
      <c r="J131" s="814"/>
      <c r="K131" s="814"/>
      <c r="L131" s="814"/>
      <c r="M131" s="812"/>
      <c r="N131" s="812"/>
      <c r="O131" s="812"/>
      <c r="P131" s="813"/>
      <c r="Q131" s="817"/>
      <c r="R131" s="817"/>
      <c r="S131" s="817"/>
      <c r="T131" s="814"/>
      <c r="U131" s="813"/>
      <c r="V131" s="813"/>
      <c r="W131" s="813"/>
      <c r="X131" s="813"/>
      <c r="Y131" s="814"/>
      <c r="Z131" s="814"/>
      <c r="AA131" s="814"/>
      <c r="AB131" s="814"/>
    </row>
    <row r="132" spans="1:28" ht="25.5" x14ac:dyDescent="0.2">
      <c r="A132" s="909" t="s">
        <v>3581</v>
      </c>
      <c r="B132" s="911" t="s">
        <v>3582</v>
      </c>
      <c r="C132" s="910">
        <f>'Series 2700 Input'!J132</f>
        <v>0</v>
      </c>
      <c r="D132" s="562" t="s">
        <v>30</v>
      </c>
      <c r="E132" s="812">
        <v>119.83</v>
      </c>
      <c r="F132" s="812">
        <v>109.4</v>
      </c>
      <c r="G132" s="812">
        <v>109.4</v>
      </c>
      <c r="H132" s="813">
        <f t="shared" si="66"/>
        <v>0</v>
      </c>
      <c r="I132" s="814">
        <v>50</v>
      </c>
      <c r="J132" s="814">
        <v>50</v>
      </c>
      <c r="K132" s="814">
        <v>50</v>
      </c>
      <c r="L132" s="814">
        <f t="shared" si="67"/>
        <v>0</v>
      </c>
      <c r="M132" s="812">
        <v>69.09</v>
      </c>
      <c r="N132" s="812">
        <v>69.09</v>
      </c>
      <c r="O132" s="812">
        <v>69.09</v>
      </c>
      <c r="P132" s="813">
        <f t="shared" si="68"/>
        <v>0</v>
      </c>
      <c r="Q132" s="817">
        <v>30</v>
      </c>
      <c r="R132" s="817">
        <v>30</v>
      </c>
      <c r="S132" s="817">
        <v>30</v>
      </c>
      <c r="T132" s="814">
        <f t="shared" si="69"/>
        <v>0</v>
      </c>
      <c r="U132" s="813">
        <v>102.73</v>
      </c>
      <c r="V132" s="813">
        <v>102.73</v>
      </c>
      <c r="W132" s="813">
        <v>91.57</v>
      </c>
      <c r="X132" s="813">
        <f t="shared" si="70"/>
        <v>0</v>
      </c>
      <c r="Y132" s="814">
        <v>50</v>
      </c>
      <c r="Z132" s="814">
        <v>45</v>
      </c>
      <c r="AA132" s="814">
        <v>45</v>
      </c>
      <c r="AB132" s="814">
        <f t="shared" si="71"/>
        <v>0</v>
      </c>
    </row>
    <row r="133" spans="1:28" x14ac:dyDescent="0.2">
      <c r="A133" s="909"/>
      <c r="B133" s="911"/>
      <c r="C133" s="910">
        <f>'Series 2700 Input'!J133</f>
        <v>0</v>
      </c>
      <c r="D133" s="562"/>
      <c r="E133" s="812"/>
      <c r="F133" s="812"/>
      <c r="G133" s="812"/>
      <c r="H133" s="813"/>
      <c r="I133" s="814"/>
      <c r="J133" s="814"/>
      <c r="K133" s="814"/>
      <c r="L133" s="814"/>
      <c r="M133" s="812"/>
      <c r="N133" s="812"/>
      <c r="O133" s="812"/>
      <c r="P133" s="813"/>
      <c r="Q133" s="817"/>
      <c r="R133" s="817"/>
      <c r="S133" s="817"/>
      <c r="T133" s="814"/>
      <c r="U133" s="813"/>
      <c r="V133" s="813"/>
      <c r="W133" s="813"/>
      <c r="X133" s="813"/>
      <c r="Y133" s="814"/>
      <c r="Z133" s="814"/>
      <c r="AA133" s="814"/>
      <c r="AB133" s="814"/>
    </row>
    <row r="134" spans="1:28" ht="25.5" x14ac:dyDescent="0.2">
      <c r="A134" s="909" t="s">
        <v>3583</v>
      </c>
      <c r="B134" s="911" t="s">
        <v>3584</v>
      </c>
      <c r="C134" s="910">
        <f>'Series 2700 Input'!J134</f>
        <v>0</v>
      </c>
      <c r="D134" s="562" t="s">
        <v>30</v>
      </c>
      <c r="E134" s="812">
        <v>168.23</v>
      </c>
      <c r="F134" s="812">
        <v>153.15</v>
      </c>
      <c r="G134" s="812">
        <v>153.15</v>
      </c>
      <c r="H134" s="813">
        <f t="shared" si="66"/>
        <v>0</v>
      </c>
      <c r="I134" s="814">
        <v>50</v>
      </c>
      <c r="J134" s="814">
        <v>50</v>
      </c>
      <c r="K134" s="814">
        <v>50</v>
      </c>
      <c r="L134" s="814">
        <f t="shared" si="67"/>
        <v>0</v>
      </c>
      <c r="M134" s="812">
        <v>100.19</v>
      </c>
      <c r="N134" s="812">
        <v>100.19</v>
      </c>
      <c r="O134" s="812">
        <v>100.19</v>
      </c>
      <c r="P134" s="813">
        <f t="shared" si="68"/>
        <v>0</v>
      </c>
      <c r="Q134" s="817">
        <v>50</v>
      </c>
      <c r="R134" s="817">
        <v>50</v>
      </c>
      <c r="S134" s="817">
        <v>50</v>
      </c>
      <c r="T134" s="814">
        <f t="shared" si="69"/>
        <v>0</v>
      </c>
      <c r="U134" s="813">
        <v>184.55</v>
      </c>
      <c r="V134" s="813">
        <v>184.55</v>
      </c>
      <c r="W134" s="813">
        <v>165.95</v>
      </c>
      <c r="X134" s="813">
        <f t="shared" si="70"/>
        <v>0</v>
      </c>
      <c r="Y134" s="814">
        <v>65</v>
      </c>
      <c r="Z134" s="814">
        <v>60</v>
      </c>
      <c r="AA134" s="814">
        <v>60</v>
      </c>
      <c r="AB134" s="814">
        <f t="shared" si="71"/>
        <v>0</v>
      </c>
    </row>
    <row r="135" spans="1:28" x14ac:dyDescent="0.2">
      <c r="A135" s="909"/>
      <c r="B135" s="911"/>
      <c r="C135" s="910">
        <f>'Series 2700 Input'!J135</f>
        <v>0</v>
      </c>
      <c r="D135" s="562"/>
      <c r="E135" s="812"/>
      <c r="F135" s="812"/>
      <c r="G135" s="812"/>
      <c r="H135" s="813"/>
      <c r="I135" s="814"/>
      <c r="J135" s="814"/>
      <c r="K135" s="814"/>
      <c r="L135" s="814"/>
      <c r="M135" s="812"/>
      <c r="N135" s="812"/>
      <c r="O135" s="812"/>
      <c r="P135" s="813"/>
      <c r="Q135" s="817"/>
      <c r="R135" s="817"/>
      <c r="S135" s="817"/>
      <c r="T135" s="814"/>
      <c r="U135" s="813"/>
      <c r="V135" s="813"/>
      <c r="W135" s="813"/>
      <c r="X135" s="813"/>
      <c r="Y135" s="814"/>
      <c r="Z135" s="814"/>
      <c r="AA135" s="814"/>
      <c r="AB135" s="814"/>
    </row>
    <row r="136" spans="1:28" ht="25.5" x14ac:dyDescent="0.2">
      <c r="A136" s="909" t="s">
        <v>3585</v>
      </c>
      <c r="B136" s="911" t="s">
        <v>3586</v>
      </c>
      <c r="C136" s="910">
        <f>'Series 2700 Input'!J136</f>
        <v>0</v>
      </c>
      <c r="D136" s="562" t="s">
        <v>30</v>
      </c>
      <c r="E136" s="812">
        <v>211.43</v>
      </c>
      <c r="F136" s="812">
        <v>192.77</v>
      </c>
      <c r="G136" s="812">
        <v>192.77</v>
      </c>
      <c r="H136" s="813">
        <f t="shared" si="66"/>
        <v>0</v>
      </c>
      <c r="I136" s="814">
        <v>50</v>
      </c>
      <c r="J136" s="814">
        <v>50</v>
      </c>
      <c r="K136" s="814">
        <v>50</v>
      </c>
      <c r="L136" s="814">
        <f t="shared" si="67"/>
        <v>0</v>
      </c>
      <c r="M136" s="812">
        <v>186.58</v>
      </c>
      <c r="N136" s="812">
        <v>186.58</v>
      </c>
      <c r="O136" s="812">
        <v>186.58</v>
      </c>
      <c r="P136" s="813">
        <f t="shared" si="68"/>
        <v>0</v>
      </c>
      <c r="Q136" s="817">
        <v>85</v>
      </c>
      <c r="R136" s="817">
        <v>85</v>
      </c>
      <c r="S136" s="817">
        <v>85</v>
      </c>
      <c r="T136" s="814">
        <f t="shared" si="69"/>
        <v>0</v>
      </c>
      <c r="U136" s="813">
        <v>290</v>
      </c>
      <c r="V136" s="813">
        <v>290</v>
      </c>
      <c r="W136" s="813">
        <v>261.82</v>
      </c>
      <c r="X136" s="813">
        <f t="shared" si="70"/>
        <v>0</v>
      </c>
      <c r="Y136" s="814">
        <v>250</v>
      </c>
      <c r="Z136" s="814">
        <v>250</v>
      </c>
      <c r="AA136" s="814">
        <v>250</v>
      </c>
      <c r="AB136" s="814">
        <f t="shared" si="71"/>
        <v>0</v>
      </c>
    </row>
    <row r="137" spans="1:28" x14ac:dyDescent="0.2">
      <c r="A137" s="909"/>
      <c r="B137" s="911"/>
      <c r="C137" s="910">
        <f>'Series 2700 Input'!J137</f>
        <v>0</v>
      </c>
      <c r="D137" s="562"/>
      <c r="E137" s="812"/>
      <c r="F137" s="812"/>
      <c r="G137" s="812"/>
      <c r="H137" s="813"/>
      <c r="I137" s="814"/>
      <c r="J137" s="814"/>
      <c r="K137" s="814"/>
      <c r="L137" s="814"/>
      <c r="M137" s="812"/>
      <c r="N137" s="812"/>
      <c r="O137" s="812"/>
      <c r="P137" s="813"/>
      <c r="Q137" s="817"/>
      <c r="R137" s="817"/>
      <c r="S137" s="817"/>
      <c r="T137" s="814"/>
      <c r="U137" s="813"/>
      <c r="V137" s="813"/>
      <c r="W137" s="813"/>
      <c r="X137" s="813"/>
      <c r="Y137" s="814"/>
      <c r="Z137" s="814"/>
      <c r="AA137" s="814"/>
      <c r="AB137" s="814"/>
    </row>
    <row r="138" spans="1:28" ht="25.5" x14ac:dyDescent="0.2">
      <c r="A138" s="909" t="s">
        <v>3587</v>
      </c>
      <c r="B138" s="911" t="s">
        <v>3588</v>
      </c>
      <c r="C138" s="910">
        <f>'Series 2700 Input'!J138</f>
        <v>0</v>
      </c>
      <c r="D138" s="562" t="s">
        <v>30</v>
      </c>
      <c r="E138" s="812">
        <v>245.7</v>
      </c>
      <c r="F138" s="812">
        <v>222.01</v>
      </c>
      <c r="G138" s="812">
        <v>222.01</v>
      </c>
      <c r="H138" s="813">
        <f t="shared" si="66"/>
        <v>0</v>
      </c>
      <c r="I138" s="814">
        <v>50</v>
      </c>
      <c r="J138" s="814">
        <v>50</v>
      </c>
      <c r="K138" s="814">
        <v>50</v>
      </c>
      <c r="L138" s="814">
        <f t="shared" si="67"/>
        <v>0</v>
      </c>
      <c r="M138" s="812">
        <v>418.16</v>
      </c>
      <c r="N138" s="812">
        <v>418.16</v>
      </c>
      <c r="O138" s="812">
        <v>418.16</v>
      </c>
      <c r="P138" s="813">
        <f t="shared" si="68"/>
        <v>0</v>
      </c>
      <c r="Q138" s="817">
        <v>100</v>
      </c>
      <c r="R138" s="817">
        <v>100</v>
      </c>
      <c r="S138" s="817">
        <v>100</v>
      </c>
      <c r="T138" s="814">
        <f t="shared" si="69"/>
        <v>0</v>
      </c>
      <c r="U138" s="813">
        <v>430</v>
      </c>
      <c r="V138" s="813">
        <v>430</v>
      </c>
      <c r="W138" s="813">
        <v>389.09</v>
      </c>
      <c r="X138" s="813">
        <f t="shared" si="70"/>
        <v>0</v>
      </c>
      <c r="Y138" s="814">
        <v>270</v>
      </c>
      <c r="Z138" s="814">
        <v>270</v>
      </c>
      <c r="AA138" s="814">
        <v>270</v>
      </c>
      <c r="AB138" s="814">
        <f t="shared" si="71"/>
        <v>0</v>
      </c>
    </row>
    <row r="139" spans="1:28" x14ac:dyDescent="0.2">
      <c r="A139" s="909"/>
      <c r="B139" s="911"/>
      <c r="C139" s="910">
        <f>'Series 2700 Input'!J139</f>
        <v>0</v>
      </c>
      <c r="D139" s="562"/>
      <c r="E139" s="812"/>
      <c r="F139" s="812"/>
      <c r="G139" s="812"/>
      <c r="H139" s="813"/>
      <c r="I139" s="814"/>
      <c r="J139" s="814"/>
      <c r="K139" s="814"/>
      <c r="L139" s="814"/>
      <c r="M139" s="812"/>
      <c r="N139" s="812"/>
      <c r="O139" s="812"/>
      <c r="P139" s="813"/>
      <c r="Q139" s="817"/>
      <c r="R139" s="817"/>
      <c r="S139" s="817"/>
      <c r="T139" s="814"/>
      <c r="U139" s="813"/>
      <c r="V139" s="813"/>
      <c r="W139" s="813"/>
      <c r="X139" s="813"/>
      <c r="Y139" s="814"/>
      <c r="Z139" s="814"/>
      <c r="AA139" s="814"/>
      <c r="AB139" s="814"/>
    </row>
    <row r="140" spans="1:28" ht="38.25" x14ac:dyDescent="0.2">
      <c r="A140" s="909" t="s">
        <v>3589</v>
      </c>
      <c r="B140" s="911" t="s">
        <v>3590</v>
      </c>
      <c r="C140" s="910">
        <f>'Series 2700 Input'!J140</f>
        <v>0</v>
      </c>
      <c r="D140" s="562" t="s">
        <v>30</v>
      </c>
      <c r="E140" s="812">
        <v>180.91</v>
      </c>
      <c r="F140" s="812">
        <v>131.16</v>
      </c>
      <c r="G140" s="812">
        <v>131.16</v>
      </c>
      <c r="H140" s="813">
        <f t="shared" si="66"/>
        <v>0</v>
      </c>
      <c r="I140" s="814">
        <v>50</v>
      </c>
      <c r="J140" s="814">
        <v>50</v>
      </c>
      <c r="K140" s="814">
        <v>50</v>
      </c>
      <c r="L140" s="814">
        <f t="shared" si="67"/>
        <v>0</v>
      </c>
      <c r="M140" s="812">
        <v>59.17</v>
      </c>
      <c r="N140" s="812">
        <v>59.17</v>
      </c>
      <c r="O140" s="812">
        <v>59.17</v>
      </c>
      <c r="P140" s="813">
        <f t="shared" si="68"/>
        <v>0</v>
      </c>
      <c r="Q140" s="817">
        <v>25</v>
      </c>
      <c r="R140" s="817">
        <v>25</v>
      </c>
      <c r="S140" s="817">
        <v>25</v>
      </c>
      <c r="T140" s="814">
        <f t="shared" si="69"/>
        <v>0</v>
      </c>
      <c r="U140" s="813">
        <v>148.18</v>
      </c>
      <c r="V140" s="813">
        <v>148.18</v>
      </c>
      <c r="W140" s="813">
        <v>132.88999999999999</v>
      </c>
      <c r="X140" s="813">
        <f t="shared" si="70"/>
        <v>0</v>
      </c>
      <c r="Y140" s="814">
        <v>45</v>
      </c>
      <c r="Z140" s="814">
        <v>40</v>
      </c>
      <c r="AA140" s="814">
        <v>40</v>
      </c>
      <c r="AB140" s="814">
        <f t="shared" si="71"/>
        <v>0</v>
      </c>
    </row>
    <row r="141" spans="1:28" x14ac:dyDescent="0.2">
      <c r="A141" s="909"/>
      <c r="B141" s="596"/>
      <c r="C141" s="330">
        <f>'Series 2700 Input'!J141</f>
        <v>0</v>
      </c>
      <c r="D141" s="562"/>
      <c r="E141" s="812"/>
      <c r="F141" s="812"/>
      <c r="G141" s="812"/>
      <c r="H141" s="813"/>
      <c r="I141" s="814"/>
      <c r="J141" s="814"/>
      <c r="K141" s="814"/>
      <c r="L141" s="814"/>
      <c r="M141" s="812"/>
      <c r="N141" s="812"/>
      <c r="O141" s="812"/>
      <c r="P141" s="813"/>
      <c r="Q141" s="817"/>
      <c r="R141" s="817"/>
      <c r="S141" s="817"/>
      <c r="T141" s="814"/>
      <c r="U141" s="813"/>
      <c r="V141" s="813"/>
      <c r="W141" s="813"/>
      <c r="X141" s="813"/>
      <c r="Y141" s="814"/>
      <c r="Z141" s="814"/>
      <c r="AA141" s="814"/>
      <c r="AB141" s="814"/>
    </row>
    <row r="142" spans="1:28" ht="38.25" x14ac:dyDescent="0.2">
      <c r="A142" s="909" t="s">
        <v>3591</v>
      </c>
      <c r="B142" s="911" t="s">
        <v>3592</v>
      </c>
      <c r="C142" s="910">
        <f>'Series 2700 Input'!J142</f>
        <v>0</v>
      </c>
      <c r="D142" s="562" t="s">
        <v>30</v>
      </c>
      <c r="E142" s="812">
        <v>209.18</v>
      </c>
      <c r="F142" s="812">
        <v>167.73</v>
      </c>
      <c r="G142" s="812">
        <v>167.73</v>
      </c>
      <c r="H142" s="813">
        <f t="shared" si="66"/>
        <v>0</v>
      </c>
      <c r="I142" s="814">
        <v>50</v>
      </c>
      <c r="J142" s="814">
        <v>50</v>
      </c>
      <c r="K142" s="814">
        <v>50</v>
      </c>
      <c r="L142" s="814">
        <f t="shared" si="67"/>
        <v>0</v>
      </c>
      <c r="M142" s="812">
        <v>93.29</v>
      </c>
      <c r="N142" s="812">
        <v>93.29</v>
      </c>
      <c r="O142" s="812">
        <v>93.29</v>
      </c>
      <c r="P142" s="813">
        <f t="shared" si="68"/>
        <v>0</v>
      </c>
      <c r="Q142" s="817">
        <v>30</v>
      </c>
      <c r="R142" s="817">
        <v>30</v>
      </c>
      <c r="S142" s="817">
        <v>30</v>
      </c>
      <c r="T142" s="814">
        <f t="shared" si="69"/>
        <v>0</v>
      </c>
      <c r="U142" s="813">
        <v>207.27</v>
      </c>
      <c r="V142" s="813">
        <v>207.27</v>
      </c>
      <c r="W142" s="813">
        <v>186.61</v>
      </c>
      <c r="X142" s="813">
        <f t="shared" si="70"/>
        <v>0</v>
      </c>
      <c r="Y142" s="814">
        <v>50</v>
      </c>
      <c r="Z142" s="814">
        <v>45</v>
      </c>
      <c r="AA142" s="814">
        <v>45</v>
      </c>
      <c r="AB142" s="814">
        <f t="shared" si="71"/>
        <v>0</v>
      </c>
    </row>
    <row r="143" spans="1:28" x14ac:dyDescent="0.2">
      <c r="A143" s="909"/>
      <c r="B143" s="911"/>
      <c r="C143" s="910">
        <f>'Series 2700 Input'!J143</f>
        <v>0</v>
      </c>
      <c r="D143" s="562"/>
      <c r="E143" s="812"/>
      <c r="F143" s="812"/>
      <c r="G143" s="812"/>
      <c r="H143" s="813"/>
      <c r="I143" s="814"/>
      <c r="J143" s="814"/>
      <c r="K143" s="814"/>
      <c r="L143" s="814"/>
      <c r="M143" s="812"/>
      <c r="N143" s="812"/>
      <c r="O143" s="812"/>
      <c r="P143" s="813"/>
      <c r="Q143" s="817"/>
      <c r="R143" s="817"/>
      <c r="S143" s="817"/>
      <c r="T143" s="814"/>
      <c r="U143" s="813"/>
      <c r="V143" s="813"/>
      <c r="W143" s="813"/>
      <c r="X143" s="813"/>
      <c r="Y143" s="814"/>
      <c r="Z143" s="814"/>
      <c r="AA143" s="814"/>
      <c r="AB143" s="814"/>
    </row>
    <row r="144" spans="1:28" ht="38.25" x14ac:dyDescent="0.2">
      <c r="A144" s="909" t="s">
        <v>3593</v>
      </c>
      <c r="B144" s="911" t="s">
        <v>3594</v>
      </c>
      <c r="C144" s="910">
        <f>'Series 2700 Input'!J144</f>
        <v>0</v>
      </c>
      <c r="D144" s="562" t="s">
        <v>30</v>
      </c>
      <c r="E144" s="812">
        <v>237.46</v>
      </c>
      <c r="F144" s="812">
        <v>206.38</v>
      </c>
      <c r="G144" s="812">
        <v>206.38</v>
      </c>
      <c r="H144" s="813">
        <f t="shared" si="66"/>
        <v>0</v>
      </c>
      <c r="I144" s="814">
        <v>50</v>
      </c>
      <c r="J144" s="814">
        <v>50</v>
      </c>
      <c r="K144" s="814">
        <v>50</v>
      </c>
      <c r="L144" s="814">
        <f t="shared" si="67"/>
        <v>0</v>
      </c>
      <c r="M144" s="812">
        <v>148.59</v>
      </c>
      <c r="N144" s="812">
        <v>148.59</v>
      </c>
      <c r="O144" s="812">
        <v>148.59</v>
      </c>
      <c r="P144" s="813">
        <f t="shared" si="68"/>
        <v>0</v>
      </c>
      <c r="Q144" s="817">
        <v>50</v>
      </c>
      <c r="R144" s="817">
        <v>50</v>
      </c>
      <c r="S144" s="817">
        <v>50</v>
      </c>
      <c r="T144" s="814">
        <f t="shared" si="69"/>
        <v>0</v>
      </c>
      <c r="U144" s="813">
        <v>320.91000000000003</v>
      </c>
      <c r="V144" s="813">
        <v>320.91000000000003</v>
      </c>
      <c r="W144" s="813">
        <v>289.92</v>
      </c>
      <c r="X144" s="813">
        <f t="shared" si="70"/>
        <v>0</v>
      </c>
      <c r="Y144" s="814">
        <v>65</v>
      </c>
      <c r="Z144" s="814">
        <v>60</v>
      </c>
      <c r="AA144" s="814">
        <v>60</v>
      </c>
      <c r="AB144" s="814">
        <f t="shared" si="71"/>
        <v>0</v>
      </c>
    </row>
    <row r="145" spans="1:28" x14ac:dyDescent="0.2">
      <c r="A145" s="909"/>
      <c r="B145" s="911"/>
      <c r="C145" s="910">
        <f>'Series 2700 Input'!J145</f>
        <v>0</v>
      </c>
      <c r="D145" s="562"/>
      <c r="E145" s="812"/>
      <c r="F145" s="812"/>
      <c r="G145" s="812"/>
      <c r="H145" s="813"/>
      <c r="I145" s="814"/>
      <c r="J145" s="814"/>
      <c r="K145" s="814"/>
      <c r="L145" s="814"/>
      <c r="M145" s="812"/>
      <c r="N145" s="812"/>
      <c r="O145" s="812"/>
      <c r="P145" s="813"/>
      <c r="Q145" s="817"/>
      <c r="R145" s="817"/>
      <c r="S145" s="817"/>
      <c r="T145" s="814"/>
      <c r="U145" s="813"/>
      <c r="V145" s="813"/>
      <c r="W145" s="813"/>
      <c r="X145" s="813"/>
      <c r="Y145" s="814"/>
      <c r="Z145" s="814"/>
      <c r="AA145" s="814"/>
      <c r="AB145" s="814"/>
    </row>
    <row r="146" spans="1:28" ht="38.25" x14ac:dyDescent="0.2">
      <c r="A146" s="909" t="s">
        <v>3595</v>
      </c>
      <c r="B146" s="911" t="s">
        <v>3596</v>
      </c>
      <c r="C146" s="910">
        <f>'Series 2700 Input'!J146</f>
        <v>0</v>
      </c>
      <c r="D146" s="562" t="s">
        <v>30</v>
      </c>
      <c r="E146" s="812">
        <v>327.89</v>
      </c>
      <c r="F146" s="812">
        <v>285.35000000000002</v>
      </c>
      <c r="G146" s="812">
        <v>285.35000000000002</v>
      </c>
      <c r="H146" s="813">
        <f t="shared" si="66"/>
        <v>0</v>
      </c>
      <c r="I146" s="814">
        <v>50</v>
      </c>
      <c r="J146" s="814">
        <v>50</v>
      </c>
      <c r="K146" s="814">
        <v>50</v>
      </c>
      <c r="L146" s="814">
        <f t="shared" si="67"/>
        <v>0</v>
      </c>
      <c r="M146" s="812">
        <v>404.36</v>
      </c>
      <c r="N146" s="812">
        <v>404.36</v>
      </c>
      <c r="O146" s="812">
        <v>404.36</v>
      </c>
      <c r="P146" s="813">
        <f t="shared" si="68"/>
        <v>0</v>
      </c>
      <c r="Q146" s="817">
        <v>85</v>
      </c>
      <c r="R146" s="817">
        <v>85</v>
      </c>
      <c r="S146" s="817">
        <v>85</v>
      </c>
      <c r="T146" s="814">
        <f t="shared" si="69"/>
        <v>0</v>
      </c>
      <c r="U146" s="813">
        <v>518.64</v>
      </c>
      <c r="V146" s="813">
        <v>518.64</v>
      </c>
      <c r="W146" s="813">
        <v>469.67</v>
      </c>
      <c r="X146" s="813">
        <f t="shared" si="70"/>
        <v>0</v>
      </c>
      <c r="Y146" s="814">
        <v>250</v>
      </c>
      <c r="Z146" s="814">
        <v>250</v>
      </c>
      <c r="AA146" s="814">
        <v>250</v>
      </c>
      <c r="AB146" s="814">
        <f t="shared" si="71"/>
        <v>0</v>
      </c>
    </row>
    <row r="147" spans="1:28" x14ac:dyDescent="0.2">
      <c r="A147" s="909"/>
      <c r="B147" s="911"/>
      <c r="C147" s="910">
        <f>'Series 2700 Input'!J147</f>
        <v>0</v>
      </c>
      <c r="D147" s="562"/>
      <c r="E147" s="812"/>
      <c r="F147" s="812"/>
      <c r="G147" s="812"/>
      <c r="H147" s="813"/>
      <c r="I147" s="814"/>
      <c r="J147" s="814"/>
      <c r="K147" s="814"/>
      <c r="L147" s="814"/>
      <c r="M147" s="812"/>
      <c r="N147" s="812"/>
      <c r="O147" s="812"/>
      <c r="P147" s="813"/>
      <c r="Q147" s="817"/>
      <c r="R147" s="817"/>
      <c r="S147" s="817"/>
      <c r="T147" s="814"/>
      <c r="U147" s="813"/>
      <c r="V147" s="813"/>
      <c r="W147" s="813"/>
      <c r="X147" s="813"/>
      <c r="Y147" s="814"/>
      <c r="Z147" s="814"/>
      <c r="AA147" s="814"/>
      <c r="AB147" s="814"/>
    </row>
    <row r="148" spans="1:28" ht="38.25" x14ac:dyDescent="0.2">
      <c r="A148" s="909" t="s">
        <v>3597</v>
      </c>
      <c r="B148" s="911" t="s">
        <v>3598</v>
      </c>
      <c r="C148" s="910">
        <f>'Series 2700 Input'!J148</f>
        <v>0</v>
      </c>
      <c r="D148" s="562" t="s">
        <v>30</v>
      </c>
      <c r="E148" s="812">
        <v>369.91</v>
      </c>
      <c r="F148" s="812">
        <v>327.27999999999997</v>
      </c>
      <c r="G148" s="812">
        <v>327.27999999999997</v>
      </c>
      <c r="H148" s="813">
        <f t="shared" si="66"/>
        <v>0</v>
      </c>
      <c r="I148" s="814">
        <v>50</v>
      </c>
      <c r="J148" s="814">
        <v>50</v>
      </c>
      <c r="K148" s="814">
        <v>50</v>
      </c>
      <c r="L148" s="814">
        <f t="shared" si="67"/>
        <v>0</v>
      </c>
      <c r="M148" s="812">
        <v>781.12</v>
      </c>
      <c r="N148" s="812">
        <v>781.12</v>
      </c>
      <c r="O148" s="812">
        <v>781.12</v>
      </c>
      <c r="P148" s="813">
        <f t="shared" si="68"/>
        <v>0</v>
      </c>
      <c r="Q148" s="817">
        <v>100</v>
      </c>
      <c r="R148" s="817">
        <v>100</v>
      </c>
      <c r="S148" s="817">
        <v>100</v>
      </c>
      <c r="T148" s="814">
        <f t="shared" si="69"/>
        <v>0</v>
      </c>
      <c r="U148" s="813">
        <v>770.91</v>
      </c>
      <c r="V148" s="813">
        <v>770.91</v>
      </c>
      <c r="W148" s="813">
        <v>699.01</v>
      </c>
      <c r="X148" s="813">
        <f t="shared" si="70"/>
        <v>0</v>
      </c>
      <c r="Y148" s="814">
        <v>270</v>
      </c>
      <c r="Z148" s="814">
        <v>270</v>
      </c>
      <c r="AA148" s="814">
        <v>270</v>
      </c>
      <c r="AB148" s="814">
        <f t="shared" si="71"/>
        <v>0</v>
      </c>
    </row>
    <row r="149" spans="1:28" x14ac:dyDescent="0.2">
      <c r="A149" s="909"/>
      <c r="B149" s="911"/>
      <c r="C149" s="910">
        <f>'Series 2700 Input'!J149</f>
        <v>0</v>
      </c>
      <c r="D149" s="562"/>
      <c r="E149" s="812"/>
      <c r="F149" s="812"/>
      <c r="G149" s="812"/>
      <c r="H149" s="813"/>
      <c r="I149" s="814"/>
      <c r="J149" s="814"/>
      <c r="K149" s="814"/>
      <c r="L149" s="814"/>
      <c r="M149" s="812"/>
      <c r="N149" s="812"/>
      <c r="O149" s="812"/>
      <c r="P149" s="813"/>
      <c r="Q149" s="817"/>
      <c r="R149" s="817"/>
      <c r="S149" s="817"/>
      <c r="T149" s="814"/>
      <c r="U149" s="813"/>
      <c r="V149" s="813"/>
      <c r="W149" s="813"/>
      <c r="X149" s="813"/>
      <c r="Y149" s="814"/>
      <c r="Z149" s="814"/>
      <c r="AA149" s="814"/>
      <c r="AB149" s="814"/>
    </row>
    <row r="150" spans="1:28" x14ac:dyDescent="0.2">
      <c r="A150" s="907"/>
      <c r="B150" s="586" t="s">
        <v>3599</v>
      </c>
      <c r="C150" s="908">
        <f>'Series 2700 Input'!J150</f>
        <v>0</v>
      </c>
      <c r="D150" s="587"/>
      <c r="E150" s="635" t="s">
        <v>803</v>
      </c>
      <c r="F150" s="589" t="s">
        <v>804</v>
      </c>
      <c r="G150" s="635" t="s">
        <v>486</v>
      </c>
      <c r="H150" s="905"/>
      <c r="I150" s="635" t="s">
        <v>803</v>
      </c>
      <c r="J150" s="589" t="s">
        <v>804</v>
      </c>
      <c r="K150" s="635" t="s">
        <v>486</v>
      </c>
      <c r="L150" s="905"/>
      <c r="M150" s="635" t="s">
        <v>803</v>
      </c>
      <c r="N150" s="589" t="s">
        <v>804</v>
      </c>
      <c r="O150" s="635" t="s">
        <v>486</v>
      </c>
      <c r="P150" s="905"/>
      <c r="Q150" s="634" t="s">
        <v>803</v>
      </c>
      <c r="R150" s="588" t="s">
        <v>804</v>
      </c>
      <c r="S150" s="634" t="s">
        <v>486</v>
      </c>
      <c r="T150" s="905"/>
      <c r="U150" s="635" t="s">
        <v>803</v>
      </c>
      <c r="V150" s="589" t="s">
        <v>804</v>
      </c>
      <c r="W150" s="635" t="s">
        <v>486</v>
      </c>
      <c r="X150" s="905"/>
      <c r="Y150" s="635" t="s">
        <v>803</v>
      </c>
      <c r="Z150" s="589" t="s">
        <v>804</v>
      </c>
      <c r="AA150" s="635" t="s">
        <v>486</v>
      </c>
      <c r="AB150" s="905"/>
    </row>
    <row r="151" spans="1:28" x14ac:dyDescent="0.2">
      <c r="A151" s="909"/>
      <c r="B151" s="597"/>
      <c r="C151" s="562">
        <f>'Series 2700 Input'!J151</f>
        <v>0</v>
      </c>
      <c r="D151" s="562"/>
      <c r="E151" s="812"/>
      <c r="F151" s="812"/>
      <c r="G151" s="812"/>
      <c r="H151" s="813"/>
      <c r="I151" s="814"/>
      <c r="J151" s="814"/>
      <c r="K151" s="814"/>
      <c r="L151" s="814"/>
      <c r="M151" s="812"/>
      <c r="N151" s="812"/>
      <c r="O151" s="812"/>
      <c r="P151" s="813"/>
      <c r="Q151" s="817"/>
      <c r="R151" s="817"/>
      <c r="S151" s="817"/>
      <c r="T151" s="814"/>
      <c r="U151" s="813"/>
      <c r="V151" s="813"/>
      <c r="W151" s="813"/>
      <c r="X151" s="813"/>
      <c r="Y151" s="814"/>
      <c r="Z151" s="814"/>
      <c r="AA151" s="814"/>
      <c r="AB151" s="814"/>
    </row>
    <row r="152" spans="1:28" ht="25.5" x14ac:dyDescent="0.2">
      <c r="A152" s="909" t="s">
        <v>3600</v>
      </c>
      <c r="B152" s="911" t="s">
        <v>3601</v>
      </c>
      <c r="C152" s="910">
        <f>'Series 2700 Input'!J152</f>
        <v>0</v>
      </c>
      <c r="D152" s="562" t="s">
        <v>30</v>
      </c>
      <c r="E152" s="812">
        <v>131.13</v>
      </c>
      <c r="F152" s="812">
        <v>112.47</v>
      </c>
      <c r="G152" s="812">
        <v>112.47</v>
      </c>
      <c r="H152" s="813">
        <f t="shared" si="66"/>
        <v>0</v>
      </c>
      <c r="I152" s="814">
        <v>50</v>
      </c>
      <c r="J152" s="814">
        <v>50</v>
      </c>
      <c r="K152" s="814">
        <v>50</v>
      </c>
      <c r="L152" s="814">
        <f t="shared" si="67"/>
        <v>0</v>
      </c>
      <c r="M152" s="812">
        <v>50.1</v>
      </c>
      <c r="N152" s="812">
        <v>50.1</v>
      </c>
      <c r="O152" s="812">
        <v>50.1</v>
      </c>
      <c r="P152" s="813">
        <f t="shared" si="68"/>
        <v>0</v>
      </c>
      <c r="Q152" s="817">
        <v>25</v>
      </c>
      <c r="R152" s="817">
        <v>25</v>
      </c>
      <c r="S152" s="817">
        <v>25</v>
      </c>
      <c r="T152" s="814">
        <f t="shared" si="69"/>
        <v>0</v>
      </c>
      <c r="U152" s="813">
        <v>91.27</v>
      </c>
      <c r="V152" s="813">
        <v>91.27</v>
      </c>
      <c r="W152" s="813">
        <v>81.150000000000006</v>
      </c>
      <c r="X152" s="813">
        <f t="shared" si="70"/>
        <v>0</v>
      </c>
      <c r="Y152" s="814">
        <v>45</v>
      </c>
      <c r="Z152" s="814">
        <v>40</v>
      </c>
      <c r="AA152" s="814">
        <v>40</v>
      </c>
      <c r="AB152" s="814">
        <f t="shared" si="71"/>
        <v>0</v>
      </c>
    </row>
    <row r="153" spans="1:28" x14ac:dyDescent="0.2">
      <c r="A153" s="909"/>
      <c r="B153" s="911"/>
      <c r="C153" s="910">
        <f>'Series 2700 Input'!J153</f>
        <v>0</v>
      </c>
      <c r="D153" s="562"/>
      <c r="E153" s="812"/>
      <c r="F153" s="812"/>
      <c r="G153" s="812"/>
      <c r="H153" s="813"/>
      <c r="I153" s="814"/>
      <c r="J153" s="814"/>
      <c r="K153" s="814"/>
      <c r="L153" s="814"/>
      <c r="M153" s="812"/>
      <c r="N153" s="812"/>
      <c r="O153" s="812"/>
      <c r="P153" s="813"/>
      <c r="Q153" s="817"/>
      <c r="R153" s="817"/>
      <c r="S153" s="817"/>
      <c r="T153" s="814"/>
      <c r="U153" s="813"/>
      <c r="V153" s="813"/>
      <c r="W153" s="813"/>
      <c r="X153" s="813"/>
      <c r="Y153" s="814"/>
      <c r="Z153" s="814"/>
      <c r="AA153" s="814"/>
      <c r="AB153" s="814"/>
    </row>
    <row r="154" spans="1:28" ht="25.5" x14ac:dyDescent="0.2">
      <c r="A154" s="909" t="s">
        <v>3602</v>
      </c>
      <c r="B154" s="911" t="s">
        <v>3603</v>
      </c>
      <c r="C154" s="910">
        <f>'Series 2700 Input'!J154</f>
        <v>0</v>
      </c>
      <c r="D154" s="562" t="s">
        <v>30</v>
      </c>
      <c r="E154" s="812">
        <v>158.59</v>
      </c>
      <c r="F154" s="812">
        <v>134.9</v>
      </c>
      <c r="G154" s="812">
        <v>134.9</v>
      </c>
      <c r="H154" s="813">
        <f t="shared" si="66"/>
        <v>0</v>
      </c>
      <c r="I154" s="814">
        <v>50</v>
      </c>
      <c r="J154" s="814">
        <v>50</v>
      </c>
      <c r="K154" s="814">
        <v>50</v>
      </c>
      <c r="L154" s="814">
        <f t="shared" si="67"/>
        <v>0</v>
      </c>
      <c r="M154" s="812">
        <v>69.09</v>
      </c>
      <c r="N154" s="812">
        <v>69.09</v>
      </c>
      <c r="O154" s="812">
        <v>69.09</v>
      </c>
      <c r="P154" s="813">
        <f t="shared" si="68"/>
        <v>0</v>
      </c>
      <c r="Q154" s="817">
        <v>30</v>
      </c>
      <c r="R154" s="817">
        <v>30</v>
      </c>
      <c r="S154" s="817">
        <v>30</v>
      </c>
      <c r="T154" s="814">
        <f t="shared" si="69"/>
        <v>0</v>
      </c>
      <c r="U154" s="813">
        <v>145.82</v>
      </c>
      <c r="V154" s="813">
        <v>145.82</v>
      </c>
      <c r="W154" s="813">
        <v>130.75</v>
      </c>
      <c r="X154" s="813">
        <f t="shared" si="70"/>
        <v>0</v>
      </c>
      <c r="Y154" s="814">
        <v>50</v>
      </c>
      <c r="Z154" s="814">
        <v>45</v>
      </c>
      <c r="AA154" s="814">
        <v>45</v>
      </c>
      <c r="AB154" s="814">
        <f t="shared" si="71"/>
        <v>0</v>
      </c>
    </row>
    <row r="155" spans="1:28" x14ac:dyDescent="0.2">
      <c r="A155" s="909"/>
      <c r="B155" s="911"/>
      <c r="C155" s="910">
        <f>'Series 2700 Input'!J155</f>
        <v>0</v>
      </c>
      <c r="D155" s="562"/>
      <c r="E155" s="812"/>
      <c r="F155" s="812"/>
      <c r="G155" s="812"/>
      <c r="H155" s="813"/>
      <c r="I155" s="814"/>
      <c r="J155" s="814"/>
      <c r="K155" s="814"/>
      <c r="L155" s="814"/>
      <c r="M155" s="812"/>
      <c r="N155" s="812"/>
      <c r="O155" s="812"/>
      <c r="P155" s="813"/>
      <c r="Q155" s="817"/>
      <c r="R155" s="817"/>
      <c r="S155" s="817"/>
      <c r="T155" s="814"/>
      <c r="U155" s="813"/>
      <c r="V155" s="813"/>
      <c r="W155" s="813"/>
      <c r="X155" s="813"/>
      <c r="Y155" s="814"/>
      <c r="Z155" s="814"/>
      <c r="AA155" s="814"/>
      <c r="AB155" s="814"/>
    </row>
    <row r="156" spans="1:28" ht="25.5" x14ac:dyDescent="0.2">
      <c r="A156" s="909" t="s">
        <v>3604</v>
      </c>
      <c r="B156" s="911" t="s">
        <v>3605</v>
      </c>
      <c r="C156" s="910">
        <f>'Series 2700 Input'!J156</f>
        <v>0</v>
      </c>
      <c r="D156" s="562" t="s">
        <v>30</v>
      </c>
      <c r="E156" s="812">
        <v>209.67</v>
      </c>
      <c r="F156" s="812">
        <v>178.58</v>
      </c>
      <c r="G156" s="812">
        <v>178.58</v>
      </c>
      <c r="H156" s="813">
        <f t="shared" si="66"/>
        <v>0</v>
      </c>
      <c r="I156" s="814">
        <v>50</v>
      </c>
      <c r="J156" s="814">
        <v>50</v>
      </c>
      <c r="K156" s="814">
        <v>50</v>
      </c>
      <c r="L156" s="814">
        <f t="shared" si="67"/>
        <v>0</v>
      </c>
      <c r="M156" s="812">
        <v>100.19</v>
      </c>
      <c r="N156" s="812">
        <v>100.19</v>
      </c>
      <c r="O156" s="812">
        <v>100.19</v>
      </c>
      <c r="P156" s="813">
        <f t="shared" si="68"/>
        <v>0</v>
      </c>
      <c r="Q156" s="817">
        <v>50</v>
      </c>
      <c r="R156" s="817">
        <v>50</v>
      </c>
      <c r="S156" s="817">
        <v>50</v>
      </c>
      <c r="T156" s="814">
        <f t="shared" si="69"/>
        <v>0</v>
      </c>
      <c r="U156" s="813">
        <v>209.09</v>
      </c>
      <c r="V156" s="813">
        <v>209.09</v>
      </c>
      <c r="W156" s="813">
        <v>188.26</v>
      </c>
      <c r="X156" s="813">
        <f t="shared" si="70"/>
        <v>0</v>
      </c>
      <c r="Y156" s="814">
        <v>65</v>
      </c>
      <c r="Z156" s="814">
        <v>60</v>
      </c>
      <c r="AA156" s="814">
        <v>60</v>
      </c>
      <c r="AB156" s="814">
        <f t="shared" si="71"/>
        <v>0</v>
      </c>
    </row>
    <row r="157" spans="1:28" x14ac:dyDescent="0.2">
      <c r="A157" s="909"/>
      <c r="B157" s="911"/>
      <c r="C157" s="910">
        <f>'Series 2700 Input'!J157</f>
        <v>0</v>
      </c>
      <c r="D157" s="562"/>
      <c r="E157" s="812"/>
      <c r="F157" s="812"/>
      <c r="G157" s="812"/>
      <c r="H157" s="813"/>
      <c r="I157" s="814"/>
      <c r="J157" s="814"/>
      <c r="K157" s="814"/>
      <c r="L157" s="814"/>
      <c r="M157" s="812"/>
      <c r="N157" s="812"/>
      <c r="O157" s="812"/>
      <c r="P157" s="813"/>
      <c r="Q157" s="817"/>
      <c r="R157" s="817"/>
      <c r="S157" s="817"/>
      <c r="T157" s="814"/>
      <c r="U157" s="813"/>
      <c r="V157" s="813"/>
      <c r="W157" s="813"/>
      <c r="X157" s="813"/>
      <c r="Y157" s="814"/>
      <c r="Z157" s="814"/>
      <c r="AA157" s="814"/>
      <c r="AB157" s="814"/>
    </row>
    <row r="158" spans="1:28" ht="25.5" x14ac:dyDescent="0.2">
      <c r="A158" s="909" t="s">
        <v>3606</v>
      </c>
      <c r="B158" s="911" t="s">
        <v>3607</v>
      </c>
      <c r="C158" s="910">
        <f>'Series 2700 Input'!J158</f>
        <v>0</v>
      </c>
      <c r="D158" s="562" t="s">
        <v>30</v>
      </c>
      <c r="E158" s="812">
        <v>315.31</v>
      </c>
      <c r="F158" s="812">
        <v>272.69</v>
      </c>
      <c r="G158" s="812">
        <v>272.69</v>
      </c>
      <c r="H158" s="813">
        <f t="shared" si="66"/>
        <v>0</v>
      </c>
      <c r="I158" s="814">
        <v>50</v>
      </c>
      <c r="J158" s="814">
        <v>50</v>
      </c>
      <c r="K158" s="814">
        <v>50</v>
      </c>
      <c r="L158" s="814">
        <f t="shared" si="67"/>
        <v>0</v>
      </c>
      <c r="M158" s="812">
        <v>186.58</v>
      </c>
      <c r="N158" s="812">
        <v>186.58</v>
      </c>
      <c r="O158" s="812">
        <v>186.58</v>
      </c>
      <c r="P158" s="813">
        <f t="shared" si="68"/>
        <v>0</v>
      </c>
      <c r="Q158" s="817">
        <v>85</v>
      </c>
      <c r="R158" s="817">
        <v>85</v>
      </c>
      <c r="S158" s="817">
        <v>85</v>
      </c>
      <c r="T158" s="814">
        <f t="shared" si="69"/>
        <v>0</v>
      </c>
      <c r="U158" s="813">
        <v>320.91000000000003</v>
      </c>
      <c r="V158" s="813">
        <v>320.91000000000003</v>
      </c>
      <c r="W158" s="813">
        <v>289.92</v>
      </c>
      <c r="X158" s="813">
        <f t="shared" si="70"/>
        <v>0</v>
      </c>
      <c r="Y158" s="814">
        <v>250</v>
      </c>
      <c r="Z158" s="814">
        <v>250</v>
      </c>
      <c r="AA158" s="814">
        <v>250</v>
      </c>
      <c r="AB158" s="814">
        <f t="shared" si="71"/>
        <v>0</v>
      </c>
    </row>
    <row r="159" spans="1:28" x14ac:dyDescent="0.2">
      <c r="A159" s="909"/>
      <c r="B159" s="911"/>
      <c r="C159" s="910">
        <f>'Series 2700 Input'!J159</f>
        <v>0</v>
      </c>
      <c r="D159" s="562"/>
      <c r="E159" s="812"/>
      <c r="F159" s="812"/>
      <c r="G159" s="812"/>
      <c r="H159" s="813"/>
      <c r="I159" s="814"/>
      <c r="J159" s="814"/>
      <c r="K159" s="814"/>
      <c r="L159" s="814"/>
      <c r="M159" s="812"/>
      <c r="N159" s="812"/>
      <c r="O159" s="812"/>
      <c r="P159" s="813"/>
      <c r="Q159" s="817"/>
      <c r="R159" s="817"/>
      <c r="S159" s="817"/>
      <c r="T159" s="814"/>
      <c r="U159" s="813"/>
      <c r="V159" s="813"/>
      <c r="W159" s="813"/>
      <c r="X159" s="813"/>
      <c r="Y159" s="814"/>
      <c r="Z159" s="814"/>
      <c r="AA159" s="814"/>
      <c r="AB159" s="814"/>
    </row>
    <row r="160" spans="1:28" ht="25.5" x14ac:dyDescent="0.2">
      <c r="A160" s="909" t="s">
        <v>3608</v>
      </c>
      <c r="B160" s="911" t="s">
        <v>3609</v>
      </c>
      <c r="C160" s="910">
        <f>'Series 2700 Input'!J160</f>
        <v>0</v>
      </c>
      <c r="D160" s="562" t="s">
        <v>30</v>
      </c>
      <c r="E160" s="812">
        <v>363.99</v>
      </c>
      <c r="F160" s="812">
        <v>301.82</v>
      </c>
      <c r="G160" s="812">
        <v>301.82</v>
      </c>
      <c r="H160" s="813">
        <f t="shared" si="66"/>
        <v>0</v>
      </c>
      <c r="I160" s="814">
        <v>50</v>
      </c>
      <c r="J160" s="814">
        <v>50</v>
      </c>
      <c r="K160" s="814">
        <v>50</v>
      </c>
      <c r="L160" s="814">
        <f t="shared" si="67"/>
        <v>0</v>
      </c>
      <c r="M160" s="812">
        <v>418.16</v>
      </c>
      <c r="N160" s="812">
        <v>418.16</v>
      </c>
      <c r="O160" s="812">
        <v>418.16</v>
      </c>
      <c r="P160" s="813">
        <f t="shared" si="68"/>
        <v>0</v>
      </c>
      <c r="Q160" s="817">
        <v>100</v>
      </c>
      <c r="R160" s="817">
        <v>100</v>
      </c>
      <c r="S160" s="817">
        <v>100</v>
      </c>
      <c r="T160" s="814">
        <f t="shared" si="69"/>
        <v>0</v>
      </c>
      <c r="U160" s="813">
        <v>466.36</v>
      </c>
      <c r="V160" s="813">
        <v>466.36</v>
      </c>
      <c r="W160" s="813">
        <v>422.15</v>
      </c>
      <c r="X160" s="813">
        <f t="shared" si="70"/>
        <v>0</v>
      </c>
      <c r="Y160" s="814">
        <v>270</v>
      </c>
      <c r="Z160" s="814">
        <v>270</v>
      </c>
      <c r="AA160" s="814">
        <v>270</v>
      </c>
      <c r="AB160" s="814">
        <f t="shared" si="71"/>
        <v>0</v>
      </c>
    </row>
    <row r="161" spans="1:28" x14ac:dyDescent="0.2">
      <c r="A161" s="909"/>
      <c r="B161" s="911"/>
      <c r="C161" s="910">
        <f>'Series 2700 Input'!J161</f>
        <v>0</v>
      </c>
      <c r="D161" s="562"/>
      <c r="E161" s="812"/>
      <c r="F161" s="812"/>
      <c r="G161" s="812"/>
      <c r="H161" s="813"/>
      <c r="I161" s="814"/>
      <c r="J161" s="814"/>
      <c r="K161" s="814"/>
      <c r="L161" s="814"/>
      <c r="M161" s="812"/>
      <c r="N161" s="812"/>
      <c r="O161" s="812"/>
      <c r="P161" s="813"/>
      <c r="Q161" s="817"/>
      <c r="R161" s="817"/>
      <c r="S161" s="817"/>
      <c r="T161" s="814"/>
      <c r="U161" s="813"/>
      <c r="V161" s="813"/>
      <c r="W161" s="813"/>
      <c r="X161" s="813"/>
      <c r="Y161" s="814"/>
      <c r="Z161" s="814"/>
      <c r="AA161" s="814"/>
      <c r="AB161" s="814"/>
    </row>
    <row r="162" spans="1:28" ht="38.25" x14ac:dyDescent="0.2">
      <c r="A162" s="909" t="s">
        <v>3610</v>
      </c>
      <c r="B162" s="911" t="s">
        <v>3611</v>
      </c>
      <c r="C162" s="910">
        <f>'Series 2700 Input'!J162</f>
        <v>0</v>
      </c>
      <c r="D162" s="562" t="s">
        <v>30</v>
      </c>
      <c r="E162" s="812">
        <v>149.82</v>
      </c>
      <c r="F162" s="812">
        <v>131.16</v>
      </c>
      <c r="G162" s="812">
        <v>131.16</v>
      </c>
      <c r="H162" s="813">
        <f t="shared" si="66"/>
        <v>0</v>
      </c>
      <c r="I162" s="814">
        <v>50</v>
      </c>
      <c r="J162" s="814">
        <v>50</v>
      </c>
      <c r="K162" s="814">
        <v>50</v>
      </c>
      <c r="L162" s="814">
        <f t="shared" si="67"/>
        <v>0</v>
      </c>
      <c r="M162" s="812">
        <v>59.17</v>
      </c>
      <c r="N162" s="812">
        <v>59.17</v>
      </c>
      <c r="O162" s="812">
        <v>59.17</v>
      </c>
      <c r="P162" s="813">
        <f t="shared" si="68"/>
        <v>0</v>
      </c>
      <c r="Q162" s="817">
        <v>25</v>
      </c>
      <c r="R162" s="817">
        <v>25</v>
      </c>
      <c r="S162" s="817">
        <v>25</v>
      </c>
      <c r="T162" s="814">
        <f t="shared" si="69"/>
        <v>0</v>
      </c>
      <c r="U162" s="813">
        <v>173.09</v>
      </c>
      <c r="V162" s="813">
        <v>173.09</v>
      </c>
      <c r="W162" s="813">
        <v>155.54</v>
      </c>
      <c r="X162" s="813">
        <f t="shared" si="70"/>
        <v>0</v>
      </c>
      <c r="Y162" s="814">
        <v>45</v>
      </c>
      <c r="Z162" s="814">
        <v>40</v>
      </c>
      <c r="AA162" s="814">
        <v>40</v>
      </c>
      <c r="AB162" s="814">
        <f t="shared" si="71"/>
        <v>0</v>
      </c>
    </row>
    <row r="163" spans="1:28" x14ac:dyDescent="0.2">
      <c r="A163" s="909"/>
      <c r="B163" s="911"/>
      <c r="C163" s="910">
        <f>'Series 2700 Input'!J163</f>
        <v>0</v>
      </c>
      <c r="D163" s="562"/>
      <c r="E163" s="812"/>
      <c r="F163" s="812"/>
      <c r="G163" s="812"/>
      <c r="H163" s="813"/>
      <c r="I163" s="814"/>
      <c r="J163" s="814"/>
      <c r="K163" s="814"/>
      <c r="L163" s="814"/>
      <c r="M163" s="812"/>
      <c r="N163" s="812"/>
      <c r="O163" s="812"/>
      <c r="P163" s="813"/>
      <c r="Q163" s="817"/>
      <c r="R163" s="817"/>
      <c r="S163" s="817"/>
      <c r="T163" s="814"/>
      <c r="U163" s="813"/>
      <c r="V163" s="813"/>
      <c r="W163" s="813"/>
      <c r="X163" s="813"/>
      <c r="Y163" s="814"/>
      <c r="Z163" s="814"/>
      <c r="AA163" s="814"/>
      <c r="AB163" s="814"/>
    </row>
    <row r="164" spans="1:28" ht="38.25" x14ac:dyDescent="0.2">
      <c r="A164" s="909" t="s">
        <v>3612</v>
      </c>
      <c r="B164" s="911" t="s">
        <v>3613</v>
      </c>
      <c r="C164" s="910">
        <f>'Series 2700 Input'!J164</f>
        <v>0</v>
      </c>
      <c r="D164" s="562" t="s">
        <v>30</v>
      </c>
      <c r="E164" s="812">
        <v>191.42</v>
      </c>
      <c r="F164" s="812">
        <v>167.73</v>
      </c>
      <c r="G164" s="812">
        <v>167.73</v>
      </c>
      <c r="H164" s="813">
        <f t="shared" si="66"/>
        <v>0</v>
      </c>
      <c r="I164" s="814">
        <v>50</v>
      </c>
      <c r="J164" s="814">
        <v>50</v>
      </c>
      <c r="K164" s="814">
        <v>50</v>
      </c>
      <c r="L164" s="814">
        <f t="shared" si="67"/>
        <v>0</v>
      </c>
      <c r="M164" s="812">
        <v>93.29</v>
      </c>
      <c r="N164" s="812">
        <v>93.29</v>
      </c>
      <c r="O164" s="812">
        <v>93.29</v>
      </c>
      <c r="P164" s="813">
        <f t="shared" si="68"/>
        <v>0</v>
      </c>
      <c r="Q164" s="817">
        <v>30</v>
      </c>
      <c r="R164" s="817">
        <v>30</v>
      </c>
      <c r="S164" s="817">
        <v>30</v>
      </c>
      <c r="T164" s="814">
        <f t="shared" si="69"/>
        <v>0</v>
      </c>
      <c r="U164" s="813">
        <v>254.91</v>
      </c>
      <c r="V164" s="813">
        <v>254.91</v>
      </c>
      <c r="W164" s="813">
        <v>229.92</v>
      </c>
      <c r="X164" s="813">
        <f t="shared" si="70"/>
        <v>0</v>
      </c>
      <c r="Y164" s="814">
        <v>50</v>
      </c>
      <c r="Z164" s="814">
        <v>45</v>
      </c>
      <c r="AA164" s="814">
        <v>45</v>
      </c>
      <c r="AB164" s="814">
        <f t="shared" si="71"/>
        <v>0</v>
      </c>
    </row>
    <row r="165" spans="1:28" x14ac:dyDescent="0.2">
      <c r="A165" s="909"/>
      <c r="B165" s="911"/>
      <c r="C165" s="910">
        <f>'Series 2700 Input'!J165</f>
        <v>0</v>
      </c>
      <c r="D165" s="562"/>
      <c r="E165" s="812"/>
      <c r="F165" s="812"/>
      <c r="G165" s="812"/>
      <c r="H165" s="813"/>
      <c r="I165" s="814"/>
      <c r="J165" s="814"/>
      <c r="K165" s="814"/>
      <c r="L165" s="814"/>
      <c r="M165" s="812"/>
      <c r="N165" s="812"/>
      <c r="O165" s="812"/>
      <c r="P165" s="813"/>
      <c r="Q165" s="817"/>
      <c r="R165" s="817"/>
      <c r="S165" s="817"/>
      <c r="T165" s="814"/>
      <c r="U165" s="813"/>
      <c r="V165" s="813"/>
      <c r="W165" s="813"/>
      <c r="X165" s="813"/>
      <c r="Y165" s="814"/>
      <c r="Z165" s="814"/>
      <c r="AA165" s="814"/>
      <c r="AB165" s="814"/>
    </row>
    <row r="166" spans="1:28" ht="38.25" x14ac:dyDescent="0.2">
      <c r="A166" s="909" t="s">
        <v>3614</v>
      </c>
      <c r="B166" s="911" t="s">
        <v>3615</v>
      </c>
      <c r="C166" s="910">
        <f>'Series 2700 Input'!J166</f>
        <v>0</v>
      </c>
      <c r="D166" s="562" t="s">
        <v>30</v>
      </c>
      <c r="E166" s="812">
        <v>237.46</v>
      </c>
      <c r="F166" s="812">
        <v>206.38</v>
      </c>
      <c r="G166" s="812">
        <v>206.38</v>
      </c>
      <c r="H166" s="813">
        <f t="shared" ref="H166:H228" si="72">IF(ISBLANK($C166),"",IFERROR(IF($C166&lt;5,$C166*E166,IF(AND(5&lt;=$C166,$C166&lt;=10),$C166*F166,IF($C166&gt;10,$C166*G166,"No Offer"))),"No Offer"))</f>
        <v>0</v>
      </c>
      <c r="I166" s="814">
        <v>50</v>
      </c>
      <c r="J166" s="814">
        <v>50</v>
      </c>
      <c r="K166" s="814">
        <v>50</v>
      </c>
      <c r="L166" s="814">
        <f t="shared" ref="L166:L228" si="73">IF(ISBLANK($C166),"",IFERROR(IF($C166&lt;5,$C166*I166,IF(AND(5&lt;=$C166,$C166&lt;=10),$C166*J166,IF($C166&gt;10,$C166*K166,"No Offer"))),"No Offer"))</f>
        <v>0</v>
      </c>
      <c r="M166" s="812">
        <v>148.59</v>
      </c>
      <c r="N166" s="812">
        <v>148.59</v>
      </c>
      <c r="O166" s="812">
        <v>148.59</v>
      </c>
      <c r="P166" s="813">
        <f t="shared" ref="P166:P228" si="74">IF(ISBLANK($C166),"",IFERROR(IF($C166&lt;5,$C166*M166,IF(AND(5&lt;=$C166,$C166&lt;=10),$C166*N166,IF($C166&gt;10,$C166*O166,"No Offer"))),"No Offer"))</f>
        <v>0</v>
      </c>
      <c r="Q166" s="817">
        <v>50</v>
      </c>
      <c r="R166" s="817">
        <v>50</v>
      </c>
      <c r="S166" s="817">
        <v>50</v>
      </c>
      <c r="T166" s="814">
        <f t="shared" ref="T166:T228" si="75">IF(ISBLANK($C166),"",IFERROR(IF($C166&lt;5,$C166*Q166,IF(AND(5&lt;=$C166,$C166&lt;=10),$C166*R166,IF($C166&gt;10,$C166*S166,"No Offer"))),"No Offer"))</f>
        <v>0</v>
      </c>
      <c r="U166" s="813">
        <v>375.45</v>
      </c>
      <c r="V166" s="813">
        <v>375.45</v>
      </c>
      <c r="W166" s="813">
        <v>339.5</v>
      </c>
      <c r="X166" s="813">
        <f t="shared" ref="X166:X228" si="76">IF(ISBLANK($C166),"",IFERROR(IF($C166&lt;5,$C166*U166,IF(AND(5&lt;=$C166,$C166&lt;=10),$C166*V166,IF($C166&gt;10,$C166*W166,"No Offer"))),"No Offer"))</f>
        <v>0</v>
      </c>
      <c r="Y166" s="814">
        <v>65</v>
      </c>
      <c r="Z166" s="814">
        <v>60</v>
      </c>
      <c r="AA166" s="814">
        <v>60</v>
      </c>
      <c r="AB166" s="814">
        <f t="shared" ref="AB166:AB228" si="77">IF(ISBLANK($C166),"",IFERROR(IF($C166&lt;5,$C166*Y166,IF(AND(5&lt;=$C166,$C166&lt;=10),$C166*Z166,IF($C166&gt;10,$C166*AA166,"No Offer"))),"No Offer"))</f>
        <v>0</v>
      </c>
    </row>
    <row r="167" spans="1:28" x14ac:dyDescent="0.2">
      <c r="A167" s="909"/>
      <c r="B167" s="911"/>
      <c r="C167" s="910">
        <f>'Series 2700 Input'!J167</f>
        <v>0</v>
      </c>
      <c r="D167" s="562"/>
      <c r="E167" s="812"/>
      <c r="F167" s="812"/>
      <c r="G167" s="812"/>
      <c r="H167" s="813"/>
      <c r="I167" s="814"/>
      <c r="J167" s="814"/>
      <c r="K167" s="814"/>
      <c r="L167" s="814"/>
      <c r="M167" s="812"/>
      <c r="N167" s="812"/>
      <c r="O167" s="812"/>
      <c r="P167" s="813"/>
      <c r="Q167" s="817"/>
      <c r="R167" s="817"/>
      <c r="S167" s="817"/>
      <c r="T167" s="814"/>
      <c r="U167" s="813"/>
      <c r="V167" s="813"/>
      <c r="W167" s="813"/>
      <c r="X167" s="813"/>
      <c r="Y167" s="814"/>
      <c r="Z167" s="814"/>
      <c r="AA167" s="814"/>
      <c r="AB167" s="814"/>
    </row>
    <row r="168" spans="1:28" ht="38.25" x14ac:dyDescent="0.2">
      <c r="A168" s="909" t="s">
        <v>3616</v>
      </c>
      <c r="B168" s="911" t="s">
        <v>3617</v>
      </c>
      <c r="C168" s="910">
        <f>'Series 2700 Input'!J168</f>
        <v>0</v>
      </c>
      <c r="D168" s="562" t="s">
        <v>30</v>
      </c>
      <c r="E168" s="812">
        <v>366.34</v>
      </c>
      <c r="F168" s="812">
        <v>323.70999999999998</v>
      </c>
      <c r="G168" s="812">
        <v>323.70999999999998</v>
      </c>
      <c r="H168" s="813">
        <f t="shared" si="72"/>
        <v>0</v>
      </c>
      <c r="I168" s="814">
        <v>50</v>
      </c>
      <c r="J168" s="814">
        <v>50</v>
      </c>
      <c r="K168" s="814">
        <v>50</v>
      </c>
      <c r="L168" s="814">
        <f t="shared" si="73"/>
        <v>0</v>
      </c>
      <c r="M168" s="812">
        <v>404.36</v>
      </c>
      <c r="N168" s="812">
        <v>404.36</v>
      </c>
      <c r="O168" s="812">
        <v>404.36</v>
      </c>
      <c r="P168" s="813">
        <f t="shared" si="74"/>
        <v>0</v>
      </c>
      <c r="Q168" s="817">
        <v>85</v>
      </c>
      <c r="R168" s="817">
        <v>85</v>
      </c>
      <c r="S168" s="817">
        <v>85</v>
      </c>
      <c r="T168" s="814">
        <f t="shared" si="75"/>
        <v>0</v>
      </c>
      <c r="U168" s="813">
        <v>548.17999999999995</v>
      </c>
      <c r="V168" s="813">
        <v>548.17999999999995</v>
      </c>
      <c r="W168" s="813">
        <v>496.53</v>
      </c>
      <c r="X168" s="813">
        <f t="shared" si="76"/>
        <v>0</v>
      </c>
      <c r="Y168" s="814">
        <v>250</v>
      </c>
      <c r="Z168" s="814">
        <v>250</v>
      </c>
      <c r="AA168" s="814">
        <v>250</v>
      </c>
      <c r="AB168" s="814">
        <f t="shared" si="77"/>
        <v>0</v>
      </c>
    </row>
    <row r="169" spans="1:28" x14ac:dyDescent="0.2">
      <c r="A169" s="909"/>
      <c r="B169" s="911"/>
      <c r="C169" s="910">
        <f>'Series 2700 Input'!J169</f>
        <v>0</v>
      </c>
      <c r="D169" s="562"/>
      <c r="E169" s="812"/>
      <c r="F169" s="812"/>
      <c r="G169" s="812"/>
      <c r="H169" s="813"/>
      <c r="I169" s="814"/>
      <c r="J169" s="814"/>
      <c r="K169" s="814"/>
      <c r="L169" s="814"/>
      <c r="M169" s="812"/>
      <c r="N169" s="812"/>
      <c r="O169" s="812"/>
      <c r="P169" s="813"/>
      <c r="Q169" s="817"/>
      <c r="R169" s="817"/>
      <c r="S169" s="817"/>
      <c r="T169" s="814"/>
      <c r="U169" s="813"/>
      <c r="V169" s="813"/>
      <c r="W169" s="813"/>
      <c r="X169" s="813"/>
      <c r="Y169" s="814"/>
      <c r="Z169" s="814"/>
      <c r="AA169" s="814"/>
      <c r="AB169" s="814"/>
    </row>
    <row r="170" spans="1:28" ht="38.25" x14ac:dyDescent="0.2">
      <c r="A170" s="909" t="s">
        <v>3618</v>
      </c>
      <c r="B170" s="911" t="s">
        <v>3619</v>
      </c>
      <c r="C170" s="910">
        <f>'Series 2700 Input'!J170</f>
        <v>0</v>
      </c>
      <c r="D170" s="562" t="s">
        <v>30</v>
      </c>
      <c r="E170" s="812">
        <v>426.39</v>
      </c>
      <c r="F170" s="812">
        <v>364.22</v>
      </c>
      <c r="G170" s="812">
        <v>364.22</v>
      </c>
      <c r="H170" s="813">
        <f t="shared" si="72"/>
        <v>0</v>
      </c>
      <c r="I170" s="814">
        <v>50</v>
      </c>
      <c r="J170" s="814">
        <v>50</v>
      </c>
      <c r="K170" s="814">
        <v>50</v>
      </c>
      <c r="L170" s="814">
        <f t="shared" si="73"/>
        <v>0</v>
      </c>
      <c r="M170" s="812">
        <v>781.12</v>
      </c>
      <c r="N170" s="812">
        <v>781.12</v>
      </c>
      <c r="O170" s="812">
        <v>781.12</v>
      </c>
      <c r="P170" s="813">
        <f t="shared" si="74"/>
        <v>0</v>
      </c>
      <c r="Q170" s="817">
        <v>100</v>
      </c>
      <c r="R170" s="817">
        <v>100</v>
      </c>
      <c r="S170" s="817">
        <v>100</v>
      </c>
      <c r="T170" s="814">
        <f t="shared" si="75"/>
        <v>0</v>
      </c>
      <c r="U170" s="813">
        <v>807.27</v>
      </c>
      <c r="V170" s="813">
        <v>807.27</v>
      </c>
      <c r="W170" s="813">
        <v>732.06</v>
      </c>
      <c r="X170" s="813">
        <f t="shared" si="76"/>
        <v>0</v>
      </c>
      <c r="Y170" s="814">
        <v>270</v>
      </c>
      <c r="Z170" s="814">
        <v>270</v>
      </c>
      <c r="AA170" s="814">
        <v>270</v>
      </c>
      <c r="AB170" s="814">
        <f t="shared" si="77"/>
        <v>0</v>
      </c>
    </row>
    <row r="171" spans="1:28" x14ac:dyDescent="0.2">
      <c r="A171" s="316"/>
      <c r="B171" s="558"/>
      <c r="C171" s="318">
        <f>'Series 2700 Input'!J171</f>
        <v>0</v>
      </c>
      <c r="D171" s="562"/>
      <c r="E171" s="812"/>
      <c r="F171" s="812"/>
      <c r="G171" s="812"/>
      <c r="H171" s="813"/>
      <c r="I171" s="814"/>
      <c r="J171" s="814"/>
      <c r="K171" s="814"/>
      <c r="L171" s="814"/>
      <c r="M171" s="812"/>
      <c r="N171" s="812"/>
      <c r="O171" s="812"/>
      <c r="P171" s="813"/>
      <c r="Q171" s="817"/>
      <c r="R171" s="817"/>
      <c r="S171" s="817"/>
      <c r="T171" s="814"/>
      <c r="U171" s="813"/>
      <c r="V171" s="813"/>
      <c r="W171" s="813"/>
      <c r="X171" s="813"/>
      <c r="Y171" s="814"/>
      <c r="Z171" s="814"/>
      <c r="AA171" s="814"/>
      <c r="AB171" s="814"/>
    </row>
    <row r="172" spans="1:28" x14ac:dyDescent="0.2">
      <c r="A172" s="907"/>
      <c r="B172" s="586" t="s">
        <v>3620</v>
      </c>
      <c r="C172" s="908">
        <f>'Series 2700 Input'!J172</f>
        <v>0</v>
      </c>
      <c r="D172" s="587"/>
      <c r="E172" s="635" t="s">
        <v>803</v>
      </c>
      <c r="F172" s="589" t="s">
        <v>804</v>
      </c>
      <c r="G172" s="635" t="s">
        <v>486</v>
      </c>
      <c r="H172" s="905"/>
      <c r="I172" s="635" t="s">
        <v>803</v>
      </c>
      <c r="J172" s="589" t="s">
        <v>804</v>
      </c>
      <c r="K172" s="635" t="s">
        <v>486</v>
      </c>
      <c r="L172" s="905"/>
      <c r="M172" s="635" t="s">
        <v>803</v>
      </c>
      <c r="N172" s="589" t="s">
        <v>804</v>
      </c>
      <c r="O172" s="635" t="s">
        <v>486</v>
      </c>
      <c r="P172" s="905"/>
      <c r="Q172" s="634" t="s">
        <v>803</v>
      </c>
      <c r="R172" s="588" t="s">
        <v>804</v>
      </c>
      <c r="S172" s="634" t="s">
        <v>486</v>
      </c>
      <c r="T172" s="905"/>
      <c r="U172" s="635" t="s">
        <v>803</v>
      </c>
      <c r="V172" s="589" t="s">
        <v>804</v>
      </c>
      <c r="W172" s="635" t="s">
        <v>486</v>
      </c>
      <c r="X172" s="905"/>
      <c r="Y172" s="635" t="s">
        <v>803</v>
      </c>
      <c r="Z172" s="589" t="s">
        <v>804</v>
      </c>
      <c r="AA172" s="635" t="s">
        <v>486</v>
      </c>
      <c r="AB172" s="905"/>
    </row>
    <row r="173" spans="1:28" x14ac:dyDescent="0.2">
      <c r="A173" s="909"/>
      <c r="B173" s="596"/>
      <c r="C173" s="910">
        <f>'Series 2700 Input'!J173</f>
        <v>0</v>
      </c>
      <c r="D173" s="562"/>
      <c r="E173" s="812"/>
      <c r="F173" s="812"/>
      <c r="G173" s="812"/>
      <c r="H173" s="813"/>
      <c r="I173" s="814"/>
      <c r="J173" s="814"/>
      <c r="K173" s="814"/>
      <c r="L173" s="814"/>
      <c r="M173" s="812"/>
      <c r="N173" s="812"/>
      <c r="O173" s="812"/>
      <c r="P173" s="813"/>
      <c r="Q173" s="817"/>
      <c r="R173" s="817"/>
      <c r="S173" s="817"/>
      <c r="T173" s="814"/>
      <c r="U173" s="813"/>
      <c r="V173" s="813"/>
      <c r="W173" s="813"/>
      <c r="X173" s="813"/>
      <c r="Y173" s="814"/>
      <c r="Z173" s="814"/>
      <c r="AA173" s="814"/>
      <c r="AB173" s="814"/>
    </row>
    <row r="174" spans="1:28" ht="25.5" x14ac:dyDescent="0.2">
      <c r="A174" s="909" t="s">
        <v>3621</v>
      </c>
      <c r="B174" s="911" t="s">
        <v>3622</v>
      </c>
      <c r="C174" s="910">
        <f>'Series 2700 Input'!J174</f>
        <v>0</v>
      </c>
      <c r="D174" s="562" t="s">
        <v>30</v>
      </c>
      <c r="E174" s="812">
        <v>100.04</v>
      </c>
      <c r="F174" s="812">
        <v>87.6</v>
      </c>
      <c r="G174" s="812">
        <v>87.6</v>
      </c>
      <c r="H174" s="813">
        <f t="shared" si="72"/>
        <v>0</v>
      </c>
      <c r="I174" s="814">
        <v>50</v>
      </c>
      <c r="J174" s="814">
        <v>50</v>
      </c>
      <c r="K174" s="814">
        <v>50</v>
      </c>
      <c r="L174" s="814">
        <f t="shared" si="73"/>
        <v>0</v>
      </c>
      <c r="M174" s="812">
        <v>50.1</v>
      </c>
      <c r="N174" s="812">
        <v>50.1</v>
      </c>
      <c r="O174" s="812">
        <v>50.1</v>
      </c>
      <c r="P174" s="813">
        <f t="shared" si="74"/>
        <v>0</v>
      </c>
      <c r="Q174" s="817">
        <v>25</v>
      </c>
      <c r="R174" s="817">
        <v>25</v>
      </c>
      <c r="S174" s="817">
        <v>25</v>
      </c>
      <c r="T174" s="814">
        <f t="shared" si="75"/>
        <v>0</v>
      </c>
      <c r="U174" s="813">
        <v>57.27</v>
      </c>
      <c r="V174" s="813">
        <v>57.27</v>
      </c>
      <c r="W174" s="813">
        <v>50.25</v>
      </c>
      <c r="X174" s="813">
        <f t="shared" si="76"/>
        <v>0</v>
      </c>
      <c r="Y174" s="814">
        <v>45</v>
      </c>
      <c r="Z174" s="814">
        <v>40</v>
      </c>
      <c r="AA174" s="814">
        <v>40</v>
      </c>
      <c r="AB174" s="814">
        <f t="shared" si="77"/>
        <v>0</v>
      </c>
    </row>
    <row r="175" spans="1:28" x14ac:dyDescent="0.2">
      <c r="A175" s="909"/>
      <c r="B175" s="596"/>
      <c r="C175" s="330">
        <f>'Series 2700 Input'!J175</f>
        <v>0</v>
      </c>
      <c r="D175" s="562"/>
      <c r="E175" s="812"/>
      <c r="F175" s="812"/>
      <c r="G175" s="812"/>
      <c r="H175" s="813"/>
      <c r="I175" s="814"/>
      <c r="J175" s="814"/>
      <c r="K175" s="814"/>
      <c r="L175" s="814"/>
      <c r="M175" s="812"/>
      <c r="N175" s="812"/>
      <c r="O175" s="812"/>
      <c r="P175" s="813"/>
      <c r="Q175" s="817"/>
      <c r="R175" s="817"/>
      <c r="S175" s="817"/>
      <c r="T175" s="814"/>
      <c r="U175" s="813"/>
      <c r="V175" s="813"/>
      <c r="W175" s="813"/>
      <c r="X175" s="813"/>
      <c r="Y175" s="814"/>
      <c r="Z175" s="814"/>
      <c r="AA175" s="814"/>
      <c r="AB175" s="814"/>
    </row>
    <row r="176" spans="1:28" ht="25.5" x14ac:dyDescent="0.2">
      <c r="A176" s="909" t="s">
        <v>3623</v>
      </c>
      <c r="B176" s="911" t="s">
        <v>3624</v>
      </c>
      <c r="C176" s="910">
        <f>'Series 2700 Input'!J176</f>
        <v>0</v>
      </c>
      <c r="D176" s="562" t="s">
        <v>30</v>
      </c>
      <c r="E176" s="812">
        <v>119.83</v>
      </c>
      <c r="F176" s="812">
        <v>109.4</v>
      </c>
      <c r="G176" s="812">
        <v>109.4</v>
      </c>
      <c r="H176" s="813">
        <f t="shared" si="72"/>
        <v>0</v>
      </c>
      <c r="I176" s="814">
        <v>50</v>
      </c>
      <c r="J176" s="814">
        <v>50</v>
      </c>
      <c r="K176" s="814">
        <v>50</v>
      </c>
      <c r="L176" s="814">
        <f t="shared" si="73"/>
        <v>0</v>
      </c>
      <c r="M176" s="812">
        <v>69.09</v>
      </c>
      <c r="N176" s="812">
        <v>69.09</v>
      </c>
      <c r="O176" s="812">
        <v>69.09</v>
      </c>
      <c r="P176" s="813">
        <f t="shared" si="74"/>
        <v>0</v>
      </c>
      <c r="Q176" s="817">
        <v>30</v>
      </c>
      <c r="R176" s="817">
        <v>30</v>
      </c>
      <c r="S176" s="817">
        <v>30</v>
      </c>
      <c r="T176" s="814">
        <f t="shared" si="75"/>
        <v>0</v>
      </c>
      <c r="U176" s="813">
        <v>102.73</v>
      </c>
      <c r="V176" s="813">
        <v>102.73</v>
      </c>
      <c r="W176" s="813">
        <v>91.57</v>
      </c>
      <c r="X176" s="813">
        <f t="shared" si="76"/>
        <v>0</v>
      </c>
      <c r="Y176" s="814">
        <v>50</v>
      </c>
      <c r="Z176" s="814">
        <v>45</v>
      </c>
      <c r="AA176" s="814">
        <v>45</v>
      </c>
      <c r="AB176" s="814">
        <f t="shared" si="77"/>
        <v>0</v>
      </c>
    </row>
    <row r="177" spans="1:28" x14ac:dyDescent="0.2">
      <c r="A177" s="909"/>
      <c r="B177" s="911"/>
      <c r="C177" s="910">
        <f>'Series 2700 Input'!J177</f>
        <v>0</v>
      </c>
      <c r="D177" s="562"/>
      <c r="E177" s="812"/>
      <c r="F177" s="812"/>
      <c r="G177" s="812"/>
      <c r="H177" s="813"/>
      <c r="I177" s="814"/>
      <c r="J177" s="814"/>
      <c r="K177" s="814"/>
      <c r="L177" s="814"/>
      <c r="M177" s="812"/>
      <c r="N177" s="812"/>
      <c r="O177" s="812"/>
      <c r="P177" s="813"/>
      <c r="Q177" s="817"/>
      <c r="R177" s="817"/>
      <c r="S177" s="817"/>
      <c r="T177" s="814"/>
      <c r="U177" s="813"/>
      <c r="V177" s="813"/>
      <c r="W177" s="813"/>
      <c r="X177" s="813"/>
      <c r="Y177" s="814"/>
      <c r="Z177" s="814"/>
      <c r="AA177" s="814"/>
      <c r="AB177" s="814"/>
    </row>
    <row r="178" spans="1:28" ht="25.5" x14ac:dyDescent="0.2">
      <c r="A178" s="909" t="s">
        <v>3625</v>
      </c>
      <c r="B178" s="911" t="s">
        <v>3626</v>
      </c>
      <c r="C178" s="910">
        <f>'Series 2700 Input'!J178</f>
        <v>0</v>
      </c>
      <c r="D178" s="562" t="s">
        <v>30</v>
      </c>
      <c r="E178" s="812">
        <v>168.23</v>
      </c>
      <c r="F178" s="812">
        <v>153.15</v>
      </c>
      <c r="G178" s="812">
        <v>153.15</v>
      </c>
      <c r="H178" s="813">
        <f t="shared" si="72"/>
        <v>0</v>
      </c>
      <c r="I178" s="814">
        <v>50</v>
      </c>
      <c r="J178" s="814">
        <v>50</v>
      </c>
      <c r="K178" s="814">
        <v>50</v>
      </c>
      <c r="L178" s="814">
        <f t="shared" si="73"/>
        <v>0</v>
      </c>
      <c r="M178" s="812">
        <v>100.19</v>
      </c>
      <c r="N178" s="812">
        <v>100.19</v>
      </c>
      <c r="O178" s="812">
        <v>100.19</v>
      </c>
      <c r="P178" s="813">
        <f t="shared" si="74"/>
        <v>0</v>
      </c>
      <c r="Q178" s="817">
        <v>50</v>
      </c>
      <c r="R178" s="817">
        <v>50</v>
      </c>
      <c r="S178" s="817">
        <v>50</v>
      </c>
      <c r="T178" s="814">
        <f t="shared" si="75"/>
        <v>0</v>
      </c>
      <c r="U178" s="813">
        <v>184.55</v>
      </c>
      <c r="V178" s="813">
        <v>184.55</v>
      </c>
      <c r="W178" s="813">
        <v>165.95</v>
      </c>
      <c r="X178" s="813">
        <f t="shared" si="76"/>
        <v>0</v>
      </c>
      <c r="Y178" s="814">
        <v>65</v>
      </c>
      <c r="Z178" s="814">
        <v>60</v>
      </c>
      <c r="AA178" s="814">
        <v>60</v>
      </c>
      <c r="AB178" s="814">
        <f t="shared" si="77"/>
        <v>0</v>
      </c>
    </row>
    <row r="179" spans="1:28" x14ac:dyDescent="0.2">
      <c r="A179" s="909"/>
      <c r="B179" s="911"/>
      <c r="C179" s="910">
        <f>'Series 2700 Input'!J179</f>
        <v>0</v>
      </c>
      <c r="D179" s="562"/>
      <c r="E179" s="812"/>
      <c r="F179" s="812"/>
      <c r="G179" s="812"/>
      <c r="H179" s="813"/>
      <c r="I179" s="814"/>
      <c r="J179" s="814"/>
      <c r="K179" s="814"/>
      <c r="L179" s="814"/>
      <c r="M179" s="812"/>
      <c r="N179" s="812"/>
      <c r="O179" s="812"/>
      <c r="P179" s="813"/>
      <c r="Q179" s="817"/>
      <c r="R179" s="817"/>
      <c r="S179" s="817"/>
      <c r="T179" s="814"/>
      <c r="U179" s="813"/>
      <c r="V179" s="813"/>
      <c r="W179" s="813"/>
      <c r="X179" s="813"/>
      <c r="Y179" s="814"/>
      <c r="Z179" s="814"/>
      <c r="AA179" s="814"/>
      <c r="AB179" s="814"/>
    </row>
    <row r="180" spans="1:28" ht="25.5" x14ac:dyDescent="0.2">
      <c r="A180" s="909" t="s">
        <v>3627</v>
      </c>
      <c r="B180" s="911" t="s">
        <v>3628</v>
      </c>
      <c r="C180" s="910">
        <f>'Series 2700 Input'!J180</f>
        <v>0</v>
      </c>
      <c r="D180" s="562" t="s">
        <v>30</v>
      </c>
      <c r="E180" s="812">
        <v>211.41</v>
      </c>
      <c r="F180" s="812">
        <v>192.77</v>
      </c>
      <c r="G180" s="812">
        <v>192.77</v>
      </c>
      <c r="H180" s="813">
        <f t="shared" si="72"/>
        <v>0</v>
      </c>
      <c r="I180" s="814">
        <v>50</v>
      </c>
      <c r="J180" s="814">
        <v>50</v>
      </c>
      <c r="K180" s="814">
        <v>50</v>
      </c>
      <c r="L180" s="814">
        <f t="shared" si="73"/>
        <v>0</v>
      </c>
      <c r="M180" s="812">
        <v>186.58</v>
      </c>
      <c r="N180" s="812">
        <v>186.58</v>
      </c>
      <c r="O180" s="812">
        <v>186.58</v>
      </c>
      <c r="P180" s="813">
        <f t="shared" si="74"/>
        <v>0</v>
      </c>
      <c r="Q180" s="817">
        <v>85</v>
      </c>
      <c r="R180" s="817">
        <v>85</v>
      </c>
      <c r="S180" s="817">
        <v>85</v>
      </c>
      <c r="T180" s="814">
        <f t="shared" si="75"/>
        <v>0</v>
      </c>
      <c r="U180" s="813">
        <v>290</v>
      </c>
      <c r="V180" s="813">
        <v>290</v>
      </c>
      <c r="W180" s="813">
        <v>261.82</v>
      </c>
      <c r="X180" s="813">
        <f t="shared" si="76"/>
        <v>0</v>
      </c>
      <c r="Y180" s="814">
        <v>250</v>
      </c>
      <c r="Z180" s="814">
        <v>250</v>
      </c>
      <c r="AA180" s="814">
        <v>250</v>
      </c>
      <c r="AB180" s="814">
        <f t="shared" si="77"/>
        <v>0</v>
      </c>
    </row>
    <row r="181" spans="1:28" x14ac:dyDescent="0.2">
      <c r="A181" s="909"/>
      <c r="B181" s="911"/>
      <c r="C181" s="910">
        <f>'Series 2700 Input'!J181</f>
        <v>0</v>
      </c>
      <c r="D181" s="562"/>
      <c r="E181" s="812"/>
      <c r="F181" s="812"/>
      <c r="G181" s="812"/>
      <c r="H181" s="813"/>
      <c r="I181" s="814"/>
      <c r="J181" s="814"/>
      <c r="K181" s="814"/>
      <c r="L181" s="814"/>
      <c r="M181" s="812"/>
      <c r="N181" s="812"/>
      <c r="O181" s="812"/>
      <c r="P181" s="813"/>
      <c r="Q181" s="817"/>
      <c r="R181" s="817"/>
      <c r="S181" s="817"/>
      <c r="T181" s="814"/>
      <c r="U181" s="813"/>
      <c r="V181" s="813"/>
      <c r="W181" s="813"/>
      <c r="X181" s="813"/>
      <c r="Y181" s="814"/>
      <c r="Z181" s="814"/>
      <c r="AA181" s="814"/>
      <c r="AB181" s="814"/>
    </row>
    <row r="182" spans="1:28" ht="25.5" x14ac:dyDescent="0.2">
      <c r="A182" s="909" t="s">
        <v>3629</v>
      </c>
      <c r="B182" s="911" t="s">
        <v>3630</v>
      </c>
      <c r="C182" s="910">
        <f>'Series 2700 Input'!J182</f>
        <v>0</v>
      </c>
      <c r="D182" s="562" t="s">
        <v>30</v>
      </c>
      <c r="E182" s="812">
        <v>245.7</v>
      </c>
      <c r="F182" s="812">
        <v>222.01</v>
      </c>
      <c r="G182" s="812">
        <v>222.01</v>
      </c>
      <c r="H182" s="813">
        <f t="shared" si="72"/>
        <v>0</v>
      </c>
      <c r="I182" s="814">
        <v>50</v>
      </c>
      <c r="J182" s="814">
        <v>50</v>
      </c>
      <c r="K182" s="814">
        <v>50</v>
      </c>
      <c r="L182" s="814">
        <f t="shared" si="73"/>
        <v>0</v>
      </c>
      <c r="M182" s="812">
        <v>418.16</v>
      </c>
      <c r="N182" s="812">
        <v>418.16</v>
      </c>
      <c r="O182" s="812">
        <v>418.16</v>
      </c>
      <c r="P182" s="813">
        <f t="shared" si="74"/>
        <v>0</v>
      </c>
      <c r="Q182" s="817">
        <v>100</v>
      </c>
      <c r="R182" s="817">
        <v>100</v>
      </c>
      <c r="S182" s="817">
        <v>100</v>
      </c>
      <c r="T182" s="814">
        <f t="shared" si="75"/>
        <v>0</v>
      </c>
      <c r="U182" s="813">
        <v>430</v>
      </c>
      <c r="V182" s="813">
        <v>430</v>
      </c>
      <c r="W182" s="813">
        <v>389.09</v>
      </c>
      <c r="X182" s="813">
        <f t="shared" si="76"/>
        <v>0</v>
      </c>
      <c r="Y182" s="814">
        <v>270</v>
      </c>
      <c r="Z182" s="814">
        <v>270</v>
      </c>
      <c r="AA182" s="814">
        <v>270</v>
      </c>
      <c r="AB182" s="814">
        <f t="shared" si="77"/>
        <v>0</v>
      </c>
    </row>
    <row r="183" spans="1:28" x14ac:dyDescent="0.2">
      <c r="A183" s="909"/>
      <c r="B183" s="911"/>
      <c r="C183" s="910">
        <f>'Series 2700 Input'!J183</f>
        <v>0</v>
      </c>
      <c r="D183" s="562"/>
      <c r="E183" s="812"/>
      <c r="F183" s="812"/>
      <c r="G183" s="812"/>
      <c r="H183" s="813"/>
      <c r="I183" s="814"/>
      <c r="J183" s="814"/>
      <c r="K183" s="814"/>
      <c r="L183" s="814"/>
      <c r="M183" s="812"/>
      <c r="N183" s="812"/>
      <c r="O183" s="812"/>
      <c r="P183" s="813"/>
      <c r="Q183" s="817"/>
      <c r="R183" s="817"/>
      <c r="S183" s="817"/>
      <c r="T183" s="814"/>
      <c r="U183" s="813"/>
      <c r="V183" s="813"/>
      <c r="W183" s="813"/>
      <c r="X183" s="813"/>
      <c r="Y183" s="814"/>
      <c r="Z183" s="814"/>
      <c r="AA183" s="814"/>
      <c r="AB183" s="814"/>
    </row>
    <row r="184" spans="1:28" ht="25.5" x14ac:dyDescent="0.2">
      <c r="A184" s="909" t="s">
        <v>3631</v>
      </c>
      <c r="B184" s="911" t="s">
        <v>3632</v>
      </c>
      <c r="C184" s="910">
        <f>'Series 2700 Input'!J184</f>
        <v>0</v>
      </c>
      <c r="D184" s="562" t="s">
        <v>30</v>
      </c>
      <c r="E184" s="812">
        <v>180.91</v>
      </c>
      <c r="F184" s="812">
        <v>131.16</v>
      </c>
      <c r="G184" s="812">
        <v>131.16</v>
      </c>
      <c r="H184" s="813">
        <f t="shared" si="72"/>
        <v>0</v>
      </c>
      <c r="I184" s="814">
        <v>50</v>
      </c>
      <c r="J184" s="814">
        <v>50</v>
      </c>
      <c r="K184" s="814">
        <v>50</v>
      </c>
      <c r="L184" s="814">
        <f t="shared" si="73"/>
        <v>0</v>
      </c>
      <c r="M184" s="812">
        <v>59.17</v>
      </c>
      <c r="N184" s="812">
        <v>59.17</v>
      </c>
      <c r="O184" s="812">
        <v>59.17</v>
      </c>
      <c r="P184" s="813">
        <f t="shared" si="74"/>
        <v>0</v>
      </c>
      <c r="Q184" s="817">
        <v>25</v>
      </c>
      <c r="R184" s="817">
        <v>25</v>
      </c>
      <c r="S184" s="817">
        <v>25</v>
      </c>
      <c r="T184" s="814">
        <f t="shared" si="75"/>
        <v>0</v>
      </c>
      <c r="U184" s="813">
        <v>148.18</v>
      </c>
      <c r="V184" s="813">
        <v>148.18</v>
      </c>
      <c r="W184" s="813">
        <v>132.88999999999999</v>
      </c>
      <c r="X184" s="813">
        <f t="shared" si="76"/>
        <v>0</v>
      </c>
      <c r="Y184" s="814">
        <v>45</v>
      </c>
      <c r="Z184" s="814">
        <v>40</v>
      </c>
      <c r="AA184" s="814">
        <v>40</v>
      </c>
      <c r="AB184" s="814">
        <f t="shared" si="77"/>
        <v>0</v>
      </c>
    </row>
    <row r="185" spans="1:28" x14ac:dyDescent="0.2">
      <c r="A185" s="909"/>
      <c r="B185" s="596"/>
      <c r="C185" s="330">
        <f>'Series 2700 Input'!J185</f>
        <v>0</v>
      </c>
      <c r="D185" s="562"/>
      <c r="E185" s="812"/>
      <c r="F185" s="812"/>
      <c r="G185" s="812"/>
      <c r="H185" s="813"/>
      <c r="I185" s="814"/>
      <c r="J185" s="814"/>
      <c r="K185" s="814"/>
      <c r="L185" s="814"/>
      <c r="M185" s="812"/>
      <c r="N185" s="812"/>
      <c r="O185" s="812"/>
      <c r="P185" s="813"/>
      <c r="Q185" s="817"/>
      <c r="R185" s="817"/>
      <c r="S185" s="817"/>
      <c r="T185" s="814"/>
      <c r="U185" s="813"/>
      <c r="V185" s="813"/>
      <c r="W185" s="813"/>
      <c r="X185" s="813"/>
      <c r="Y185" s="814"/>
      <c r="Z185" s="814"/>
      <c r="AA185" s="814"/>
      <c r="AB185" s="814"/>
    </row>
    <row r="186" spans="1:28" ht="38.25" x14ac:dyDescent="0.2">
      <c r="A186" s="909" t="s">
        <v>3633</v>
      </c>
      <c r="B186" s="911" t="s">
        <v>3634</v>
      </c>
      <c r="C186" s="910">
        <f>'Series 2700 Input'!J186</f>
        <v>0</v>
      </c>
      <c r="D186" s="562" t="s">
        <v>30</v>
      </c>
      <c r="E186" s="812">
        <v>209.18</v>
      </c>
      <c r="F186" s="812">
        <v>167.73</v>
      </c>
      <c r="G186" s="812">
        <v>167.73</v>
      </c>
      <c r="H186" s="813">
        <f t="shared" si="72"/>
        <v>0</v>
      </c>
      <c r="I186" s="814">
        <v>50</v>
      </c>
      <c r="J186" s="814">
        <v>50</v>
      </c>
      <c r="K186" s="814">
        <v>50</v>
      </c>
      <c r="L186" s="814">
        <f t="shared" si="73"/>
        <v>0</v>
      </c>
      <c r="M186" s="812">
        <v>93.29</v>
      </c>
      <c r="N186" s="812">
        <v>93.29</v>
      </c>
      <c r="O186" s="812">
        <v>93.29</v>
      </c>
      <c r="P186" s="813">
        <f t="shared" si="74"/>
        <v>0</v>
      </c>
      <c r="Q186" s="817">
        <v>30</v>
      </c>
      <c r="R186" s="817">
        <v>30</v>
      </c>
      <c r="S186" s="817">
        <v>30</v>
      </c>
      <c r="T186" s="814">
        <f t="shared" si="75"/>
        <v>0</v>
      </c>
      <c r="U186" s="813">
        <v>207.27</v>
      </c>
      <c r="V186" s="813">
        <v>207.27</v>
      </c>
      <c r="W186" s="813">
        <v>186.61</v>
      </c>
      <c r="X186" s="813">
        <f t="shared" si="76"/>
        <v>0</v>
      </c>
      <c r="Y186" s="814">
        <v>50</v>
      </c>
      <c r="Z186" s="814">
        <v>45</v>
      </c>
      <c r="AA186" s="814">
        <v>45</v>
      </c>
      <c r="AB186" s="814">
        <f t="shared" si="77"/>
        <v>0</v>
      </c>
    </row>
    <row r="187" spans="1:28" x14ac:dyDescent="0.2">
      <c r="A187" s="909"/>
      <c r="B187" s="911"/>
      <c r="C187" s="910">
        <f>'Series 2700 Input'!J187</f>
        <v>0</v>
      </c>
      <c r="D187" s="562"/>
      <c r="E187" s="812"/>
      <c r="F187" s="812"/>
      <c r="G187" s="812"/>
      <c r="H187" s="813"/>
      <c r="I187" s="814"/>
      <c r="J187" s="814"/>
      <c r="K187" s="814"/>
      <c r="L187" s="814"/>
      <c r="M187" s="812"/>
      <c r="N187" s="812"/>
      <c r="O187" s="812"/>
      <c r="P187" s="813"/>
      <c r="Q187" s="817"/>
      <c r="R187" s="817"/>
      <c r="S187" s="817"/>
      <c r="T187" s="814"/>
      <c r="U187" s="813"/>
      <c r="V187" s="813"/>
      <c r="W187" s="813"/>
      <c r="X187" s="813"/>
      <c r="Y187" s="814"/>
      <c r="Z187" s="814"/>
      <c r="AA187" s="814"/>
      <c r="AB187" s="814"/>
    </row>
    <row r="188" spans="1:28" ht="38.25" x14ac:dyDescent="0.2">
      <c r="A188" s="909" t="s">
        <v>3635</v>
      </c>
      <c r="B188" s="911" t="s">
        <v>3636</v>
      </c>
      <c r="C188" s="910">
        <f>'Series 2700 Input'!J188</f>
        <v>0</v>
      </c>
      <c r="D188" s="562" t="s">
        <v>30</v>
      </c>
      <c r="E188" s="812">
        <v>237.46</v>
      </c>
      <c r="F188" s="812">
        <v>206.38</v>
      </c>
      <c r="G188" s="812">
        <v>206.38</v>
      </c>
      <c r="H188" s="813">
        <f t="shared" si="72"/>
        <v>0</v>
      </c>
      <c r="I188" s="814">
        <v>50</v>
      </c>
      <c r="J188" s="814">
        <v>50</v>
      </c>
      <c r="K188" s="814">
        <v>50</v>
      </c>
      <c r="L188" s="814">
        <f t="shared" si="73"/>
        <v>0</v>
      </c>
      <c r="M188" s="812">
        <v>148.59</v>
      </c>
      <c r="N188" s="812">
        <v>148.59</v>
      </c>
      <c r="O188" s="812">
        <v>148.59</v>
      </c>
      <c r="P188" s="813">
        <f t="shared" si="74"/>
        <v>0</v>
      </c>
      <c r="Q188" s="817">
        <v>50</v>
      </c>
      <c r="R188" s="817">
        <v>50</v>
      </c>
      <c r="S188" s="817">
        <v>50</v>
      </c>
      <c r="T188" s="814">
        <f t="shared" si="75"/>
        <v>0</v>
      </c>
      <c r="U188" s="813">
        <v>320.91000000000003</v>
      </c>
      <c r="V188" s="813">
        <v>320.91000000000003</v>
      </c>
      <c r="W188" s="813">
        <v>289.92</v>
      </c>
      <c r="X188" s="813">
        <f t="shared" si="76"/>
        <v>0</v>
      </c>
      <c r="Y188" s="814">
        <v>65</v>
      </c>
      <c r="Z188" s="814">
        <v>60</v>
      </c>
      <c r="AA188" s="814">
        <v>60</v>
      </c>
      <c r="AB188" s="814">
        <f t="shared" si="77"/>
        <v>0</v>
      </c>
    </row>
    <row r="189" spans="1:28" x14ac:dyDescent="0.2">
      <c r="A189" s="909"/>
      <c r="B189" s="911"/>
      <c r="C189" s="910">
        <f>'Series 2700 Input'!J189</f>
        <v>0</v>
      </c>
      <c r="D189" s="562"/>
      <c r="E189" s="812"/>
      <c r="F189" s="812"/>
      <c r="G189" s="812"/>
      <c r="H189" s="813"/>
      <c r="I189" s="814"/>
      <c r="J189" s="814"/>
      <c r="K189" s="814"/>
      <c r="L189" s="814"/>
      <c r="M189" s="812"/>
      <c r="N189" s="812"/>
      <c r="O189" s="812"/>
      <c r="P189" s="813"/>
      <c r="Q189" s="817"/>
      <c r="R189" s="817"/>
      <c r="S189" s="817"/>
      <c r="T189" s="814"/>
      <c r="U189" s="813"/>
      <c r="V189" s="813"/>
      <c r="W189" s="813"/>
      <c r="X189" s="813"/>
      <c r="Y189" s="814"/>
      <c r="Z189" s="814"/>
      <c r="AA189" s="814"/>
      <c r="AB189" s="814"/>
    </row>
    <row r="190" spans="1:28" ht="38.25" x14ac:dyDescent="0.2">
      <c r="A190" s="909" t="s">
        <v>3637</v>
      </c>
      <c r="B190" s="911" t="s">
        <v>3638</v>
      </c>
      <c r="C190" s="910">
        <f>'Series 2700 Input'!J190</f>
        <v>0</v>
      </c>
      <c r="D190" s="562" t="s">
        <v>30</v>
      </c>
      <c r="E190" s="812">
        <v>327.98</v>
      </c>
      <c r="F190" s="812">
        <v>285.35000000000002</v>
      </c>
      <c r="G190" s="812">
        <v>285.35000000000002</v>
      </c>
      <c r="H190" s="813">
        <f t="shared" si="72"/>
        <v>0</v>
      </c>
      <c r="I190" s="814">
        <v>50</v>
      </c>
      <c r="J190" s="814">
        <v>50</v>
      </c>
      <c r="K190" s="814">
        <v>50</v>
      </c>
      <c r="L190" s="814">
        <f t="shared" si="73"/>
        <v>0</v>
      </c>
      <c r="M190" s="812">
        <v>404.36</v>
      </c>
      <c r="N190" s="812">
        <v>404.36</v>
      </c>
      <c r="O190" s="812">
        <v>404.36</v>
      </c>
      <c r="P190" s="813">
        <f t="shared" si="74"/>
        <v>0</v>
      </c>
      <c r="Q190" s="817">
        <v>85</v>
      </c>
      <c r="R190" s="817">
        <v>85</v>
      </c>
      <c r="S190" s="817">
        <v>85</v>
      </c>
      <c r="T190" s="814">
        <f t="shared" si="75"/>
        <v>0</v>
      </c>
      <c r="U190" s="813">
        <v>518.64</v>
      </c>
      <c r="V190" s="813">
        <v>518.64</v>
      </c>
      <c r="W190" s="813">
        <v>469.67</v>
      </c>
      <c r="X190" s="813">
        <f t="shared" si="76"/>
        <v>0</v>
      </c>
      <c r="Y190" s="814">
        <v>250</v>
      </c>
      <c r="Z190" s="814">
        <v>250</v>
      </c>
      <c r="AA190" s="814">
        <v>250</v>
      </c>
      <c r="AB190" s="814">
        <f t="shared" si="77"/>
        <v>0</v>
      </c>
    </row>
    <row r="191" spans="1:28" x14ac:dyDescent="0.2">
      <c r="A191" s="909"/>
      <c r="B191" s="911"/>
      <c r="C191" s="910">
        <f>'Series 2700 Input'!J191</f>
        <v>0</v>
      </c>
      <c r="D191" s="562"/>
      <c r="E191" s="812"/>
      <c r="F191" s="812"/>
      <c r="G191" s="812"/>
      <c r="H191" s="813"/>
      <c r="I191" s="814"/>
      <c r="J191" s="814"/>
      <c r="K191" s="814"/>
      <c r="L191" s="814"/>
      <c r="M191" s="812"/>
      <c r="N191" s="812"/>
      <c r="O191" s="812"/>
      <c r="P191" s="813"/>
      <c r="Q191" s="817"/>
      <c r="R191" s="817"/>
      <c r="S191" s="817"/>
      <c r="T191" s="814"/>
      <c r="U191" s="813"/>
      <c r="V191" s="813"/>
      <c r="W191" s="813"/>
      <c r="X191" s="813"/>
      <c r="Y191" s="814"/>
      <c r="Z191" s="814"/>
      <c r="AA191" s="814"/>
      <c r="AB191" s="814"/>
    </row>
    <row r="192" spans="1:28" ht="38.25" x14ac:dyDescent="0.2">
      <c r="A192" s="909" t="s">
        <v>3639</v>
      </c>
      <c r="B192" s="911" t="s">
        <v>3640</v>
      </c>
      <c r="C192" s="910">
        <f>'Series 2700 Input'!J192</f>
        <v>0</v>
      </c>
      <c r="D192" s="562" t="s">
        <v>30</v>
      </c>
      <c r="E192" s="812">
        <v>369.91</v>
      </c>
      <c r="F192" s="812">
        <v>327.27999999999997</v>
      </c>
      <c r="G192" s="812">
        <v>327.27999999999997</v>
      </c>
      <c r="H192" s="813">
        <f t="shared" si="72"/>
        <v>0</v>
      </c>
      <c r="I192" s="814">
        <v>50</v>
      </c>
      <c r="J192" s="814">
        <v>50</v>
      </c>
      <c r="K192" s="814">
        <v>50</v>
      </c>
      <c r="L192" s="814">
        <f t="shared" si="73"/>
        <v>0</v>
      </c>
      <c r="M192" s="812">
        <v>781.12</v>
      </c>
      <c r="N192" s="812">
        <v>781.12</v>
      </c>
      <c r="O192" s="812">
        <v>781.12</v>
      </c>
      <c r="P192" s="813">
        <f t="shared" si="74"/>
        <v>0</v>
      </c>
      <c r="Q192" s="817">
        <v>100</v>
      </c>
      <c r="R192" s="817">
        <v>100</v>
      </c>
      <c r="S192" s="817">
        <v>100</v>
      </c>
      <c r="T192" s="814">
        <f t="shared" si="75"/>
        <v>0</v>
      </c>
      <c r="U192" s="813">
        <v>770.91</v>
      </c>
      <c r="V192" s="813">
        <v>770.91</v>
      </c>
      <c r="W192" s="813">
        <v>699.01</v>
      </c>
      <c r="X192" s="813">
        <f t="shared" si="76"/>
        <v>0</v>
      </c>
      <c r="Y192" s="814">
        <v>270</v>
      </c>
      <c r="Z192" s="814">
        <v>270</v>
      </c>
      <c r="AA192" s="814">
        <v>270</v>
      </c>
      <c r="AB192" s="814">
        <f t="shared" si="77"/>
        <v>0</v>
      </c>
    </row>
    <row r="193" spans="1:28" x14ac:dyDescent="0.2">
      <c r="A193" s="909"/>
      <c r="B193" s="911"/>
      <c r="C193" s="910">
        <f>'Series 2700 Input'!J193</f>
        <v>0</v>
      </c>
      <c r="D193" s="562"/>
      <c r="E193" s="812"/>
      <c r="F193" s="812"/>
      <c r="G193" s="812"/>
      <c r="H193" s="813"/>
      <c r="I193" s="814"/>
      <c r="J193" s="814"/>
      <c r="K193" s="814"/>
      <c r="L193" s="814"/>
      <c r="M193" s="812"/>
      <c r="N193" s="812"/>
      <c r="O193" s="812"/>
      <c r="P193" s="813"/>
      <c r="Q193" s="817"/>
      <c r="R193" s="817"/>
      <c r="S193" s="817"/>
      <c r="T193" s="814"/>
      <c r="U193" s="813"/>
      <c r="V193" s="813"/>
      <c r="W193" s="813"/>
      <c r="X193" s="813"/>
      <c r="Y193" s="814"/>
      <c r="Z193" s="814"/>
      <c r="AA193" s="814"/>
      <c r="AB193" s="814"/>
    </row>
    <row r="194" spans="1:28" x14ac:dyDescent="0.2">
      <c r="A194" s="907"/>
      <c r="B194" s="586" t="s">
        <v>3641</v>
      </c>
      <c r="C194" s="908">
        <f>'Series 2700 Input'!J194</f>
        <v>0</v>
      </c>
      <c r="D194" s="587"/>
      <c r="E194" s="635" t="s">
        <v>803</v>
      </c>
      <c r="F194" s="589" t="s">
        <v>804</v>
      </c>
      <c r="G194" s="635" t="s">
        <v>486</v>
      </c>
      <c r="H194" s="905"/>
      <c r="I194" s="635" t="s">
        <v>803</v>
      </c>
      <c r="J194" s="589" t="s">
        <v>804</v>
      </c>
      <c r="K194" s="635" t="s">
        <v>486</v>
      </c>
      <c r="L194" s="905"/>
      <c r="M194" s="635" t="s">
        <v>803</v>
      </c>
      <c r="N194" s="589" t="s">
        <v>804</v>
      </c>
      <c r="O194" s="635" t="s">
        <v>486</v>
      </c>
      <c r="P194" s="905"/>
      <c r="Q194" s="634" t="s">
        <v>803</v>
      </c>
      <c r="R194" s="588" t="s">
        <v>804</v>
      </c>
      <c r="S194" s="634" t="s">
        <v>486</v>
      </c>
      <c r="T194" s="905"/>
      <c r="U194" s="635" t="s">
        <v>803</v>
      </c>
      <c r="V194" s="589" t="s">
        <v>804</v>
      </c>
      <c r="W194" s="635" t="s">
        <v>486</v>
      </c>
      <c r="X194" s="905"/>
      <c r="Y194" s="635" t="s">
        <v>803</v>
      </c>
      <c r="Z194" s="589" t="s">
        <v>804</v>
      </c>
      <c r="AA194" s="635" t="s">
        <v>486</v>
      </c>
      <c r="AB194" s="905"/>
    </row>
    <row r="195" spans="1:28" x14ac:dyDescent="0.2">
      <c r="A195" s="909"/>
      <c r="B195" s="597"/>
      <c r="C195" s="562">
        <f>'Series 2700 Input'!J195</f>
        <v>0</v>
      </c>
      <c r="D195" s="562"/>
      <c r="E195" s="812"/>
      <c r="F195" s="812"/>
      <c r="G195" s="812"/>
      <c r="H195" s="813"/>
      <c r="I195" s="814"/>
      <c r="J195" s="814"/>
      <c r="K195" s="814"/>
      <c r="L195" s="814"/>
      <c r="M195" s="812"/>
      <c r="N195" s="812"/>
      <c r="O195" s="812"/>
      <c r="P195" s="813"/>
      <c r="Q195" s="817"/>
      <c r="R195" s="817"/>
      <c r="S195" s="817"/>
      <c r="T195" s="814"/>
      <c r="U195" s="813"/>
      <c r="V195" s="813"/>
      <c r="W195" s="813"/>
      <c r="X195" s="813"/>
      <c r="Y195" s="814"/>
      <c r="Z195" s="814"/>
      <c r="AA195" s="814"/>
      <c r="AB195" s="814"/>
    </row>
    <row r="196" spans="1:28" ht="25.5" x14ac:dyDescent="0.2">
      <c r="A196" s="909" t="s">
        <v>3642</v>
      </c>
      <c r="B196" s="911" t="s">
        <v>3643</v>
      </c>
      <c r="C196" s="910">
        <f>'Series 2700 Input'!J196</f>
        <v>0</v>
      </c>
      <c r="D196" s="562" t="s">
        <v>30</v>
      </c>
      <c r="E196" s="812">
        <v>134.9</v>
      </c>
      <c r="F196" s="812">
        <v>112.47</v>
      </c>
      <c r="G196" s="812">
        <v>112.47</v>
      </c>
      <c r="H196" s="813">
        <f t="shared" si="72"/>
        <v>0</v>
      </c>
      <c r="I196" s="814">
        <v>50</v>
      </c>
      <c r="J196" s="814">
        <v>50</v>
      </c>
      <c r="K196" s="814">
        <v>50</v>
      </c>
      <c r="L196" s="814">
        <f t="shared" si="73"/>
        <v>0</v>
      </c>
      <c r="M196" s="812">
        <v>50.1</v>
      </c>
      <c r="N196" s="812">
        <v>50.1</v>
      </c>
      <c r="O196" s="812">
        <v>50.1</v>
      </c>
      <c r="P196" s="813">
        <f t="shared" si="74"/>
        <v>0</v>
      </c>
      <c r="Q196" s="817">
        <v>25</v>
      </c>
      <c r="R196" s="817">
        <v>25</v>
      </c>
      <c r="S196" s="817">
        <v>25</v>
      </c>
      <c r="T196" s="814">
        <f t="shared" si="75"/>
        <v>0</v>
      </c>
      <c r="U196" s="813">
        <v>91.27</v>
      </c>
      <c r="V196" s="813">
        <v>91.27</v>
      </c>
      <c r="W196" s="813">
        <v>81.150000000000006</v>
      </c>
      <c r="X196" s="813">
        <f t="shared" si="76"/>
        <v>0</v>
      </c>
      <c r="Y196" s="814">
        <v>45</v>
      </c>
      <c r="Z196" s="814">
        <v>40</v>
      </c>
      <c r="AA196" s="814">
        <v>40</v>
      </c>
      <c r="AB196" s="814">
        <f t="shared" si="77"/>
        <v>0</v>
      </c>
    </row>
    <row r="197" spans="1:28" x14ac:dyDescent="0.2">
      <c r="A197" s="909"/>
      <c r="B197" s="911"/>
      <c r="C197" s="910">
        <f>'Series 2700 Input'!J197</f>
        <v>0</v>
      </c>
      <c r="D197" s="562"/>
      <c r="E197" s="812"/>
      <c r="F197" s="812"/>
      <c r="G197" s="812"/>
      <c r="H197" s="813"/>
      <c r="I197" s="814"/>
      <c r="J197" s="814"/>
      <c r="K197" s="814"/>
      <c r="L197" s="814"/>
      <c r="M197" s="812"/>
      <c r="N197" s="812"/>
      <c r="O197" s="812"/>
      <c r="P197" s="813"/>
      <c r="Q197" s="817"/>
      <c r="R197" s="817"/>
      <c r="S197" s="817"/>
      <c r="T197" s="814"/>
      <c r="U197" s="813"/>
      <c r="V197" s="813"/>
      <c r="W197" s="813"/>
      <c r="X197" s="813"/>
      <c r="Y197" s="814"/>
      <c r="Z197" s="814"/>
      <c r="AA197" s="814"/>
      <c r="AB197" s="814"/>
    </row>
    <row r="198" spans="1:28" ht="25.5" x14ac:dyDescent="0.2">
      <c r="A198" s="909" t="s">
        <v>3644</v>
      </c>
      <c r="B198" s="911" t="s">
        <v>3645</v>
      </c>
      <c r="C198" s="910">
        <f>'Series 2700 Input'!J198</f>
        <v>0</v>
      </c>
      <c r="D198" s="562" t="s">
        <v>30</v>
      </c>
      <c r="E198" s="812">
        <v>178.58</v>
      </c>
      <c r="F198" s="812">
        <v>134.9</v>
      </c>
      <c r="G198" s="812">
        <v>134.9</v>
      </c>
      <c r="H198" s="813">
        <f t="shared" si="72"/>
        <v>0</v>
      </c>
      <c r="I198" s="814">
        <v>50</v>
      </c>
      <c r="J198" s="814">
        <v>50</v>
      </c>
      <c r="K198" s="814">
        <v>50</v>
      </c>
      <c r="L198" s="814">
        <f t="shared" si="73"/>
        <v>0</v>
      </c>
      <c r="M198" s="812">
        <v>69.09</v>
      </c>
      <c r="N198" s="812">
        <v>69.09</v>
      </c>
      <c r="O198" s="812">
        <v>69.09</v>
      </c>
      <c r="P198" s="813">
        <f t="shared" si="74"/>
        <v>0</v>
      </c>
      <c r="Q198" s="817">
        <v>30</v>
      </c>
      <c r="R198" s="817">
        <v>30</v>
      </c>
      <c r="S198" s="817">
        <v>30</v>
      </c>
      <c r="T198" s="814">
        <f t="shared" si="75"/>
        <v>0</v>
      </c>
      <c r="U198" s="813">
        <v>145.82</v>
      </c>
      <c r="V198" s="813">
        <v>145.82</v>
      </c>
      <c r="W198" s="813">
        <v>130.75</v>
      </c>
      <c r="X198" s="813">
        <f t="shared" si="76"/>
        <v>0</v>
      </c>
      <c r="Y198" s="814">
        <v>50</v>
      </c>
      <c r="Z198" s="814">
        <v>45</v>
      </c>
      <c r="AA198" s="814">
        <v>45</v>
      </c>
      <c r="AB198" s="814">
        <f t="shared" si="77"/>
        <v>0</v>
      </c>
    </row>
    <row r="199" spans="1:28" x14ac:dyDescent="0.2">
      <c r="A199" s="909"/>
      <c r="B199" s="911"/>
      <c r="C199" s="910">
        <f>'Series 2700 Input'!J199</f>
        <v>0</v>
      </c>
      <c r="D199" s="562"/>
      <c r="E199" s="812"/>
      <c r="F199" s="812"/>
      <c r="G199" s="812"/>
      <c r="H199" s="813"/>
      <c r="I199" s="814"/>
      <c r="J199" s="814"/>
      <c r="K199" s="814"/>
      <c r="L199" s="814"/>
      <c r="M199" s="812"/>
      <c r="N199" s="812"/>
      <c r="O199" s="812"/>
      <c r="P199" s="813"/>
      <c r="Q199" s="817"/>
      <c r="R199" s="817"/>
      <c r="S199" s="817"/>
      <c r="T199" s="814"/>
      <c r="U199" s="813"/>
      <c r="V199" s="813"/>
      <c r="W199" s="813"/>
      <c r="X199" s="813"/>
      <c r="Y199" s="814"/>
      <c r="Z199" s="814"/>
      <c r="AA199" s="814"/>
      <c r="AB199" s="814"/>
    </row>
    <row r="200" spans="1:28" ht="25.5" x14ac:dyDescent="0.2">
      <c r="A200" s="909" t="s">
        <v>3646</v>
      </c>
      <c r="B200" s="911" t="s">
        <v>3647</v>
      </c>
      <c r="C200" s="910">
        <f>'Series 2700 Input'!J200</f>
        <v>0</v>
      </c>
      <c r="D200" s="562" t="s">
        <v>30</v>
      </c>
      <c r="E200" s="812">
        <v>178.58</v>
      </c>
      <c r="F200" s="812">
        <v>178.58</v>
      </c>
      <c r="G200" s="812">
        <v>178.58</v>
      </c>
      <c r="H200" s="813">
        <f t="shared" si="72"/>
        <v>0</v>
      </c>
      <c r="I200" s="814">
        <v>50</v>
      </c>
      <c r="J200" s="814">
        <v>50</v>
      </c>
      <c r="K200" s="814">
        <v>50</v>
      </c>
      <c r="L200" s="814">
        <f t="shared" si="73"/>
        <v>0</v>
      </c>
      <c r="M200" s="812">
        <v>100.19</v>
      </c>
      <c r="N200" s="812">
        <v>100.19</v>
      </c>
      <c r="O200" s="812">
        <v>100.19</v>
      </c>
      <c r="P200" s="813">
        <f t="shared" si="74"/>
        <v>0</v>
      </c>
      <c r="Q200" s="817">
        <v>50</v>
      </c>
      <c r="R200" s="817">
        <v>50</v>
      </c>
      <c r="S200" s="817">
        <v>50</v>
      </c>
      <c r="T200" s="814">
        <f t="shared" si="75"/>
        <v>0</v>
      </c>
      <c r="U200" s="813">
        <v>209.09</v>
      </c>
      <c r="V200" s="813">
        <v>209.09</v>
      </c>
      <c r="W200" s="813">
        <v>188.26</v>
      </c>
      <c r="X200" s="813">
        <f t="shared" si="76"/>
        <v>0</v>
      </c>
      <c r="Y200" s="814">
        <v>65</v>
      </c>
      <c r="Z200" s="814">
        <v>60</v>
      </c>
      <c r="AA200" s="814">
        <v>60</v>
      </c>
      <c r="AB200" s="814">
        <f t="shared" si="77"/>
        <v>0</v>
      </c>
    </row>
    <row r="201" spans="1:28" x14ac:dyDescent="0.2">
      <c r="A201" s="909"/>
      <c r="B201" s="911"/>
      <c r="C201" s="910">
        <f>'Series 2700 Input'!J201</f>
        <v>0</v>
      </c>
      <c r="D201" s="562"/>
      <c r="E201" s="812"/>
      <c r="F201" s="812"/>
      <c r="G201" s="812"/>
      <c r="H201" s="813"/>
      <c r="I201" s="814"/>
      <c r="J201" s="814"/>
      <c r="K201" s="814"/>
      <c r="L201" s="814"/>
      <c r="M201" s="812"/>
      <c r="N201" s="812"/>
      <c r="O201" s="812"/>
      <c r="P201" s="813"/>
      <c r="Q201" s="817"/>
      <c r="R201" s="817"/>
      <c r="S201" s="817"/>
      <c r="T201" s="814"/>
      <c r="U201" s="813"/>
      <c r="V201" s="813"/>
      <c r="W201" s="813"/>
      <c r="X201" s="813"/>
      <c r="Y201" s="814"/>
      <c r="Z201" s="814"/>
      <c r="AA201" s="814"/>
      <c r="AB201" s="814"/>
    </row>
    <row r="202" spans="1:28" ht="25.5" x14ac:dyDescent="0.2">
      <c r="A202" s="909" t="s">
        <v>3648</v>
      </c>
      <c r="B202" s="911" t="s">
        <v>3649</v>
      </c>
      <c r="C202" s="910">
        <f>'Series 2700 Input'!J202</f>
        <v>0</v>
      </c>
      <c r="D202" s="562" t="s">
        <v>30</v>
      </c>
      <c r="E202" s="812">
        <v>272.69</v>
      </c>
      <c r="F202" s="812">
        <v>272.69</v>
      </c>
      <c r="G202" s="812">
        <v>272.69</v>
      </c>
      <c r="H202" s="813">
        <f t="shared" si="72"/>
        <v>0</v>
      </c>
      <c r="I202" s="814">
        <v>50</v>
      </c>
      <c r="J202" s="814">
        <v>50</v>
      </c>
      <c r="K202" s="814">
        <v>50</v>
      </c>
      <c r="L202" s="814">
        <f t="shared" si="73"/>
        <v>0</v>
      </c>
      <c r="M202" s="812">
        <v>186.58</v>
      </c>
      <c r="N202" s="812">
        <v>186.58</v>
      </c>
      <c r="O202" s="812">
        <v>186.58</v>
      </c>
      <c r="P202" s="813">
        <f t="shared" si="74"/>
        <v>0</v>
      </c>
      <c r="Q202" s="817">
        <v>85</v>
      </c>
      <c r="R202" s="817">
        <v>85</v>
      </c>
      <c r="S202" s="817">
        <v>85</v>
      </c>
      <c r="T202" s="814">
        <f t="shared" si="75"/>
        <v>0</v>
      </c>
      <c r="U202" s="813">
        <v>320.91000000000003</v>
      </c>
      <c r="V202" s="813">
        <v>320.91000000000003</v>
      </c>
      <c r="W202" s="813">
        <v>289.92</v>
      </c>
      <c r="X202" s="813">
        <f t="shared" si="76"/>
        <v>0</v>
      </c>
      <c r="Y202" s="814">
        <v>250</v>
      </c>
      <c r="Z202" s="814">
        <v>250</v>
      </c>
      <c r="AA202" s="814">
        <v>250</v>
      </c>
      <c r="AB202" s="814">
        <f t="shared" si="77"/>
        <v>0</v>
      </c>
    </row>
    <row r="203" spans="1:28" x14ac:dyDescent="0.2">
      <c r="A203" s="909"/>
      <c r="B203" s="911"/>
      <c r="C203" s="910">
        <f>'Series 2700 Input'!J203</f>
        <v>0</v>
      </c>
      <c r="D203" s="562"/>
      <c r="E203" s="812"/>
      <c r="F203" s="812"/>
      <c r="G203" s="812"/>
      <c r="H203" s="813"/>
      <c r="I203" s="814"/>
      <c r="J203" s="814"/>
      <c r="K203" s="814"/>
      <c r="L203" s="814"/>
      <c r="M203" s="812"/>
      <c r="N203" s="812"/>
      <c r="O203" s="812"/>
      <c r="P203" s="813"/>
      <c r="Q203" s="817"/>
      <c r="R203" s="817"/>
      <c r="S203" s="817"/>
      <c r="T203" s="814"/>
      <c r="U203" s="813"/>
      <c r="V203" s="813"/>
      <c r="W203" s="813"/>
      <c r="X203" s="813"/>
      <c r="Y203" s="814"/>
      <c r="Z203" s="814"/>
      <c r="AA203" s="814"/>
      <c r="AB203" s="814"/>
    </row>
    <row r="204" spans="1:28" ht="25.5" x14ac:dyDescent="0.2">
      <c r="A204" s="909" t="s">
        <v>3650</v>
      </c>
      <c r="B204" s="911" t="s">
        <v>3651</v>
      </c>
      <c r="C204" s="910">
        <f>'Series 2700 Input'!J204</f>
        <v>0</v>
      </c>
      <c r="D204" s="562" t="s">
        <v>30</v>
      </c>
      <c r="E204" s="812">
        <v>301.82</v>
      </c>
      <c r="F204" s="812">
        <v>301.82</v>
      </c>
      <c r="G204" s="812">
        <v>301.82</v>
      </c>
      <c r="H204" s="813">
        <f t="shared" si="72"/>
        <v>0</v>
      </c>
      <c r="I204" s="814">
        <v>50</v>
      </c>
      <c r="J204" s="814">
        <v>50</v>
      </c>
      <c r="K204" s="814">
        <v>50</v>
      </c>
      <c r="L204" s="814">
        <f t="shared" si="73"/>
        <v>0</v>
      </c>
      <c r="M204" s="812">
        <v>418.16</v>
      </c>
      <c r="N204" s="812">
        <v>418.16</v>
      </c>
      <c r="O204" s="812">
        <v>418.16</v>
      </c>
      <c r="P204" s="813">
        <f t="shared" si="74"/>
        <v>0</v>
      </c>
      <c r="Q204" s="817">
        <v>100</v>
      </c>
      <c r="R204" s="817">
        <v>100</v>
      </c>
      <c r="S204" s="817">
        <v>100</v>
      </c>
      <c r="T204" s="814">
        <f t="shared" si="75"/>
        <v>0</v>
      </c>
      <c r="U204" s="813">
        <v>466.36</v>
      </c>
      <c r="V204" s="813">
        <v>466.36</v>
      </c>
      <c r="W204" s="813">
        <v>422.15</v>
      </c>
      <c r="X204" s="813">
        <f t="shared" si="76"/>
        <v>0</v>
      </c>
      <c r="Y204" s="814">
        <v>270</v>
      </c>
      <c r="Z204" s="814">
        <v>270</v>
      </c>
      <c r="AA204" s="814">
        <v>270</v>
      </c>
      <c r="AB204" s="814">
        <f t="shared" si="77"/>
        <v>0</v>
      </c>
    </row>
    <row r="205" spans="1:28" x14ac:dyDescent="0.2">
      <c r="A205" s="909"/>
      <c r="B205" s="911"/>
      <c r="C205" s="910">
        <f>'Series 2700 Input'!J205</f>
        <v>0</v>
      </c>
      <c r="D205" s="562"/>
      <c r="E205" s="812"/>
      <c r="F205" s="812"/>
      <c r="G205" s="812"/>
      <c r="H205" s="813"/>
      <c r="I205" s="814"/>
      <c r="J205" s="814"/>
      <c r="K205" s="814"/>
      <c r="L205" s="814"/>
      <c r="M205" s="812"/>
      <c r="N205" s="812"/>
      <c r="O205" s="812"/>
      <c r="P205" s="813"/>
      <c r="Q205" s="817"/>
      <c r="R205" s="817"/>
      <c r="S205" s="817"/>
      <c r="T205" s="814"/>
      <c r="U205" s="813"/>
      <c r="V205" s="813"/>
      <c r="W205" s="813"/>
      <c r="X205" s="813"/>
      <c r="Y205" s="814"/>
      <c r="Z205" s="814"/>
      <c r="AA205" s="814"/>
      <c r="AB205" s="814"/>
    </row>
    <row r="206" spans="1:28" ht="38.25" x14ac:dyDescent="0.2">
      <c r="A206" s="909" t="s">
        <v>3652</v>
      </c>
      <c r="B206" s="911" t="s">
        <v>3653</v>
      </c>
      <c r="C206" s="910">
        <f>'Series 2700 Input'!J206</f>
        <v>0</v>
      </c>
      <c r="D206" s="562" t="s">
        <v>30</v>
      </c>
      <c r="E206" s="812">
        <v>131.16</v>
      </c>
      <c r="F206" s="812">
        <v>131.16</v>
      </c>
      <c r="G206" s="812">
        <v>131.16</v>
      </c>
      <c r="H206" s="813">
        <f t="shared" si="72"/>
        <v>0</v>
      </c>
      <c r="I206" s="814">
        <v>50</v>
      </c>
      <c r="J206" s="814">
        <v>50</v>
      </c>
      <c r="K206" s="814">
        <v>50</v>
      </c>
      <c r="L206" s="814">
        <f t="shared" si="73"/>
        <v>0</v>
      </c>
      <c r="M206" s="812">
        <v>59.17</v>
      </c>
      <c r="N206" s="812">
        <v>59.17</v>
      </c>
      <c r="O206" s="812">
        <v>59.17</v>
      </c>
      <c r="P206" s="813">
        <f t="shared" si="74"/>
        <v>0</v>
      </c>
      <c r="Q206" s="817">
        <v>25</v>
      </c>
      <c r="R206" s="817">
        <v>25</v>
      </c>
      <c r="S206" s="817">
        <v>25</v>
      </c>
      <c r="T206" s="814">
        <f t="shared" si="75"/>
        <v>0</v>
      </c>
      <c r="U206" s="813">
        <v>173.09</v>
      </c>
      <c r="V206" s="813">
        <v>173.09</v>
      </c>
      <c r="W206" s="813">
        <v>155.54</v>
      </c>
      <c r="X206" s="813">
        <f t="shared" si="76"/>
        <v>0</v>
      </c>
      <c r="Y206" s="814">
        <v>45</v>
      </c>
      <c r="Z206" s="814">
        <v>40</v>
      </c>
      <c r="AA206" s="814">
        <v>40</v>
      </c>
      <c r="AB206" s="814">
        <f t="shared" si="77"/>
        <v>0</v>
      </c>
    </row>
    <row r="207" spans="1:28" x14ac:dyDescent="0.2">
      <c r="A207" s="909"/>
      <c r="B207" s="911"/>
      <c r="C207" s="910">
        <f>'Series 2700 Input'!J207</f>
        <v>0</v>
      </c>
      <c r="D207" s="562"/>
      <c r="E207" s="812"/>
      <c r="F207" s="812"/>
      <c r="G207" s="812"/>
      <c r="H207" s="813"/>
      <c r="I207" s="814"/>
      <c r="J207" s="814"/>
      <c r="K207" s="814"/>
      <c r="L207" s="814"/>
      <c r="M207" s="812"/>
      <c r="N207" s="812"/>
      <c r="O207" s="812"/>
      <c r="P207" s="813"/>
      <c r="Q207" s="817"/>
      <c r="R207" s="817"/>
      <c r="S207" s="817"/>
      <c r="T207" s="814"/>
      <c r="U207" s="813"/>
      <c r="V207" s="813"/>
      <c r="W207" s="813"/>
      <c r="X207" s="813"/>
      <c r="Y207" s="814"/>
      <c r="Z207" s="814"/>
      <c r="AA207" s="814"/>
      <c r="AB207" s="814"/>
    </row>
    <row r="208" spans="1:28" ht="38.25" x14ac:dyDescent="0.2">
      <c r="A208" s="909" t="s">
        <v>3654</v>
      </c>
      <c r="B208" s="911" t="s">
        <v>3655</v>
      </c>
      <c r="C208" s="910">
        <f>'Series 2700 Input'!J208</f>
        <v>0</v>
      </c>
      <c r="D208" s="562" t="s">
        <v>30</v>
      </c>
      <c r="E208" s="812">
        <v>167.73</v>
      </c>
      <c r="F208" s="812">
        <v>167.73</v>
      </c>
      <c r="G208" s="812">
        <v>167.73</v>
      </c>
      <c r="H208" s="813">
        <f t="shared" si="72"/>
        <v>0</v>
      </c>
      <c r="I208" s="814">
        <v>50</v>
      </c>
      <c r="J208" s="814">
        <v>50</v>
      </c>
      <c r="K208" s="814">
        <v>50</v>
      </c>
      <c r="L208" s="814">
        <f t="shared" si="73"/>
        <v>0</v>
      </c>
      <c r="M208" s="812">
        <v>93.29</v>
      </c>
      <c r="N208" s="812">
        <v>93.29</v>
      </c>
      <c r="O208" s="812">
        <v>93.29</v>
      </c>
      <c r="P208" s="813">
        <f t="shared" si="74"/>
        <v>0</v>
      </c>
      <c r="Q208" s="817">
        <v>30</v>
      </c>
      <c r="R208" s="817">
        <v>30</v>
      </c>
      <c r="S208" s="817">
        <v>30</v>
      </c>
      <c r="T208" s="814">
        <f t="shared" si="75"/>
        <v>0</v>
      </c>
      <c r="U208" s="813">
        <v>254.91</v>
      </c>
      <c r="V208" s="813">
        <v>254.91</v>
      </c>
      <c r="W208" s="813">
        <v>229.92</v>
      </c>
      <c r="X208" s="813">
        <f t="shared" si="76"/>
        <v>0</v>
      </c>
      <c r="Y208" s="814">
        <v>50</v>
      </c>
      <c r="Z208" s="814">
        <v>45</v>
      </c>
      <c r="AA208" s="814">
        <v>45</v>
      </c>
      <c r="AB208" s="814">
        <f t="shared" si="77"/>
        <v>0</v>
      </c>
    </row>
    <row r="209" spans="1:28" x14ac:dyDescent="0.2">
      <c r="A209" s="909"/>
      <c r="B209" s="911"/>
      <c r="C209" s="910">
        <f>'Series 2700 Input'!J209</f>
        <v>0</v>
      </c>
      <c r="D209" s="562"/>
      <c r="E209" s="812"/>
      <c r="F209" s="812"/>
      <c r="G209" s="812"/>
      <c r="H209" s="813"/>
      <c r="I209" s="814"/>
      <c r="J209" s="814"/>
      <c r="K209" s="814"/>
      <c r="L209" s="814"/>
      <c r="M209" s="812"/>
      <c r="N209" s="812"/>
      <c r="O209" s="812"/>
      <c r="P209" s="813"/>
      <c r="Q209" s="817"/>
      <c r="R209" s="817"/>
      <c r="S209" s="817"/>
      <c r="T209" s="814"/>
      <c r="U209" s="813"/>
      <c r="V209" s="813"/>
      <c r="W209" s="813"/>
      <c r="X209" s="813"/>
      <c r="Y209" s="814"/>
      <c r="Z209" s="814"/>
      <c r="AA209" s="814"/>
      <c r="AB209" s="814"/>
    </row>
    <row r="210" spans="1:28" ht="38.25" x14ac:dyDescent="0.2">
      <c r="A210" s="909" t="s">
        <v>3656</v>
      </c>
      <c r="B210" s="911" t="s">
        <v>3657</v>
      </c>
      <c r="C210" s="910">
        <f>'Series 2700 Input'!J210</f>
        <v>0</v>
      </c>
      <c r="D210" s="562" t="s">
        <v>30</v>
      </c>
      <c r="E210" s="812">
        <v>206.38</v>
      </c>
      <c r="F210" s="812">
        <v>206.38</v>
      </c>
      <c r="G210" s="812">
        <v>206.38</v>
      </c>
      <c r="H210" s="813">
        <f t="shared" si="72"/>
        <v>0</v>
      </c>
      <c r="I210" s="814">
        <v>50</v>
      </c>
      <c r="J210" s="814">
        <v>50</v>
      </c>
      <c r="K210" s="814">
        <v>50</v>
      </c>
      <c r="L210" s="814">
        <f t="shared" si="73"/>
        <v>0</v>
      </c>
      <c r="M210" s="812">
        <v>148.59</v>
      </c>
      <c r="N210" s="812">
        <v>148.59</v>
      </c>
      <c r="O210" s="812">
        <v>148.59</v>
      </c>
      <c r="P210" s="813">
        <f t="shared" si="74"/>
        <v>0</v>
      </c>
      <c r="Q210" s="817">
        <v>50</v>
      </c>
      <c r="R210" s="817">
        <v>50</v>
      </c>
      <c r="S210" s="817">
        <v>50</v>
      </c>
      <c r="T210" s="814">
        <f t="shared" si="75"/>
        <v>0</v>
      </c>
      <c r="U210" s="813">
        <v>375.45</v>
      </c>
      <c r="V210" s="813">
        <v>375.45</v>
      </c>
      <c r="W210" s="813">
        <v>339.5</v>
      </c>
      <c r="X210" s="813">
        <f t="shared" si="76"/>
        <v>0</v>
      </c>
      <c r="Y210" s="814">
        <v>65</v>
      </c>
      <c r="Z210" s="814">
        <v>60</v>
      </c>
      <c r="AA210" s="814">
        <v>60</v>
      </c>
      <c r="AB210" s="814">
        <f t="shared" si="77"/>
        <v>0</v>
      </c>
    </row>
    <row r="211" spans="1:28" x14ac:dyDescent="0.2">
      <c r="A211" s="909"/>
      <c r="B211" s="911"/>
      <c r="C211" s="910">
        <f>'Series 2700 Input'!J211</f>
        <v>0</v>
      </c>
      <c r="D211" s="562"/>
      <c r="E211" s="812"/>
      <c r="F211" s="812"/>
      <c r="G211" s="812"/>
      <c r="H211" s="813"/>
      <c r="I211" s="814"/>
      <c r="J211" s="814"/>
      <c r="K211" s="814"/>
      <c r="L211" s="814"/>
      <c r="M211" s="812"/>
      <c r="N211" s="812"/>
      <c r="O211" s="812"/>
      <c r="P211" s="813"/>
      <c r="Q211" s="817"/>
      <c r="R211" s="817"/>
      <c r="S211" s="817"/>
      <c r="T211" s="814"/>
      <c r="U211" s="813"/>
      <c r="V211" s="813"/>
      <c r="W211" s="813"/>
      <c r="X211" s="813"/>
      <c r="Y211" s="814"/>
      <c r="Z211" s="814"/>
      <c r="AA211" s="814"/>
      <c r="AB211" s="814"/>
    </row>
    <row r="212" spans="1:28" ht="38.25" x14ac:dyDescent="0.2">
      <c r="A212" s="909" t="s">
        <v>3658</v>
      </c>
      <c r="B212" s="911" t="s">
        <v>3659</v>
      </c>
      <c r="C212" s="910">
        <f>'Series 2700 Input'!J212</f>
        <v>0</v>
      </c>
      <c r="D212" s="562" t="s">
        <v>30</v>
      </c>
      <c r="E212" s="812">
        <v>323.70999999999998</v>
      </c>
      <c r="F212" s="812">
        <v>323.70999999999998</v>
      </c>
      <c r="G212" s="812">
        <v>323.70999999999998</v>
      </c>
      <c r="H212" s="813">
        <f t="shared" si="72"/>
        <v>0</v>
      </c>
      <c r="I212" s="814">
        <v>50</v>
      </c>
      <c r="J212" s="814">
        <v>50</v>
      </c>
      <c r="K212" s="814">
        <v>50</v>
      </c>
      <c r="L212" s="814">
        <f t="shared" si="73"/>
        <v>0</v>
      </c>
      <c r="M212" s="812">
        <v>404.36</v>
      </c>
      <c r="N212" s="812">
        <v>404.36</v>
      </c>
      <c r="O212" s="812">
        <v>404.36</v>
      </c>
      <c r="P212" s="813">
        <f t="shared" si="74"/>
        <v>0</v>
      </c>
      <c r="Q212" s="817">
        <v>85</v>
      </c>
      <c r="R212" s="817">
        <v>85</v>
      </c>
      <c r="S212" s="817">
        <v>85</v>
      </c>
      <c r="T212" s="814">
        <f t="shared" si="75"/>
        <v>0</v>
      </c>
      <c r="U212" s="813">
        <v>548.17999999999995</v>
      </c>
      <c r="V212" s="813">
        <v>548.17999999999995</v>
      </c>
      <c r="W212" s="813">
        <v>496.53</v>
      </c>
      <c r="X212" s="813">
        <f t="shared" si="76"/>
        <v>0</v>
      </c>
      <c r="Y212" s="814">
        <v>250</v>
      </c>
      <c r="Z212" s="814">
        <v>250</v>
      </c>
      <c r="AA212" s="814">
        <v>250</v>
      </c>
      <c r="AB212" s="814">
        <f t="shared" si="77"/>
        <v>0</v>
      </c>
    </row>
    <row r="213" spans="1:28" x14ac:dyDescent="0.2">
      <c r="A213" s="909"/>
      <c r="B213" s="911"/>
      <c r="C213" s="910">
        <f>'Series 2700 Input'!J213</f>
        <v>0</v>
      </c>
      <c r="D213" s="562"/>
      <c r="E213" s="812"/>
      <c r="F213" s="812"/>
      <c r="G213" s="812"/>
      <c r="H213" s="813"/>
      <c r="I213" s="814"/>
      <c r="J213" s="814"/>
      <c r="K213" s="814"/>
      <c r="L213" s="814"/>
      <c r="M213" s="812"/>
      <c r="N213" s="812"/>
      <c r="O213" s="812"/>
      <c r="P213" s="813"/>
      <c r="Q213" s="817"/>
      <c r="R213" s="817"/>
      <c r="S213" s="817"/>
      <c r="T213" s="814"/>
      <c r="U213" s="813"/>
      <c r="V213" s="813"/>
      <c r="W213" s="813"/>
      <c r="X213" s="813"/>
      <c r="Y213" s="814"/>
      <c r="Z213" s="814"/>
      <c r="AA213" s="814"/>
      <c r="AB213" s="814"/>
    </row>
    <row r="214" spans="1:28" ht="38.25" x14ac:dyDescent="0.2">
      <c r="A214" s="909" t="s">
        <v>3660</v>
      </c>
      <c r="B214" s="911" t="s">
        <v>3661</v>
      </c>
      <c r="C214" s="910">
        <f>'Series 2700 Input'!J214</f>
        <v>0</v>
      </c>
      <c r="D214" s="562" t="s">
        <v>30</v>
      </c>
      <c r="E214" s="812">
        <v>364.22</v>
      </c>
      <c r="F214" s="812">
        <v>364.22</v>
      </c>
      <c r="G214" s="812">
        <v>364.22</v>
      </c>
      <c r="H214" s="813">
        <f t="shared" si="72"/>
        <v>0</v>
      </c>
      <c r="I214" s="814">
        <v>50</v>
      </c>
      <c r="J214" s="814">
        <v>50</v>
      </c>
      <c r="K214" s="814">
        <v>50</v>
      </c>
      <c r="L214" s="814">
        <f t="shared" si="73"/>
        <v>0</v>
      </c>
      <c r="M214" s="812">
        <v>781.12</v>
      </c>
      <c r="N214" s="812">
        <v>781.12</v>
      </c>
      <c r="O214" s="812">
        <v>781.12</v>
      </c>
      <c r="P214" s="813">
        <f t="shared" si="74"/>
        <v>0</v>
      </c>
      <c r="Q214" s="817">
        <v>100</v>
      </c>
      <c r="R214" s="817">
        <v>100</v>
      </c>
      <c r="S214" s="817">
        <v>100</v>
      </c>
      <c r="T214" s="814">
        <f t="shared" si="75"/>
        <v>0</v>
      </c>
      <c r="U214" s="813">
        <v>807.27</v>
      </c>
      <c r="V214" s="813">
        <v>807.27</v>
      </c>
      <c r="W214" s="813">
        <v>732.06</v>
      </c>
      <c r="X214" s="813">
        <f t="shared" si="76"/>
        <v>0</v>
      </c>
      <c r="Y214" s="814">
        <v>270</v>
      </c>
      <c r="Z214" s="814">
        <v>270</v>
      </c>
      <c r="AA214" s="814">
        <v>270</v>
      </c>
      <c r="AB214" s="814">
        <f t="shared" si="77"/>
        <v>0</v>
      </c>
    </row>
    <row r="215" spans="1:28" x14ac:dyDescent="0.2">
      <c r="A215" s="316"/>
      <c r="B215" s="558"/>
      <c r="C215" s="318">
        <f>'Series 2700 Input'!J215</f>
        <v>0</v>
      </c>
      <c r="D215" s="562"/>
      <c r="E215" s="812"/>
      <c r="F215" s="812"/>
      <c r="G215" s="812"/>
      <c r="H215" s="813"/>
      <c r="I215" s="814"/>
      <c r="J215" s="814"/>
      <c r="K215" s="814"/>
      <c r="L215" s="814"/>
      <c r="M215" s="812"/>
      <c r="N215" s="812"/>
      <c r="O215" s="812"/>
      <c r="P215" s="813"/>
      <c r="Q215" s="817"/>
      <c r="R215" s="817"/>
      <c r="S215" s="817"/>
      <c r="T215" s="814"/>
      <c r="U215" s="813"/>
      <c r="V215" s="813"/>
      <c r="W215" s="813"/>
      <c r="X215" s="813"/>
      <c r="Y215" s="814"/>
      <c r="Z215" s="814"/>
      <c r="AA215" s="814"/>
      <c r="AB215" s="814"/>
    </row>
    <row r="216" spans="1:28" x14ac:dyDescent="0.2">
      <c r="A216" s="907"/>
      <c r="B216" s="586" t="s">
        <v>3662</v>
      </c>
      <c r="C216" s="908">
        <f>'Series 2700 Input'!J216</f>
        <v>0</v>
      </c>
      <c r="D216" s="587"/>
      <c r="E216" s="635" t="s">
        <v>803</v>
      </c>
      <c r="F216" s="589" t="s">
        <v>804</v>
      </c>
      <c r="G216" s="635" t="s">
        <v>486</v>
      </c>
      <c r="H216" s="905"/>
      <c r="I216" s="635" t="s">
        <v>803</v>
      </c>
      <c r="J216" s="589" t="s">
        <v>804</v>
      </c>
      <c r="K216" s="635" t="s">
        <v>486</v>
      </c>
      <c r="L216" s="905"/>
      <c r="M216" s="635" t="s">
        <v>803</v>
      </c>
      <c r="N216" s="589" t="s">
        <v>804</v>
      </c>
      <c r="O216" s="635" t="s">
        <v>486</v>
      </c>
      <c r="P216" s="905"/>
      <c r="Q216" s="634" t="s">
        <v>803</v>
      </c>
      <c r="R216" s="588" t="s">
        <v>804</v>
      </c>
      <c r="S216" s="634" t="s">
        <v>486</v>
      </c>
      <c r="T216" s="905"/>
      <c r="U216" s="635" t="s">
        <v>803</v>
      </c>
      <c r="V216" s="589" t="s">
        <v>804</v>
      </c>
      <c r="W216" s="635" t="s">
        <v>486</v>
      </c>
      <c r="X216" s="905"/>
      <c r="Y216" s="635" t="s">
        <v>803</v>
      </c>
      <c r="Z216" s="589" t="s">
        <v>804</v>
      </c>
      <c r="AA216" s="635" t="s">
        <v>486</v>
      </c>
      <c r="AB216" s="905"/>
    </row>
    <row r="217" spans="1:28" x14ac:dyDescent="0.2">
      <c r="A217" s="909"/>
      <c r="B217" s="596"/>
      <c r="C217" s="910">
        <f>'Series 2700 Input'!J217</f>
        <v>0</v>
      </c>
      <c r="D217" s="562"/>
      <c r="E217" s="812"/>
      <c r="F217" s="812"/>
      <c r="G217" s="812"/>
      <c r="H217" s="813"/>
      <c r="I217" s="814"/>
      <c r="J217" s="814"/>
      <c r="K217" s="814"/>
      <c r="L217" s="814"/>
      <c r="M217" s="812"/>
      <c r="N217" s="812"/>
      <c r="O217" s="812"/>
      <c r="P217" s="813"/>
      <c r="Q217" s="817"/>
      <c r="R217" s="817"/>
      <c r="S217" s="817"/>
      <c r="T217" s="814"/>
      <c r="U217" s="813"/>
      <c r="V217" s="813"/>
      <c r="W217" s="813"/>
      <c r="X217" s="813"/>
      <c r="Y217" s="814"/>
      <c r="Z217" s="814"/>
      <c r="AA217" s="814"/>
      <c r="AB217" s="814"/>
    </row>
    <row r="218" spans="1:28" ht="25.5" x14ac:dyDescent="0.2">
      <c r="A218" s="909" t="s">
        <v>3663</v>
      </c>
      <c r="B218" s="911" t="s">
        <v>3664</v>
      </c>
      <c r="C218" s="910">
        <f>'Series 2700 Input'!J218</f>
        <v>0</v>
      </c>
      <c r="D218" s="562" t="s">
        <v>30</v>
      </c>
      <c r="E218" s="812">
        <v>100.04</v>
      </c>
      <c r="F218" s="812">
        <v>87.6</v>
      </c>
      <c r="G218" s="812">
        <v>87.6</v>
      </c>
      <c r="H218" s="813">
        <f t="shared" si="72"/>
        <v>0</v>
      </c>
      <c r="I218" s="814">
        <v>50</v>
      </c>
      <c r="J218" s="814">
        <v>50</v>
      </c>
      <c r="K218" s="814">
        <v>50</v>
      </c>
      <c r="L218" s="814">
        <f t="shared" si="73"/>
        <v>0</v>
      </c>
      <c r="M218" s="812">
        <v>50.1</v>
      </c>
      <c r="N218" s="812">
        <v>50.1</v>
      </c>
      <c r="O218" s="812">
        <v>50.1</v>
      </c>
      <c r="P218" s="813">
        <f t="shared" si="74"/>
        <v>0</v>
      </c>
      <c r="Q218" s="817">
        <v>25</v>
      </c>
      <c r="R218" s="817">
        <v>25</v>
      </c>
      <c r="S218" s="817">
        <v>25</v>
      </c>
      <c r="T218" s="814">
        <f t="shared" si="75"/>
        <v>0</v>
      </c>
      <c r="U218" s="813">
        <v>57.27</v>
      </c>
      <c r="V218" s="813">
        <v>57.27</v>
      </c>
      <c r="W218" s="813">
        <v>50.25</v>
      </c>
      <c r="X218" s="813">
        <f t="shared" si="76"/>
        <v>0</v>
      </c>
      <c r="Y218" s="814">
        <v>45</v>
      </c>
      <c r="Z218" s="814">
        <v>40</v>
      </c>
      <c r="AA218" s="814">
        <v>40</v>
      </c>
      <c r="AB218" s="814">
        <f t="shared" si="77"/>
        <v>0</v>
      </c>
    </row>
    <row r="219" spans="1:28" x14ac:dyDescent="0.2">
      <c r="A219" s="909"/>
      <c r="B219" s="596"/>
      <c r="C219" s="330">
        <f>'Series 2700 Input'!J219</f>
        <v>0</v>
      </c>
      <c r="D219" s="562"/>
      <c r="E219" s="812"/>
      <c r="F219" s="812"/>
      <c r="G219" s="812"/>
      <c r="H219" s="813"/>
      <c r="I219" s="814"/>
      <c r="J219" s="814"/>
      <c r="K219" s="814"/>
      <c r="L219" s="814"/>
      <c r="M219" s="812"/>
      <c r="N219" s="812"/>
      <c r="O219" s="812"/>
      <c r="P219" s="813"/>
      <c r="Q219" s="817"/>
      <c r="R219" s="817"/>
      <c r="S219" s="817"/>
      <c r="T219" s="814"/>
      <c r="U219" s="813"/>
      <c r="V219" s="813"/>
      <c r="W219" s="813"/>
      <c r="X219" s="813"/>
      <c r="Y219" s="814"/>
      <c r="Z219" s="814"/>
      <c r="AA219" s="814"/>
      <c r="AB219" s="814"/>
    </row>
    <row r="220" spans="1:28" ht="25.5" x14ac:dyDescent="0.2">
      <c r="A220" s="909" t="s">
        <v>3665</v>
      </c>
      <c r="B220" s="911" t="s">
        <v>3666</v>
      </c>
      <c r="C220" s="910">
        <f>'Series 2700 Input'!J220</f>
        <v>0</v>
      </c>
      <c r="D220" s="562" t="s">
        <v>30</v>
      </c>
      <c r="E220" s="812">
        <v>119.83</v>
      </c>
      <c r="F220" s="812">
        <v>109.4</v>
      </c>
      <c r="G220" s="812">
        <v>109.4</v>
      </c>
      <c r="H220" s="813">
        <f t="shared" si="72"/>
        <v>0</v>
      </c>
      <c r="I220" s="814">
        <v>50</v>
      </c>
      <c r="J220" s="814">
        <v>50</v>
      </c>
      <c r="K220" s="814">
        <v>50</v>
      </c>
      <c r="L220" s="814">
        <f t="shared" si="73"/>
        <v>0</v>
      </c>
      <c r="M220" s="812">
        <v>69.09</v>
      </c>
      <c r="N220" s="812">
        <v>69.09</v>
      </c>
      <c r="O220" s="812">
        <v>69.09</v>
      </c>
      <c r="P220" s="813">
        <f t="shared" si="74"/>
        <v>0</v>
      </c>
      <c r="Q220" s="817">
        <v>30</v>
      </c>
      <c r="R220" s="817">
        <v>30</v>
      </c>
      <c r="S220" s="817">
        <v>30</v>
      </c>
      <c r="T220" s="814">
        <f t="shared" si="75"/>
        <v>0</v>
      </c>
      <c r="U220" s="813">
        <v>102.73</v>
      </c>
      <c r="V220" s="813">
        <v>102.73</v>
      </c>
      <c r="W220" s="813">
        <v>91.57</v>
      </c>
      <c r="X220" s="813">
        <f t="shared" si="76"/>
        <v>0</v>
      </c>
      <c r="Y220" s="814">
        <v>50</v>
      </c>
      <c r="Z220" s="814">
        <v>45</v>
      </c>
      <c r="AA220" s="814">
        <v>45</v>
      </c>
      <c r="AB220" s="814">
        <f t="shared" si="77"/>
        <v>0</v>
      </c>
    </row>
    <row r="221" spans="1:28" x14ac:dyDescent="0.2">
      <c r="A221" s="909"/>
      <c r="B221" s="911"/>
      <c r="C221" s="910">
        <f>'Series 2700 Input'!J221</f>
        <v>0</v>
      </c>
      <c r="D221" s="562"/>
      <c r="E221" s="812"/>
      <c r="F221" s="812"/>
      <c r="G221" s="812"/>
      <c r="H221" s="813"/>
      <c r="I221" s="814"/>
      <c r="J221" s="814"/>
      <c r="K221" s="814"/>
      <c r="L221" s="814"/>
      <c r="M221" s="812"/>
      <c r="N221" s="812"/>
      <c r="O221" s="812"/>
      <c r="P221" s="813"/>
      <c r="Q221" s="817"/>
      <c r="R221" s="817"/>
      <c r="S221" s="817"/>
      <c r="T221" s="814"/>
      <c r="U221" s="813"/>
      <c r="V221" s="813"/>
      <c r="W221" s="813"/>
      <c r="X221" s="813"/>
      <c r="Y221" s="814"/>
      <c r="Z221" s="814"/>
      <c r="AA221" s="814"/>
      <c r="AB221" s="814"/>
    </row>
    <row r="222" spans="1:28" ht="25.5" x14ac:dyDescent="0.2">
      <c r="A222" s="909" t="s">
        <v>3667</v>
      </c>
      <c r="B222" s="911" t="s">
        <v>3668</v>
      </c>
      <c r="C222" s="910">
        <f>'Series 2700 Input'!J222</f>
        <v>0</v>
      </c>
      <c r="D222" s="562" t="s">
        <v>30</v>
      </c>
      <c r="E222" s="812">
        <v>168.23</v>
      </c>
      <c r="F222" s="812">
        <v>153.15</v>
      </c>
      <c r="G222" s="812">
        <v>153.15</v>
      </c>
      <c r="H222" s="813">
        <f t="shared" si="72"/>
        <v>0</v>
      </c>
      <c r="I222" s="814">
        <v>50</v>
      </c>
      <c r="J222" s="814">
        <v>50</v>
      </c>
      <c r="K222" s="814">
        <v>50</v>
      </c>
      <c r="L222" s="814">
        <f t="shared" si="73"/>
        <v>0</v>
      </c>
      <c r="M222" s="812">
        <v>100.19</v>
      </c>
      <c r="N222" s="812">
        <v>100.19</v>
      </c>
      <c r="O222" s="812">
        <v>100.19</v>
      </c>
      <c r="P222" s="813">
        <f t="shared" si="74"/>
        <v>0</v>
      </c>
      <c r="Q222" s="817">
        <v>50</v>
      </c>
      <c r="R222" s="817">
        <v>50</v>
      </c>
      <c r="S222" s="817">
        <v>50</v>
      </c>
      <c r="T222" s="814">
        <f t="shared" si="75"/>
        <v>0</v>
      </c>
      <c r="U222" s="813">
        <v>184.55</v>
      </c>
      <c r="V222" s="813">
        <v>184.55</v>
      </c>
      <c r="W222" s="813">
        <v>165.95</v>
      </c>
      <c r="X222" s="813">
        <f t="shared" si="76"/>
        <v>0</v>
      </c>
      <c r="Y222" s="814">
        <v>65</v>
      </c>
      <c r="Z222" s="814">
        <v>60</v>
      </c>
      <c r="AA222" s="814">
        <v>60</v>
      </c>
      <c r="AB222" s="814">
        <f t="shared" si="77"/>
        <v>0</v>
      </c>
    </row>
    <row r="223" spans="1:28" x14ac:dyDescent="0.2">
      <c r="A223" s="909"/>
      <c r="B223" s="911"/>
      <c r="C223" s="910">
        <f>'Series 2700 Input'!J223</f>
        <v>0</v>
      </c>
      <c r="D223" s="562"/>
      <c r="E223" s="812"/>
      <c r="F223" s="812"/>
      <c r="G223" s="812"/>
      <c r="H223" s="813"/>
      <c r="I223" s="814"/>
      <c r="J223" s="814"/>
      <c r="K223" s="814"/>
      <c r="L223" s="814"/>
      <c r="M223" s="812"/>
      <c r="N223" s="812"/>
      <c r="O223" s="812"/>
      <c r="P223" s="813"/>
      <c r="Q223" s="817"/>
      <c r="R223" s="817"/>
      <c r="S223" s="817"/>
      <c r="T223" s="814"/>
      <c r="U223" s="813"/>
      <c r="V223" s="813"/>
      <c r="W223" s="813"/>
      <c r="X223" s="813"/>
      <c r="Y223" s="814"/>
      <c r="Z223" s="814"/>
      <c r="AA223" s="814"/>
      <c r="AB223" s="814"/>
    </row>
    <row r="224" spans="1:28" ht="25.5" x14ac:dyDescent="0.2">
      <c r="A224" s="909" t="s">
        <v>3669</v>
      </c>
      <c r="B224" s="911" t="s">
        <v>3670</v>
      </c>
      <c r="C224" s="910">
        <f>'Series 2700 Input'!J224</f>
        <v>0</v>
      </c>
      <c r="D224" s="562" t="s">
        <v>30</v>
      </c>
      <c r="E224" s="812">
        <v>211.41</v>
      </c>
      <c r="F224" s="812">
        <v>192.77</v>
      </c>
      <c r="G224" s="812">
        <v>192.77</v>
      </c>
      <c r="H224" s="813">
        <f t="shared" si="72"/>
        <v>0</v>
      </c>
      <c r="I224" s="814">
        <v>50</v>
      </c>
      <c r="J224" s="814">
        <v>50</v>
      </c>
      <c r="K224" s="814">
        <v>50</v>
      </c>
      <c r="L224" s="814">
        <f t="shared" si="73"/>
        <v>0</v>
      </c>
      <c r="M224" s="812">
        <v>186.58</v>
      </c>
      <c r="N224" s="812">
        <v>186.58</v>
      </c>
      <c r="O224" s="812">
        <v>186.58</v>
      </c>
      <c r="P224" s="813">
        <f t="shared" si="74"/>
        <v>0</v>
      </c>
      <c r="Q224" s="817">
        <v>85</v>
      </c>
      <c r="R224" s="817">
        <v>85</v>
      </c>
      <c r="S224" s="817">
        <v>85</v>
      </c>
      <c r="T224" s="814">
        <f t="shared" si="75"/>
        <v>0</v>
      </c>
      <c r="U224" s="813">
        <v>290</v>
      </c>
      <c r="V224" s="813">
        <v>290</v>
      </c>
      <c r="W224" s="813">
        <v>261.82</v>
      </c>
      <c r="X224" s="813">
        <f t="shared" si="76"/>
        <v>0</v>
      </c>
      <c r="Y224" s="814">
        <v>250</v>
      </c>
      <c r="Z224" s="814">
        <v>250</v>
      </c>
      <c r="AA224" s="814">
        <v>250</v>
      </c>
      <c r="AB224" s="814">
        <f t="shared" si="77"/>
        <v>0</v>
      </c>
    </row>
    <row r="225" spans="1:28" x14ac:dyDescent="0.2">
      <c r="A225" s="909"/>
      <c r="B225" s="911"/>
      <c r="C225" s="910">
        <f>'Series 2700 Input'!J225</f>
        <v>0</v>
      </c>
      <c r="D225" s="562"/>
      <c r="E225" s="812"/>
      <c r="F225" s="812"/>
      <c r="G225" s="812"/>
      <c r="H225" s="813"/>
      <c r="I225" s="814"/>
      <c r="J225" s="814"/>
      <c r="K225" s="814"/>
      <c r="L225" s="814"/>
      <c r="M225" s="812"/>
      <c r="N225" s="812"/>
      <c r="O225" s="812"/>
      <c r="P225" s="813"/>
      <c r="Q225" s="817"/>
      <c r="R225" s="817"/>
      <c r="S225" s="817"/>
      <c r="T225" s="814"/>
      <c r="U225" s="813"/>
      <c r="V225" s="813"/>
      <c r="W225" s="813"/>
      <c r="X225" s="813"/>
      <c r="Y225" s="814"/>
      <c r="Z225" s="814"/>
      <c r="AA225" s="814"/>
      <c r="AB225" s="814"/>
    </row>
    <row r="226" spans="1:28" ht="25.5" x14ac:dyDescent="0.2">
      <c r="A226" s="909" t="s">
        <v>3671</v>
      </c>
      <c r="B226" s="911" t="s">
        <v>3672</v>
      </c>
      <c r="C226" s="910">
        <f>'Series 2700 Input'!J226</f>
        <v>0</v>
      </c>
      <c r="D226" s="562" t="s">
        <v>30</v>
      </c>
      <c r="E226" s="812">
        <v>245.7</v>
      </c>
      <c r="F226" s="812">
        <v>222.01</v>
      </c>
      <c r="G226" s="812">
        <v>222.01</v>
      </c>
      <c r="H226" s="813">
        <f t="shared" si="72"/>
        <v>0</v>
      </c>
      <c r="I226" s="814">
        <v>50</v>
      </c>
      <c r="J226" s="814">
        <v>50</v>
      </c>
      <c r="K226" s="814">
        <v>50</v>
      </c>
      <c r="L226" s="814">
        <f t="shared" si="73"/>
        <v>0</v>
      </c>
      <c r="M226" s="812">
        <v>418.16</v>
      </c>
      <c r="N226" s="812">
        <v>418.16</v>
      </c>
      <c r="O226" s="812">
        <v>418.16</v>
      </c>
      <c r="P226" s="813">
        <f t="shared" si="74"/>
        <v>0</v>
      </c>
      <c r="Q226" s="817">
        <v>100</v>
      </c>
      <c r="R226" s="817">
        <v>100</v>
      </c>
      <c r="S226" s="817">
        <v>100</v>
      </c>
      <c r="T226" s="814">
        <f t="shared" si="75"/>
        <v>0</v>
      </c>
      <c r="U226" s="813">
        <v>430</v>
      </c>
      <c r="V226" s="813">
        <v>430</v>
      </c>
      <c r="W226" s="813">
        <v>389.09</v>
      </c>
      <c r="X226" s="813">
        <f t="shared" si="76"/>
        <v>0</v>
      </c>
      <c r="Y226" s="814">
        <v>270</v>
      </c>
      <c r="Z226" s="814">
        <v>270</v>
      </c>
      <c r="AA226" s="814">
        <v>270</v>
      </c>
      <c r="AB226" s="814">
        <f t="shared" si="77"/>
        <v>0</v>
      </c>
    </row>
    <row r="227" spans="1:28" x14ac:dyDescent="0.2">
      <c r="A227" s="909"/>
      <c r="B227" s="911"/>
      <c r="C227" s="910">
        <f>'Series 2700 Input'!J227</f>
        <v>0</v>
      </c>
      <c r="D227" s="562"/>
      <c r="E227" s="812"/>
      <c r="F227" s="812"/>
      <c r="G227" s="812"/>
      <c r="H227" s="813"/>
      <c r="I227" s="814"/>
      <c r="J227" s="814"/>
      <c r="K227" s="814"/>
      <c r="L227" s="814"/>
      <c r="M227" s="812"/>
      <c r="N227" s="812"/>
      <c r="O227" s="812"/>
      <c r="P227" s="813"/>
      <c r="Q227" s="817"/>
      <c r="R227" s="817"/>
      <c r="S227" s="817"/>
      <c r="T227" s="814"/>
      <c r="U227" s="813"/>
      <c r="V227" s="813"/>
      <c r="W227" s="813"/>
      <c r="X227" s="813"/>
      <c r="Y227" s="814"/>
      <c r="Z227" s="814"/>
      <c r="AA227" s="814"/>
      <c r="AB227" s="814"/>
    </row>
    <row r="228" spans="1:28" ht="38.25" x14ac:dyDescent="0.2">
      <c r="A228" s="909" t="s">
        <v>3673</v>
      </c>
      <c r="B228" s="911" t="s">
        <v>3674</v>
      </c>
      <c r="C228" s="910">
        <f>'Series 2700 Input'!J228</f>
        <v>0</v>
      </c>
      <c r="D228" s="562" t="s">
        <v>30</v>
      </c>
      <c r="E228" s="812">
        <v>180.91</v>
      </c>
      <c r="F228" s="812">
        <v>131.16</v>
      </c>
      <c r="G228" s="812">
        <v>131.16</v>
      </c>
      <c r="H228" s="813">
        <f t="shared" si="72"/>
        <v>0</v>
      </c>
      <c r="I228" s="814">
        <v>50</v>
      </c>
      <c r="J228" s="814">
        <v>50</v>
      </c>
      <c r="K228" s="814">
        <v>50</v>
      </c>
      <c r="L228" s="814">
        <f t="shared" si="73"/>
        <v>0</v>
      </c>
      <c r="M228" s="812">
        <v>59.17</v>
      </c>
      <c r="N228" s="812">
        <v>59.17</v>
      </c>
      <c r="O228" s="812">
        <v>59.17</v>
      </c>
      <c r="P228" s="813">
        <f t="shared" si="74"/>
        <v>0</v>
      </c>
      <c r="Q228" s="817">
        <v>25</v>
      </c>
      <c r="R228" s="817">
        <v>25</v>
      </c>
      <c r="S228" s="817">
        <v>25</v>
      </c>
      <c r="T228" s="814">
        <f t="shared" si="75"/>
        <v>0</v>
      </c>
      <c r="U228" s="813">
        <v>148.18</v>
      </c>
      <c r="V228" s="813">
        <v>148.18</v>
      </c>
      <c r="W228" s="813">
        <v>132.88999999999999</v>
      </c>
      <c r="X228" s="813">
        <f t="shared" si="76"/>
        <v>0</v>
      </c>
      <c r="Y228" s="814">
        <v>45</v>
      </c>
      <c r="Z228" s="814">
        <v>40</v>
      </c>
      <c r="AA228" s="814">
        <v>40</v>
      </c>
      <c r="AB228" s="814">
        <f t="shared" si="77"/>
        <v>0</v>
      </c>
    </row>
    <row r="229" spans="1:28" x14ac:dyDescent="0.2">
      <c r="A229" s="909"/>
      <c r="B229" s="596"/>
      <c r="C229" s="330">
        <f>'Series 2700 Input'!J229</f>
        <v>0</v>
      </c>
      <c r="D229" s="562"/>
      <c r="E229" s="812"/>
      <c r="F229" s="812"/>
      <c r="G229" s="812"/>
      <c r="H229" s="813"/>
      <c r="I229" s="814"/>
      <c r="J229" s="814"/>
      <c r="K229" s="814"/>
      <c r="L229" s="814"/>
      <c r="M229" s="812"/>
      <c r="N229" s="812"/>
      <c r="O229" s="812"/>
      <c r="P229" s="813"/>
      <c r="Q229" s="817"/>
      <c r="R229" s="817"/>
      <c r="S229" s="817"/>
      <c r="T229" s="814"/>
      <c r="U229" s="813"/>
      <c r="V229" s="813"/>
      <c r="W229" s="813"/>
      <c r="X229" s="813"/>
      <c r="Y229" s="814"/>
      <c r="Z229" s="814"/>
      <c r="AA229" s="814"/>
      <c r="AB229" s="814"/>
    </row>
    <row r="230" spans="1:28" ht="38.25" x14ac:dyDescent="0.2">
      <c r="A230" s="909" t="s">
        <v>3675</v>
      </c>
      <c r="B230" s="911" t="s">
        <v>3676</v>
      </c>
      <c r="C230" s="910">
        <f>'Series 2700 Input'!J230</f>
        <v>0</v>
      </c>
      <c r="D230" s="562" t="s">
        <v>30</v>
      </c>
      <c r="E230" s="812">
        <v>209.18</v>
      </c>
      <c r="F230" s="812">
        <v>167.73</v>
      </c>
      <c r="G230" s="812">
        <v>167.73</v>
      </c>
      <c r="H230" s="813">
        <f t="shared" ref="H230:H292" si="78">IF(ISBLANK($C230),"",IFERROR(IF($C230&lt;5,$C230*E230,IF(AND(5&lt;=$C230,$C230&lt;=10),$C230*F230,IF($C230&gt;10,$C230*G230,"No Offer"))),"No Offer"))</f>
        <v>0</v>
      </c>
      <c r="I230" s="814">
        <v>50</v>
      </c>
      <c r="J230" s="814">
        <v>50</v>
      </c>
      <c r="K230" s="814">
        <v>50</v>
      </c>
      <c r="L230" s="814">
        <f t="shared" ref="L230:L292" si="79">IF(ISBLANK($C230),"",IFERROR(IF($C230&lt;5,$C230*I230,IF(AND(5&lt;=$C230,$C230&lt;=10),$C230*J230,IF($C230&gt;10,$C230*K230,"No Offer"))),"No Offer"))</f>
        <v>0</v>
      </c>
      <c r="M230" s="812">
        <v>93.29</v>
      </c>
      <c r="N230" s="812">
        <v>93.29</v>
      </c>
      <c r="O230" s="812">
        <v>93.29</v>
      </c>
      <c r="P230" s="813">
        <f t="shared" ref="P230:P292" si="80">IF(ISBLANK($C230),"",IFERROR(IF($C230&lt;5,$C230*M230,IF(AND(5&lt;=$C230,$C230&lt;=10),$C230*N230,IF($C230&gt;10,$C230*O230,"No Offer"))),"No Offer"))</f>
        <v>0</v>
      </c>
      <c r="Q230" s="817">
        <v>30</v>
      </c>
      <c r="R230" s="817">
        <v>30</v>
      </c>
      <c r="S230" s="817">
        <v>30</v>
      </c>
      <c r="T230" s="814">
        <f t="shared" ref="T230:T292" si="81">IF(ISBLANK($C230),"",IFERROR(IF($C230&lt;5,$C230*Q230,IF(AND(5&lt;=$C230,$C230&lt;=10),$C230*R230,IF($C230&gt;10,$C230*S230,"No Offer"))),"No Offer"))</f>
        <v>0</v>
      </c>
      <c r="U230" s="813">
        <v>207.27</v>
      </c>
      <c r="V230" s="813">
        <v>207.27</v>
      </c>
      <c r="W230" s="813">
        <v>186.61</v>
      </c>
      <c r="X230" s="813">
        <f t="shared" ref="X230:X292" si="82">IF(ISBLANK($C230),"",IFERROR(IF($C230&lt;5,$C230*U230,IF(AND(5&lt;=$C230,$C230&lt;=10),$C230*V230,IF($C230&gt;10,$C230*W230,"No Offer"))),"No Offer"))</f>
        <v>0</v>
      </c>
      <c r="Y230" s="814">
        <v>50</v>
      </c>
      <c r="Z230" s="814">
        <v>45</v>
      </c>
      <c r="AA230" s="814">
        <v>45</v>
      </c>
      <c r="AB230" s="814">
        <f t="shared" ref="AB230:AB292" si="83">IF(ISBLANK($C230),"",IFERROR(IF($C230&lt;5,$C230*Y230,IF(AND(5&lt;=$C230,$C230&lt;=10),$C230*Z230,IF($C230&gt;10,$C230*AA230,"No Offer"))),"No Offer"))</f>
        <v>0</v>
      </c>
    </row>
    <row r="231" spans="1:28" x14ac:dyDescent="0.2">
      <c r="A231" s="909"/>
      <c r="B231" s="911"/>
      <c r="C231" s="910">
        <f>'Series 2700 Input'!J231</f>
        <v>0</v>
      </c>
      <c r="D231" s="562"/>
      <c r="E231" s="812"/>
      <c r="F231" s="812"/>
      <c r="G231" s="812"/>
      <c r="H231" s="813"/>
      <c r="I231" s="814"/>
      <c r="J231" s="814"/>
      <c r="K231" s="814"/>
      <c r="L231" s="814"/>
      <c r="M231" s="812"/>
      <c r="N231" s="812"/>
      <c r="O231" s="812"/>
      <c r="P231" s="813"/>
      <c r="Q231" s="817"/>
      <c r="R231" s="817"/>
      <c r="S231" s="817"/>
      <c r="T231" s="814"/>
      <c r="U231" s="813"/>
      <c r="V231" s="813"/>
      <c r="W231" s="813"/>
      <c r="X231" s="813"/>
      <c r="Y231" s="814"/>
      <c r="Z231" s="814"/>
      <c r="AA231" s="814"/>
      <c r="AB231" s="814"/>
    </row>
    <row r="232" spans="1:28" ht="38.25" x14ac:dyDescent="0.2">
      <c r="A232" s="909" t="s">
        <v>3677</v>
      </c>
      <c r="B232" s="911" t="s">
        <v>3678</v>
      </c>
      <c r="C232" s="910">
        <f>'Series 2700 Input'!J232</f>
        <v>0</v>
      </c>
      <c r="D232" s="562" t="s">
        <v>30</v>
      </c>
      <c r="E232" s="812">
        <v>237.46</v>
      </c>
      <c r="F232" s="812">
        <v>206.38</v>
      </c>
      <c r="G232" s="812">
        <v>206.38</v>
      </c>
      <c r="H232" s="813">
        <f t="shared" si="78"/>
        <v>0</v>
      </c>
      <c r="I232" s="814">
        <v>50</v>
      </c>
      <c r="J232" s="814">
        <v>50</v>
      </c>
      <c r="K232" s="814">
        <v>50</v>
      </c>
      <c r="L232" s="814">
        <f t="shared" si="79"/>
        <v>0</v>
      </c>
      <c r="M232" s="812">
        <v>148.59</v>
      </c>
      <c r="N232" s="812">
        <v>148.59</v>
      </c>
      <c r="O232" s="812">
        <v>148.59</v>
      </c>
      <c r="P232" s="813">
        <f t="shared" si="80"/>
        <v>0</v>
      </c>
      <c r="Q232" s="817">
        <v>50</v>
      </c>
      <c r="R232" s="817">
        <v>50</v>
      </c>
      <c r="S232" s="817">
        <v>50</v>
      </c>
      <c r="T232" s="814">
        <f t="shared" si="81"/>
        <v>0</v>
      </c>
      <c r="U232" s="813">
        <v>320.91000000000003</v>
      </c>
      <c r="V232" s="813">
        <v>320.91000000000003</v>
      </c>
      <c r="W232" s="813">
        <v>289.92</v>
      </c>
      <c r="X232" s="813">
        <f t="shared" si="82"/>
        <v>0</v>
      </c>
      <c r="Y232" s="814">
        <v>65</v>
      </c>
      <c r="Z232" s="814">
        <v>60</v>
      </c>
      <c r="AA232" s="814">
        <v>60</v>
      </c>
      <c r="AB232" s="814">
        <f t="shared" si="83"/>
        <v>0</v>
      </c>
    </row>
    <row r="233" spans="1:28" x14ac:dyDescent="0.2">
      <c r="A233" s="909"/>
      <c r="B233" s="911"/>
      <c r="C233" s="910">
        <f>'Series 2700 Input'!J233</f>
        <v>0</v>
      </c>
      <c r="D233" s="562"/>
      <c r="E233" s="812"/>
      <c r="F233" s="812"/>
      <c r="G233" s="812"/>
      <c r="H233" s="813"/>
      <c r="I233" s="814"/>
      <c r="J233" s="814"/>
      <c r="K233" s="814"/>
      <c r="L233" s="814"/>
      <c r="M233" s="812"/>
      <c r="N233" s="812"/>
      <c r="O233" s="812"/>
      <c r="P233" s="813"/>
      <c r="Q233" s="817"/>
      <c r="R233" s="817"/>
      <c r="S233" s="817"/>
      <c r="T233" s="814"/>
      <c r="U233" s="813"/>
      <c r="V233" s="813"/>
      <c r="W233" s="813"/>
      <c r="X233" s="813"/>
      <c r="Y233" s="814"/>
      <c r="Z233" s="814"/>
      <c r="AA233" s="814"/>
      <c r="AB233" s="814"/>
    </row>
    <row r="234" spans="1:28" ht="38.25" x14ac:dyDescent="0.2">
      <c r="A234" s="909" t="s">
        <v>3679</v>
      </c>
      <c r="B234" s="911" t="s">
        <v>3680</v>
      </c>
      <c r="C234" s="910">
        <f>'Series 2700 Input'!J234</f>
        <v>0</v>
      </c>
      <c r="D234" s="562" t="s">
        <v>30</v>
      </c>
      <c r="E234" s="812">
        <v>327.98</v>
      </c>
      <c r="F234" s="812">
        <v>285.35000000000002</v>
      </c>
      <c r="G234" s="812">
        <v>285.35000000000002</v>
      </c>
      <c r="H234" s="813">
        <f t="shared" si="78"/>
        <v>0</v>
      </c>
      <c r="I234" s="814">
        <v>50</v>
      </c>
      <c r="J234" s="814">
        <v>50</v>
      </c>
      <c r="K234" s="814">
        <v>50</v>
      </c>
      <c r="L234" s="814">
        <f t="shared" si="79"/>
        <v>0</v>
      </c>
      <c r="M234" s="812">
        <v>404.36</v>
      </c>
      <c r="N234" s="812">
        <v>404.36</v>
      </c>
      <c r="O234" s="812">
        <v>404.36</v>
      </c>
      <c r="P234" s="813">
        <f t="shared" si="80"/>
        <v>0</v>
      </c>
      <c r="Q234" s="817">
        <v>85</v>
      </c>
      <c r="R234" s="817">
        <v>85</v>
      </c>
      <c r="S234" s="817">
        <v>85</v>
      </c>
      <c r="T234" s="814">
        <f t="shared" si="81"/>
        <v>0</v>
      </c>
      <c r="U234" s="813">
        <v>518.64</v>
      </c>
      <c r="V234" s="813">
        <v>518.64</v>
      </c>
      <c r="W234" s="813">
        <v>469.67</v>
      </c>
      <c r="X234" s="813">
        <f t="shared" si="82"/>
        <v>0</v>
      </c>
      <c r="Y234" s="814">
        <v>250</v>
      </c>
      <c r="Z234" s="814">
        <v>250</v>
      </c>
      <c r="AA234" s="814">
        <v>250</v>
      </c>
      <c r="AB234" s="814">
        <f t="shared" si="83"/>
        <v>0</v>
      </c>
    </row>
    <row r="235" spans="1:28" x14ac:dyDescent="0.2">
      <c r="A235" s="909"/>
      <c r="B235" s="911"/>
      <c r="C235" s="910">
        <f>'Series 2700 Input'!J235</f>
        <v>0</v>
      </c>
      <c r="D235" s="562"/>
      <c r="E235" s="812"/>
      <c r="F235" s="812"/>
      <c r="G235" s="812"/>
      <c r="H235" s="813"/>
      <c r="I235" s="814"/>
      <c r="J235" s="814"/>
      <c r="K235" s="814"/>
      <c r="L235" s="814"/>
      <c r="M235" s="812"/>
      <c r="N235" s="812"/>
      <c r="O235" s="812"/>
      <c r="P235" s="813"/>
      <c r="Q235" s="817"/>
      <c r="R235" s="817"/>
      <c r="S235" s="817"/>
      <c r="T235" s="814"/>
      <c r="U235" s="813"/>
      <c r="V235" s="813"/>
      <c r="W235" s="813"/>
      <c r="X235" s="813"/>
      <c r="Y235" s="814"/>
      <c r="Z235" s="814"/>
      <c r="AA235" s="814"/>
      <c r="AB235" s="814"/>
    </row>
    <row r="236" spans="1:28" ht="38.25" x14ac:dyDescent="0.2">
      <c r="A236" s="909" t="s">
        <v>3681</v>
      </c>
      <c r="B236" s="911" t="s">
        <v>3682</v>
      </c>
      <c r="C236" s="910">
        <f>'Series 2700 Input'!J236</f>
        <v>0</v>
      </c>
      <c r="D236" s="562" t="s">
        <v>30</v>
      </c>
      <c r="E236" s="812">
        <v>369.91</v>
      </c>
      <c r="F236" s="812">
        <v>327.27999999999997</v>
      </c>
      <c r="G236" s="812">
        <v>327.27999999999997</v>
      </c>
      <c r="H236" s="813">
        <f t="shared" si="78"/>
        <v>0</v>
      </c>
      <c r="I236" s="814">
        <v>50</v>
      </c>
      <c r="J236" s="814">
        <v>50</v>
      </c>
      <c r="K236" s="814">
        <v>50</v>
      </c>
      <c r="L236" s="814">
        <f t="shared" si="79"/>
        <v>0</v>
      </c>
      <c r="M236" s="812">
        <v>781.12</v>
      </c>
      <c r="N236" s="812">
        <v>781.12</v>
      </c>
      <c r="O236" s="812">
        <v>781.12</v>
      </c>
      <c r="P236" s="813">
        <f t="shared" si="80"/>
        <v>0</v>
      </c>
      <c r="Q236" s="817">
        <v>100</v>
      </c>
      <c r="R236" s="817">
        <v>100</v>
      </c>
      <c r="S236" s="817">
        <v>100</v>
      </c>
      <c r="T236" s="814">
        <f t="shared" si="81"/>
        <v>0</v>
      </c>
      <c r="U236" s="813">
        <v>770.91</v>
      </c>
      <c r="V236" s="813">
        <v>770.91</v>
      </c>
      <c r="W236" s="813">
        <v>699.01</v>
      </c>
      <c r="X236" s="813">
        <f t="shared" si="82"/>
        <v>0</v>
      </c>
      <c r="Y236" s="814">
        <v>270</v>
      </c>
      <c r="Z236" s="814">
        <v>270</v>
      </c>
      <c r="AA236" s="814">
        <v>270</v>
      </c>
      <c r="AB236" s="814">
        <f t="shared" si="83"/>
        <v>0</v>
      </c>
    </row>
    <row r="237" spans="1:28" x14ac:dyDescent="0.2">
      <c r="A237" s="909"/>
      <c r="B237" s="911"/>
      <c r="C237" s="910">
        <f>'Series 2700 Input'!J237</f>
        <v>0</v>
      </c>
      <c r="D237" s="562"/>
      <c r="E237" s="812"/>
      <c r="F237" s="812"/>
      <c r="G237" s="812"/>
      <c r="H237" s="813"/>
      <c r="I237" s="814"/>
      <c r="J237" s="814"/>
      <c r="K237" s="814"/>
      <c r="L237" s="814"/>
      <c r="M237" s="812"/>
      <c r="N237" s="812"/>
      <c r="O237" s="812"/>
      <c r="P237" s="813"/>
      <c r="Q237" s="817"/>
      <c r="R237" s="817"/>
      <c r="S237" s="817"/>
      <c r="T237" s="814"/>
      <c r="U237" s="813"/>
      <c r="V237" s="813"/>
      <c r="W237" s="813"/>
      <c r="X237" s="813"/>
      <c r="Y237" s="814"/>
      <c r="Z237" s="814"/>
      <c r="AA237" s="814"/>
      <c r="AB237" s="814"/>
    </row>
    <row r="238" spans="1:28" x14ac:dyDescent="0.2">
      <c r="A238" s="907"/>
      <c r="B238" s="586" t="s">
        <v>3683</v>
      </c>
      <c r="C238" s="908">
        <f>'Series 2700 Input'!J238</f>
        <v>0</v>
      </c>
      <c r="D238" s="587"/>
      <c r="E238" s="635" t="s">
        <v>803</v>
      </c>
      <c r="F238" s="589" t="s">
        <v>804</v>
      </c>
      <c r="G238" s="635" t="s">
        <v>486</v>
      </c>
      <c r="H238" s="905"/>
      <c r="I238" s="635" t="s">
        <v>803</v>
      </c>
      <c r="J238" s="589" t="s">
        <v>804</v>
      </c>
      <c r="K238" s="635" t="s">
        <v>486</v>
      </c>
      <c r="L238" s="905"/>
      <c r="M238" s="635" t="s">
        <v>803</v>
      </c>
      <c r="N238" s="589" t="s">
        <v>804</v>
      </c>
      <c r="O238" s="635" t="s">
        <v>486</v>
      </c>
      <c r="P238" s="905"/>
      <c r="Q238" s="634" t="s">
        <v>803</v>
      </c>
      <c r="R238" s="588" t="s">
        <v>804</v>
      </c>
      <c r="S238" s="634" t="s">
        <v>486</v>
      </c>
      <c r="T238" s="905"/>
      <c r="U238" s="635" t="s">
        <v>803</v>
      </c>
      <c r="V238" s="589" t="s">
        <v>804</v>
      </c>
      <c r="W238" s="635" t="s">
        <v>486</v>
      </c>
      <c r="X238" s="905"/>
      <c r="Y238" s="635" t="s">
        <v>803</v>
      </c>
      <c r="Z238" s="589" t="s">
        <v>804</v>
      </c>
      <c r="AA238" s="635" t="s">
        <v>486</v>
      </c>
      <c r="AB238" s="905"/>
    </row>
    <row r="239" spans="1:28" x14ac:dyDescent="0.2">
      <c r="A239" s="909"/>
      <c r="B239" s="597"/>
      <c r="C239" s="562">
        <f>'Series 2700 Input'!J239</f>
        <v>0</v>
      </c>
      <c r="D239" s="562"/>
      <c r="E239" s="812"/>
      <c r="F239" s="812"/>
      <c r="G239" s="812"/>
      <c r="H239" s="813"/>
      <c r="I239" s="814"/>
      <c r="J239" s="814"/>
      <c r="K239" s="814"/>
      <c r="L239" s="814"/>
      <c r="M239" s="812"/>
      <c r="N239" s="812"/>
      <c r="O239" s="812"/>
      <c r="P239" s="813"/>
      <c r="Q239" s="817"/>
      <c r="R239" s="817"/>
      <c r="S239" s="817"/>
      <c r="T239" s="814"/>
      <c r="U239" s="813"/>
      <c r="V239" s="813"/>
      <c r="W239" s="813"/>
      <c r="X239" s="813"/>
      <c r="Y239" s="814"/>
      <c r="Z239" s="814"/>
      <c r="AA239" s="814"/>
      <c r="AB239" s="814"/>
    </row>
    <row r="240" spans="1:28" ht="25.5" x14ac:dyDescent="0.2">
      <c r="A240" s="909" t="s">
        <v>3684</v>
      </c>
      <c r="B240" s="911" t="s">
        <v>3685</v>
      </c>
      <c r="C240" s="910">
        <f>'Series 2700 Input'!J240</f>
        <v>0</v>
      </c>
      <c r="D240" s="562" t="s">
        <v>30</v>
      </c>
      <c r="E240" s="812">
        <v>131.13</v>
      </c>
      <c r="F240" s="812">
        <v>112.47</v>
      </c>
      <c r="G240" s="812">
        <v>112.47</v>
      </c>
      <c r="H240" s="813">
        <f t="shared" si="78"/>
        <v>0</v>
      </c>
      <c r="I240" s="814">
        <v>50</v>
      </c>
      <c r="J240" s="814">
        <v>50</v>
      </c>
      <c r="K240" s="814">
        <v>50</v>
      </c>
      <c r="L240" s="814">
        <f t="shared" si="79"/>
        <v>0</v>
      </c>
      <c r="M240" s="812">
        <v>50.1</v>
      </c>
      <c r="N240" s="812">
        <v>50.1</v>
      </c>
      <c r="O240" s="812">
        <v>50.1</v>
      </c>
      <c r="P240" s="813">
        <f t="shared" si="80"/>
        <v>0</v>
      </c>
      <c r="Q240" s="817">
        <v>25</v>
      </c>
      <c r="R240" s="817">
        <v>25</v>
      </c>
      <c r="S240" s="817">
        <v>25</v>
      </c>
      <c r="T240" s="814">
        <f t="shared" si="81"/>
        <v>0</v>
      </c>
      <c r="U240" s="813">
        <v>91.27</v>
      </c>
      <c r="V240" s="813">
        <v>91.27</v>
      </c>
      <c r="W240" s="813">
        <v>81.150000000000006</v>
      </c>
      <c r="X240" s="813">
        <f t="shared" si="82"/>
        <v>0</v>
      </c>
      <c r="Y240" s="814">
        <v>45</v>
      </c>
      <c r="Z240" s="814">
        <v>40</v>
      </c>
      <c r="AA240" s="814">
        <v>40</v>
      </c>
      <c r="AB240" s="814">
        <f t="shared" si="83"/>
        <v>0</v>
      </c>
    </row>
    <row r="241" spans="1:28" x14ac:dyDescent="0.2">
      <c r="A241" s="909"/>
      <c r="B241" s="911"/>
      <c r="C241" s="910">
        <f>'Series 2700 Input'!J241</f>
        <v>0</v>
      </c>
      <c r="D241" s="562"/>
      <c r="E241" s="812"/>
      <c r="F241" s="812"/>
      <c r="G241" s="812"/>
      <c r="H241" s="813"/>
      <c r="I241" s="814"/>
      <c r="J241" s="814"/>
      <c r="K241" s="814"/>
      <c r="L241" s="814"/>
      <c r="M241" s="812"/>
      <c r="N241" s="812"/>
      <c r="O241" s="812"/>
      <c r="P241" s="813"/>
      <c r="Q241" s="817"/>
      <c r="R241" s="817"/>
      <c r="S241" s="817"/>
      <c r="T241" s="814"/>
      <c r="U241" s="813"/>
      <c r="V241" s="813"/>
      <c r="W241" s="813"/>
      <c r="X241" s="813"/>
      <c r="Y241" s="814"/>
      <c r="Z241" s="814"/>
      <c r="AA241" s="814"/>
      <c r="AB241" s="814"/>
    </row>
    <row r="242" spans="1:28" ht="25.5" x14ac:dyDescent="0.2">
      <c r="A242" s="909" t="s">
        <v>3686</v>
      </c>
      <c r="B242" s="911" t="s">
        <v>3687</v>
      </c>
      <c r="C242" s="910">
        <f>'Series 2700 Input'!J242</f>
        <v>0</v>
      </c>
      <c r="D242" s="562" t="s">
        <v>30</v>
      </c>
      <c r="E242" s="812">
        <v>158.59</v>
      </c>
      <c r="F242" s="812">
        <v>134.9</v>
      </c>
      <c r="G242" s="812">
        <v>134.9</v>
      </c>
      <c r="H242" s="813">
        <f t="shared" si="78"/>
        <v>0</v>
      </c>
      <c r="I242" s="814">
        <v>50</v>
      </c>
      <c r="J242" s="814">
        <v>50</v>
      </c>
      <c r="K242" s="814">
        <v>50</v>
      </c>
      <c r="L242" s="814">
        <f t="shared" si="79"/>
        <v>0</v>
      </c>
      <c r="M242" s="812">
        <v>69.09</v>
      </c>
      <c r="N242" s="812">
        <v>69.09</v>
      </c>
      <c r="O242" s="812">
        <v>69.09</v>
      </c>
      <c r="P242" s="813">
        <f t="shared" si="80"/>
        <v>0</v>
      </c>
      <c r="Q242" s="817">
        <v>30</v>
      </c>
      <c r="R242" s="817">
        <v>30</v>
      </c>
      <c r="S242" s="817">
        <v>30</v>
      </c>
      <c r="T242" s="814">
        <f t="shared" si="81"/>
        <v>0</v>
      </c>
      <c r="U242" s="813">
        <v>145.82</v>
      </c>
      <c r="V242" s="813">
        <v>145.82</v>
      </c>
      <c r="W242" s="813">
        <v>130.75</v>
      </c>
      <c r="X242" s="813">
        <f t="shared" si="82"/>
        <v>0</v>
      </c>
      <c r="Y242" s="814">
        <v>50</v>
      </c>
      <c r="Z242" s="814">
        <v>45</v>
      </c>
      <c r="AA242" s="814">
        <v>45</v>
      </c>
      <c r="AB242" s="814">
        <f t="shared" si="83"/>
        <v>0</v>
      </c>
    </row>
    <row r="243" spans="1:28" x14ac:dyDescent="0.2">
      <c r="A243" s="909"/>
      <c r="B243" s="911"/>
      <c r="C243" s="910">
        <f>'Series 2700 Input'!J243</f>
        <v>0</v>
      </c>
      <c r="D243" s="562"/>
      <c r="E243" s="812"/>
      <c r="F243" s="812"/>
      <c r="G243" s="812"/>
      <c r="H243" s="813"/>
      <c r="I243" s="814"/>
      <c r="J243" s="814"/>
      <c r="K243" s="814"/>
      <c r="L243" s="814"/>
      <c r="M243" s="812"/>
      <c r="N243" s="812"/>
      <c r="O243" s="812"/>
      <c r="P243" s="813"/>
      <c r="Q243" s="817"/>
      <c r="R243" s="817"/>
      <c r="S243" s="817"/>
      <c r="T243" s="814"/>
      <c r="U243" s="813"/>
      <c r="V243" s="813"/>
      <c r="W243" s="813"/>
      <c r="X243" s="813"/>
      <c r="Y243" s="814"/>
      <c r="Z243" s="814"/>
      <c r="AA243" s="814"/>
      <c r="AB243" s="814"/>
    </row>
    <row r="244" spans="1:28" ht="25.5" x14ac:dyDescent="0.2">
      <c r="A244" s="909" t="s">
        <v>3688</v>
      </c>
      <c r="B244" s="911" t="s">
        <v>3689</v>
      </c>
      <c r="C244" s="910">
        <f>'Series 2700 Input'!J244</f>
        <v>0</v>
      </c>
      <c r="D244" s="562" t="s">
        <v>30</v>
      </c>
      <c r="E244" s="812">
        <v>209.67</v>
      </c>
      <c r="F244" s="812">
        <v>178.58</v>
      </c>
      <c r="G244" s="812">
        <v>178.58</v>
      </c>
      <c r="H244" s="813">
        <f t="shared" si="78"/>
        <v>0</v>
      </c>
      <c r="I244" s="814">
        <v>50</v>
      </c>
      <c r="J244" s="814">
        <v>50</v>
      </c>
      <c r="K244" s="814">
        <v>50</v>
      </c>
      <c r="L244" s="814">
        <f t="shared" si="79"/>
        <v>0</v>
      </c>
      <c r="M244" s="812">
        <v>100.19</v>
      </c>
      <c r="N244" s="812">
        <v>100.19</v>
      </c>
      <c r="O244" s="812">
        <v>100.19</v>
      </c>
      <c r="P244" s="813">
        <f t="shared" si="80"/>
        <v>0</v>
      </c>
      <c r="Q244" s="817">
        <v>50</v>
      </c>
      <c r="R244" s="817">
        <v>50</v>
      </c>
      <c r="S244" s="817">
        <v>50</v>
      </c>
      <c r="T244" s="814">
        <f t="shared" si="81"/>
        <v>0</v>
      </c>
      <c r="U244" s="813">
        <v>209.09</v>
      </c>
      <c r="V244" s="813">
        <v>209.09</v>
      </c>
      <c r="W244" s="813">
        <v>188.26</v>
      </c>
      <c r="X244" s="813">
        <f t="shared" si="82"/>
        <v>0</v>
      </c>
      <c r="Y244" s="814">
        <v>65</v>
      </c>
      <c r="Z244" s="814">
        <v>60</v>
      </c>
      <c r="AA244" s="814">
        <v>60</v>
      </c>
      <c r="AB244" s="814">
        <f t="shared" si="83"/>
        <v>0</v>
      </c>
    </row>
    <row r="245" spans="1:28" x14ac:dyDescent="0.2">
      <c r="A245" s="909"/>
      <c r="B245" s="911"/>
      <c r="C245" s="910">
        <f>'Series 2700 Input'!J245</f>
        <v>0</v>
      </c>
      <c r="D245" s="562"/>
      <c r="E245" s="812"/>
      <c r="F245" s="812"/>
      <c r="G245" s="812"/>
      <c r="H245" s="813"/>
      <c r="I245" s="814"/>
      <c r="J245" s="814"/>
      <c r="K245" s="814"/>
      <c r="L245" s="814"/>
      <c r="M245" s="812"/>
      <c r="N245" s="812"/>
      <c r="O245" s="812"/>
      <c r="P245" s="813"/>
      <c r="Q245" s="817"/>
      <c r="R245" s="817"/>
      <c r="S245" s="817"/>
      <c r="T245" s="814"/>
      <c r="U245" s="813"/>
      <c r="V245" s="813"/>
      <c r="W245" s="813"/>
      <c r="X245" s="813"/>
      <c r="Y245" s="814"/>
      <c r="Z245" s="814"/>
      <c r="AA245" s="814"/>
      <c r="AB245" s="814"/>
    </row>
    <row r="246" spans="1:28" ht="25.5" x14ac:dyDescent="0.2">
      <c r="A246" s="909" t="s">
        <v>3690</v>
      </c>
      <c r="B246" s="911" t="s">
        <v>3691</v>
      </c>
      <c r="C246" s="910">
        <f>'Series 2700 Input'!J246</f>
        <v>0</v>
      </c>
      <c r="D246" s="562" t="s">
        <v>30</v>
      </c>
      <c r="E246" s="812">
        <v>315.31</v>
      </c>
      <c r="F246" s="812">
        <v>272.69</v>
      </c>
      <c r="G246" s="812">
        <v>272.69</v>
      </c>
      <c r="H246" s="813">
        <f t="shared" si="78"/>
        <v>0</v>
      </c>
      <c r="I246" s="814">
        <v>50</v>
      </c>
      <c r="J246" s="814">
        <v>50</v>
      </c>
      <c r="K246" s="814">
        <v>50</v>
      </c>
      <c r="L246" s="814">
        <f t="shared" si="79"/>
        <v>0</v>
      </c>
      <c r="M246" s="812">
        <v>186.58</v>
      </c>
      <c r="N246" s="812">
        <v>186.58</v>
      </c>
      <c r="O246" s="812">
        <v>186.58</v>
      </c>
      <c r="P246" s="813">
        <f t="shared" si="80"/>
        <v>0</v>
      </c>
      <c r="Q246" s="817">
        <v>85</v>
      </c>
      <c r="R246" s="817">
        <v>85</v>
      </c>
      <c r="S246" s="817">
        <v>85</v>
      </c>
      <c r="T246" s="814">
        <f t="shared" si="81"/>
        <v>0</v>
      </c>
      <c r="U246" s="813">
        <v>320.91000000000003</v>
      </c>
      <c r="V246" s="813">
        <v>320.91000000000003</v>
      </c>
      <c r="W246" s="813">
        <v>289.92</v>
      </c>
      <c r="X246" s="813">
        <f t="shared" si="82"/>
        <v>0</v>
      </c>
      <c r="Y246" s="814">
        <v>250</v>
      </c>
      <c r="Z246" s="814">
        <v>250</v>
      </c>
      <c r="AA246" s="814">
        <v>250</v>
      </c>
      <c r="AB246" s="814">
        <f t="shared" si="83"/>
        <v>0</v>
      </c>
    </row>
    <row r="247" spans="1:28" x14ac:dyDescent="0.2">
      <c r="A247" s="909"/>
      <c r="B247" s="911"/>
      <c r="C247" s="910">
        <f>'Series 2700 Input'!J247</f>
        <v>0</v>
      </c>
      <c r="D247" s="562"/>
      <c r="E247" s="812"/>
      <c r="F247" s="812"/>
      <c r="G247" s="812"/>
      <c r="H247" s="813"/>
      <c r="I247" s="814"/>
      <c r="J247" s="814"/>
      <c r="K247" s="814"/>
      <c r="L247" s="814"/>
      <c r="M247" s="812"/>
      <c r="N247" s="812"/>
      <c r="O247" s="812"/>
      <c r="P247" s="813"/>
      <c r="Q247" s="817"/>
      <c r="R247" s="817"/>
      <c r="S247" s="817"/>
      <c r="T247" s="814"/>
      <c r="U247" s="813"/>
      <c r="V247" s="813"/>
      <c r="W247" s="813"/>
      <c r="X247" s="813"/>
      <c r="Y247" s="814"/>
      <c r="Z247" s="814"/>
      <c r="AA247" s="814"/>
      <c r="AB247" s="814"/>
    </row>
    <row r="248" spans="1:28" ht="25.5" x14ac:dyDescent="0.2">
      <c r="A248" s="909" t="s">
        <v>3692</v>
      </c>
      <c r="B248" s="911" t="s">
        <v>3693</v>
      </c>
      <c r="C248" s="910">
        <f>'Series 2700 Input'!J248</f>
        <v>0</v>
      </c>
      <c r="D248" s="562" t="s">
        <v>30</v>
      </c>
      <c r="E248" s="812">
        <v>363.99</v>
      </c>
      <c r="F248" s="812">
        <v>301.82</v>
      </c>
      <c r="G248" s="812">
        <v>301.82</v>
      </c>
      <c r="H248" s="813">
        <f t="shared" si="78"/>
        <v>0</v>
      </c>
      <c r="I248" s="814">
        <v>50</v>
      </c>
      <c r="J248" s="814">
        <v>50</v>
      </c>
      <c r="K248" s="814">
        <v>50</v>
      </c>
      <c r="L248" s="814">
        <f t="shared" si="79"/>
        <v>0</v>
      </c>
      <c r="M248" s="812">
        <v>418.16</v>
      </c>
      <c r="N248" s="812">
        <v>418.16</v>
      </c>
      <c r="O248" s="812">
        <v>418.16</v>
      </c>
      <c r="P248" s="813">
        <f t="shared" si="80"/>
        <v>0</v>
      </c>
      <c r="Q248" s="817">
        <v>100</v>
      </c>
      <c r="R248" s="817">
        <v>100</v>
      </c>
      <c r="S248" s="817">
        <v>100</v>
      </c>
      <c r="T248" s="814">
        <f t="shared" si="81"/>
        <v>0</v>
      </c>
      <c r="U248" s="813">
        <v>466.36</v>
      </c>
      <c r="V248" s="813">
        <v>466.36</v>
      </c>
      <c r="W248" s="813">
        <v>422.15</v>
      </c>
      <c r="X248" s="813">
        <f t="shared" si="82"/>
        <v>0</v>
      </c>
      <c r="Y248" s="814">
        <v>270</v>
      </c>
      <c r="Z248" s="814">
        <v>270</v>
      </c>
      <c r="AA248" s="814">
        <v>270</v>
      </c>
      <c r="AB248" s="814">
        <f t="shared" si="83"/>
        <v>0</v>
      </c>
    </row>
    <row r="249" spans="1:28" x14ac:dyDescent="0.2">
      <c r="A249" s="909"/>
      <c r="B249" s="911"/>
      <c r="C249" s="910">
        <f>'Series 2700 Input'!J249</f>
        <v>0</v>
      </c>
      <c r="D249" s="562"/>
      <c r="E249" s="812"/>
      <c r="F249" s="812"/>
      <c r="G249" s="812"/>
      <c r="H249" s="813"/>
      <c r="I249" s="814"/>
      <c r="J249" s="814"/>
      <c r="K249" s="814"/>
      <c r="L249" s="814"/>
      <c r="M249" s="812"/>
      <c r="N249" s="812"/>
      <c r="O249" s="812"/>
      <c r="P249" s="813"/>
      <c r="Q249" s="817"/>
      <c r="R249" s="817"/>
      <c r="S249" s="817"/>
      <c r="T249" s="814"/>
      <c r="U249" s="813"/>
      <c r="V249" s="813"/>
      <c r="W249" s="813"/>
      <c r="X249" s="813"/>
      <c r="Y249" s="814"/>
      <c r="Z249" s="814"/>
      <c r="AA249" s="814"/>
      <c r="AB249" s="814"/>
    </row>
    <row r="250" spans="1:28" ht="38.25" x14ac:dyDescent="0.2">
      <c r="A250" s="909" t="s">
        <v>3694</v>
      </c>
      <c r="B250" s="911" t="s">
        <v>3695</v>
      </c>
      <c r="C250" s="910">
        <f>'Series 2700 Input'!J250</f>
        <v>0</v>
      </c>
      <c r="D250" s="562" t="s">
        <v>30</v>
      </c>
      <c r="E250" s="812">
        <v>149.82</v>
      </c>
      <c r="F250" s="812">
        <v>131.16</v>
      </c>
      <c r="G250" s="812">
        <v>131.16</v>
      </c>
      <c r="H250" s="813">
        <f t="shared" si="78"/>
        <v>0</v>
      </c>
      <c r="I250" s="814">
        <v>50</v>
      </c>
      <c r="J250" s="814">
        <v>50</v>
      </c>
      <c r="K250" s="814">
        <v>50</v>
      </c>
      <c r="L250" s="814">
        <f t="shared" si="79"/>
        <v>0</v>
      </c>
      <c r="M250" s="812">
        <v>59.17</v>
      </c>
      <c r="N250" s="812">
        <v>59.17</v>
      </c>
      <c r="O250" s="812">
        <v>59.17</v>
      </c>
      <c r="P250" s="813">
        <f t="shared" si="80"/>
        <v>0</v>
      </c>
      <c r="Q250" s="817">
        <v>25</v>
      </c>
      <c r="R250" s="817">
        <v>25</v>
      </c>
      <c r="S250" s="817">
        <v>25</v>
      </c>
      <c r="T250" s="814">
        <f t="shared" si="81"/>
        <v>0</v>
      </c>
      <c r="U250" s="813">
        <v>173.09</v>
      </c>
      <c r="V250" s="813">
        <v>173.09</v>
      </c>
      <c r="W250" s="813">
        <v>155.54</v>
      </c>
      <c r="X250" s="813">
        <f t="shared" si="82"/>
        <v>0</v>
      </c>
      <c r="Y250" s="814">
        <v>45</v>
      </c>
      <c r="Z250" s="814">
        <v>40</v>
      </c>
      <c r="AA250" s="814">
        <v>40</v>
      </c>
      <c r="AB250" s="814">
        <f t="shared" si="83"/>
        <v>0</v>
      </c>
    </row>
    <row r="251" spans="1:28" x14ac:dyDescent="0.2">
      <c r="A251" s="909"/>
      <c r="B251" s="911"/>
      <c r="C251" s="910">
        <f>'Series 2700 Input'!J251</f>
        <v>0</v>
      </c>
      <c r="D251" s="562"/>
      <c r="E251" s="812"/>
      <c r="F251" s="812"/>
      <c r="G251" s="812"/>
      <c r="H251" s="813"/>
      <c r="I251" s="814"/>
      <c r="J251" s="814"/>
      <c r="K251" s="814"/>
      <c r="L251" s="814"/>
      <c r="M251" s="812"/>
      <c r="N251" s="812"/>
      <c r="O251" s="812"/>
      <c r="P251" s="813"/>
      <c r="Q251" s="817"/>
      <c r="R251" s="817"/>
      <c r="S251" s="817"/>
      <c r="T251" s="814"/>
      <c r="U251" s="813"/>
      <c r="V251" s="813"/>
      <c r="W251" s="813"/>
      <c r="X251" s="813"/>
      <c r="Y251" s="814"/>
      <c r="Z251" s="814"/>
      <c r="AA251" s="814"/>
      <c r="AB251" s="814"/>
    </row>
    <row r="252" spans="1:28" ht="38.25" x14ac:dyDescent="0.2">
      <c r="A252" s="909" t="s">
        <v>3696</v>
      </c>
      <c r="B252" s="911" t="s">
        <v>3697</v>
      </c>
      <c r="C252" s="910">
        <f>'Series 2700 Input'!J252</f>
        <v>0</v>
      </c>
      <c r="D252" s="562" t="s">
        <v>30</v>
      </c>
      <c r="E252" s="812">
        <v>191.42</v>
      </c>
      <c r="F252" s="812">
        <v>167.73</v>
      </c>
      <c r="G252" s="812">
        <v>167.73</v>
      </c>
      <c r="H252" s="813">
        <f t="shared" si="78"/>
        <v>0</v>
      </c>
      <c r="I252" s="814">
        <v>50</v>
      </c>
      <c r="J252" s="814">
        <v>50</v>
      </c>
      <c r="K252" s="814">
        <v>50</v>
      </c>
      <c r="L252" s="814">
        <f t="shared" si="79"/>
        <v>0</v>
      </c>
      <c r="M252" s="812">
        <v>93.29</v>
      </c>
      <c r="N252" s="812">
        <v>93.29</v>
      </c>
      <c r="O252" s="812">
        <v>93.29</v>
      </c>
      <c r="P252" s="813">
        <f t="shared" si="80"/>
        <v>0</v>
      </c>
      <c r="Q252" s="817">
        <v>30</v>
      </c>
      <c r="R252" s="817">
        <v>30</v>
      </c>
      <c r="S252" s="817">
        <v>30</v>
      </c>
      <c r="T252" s="814">
        <f t="shared" si="81"/>
        <v>0</v>
      </c>
      <c r="U252" s="813">
        <v>254.91</v>
      </c>
      <c r="V252" s="813">
        <v>254.91</v>
      </c>
      <c r="W252" s="813">
        <v>229.92</v>
      </c>
      <c r="X252" s="813">
        <f t="shared" si="82"/>
        <v>0</v>
      </c>
      <c r="Y252" s="814">
        <v>50</v>
      </c>
      <c r="Z252" s="814">
        <v>45</v>
      </c>
      <c r="AA252" s="814">
        <v>45</v>
      </c>
      <c r="AB252" s="814">
        <f t="shared" si="83"/>
        <v>0</v>
      </c>
    </row>
    <row r="253" spans="1:28" x14ac:dyDescent="0.2">
      <c r="A253" s="909"/>
      <c r="B253" s="911"/>
      <c r="C253" s="910">
        <f>'Series 2700 Input'!J253</f>
        <v>0</v>
      </c>
      <c r="D253" s="562"/>
      <c r="E253" s="812"/>
      <c r="F253" s="812"/>
      <c r="G253" s="812"/>
      <c r="H253" s="813"/>
      <c r="I253" s="814"/>
      <c r="J253" s="814"/>
      <c r="K253" s="814"/>
      <c r="L253" s="814"/>
      <c r="M253" s="812"/>
      <c r="N253" s="812"/>
      <c r="O253" s="812"/>
      <c r="P253" s="813"/>
      <c r="Q253" s="817"/>
      <c r="R253" s="817"/>
      <c r="S253" s="817"/>
      <c r="T253" s="814"/>
      <c r="U253" s="813"/>
      <c r="V253" s="813"/>
      <c r="W253" s="813"/>
      <c r="X253" s="813"/>
      <c r="Y253" s="814"/>
      <c r="Z253" s="814"/>
      <c r="AA253" s="814"/>
      <c r="AB253" s="814"/>
    </row>
    <row r="254" spans="1:28" ht="38.25" x14ac:dyDescent="0.2">
      <c r="A254" s="909" t="s">
        <v>3698</v>
      </c>
      <c r="B254" s="911" t="s">
        <v>3699</v>
      </c>
      <c r="C254" s="910">
        <f>'Series 2700 Input'!J254</f>
        <v>0</v>
      </c>
      <c r="D254" s="562" t="s">
        <v>30</v>
      </c>
      <c r="E254" s="812">
        <v>237.46</v>
      </c>
      <c r="F254" s="812">
        <v>206.38</v>
      </c>
      <c r="G254" s="812">
        <v>206.38</v>
      </c>
      <c r="H254" s="813">
        <f t="shared" si="78"/>
        <v>0</v>
      </c>
      <c r="I254" s="814">
        <v>50</v>
      </c>
      <c r="J254" s="814">
        <v>50</v>
      </c>
      <c r="K254" s="814">
        <v>50</v>
      </c>
      <c r="L254" s="814">
        <f t="shared" si="79"/>
        <v>0</v>
      </c>
      <c r="M254" s="812">
        <v>148.59</v>
      </c>
      <c r="N254" s="812">
        <v>148.59</v>
      </c>
      <c r="O254" s="812">
        <v>148.59</v>
      </c>
      <c r="P254" s="813">
        <f t="shared" si="80"/>
        <v>0</v>
      </c>
      <c r="Q254" s="817">
        <v>50</v>
      </c>
      <c r="R254" s="817">
        <v>50</v>
      </c>
      <c r="S254" s="817">
        <v>50</v>
      </c>
      <c r="T254" s="814">
        <f t="shared" si="81"/>
        <v>0</v>
      </c>
      <c r="U254" s="813">
        <v>375.45</v>
      </c>
      <c r="V254" s="813">
        <v>375.45</v>
      </c>
      <c r="W254" s="813">
        <v>339.5</v>
      </c>
      <c r="X254" s="813">
        <f t="shared" si="82"/>
        <v>0</v>
      </c>
      <c r="Y254" s="814">
        <v>65</v>
      </c>
      <c r="Z254" s="814">
        <v>60</v>
      </c>
      <c r="AA254" s="814">
        <v>60</v>
      </c>
      <c r="AB254" s="814">
        <f t="shared" si="83"/>
        <v>0</v>
      </c>
    </row>
    <row r="255" spans="1:28" x14ac:dyDescent="0.2">
      <c r="A255" s="909"/>
      <c r="B255" s="911"/>
      <c r="C255" s="910">
        <f>'Series 2700 Input'!J255</f>
        <v>0</v>
      </c>
      <c r="D255" s="562"/>
      <c r="E255" s="812"/>
      <c r="F255" s="812"/>
      <c r="G255" s="812"/>
      <c r="H255" s="813"/>
      <c r="I255" s="814"/>
      <c r="J255" s="814"/>
      <c r="K255" s="814"/>
      <c r="L255" s="814"/>
      <c r="M255" s="812"/>
      <c r="N255" s="812"/>
      <c r="O255" s="812"/>
      <c r="P255" s="813"/>
      <c r="Q255" s="817"/>
      <c r="R255" s="817"/>
      <c r="S255" s="817"/>
      <c r="T255" s="814"/>
      <c r="U255" s="813"/>
      <c r="V255" s="813"/>
      <c r="W255" s="813"/>
      <c r="X255" s="813"/>
      <c r="Y255" s="814"/>
      <c r="Z255" s="814"/>
      <c r="AA255" s="814"/>
      <c r="AB255" s="814"/>
    </row>
    <row r="256" spans="1:28" ht="38.25" x14ac:dyDescent="0.2">
      <c r="A256" s="909" t="s">
        <v>3700</v>
      </c>
      <c r="B256" s="911" t="s">
        <v>3701</v>
      </c>
      <c r="C256" s="910">
        <f>'Series 2700 Input'!J256</f>
        <v>0</v>
      </c>
      <c r="D256" s="562" t="s">
        <v>30</v>
      </c>
      <c r="E256" s="812">
        <v>366.34</v>
      </c>
      <c r="F256" s="812">
        <v>323.70999999999998</v>
      </c>
      <c r="G256" s="812">
        <v>323.70999999999998</v>
      </c>
      <c r="H256" s="813">
        <f t="shared" si="78"/>
        <v>0</v>
      </c>
      <c r="I256" s="814">
        <v>50</v>
      </c>
      <c r="J256" s="814">
        <v>50</v>
      </c>
      <c r="K256" s="814">
        <v>50</v>
      </c>
      <c r="L256" s="814">
        <f t="shared" si="79"/>
        <v>0</v>
      </c>
      <c r="M256" s="812">
        <v>404.36</v>
      </c>
      <c r="N256" s="812">
        <v>404.36</v>
      </c>
      <c r="O256" s="812">
        <v>404.36</v>
      </c>
      <c r="P256" s="813">
        <f t="shared" si="80"/>
        <v>0</v>
      </c>
      <c r="Q256" s="817">
        <v>85</v>
      </c>
      <c r="R256" s="817">
        <v>85</v>
      </c>
      <c r="S256" s="817">
        <v>85</v>
      </c>
      <c r="T256" s="814">
        <f t="shared" si="81"/>
        <v>0</v>
      </c>
      <c r="U256" s="813">
        <v>548.17999999999995</v>
      </c>
      <c r="V256" s="813">
        <v>548.17999999999995</v>
      </c>
      <c r="W256" s="813">
        <v>496.53</v>
      </c>
      <c r="X256" s="813">
        <f t="shared" si="82"/>
        <v>0</v>
      </c>
      <c r="Y256" s="814">
        <v>250</v>
      </c>
      <c r="Z256" s="814">
        <v>250</v>
      </c>
      <c r="AA256" s="814">
        <v>250</v>
      </c>
      <c r="AB256" s="814">
        <f t="shared" si="83"/>
        <v>0</v>
      </c>
    </row>
    <row r="257" spans="1:28" x14ac:dyDescent="0.2">
      <c r="A257" s="909"/>
      <c r="B257" s="911"/>
      <c r="C257" s="910">
        <f>'Series 2700 Input'!J257</f>
        <v>0</v>
      </c>
      <c r="D257" s="562"/>
      <c r="E257" s="812"/>
      <c r="F257" s="812"/>
      <c r="G257" s="812"/>
      <c r="H257" s="813"/>
      <c r="I257" s="814"/>
      <c r="J257" s="814"/>
      <c r="K257" s="814"/>
      <c r="L257" s="814"/>
      <c r="M257" s="812"/>
      <c r="N257" s="812"/>
      <c r="O257" s="812"/>
      <c r="P257" s="813"/>
      <c r="Q257" s="817"/>
      <c r="R257" s="817"/>
      <c r="S257" s="817"/>
      <c r="T257" s="814"/>
      <c r="U257" s="813"/>
      <c r="V257" s="813"/>
      <c r="W257" s="813"/>
      <c r="X257" s="813"/>
      <c r="Y257" s="814"/>
      <c r="Z257" s="814"/>
      <c r="AA257" s="814"/>
      <c r="AB257" s="814"/>
    </row>
    <row r="258" spans="1:28" ht="38.25" x14ac:dyDescent="0.2">
      <c r="A258" s="909" t="s">
        <v>3702</v>
      </c>
      <c r="B258" s="911" t="s">
        <v>3703</v>
      </c>
      <c r="C258" s="910">
        <f>'Series 2700 Input'!J258</f>
        <v>0</v>
      </c>
      <c r="D258" s="562" t="s">
        <v>30</v>
      </c>
      <c r="E258" s="812">
        <v>426.39</v>
      </c>
      <c r="F258" s="812">
        <v>364.22</v>
      </c>
      <c r="G258" s="812">
        <v>364.22</v>
      </c>
      <c r="H258" s="813">
        <f t="shared" si="78"/>
        <v>0</v>
      </c>
      <c r="I258" s="814">
        <v>50</v>
      </c>
      <c r="J258" s="814">
        <v>50</v>
      </c>
      <c r="K258" s="814">
        <v>50</v>
      </c>
      <c r="L258" s="814">
        <f t="shared" si="79"/>
        <v>0</v>
      </c>
      <c r="M258" s="812">
        <v>781.12</v>
      </c>
      <c r="N258" s="812">
        <v>781.12</v>
      </c>
      <c r="O258" s="812">
        <v>781.12</v>
      </c>
      <c r="P258" s="813">
        <f t="shared" si="80"/>
        <v>0</v>
      </c>
      <c r="Q258" s="817">
        <v>100</v>
      </c>
      <c r="R258" s="817">
        <v>100</v>
      </c>
      <c r="S258" s="817">
        <v>100</v>
      </c>
      <c r="T258" s="814">
        <f t="shared" si="81"/>
        <v>0</v>
      </c>
      <c r="U258" s="813">
        <v>807.27</v>
      </c>
      <c r="V258" s="813">
        <v>807.27</v>
      </c>
      <c r="W258" s="813">
        <v>732.06</v>
      </c>
      <c r="X258" s="813">
        <f t="shared" si="82"/>
        <v>0</v>
      </c>
      <c r="Y258" s="814">
        <v>270</v>
      </c>
      <c r="Z258" s="814">
        <v>270</v>
      </c>
      <c r="AA258" s="814">
        <v>270</v>
      </c>
      <c r="AB258" s="814">
        <f t="shared" si="83"/>
        <v>0</v>
      </c>
    </row>
    <row r="259" spans="1:28" x14ac:dyDescent="0.2">
      <c r="A259" s="316"/>
      <c r="B259" s="558"/>
      <c r="C259" s="318">
        <f>'Series 2700 Input'!J259</f>
        <v>0</v>
      </c>
      <c r="D259" s="562"/>
      <c r="E259" s="812"/>
      <c r="F259" s="812"/>
      <c r="G259" s="812"/>
      <c r="H259" s="813"/>
      <c r="I259" s="814"/>
      <c r="J259" s="814"/>
      <c r="K259" s="814"/>
      <c r="L259" s="814"/>
      <c r="M259" s="812"/>
      <c r="N259" s="812"/>
      <c r="O259" s="812"/>
      <c r="P259" s="813"/>
      <c r="Q259" s="817"/>
      <c r="R259" s="817"/>
      <c r="S259" s="817"/>
      <c r="T259" s="814"/>
      <c r="U259" s="813"/>
      <c r="V259" s="813"/>
      <c r="W259" s="813"/>
      <c r="X259" s="813"/>
      <c r="Y259" s="814"/>
      <c r="Z259" s="814"/>
      <c r="AA259" s="814"/>
      <c r="AB259" s="814"/>
    </row>
    <row r="260" spans="1:28" x14ac:dyDescent="0.2">
      <c r="A260" s="331"/>
      <c r="B260" s="586" t="s">
        <v>3704</v>
      </c>
      <c r="C260" s="334">
        <f>'Series 2700 Input'!J260</f>
        <v>0</v>
      </c>
      <c r="D260" s="587"/>
      <c r="E260" s="587"/>
      <c r="F260" s="587"/>
      <c r="G260" s="587"/>
      <c r="H260" s="587"/>
      <c r="I260" s="635"/>
      <c r="J260" s="589"/>
      <c r="K260" s="635"/>
      <c r="L260" s="905"/>
      <c r="M260" s="905"/>
      <c r="N260" s="905"/>
      <c r="O260" s="905"/>
      <c r="P260" s="905"/>
      <c r="Q260" s="905"/>
      <c r="R260" s="905"/>
      <c r="S260" s="905"/>
      <c r="T260" s="905"/>
      <c r="U260" s="905"/>
      <c r="V260" s="905"/>
      <c r="W260" s="905"/>
      <c r="X260" s="905"/>
      <c r="Y260" s="635"/>
      <c r="Z260" s="589"/>
      <c r="AA260" s="635"/>
      <c r="AB260" s="905"/>
    </row>
    <row r="261" spans="1:28" x14ac:dyDescent="0.2">
      <c r="A261" s="562"/>
      <c r="B261" s="597"/>
      <c r="C261" s="562">
        <f>'Series 2700 Input'!J261</f>
        <v>0</v>
      </c>
      <c r="D261" s="562"/>
      <c r="E261" s="652"/>
      <c r="F261" s="652"/>
      <c r="G261" s="652"/>
      <c r="H261" s="813"/>
      <c r="I261" s="653"/>
      <c r="J261" s="653"/>
      <c r="K261" s="653"/>
      <c r="L261" s="814"/>
      <c r="M261" s="652"/>
      <c r="N261" s="652"/>
      <c r="O261" s="652"/>
      <c r="P261" s="813"/>
      <c r="Q261" s="629"/>
      <c r="R261" s="629"/>
      <c r="S261" s="629"/>
      <c r="T261" s="814"/>
      <c r="U261" s="654"/>
      <c r="V261" s="654"/>
      <c r="W261" s="654"/>
      <c r="X261" s="813"/>
      <c r="Y261" s="653"/>
      <c r="Z261" s="653"/>
      <c r="AA261" s="653"/>
      <c r="AB261" s="814"/>
    </row>
    <row r="262" spans="1:28" x14ac:dyDescent="0.2">
      <c r="A262" s="907"/>
      <c r="B262" s="586" t="s">
        <v>3468</v>
      </c>
      <c r="C262" s="908">
        <f>'Series 2700 Input'!J262</f>
        <v>0</v>
      </c>
      <c r="D262" s="587"/>
      <c r="E262" s="635" t="s">
        <v>803</v>
      </c>
      <c r="F262" s="589" t="s">
        <v>804</v>
      </c>
      <c r="G262" s="635" t="s">
        <v>486</v>
      </c>
      <c r="H262" s="905"/>
      <c r="I262" s="635" t="s">
        <v>803</v>
      </c>
      <c r="J262" s="589" t="s">
        <v>804</v>
      </c>
      <c r="K262" s="635" t="s">
        <v>486</v>
      </c>
      <c r="L262" s="905"/>
      <c r="M262" s="635" t="s">
        <v>803</v>
      </c>
      <c r="N262" s="589" t="s">
        <v>804</v>
      </c>
      <c r="O262" s="635" t="s">
        <v>486</v>
      </c>
      <c r="P262" s="905"/>
      <c r="Q262" s="634" t="s">
        <v>803</v>
      </c>
      <c r="R262" s="588" t="s">
        <v>804</v>
      </c>
      <c r="S262" s="634" t="s">
        <v>486</v>
      </c>
      <c r="T262" s="905"/>
      <c r="U262" s="635" t="s">
        <v>803</v>
      </c>
      <c r="V262" s="589" t="s">
        <v>804</v>
      </c>
      <c r="W262" s="635" t="s">
        <v>486</v>
      </c>
      <c r="X262" s="905"/>
      <c r="Y262" s="635" t="s">
        <v>803</v>
      </c>
      <c r="Z262" s="589" t="s">
        <v>804</v>
      </c>
      <c r="AA262" s="635" t="s">
        <v>486</v>
      </c>
      <c r="AB262" s="905"/>
    </row>
    <row r="263" spans="1:28" x14ac:dyDescent="0.2">
      <c r="A263" s="909"/>
      <c r="B263" s="911"/>
      <c r="C263" s="910">
        <f>'Series 2700 Input'!J263</f>
        <v>0</v>
      </c>
      <c r="D263" s="562"/>
      <c r="E263" s="812"/>
      <c r="F263" s="812"/>
      <c r="G263" s="812"/>
      <c r="H263" s="813"/>
      <c r="I263" s="814"/>
      <c r="J263" s="814"/>
      <c r="K263" s="814"/>
      <c r="L263" s="814"/>
      <c r="M263" s="812"/>
      <c r="N263" s="812"/>
      <c r="O263" s="812"/>
      <c r="P263" s="813"/>
      <c r="Q263" s="817"/>
      <c r="R263" s="817"/>
      <c r="S263" s="817"/>
      <c r="T263" s="814"/>
      <c r="U263" s="813"/>
      <c r="V263" s="813"/>
      <c r="W263" s="813"/>
      <c r="X263" s="813"/>
      <c r="Y263" s="814"/>
      <c r="Z263" s="814"/>
      <c r="AA263" s="814"/>
      <c r="AB263" s="814"/>
    </row>
    <row r="264" spans="1:28" ht="25.5" x14ac:dyDescent="0.2">
      <c r="A264" s="909" t="s">
        <v>3705</v>
      </c>
      <c r="B264" s="558" t="s">
        <v>3706</v>
      </c>
      <c r="C264" s="910">
        <f>'Series 2700 Input'!J264</f>
        <v>0</v>
      </c>
      <c r="D264" s="562" t="s">
        <v>30</v>
      </c>
      <c r="E264" s="812">
        <v>95.49</v>
      </c>
      <c r="F264" s="812">
        <v>83.05</v>
      </c>
      <c r="G264" s="812">
        <v>83.05</v>
      </c>
      <c r="H264" s="813">
        <f t="shared" si="78"/>
        <v>0</v>
      </c>
      <c r="I264" s="814">
        <v>50</v>
      </c>
      <c r="J264" s="814">
        <v>50</v>
      </c>
      <c r="K264" s="814">
        <v>50</v>
      </c>
      <c r="L264" s="814">
        <f t="shared" si="79"/>
        <v>0</v>
      </c>
      <c r="M264" s="812">
        <v>50.1</v>
      </c>
      <c r="N264" s="812">
        <v>50.1</v>
      </c>
      <c r="O264" s="812">
        <v>50.1</v>
      </c>
      <c r="P264" s="813">
        <f t="shared" si="80"/>
        <v>0</v>
      </c>
      <c r="Q264" s="817">
        <v>25</v>
      </c>
      <c r="R264" s="817">
        <v>25</v>
      </c>
      <c r="S264" s="817">
        <v>25</v>
      </c>
      <c r="T264" s="814">
        <f t="shared" si="81"/>
        <v>0</v>
      </c>
      <c r="U264" s="813">
        <v>48.18</v>
      </c>
      <c r="V264" s="813">
        <v>48.18</v>
      </c>
      <c r="W264" s="813">
        <v>41.98</v>
      </c>
      <c r="X264" s="813">
        <f t="shared" si="82"/>
        <v>0</v>
      </c>
      <c r="Y264" s="814">
        <v>45</v>
      </c>
      <c r="Z264" s="814">
        <v>40</v>
      </c>
      <c r="AA264" s="814">
        <v>40</v>
      </c>
      <c r="AB264" s="814">
        <f t="shared" si="83"/>
        <v>0</v>
      </c>
    </row>
    <row r="265" spans="1:28" x14ac:dyDescent="0.2">
      <c r="A265" s="909"/>
      <c r="B265" s="911"/>
      <c r="C265" s="910">
        <f>'Series 2700 Input'!J265</f>
        <v>0</v>
      </c>
      <c r="D265" s="562"/>
      <c r="E265" s="812"/>
      <c r="F265" s="812"/>
      <c r="G265" s="812"/>
      <c r="H265" s="813"/>
      <c r="I265" s="814"/>
      <c r="J265" s="814"/>
      <c r="K265" s="814"/>
      <c r="L265" s="814"/>
      <c r="M265" s="812"/>
      <c r="N265" s="812"/>
      <c r="O265" s="812"/>
      <c r="P265" s="813"/>
      <c r="Q265" s="817"/>
      <c r="R265" s="817"/>
      <c r="S265" s="817"/>
      <c r="T265" s="814"/>
      <c r="U265" s="813"/>
      <c r="V265" s="813"/>
      <c r="W265" s="813"/>
      <c r="X265" s="813"/>
      <c r="Y265" s="814"/>
      <c r="Z265" s="814"/>
      <c r="AA265" s="814"/>
      <c r="AB265" s="814"/>
    </row>
    <row r="266" spans="1:28" ht="38.25" x14ac:dyDescent="0.2">
      <c r="A266" s="909" t="s">
        <v>3707</v>
      </c>
      <c r="B266" s="911" t="s">
        <v>3708</v>
      </c>
      <c r="C266" s="910">
        <f>'Series 2700 Input'!J266</f>
        <v>0</v>
      </c>
      <c r="D266" s="562" t="s">
        <v>30</v>
      </c>
      <c r="E266" s="812">
        <v>113</v>
      </c>
      <c r="F266" s="812">
        <v>102.57</v>
      </c>
      <c r="G266" s="812">
        <v>102.57</v>
      </c>
      <c r="H266" s="813">
        <f t="shared" si="78"/>
        <v>0</v>
      </c>
      <c r="I266" s="814">
        <v>50</v>
      </c>
      <c r="J266" s="814">
        <v>50</v>
      </c>
      <c r="K266" s="814">
        <v>50</v>
      </c>
      <c r="L266" s="814">
        <f t="shared" si="79"/>
        <v>0</v>
      </c>
      <c r="M266" s="812">
        <v>69.09</v>
      </c>
      <c r="N266" s="812">
        <v>69.09</v>
      </c>
      <c r="O266" s="812">
        <v>69.09</v>
      </c>
      <c r="P266" s="813">
        <f t="shared" si="80"/>
        <v>0</v>
      </c>
      <c r="Q266" s="817">
        <v>30</v>
      </c>
      <c r="R266" s="817">
        <v>30</v>
      </c>
      <c r="S266" s="817">
        <v>30</v>
      </c>
      <c r="T266" s="814">
        <f t="shared" si="81"/>
        <v>0</v>
      </c>
      <c r="U266" s="813">
        <v>82.27</v>
      </c>
      <c r="V266" s="813">
        <v>82.27</v>
      </c>
      <c r="W266" s="813">
        <v>72.97</v>
      </c>
      <c r="X266" s="813">
        <f t="shared" si="82"/>
        <v>0</v>
      </c>
      <c r="Y266" s="814">
        <v>50</v>
      </c>
      <c r="Z266" s="814">
        <v>45</v>
      </c>
      <c r="AA266" s="814">
        <v>45</v>
      </c>
      <c r="AB266" s="814">
        <f t="shared" si="83"/>
        <v>0</v>
      </c>
    </row>
    <row r="267" spans="1:28" x14ac:dyDescent="0.2">
      <c r="A267" s="909"/>
      <c r="B267" s="911"/>
      <c r="C267" s="910">
        <f>'Series 2700 Input'!J267</f>
        <v>0</v>
      </c>
      <c r="D267" s="562"/>
      <c r="E267" s="812"/>
      <c r="F267" s="812"/>
      <c r="G267" s="812"/>
      <c r="H267" s="813"/>
      <c r="I267" s="814"/>
      <c r="J267" s="814"/>
      <c r="K267" s="814"/>
      <c r="L267" s="814"/>
      <c r="M267" s="812"/>
      <c r="N267" s="812"/>
      <c r="O267" s="812"/>
      <c r="P267" s="813"/>
      <c r="Q267" s="817"/>
      <c r="R267" s="817"/>
      <c r="S267" s="817"/>
      <c r="T267" s="814"/>
      <c r="U267" s="813"/>
      <c r="V267" s="813"/>
      <c r="W267" s="813"/>
      <c r="X267" s="813"/>
      <c r="Y267" s="814"/>
      <c r="Z267" s="814"/>
      <c r="AA267" s="814"/>
      <c r="AB267" s="814"/>
    </row>
    <row r="268" spans="1:28" ht="38.25" x14ac:dyDescent="0.2">
      <c r="A268" s="909" t="s">
        <v>3709</v>
      </c>
      <c r="B268" s="911" t="s">
        <v>3710</v>
      </c>
      <c r="C268" s="910">
        <f>'Series 2700 Input'!J268</f>
        <v>0</v>
      </c>
      <c r="D268" s="562" t="s">
        <v>30</v>
      </c>
      <c r="E268" s="812">
        <v>139.94999999999999</v>
      </c>
      <c r="F268" s="812">
        <v>124.87</v>
      </c>
      <c r="G268" s="812">
        <v>124.87</v>
      </c>
      <c r="H268" s="813">
        <f t="shared" si="78"/>
        <v>0</v>
      </c>
      <c r="I268" s="814">
        <v>50</v>
      </c>
      <c r="J268" s="814">
        <v>50</v>
      </c>
      <c r="K268" s="814">
        <v>50</v>
      </c>
      <c r="L268" s="814">
        <f t="shared" si="79"/>
        <v>0</v>
      </c>
      <c r="M268" s="812">
        <v>100.19</v>
      </c>
      <c r="N268" s="812">
        <v>100.19</v>
      </c>
      <c r="O268" s="812">
        <v>100.19</v>
      </c>
      <c r="P268" s="813">
        <f t="shared" si="80"/>
        <v>0</v>
      </c>
      <c r="Q268" s="817">
        <v>50</v>
      </c>
      <c r="R268" s="817">
        <v>50</v>
      </c>
      <c r="S268" s="817">
        <v>50</v>
      </c>
      <c r="T268" s="814">
        <f t="shared" si="81"/>
        <v>0</v>
      </c>
      <c r="U268" s="813">
        <v>166.36</v>
      </c>
      <c r="V268" s="813">
        <v>166.36</v>
      </c>
      <c r="W268" s="813">
        <v>149.41999999999999</v>
      </c>
      <c r="X268" s="813">
        <f t="shared" si="82"/>
        <v>0</v>
      </c>
      <c r="Y268" s="814">
        <v>65</v>
      </c>
      <c r="Z268" s="814">
        <v>60</v>
      </c>
      <c r="AA268" s="814">
        <v>60</v>
      </c>
      <c r="AB268" s="814">
        <f t="shared" si="83"/>
        <v>0</v>
      </c>
    </row>
    <row r="269" spans="1:28" x14ac:dyDescent="0.2">
      <c r="A269" s="909"/>
      <c r="B269" s="911"/>
      <c r="C269" s="910">
        <f>'Series 2700 Input'!J269</f>
        <v>0</v>
      </c>
      <c r="D269" s="562"/>
      <c r="E269" s="812"/>
      <c r="F269" s="812"/>
      <c r="G269" s="812"/>
      <c r="H269" s="813"/>
      <c r="I269" s="814"/>
      <c r="J269" s="814"/>
      <c r="K269" s="814"/>
      <c r="L269" s="814"/>
      <c r="M269" s="812"/>
      <c r="N269" s="812"/>
      <c r="O269" s="812"/>
      <c r="P269" s="813"/>
      <c r="Q269" s="817"/>
      <c r="R269" s="817"/>
      <c r="S269" s="817"/>
      <c r="T269" s="814"/>
      <c r="U269" s="813"/>
      <c r="V269" s="813"/>
      <c r="W269" s="813"/>
      <c r="X269" s="813"/>
      <c r="Y269" s="814"/>
      <c r="Z269" s="814"/>
      <c r="AA269" s="814"/>
      <c r="AB269" s="814"/>
    </row>
    <row r="270" spans="1:28" ht="25.5" customHeight="1" x14ac:dyDescent="0.2">
      <c r="A270" s="909" t="s">
        <v>3711</v>
      </c>
      <c r="B270" s="911" t="s">
        <v>3712</v>
      </c>
      <c r="C270" s="910">
        <f>'Series 2700 Input'!J270</f>
        <v>0</v>
      </c>
      <c r="D270" s="562" t="s">
        <v>30</v>
      </c>
      <c r="E270" s="812">
        <v>101.14</v>
      </c>
      <c r="F270" s="812">
        <v>90.71</v>
      </c>
      <c r="G270" s="812">
        <v>90.71</v>
      </c>
      <c r="H270" s="813">
        <f t="shared" si="78"/>
        <v>0</v>
      </c>
      <c r="I270" s="814">
        <v>50</v>
      </c>
      <c r="J270" s="814">
        <v>50</v>
      </c>
      <c r="K270" s="814">
        <v>50</v>
      </c>
      <c r="L270" s="814">
        <f t="shared" si="79"/>
        <v>0</v>
      </c>
      <c r="M270" s="812">
        <v>59.17</v>
      </c>
      <c r="N270" s="812">
        <v>59.17</v>
      </c>
      <c r="O270" s="812">
        <v>59.17</v>
      </c>
      <c r="P270" s="813">
        <f t="shared" si="80"/>
        <v>0</v>
      </c>
      <c r="Q270" s="817">
        <v>25</v>
      </c>
      <c r="R270" s="817">
        <v>25</v>
      </c>
      <c r="S270" s="817">
        <v>25</v>
      </c>
      <c r="T270" s="814">
        <f t="shared" si="81"/>
        <v>0</v>
      </c>
      <c r="U270" s="813">
        <v>75.45</v>
      </c>
      <c r="V270" s="813">
        <v>75.45</v>
      </c>
      <c r="W270" s="813">
        <v>66.77</v>
      </c>
      <c r="X270" s="813">
        <f t="shared" si="82"/>
        <v>0</v>
      </c>
      <c r="Y270" s="814">
        <v>45</v>
      </c>
      <c r="Z270" s="814">
        <v>40</v>
      </c>
      <c r="AA270" s="814">
        <v>40</v>
      </c>
      <c r="AB270" s="814">
        <f t="shared" si="83"/>
        <v>0</v>
      </c>
    </row>
    <row r="271" spans="1:28" x14ac:dyDescent="0.2">
      <c r="A271" s="909"/>
      <c r="B271" s="911"/>
      <c r="C271" s="910">
        <f>'Series 2700 Input'!J271</f>
        <v>0</v>
      </c>
      <c r="D271" s="562"/>
      <c r="E271" s="812"/>
      <c r="F271" s="812"/>
      <c r="G271" s="812"/>
      <c r="H271" s="813"/>
      <c r="I271" s="814"/>
      <c r="J271" s="814"/>
      <c r="K271" s="814"/>
      <c r="L271" s="814"/>
      <c r="M271" s="812"/>
      <c r="N271" s="812"/>
      <c r="O271" s="812"/>
      <c r="P271" s="813"/>
      <c r="Q271" s="817"/>
      <c r="R271" s="817"/>
      <c r="S271" s="817"/>
      <c r="T271" s="814"/>
      <c r="U271" s="813"/>
      <c r="V271" s="813"/>
      <c r="W271" s="813"/>
      <c r="X271" s="813"/>
      <c r="Y271" s="814"/>
      <c r="Z271" s="814"/>
      <c r="AA271" s="814"/>
      <c r="AB271" s="814"/>
    </row>
    <row r="272" spans="1:28" ht="38.25" x14ac:dyDescent="0.2">
      <c r="A272" s="909" t="s">
        <v>3713</v>
      </c>
      <c r="B272" s="912" t="s">
        <v>3714</v>
      </c>
      <c r="C272" s="910">
        <f>'Series 2700 Input'!J272</f>
        <v>0</v>
      </c>
      <c r="D272" s="562" t="s">
        <v>30</v>
      </c>
      <c r="E272" s="812">
        <v>119.79</v>
      </c>
      <c r="F272" s="812">
        <v>107.35</v>
      </c>
      <c r="G272" s="812">
        <v>107.35</v>
      </c>
      <c r="H272" s="813">
        <f t="shared" si="78"/>
        <v>0</v>
      </c>
      <c r="I272" s="814">
        <v>50</v>
      </c>
      <c r="J272" s="814">
        <v>50</v>
      </c>
      <c r="K272" s="814">
        <v>50</v>
      </c>
      <c r="L272" s="814">
        <f t="shared" si="79"/>
        <v>0</v>
      </c>
      <c r="M272" s="812">
        <v>93.29</v>
      </c>
      <c r="N272" s="812">
        <v>93.29</v>
      </c>
      <c r="O272" s="812">
        <v>93.29</v>
      </c>
      <c r="P272" s="813">
        <f t="shared" si="80"/>
        <v>0</v>
      </c>
      <c r="Q272" s="817">
        <v>30</v>
      </c>
      <c r="R272" s="817">
        <v>30</v>
      </c>
      <c r="S272" s="817">
        <v>30</v>
      </c>
      <c r="T272" s="814">
        <f t="shared" si="81"/>
        <v>0</v>
      </c>
      <c r="U272" s="813">
        <v>120.91</v>
      </c>
      <c r="V272" s="813">
        <v>120.91</v>
      </c>
      <c r="W272" s="813">
        <v>108.1</v>
      </c>
      <c r="X272" s="813">
        <f t="shared" si="82"/>
        <v>0</v>
      </c>
      <c r="Y272" s="814">
        <v>50</v>
      </c>
      <c r="Z272" s="814">
        <v>45</v>
      </c>
      <c r="AA272" s="814">
        <v>45</v>
      </c>
      <c r="AB272" s="814">
        <f t="shared" si="83"/>
        <v>0</v>
      </c>
    </row>
    <row r="273" spans="1:28" x14ac:dyDescent="0.2">
      <c r="A273" s="909"/>
      <c r="B273" s="911"/>
      <c r="C273" s="910">
        <f>'Series 2700 Input'!J273</f>
        <v>0</v>
      </c>
      <c r="D273" s="562"/>
      <c r="E273" s="812"/>
      <c r="F273" s="812"/>
      <c r="G273" s="812"/>
      <c r="H273" s="813"/>
      <c r="I273" s="814"/>
      <c r="J273" s="814"/>
      <c r="K273" s="814"/>
      <c r="L273" s="814"/>
      <c r="M273" s="812"/>
      <c r="N273" s="812"/>
      <c r="O273" s="812"/>
      <c r="P273" s="813"/>
      <c r="Q273" s="817"/>
      <c r="R273" s="817"/>
      <c r="S273" s="817"/>
      <c r="T273" s="814"/>
      <c r="U273" s="813"/>
      <c r="V273" s="813"/>
      <c r="W273" s="813"/>
      <c r="X273" s="813"/>
      <c r="Y273" s="814"/>
      <c r="Z273" s="814"/>
      <c r="AA273" s="814"/>
      <c r="AB273" s="814"/>
    </row>
    <row r="274" spans="1:28" ht="38.25" x14ac:dyDescent="0.2">
      <c r="A274" s="909" t="s">
        <v>3715</v>
      </c>
      <c r="B274" s="912" t="s">
        <v>3716</v>
      </c>
      <c r="C274" s="910">
        <f>'Series 2700 Input'!J274</f>
        <v>0</v>
      </c>
      <c r="D274" s="562" t="s">
        <v>30</v>
      </c>
      <c r="E274" s="812">
        <v>159.9</v>
      </c>
      <c r="F274" s="812">
        <v>141.24</v>
      </c>
      <c r="G274" s="812">
        <v>141.24</v>
      </c>
      <c r="H274" s="813">
        <f t="shared" si="78"/>
        <v>0</v>
      </c>
      <c r="I274" s="814">
        <v>50</v>
      </c>
      <c r="J274" s="814">
        <v>50</v>
      </c>
      <c r="K274" s="814">
        <v>50</v>
      </c>
      <c r="L274" s="814">
        <f t="shared" si="79"/>
        <v>0</v>
      </c>
      <c r="M274" s="812">
        <v>148.59</v>
      </c>
      <c r="N274" s="812">
        <v>148.59</v>
      </c>
      <c r="O274" s="812">
        <v>148.59</v>
      </c>
      <c r="P274" s="813">
        <f t="shared" si="80"/>
        <v>0</v>
      </c>
      <c r="Q274" s="817">
        <v>50</v>
      </c>
      <c r="R274" s="817">
        <v>50</v>
      </c>
      <c r="S274" s="817">
        <v>50</v>
      </c>
      <c r="T274" s="814">
        <f t="shared" si="81"/>
        <v>0</v>
      </c>
      <c r="U274" s="813">
        <v>220.91</v>
      </c>
      <c r="V274" s="813">
        <v>220.91</v>
      </c>
      <c r="W274" s="813">
        <v>199.01</v>
      </c>
      <c r="X274" s="813">
        <f t="shared" si="82"/>
        <v>0</v>
      </c>
      <c r="Y274" s="814">
        <v>65</v>
      </c>
      <c r="Z274" s="814">
        <v>60</v>
      </c>
      <c r="AA274" s="814">
        <v>60</v>
      </c>
      <c r="AB274" s="814">
        <f t="shared" si="83"/>
        <v>0</v>
      </c>
    </row>
    <row r="275" spans="1:28" x14ac:dyDescent="0.2">
      <c r="A275" s="909"/>
      <c r="B275" s="911"/>
      <c r="C275" s="910">
        <f>'Series 2700 Input'!J275</f>
        <v>0</v>
      </c>
      <c r="D275" s="562"/>
      <c r="E275" s="812"/>
      <c r="F275" s="812"/>
      <c r="G275" s="812"/>
      <c r="H275" s="813"/>
      <c r="I275" s="814"/>
      <c r="J275" s="814"/>
      <c r="K275" s="814"/>
      <c r="L275" s="814"/>
      <c r="M275" s="812"/>
      <c r="N275" s="812"/>
      <c r="O275" s="812"/>
      <c r="P275" s="813"/>
      <c r="Q275" s="817"/>
      <c r="R275" s="817"/>
      <c r="S275" s="817"/>
      <c r="T275" s="814"/>
      <c r="U275" s="813"/>
      <c r="V275" s="813"/>
      <c r="W275" s="813"/>
      <c r="X275" s="813"/>
      <c r="Y275" s="814"/>
      <c r="Z275" s="814"/>
      <c r="AA275" s="814"/>
      <c r="AB275" s="814"/>
    </row>
    <row r="276" spans="1:28" x14ac:dyDescent="0.2">
      <c r="A276" s="907"/>
      <c r="B276" s="586" t="s">
        <v>3481</v>
      </c>
      <c r="C276" s="908">
        <f>'Series 2700 Input'!J276</f>
        <v>0</v>
      </c>
      <c r="D276" s="587"/>
      <c r="E276" s="635" t="s">
        <v>803</v>
      </c>
      <c r="F276" s="589" t="s">
        <v>804</v>
      </c>
      <c r="G276" s="635" t="s">
        <v>486</v>
      </c>
      <c r="H276" s="905"/>
      <c r="I276" s="635" t="s">
        <v>803</v>
      </c>
      <c r="J276" s="589" t="s">
        <v>804</v>
      </c>
      <c r="K276" s="635" t="s">
        <v>486</v>
      </c>
      <c r="L276" s="905"/>
      <c r="M276" s="635" t="s">
        <v>803</v>
      </c>
      <c r="N276" s="589" t="s">
        <v>804</v>
      </c>
      <c r="O276" s="635" t="s">
        <v>486</v>
      </c>
      <c r="P276" s="905"/>
      <c r="Q276" s="634" t="s">
        <v>803</v>
      </c>
      <c r="R276" s="588" t="s">
        <v>804</v>
      </c>
      <c r="S276" s="634" t="s">
        <v>486</v>
      </c>
      <c r="T276" s="905"/>
      <c r="U276" s="635" t="s">
        <v>803</v>
      </c>
      <c r="V276" s="589" t="s">
        <v>804</v>
      </c>
      <c r="W276" s="635" t="s">
        <v>486</v>
      </c>
      <c r="X276" s="905"/>
      <c r="Y276" s="635" t="s">
        <v>803</v>
      </c>
      <c r="Z276" s="589" t="s">
        <v>804</v>
      </c>
      <c r="AA276" s="635" t="s">
        <v>486</v>
      </c>
      <c r="AB276" s="905"/>
    </row>
    <row r="277" spans="1:28" x14ac:dyDescent="0.2">
      <c r="A277" s="909"/>
      <c r="B277" s="596"/>
      <c r="C277" s="910">
        <f>'Series 2700 Input'!J277</f>
        <v>0</v>
      </c>
      <c r="D277" s="562"/>
      <c r="E277" s="812"/>
      <c r="F277" s="812"/>
      <c r="G277" s="812"/>
      <c r="H277" s="813"/>
      <c r="I277" s="814"/>
      <c r="J277" s="814"/>
      <c r="K277" s="814"/>
      <c r="L277" s="814"/>
      <c r="M277" s="812"/>
      <c r="N277" s="812"/>
      <c r="O277" s="812"/>
      <c r="P277" s="813"/>
      <c r="Q277" s="817"/>
      <c r="R277" s="817"/>
      <c r="S277" s="817"/>
      <c r="T277" s="814"/>
      <c r="U277" s="813"/>
      <c r="V277" s="813"/>
      <c r="W277" s="813"/>
      <c r="X277" s="813"/>
      <c r="Y277" s="814"/>
      <c r="Z277" s="814"/>
      <c r="AA277" s="814"/>
      <c r="AB277" s="814"/>
    </row>
    <row r="278" spans="1:28" s="692" customFormat="1" ht="25.5" x14ac:dyDescent="0.2">
      <c r="A278" s="909" t="s">
        <v>3717</v>
      </c>
      <c r="B278" s="912" t="s">
        <v>3718</v>
      </c>
      <c r="C278" s="913">
        <f>'Series 2700 Input'!J278</f>
        <v>0</v>
      </c>
      <c r="D278" s="906" t="s">
        <v>30</v>
      </c>
      <c r="E278" s="812">
        <v>126.58</v>
      </c>
      <c r="F278" s="812">
        <v>107.93</v>
      </c>
      <c r="G278" s="812">
        <v>107.93</v>
      </c>
      <c r="H278" s="813">
        <f t="shared" si="78"/>
        <v>0</v>
      </c>
      <c r="I278" s="814">
        <v>50</v>
      </c>
      <c r="J278" s="814">
        <v>50</v>
      </c>
      <c r="K278" s="814">
        <v>50</v>
      </c>
      <c r="L278" s="814">
        <f t="shared" si="79"/>
        <v>0</v>
      </c>
      <c r="M278" s="812">
        <v>50.1</v>
      </c>
      <c r="N278" s="812">
        <v>50.1</v>
      </c>
      <c r="O278" s="812">
        <v>50.1</v>
      </c>
      <c r="P278" s="813">
        <f t="shared" si="80"/>
        <v>0</v>
      </c>
      <c r="Q278" s="817">
        <v>25</v>
      </c>
      <c r="R278" s="817">
        <v>25</v>
      </c>
      <c r="S278" s="817">
        <v>25</v>
      </c>
      <c r="T278" s="814">
        <f t="shared" si="81"/>
        <v>0</v>
      </c>
      <c r="U278" s="813">
        <v>84.55</v>
      </c>
      <c r="V278" s="813">
        <v>84.55</v>
      </c>
      <c r="W278" s="813">
        <v>75.05</v>
      </c>
      <c r="X278" s="813">
        <f t="shared" si="82"/>
        <v>0</v>
      </c>
      <c r="Y278" s="814">
        <v>45</v>
      </c>
      <c r="Z278" s="814">
        <v>40</v>
      </c>
      <c r="AA278" s="814">
        <v>40</v>
      </c>
      <c r="AB278" s="814">
        <f t="shared" si="83"/>
        <v>0</v>
      </c>
    </row>
    <row r="279" spans="1:28" s="692" customFormat="1" ht="12.75" customHeight="1" x14ac:dyDescent="0.2">
      <c r="A279" s="909"/>
      <c r="B279" s="912"/>
      <c r="C279" s="913">
        <f>'Series 2700 Input'!J279</f>
        <v>0</v>
      </c>
      <c r="D279" s="906"/>
      <c r="E279" s="812"/>
      <c r="F279" s="812"/>
      <c r="G279" s="812"/>
      <c r="H279" s="813"/>
      <c r="I279" s="814"/>
      <c r="J279" s="814"/>
      <c r="K279" s="814"/>
      <c r="L279" s="814"/>
      <c r="M279" s="812"/>
      <c r="N279" s="812"/>
      <c r="O279" s="812"/>
      <c r="P279" s="813"/>
      <c r="Q279" s="817"/>
      <c r="R279" s="817"/>
      <c r="S279" s="817"/>
      <c r="T279" s="814"/>
      <c r="U279" s="813"/>
      <c r="V279" s="813"/>
      <c r="W279" s="813"/>
      <c r="X279" s="813"/>
      <c r="Y279" s="814"/>
      <c r="Z279" s="814"/>
      <c r="AA279" s="814"/>
      <c r="AB279" s="814"/>
    </row>
    <row r="280" spans="1:28" s="692" customFormat="1" ht="38.25" x14ac:dyDescent="0.2">
      <c r="A280" s="909" t="s">
        <v>3719</v>
      </c>
      <c r="B280" s="912" t="s">
        <v>3720</v>
      </c>
      <c r="C280" s="913">
        <f>'Series 2700 Input'!J280</f>
        <v>0</v>
      </c>
      <c r="D280" s="562" t="s">
        <v>30</v>
      </c>
      <c r="E280" s="812">
        <v>151.77000000000001</v>
      </c>
      <c r="F280" s="812">
        <v>128.08000000000001</v>
      </c>
      <c r="G280" s="812">
        <v>128.08000000000001</v>
      </c>
      <c r="H280" s="813">
        <f t="shared" si="78"/>
        <v>0</v>
      </c>
      <c r="I280" s="814">
        <v>50</v>
      </c>
      <c r="J280" s="814">
        <v>50</v>
      </c>
      <c r="K280" s="814">
        <v>50</v>
      </c>
      <c r="L280" s="814">
        <f t="shared" si="79"/>
        <v>0</v>
      </c>
      <c r="M280" s="812">
        <v>69.09</v>
      </c>
      <c r="N280" s="812">
        <v>69.09</v>
      </c>
      <c r="O280" s="812">
        <v>69.09</v>
      </c>
      <c r="P280" s="813">
        <f t="shared" si="80"/>
        <v>0</v>
      </c>
      <c r="Q280" s="817">
        <v>30</v>
      </c>
      <c r="R280" s="817">
        <v>30</v>
      </c>
      <c r="S280" s="817">
        <v>30</v>
      </c>
      <c r="T280" s="814">
        <f t="shared" si="81"/>
        <v>0</v>
      </c>
      <c r="U280" s="813">
        <v>132.27000000000001</v>
      </c>
      <c r="V280" s="813">
        <v>132.27000000000001</v>
      </c>
      <c r="W280" s="813">
        <v>118.43</v>
      </c>
      <c r="X280" s="813">
        <f t="shared" si="82"/>
        <v>0</v>
      </c>
      <c r="Y280" s="814">
        <v>50</v>
      </c>
      <c r="Z280" s="814">
        <v>45</v>
      </c>
      <c r="AA280" s="814">
        <v>45</v>
      </c>
      <c r="AB280" s="814">
        <f t="shared" si="83"/>
        <v>0</v>
      </c>
    </row>
    <row r="281" spans="1:28" s="692" customFormat="1" ht="12.75" customHeight="1" x14ac:dyDescent="0.2">
      <c r="A281" s="909"/>
      <c r="B281" s="912"/>
      <c r="C281" s="913">
        <f>'Series 2700 Input'!J281</f>
        <v>0</v>
      </c>
      <c r="D281" s="906"/>
      <c r="E281" s="812"/>
      <c r="F281" s="812"/>
      <c r="G281" s="812"/>
      <c r="H281" s="813"/>
      <c r="I281" s="814"/>
      <c r="J281" s="814"/>
      <c r="K281" s="814"/>
      <c r="L281" s="814"/>
      <c r="M281" s="812"/>
      <c r="N281" s="812"/>
      <c r="O281" s="812"/>
      <c r="P281" s="813"/>
      <c r="Q281" s="817"/>
      <c r="R281" s="817"/>
      <c r="S281" s="817"/>
      <c r="T281" s="814"/>
      <c r="U281" s="813"/>
      <c r="V281" s="813"/>
      <c r="W281" s="813"/>
      <c r="X281" s="813"/>
      <c r="Y281" s="814"/>
      <c r="Z281" s="814"/>
      <c r="AA281" s="814"/>
      <c r="AB281" s="814"/>
    </row>
    <row r="282" spans="1:28" s="692" customFormat="1" ht="38.25" x14ac:dyDescent="0.2">
      <c r="A282" s="909" t="s">
        <v>3721</v>
      </c>
      <c r="B282" s="912" t="s">
        <v>3722</v>
      </c>
      <c r="C282" s="913">
        <f>'Series 2700 Input'!J282</f>
        <v>0</v>
      </c>
      <c r="D282" s="562" t="s">
        <v>30</v>
      </c>
      <c r="E282" s="812">
        <v>181.39</v>
      </c>
      <c r="F282" s="812">
        <v>150.31</v>
      </c>
      <c r="G282" s="812">
        <v>150.31</v>
      </c>
      <c r="H282" s="813">
        <f t="shared" si="78"/>
        <v>0</v>
      </c>
      <c r="I282" s="814">
        <v>50</v>
      </c>
      <c r="J282" s="814">
        <v>50</v>
      </c>
      <c r="K282" s="814">
        <v>50</v>
      </c>
      <c r="L282" s="814">
        <f t="shared" si="79"/>
        <v>0</v>
      </c>
      <c r="M282" s="812">
        <v>100.19</v>
      </c>
      <c r="N282" s="812">
        <v>100.19</v>
      </c>
      <c r="O282" s="812">
        <v>100.19</v>
      </c>
      <c r="P282" s="813">
        <f t="shared" si="80"/>
        <v>0</v>
      </c>
      <c r="Q282" s="817">
        <v>50</v>
      </c>
      <c r="R282" s="817">
        <v>50</v>
      </c>
      <c r="S282" s="817">
        <v>50</v>
      </c>
      <c r="T282" s="814">
        <f t="shared" si="81"/>
        <v>0</v>
      </c>
      <c r="U282" s="813">
        <v>193.64</v>
      </c>
      <c r="V282" s="813">
        <v>193.64</v>
      </c>
      <c r="W282" s="813">
        <v>174.22</v>
      </c>
      <c r="X282" s="813">
        <f t="shared" si="82"/>
        <v>0</v>
      </c>
      <c r="Y282" s="814">
        <v>65</v>
      </c>
      <c r="Z282" s="814">
        <v>60</v>
      </c>
      <c r="AA282" s="814">
        <v>60</v>
      </c>
      <c r="AB282" s="814">
        <f t="shared" si="83"/>
        <v>0</v>
      </c>
    </row>
    <row r="283" spans="1:28" s="692" customFormat="1" x14ac:dyDescent="0.2">
      <c r="A283" s="909"/>
      <c r="B283" s="912"/>
      <c r="C283" s="913">
        <f>'Series 2700 Input'!J283</f>
        <v>0</v>
      </c>
      <c r="D283" s="906"/>
      <c r="E283" s="812"/>
      <c r="F283" s="812"/>
      <c r="G283" s="812"/>
      <c r="H283" s="813"/>
      <c r="I283" s="814"/>
      <c r="J283" s="814"/>
      <c r="K283" s="814"/>
      <c r="L283" s="814"/>
      <c r="M283" s="812"/>
      <c r="N283" s="812"/>
      <c r="O283" s="812"/>
      <c r="P283" s="813"/>
      <c r="Q283" s="817"/>
      <c r="R283" s="817"/>
      <c r="S283" s="817"/>
      <c r="T283" s="814"/>
      <c r="U283" s="813"/>
      <c r="V283" s="813"/>
      <c r="W283" s="813"/>
      <c r="X283" s="813"/>
      <c r="Y283" s="814"/>
      <c r="Z283" s="814"/>
      <c r="AA283" s="814"/>
      <c r="AB283" s="814"/>
    </row>
    <row r="284" spans="1:28" s="692" customFormat="1" ht="38.25" x14ac:dyDescent="0.2">
      <c r="A284" s="909" t="s">
        <v>3723</v>
      </c>
      <c r="B284" s="912" t="s">
        <v>3724</v>
      </c>
      <c r="C284" s="913">
        <f>'Series 2700 Input'!J284</f>
        <v>0</v>
      </c>
      <c r="D284" s="562" t="s">
        <v>30</v>
      </c>
      <c r="E284" s="812">
        <v>136.16999999999999</v>
      </c>
      <c r="F284" s="812">
        <v>117.52</v>
      </c>
      <c r="G284" s="812">
        <v>117.52</v>
      </c>
      <c r="H284" s="813">
        <f t="shared" si="78"/>
        <v>0</v>
      </c>
      <c r="I284" s="814">
        <v>50</v>
      </c>
      <c r="J284" s="814">
        <v>50</v>
      </c>
      <c r="K284" s="814">
        <v>50</v>
      </c>
      <c r="L284" s="814">
        <f t="shared" si="79"/>
        <v>0</v>
      </c>
      <c r="M284" s="812">
        <v>59.17</v>
      </c>
      <c r="N284" s="812">
        <v>59.17</v>
      </c>
      <c r="O284" s="812">
        <v>59.17</v>
      </c>
      <c r="P284" s="813">
        <f t="shared" si="80"/>
        <v>0</v>
      </c>
      <c r="Q284" s="817">
        <v>25</v>
      </c>
      <c r="R284" s="817">
        <v>25</v>
      </c>
      <c r="S284" s="817">
        <v>25</v>
      </c>
      <c r="T284" s="814">
        <f t="shared" si="81"/>
        <v>0</v>
      </c>
      <c r="U284" s="813">
        <v>109.55</v>
      </c>
      <c r="V284" s="813">
        <v>109.55</v>
      </c>
      <c r="W284" s="813">
        <v>97.77</v>
      </c>
      <c r="X284" s="813">
        <f t="shared" si="82"/>
        <v>0</v>
      </c>
      <c r="Y284" s="814">
        <v>45</v>
      </c>
      <c r="Z284" s="814">
        <v>40</v>
      </c>
      <c r="AA284" s="814">
        <v>40</v>
      </c>
      <c r="AB284" s="814">
        <f t="shared" si="83"/>
        <v>0</v>
      </c>
    </row>
    <row r="285" spans="1:28" s="692" customFormat="1" ht="12.75" customHeight="1" x14ac:dyDescent="0.2">
      <c r="A285" s="909"/>
      <c r="B285" s="912"/>
      <c r="C285" s="913">
        <f>'Series 2700 Input'!J285</f>
        <v>0</v>
      </c>
      <c r="D285" s="906"/>
      <c r="E285" s="812"/>
      <c r="F285" s="812"/>
      <c r="G285" s="812"/>
      <c r="H285" s="813"/>
      <c r="I285" s="814"/>
      <c r="J285" s="814"/>
      <c r="K285" s="814"/>
      <c r="L285" s="814"/>
      <c r="M285" s="812"/>
      <c r="N285" s="812"/>
      <c r="O285" s="812"/>
      <c r="P285" s="813"/>
      <c r="Q285" s="817"/>
      <c r="R285" s="817"/>
      <c r="S285" s="817"/>
      <c r="T285" s="814"/>
      <c r="U285" s="813"/>
      <c r="V285" s="813"/>
      <c r="W285" s="813"/>
      <c r="X285" s="813"/>
      <c r="Y285" s="814"/>
      <c r="Z285" s="814"/>
      <c r="AA285" s="814"/>
      <c r="AB285" s="814"/>
    </row>
    <row r="286" spans="1:28" s="692" customFormat="1" ht="38.25" x14ac:dyDescent="0.2">
      <c r="A286" s="909" t="s">
        <v>3725</v>
      </c>
      <c r="B286" s="912" t="s">
        <v>3726</v>
      </c>
      <c r="C286" s="913">
        <f>'Series 2700 Input'!J286</f>
        <v>0</v>
      </c>
      <c r="D286" s="562" t="s">
        <v>30</v>
      </c>
      <c r="E286" s="812">
        <v>161.35</v>
      </c>
      <c r="F286" s="812">
        <v>137.66999999999999</v>
      </c>
      <c r="G286" s="812">
        <v>137.66999999999999</v>
      </c>
      <c r="H286" s="813">
        <f t="shared" si="78"/>
        <v>0</v>
      </c>
      <c r="I286" s="814">
        <v>50</v>
      </c>
      <c r="J286" s="814">
        <v>50</v>
      </c>
      <c r="K286" s="814">
        <v>50</v>
      </c>
      <c r="L286" s="814">
        <f t="shared" si="79"/>
        <v>0</v>
      </c>
      <c r="M286" s="812">
        <v>93.29</v>
      </c>
      <c r="N286" s="812">
        <v>93.29</v>
      </c>
      <c r="O286" s="812">
        <v>93.29</v>
      </c>
      <c r="P286" s="813">
        <f t="shared" si="80"/>
        <v>0</v>
      </c>
      <c r="Q286" s="817">
        <v>30</v>
      </c>
      <c r="R286" s="817">
        <v>30</v>
      </c>
      <c r="S286" s="817">
        <v>30</v>
      </c>
      <c r="T286" s="814">
        <f t="shared" si="81"/>
        <v>0</v>
      </c>
      <c r="U286" s="813">
        <v>157.27000000000001</v>
      </c>
      <c r="V286" s="813">
        <v>157.27000000000001</v>
      </c>
      <c r="W286" s="813">
        <v>141.15</v>
      </c>
      <c r="X286" s="813">
        <f t="shared" si="82"/>
        <v>0</v>
      </c>
      <c r="Y286" s="814">
        <v>50</v>
      </c>
      <c r="Z286" s="814">
        <v>45</v>
      </c>
      <c r="AA286" s="814">
        <v>45</v>
      </c>
      <c r="AB286" s="814">
        <f t="shared" si="83"/>
        <v>0</v>
      </c>
    </row>
    <row r="287" spans="1:28" s="692" customFormat="1" ht="12.75" customHeight="1" x14ac:dyDescent="0.2">
      <c r="A287" s="909"/>
      <c r="B287" s="912"/>
      <c r="C287" s="913">
        <f>'Series 2700 Input'!J287</f>
        <v>0</v>
      </c>
      <c r="D287" s="906"/>
      <c r="E287" s="812"/>
      <c r="F287" s="812"/>
      <c r="G287" s="812"/>
      <c r="H287" s="813"/>
      <c r="I287" s="814"/>
      <c r="J287" s="814"/>
      <c r="K287" s="814"/>
      <c r="L287" s="814"/>
      <c r="M287" s="812"/>
      <c r="N287" s="812"/>
      <c r="O287" s="812"/>
      <c r="P287" s="813"/>
      <c r="Q287" s="817"/>
      <c r="R287" s="817"/>
      <c r="S287" s="817"/>
      <c r="T287" s="814"/>
      <c r="U287" s="813"/>
      <c r="V287" s="813"/>
      <c r="W287" s="813"/>
      <c r="X287" s="813"/>
      <c r="Y287" s="814"/>
      <c r="Z287" s="814"/>
      <c r="AA287" s="814"/>
      <c r="AB287" s="814"/>
    </row>
    <row r="288" spans="1:28" s="692" customFormat="1" ht="38.25" x14ac:dyDescent="0.2">
      <c r="A288" s="909" t="s">
        <v>3727</v>
      </c>
      <c r="B288" s="912" t="s">
        <v>3728</v>
      </c>
      <c r="C288" s="913">
        <f>'Series 2700 Input'!J288</f>
        <v>0</v>
      </c>
      <c r="D288" s="562" t="s">
        <v>30</v>
      </c>
      <c r="E288" s="812">
        <v>190.99</v>
      </c>
      <c r="F288" s="812">
        <v>159.9</v>
      </c>
      <c r="G288" s="812">
        <v>159.9</v>
      </c>
      <c r="H288" s="813">
        <f t="shared" si="78"/>
        <v>0</v>
      </c>
      <c r="I288" s="814">
        <v>50</v>
      </c>
      <c r="J288" s="814">
        <v>50</v>
      </c>
      <c r="K288" s="814">
        <v>50</v>
      </c>
      <c r="L288" s="814">
        <f t="shared" si="79"/>
        <v>0</v>
      </c>
      <c r="M288" s="812">
        <v>148.59</v>
      </c>
      <c r="N288" s="812">
        <v>148.59</v>
      </c>
      <c r="O288" s="812">
        <v>148.59</v>
      </c>
      <c r="P288" s="813">
        <f t="shared" si="80"/>
        <v>0</v>
      </c>
      <c r="Q288" s="817">
        <v>50</v>
      </c>
      <c r="R288" s="817">
        <v>50</v>
      </c>
      <c r="S288" s="817">
        <v>50</v>
      </c>
      <c r="T288" s="814">
        <f t="shared" si="81"/>
        <v>0</v>
      </c>
      <c r="U288" s="813">
        <v>245.91</v>
      </c>
      <c r="V288" s="813">
        <v>245.91</v>
      </c>
      <c r="W288" s="813">
        <v>221.74</v>
      </c>
      <c r="X288" s="813">
        <f t="shared" si="82"/>
        <v>0</v>
      </c>
      <c r="Y288" s="814">
        <v>65</v>
      </c>
      <c r="Z288" s="814">
        <v>60</v>
      </c>
      <c r="AA288" s="814">
        <v>60</v>
      </c>
      <c r="AB288" s="814">
        <f t="shared" si="83"/>
        <v>0</v>
      </c>
    </row>
    <row r="289" spans="1:28" x14ac:dyDescent="0.2">
      <c r="A289" s="909"/>
      <c r="B289" s="911"/>
      <c r="C289" s="910">
        <f>'Series 2700 Input'!J289</f>
        <v>0</v>
      </c>
      <c r="D289" s="562"/>
      <c r="E289" s="812"/>
      <c r="F289" s="812"/>
      <c r="G289" s="812"/>
      <c r="H289" s="813"/>
      <c r="I289" s="814"/>
      <c r="J289" s="814"/>
      <c r="K289" s="814"/>
      <c r="L289" s="814"/>
      <c r="M289" s="812"/>
      <c r="N289" s="812"/>
      <c r="O289" s="812"/>
      <c r="P289" s="813"/>
      <c r="Q289" s="817"/>
      <c r="R289" s="817"/>
      <c r="S289" s="817"/>
      <c r="T289" s="814"/>
      <c r="U289" s="813"/>
      <c r="V289" s="813"/>
      <c r="W289" s="813"/>
      <c r="X289" s="813"/>
      <c r="Y289" s="814"/>
      <c r="Z289" s="814"/>
      <c r="AA289" s="814"/>
      <c r="AB289" s="814"/>
    </row>
    <row r="290" spans="1:28" x14ac:dyDescent="0.2">
      <c r="A290" s="907"/>
      <c r="B290" s="586" t="s">
        <v>3494</v>
      </c>
      <c r="C290" s="908">
        <f>'Series 2700 Input'!J290</f>
        <v>0</v>
      </c>
      <c r="D290" s="587"/>
      <c r="E290" s="635" t="s">
        <v>803</v>
      </c>
      <c r="F290" s="589" t="s">
        <v>804</v>
      </c>
      <c r="G290" s="635" t="s">
        <v>486</v>
      </c>
      <c r="H290" s="905"/>
      <c r="I290" s="635" t="s">
        <v>803</v>
      </c>
      <c r="J290" s="589" t="s">
        <v>804</v>
      </c>
      <c r="K290" s="635" t="s">
        <v>486</v>
      </c>
      <c r="L290" s="905"/>
      <c r="M290" s="635" t="s">
        <v>803</v>
      </c>
      <c r="N290" s="589" t="s">
        <v>804</v>
      </c>
      <c r="O290" s="635" t="s">
        <v>486</v>
      </c>
      <c r="P290" s="905"/>
      <c r="Q290" s="634" t="s">
        <v>803</v>
      </c>
      <c r="R290" s="588" t="s">
        <v>804</v>
      </c>
      <c r="S290" s="634" t="s">
        <v>486</v>
      </c>
      <c r="T290" s="905"/>
      <c r="U290" s="635" t="s">
        <v>803</v>
      </c>
      <c r="V290" s="589" t="s">
        <v>804</v>
      </c>
      <c r="W290" s="635" t="s">
        <v>486</v>
      </c>
      <c r="X290" s="905"/>
      <c r="Y290" s="635" t="s">
        <v>803</v>
      </c>
      <c r="Z290" s="589" t="s">
        <v>804</v>
      </c>
      <c r="AA290" s="635" t="s">
        <v>486</v>
      </c>
      <c r="AB290" s="905"/>
    </row>
    <row r="291" spans="1:28" x14ac:dyDescent="0.2">
      <c r="A291" s="909"/>
      <c r="B291" s="596"/>
      <c r="C291" s="910">
        <f>'Series 2700 Input'!J291</f>
        <v>0</v>
      </c>
      <c r="D291" s="562"/>
      <c r="E291" s="812"/>
      <c r="F291" s="812"/>
      <c r="G291" s="812"/>
      <c r="H291" s="813"/>
      <c r="I291" s="814"/>
      <c r="J291" s="814"/>
      <c r="K291" s="814"/>
      <c r="L291" s="814"/>
      <c r="M291" s="812"/>
      <c r="N291" s="812"/>
      <c r="O291" s="812"/>
      <c r="P291" s="813"/>
      <c r="Q291" s="817"/>
      <c r="R291" s="817"/>
      <c r="S291" s="817"/>
      <c r="T291" s="814"/>
      <c r="U291" s="813"/>
      <c r="V291" s="813"/>
      <c r="W291" s="813"/>
      <c r="X291" s="813"/>
      <c r="Y291" s="814"/>
      <c r="Z291" s="814"/>
      <c r="AA291" s="814"/>
      <c r="AB291" s="814"/>
    </row>
    <row r="292" spans="1:28" ht="25.5" x14ac:dyDescent="0.2">
      <c r="A292" s="909" t="s">
        <v>3729</v>
      </c>
      <c r="B292" s="911" t="s">
        <v>3730</v>
      </c>
      <c r="C292" s="910">
        <f>'Series 2700 Input'!J292</f>
        <v>0</v>
      </c>
      <c r="D292" s="562" t="s">
        <v>30</v>
      </c>
      <c r="E292" s="812">
        <v>90.71</v>
      </c>
      <c r="F292" s="812">
        <v>83.05</v>
      </c>
      <c r="G292" s="812">
        <v>83.05</v>
      </c>
      <c r="H292" s="813">
        <f t="shared" si="78"/>
        <v>0</v>
      </c>
      <c r="I292" s="814">
        <v>50</v>
      </c>
      <c r="J292" s="814">
        <v>50</v>
      </c>
      <c r="K292" s="814">
        <v>50</v>
      </c>
      <c r="L292" s="814">
        <f t="shared" si="79"/>
        <v>0</v>
      </c>
      <c r="M292" s="812">
        <v>50.1</v>
      </c>
      <c r="N292" s="812">
        <v>50.1</v>
      </c>
      <c r="O292" s="812">
        <v>50.1</v>
      </c>
      <c r="P292" s="813">
        <f t="shared" si="80"/>
        <v>0</v>
      </c>
      <c r="Q292" s="817">
        <v>25</v>
      </c>
      <c r="R292" s="817">
        <v>25</v>
      </c>
      <c r="S292" s="817">
        <v>25</v>
      </c>
      <c r="T292" s="814">
        <f t="shared" si="81"/>
        <v>0</v>
      </c>
      <c r="U292" s="813">
        <v>48.18</v>
      </c>
      <c r="V292" s="813">
        <v>48.18</v>
      </c>
      <c r="W292" s="813">
        <v>41.98</v>
      </c>
      <c r="X292" s="813">
        <f t="shared" si="82"/>
        <v>0</v>
      </c>
      <c r="Y292" s="814">
        <v>45</v>
      </c>
      <c r="Z292" s="814">
        <v>40</v>
      </c>
      <c r="AA292" s="814">
        <v>40</v>
      </c>
      <c r="AB292" s="814">
        <f t="shared" si="83"/>
        <v>0</v>
      </c>
    </row>
    <row r="293" spans="1:28" x14ac:dyDescent="0.2">
      <c r="A293" s="909"/>
      <c r="B293" s="596"/>
      <c r="C293" s="330">
        <f>'Series 2700 Input'!J293</f>
        <v>0</v>
      </c>
      <c r="D293" s="562"/>
      <c r="E293" s="812"/>
      <c r="F293" s="812"/>
      <c r="G293" s="812"/>
      <c r="H293" s="813"/>
      <c r="I293" s="814"/>
      <c r="J293" s="814"/>
      <c r="K293" s="814"/>
      <c r="L293" s="814"/>
      <c r="M293" s="812"/>
      <c r="N293" s="812"/>
      <c r="O293" s="812"/>
      <c r="P293" s="813"/>
      <c r="Q293" s="817"/>
      <c r="R293" s="817"/>
      <c r="S293" s="817"/>
      <c r="T293" s="814"/>
      <c r="U293" s="813"/>
      <c r="V293" s="813"/>
      <c r="W293" s="813"/>
      <c r="X293" s="813"/>
      <c r="Y293" s="814"/>
      <c r="Z293" s="814"/>
      <c r="AA293" s="814"/>
      <c r="AB293" s="814"/>
    </row>
    <row r="294" spans="1:28" ht="25.5" x14ac:dyDescent="0.2">
      <c r="A294" s="909" t="s">
        <v>3731</v>
      </c>
      <c r="B294" s="911" t="s">
        <v>3732</v>
      </c>
      <c r="C294" s="910">
        <f>'Series 2700 Input'!J294</f>
        <v>0</v>
      </c>
      <c r="D294" s="562" t="s">
        <v>30</v>
      </c>
      <c r="E294" s="812">
        <v>113</v>
      </c>
      <c r="F294" s="812">
        <v>102.57</v>
      </c>
      <c r="G294" s="812">
        <v>102.57</v>
      </c>
      <c r="H294" s="813">
        <f t="shared" ref="H294:H354" si="84">IF(ISBLANK($C294),"",IFERROR(IF($C294&lt;5,$C294*E294,IF(AND(5&lt;=$C294,$C294&lt;=10),$C294*F294,IF($C294&gt;10,$C294*G294,"No Offer"))),"No Offer"))</f>
        <v>0</v>
      </c>
      <c r="I294" s="814">
        <v>50</v>
      </c>
      <c r="J294" s="814">
        <v>50</v>
      </c>
      <c r="K294" s="814">
        <v>50</v>
      </c>
      <c r="L294" s="814">
        <f t="shared" ref="L294:L354" si="85">IF(ISBLANK($C294),"",IFERROR(IF($C294&lt;5,$C294*I294,IF(AND(5&lt;=$C294,$C294&lt;=10),$C294*J294,IF($C294&gt;10,$C294*K294,"No Offer"))),"No Offer"))</f>
        <v>0</v>
      </c>
      <c r="M294" s="812">
        <v>69.09</v>
      </c>
      <c r="N294" s="812">
        <v>69.09</v>
      </c>
      <c r="O294" s="812">
        <v>69.09</v>
      </c>
      <c r="P294" s="813">
        <f t="shared" ref="P294:P354" si="86">IF(ISBLANK($C294),"",IFERROR(IF($C294&lt;5,$C294*M294,IF(AND(5&lt;=$C294,$C294&lt;=10),$C294*N294,IF($C294&gt;10,$C294*O294,"No Offer"))),"No Offer"))</f>
        <v>0</v>
      </c>
      <c r="Q294" s="817">
        <v>30</v>
      </c>
      <c r="R294" s="817">
        <v>30</v>
      </c>
      <c r="S294" s="817">
        <v>30</v>
      </c>
      <c r="T294" s="814">
        <f t="shared" ref="T294:T354" si="87">IF(ISBLANK($C294),"",IFERROR(IF($C294&lt;5,$C294*Q294,IF(AND(5&lt;=$C294,$C294&lt;=10),$C294*R294,IF($C294&gt;10,$C294*S294,"No Offer"))),"No Offer"))</f>
        <v>0</v>
      </c>
      <c r="U294" s="813">
        <v>82.27</v>
      </c>
      <c r="V294" s="813">
        <v>82.27</v>
      </c>
      <c r="W294" s="813">
        <v>72.97</v>
      </c>
      <c r="X294" s="813">
        <f t="shared" ref="X294:X354" si="88">IF(ISBLANK($C294),"",IFERROR(IF($C294&lt;5,$C294*U294,IF(AND(5&lt;=$C294,$C294&lt;=10),$C294*V294,IF($C294&gt;10,$C294*W294,"No Offer"))),"No Offer"))</f>
        <v>0</v>
      </c>
      <c r="Y294" s="814">
        <v>50</v>
      </c>
      <c r="Z294" s="814">
        <v>45</v>
      </c>
      <c r="AA294" s="814">
        <v>45</v>
      </c>
      <c r="AB294" s="814">
        <f t="shared" ref="AB294:AB354" si="89">IF(ISBLANK($C294),"",IFERROR(IF($C294&lt;5,$C294*Y294,IF(AND(5&lt;=$C294,$C294&lt;=10),$C294*Z294,IF($C294&gt;10,$C294*AA294,"No Offer"))),"No Offer"))</f>
        <v>0</v>
      </c>
    </row>
    <row r="295" spans="1:28" x14ac:dyDescent="0.2">
      <c r="A295" s="909"/>
      <c r="B295" s="911"/>
      <c r="C295" s="910">
        <f>'Series 2700 Input'!J295</f>
        <v>0</v>
      </c>
      <c r="D295" s="562"/>
      <c r="E295" s="812"/>
      <c r="F295" s="812"/>
      <c r="G295" s="812"/>
      <c r="H295" s="813"/>
      <c r="I295" s="814"/>
      <c r="J295" s="814"/>
      <c r="K295" s="814"/>
      <c r="L295" s="814"/>
      <c r="M295" s="812"/>
      <c r="N295" s="812"/>
      <c r="O295" s="812"/>
      <c r="P295" s="813"/>
      <c r="Q295" s="817"/>
      <c r="R295" s="817"/>
      <c r="S295" s="817"/>
      <c r="T295" s="814"/>
      <c r="U295" s="813"/>
      <c r="V295" s="813"/>
      <c r="W295" s="813"/>
      <c r="X295" s="813"/>
      <c r="Y295" s="814"/>
      <c r="Z295" s="814"/>
      <c r="AA295" s="814"/>
      <c r="AB295" s="814"/>
    </row>
    <row r="296" spans="1:28" ht="12.75" customHeight="1" x14ac:dyDescent="0.2">
      <c r="A296" s="909" t="s">
        <v>3733</v>
      </c>
      <c r="B296" s="911" t="s">
        <v>3734</v>
      </c>
      <c r="C296" s="910">
        <f>'Series 2700 Input'!J296</f>
        <v>0</v>
      </c>
      <c r="D296" s="562" t="s">
        <v>30</v>
      </c>
      <c r="E296" s="812">
        <v>124.87</v>
      </c>
      <c r="F296" s="812">
        <v>124.87</v>
      </c>
      <c r="G296" s="812">
        <v>124.87</v>
      </c>
      <c r="H296" s="813">
        <f t="shared" si="84"/>
        <v>0</v>
      </c>
      <c r="I296" s="814">
        <v>50</v>
      </c>
      <c r="J296" s="814">
        <v>50</v>
      </c>
      <c r="K296" s="814">
        <v>50</v>
      </c>
      <c r="L296" s="814">
        <f t="shared" si="85"/>
        <v>0</v>
      </c>
      <c r="M296" s="812">
        <v>100.19</v>
      </c>
      <c r="N296" s="812">
        <v>100.19</v>
      </c>
      <c r="O296" s="812">
        <v>100.19</v>
      </c>
      <c r="P296" s="813">
        <f t="shared" si="86"/>
        <v>0</v>
      </c>
      <c r="Q296" s="817">
        <v>50</v>
      </c>
      <c r="R296" s="817">
        <v>50</v>
      </c>
      <c r="S296" s="817">
        <v>50</v>
      </c>
      <c r="T296" s="814">
        <f t="shared" si="87"/>
        <v>0</v>
      </c>
      <c r="U296" s="813">
        <v>166.36</v>
      </c>
      <c r="V296" s="813">
        <v>166.36</v>
      </c>
      <c r="W296" s="813">
        <v>149.41999999999999</v>
      </c>
      <c r="X296" s="813">
        <f t="shared" si="88"/>
        <v>0</v>
      </c>
      <c r="Y296" s="814">
        <v>65</v>
      </c>
      <c r="Z296" s="814">
        <v>60</v>
      </c>
      <c r="AA296" s="814">
        <v>60</v>
      </c>
      <c r="AB296" s="814">
        <f t="shared" si="89"/>
        <v>0</v>
      </c>
    </row>
    <row r="297" spans="1:28" x14ac:dyDescent="0.2">
      <c r="A297" s="909"/>
      <c r="B297" s="911"/>
      <c r="C297" s="910">
        <f>'Series 2700 Input'!J297</f>
        <v>0</v>
      </c>
      <c r="D297" s="562"/>
      <c r="E297" s="812"/>
      <c r="F297" s="812"/>
      <c r="G297" s="812"/>
      <c r="H297" s="813"/>
      <c r="I297" s="814"/>
      <c r="J297" s="814"/>
      <c r="K297" s="814"/>
      <c r="L297" s="814"/>
      <c r="M297" s="812"/>
      <c r="N297" s="812"/>
      <c r="O297" s="812"/>
      <c r="P297" s="813"/>
      <c r="Q297" s="817"/>
      <c r="R297" s="817"/>
      <c r="S297" s="817"/>
      <c r="T297" s="814"/>
      <c r="U297" s="813"/>
      <c r="V297" s="813"/>
      <c r="W297" s="813"/>
      <c r="X297" s="813"/>
      <c r="Y297" s="814"/>
      <c r="Z297" s="814"/>
      <c r="AA297" s="814"/>
      <c r="AB297" s="814"/>
    </row>
    <row r="298" spans="1:28" ht="25.5" x14ac:dyDescent="0.2">
      <c r="A298" s="909" t="s">
        <v>3735</v>
      </c>
      <c r="B298" s="911" t="s">
        <v>3736</v>
      </c>
      <c r="C298" s="910">
        <f>'Series 2700 Input'!J298</f>
        <v>0</v>
      </c>
      <c r="D298" s="562" t="s">
        <v>30</v>
      </c>
      <c r="E298" s="812">
        <v>185.9</v>
      </c>
      <c r="F298" s="812">
        <v>167.25</v>
      </c>
      <c r="G298" s="812">
        <v>167.25</v>
      </c>
      <c r="H298" s="813">
        <f t="shared" si="84"/>
        <v>0</v>
      </c>
      <c r="I298" s="814">
        <v>50</v>
      </c>
      <c r="J298" s="814">
        <v>50</v>
      </c>
      <c r="K298" s="814">
        <v>50</v>
      </c>
      <c r="L298" s="814">
        <f t="shared" si="85"/>
        <v>0</v>
      </c>
      <c r="M298" s="812">
        <v>186.58</v>
      </c>
      <c r="N298" s="812">
        <v>186.58</v>
      </c>
      <c r="O298" s="812">
        <v>186.58</v>
      </c>
      <c r="P298" s="813">
        <f t="shared" si="86"/>
        <v>0</v>
      </c>
      <c r="Q298" s="817">
        <v>85</v>
      </c>
      <c r="R298" s="817">
        <v>85</v>
      </c>
      <c r="S298" s="817">
        <v>85</v>
      </c>
      <c r="T298" s="814">
        <f t="shared" si="87"/>
        <v>0</v>
      </c>
      <c r="U298" s="813">
        <v>352.73</v>
      </c>
      <c r="V298" s="813">
        <v>352.73</v>
      </c>
      <c r="W298" s="813">
        <v>318.85000000000002</v>
      </c>
      <c r="X298" s="813">
        <f t="shared" si="88"/>
        <v>0</v>
      </c>
      <c r="Y298" s="814">
        <v>250</v>
      </c>
      <c r="Z298" s="814">
        <v>250</v>
      </c>
      <c r="AA298" s="814">
        <v>250</v>
      </c>
      <c r="AB298" s="814">
        <f t="shared" si="89"/>
        <v>0</v>
      </c>
    </row>
    <row r="299" spans="1:28" x14ac:dyDescent="0.2">
      <c r="A299" s="909"/>
      <c r="B299" s="911"/>
      <c r="C299" s="910">
        <f>'Series 2700 Input'!J299</f>
        <v>0</v>
      </c>
      <c r="D299" s="562"/>
      <c r="E299" s="812"/>
      <c r="F299" s="812"/>
      <c r="G299" s="812"/>
      <c r="H299" s="813"/>
      <c r="I299" s="814"/>
      <c r="J299" s="814"/>
      <c r="K299" s="814"/>
      <c r="L299" s="814"/>
      <c r="M299" s="812"/>
      <c r="N299" s="812"/>
      <c r="O299" s="812"/>
      <c r="P299" s="813"/>
      <c r="Q299" s="817"/>
      <c r="R299" s="817"/>
      <c r="S299" s="817"/>
      <c r="T299" s="814"/>
      <c r="U299" s="813"/>
      <c r="V299" s="813"/>
      <c r="W299" s="813"/>
      <c r="X299" s="813"/>
      <c r="Y299" s="814"/>
      <c r="Z299" s="814"/>
      <c r="AA299" s="814"/>
      <c r="AB299" s="814"/>
    </row>
    <row r="300" spans="1:28" ht="25.5" x14ac:dyDescent="0.2">
      <c r="A300" s="909" t="s">
        <v>3737</v>
      </c>
      <c r="B300" s="911" t="s">
        <v>3738</v>
      </c>
      <c r="C300" s="910">
        <f>'Series 2700 Input'!J300</f>
        <v>0</v>
      </c>
      <c r="D300" s="562" t="s">
        <v>30</v>
      </c>
      <c r="E300" s="812">
        <v>214.5</v>
      </c>
      <c r="F300" s="812">
        <v>190.82</v>
      </c>
      <c r="G300" s="812">
        <v>190.82</v>
      </c>
      <c r="H300" s="813">
        <f t="shared" si="84"/>
        <v>0</v>
      </c>
      <c r="I300" s="814">
        <v>50</v>
      </c>
      <c r="J300" s="814">
        <v>50</v>
      </c>
      <c r="K300" s="814">
        <v>50</v>
      </c>
      <c r="L300" s="814">
        <f t="shared" si="85"/>
        <v>0</v>
      </c>
      <c r="M300" s="812">
        <v>418.16</v>
      </c>
      <c r="N300" s="812">
        <v>418.16</v>
      </c>
      <c r="O300" s="812">
        <v>418.16</v>
      </c>
      <c r="P300" s="813">
        <f t="shared" si="86"/>
        <v>0</v>
      </c>
      <c r="Q300" s="817">
        <v>100</v>
      </c>
      <c r="R300" s="817">
        <v>100</v>
      </c>
      <c r="S300" s="817">
        <v>100</v>
      </c>
      <c r="T300" s="814">
        <f t="shared" si="87"/>
        <v>0</v>
      </c>
      <c r="U300" s="813">
        <v>539.09</v>
      </c>
      <c r="V300" s="813">
        <v>539.09</v>
      </c>
      <c r="W300" s="813">
        <v>488.26</v>
      </c>
      <c r="X300" s="813">
        <f t="shared" si="88"/>
        <v>0</v>
      </c>
      <c r="Y300" s="814">
        <v>270</v>
      </c>
      <c r="Z300" s="814">
        <v>270</v>
      </c>
      <c r="AA300" s="814">
        <v>270</v>
      </c>
      <c r="AB300" s="814">
        <f t="shared" si="89"/>
        <v>0</v>
      </c>
    </row>
    <row r="301" spans="1:28" x14ac:dyDescent="0.2">
      <c r="A301" s="909"/>
      <c r="B301" s="911"/>
      <c r="C301" s="910">
        <f>'Series 2700 Input'!J301</f>
        <v>0</v>
      </c>
      <c r="D301" s="562"/>
      <c r="E301" s="812"/>
      <c r="F301" s="812"/>
      <c r="G301" s="812"/>
      <c r="H301" s="813"/>
      <c r="I301" s="814"/>
      <c r="J301" s="814"/>
      <c r="K301" s="814"/>
      <c r="L301" s="814"/>
      <c r="M301" s="812"/>
      <c r="N301" s="812"/>
      <c r="O301" s="812"/>
      <c r="P301" s="813"/>
      <c r="Q301" s="817"/>
      <c r="R301" s="817"/>
      <c r="S301" s="817"/>
      <c r="T301" s="814"/>
      <c r="U301" s="813"/>
      <c r="V301" s="813"/>
      <c r="W301" s="813"/>
      <c r="X301" s="813"/>
      <c r="Y301" s="814"/>
      <c r="Z301" s="814"/>
      <c r="AA301" s="814"/>
      <c r="AB301" s="814"/>
    </row>
    <row r="302" spans="1:28" ht="25.5" x14ac:dyDescent="0.2">
      <c r="A302" s="909" t="s">
        <v>3739</v>
      </c>
      <c r="B302" s="911" t="s">
        <v>3740</v>
      </c>
      <c r="C302" s="910">
        <f>'Series 2700 Input'!J302</f>
        <v>0</v>
      </c>
      <c r="D302" s="562" t="s">
        <v>30</v>
      </c>
      <c r="E302" s="812">
        <v>101.14</v>
      </c>
      <c r="F302" s="812">
        <v>90.71</v>
      </c>
      <c r="G302" s="812">
        <v>90.71</v>
      </c>
      <c r="H302" s="813">
        <f t="shared" si="84"/>
        <v>0</v>
      </c>
      <c r="I302" s="814">
        <v>50</v>
      </c>
      <c r="J302" s="814">
        <v>50</v>
      </c>
      <c r="K302" s="814">
        <v>50</v>
      </c>
      <c r="L302" s="814">
        <f t="shared" si="85"/>
        <v>0</v>
      </c>
      <c r="M302" s="812">
        <v>59.17</v>
      </c>
      <c r="N302" s="812">
        <v>59.17</v>
      </c>
      <c r="O302" s="812">
        <v>59.17</v>
      </c>
      <c r="P302" s="813">
        <f t="shared" si="86"/>
        <v>0</v>
      </c>
      <c r="Q302" s="817">
        <v>25</v>
      </c>
      <c r="R302" s="817">
        <v>25</v>
      </c>
      <c r="S302" s="817">
        <v>25</v>
      </c>
      <c r="T302" s="814">
        <f t="shared" si="87"/>
        <v>0</v>
      </c>
      <c r="U302" s="813">
        <v>75.45</v>
      </c>
      <c r="V302" s="813">
        <v>75.45</v>
      </c>
      <c r="W302" s="813">
        <v>66.77</v>
      </c>
      <c r="X302" s="813">
        <f t="shared" si="88"/>
        <v>0</v>
      </c>
      <c r="Y302" s="814">
        <v>45</v>
      </c>
      <c r="Z302" s="814">
        <v>40</v>
      </c>
      <c r="AA302" s="814">
        <v>40</v>
      </c>
      <c r="AB302" s="814">
        <f t="shared" si="89"/>
        <v>0</v>
      </c>
    </row>
    <row r="303" spans="1:28" x14ac:dyDescent="0.2">
      <c r="A303" s="909"/>
      <c r="B303" s="596"/>
      <c r="C303" s="330">
        <f>'Series 2700 Input'!J303</f>
        <v>0</v>
      </c>
      <c r="D303" s="562"/>
      <c r="E303" s="812"/>
      <c r="F303" s="812"/>
      <c r="G303" s="812"/>
      <c r="H303" s="813"/>
      <c r="I303" s="814"/>
      <c r="J303" s="814"/>
      <c r="K303" s="814"/>
      <c r="L303" s="814"/>
      <c r="M303" s="812"/>
      <c r="N303" s="812"/>
      <c r="O303" s="812"/>
      <c r="P303" s="813"/>
      <c r="Q303" s="817"/>
      <c r="R303" s="817"/>
      <c r="S303" s="817"/>
      <c r="T303" s="814"/>
      <c r="U303" s="813"/>
      <c r="V303" s="813"/>
      <c r="W303" s="813"/>
      <c r="X303" s="813"/>
      <c r="Y303" s="814"/>
      <c r="Z303" s="814"/>
      <c r="AA303" s="814"/>
      <c r="AB303" s="814"/>
    </row>
    <row r="304" spans="1:28" ht="38.25" x14ac:dyDescent="0.2">
      <c r="A304" s="909" t="s">
        <v>3741</v>
      </c>
      <c r="B304" s="911" t="s">
        <v>3742</v>
      </c>
      <c r="C304" s="910">
        <f>'Series 2700 Input'!J304</f>
        <v>0</v>
      </c>
      <c r="D304" s="562" t="s">
        <v>30</v>
      </c>
      <c r="E304" s="812">
        <v>119.79</v>
      </c>
      <c r="F304" s="812">
        <v>107.35</v>
      </c>
      <c r="G304" s="812">
        <v>107.35</v>
      </c>
      <c r="H304" s="813">
        <f t="shared" si="84"/>
        <v>0</v>
      </c>
      <c r="I304" s="814">
        <v>50</v>
      </c>
      <c r="J304" s="814">
        <v>50</v>
      </c>
      <c r="K304" s="814">
        <v>50</v>
      </c>
      <c r="L304" s="814">
        <f t="shared" si="85"/>
        <v>0</v>
      </c>
      <c r="M304" s="812">
        <v>93.29</v>
      </c>
      <c r="N304" s="812">
        <v>93.29</v>
      </c>
      <c r="O304" s="812">
        <v>93.29</v>
      </c>
      <c r="P304" s="813">
        <f t="shared" si="86"/>
        <v>0</v>
      </c>
      <c r="Q304" s="817">
        <v>30</v>
      </c>
      <c r="R304" s="817">
        <v>30</v>
      </c>
      <c r="S304" s="817">
        <v>30</v>
      </c>
      <c r="T304" s="814">
        <f t="shared" si="87"/>
        <v>0</v>
      </c>
      <c r="U304" s="813">
        <v>120.91</v>
      </c>
      <c r="V304" s="813">
        <v>120.91</v>
      </c>
      <c r="W304" s="813">
        <v>108.1</v>
      </c>
      <c r="X304" s="813">
        <f t="shared" si="88"/>
        <v>0</v>
      </c>
      <c r="Y304" s="814">
        <v>50</v>
      </c>
      <c r="Z304" s="814">
        <v>45</v>
      </c>
      <c r="AA304" s="814">
        <v>45</v>
      </c>
      <c r="AB304" s="814">
        <f t="shared" si="89"/>
        <v>0</v>
      </c>
    </row>
    <row r="305" spans="1:28" x14ac:dyDescent="0.2">
      <c r="A305" s="909"/>
      <c r="B305" s="911"/>
      <c r="C305" s="910">
        <f>'Series 2700 Input'!J305</f>
        <v>0</v>
      </c>
      <c r="D305" s="562"/>
      <c r="E305" s="812"/>
      <c r="F305" s="812"/>
      <c r="G305" s="812"/>
      <c r="H305" s="813"/>
      <c r="I305" s="814"/>
      <c r="J305" s="814"/>
      <c r="K305" s="814"/>
      <c r="L305" s="814"/>
      <c r="M305" s="812"/>
      <c r="N305" s="812"/>
      <c r="O305" s="812"/>
      <c r="P305" s="813"/>
      <c r="Q305" s="817"/>
      <c r="R305" s="817"/>
      <c r="S305" s="817"/>
      <c r="T305" s="814"/>
      <c r="U305" s="813"/>
      <c r="V305" s="813"/>
      <c r="W305" s="813"/>
      <c r="X305" s="813"/>
      <c r="Y305" s="814"/>
      <c r="Z305" s="814"/>
      <c r="AA305" s="814"/>
      <c r="AB305" s="814"/>
    </row>
    <row r="306" spans="1:28" ht="38.25" x14ac:dyDescent="0.2">
      <c r="A306" s="909" t="s">
        <v>3743</v>
      </c>
      <c r="B306" s="911" t="s">
        <v>3744</v>
      </c>
      <c r="C306" s="910">
        <f>'Series 2700 Input'!J306</f>
        <v>0</v>
      </c>
      <c r="D306" s="562" t="s">
        <v>30</v>
      </c>
      <c r="E306" s="812">
        <v>159.9</v>
      </c>
      <c r="F306" s="812">
        <v>141.24</v>
      </c>
      <c r="G306" s="812">
        <v>141.24</v>
      </c>
      <c r="H306" s="813">
        <f t="shared" si="84"/>
        <v>0</v>
      </c>
      <c r="I306" s="814">
        <v>50</v>
      </c>
      <c r="J306" s="814">
        <v>50</v>
      </c>
      <c r="K306" s="814">
        <v>50</v>
      </c>
      <c r="L306" s="814">
        <f t="shared" si="85"/>
        <v>0</v>
      </c>
      <c r="M306" s="812">
        <v>148.59</v>
      </c>
      <c r="N306" s="812">
        <v>148.59</v>
      </c>
      <c r="O306" s="812">
        <v>148.59</v>
      </c>
      <c r="P306" s="813">
        <f t="shared" si="86"/>
        <v>0</v>
      </c>
      <c r="Q306" s="817">
        <v>50</v>
      </c>
      <c r="R306" s="817">
        <v>50</v>
      </c>
      <c r="S306" s="817">
        <v>50</v>
      </c>
      <c r="T306" s="814">
        <f t="shared" si="87"/>
        <v>0</v>
      </c>
      <c r="U306" s="813">
        <v>220.91</v>
      </c>
      <c r="V306" s="813">
        <v>220.91</v>
      </c>
      <c r="W306" s="813">
        <v>199.01</v>
      </c>
      <c r="X306" s="813">
        <f t="shared" si="88"/>
        <v>0</v>
      </c>
      <c r="Y306" s="814">
        <v>65</v>
      </c>
      <c r="Z306" s="814">
        <v>60</v>
      </c>
      <c r="AA306" s="814">
        <v>60</v>
      </c>
      <c r="AB306" s="814">
        <f t="shared" si="89"/>
        <v>0</v>
      </c>
    </row>
    <row r="307" spans="1:28" x14ac:dyDescent="0.2">
      <c r="A307" s="909"/>
      <c r="B307" s="911"/>
      <c r="C307" s="910">
        <f>'Series 2700 Input'!J307</f>
        <v>0</v>
      </c>
      <c r="D307" s="562"/>
      <c r="E307" s="812"/>
      <c r="F307" s="812"/>
      <c r="G307" s="812"/>
      <c r="H307" s="813"/>
      <c r="I307" s="814"/>
      <c r="J307" s="814"/>
      <c r="K307" s="814"/>
      <c r="L307" s="814"/>
      <c r="M307" s="812"/>
      <c r="N307" s="812"/>
      <c r="O307" s="812"/>
      <c r="P307" s="813"/>
      <c r="Q307" s="817"/>
      <c r="R307" s="817"/>
      <c r="S307" s="817"/>
      <c r="T307" s="814"/>
      <c r="U307" s="813"/>
      <c r="V307" s="813"/>
      <c r="W307" s="813"/>
      <c r="X307" s="813"/>
      <c r="Y307" s="814"/>
      <c r="Z307" s="814"/>
      <c r="AA307" s="814"/>
      <c r="AB307" s="814"/>
    </row>
    <row r="308" spans="1:28" ht="38.25" x14ac:dyDescent="0.2">
      <c r="A308" s="909" t="s">
        <v>3745</v>
      </c>
      <c r="B308" s="911" t="s">
        <v>3746</v>
      </c>
      <c r="C308" s="910">
        <f>'Series 2700 Input'!J308</f>
        <v>0</v>
      </c>
      <c r="D308" s="562" t="s">
        <v>30</v>
      </c>
      <c r="E308" s="812">
        <v>207.39</v>
      </c>
      <c r="F308" s="812">
        <v>176.31</v>
      </c>
      <c r="G308" s="812">
        <v>176.31</v>
      </c>
      <c r="H308" s="813">
        <f t="shared" si="84"/>
        <v>0</v>
      </c>
      <c r="I308" s="814">
        <v>50</v>
      </c>
      <c r="J308" s="814">
        <v>50</v>
      </c>
      <c r="K308" s="814">
        <v>50</v>
      </c>
      <c r="L308" s="814">
        <f t="shared" si="85"/>
        <v>0</v>
      </c>
      <c r="M308" s="812">
        <v>404.36</v>
      </c>
      <c r="N308" s="812">
        <v>404.36</v>
      </c>
      <c r="O308" s="812">
        <v>404.36</v>
      </c>
      <c r="P308" s="813">
        <f t="shared" si="86"/>
        <v>0</v>
      </c>
      <c r="Q308" s="817">
        <v>85</v>
      </c>
      <c r="R308" s="817">
        <v>85</v>
      </c>
      <c r="S308" s="817">
        <v>85</v>
      </c>
      <c r="T308" s="814">
        <f t="shared" si="87"/>
        <v>0</v>
      </c>
      <c r="U308" s="813">
        <v>411.82</v>
      </c>
      <c r="V308" s="813">
        <v>411.82</v>
      </c>
      <c r="W308" s="813">
        <v>372.56</v>
      </c>
      <c r="X308" s="813">
        <f t="shared" si="88"/>
        <v>0</v>
      </c>
      <c r="Y308" s="814">
        <v>250</v>
      </c>
      <c r="Z308" s="814">
        <v>250</v>
      </c>
      <c r="AA308" s="814">
        <v>250</v>
      </c>
      <c r="AB308" s="814">
        <f t="shared" si="89"/>
        <v>0</v>
      </c>
    </row>
    <row r="309" spans="1:28" x14ac:dyDescent="0.2">
      <c r="A309" s="909"/>
      <c r="B309" s="911"/>
      <c r="C309" s="910">
        <f>'Series 2700 Input'!J309</f>
        <v>0</v>
      </c>
      <c r="D309" s="562"/>
      <c r="E309" s="812"/>
      <c r="F309" s="812"/>
      <c r="G309" s="812"/>
      <c r="H309" s="813"/>
      <c r="I309" s="814"/>
      <c r="J309" s="814"/>
      <c r="K309" s="814"/>
      <c r="L309" s="814"/>
      <c r="M309" s="812"/>
      <c r="N309" s="812"/>
      <c r="O309" s="812"/>
      <c r="P309" s="813"/>
      <c r="Q309" s="817"/>
      <c r="R309" s="817"/>
      <c r="S309" s="817"/>
      <c r="T309" s="814"/>
      <c r="U309" s="813"/>
      <c r="V309" s="813"/>
      <c r="W309" s="813"/>
      <c r="X309" s="813"/>
      <c r="Y309" s="814"/>
      <c r="Z309" s="814"/>
      <c r="AA309" s="814"/>
      <c r="AB309" s="814"/>
    </row>
    <row r="310" spans="1:28" ht="38.25" x14ac:dyDescent="0.2">
      <c r="A310" s="909" t="s">
        <v>3747</v>
      </c>
      <c r="B310" s="911" t="s">
        <v>3748</v>
      </c>
      <c r="C310" s="910">
        <f>'Series 2700 Input'!J310</f>
        <v>0</v>
      </c>
      <c r="D310" s="562" t="s">
        <v>30</v>
      </c>
      <c r="E310" s="812">
        <v>78.790000000000006</v>
      </c>
      <c r="F310" s="812">
        <v>204.91</v>
      </c>
      <c r="G310" s="812">
        <v>204.91</v>
      </c>
      <c r="H310" s="813">
        <f t="shared" si="84"/>
        <v>0</v>
      </c>
      <c r="I310" s="814">
        <v>50</v>
      </c>
      <c r="J310" s="814">
        <v>50</v>
      </c>
      <c r="K310" s="814">
        <v>50</v>
      </c>
      <c r="L310" s="814">
        <f t="shared" si="85"/>
        <v>0</v>
      </c>
      <c r="M310" s="812">
        <v>781.12</v>
      </c>
      <c r="N310" s="812">
        <v>781.12</v>
      </c>
      <c r="O310" s="812">
        <v>781.12</v>
      </c>
      <c r="P310" s="813">
        <f t="shared" si="86"/>
        <v>0</v>
      </c>
      <c r="Q310" s="817">
        <v>100</v>
      </c>
      <c r="R310" s="817">
        <v>100</v>
      </c>
      <c r="S310" s="817">
        <v>100</v>
      </c>
      <c r="T310" s="814">
        <f t="shared" si="87"/>
        <v>0</v>
      </c>
      <c r="U310" s="813">
        <v>625.45000000000005</v>
      </c>
      <c r="V310" s="813">
        <v>625.45000000000005</v>
      </c>
      <c r="W310" s="813">
        <v>566.77</v>
      </c>
      <c r="X310" s="813">
        <f t="shared" si="88"/>
        <v>0</v>
      </c>
      <c r="Y310" s="814">
        <v>270</v>
      </c>
      <c r="Z310" s="814">
        <v>270</v>
      </c>
      <c r="AA310" s="814">
        <v>270</v>
      </c>
      <c r="AB310" s="814">
        <f t="shared" si="89"/>
        <v>0</v>
      </c>
    </row>
    <row r="311" spans="1:28" x14ac:dyDescent="0.2">
      <c r="A311" s="909"/>
      <c r="B311" s="911"/>
      <c r="C311" s="910">
        <f>'Series 2700 Input'!J311</f>
        <v>0</v>
      </c>
      <c r="D311" s="562"/>
      <c r="E311" s="812"/>
      <c r="F311" s="812"/>
      <c r="G311" s="812"/>
      <c r="H311" s="813"/>
      <c r="I311" s="814"/>
      <c r="J311" s="814"/>
      <c r="K311" s="814"/>
      <c r="L311" s="814"/>
      <c r="M311" s="812"/>
      <c r="N311" s="812"/>
      <c r="O311" s="812"/>
      <c r="P311" s="813"/>
      <c r="Q311" s="817"/>
      <c r="R311" s="817"/>
      <c r="S311" s="817"/>
      <c r="T311" s="814"/>
      <c r="U311" s="813"/>
      <c r="V311" s="813"/>
      <c r="W311" s="813"/>
      <c r="X311" s="813"/>
      <c r="Y311" s="814"/>
      <c r="Z311" s="814"/>
      <c r="AA311" s="814"/>
      <c r="AB311" s="814"/>
    </row>
    <row r="312" spans="1:28" x14ac:dyDescent="0.2">
      <c r="A312" s="907"/>
      <c r="B312" s="586" t="s">
        <v>3515</v>
      </c>
      <c r="C312" s="908">
        <f>'Series 2700 Input'!J312</f>
        <v>0</v>
      </c>
      <c r="D312" s="587"/>
      <c r="E312" s="635" t="s">
        <v>803</v>
      </c>
      <c r="F312" s="589" t="s">
        <v>804</v>
      </c>
      <c r="G312" s="635" t="s">
        <v>486</v>
      </c>
      <c r="H312" s="905"/>
      <c r="I312" s="635" t="s">
        <v>803</v>
      </c>
      <c r="J312" s="589" t="s">
        <v>804</v>
      </c>
      <c r="K312" s="635" t="s">
        <v>486</v>
      </c>
      <c r="L312" s="905"/>
      <c r="M312" s="635" t="s">
        <v>803</v>
      </c>
      <c r="N312" s="589" t="s">
        <v>804</v>
      </c>
      <c r="O312" s="635" t="s">
        <v>486</v>
      </c>
      <c r="P312" s="905"/>
      <c r="Q312" s="634" t="s">
        <v>803</v>
      </c>
      <c r="R312" s="588" t="s">
        <v>804</v>
      </c>
      <c r="S312" s="634" t="s">
        <v>486</v>
      </c>
      <c r="T312" s="905"/>
      <c r="U312" s="635" t="s">
        <v>803</v>
      </c>
      <c r="V312" s="589" t="s">
        <v>804</v>
      </c>
      <c r="W312" s="635" t="s">
        <v>486</v>
      </c>
      <c r="X312" s="905"/>
      <c r="Y312" s="635" t="s">
        <v>803</v>
      </c>
      <c r="Z312" s="589" t="s">
        <v>804</v>
      </c>
      <c r="AA312" s="635" t="s">
        <v>486</v>
      </c>
      <c r="AB312" s="905"/>
    </row>
    <row r="313" spans="1:28" x14ac:dyDescent="0.2">
      <c r="A313" s="909"/>
      <c r="B313" s="597"/>
      <c r="C313" s="562">
        <f>'Series 2700 Input'!J313</f>
        <v>0</v>
      </c>
      <c r="D313" s="562"/>
      <c r="E313" s="812"/>
      <c r="F313" s="812"/>
      <c r="G313" s="812"/>
      <c r="H313" s="813"/>
      <c r="I313" s="814"/>
      <c r="J313" s="814"/>
      <c r="K313" s="814"/>
      <c r="L313" s="814"/>
      <c r="M313" s="812"/>
      <c r="N313" s="812"/>
      <c r="O313" s="812"/>
      <c r="P313" s="813"/>
      <c r="Q313" s="817"/>
      <c r="R313" s="817"/>
      <c r="S313" s="817"/>
      <c r="T313" s="814"/>
      <c r="U313" s="813"/>
      <c r="V313" s="813"/>
      <c r="W313" s="813"/>
      <c r="X313" s="813"/>
      <c r="Y313" s="814"/>
      <c r="Z313" s="814"/>
      <c r="AA313" s="814"/>
      <c r="AB313" s="814"/>
    </row>
    <row r="314" spans="1:28" ht="25.5" x14ac:dyDescent="0.2">
      <c r="A314" s="909" t="s">
        <v>3749</v>
      </c>
      <c r="B314" s="911" t="s">
        <v>3750</v>
      </c>
      <c r="C314" s="910">
        <f>'Series 2700 Input'!J314</f>
        <v>0</v>
      </c>
      <c r="D314" s="562" t="s">
        <v>30</v>
      </c>
      <c r="E314" s="812">
        <v>126.58</v>
      </c>
      <c r="F314" s="812">
        <v>107.93</v>
      </c>
      <c r="G314" s="812">
        <v>107.93</v>
      </c>
      <c r="H314" s="813">
        <f t="shared" si="84"/>
        <v>0</v>
      </c>
      <c r="I314" s="814">
        <v>50</v>
      </c>
      <c r="J314" s="814">
        <v>50</v>
      </c>
      <c r="K314" s="814">
        <v>50</v>
      </c>
      <c r="L314" s="814">
        <f t="shared" si="85"/>
        <v>0</v>
      </c>
      <c r="M314" s="812">
        <v>50.1</v>
      </c>
      <c r="N314" s="812">
        <v>50.1</v>
      </c>
      <c r="O314" s="812">
        <v>50.1</v>
      </c>
      <c r="P314" s="813">
        <f t="shared" si="86"/>
        <v>0</v>
      </c>
      <c r="Q314" s="817">
        <v>25</v>
      </c>
      <c r="R314" s="817">
        <v>25</v>
      </c>
      <c r="S314" s="817">
        <v>25</v>
      </c>
      <c r="T314" s="814">
        <f t="shared" si="87"/>
        <v>0</v>
      </c>
      <c r="U314" s="813">
        <v>84.55</v>
      </c>
      <c r="V314" s="813">
        <v>84.55</v>
      </c>
      <c r="W314" s="813">
        <v>75.05</v>
      </c>
      <c r="X314" s="813">
        <f t="shared" si="88"/>
        <v>0</v>
      </c>
      <c r="Y314" s="814">
        <v>45</v>
      </c>
      <c r="Z314" s="814">
        <v>40</v>
      </c>
      <c r="AA314" s="814">
        <v>40</v>
      </c>
      <c r="AB314" s="814">
        <f t="shared" si="89"/>
        <v>0</v>
      </c>
    </row>
    <row r="315" spans="1:28" x14ac:dyDescent="0.2">
      <c r="A315" s="909"/>
      <c r="B315" s="911"/>
      <c r="C315" s="910">
        <f>'Series 2700 Input'!J315</f>
        <v>0</v>
      </c>
      <c r="D315" s="562"/>
      <c r="E315" s="812"/>
      <c r="F315" s="812"/>
      <c r="G315" s="812"/>
      <c r="H315" s="813"/>
      <c r="I315" s="814"/>
      <c r="J315" s="814"/>
      <c r="K315" s="814"/>
      <c r="L315" s="814"/>
      <c r="M315" s="812"/>
      <c r="N315" s="812"/>
      <c r="O315" s="812"/>
      <c r="P315" s="813"/>
      <c r="Q315" s="817"/>
      <c r="R315" s="817"/>
      <c r="S315" s="817"/>
      <c r="T315" s="814"/>
      <c r="U315" s="813"/>
      <c r="V315" s="813"/>
      <c r="W315" s="813"/>
      <c r="X315" s="813"/>
      <c r="Y315" s="814"/>
      <c r="Z315" s="814"/>
      <c r="AA315" s="814"/>
      <c r="AB315" s="814"/>
    </row>
    <row r="316" spans="1:28" ht="25.5" x14ac:dyDescent="0.2">
      <c r="A316" s="909" t="s">
        <v>3751</v>
      </c>
      <c r="B316" s="911" t="s">
        <v>3752</v>
      </c>
      <c r="C316" s="910">
        <f>'Series 2700 Input'!J316</f>
        <v>0</v>
      </c>
      <c r="D316" s="562" t="s">
        <v>30</v>
      </c>
      <c r="E316" s="812">
        <v>151.77000000000001</v>
      </c>
      <c r="F316" s="812">
        <v>128.08000000000001</v>
      </c>
      <c r="G316" s="812">
        <v>128.08000000000001</v>
      </c>
      <c r="H316" s="813">
        <f t="shared" si="84"/>
        <v>0</v>
      </c>
      <c r="I316" s="814">
        <v>50</v>
      </c>
      <c r="J316" s="814">
        <v>50</v>
      </c>
      <c r="K316" s="814">
        <v>50</v>
      </c>
      <c r="L316" s="814">
        <f t="shared" si="85"/>
        <v>0</v>
      </c>
      <c r="M316" s="812">
        <v>69.09</v>
      </c>
      <c r="N316" s="812">
        <v>69.09</v>
      </c>
      <c r="O316" s="812">
        <v>69.09</v>
      </c>
      <c r="P316" s="813">
        <f t="shared" si="86"/>
        <v>0</v>
      </c>
      <c r="Q316" s="817">
        <v>30</v>
      </c>
      <c r="R316" s="817">
        <v>30</v>
      </c>
      <c r="S316" s="817">
        <v>30</v>
      </c>
      <c r="T316" s="814">
        <f t="shared" si="87"/>
        <v>0</v>
      </c>
      <c r="U316" s="813">
        <v>132.27000000000001</v>
      </c>
      <c r="V316" s="813">
        <v>132.27000000000001</v>
      </c>
      <c r="W316" s="813">
        <v>118.43</v>
      </c>
      <c r="X316" s="813">
        <f t="shared" si="88"/>
        <v>0</v>
      </c>
      <c r="Y316" s="814">
        <v>50</v>
      </c>
      <c r="Z316" s="814">
        <v>45</v>
      </c>
      <c r="AA316" s="814">
        <v>45</v>
      </c>
      <c r="AB316" s="814">
        <f t="shared" si="89"/>
        <v>0</v>
      </c>
    </row>
    <row r="317" spans="1:28" x14ac:dyDescent="0.2">
      <c r="A317" s="909"/>
      <c r="B317" s="911"/>
      <c r="C317" s="910">
        <f>'Series 2700 Input'!J317</f>
        <v>0</v>
      </c>
      <c r="D317" s="562"/>
      <c r="E317" s="812"/>
      <c r="F317" s="812"/>
      <c r="G317" s="812"/>
      <c r="H317" s="813"/>
      <c r="I317" s="814"/>
      <c r="J317" s="814"/>
      <c r="K317" s="814"/>
      <c r="L317" s="814"/>
      <c r="M317" s="812"/>
      <c r="N317" s="812"/>
      <c r="O317" s="812"/>
      <c r="P317" s="813"/>
      <c r="Q317" s="817"/>
      <c r="R317" s="817"/>
      <c r="S317" s="817"/>
      <c r="T317" s="814"/>
      <c r="U317" s="813"/>
      <c r="V317" s="813"/>
      <c r="W317" s="813"/>
      <c r="X317" s="813"/>
      <c r="Y317" s="814"/>
      <c r="Z317" s="814"/>
      <c r="AA317" s="814"/>
      <c r="AB317" s="814"/>
    </row>
    <row r="318" spans="1:28" ht="25.5" x14ac:dyDescent="0.2">
      <c r="A318" s="909" t="s">
        <v>3753</v>
      </c>
      <c r="B318" s="911" t="s">
        <v>3754</v>
      </c>
      <c r="C318" s="910">
        <f>'Series 2700 Input'!J318</f>
        <v>0</v>
      </c>
      <c r="D318" s="562" t="s">
        <v>30</v>
      </c>
      <c r="E318" s="812">
        <v>181.39</v>
      </c>
      <c r="F318" s="812">
        <v>150.31</v>
      </c>
      <c r="G318" s="812">
        <v>150.31</v>
      </c>
      <c r="H318" s="813">
        <f t="shared" si="84"/>
        <v>0</v>
      </c>
      <c r="I318" s="814">
        <v>50</v>
      </c>
      <c r="J318" s="814">
        <v>50</v>
      </c>
      <c r="K318" s="814">
        <v>50</v>
      </c>
      <c r="L318" s="814">
        <f t="shared" si="85"/>
        <v>0</v>
      </c>
      <c r="M318" s="812">
        <v>100.19</v>
      </c>
      <c r="N318" s="812">
        <v>100.19</v>
      </c>
      <c r="O318" s="812">
        <v>100.19</v>
      </c>
      <c r="P318" s="813">
        <f t="shared" si="86"/>
        <v>0</v>
      </c>
      <c r="Q318" s="817">
        <v>50</v>
      </c>
      <c r="R318" s="817">
        <v>50</v>
      </c>
      <c r="S318" s="817">
        <v>50</v>
      </c>
      <c r="T318" s="814">
        <f t="shared" si="87"/>
        <v>0</v>
      </c>
      <c r="U318" s="813">
        <v>193.64</v>
      </c>
      <c r="V318" s="813">
        <v>193.64</v>
      </c>
      <c r="W318" s="813">
        <v>174.22</v>
      </c>
      <c r="X318" s="813">
        <f t="shared" si="88"/>
        <v>0</v>
      </c>
      <c r="Y318" s="814">
        <v>65</v>
      </c>
      <c r="Z318" s="814">
        <v>60</v>
      </c>
      <c r="AA318" s="814">
        <v>60</v>
      </c>
      <c r="AB318" s="814">
        <f t="shared" si="89"/>
        <v>0</v>
      </c>
    </row>
    <row r="319" spans="1:28" x14ac:dyDescent="0.2">
      <c r="A319" s="909"/>
      <c r="B319" s="911"/>
      <c r="C319" s="910">
        <f>'Series 2700 Input'!J319</f>
        <v>0</v>
      </c>
      <c r="D319" s="562"/>
      <c r="E319" s="812"/>
      <c r="F319" s="812"/>
      <c r="G319" s="812"/>
      <c r="H319" s="813"/>
      <c r="I319" s="814"/>
      <c r="J319" s="814"/>
      <c r="K319" s="814"/>
      <c r="L319" s="814"/>
      <c r="M319" s="812"/>
      <c r="N319" s="812"/>
      <c r="O319" s="812"/>
      <c r="P319" s="813"/>
      <c r="Q319" s="817"/>
      <c r="R319" s="817"/>
      <c r="S319" s="817"/>
      <c r="T319" s="814"/>
      <c r="U319" s="813"/>
      <c r="V319" s="813"/>
      <c r="W319" s="813"/>
      <c r="X319" s="813"/>
      <c r="Y319" s="814"/>
      <c r="Z319" s="814"/>
      <c r="AA319" s="814"/>
      <c r="AB319" s="814"/>
    </row>
    <row r="320" spans="1:28" ht="25.5" x14ac:dyDescent="0.2">
      <c r="A320" s="909" t="s">
        <v>3755</v>
      </c>
      <c r="B320" s="911" t="s">
        <v>3756</v>
      </c>
      <c r="C320" s="910">
        <f>'Series 2700 Input'!J320</f>
        <v>0</v>
      </c>
      <c r="D320" s="562" t="s">
        <v>30</v>
      </c>
      <c r="E320" s="812">
        <v>259.98</v>
      </c>
      <c r="F320" s="812">
        <v>197.81</v>
      </c>
      <c r="G320" s="812">
        <v>197.81</v>
      </c>
      <c r="H320" s="813">
        <f t="shared" si="84"/>
        <v>0</v>
      </c>
      <c r="I320" s="814">
        <v>50</v>
      </c>
      <c r="J320" s="814">
        <v>50</v>
      </c>
      <c r="K320" s="814">
        <v>50</v>
      </c>
      <c r="L320" s="814">
        <f t="shared" si="85"/>
        <v>0</v>
      </c>
      <c r="M320" s="812">
        <v>186.58</v>
      </c>
      <c r="N320" s="812">
        <v>186.58</v>
      </c>
      <c r="O320" s="812">
        <v>186.58</v>
      </c>
      <c r="P320" s="813">
        <f t="shared" si="86"/>
        <v>0</v>
      </c>
      <c r="Q320" s="817">
        <v>85</v>
      </c>
      <c r="R320" s="817">
        <v>85</v>
      </c>
      <c r="S320" s="817">
        <v>85</v>
      </c>
      <c r="T320" s="814">
        <f t="shared" si="87"/>
        <v>0</v>
      </c>
      <c r="U320" s="813">
        <v>384.55</v>
      </c>
      <c r="V320" s="813">
        <v>384.55</v>
      </c>
      <c r="W320" s="813">
        <v>350.45</v>
      </c>
      <c r="X320" s="813">
        <f t="shared" si="88"/>
        <v>0</v>
      </c>
      <c r="Y320" s="814">
        <v>250</v>
      </c>
      <c r="Z320" s="814">
        <v>250</v>
      </c>
      <c r="AA320" s="814">
        <v>250</v>
      </c>
      <c r="AB320" s="814">
        <f t="shared" si="89"/>
        <v>0</v>
      </c>
    </row>
    <row r="321" spans="1:28" x14ac:dyDescent="0.2">
      <c r="A321" s="909"/>
      <c r="B321" s="911"/>
      <c r="C321" s="910">
        <f>'Series 2700 Input'!J321</f>
        <v>0</v>
      </c>
      <c r="D321" s="562"/>
      <c r="E321" s="812"/>
      <c r="F321" s="812"/>
      <c r="G321" s="812"/>
      <c r="H321" s="813"/>
      <c r="I321" s="814"/>
      <c r="J321" s="814"/>
      <c r="K321" s="814"/>
      <c r="L321" s="814"/>
      <c r="M321" s="812"/>
      <c r="N321" s="812"/>
      <c r="O321" s="812"/>
      <c r="P321" s="813"/>
      <c r="Q321" s="817"/>
      <c r="R321" s="817"/>
      <c r="S321" s="817"/>
      <c r="T321" s="814"/>
      <c r="U321" s="813"/>
      <c r="V321" s="813"/>
      <c r="W321" s="813"/>
      <c r="X321" s="813"/>
      <c r="Y321" s="814"/>
      <c r="Z321" s="814"/>
      <c r="AA321" s="814"/>
      <c r="AB321" s="814"/>
    </row>
    <row r="322" spans="1:28" ht="25.5" x14ac:dyDescent="0.2">
      <c r="A322" s="909" t="s">
        <v>3757</v>
      </c>
      <c r="B322" s="911" t="s">
        <v>3758</v>
      </c>
      <c r="C322" s="910">
        <f>'Series 2700 Input'!J322</f>
        <v>0</v>
      </c>
      <c r="D322" s="562" t="s">
        <v>30</v>
      </c>
      <c r="E322" s="812">
        <v>337.43</v>
      </c>
      <c r="F322" s="812">
        <v>237.96</v>
      </c>
      <c r="G322" s="812">
        <v>237.96</v>
      </c>
      <c r="H322" s="813">
        <f t="shared" si="84"/>
        <v>0</v>
      </c>
      <c r="I322" s="814">
        <v>50</v>
      </c>
      <c r="J322" s="814">
        <v>50</v>
      </c>
      <c r="K322" s="814">
        <v>50</v>
      </c>
      <c r="L322" s="814">
        <f t="shared" si="85"/>
        <v>0</v>
      </c>
      <c r="M322" s="812">
        <v>418.16</v>
      </c>
      <c r="N322" s="812">
        <v>418.16</v>
      </c>
      <c r="O322" s="812">
        <v>418.16</v>
      </c>
      <c r="P322" s="813">
        <f t="shared" si="86"/>
        <v>0</v>
      </c>
      <c r="Q322" s="817">
        <v>100</v>
      </c>
      <c r="R322" s="817">
        <v>100</v>
      </c>
      <c r="S322" s="817">
        <v>100</v>
      </c>
      <c r="T322" s="814">
        <f t="shared" si="87"/>
        <v>0</v>
      </c>
      <c r="U322" s="813">
        <v>575.45000000000005</v>
      </c>
      <c r="V322" s="813">
        <v>575.45000000000005</v>
      </c>
      <c r="W322" s="813">
        <v>521.32000000000005</v>
      </c>
      <c r="X322" s="813">
        <f t="shared" si="88"/>
        <v>0</v>
      </c>
      <c r="Y322" s="814">
        <v>270</v>
      </c>
      <c r="Z322" s="814">
        <v>270</v>
      </c>
      <c r="AA322" s="814">
        <v>270</v>
      </c>
      <c r="AB322" s="814">
        <f t="shared" si="89"/>
        <v>0</v>
      </c>
    </row>
    <row r="323" spans="1:28" x14ac:dyDescent="0.2">
      <c r="A323" s="909"/>
      <c r="B323" s="911"/>
      <c r="C323" s="910">
        <f>'Series 2700 Input'!J323</f>
        <v>0</v>
      </c>
      <c r="D323" s="562"/>
      <c r="E323" s="812"/>
      <c r="F323" s="812"/>
      <c r="G323" s="812"/>
      <c r="H323" s="813"/>
      <c r="I323" s="814"/>
      <c r="J323" s="814"/>
      <c r="K323" s="814"/>
      <c r="L323" s="814"/>
      <c r="M323" s="812"/>
      <c r="N323" s="812"/>
      <c r="O323" s="812"/>
      <c r="P323" s="813"/>
      <c r="Q323" s="817"/>
      <c r="R323" s="817"/>
      <c r="S323" s="817"/>
      <c r="T323" s="814"/>
      <c r="U323" s="813"/>
      <c r="V323" s="813"/>
      <c r="W323" s="813"/>
      <c r="X323" s="813"/>
      <c r="Y323" s="814"/>
      <c r="Z323" s="814"/>
      <c r="AA323" s="814"/>
      <c r="AB323" s="814"/>
    </row>
    <row r="324" spans="1:28" ht="38.25" x14ac:dyDescent="0.2">
      <c r="A324" s="909" t="s">
        <v>3759</v>
      </c>
      <c r="B324" s="911" t="s">
        <v>3760</v>
      </c>
      <c r="C324" s="910">
        <f>'Series 2700 Input'!J324</f>
        <v>0</v>
      </c>
      <c r="D324" s="562" t="s">
        <v>30</v>
      </c>
      <c r="E324" s="812">
        <v>136.16999999999999</v>
      </c>
      <c r="F324" s="812">
        <v>117.52</v>
      </c>
      <c r="G324" s="812">
        <v>117.52</v>
      </c>
      <c r="H324" s="813">
        <f t="shared" si="84"/>
        <v>0</v>
      </c>
      <c r="I324" s="814">
        <v>50</v>
      </c>
      <c r="J324" s="814">
        <v>50</v>
      </c>
      <c r="K324" s="814">
        <v>50</v>
      </c>
      <c r="L324" s="814">
        <f t="shared" si="85"/>
        <v>0</v>
      </c>
      <c r="M324" s="812">
        <v>59.17</v>
      </c>
      <c r="N324" s="812">
        <v>59.17</v>
      </c>
      <c r="O324" s="812">
        <v>59.17</v>
      </c>
      <c r="P324" s="813">
        <f t="shared" si="86"/>
        <v>0</v>
      </c>
      <c r="Q324" s="817">
        <v>25</v>
      </c>
      <c r="R324" s="817">
        <v>25</v>
      </c>
      <c r="S324" s="817">
        <v>25</v>
      </c>
      <c r="T324" s="814">
        <f t="shared" si="87"/>
        <v>0</v>
      </c>
      <c r="U324" s="813">
        <v>109.55</v>
      </c>
      <c r="V324" s="813">
        <v>109.55</v>
      </c>
      <c r="W324" s="813">
        <v>97.77</v>
      </c>
      <c r="X324" s="813">
        <f t="shared" si="88"/>
        <v>0</v>
      </c>
      <c r="Y324" s="814">
        <v>45</v>
      </c>
      <c r="Z324" s="814">
        <v>40</v>
      </c>
      <c r="AA324" s="814">
        <v>40</v>
      </c>
      <c r="AB324" s="814">
        <f t="shared" si="89"/>
        <v>0</v>
      </c>
    </row>
    <row r="325" spans="1:28" x14ac:dyDescent="0.2">
      <c r="A325" s="909"/>
      <c r="B325" s="911"/>
      <c r="C325" s="910">
        <f>'Series 2700 Input'!J325</f>
        <v>0</v>
      </c>
      <c r="D325" s="562"/>
      <c r="E325" s="812"/>
      <c r="F325" s="812"/>
      <c r="G325" s="812"/>
      <c r="H325" s="813"/>
      <c r="I325" s="814"/>
      <c r="J325" s="814"/>
      <c r="K325" s="814"/>
      <c r="L325" s="814"/>
      <c r="M325" s="812"/>
      <c r="N325" s="812"/>
      <c r="O325" s="812"/>
      <c r="P325" s="813"/>
      <c r="Q325" s="817"/>
      <c r="R325" s="817"/>
      <c r="S325" s="817"/>
      <c r="T325" s="814"/>
      <c r="U325" s="813"/>
      <c r="V325" s="813"/>
      <c r="W325" s="813"/>
      <c r="X325" s="813"/>
      <c r="Y325" s="814"/>
      <c r="Z325" s="814"/>
      <c r="AA325" s="814"/>
      <c r="AB325" s="814"/>
    </row>
    <row r="326" spans="1:28" ht="38.25" x14ac:dyDescent="0.2">
      <c r="A326" s="909" t="s">
        <v>3761</v>
      </c>
      <c r="B326" s="911" t="s">
        <v>3762</v>
      </c>
      <c r="C326" s="910">
        <f>'Series 2700 Input'!J326</f>
        <v>0</v>
      </c>
      <c r="D326" s="562" t="s">
        <v>30</v>
      </c>
      <c r="E326" s="812">
        <v>161.35</v>
      </c>
      <c r="F326" s="812">
        <v>137.66999999999999</v>
      </c>
      <c r="G326" s="812">
        <v>137.66999999999999</v>
      </c>
      <c r="H326" s="813">
        <f t="shared" si="84"/>
        <v>0</v>
      </c>
      <c r="I326" s="814">
        <v>50</v>
      </c>
      <c r="J326" s="814">
        <v>50</v>
      </c>
      <c r="K326" s="814">
        <v>50</v>
      </c>
      <c r="L326" s="814">
        <f t="shared" si="85"/>
        <v>0</v>
      </c>
      <c r="M326" s="812">
        <v>93.29</v>
      </c>
      <c r="N326" s="812">
        <v>93.29</v>
      </c>
      <c r="O326" s="812">
        <v>93.29</v>
      </c>
      <c r="P326" s="813">
        <f t="shared" si="86"/>
        <v>0</v>
      </c>
      <c r="Q326" s="817">
        <v>30</v>
      </c>
      <c r="R326" s="817">
        <v>30</v>
      </c>
      <c r="S326" s="817">
        <v>30</v>
      </c>
      <c r="T326" s="814">
        <f t="shared" si="87"/>
        <v>0</v>
      </c>
      <c r="U326" s="813">
        <v>157.27000000000001</v>
      </c>
      <c r="V326" s="813">
        <v>157.27000000000001</v>
      </c>
      <c r="W326" s="813">
        <v>141.15</v>
      </c>
      <c r="X326" s="813">
        <f t="shared" si="88"/>
        <v>0</v>
      </c>
      <c r="Y326" s="814">
        <v>50</v>
      </c>
      <c r="Z326" s="814">
        <v>45</v>
      </c>
      <c r="AA326" s="814">
        <v>45</v>
      </c>
      <c r="AB326" s="814">
        <f t="shared" si="89"/>
        <v>0</v>
      </c>
    </row>
    <row r="327" spans="1:28" x14ac:dyDescent="0.2">
      <c r="A327" s="909"/>
      <c r="B327" s="911"/>
      <c r="C327" s="910">
        <f>'Series 2700 Input'!J327</f>
        <v>0</v>
      </c>
      <c r="D327" s="562"/>
      <c r="E327" s="812"/>
      <c r="F327" s="812"/>
      <c r="G327" s="812"/>
      <c r="H327" s="813"/>
      <c r="I327" s="814"/>
      <c r="J327" s="814"/>
      <c r="K327" s="814"/>
      <c r="L327" s="814"/>
      <c r="M327" s="812"/>
      <c r="N327" s="812"/>
      <c r="O327" s="812"/>
      <c r="P327" s="813"/>
      <c r="Q327" s="817"/>
      <c r="R327" s="817"/>
      <c r="S327" s="817"/>
      <c r="T327" s="814"/>
      <c r="U327" s="813"/>
      <c r="V327" s="813"/>
      <c r="W327" s="813"/>
      <c r="X327" s="813"/>
      <c r="Y327" s="814"/>
      <c r="Z327" s="814"/>
      <c r="AA327" s="814"/>
      <c r="AB327" s="814"/>
    </row>
    <row r="328" spans="1:28" ht="38.25" x14ac:dyDescent="0.2">
      <c r="A328" s="909" t="s">
        <v>3763</v>
      </c>
      <c r="B328" s="911" t="s">
        <v>3764</v>
      </c>
      <c r="C328" s="910">
        <f>'Series 2700 Input'!J328</f>
        <v>0</v>
      </c>
      <c r="D328" s="562" t="s">
        <v>30</v>
      </c>
      <c r="E328" s="812">
        <v>190.99</v>
      </c>
      <c r="F328" s="812">
        <v>159.9</v>
      </c>
      <c r="G328" s="812">
        <v>159.9</v>
      </c>
      <c r="H328" s="813">
        <f t="shared" si="84"/>
        <v>0</v>
      </c>
      <c r="I328" s="814">
        <v>50</v>
      </c>
      <c r="J328" s="814">
        <v>50</v>
      </c>
      <c r="K328" s="814">
        <v>50</v>
      </c>
      <c r="L328" s="814">
        <f t="shared" si="85"/>
        <v>0</v>
      </c>
      <c r="M328" s="812">
        <v>148.59</v>
      </c>
      <c r="N328" s="812">
        <v>148.59</v>
      </c>
      <c r="O328" s="812">
        <v>148.59</v>
      </c>
      <c r="P328" s="813">
        <f t="shared" si="86"/>
        <v>0</v>
      </c>
      <c r="Q328" s="817">
        <v>50</v>
      </c>
      <c r="R328" s="817">
        <v>50</v>
      </c>
      <c r="S328" s="817">
        <v>50</v>
      </c>
      <c r="T328" s="814">
        <f t="shared" si="87"/>
        <v>0</v>
      </c>
      <c r="U328" s="813">
        <v>245.91</v>
      </c>
      <c r="V328" s="813">
        <v>245.91</v>
      </c>
      <c r="W328" s="813">
        <v>221.74</v>
      </c>
      <c r="X328" s="813">
        <f t="shared" si="88"/>
        <v>0</v>
      </c>
      <c r="Y328" s="814">
        <v>65</v>
      </c>
      <c r="Z328" s="814">
        <v>60</v>
      </c>
      <c r="AA328" s="814">
        <v>60</v>
      </c>
      <c r="AB328" s="814">
        <f t="shared" si="89"/>
        <v>0</v>
      </c>
    </row>
    <row r="329" spans="1:28" x14ac:dyDescent="0.2">
      <c r="A329" s="909"/>
      <c r="B329" s="911"/>
      <c r="C329" s="910">
        <f>'Series 2700 Input'!J329</f>
        <v>0</v>
      </c>
      <c r="D329" s="562"/>
      <c r="E329" s="812"/>
      <c r="F329" s="812"/>
      <c r="G329" s="812"/>
      <c r="H329" s="813"/>
      <c r="I329" s="814"/>
      <c r="J329" s="814"/>
      <c r="K329" s="814"/>
      <c r="L329" s="814"/>
      <c r="M329" s="812"/>
      <c r="N329" s="812"/>
      <c r="O329" s="812"/>
      <c r="P329" s="813"/>
      <c r="Q329" s="817"/>
      <c r="R329" s="817"/>
      <c r="S329" s="817"/>
      <c r="T329" s="814"/>
      <c r="U329" s="813"/>
      <c r="V329" s="813"/>
      <c r="W329" s="813"/>
      <c r="X329" s="813"/>
      <c r="Y329" s="814"/>
      <c r="Z329" s="814"/>
      <c r="AA329" s="814"/>
      <c r="AB329" s="814"/>
    </row>
    <row r="330" spans="1:28" ht="38.25" x14ac:dyDescent="0.2">
      <c r="A330" s="909" t="s">
        <v>3765</v>
      </c>
      <c r="B330" s="911" t="s">
        <v>3766</v>
      </c>
      <c r="C330" s="910">
        <f>'Series 2700 Input'!J330</f>
        <v>0</v>
      </c>
      <c r="D330" s="562" t="s">
        <v>30</v>
      </c>
      <c r="E330" s="812">
        <v>269.58</v>
      </c>
      <c r="F330" s="812">
        <v>207.39</v>
      </c>
      <c r="G330" s="812">
        <v>207.39</v>
      </c>
      <c r="H330" s="813">
        <f t="shared" si="84"/>
        <v>0</v>
      </c>
      <c r="I330" s="814">
        <v>50</v>
      </c>
      <c r="J330" s="814">
        <v>50</v>
      </c>
      <c r="K330" s="814">
        <v>50</v>
      </c>
      <c r="L330" s="814">
        <f t="shared" si="85"/>
        <v>0</v>
      </c>
      <c r="M330" s="812">
        <v>404.36</v>
      </c>
      <c r="N330" s="812">
        <v>404.36</v>
      </c>
      <c r="O330" s="812">
        <v>404.36</v>
      </c>
      <c r="P330" s="813">
        <f t="shared" si="86"/>
        <v>0</v>
      </c>
      <c r="Q330" s="817">
        <v>85</v>
      </c>
      <c r="R330" s="817">
        <v>85</v>
      </c>
      <c r="S330" s="817">
        <v>85</v>
      </c>
      <c r="T330" s="814">
        <f t="shared" si="87"/>
        <v>0</v>
      </c>
      <c r="U330" s="813">
        <v>443.64</v>
      </c>
      <c r="V330" s="813">
        <v>443.64</v>
      </c>
      <c r="W330" s="813">
        <v>404.38</v>
      </c>
      <c r="X330" s="813">
        <f t="shared" si="88"/>
        <v>0</v>
      </c>
      <c r="Y330" s="814">
        <v>250</v>
      </c>
      <c r="Z330" s="814">
        <v>250</v>
      </c>
      <c r="AA330" s="814">
        <v>250</v>
      </c>
      <c r="AB330" s="814">
        <f t="shared" si="89"/>
        <v>0</v>
      </c>
    </row>
    <row r="331" spans="1:28" x14ac:dyDescent="0.2">
      <c r="A331" s="909"/>
      <c r="B331" s="911"/>
      <c r="C331" s="910">
        <f>'Series 2700 Input'!J331</f>
        <v>0</v>
      </c>
      <c r="D331" s="562"/>
      <c r="E331" s="812"/>
      <c r="F331" s="812"/>
      <c r="G331" s="812"/>
      <c r="H331" s="813"/>
      <c r="I331" s="814"/>
      <c r="J331" s="814"/>
      <c r="K331" s="814"/>
      <c r="L331" s="814"/>
      <c r="M331" s="812"/>
      <c r="N331" s="812"/>
      <c r="O331" s="812"/>
      <c r="P331" s="813"/>
      <c r="Q331" s="817"/>
      <c r="R331" s="817"/>
      <c r="S331" s="817"/>
      <c r="T331" s="814"/>
      <c r="U331" s="813"/>
      <c r="V331" s="813"/>
      <c r="W331" s="813"/>
      <c r="X331" s="813"/>
      <c r="Y331" s="814"/>
      <c r="Z331" s="814"/>
      <c r="AA331" s="814"/>
      <c r="AB331" s="814"/>
    </row>
    <row r="332" spans="1:28" ht="38.25" x14ac:dyDescent="0.2">
      <c r="A332" s="909" t="s">
        <v>3767</v>
      </c>
      <c r="B332" s="911" t="s">
        <v>3768</v>
      </c>
      <c r="C332" s="910">
        <f>'Series 2700 Input'!J332</f>
        <v>0</v>
      </c>
      <c r="D332" s="562" t="s">
        <v>30</v>
      </c>
      <c r="E332" s="812">
        <v>347.02</v>
      </c>
      <c r="F332" s="812">
        <v>247.54</v>
      </c>
      <c r="G332" s="812">
        <v>247.54</v>
      </c>
      <c r="H332" s="813">
        <f t="shared" si="84"/>
        <v>0</v>
      </c>
      <c r="I332" s="814">
        <v>50</v>
      </c>
      <c r="J332" s="814">
        <v>50</v>
      </c>
      <c r="K332" s="814">
        <v>50</v>
      </c>
      <c r="L332" s="814">
        <f t="shared" si="85"/>
        <v>0</v>
      </c>
      <c r="M332" s="812">
        <v>781.12</v>
      </c>
      <c r="N332" s="812">
        <v>781.12</v>
      </c>
      <c r="O332" s="812">
        <v>781.12</v>
      </c>
      <c r="P332" s="813">
        <f t="shared" si="86"/>
        <v>0</v>
      </c>
      <c r="Q332" s="817">
        <v>100</v>
      </c>
      <c r="R332" s="817">
        <v>100</v>
      </c>
      <c r="S332" s="817">
        <v>100</v>
      </c>
      <c r="T332" s="814">
        <f t="shared" si="87"/>
        <v>0</v>
      </c>
      <c r="U332" s="813">
        <v>661.82</v>
      </c>
      <c r="V332" s="813">
        <v>661.82</v>
      </c>
      <c r="W332" s="813">
        <v>603.14</v>
      </c>
      <c r="X332" s="813">
        <f t="shared" si="88"/>
        <v>0</v>
      </c>
      <c r="Y332" s="814">
        <v>270</v>
      </c>
      <c r="Z332" s="814">
        <v>270</v>
      </c>
      <c r="AA332" s="814">
        <v>270</v>
      </c>
      <c r="AB332" s="814">
        <f t="shared" si="89"/>
        <v>0</v>
      </c>
    </row>
    <row r="333" spans="1:28" x14ac:dyDescent="0.2">
      <c r="A333" s="909"/>
      <c r="B333" s="911"/>
      <c r="C333" s="910">
        <f>'Series 2700 Input'!J333</f>
        <v>0</v>
      </c>
      <c r="D333" s="562"/>
      <c r="E333" s="812"/>
      <c r="F333" s="812"/>
      <c r="G333" s="812"/>
      <c r="H333" s="813"/>
      <c r="I333" s="814"/>
      <c r="J333" s="814"/>
      <c r="K333" s="814"/>
      <c r="L333" s="814"/>
      <c r="M333" s="812"/>
      <c r="N333" s="812"/>
      <c r="O333" s="812"/>
      <c r="P333" s="813"/>
      <c r="Q333" s="817"/>
      <c r="R333" s="817"/>
      <c r="S333" s="817"/>
      <c r="T333" s="814"/>
      <c r="U333" s="813"/>
      <c r="V333" s="813"/>
      <c r="W333" s="813"/>
      <c r="X333" s="813"/>
      <c r="Y333" s="814"/>
      <c r="Z333" s="814"/>
      <c r="AA333" s="814"/>
      <c r="AB333" s="814"/>
    </row>
    <row r="334" spans="1:28" x14ac:dyDescent="0.2">
      <c r="A334" s="907"/>
      <c r="B334" s="586" t="s">
        <v>3536</v>
      </c>
      <c r="C334" s="908">
        <f>'Series 2700 Input'!J334</f>
        <v>0</v>
      </c>
      <c r="D334" s="587"/>
      <c r="E334" s="635" t="s">
        <v>803</v>
      </c>
      <c r="F334" s="589" t="s">
        <v>804</v>
      </c>
      <c r="G334" s="635" t="s">
        <v>486</v>
      </c>
      <c r="H334" s="905"/>
      <c r="I334" s="635" t="s">
        <v>803</v>
      </c>
      <c r="J334" s="589" t="s">
        <v>804</v>
      </c>
      <c r="K334" s="635" t="s">
        <v>486</v>
      </c>
      <c r="L334" s="905"/>
      <c r="M334" s="635" t="s">
        <v>803</v>
      </c>
      <c r="N334" s="589" t="s">
        <v>804</v>
      </c>
      <c r="O334" s="635" t="s">
        <v>486</v>
      </c>
      <c r="P334" s="905"/>
      <c r="Q334" s="634" t="s">
        <v>803</v>
      </c>
      <c r="R334" s="588" t="s">
        <v>804</v>
      </c>
      <c r="S334" s="634" t="s">
        <v>486</v>
      </c>
      <c r="T334" s="905"/>
      <c r="U334" s="635" t="s">
        <v>803</v>
      </c>
      <c r="V334" s="589" t="s">
        <v>804</v>
      </c>
      <c r="W334" s="635" t="s">
        <v>486</v>
      </c>
      <c r="X334" s="905"/>
      <c r="Y334" s="635" t="s">
        <v>803</v>
      </c>
      <c r="Z334" s="589" t="s">
        <v>804</v>
      </c>
      <c r="AA334" s="635" t="s">
        <v>486</v>
      </c>
      <c r="AB334" s="905"/>
    </row>
    <row r="335" spans="1:28" x14ac:dyDescent="0.2">
      <c r="A335" s="909"/>
      <c r="B335" s="596"/>
      <c r="C335" s="910">
        <f>'Series 2700 Input'!J335</f>
        <v>0</v>
      </c>
      <c r="D335" s="562"/>
      <c r="E335" s="812"/>
      <c r="F335" s="812"/>
      <c r="G335" s="812"/>
      <c r="H335" s="813"/>
      <c r="I335" s="814"/>
      <c r="J335" s="814"/>
      <c r="K335" s="814"/>
      <c r="L335" s="814"/>
      <c r="M335" s="812"/>
      <c r="N335" s="812"/>
      <c r="O335" s="812"/>
      <c r="P335" s="813"/>
      <c r="Q335" s="817"/>
      <c r="R335" s="817"/>
      <c r="S335" s="817"/>
      <c r="T335" s="814"/>
      <c r="U335" s="813"/>
      <c r="V335" s="813"/>
      <c r="W335" s="813"/>
      <c r="X335" s="813"/>
      <c r="Y335" s="814"/>
      <c r="Z335" s="814"/>
      <c r="AA335" s="814"/>
      <c r="AB335" s="814"/>
    </row>
    <row r="336" spans="1:28" ht="25.5" x14ac:dyDescent="0.2">
      <c r="A336" s="909" t="s">
        <v>3769</v>
      </c>
      <c r="B336" s="911" t="s">
        <v>3770</v>
      </c>
      <c r="C336" s="910">
        <f>'Series 2700 Input'!J336</f>
        <v>0</v>
      </c>
      <c r="D336" s="562" t="s">
        <v>30</v>
      </c>
      <c r="E336" s="812">
        <v>406.37</v>
      </c>
      <c r="F336" s="812">
        <v>406.37</v>
      </c>
      <c r="G336" s="812">
        <v>406.37</v>
      </c>
      <c r="H336" s="813">
        <f t="shared" si="84"/>
        <v>0</v>
      </c>
      <c r="I336" s="814">
        <v>50</v>
      </c>
      <c r="J336" s="814">
        <v>50</v>
      </c>
      <c r="K336" s="814">
        <v>50</v>
      </c>
      <c r="L336" s="814">
        <f t="shared" si="85"/>
        <v>0</v>
      </c>
      <c r="M336" s="812">
        <v>50.1</v>
      </c>
      <c r="N336" s="812">
        <v>50.1</v>
      </c>
      <c r="O336" s="812">
        <v>50.1</v>
      </c>
      <c r="P336" s="813">
        <f t="shared" si="86"/>
        <v>0</v>
      </c>
      <c r="Q336" s="817">
        <v>25</v>
      </c>
      <c r="R336" s="817">
        <v>25</v>
      </c>
      <c r="S336" s="817">
        <v>25</v>
      </c>
      <c r="T336" s="814">
        <f t="shared" si="87"/>
        <v>0</v>
      </c>
      <c r="U336" s="813">
        <v>48.18</v>
      </c>
      <c r="V336" s="813">
        <v>48.18</v>
      </c>
      <c r="W336" s="813">
        <v>41.98</v>
      </c>
      <c r="X336" s="813">
        <f t="shared" si="88"/>
        <v>0</v>
      </c>
      <c r="Y336" s="814">
        <v>45</v>
      </c>
      <c r="Z336" s="814">
        <v>40</v>
      </c>
      <c r="AA336" s="814">
        <v>40</v>
      </c>
      <c r="AB336" s="814">
        <f t="shared" si="89"/>
        <v>0</v>
      </c>
    </row>
    <row r="337" spans="1:28" x14ac:dyDescent="0.2">
      <c r="A337" s="909"/>
      <c r="B337" s="596"/>
      <c r="C337" s="330">
        <f>'Series 2700 Input'!J337</f>
        <v>0</v>
      </c>
      <c r="D337" s="562"/>
      <c r="E337" s="812"/>
      <c r="F337" s="812"/>
      <c r="G337" s="812"/>
      <c r="H337" s="813"/>
      <c r="I337" s="814"/>
      <c r="J337" s="814"/>
      <c r="K337" s="814"/>
      <c r="L337" s="814"/>
      <c r="M337" s="812"/>
      <c r="N337" s="812"/>
      <c r="O337" s="812"/>
      <c r="P337" s="813"/>
      <c r="Q337" s="817"/>
      <c r="R337" s="817"/>
      <c r="S337" s="817"/>
      <c r="T337" s="814"/>
      <c r="U337" s="813"/>
      <c r="V337" s="813"/>
      <c r="W337" s="813"/>
      <c r="X337" s="813"/>
      <c r="Y337" s="814"/>
      <c r="Z337" s="814"/>
      <c r="AA337" s="814"/>
      <c r="AB337" s="814"/>
    </row>
    <row r="338" spans="1:28" ht="25.5" x14ac:dyDescent="0.2">
      <c r="A338" s="909" t="s">
        <v>3771</v>
      </c>
      <c r="B338" s="911" t="s">
        <v>3772</v>
      </c>
      <c r="C338" s="910">
        <f>'Series 2700 Input'!J338</f>
        <v>0</v>
      </c>
      <c r="D338" s="562" t="s">
        <v>30</v>
      </c>
      <c r="E338" s="812">
        <v>418.22</v>
      </c>
      <c r="F338" s="812">
        <v>418.22</v>
      </c>
      <c r="G338" s="812">
        <v>418.22</v>
      </c>
      <c r="H338" s="813">
        <f t="shared" si="84"/>
        <v>0</v>
      </c>
      <c r="I338" s="814">
        <v>50</v>
      </c>
      <c r="J338" s="814">
        <v>50</v>
      </c>
      <c r="K338" s="814">
        <v>50</v>
      </c>
      <c r="L338" s="814">
        <f t="shared" si="85"/>
        <v>0</v>
      </c>
      <c r="M338" s="812">
        <v>69.09</v>
      </c>
      <c r="N338" s="812">
        <v>69.09</v>
      </c>
      <c r="O338" s="812">
        <v>69.09</v>
      </c>
      <c r="P338" s="813">
        <f t="shared" si="86"/>
        <v>0</v>
      </c>
      <c r="Q338" s="817">
        <v>30</v>
      </c>
      <c r="R338" s="817">
        <v>30</v>
      </c>
      <c r="S338" s="817">
        <v>30</v>
      </c>
      <c r="T338" s="814">
        <f t="shared" si="87"/>
        <v>0</v>
      </c>
      <c r="U338" s="813">
        <v>82.27</v>
      </c>
      <c r="V338" s="813">
        <v>82.27</v>
      </c>
      <c r="W338" s="813">
        <v>72.97</v>
      </c>
      <c r="X338" s="813">
        <f t="shared" si="88"/>
        <v>0</v>
      </c>
      <c r="Y338" s="814">
        <v>50</v>
      </c>
      <c r="Z338" s="814">
        <v>45</v>
      </c>
      <c r="AA338" s="814">
        <v>45</v>
      </c>
      <c r="AB338" s="814">
        <f t="shared" si="89"/>
        <v>0</v>
      </c>
    </row>
    <row r="339" spans="1:28" x14ac:dyDescent="0.2">
      <c r="A339" s="909"/>
      <c r="B339" s="911"/>
      <c r="C339" s="910">
        <f>'Series 2700 Input'!J339</f>
        <v>0</v>
      </c>
      <c r="D339" s="562"/>
      <c r="E339" s="812"/>
      <c r="F339" s="812"/>
      <c r="G339" s="812"/>
      <c r="H339" s="813"/>
      <c r="I339" s="814"/>
      <c r="J339" s="814"/>
      <c r="K339" s="814"/>
      <c r="L339" s="814"/>
      <c r="M339" s="812"/>
      <c r="N339" s="812"/>
      <c r="O339" s="812"/>
      <c r="P339" s="813"/>
      <c r="Q339" s="817"/>
      <c r="R339" s="817"/>
      <c r="S339" s="817"/>
      <c r="T339" s="814"/>
      <c r="U339" s="813"/>
      <c r="V339" s="813"/>
      <c r="W339" s="813"/>
      <c r="X339" s="813"/>
      <c r="Y339" s="814"/>
      <c r="Z339" s="814"/>
      <c r="AA339" s="814"/>
      <c r="AB339" s="814"/>
    </row>
    <row r="340" spans="1:28" ht="25.5" x14ac:dyDescent="0.2">
      <c r="A340" s="909" t="s">
        <v>3773</v>
      </c>
      <c r="B340" s="911" t="s">
        <v>3774</v>
      </c>
      <c r="C340" s="910">
        <f>'Series 2700 Input'!J340</f>
        <v>0</v>
      </c>
      <c r="D340" s="562" t="s">
        <v>30</v>
      </c>
      <c r="E340" s="812">
        <v>430.09</v>
      </c>
      <c r="F340" s="812">
        <v>430.09</v>
      </c>
      <c r="G340" s="812">
        <v>430.09</v>
      </c>
      <c r="H340" s="813">
        <f t="shared" si="84"/>
        <v>0</v>
      </c>
      <c r="I340" s="814">
        <v>50</v>
      </c>
      <c r="J340" s="814">
        <v>50</v>
      </c>
      <c r="K340" s="814">
        <v>50</v>
      </c>
      <c r="L340" s="814">
        <f t="shared" si="85"/>
        <v>0</v>
      </c>
      <c r="M340" s="812">
        <v>100.19</v>
      </c>
      <c r="N340" s="812">
        <v>100.19</v>
      </c>
      <c r="O340" s="812">
        <v>100.19</v>
      </c>
      <c r="P340" s="813">
        <f t="shared" si="86"/>
        <v>0</v>
      </c>
      <c r="Q340" s="817">
        <v>50</v>
      </c>
      <c r="R340" s="817">
        <v>50</v>
      </c>
      <c r="S340" s="817">
        <v>50</v>
      </c>
      <c r="T340" s="814">
        <f t="shared" si="87"/>
        <v>0</v>
      </c>
      <c r="U340" s="813">
        <v>166.36</v>
      </c>
      <c r="V340" s="813">
        <v>166.36</v>
      </c>
      <c r="W340" s="813">
        <v>149.41999999999999</v>
      </c>
      <c r="X340" s="813">
        <f t="shared" si="88"/>
        <v>0</v>
      </c>
      <c r="Y340" s="814">
        <v>65</v>
      </c>
      <c r="Z340" s="814">
        <v>60</v>
      </c>
      <c r="AA340" s="814">
        <v>60</v>
      </c>
      <c r="AB340" s="814">
        <f t="shared" si="89"/>
        <v>0</v>
      </c>
    </row>
    <row r="341" spans="1:28" x14ac:dyDescent="0.2">
      <c r="A341" s="909"/>
      <c r="B341" s="911"/>
      <c r="C341" s="910">
        <f>'Series 2700 Input'!J341</f>
        <v>0</v>
      </c>
      <c r="D341" s="562"/>
      <c r="E341" s="812"/>
      <c r="F341" s="812"/>
      <c r="G341" s="812"/>
      <c r="H341" s="813"/>
      <c r="I341" s="814"/>
      <c r="J341" s="814"/>
      <c r="K341" s="814"/>
      <c r="L341" s="814"/>
      <c r="M341" s="812"/>
      <c r="N341" s="812"/>
      <c r="O341" s="812"/>
      <c r="P341" s="813"/>
      <c r="Q341" s="817"/>
      <c r="R341" s="817"/>
      <c r="S341" s="817"/>
      <c r="T341" s="814"/>
      <c r="U341" s="813"/>
      <c r="V341" s="813"/>
      <c r="W341" s="813"/>
      <c r="X341" s="813"/>
      <c r="Y341" s="814"/>
      <c r="Z341" s="814"/>
      <c r="AA341" s="814"/>
      <c r="AB341" s="814"/>
    </row>
    <row r="342" spans="1:28" ht="25.5" x14ac:dyDescent="0.2">
      <c r="A342" s="909" t="s">
        <v>3775</v>
      </c>
      <c r="B342" s="911" t="s">
        <v>3776</v>
      </c>
      <c r="C342" s="910">
        <f>'Series 2700 Input'!J342</f>
        <v>0</v>
      </c>
      <c r="D342" s="562" t="s">
        <v>30</v>
      </c>
      <c r="E342" s="812">
        <v>465.68</v>
      </c>
      <c r="F342" s="812">
        <v>465.68</v>
      </c>
      <c r="G342" s="812">
        <v>465.68</v>
      </c>
      <c r="H342" s="813">
        <f t="shared" si="84"/>
        <v>0</v>
      </c>
      <c r="I342" s="814">
        <v>50</v>
      </c>
      <c r="J342" s="814">
        <v>50</v>
      </c>
      <c r="K342" s="814">
        <v>50</v>
      </c>
      <c r="L342" s="814">
        <f t="shared" si="85"/>
        <v>0</v>
      </c>
      <c r="M342" s="812">
        <v>186.58</v>
      </c>
      <c r="N342" s="812">
        <v>186.58</v>
      </c>
      <c r="O342" s="812">
        <v>186.58</v>
      </c>
      <c r="P342" s="813">
        <f t="shared" si="86"/>
        <v>0</v>
      </c>
      <c r="Q342" s="817">
        <v>85</v>
      </c>
      <c r="R342" s="817">
        <v>85</v>
      </c>
      <c r="S342" s="817">
        <v>85</v>
      </c>
      <c r="T342" s="814">
        <f t="shared" si="87"/>
        <v>0</v>
      </c>
      <c r="U342" s="813">
        <v>352.73</v>
      </c>
      <c r="V342" s="813">
        <v>352.73</v>
      </c>
      <c r="W342" s="813">
        <v>318.85000000000002</v>
      </c>
      <c r="X342" s="813">
        <f t="shared" si="88"/>
        <v>0</v>
      </c>
      <c r="Y342" s="814">
        <v>250</v>
      </c>
      <c r="Z342" s="814">
        <v>250</v>
      </c>
      <c r="AA342" s="814">
        <v>250</v>
      </c>
      <c r="AB342" s="814">
        <f t="shared" si="89"/>
        <v>0</v>
      </c>
    </row>
    <row r="343" spans="1:28" x14ac:dyDescent="0.2">
      <c r="A343" s="909"/>
      <c r="B343" s="911"/>
      <c r="C343" s="910">
        <f>'Series 2700 Input'!J343</f>
        <v>0</v>
      </c>
      <c r="D343" s="562"/>
      <c r="E343" s="812"/>
      <c r="F343" s="812"/>
      <c r="G343" s="812"/>
      <c r="H343" s="813"/>
      <c r="I343" s="814"/>
      <c r="J343" s="814"/>
      <c r="K343" s="814"/>
      <c r="L343" s="814"/>
      <c r="M343" s="812"/>
      <c r="N343" s="812"/>
      <c r="O343" s="812"/>
      <c r="P343" s="813"/>
      <c r="Q343" s="817"/>
      <c r="R343" s="817"/>
      <c r="S343" s="817"/>
      <c r="T343" s="814"/>
      <c r="U343" s="813"/>
      <c r="V343" s="813"/>
      <c r="W343" s="813"/>
      <c r="X343" s="813"/>
      <c r="Y343" s="814"/>
      <c r="Z343" s="814"/>
      <c r="AA343" s="814"/>
      <c r="AB343" s="814"/>
    </row>
    <row r="344" spans="1:28" ht="25.5" x14ac:dyDescent="0.2">
      <c r="A344" s="909" t="s">
        <v>3777</v>
      </c>
      <c r="B344" s="911" t="s">
        <v>3778</v>
      </c>
      <c r="C344" s="910">
        <f>'Series 2700 Input'!J344</f>
        <v>0</v>
      </c>
      <c r="D344" s="562" t="s">
        <v>30</v>
      </c>
      <c r="E344" s="812">
        <v>480.96</v>
      </c>
      <c r="F344" s="812">
        <v>480.96</v>
      </c>
      <c r="G344" s="812">
        <v>480.96</v>
      </c>
      <c r="H344" s="813">
        <f t="shared" si="84"/>
        <v>0</v>
      </c>
      <c r="I344" s="814">
        <v>50</v>
      </c>
      <c r="J344" s="814">
        <v>50</v>
      </c>
      <c r="K344" s="814">
        <v>50</v>
      </c>
      <c r="L344" s="814">
        <f t="shared" si="85"/>
        <v>0</v>
      </c>
      <c r="M344" s="812">
        <v>418.16</v>
      </c>
      <c r="N344" s="812">
        <v>418.16</v>
      </c>
      <c r="O344" s="812">
        <v>418.16</v>
      </c>
      <c r="P344" s="813">
        <f t="shared" si="86"/>
        <v>0</v>
      </c>
      <c r="Q344" s="817">
        <v>100</v>
      </c>
      <c r="R344" s="817">
        <v>100</v>
      </c>
      <c r="S344" s="817">
        <v>100</v>
      </c>
      <c r="T344" s="814">
        <f t="shared" si="87"/>
        <v>0</v>
      </c>
      <c r="U344" s="813">
        <v>539.09</v>
      </c>
      <c r="V344" s="813">
        <v>539.09</v>
      </c>
      <c r="W344" s="813">
        <v>488.26</v>
      </c>
      <c r="X344" s="813">
        <f t="shared" si="88"/>
        <v>0</v>
      </c>
      <c r="Y344" s="814">
        <v>270</v>
      </c>
      <c r="Z344" s="814">
        <v>270</v>
      </c>
      <c r="AA344" s="814">
        <v>270</v>
      </c>
      <c r="AB344" s="814">
        <f t="shared" si="89"/>
        <v>0</v>
      </c>
    </row>
    <row r="345" spans="1:28" x14ac:dyDescent="0.2">
      <c r="A345" s="909"/>
      <c r="B345" s="911"/>
      <c r="C345" s="910">
        <f>'Series 2700 Input'!J345</f>
        <v>0</v>
      </c>
      <c r="D345" s="562"/>
      <c r="E345" s="812"/>
      <c r="F345" s="812"/>
      <c r="G345" s="812"/>
      <c r="H345" s="813"/>
      <c r="I345" s="814"/>
      <c r="J345" s="814"/>
      <c r="K345" s="814"/>
      <c r="L345" s="814"/>
      <c r="M345" s="812"/>
      <c r="N345" s="812"/>
      <c r="O345" s="812"/>
      <c r="P345" s="813"/>
      <c r="Q345" s="817"/>
      <c r="R345" s="817"/>
      <c r="S345" s="817"/>
      <c r="T345" s="814"/>
      <c r="U345" s="813"/>
      <c r="V345" s="813"/>
      <c r="W345" s="813"/>
      <c r="X345" s="813"/>
      <c r="Y345" s="814"/>
      <c r="Z345" s="814"/>
      <c r="AA345" s="814"/>
      <c r="AB345" s="814"/>
    </row>
    <row r="346" spans="1:28" ht="25.5" x14ac:dyDescent="0.2">
      <c r="A346" s="909" t="s">
        <v>3779</v>
      </c>
      <c r="B346" s="911" t="s">
        <v>3780</v>
      </c>
      <c r="C346" s="910">
        <f>'Series 2700 Input'!J346</f>
        <v>0</v>
      </c>
      <c r="D346" s="562" t="s">
        <v>30</v>
      </c>
      <c r="E346" s="812">
        <v>406.37</v>
      </c>
      <c r="F346" s="812">
        <v>406.37</v>
      </c>
      <c r="G346" s="812">
        <v>406.37</v>
      </c>
      <c r="H346" s="813">
        <f t="shared" si="84"/>
        <v>0</v>
      </c>
      <c r="I346" s="814">
        <v>50</v>
      </c>
      <c r="J346" s="814">
        <v>50</v>
      </c>
      <c r="K346" s="814">
        <v>50</v>
      </c>
      <c r="L346" s="814">
        <f t="shared" si="85"/>
        <v>0</v>
      </c>
      <c r="M346" s="812">
        <v>59.17</v>
      </c>
      <c r="N346" s="812">
        <v>59.17</v>
      </c>
      <c r="O346" s="812">
        <v>59.17</v>
      </c>
      <c r="P346" s="813">
        <f t="shared" si="86"/>
        <v>0</v>
      </c>
      <c r="Q346" s="817">
        <v>25</v>
      </c>
      <c r="R346" s="817">
        <v>25</v>
      </c>
      <c r="S346" s="817">
        <v>25</v>
      </c>
      <c r="T346" s="814">
        <f t="shared" si="87"/>
        <v>0</v>
      </c>
      <c r="U346" s="813">
        <v>75.45</v>
      </c>
      <c r="V346" s="813">
        <v>75.45</v>
      </c>
      <c r="W346" s="813">
        <v>66.77</v>
      </c>
      <c r="X346" s="813">
        <f t="shared" si="88"/>
        <v>0</v>
      </c>
      <c r="Y346" s="814">
        <v>45</v>
      </c>
      <c r="Z346" s="814">
        <v>40</v>
      </c>
      <c r="AA346" s="814">
        <v>40</v>
      </c>
      <c r="AB346" s="814">
        <f t="shared" si="89"/>
        <v>0</v>
      </c>
    </row>
    <row r="347" spans="1:28" x14ac:dyDescent="0.2">
      <c r="A347" s="909"/>
      <c r="B347" s="596"/>
      <c r="C347" s="330">
        <f>'Series 2700 Input'!J347</f>
        <v>0</v>
      </c>
      <c r="D347" s="562"/>
      <c r="E347" s="812"/>
      <c r="F347" s="812"/>
      <c r="G347" s="812"/>
      <c r="H347" s="813"/>
      <c r="I347" s="814"/>
      <c r="J347" s="814"/>
      <c r="K347" s="814"/>
      <c r="L347" s="814"/>
      <c r="M347" s="812"/>
      <c r="N347" s="812"/>
      <c r="O347" s="812"/>
      <c r="P347" s="813"/>
      <c r="Q347" s="817"/>
      <c r="R347" s="817"/>
      <c r="S347" s="817"/>
      <c r="T347" s="814"/>
      <c r="U347" s="813"/>
      <c r="V347" s="813"/>
      <c r="W347" s="813"/>
      <c r="X347" s="813"/>
      <c r="Y347" s="814"/>
      <c r="Z347" s="814"/>
      <c r="AA347" s="814"/>
      <c r="AB347" s="814"/>
    </row>
    <row r="348" spans="1:28" ht="38.25" x14ac:dyDescent="0.2">
      <c r="A348" s="909" t="s">
        <v>3781</v>
      </c>
      <c r="B348" s="911" t="s">
        <v>3782</v>
      </c>
      <c r="C348" s="910">
        <f>'Series 2700 Input'!J348</f>
        <v>0</v>
      </c>
      <c r="D348" s="562" t="s">
        <v>30</v>
      </c>
      <c r="E348" s="812">
        <v>418.22</v>
      </c>
      <c r="F348" s="812">
        <v>418.22</v>
      </c>
      <c r="G348" s="812">
        <v>418.22</v>
      </c>
      <c r="H348" s="813">
        <f t="shared" si="84"/>
        <v>0</v>
      </c>
      <c r="I348" s="814">
        <v>50</v>
      </c>
      <c r="J348" s="814">
        <v>50</v>
      </c>
      <c r="K348" s="814">
        <v>50</v>
      </c>
      <c r="L348" s="814">
        <f t="shared" si="85"/>
        <v>0</v>
      </c>
      <c r="M348" s="812">
        <v>93.29</v>
      </c>
      <c r="N348" s="812">
        <v>93.29</v>
      </c>
      <c r="O348" s="812">
        <v>93.29</v>
      </c>
      <c r="P348" s="813">
        <f t="shared" si="86"/>
        <v>0</v>
      </c>
      <c r="Q348" s="817">
        <v>30</v>
      </c>
      <c r="R348" s="817">
        <v>30</v>
      </c>
      <c r="S348" s="817">
        <v>30</v>
      </c>
      <c r="T348" s="814">
        <f t="shared" si="87"/>
        <v>0</v>
      </c>
      <c r="U348" s="813">
        <v>120.91</v>
      </c>
      <c r="V348" s="813">
        <v>120.91</v>
      </c>
      <c r="W348" s="813">
        <v>108.1</v>
      </c>
      <c r="X348" s="813">
        <f t="shared" si="88"/>
        <v>0</v>
      </c>
      <c r="Y348" s="814">
        <v>50</v>
      </c>
      <c r="Z348" s="814">
        <v>45</v>
      </c>
      <c r="AA348" s="814">
        <v>45</v>
      </c>
      <c r="AB348" s="814">
        <f t="shared" si="89"/>
        <v>0</v>
      </c>
    </row>
    <row r="349" spans="1:28" x14ac:dyDescent="0.2">
      <c r="A349" s="909"/>
      <c r="B349" s="911"/>
      <c r="C349" s="910">
        <f>'Series 2700 Input'!J349</f>
        <v>0</v>
      </c>
      <c r="D349" s="562"/>
      <c r="E349" s="812"/>
      <c r="F349" s="812"/>
      <c r="G349" s="812"/>
      <c r="H349" s="813"/>
      <c r="I349" s="814"/>
      <c r="J349" s="814"/>
      <c r="K349" s="814"/>
      <c r="L349" s="814"/>
      <c r="M349" s="812"/>
      <c r="N349" s="812"/>
      <c r="O349" s="812"/>
      <c r="P349" s="813"/>
      <c r="Q349" s="817"/>
      <c r="R349" s="817"/>
      <c r="S349" s="817"/>
      <c r="T349" s="814"/>
      <c r="U349" s="813"/>
      <c r="V349" s="813"/>
      <c r="W349" s="813"/>
      <c r="X349" s="813"/>
      <c r="Y349" s="814"/>
      <c r="Z349" s="814"/>
      <c r="AA349" s="814"/>
      <c r="AB349" s="814"/>
    </row>
    <row r="350" spans="1:28" ht="38.25" x14ac:dyDescent="0.2">
      <c r="A350" s="909" t="s">
        <v>3783</v>
      </c>
      <c r="B350" s="911" t="s">
        <v>3784</v>
      </c>
      <c r="C350" s="910">
        <f>'Series 2700 Input'!J350</f>
        <v>0</v>
      </c>
      <c r="D350" s="562" t="s">
        <v>30</v>
      </c>
      <c r="E350" s="812">
        <v>439.68</v>
      </c>
      <c r="F350" s="812">
        <v>439.68</v>
      </c>
      <c r="G350" s="812">
        <v>439.68</v>
      </c>
      <c r="H350" s="813">
        <f t="shared" si="84"/>
        <v>0</v>
      </c>
      <c r="I350" s="814">
        <v>50</v>
      </c>
      <c r="J350" s="814">
        <v>50</v>
      </c>
      <c r="K350" s="814">
        <v>50</v>
      </c>
      <c r="L350" s="814">
        <f t="shared" si="85"/>
        <v>0</v>
      </c>
      <c r="M350" s="812">
        <v>148.59</v>
      </c>
      <c r="N350" s="812">
        <v>148.59</v>
      </c>
      <c r="O350" s="812">
        <v>148.59</v>
      </c>
      <c r="P350" s="813">
        <f t="shared" si="86"/>
        <v>0</v>
      </c>
      <c r="Q350" s="817">
        <v>50</v>
      </c>
      <c r="R350" s="817">
        <v>50</v>
      </c>
      <c r="S350" s="817">
        <v>50</v>
      </c>
      <c r="T350" s="814">
        <f t="shared" si="87"/>
        <v>0</v>
      </c>
      <c r="U350" s="813">
        <v>220.91</v>
      </c>
      <c r="V350" s="813">
        <v>220.91</v>
      </c>
      <c r="W350" s="813">
        <v>199.01</v>
      </c>
      <c r="X350" s="813">
        <f t="shared" si="88"/>
        <v>0</v>
      </c>
      <c r="Y350" s="814">
        <v>65</v>
      </c>
      <c r="Z350" s="814">
        <v>60</v>
      </c>
      <c r="AA350" s="814">
        <v>60</v>
      </c>
      <c r="AB350" s="814">
        <f t="shared" si="89"/>
        <v>0</v>
      </c>
    </row>
    <row r="351" spans="1:28" x14ac:dyDescent="0.2">
      <c r="A351" s="909"/>
      <c r="B351" s="911"/>
      <c r="C351" s="910">
        <f>'Series 2700 Input'!J351</f>
        <v>0</v>
      </c>
      <c r="D351" s="562"/>
      <c r="E351" s="812"/>
      <c r="F351" s="812"/>
      <c r="G351" s="812"/>
      <c r="H351" s="813"/>
      <c r="I351" s="814"/>
      <c r="J351" s="814"/>
      <c r="K351" s="814"/>
      <c r="L351" s="814"/>
      <c r="M351" s="812"/>
      <c r="N351" s="812"/>
      <c r="O351" s="812"/>
      <c r="P351" s="813"/>
      <c r="Q351" s="817"/>
      <c r="R351" s="817"/>
      <c r="S351" s="817"/>
      <c r="T351" s="814"/>
      <c r="U351" s="813"/>
      <c r="V351" s="813"/>
      <c r="W351" s="813"/>
      <c r="X351" s="813"/>
      <c r="Y351" s="814"/>
      <c r="Z351" s="814"/>
      <c r="AA351" s="814"/>
      <c r="AB351" s="814"/>
    </row>
    <row r="352" spans="1:28" ht="38.25" x14ac:dyDescent="0.2">
      <c r="A352" s="909" t="s">
        <v>3785</v>
      </c>
      <c r="B352" s="911" t="s">
        <v>3786</v>
      </c>
      <c r="C352" s="910">
        <f>'Series 2700 Input'!J352</f>
        <v>0</v>
      </c>
      <c r="D352" s="562" t="s">
        <v>30</v>
      </c>
      <c r="E352" s="812">
        <v>860.58</v>
      </c>
      <c r="F352" s="812">
        <v>860.58</v>
      </c>
      <c r="G352" s="812">
        <v>860.58</v>
      </c>
      <c r="H352" s="813">
        <f t="shared" si="84"/>
        <v>0</v>
      </c>
      <c r="I352" s="814">
        <v>50</v>
      </c>
      <c r="J352" s="814">
        <v>50</v>
      </c>
      <c r="K352" s="814">
        <v>50</v>
      </c>
      <c r="L352" s="814">
        <f t="shared" si="85"/>
        <v>0</v>
      </c>
      <c r="M352" s="812">
        <v>404.36</v>
      </c>
      <c r="N352" s="812">
        <v>404.36</v>
      </c>
      <c r="O352" s="812">
        <v>404.36</v>
      </c>
      <c r="P352" s="813">
        <f t="shared" si="86"/>
        <v>0</v>
      </c>
      <c r="Q352" s="817">
        <v>85</v>
      </c>
      <c r="R352" s="817">
        <v>85</v>
      </c>
      <c r="S352" s="817">
        <v>85</v>
      </c>
      <c r="T352" s="814">
        <f t="shared" si="87"/>
        <v>0</v>
      </c>
      <c r="U352" s="813">
        <v>411.82</v>
      </c>
      <c r="V352" s="813">
        <v>411.82</v>
      </c>
      <c r="W352" s="813">
        <v>372.56</v>
      </c>
      <c r="X352" s="813">
        <f t="shared" si="88"/>
        <v>0</v>
      </c>
      <c r="Y352" s="814">
        <v>250</v>
      </c>
      <c r="Z352" s="814">
        <v>250</v>
      </c>
      <c r="AA352" s="814">
        <v>250</v>
      </c>
      <c r="AB352" s="814">
        <f t="shared" si="89"/>
        <v>0</v>
      </c>
    </row>
    <row r="353" spans="1:28" x14ac:dyDescent="0.2">
      <c r="A353" s="909"/>
      <c r="B353" s="911"/>
      <c r="C353" s="910">
        <f>'Series 2700 Input'!J353</f>
        <v>0</v>
      </c>
      <c r="D353" s="562"/>
      <c r="E353" s="812"/>
      <c r="F353" s="812"/>
      <c r="G353" s="812"/>
      <c r="H353" s="813"/>
      <c r="I353" s="814"/>
      <c r="J353" s="814"/>
      <c r="K353" s="814"/>
      <c r="L353" s="814"/>
      <c r="M353" s="812"/>
      <c r="N353" s="812"/>
      <c r="O353" s="812"/>
      <c r="P353" s="813"/>
      <c r="Q353" s="817"/>
      <c r="R353" s="817"/>
      <c r="S353" s="817"/>
      <c r="T353" s="814"/>
      <c r="U353" s="813"/>
      <c r="V353" s="813"/>
      <c r="W353" s="813"/>
      <c r="X353" s="813"/>
      <c r="Y353" s="814"/>
      <c r="Z353" s="814"/>
      <c r="AA353" s="814"/>
      <c r="AB353" s="814"/>
    </row>
    <row r="354" spans="1:28" ht="38.25" x14ac:dyDescent="0.2">
      <c r="A354" s="909" t="s">
        <v>3787</v>
      </c>
      <c r="B354" s="911" t="s">
        <v>3788</v>
      </c>
      <c r="C354" s="910">
        <f>'Series 2700 Input'!J354</f>
        <v>0</v>
      </c>
      <c r="D354" s="562" t="s">
        <v>30</v>
      </c>
      <c r="E354" s="812">
        <v>456.1</v>
      </c>
      <c r="F354" s="812">
        <v>456.1</v>
      </c>
      <c r="G354" s="812">
        <v>456.1</v>
      </c>
      <c r="H354" s="813">
        <f t="shared" si="84"/>
        <v>0</v>
      </c>
      <c r="I354" s="814">
        <v>50</v>
      </c>
      <c r="J354" s="814">
        <v>50</v>
      </c>
      <c r="K354" s="814">
        <v>50</v>
      </c>
      <c r="L354" s="814">
        <f t="shared" si="85"/>
        <v>0</v>
      </c>
      <c r="M354" s="812">
        <v>781.12</v>
      </c>
      <c r="N354" s="812">
        <v>781.12</v>
      </c>
      <c r="O354" s="812">
        <v>781.12</v>
      </c>
      <c r="P354" s="813">
        <f t="shared" si="86"/>
        <v>0</v>
      </c>
      <c r="Q354" s="817">
        <v>100</v>
      </c>
      <c r="R354" s="817">
        <v>100</v>
      </c>
      <c r="S354" s="817">
        <v>100</v>
      </c>
      <c r="T354" s="814">
        <f t="shared" si="87"/>
        <v>0</v>
      </c>
      <c r="U354" s="813">
        <v>625.45000000000005</v>
      </c>
      <c r="V354" s="813">
        <v>625.45000000000005</v>
      </c>
      <c r="W354" s="813">
        <v>566.77</v>
      </c>
      <c r="X354" s="813">
        <f t="shared" si="88"/>
        <v>0</v>
      </c>
      <c r="Y354" s="814">
        <v>270</v>
      </c>
      <c r="Z354" s="814">
        <v>270</v>
      </c>
      <c r="AA354" s="814">
        <v>270</v>
      </c>
      <c r="AB354" s="814">
        <f t="shared" si="89"/>
        <v>0</v>
      </c>
    </row>
    <row r="355" spans="1:28" x14ac:dyDescent="0.2">
      <c r="A355" s="909"/>
      <c r="B355" s="911"/>
      <c r="C355" s="910">
        <f>'Series 2700 Input'!J355</f>
        <v>0</v>
      </c>
      <c r="D355" s="562"/>
      <c r="E355" s="812"/>
      <c r="F355" s="812"/>
      <c r="G355" s="812"/>
      <c r="H355" s="813"/>
      <c r="I355" s="814"/>
      <c r="J355" s="814"/>
      <c r="K355" s="814"/>
      <c r="L355" s="814"/>
      <c r="M355" s="812"/>
      <c r="N355" s="812"/>
      <c r="O355" s="812"/>
      <c r="P355" s="813"/>
      <c r="Q355" s="817"/>
      <c r="R355" s="817"/>
      <c r="S355" s="817"/>
      <c r="T355" s="814"/>
      <c r="U355" s="813"/>
      <c r="V355" s="813"/>
      <c r="W355" s="813"/>
      <c r="X355" s="813"/>
      <c r="Y355" s="814"/>
      <c r="Z355" s="814"/>
      <c r="AA355" s="814"/>
      <c r="AB355" s="814"/>
    </row>
    <row r="356" spans="1:28" x14ac:dyDescent="0.2">
      <c r="A356" s="907"/>
      <c r="B356" s="586" t="s">
        <v>3557</v>
      </c>
      <c r="C356" s="908">
        <f>'Series 2700 Input'!J356</f>
        <v>0</v>
      </c>
      <c r="D356" s="587"/>
      <c r="E356" s="635" t="s">
        <v>803</v>
      </c>
      <c r="F356" s="589" t="s">
        <v>804</v>
      </c>
      <c r="G356" s="635" t="s">
        <v>486</v>
      </c>
      <c r="H356" s="905"/>
      <c r="I356" s="635" t="s">
        <v>803</v>
      </c>
      <c r="J356" s="589" t="s">
        <v>804</v>
      </c>
      <c r="K356" s="635" t="s">
        <v>486</v>
      </c>
      <c r="L356" s="905"/>
      <c r="M356" s="635" t="s">
        <v>803</v>
      </c>
      <c r="N356" s="589" t="s">
        <v>804</v>
      </c>
      <c r="O356" s="635" t="s">
        <v>486</v>
      </c>
      <c r="P356" s="905"/>
      <c r="Q356" s="634" t="s">
        <v>803</v>
      </c>
      <c r="R356" s="588" t="s">
        <v>804</v>
      </c>
      <c r="S356" s="634" t="s">
        <v>486</v>
      </c>
      <c r="T356" s="905"/>
      <c r="U356" s="635" t="s">
        <v>803</v>
      </c>
      <c r="V356" s="589" t="s">
        <v>804</v>
      </c>
      <c r="W356" s="635" t="s">
        <v>486</v>
      </c>
      <c r="X356" s="905"/>
      <c r="Y356" s="635" t="s">
        <v>803</v>
      </c>
      <c r="Z356" s="589" t="s">
        <v>804</v>
      </c>
      <c r="AA356" s="635" t="s">
        <v>486</v>
      </c>
      <c r="AB356" s="905"/>
    </row>
    <row r="357" spans="1:28" x14ac:dyDescent="0.2">
      <c r="A357" s="909"/>
      <c r="B357" s="597"/>
      <c r="C357" s="562">
        <f>'Series 2700 Input'!J357</f>
        <v>0</v>
      </c>
      <c r="D357" s="562"/>
      <c r="E357" s="812"/>
      <c r="F357" s="812"/>
      <c r="G357" s="812"/>
      <c r="H357" s="813"/>
      <c r="I357" s="814"/>
      <c r="J357" s="814"/>
      <c r="K357" s="814"/>
      <c r="L357" s="814"/>
      <c r="M357" s="812"/>
      <c r="N357" s="812"/>
      <c r="O357" s="812"/>
      <c r="P357" s="813"/>
      <c r="Q357" s="817"/>
      <c r="R357" s="817"/>
      <c r="S357" s="817"/>
      <c r="T357" s="814"/>
      <c r="U357" s="813"/>
      <c r="V357" s="813"/>
      <c r="W357" s="813"/>
      <c r="X357" s="813"/>
      <c r="Y357" s="814"/>
      <c r="Z357" s="814"/>
      <c r="AA357" s="814"/>
      <c r="AB357" s="814"/>
    </row>
    <row r="358" spans="1:28" ht="25.5" x14ac:dyDescent="0.2">
      <c r="A358" s="909" t="s">
        <v>3789</v>
      </c>
      <c r="B358" s="911" t="s">
        <v>3790</v>
      </c>
      <c r="C358" s="910">
        <f>'Series 2700 Input'!J358</f>
        <v>0</v>
      </c>
      <c r="D358" s="562" t="s">
        <v>30</v>
      </c>
      <c r="E358" s="812">
        <v>530.71</v>
      </c>
      <c r="F358" s="812">
        <v>530.71</v>
      </c>
      <c r="G358" s="812">
        <v>530.71</v>
      </c>
      <c r="H358" s="813">
        <f t="shared" ref="H358:H420" si="90">IF(ISBLANK($C358),"",IFERROR(IF($C358&lt;5,$C358*E358,IF(AND(5&lt;=$C358,$C358&lt;=10),$C358*F358,IF($C358&gt;10,$C358*G358,"No Offer"))),"No Offer"))</f>
        <v>0</v>
      </c>
      <c r="I358" s="814">
        <v>50</v>
      </c>
      <c r="J358" s="814">
        <v>50</v>
      </c>
      <c r="K358" s="814">
        <v>50</v>
      </c>
      <c r="L358" s="814">
        <f t="shared" ref="L358:L420" si="91">IF(ISBLANK($C358),"",IFERROR(IF($C358&lt;5,$C358*I358,IF(AND(5&lt;=$C358,$C358&lt;=10),$C358*J358,IF($C358&gt;10,$C358*K358,"No Offer"))),"No Offer"))</f>
        <v>0</v>
      </c>
      <c r="M358" s="812">
        <v>50.1</v>
      </c>
      <c r="N358" s="812">
        <v>50.1</v>
      </c>
      <c r="O358" s="812">
        <v>50.1</v>
      </c>
      <c r="P358" s="813">
        <f t="shared" ref="P358:P420" si="92">IF(ISBLANK($C358),"",IFERROR(IF($C358&lt;5,$C358*M358,IF(AND(5&lt;=$C358,$C358&lt;=10),$C358*N358,IF($C358&gt;10,$C358*O358,"No Offer"))),"No Offer"))</f>
        <v>0</v>
      </c>
      <c r="Q358" s="817">
        <v>25</v>
      </c>
      <c r="R358" s="817">
        <v>25</v>
      </c>
      <c r="S358" s="817">
        <v>25</v>
      </c>
      <c r="T358" s="814">
        <f t="shared" ref="T358:T420" si="93">IF(ISBLANK($C358),"",IFERROR(IF($C358&lt;5,$C358*Q358,IF(AND(5&lt;=$C358,$C358&lt;=10),$C358*R358,IF($C358&gt;10,$C358*S358,"No Offer"))),"No Offer"))</f>
        <v>0</v>
      </c>
      <c r="U358" s="813">
        <v>84.55</v>
      </c>
      <c r="V358" s="813">
        <v>84.55</v>
      </c>
      <c r="W358" s="813">
        <v>75.05</v>
      </c>
      <c r="X358" s="813">
        <f t="shared" ref="X358:X420" si="94">IF(ISBLANK($C358),"",IFERROR(IF($C358&lt;5,$C358*U358,IF(AND(5&lt;=$C358,$C358&lt;=10),$C358*V358,IF($C358&gt;10,$C358*W358,"No Offer"))),"No Offer"))</f>
        <v>0</v>
      </c>
      <c r="Y358" s="814">
        <v>45</v>
      </c>
      <c r="Z358" s="814">
        <v>40</v>
      </c>
      <c r="AA358" s="814">
        <v>40</v>
      </c>
      <c r="AB358" s="814">
        <f t="shared" ref="AB358:AB420" si="95">IF(ISBLANK($C358),"",IFERROR(IF($C358&lt;5,$C358*Y358,IF(AND(5&lt;=$C358,$C358&lt;=10),$C358*Z358,IF($C358&gt;10,$C358*AA358,"No Offer"))),"No Offer"))</f>
        <v>0</v>
      </c>
    </row>
    <row r="359" spans="1:28" x14ac:dyDescent="0.2">
      <c r="A359" s="909"/>
      <c r="B359" s="911"/>
      <c r="C359" s="910">
        <f>'Series 2700 Input'!J359</f>
        <v>0</v>
      </c>
      <c r="D359" s="562"/>
      <c r="E359" s="812"/>
      <c r="F359" s="812"/>
      <c r="G359" s="812"/>
      <c r="H359" s="813"/>
      <c r="I359" s="814"/>
      <c r="J359" s="814"/>
      <c r="K359" s="814"/>
      <c r="L359" s="814"/>
      <c r="M359" s="812"/>
      <c r="N359" s="812"/>
      <c r="O359" s="812"/>
      <c r="P359" s="813"/>
      <c r="Q359" s="817"/>
      <c r="R359" s="817"/>
      <c r="S359" s="817"/>
      <c r="T359" s="814"/>
      <c r="U359" s="813"/>
      <c r="V359" s="813"/>
      <c r="W359" s="813"/>
      <c r="X359" s="813"/>
      <c r="Y359" s="814"/>
      <c r="Z359" s="814"/>
      <c r="AA359" s="814"/>
      <c r="AB359" s="814"/>
    </row>
    <row r="360" spans="1:28" ht="25.5" x14ac:dyDescent="0.2">
      <c r="A360" s="909" t="s">
        <v>3791</v>
      </c>
      <c r="B360" s="911" t="s">
        <v>3792</v>
      </c>
      <c r="C360" s="910">
        <f>'Series 2700 Input'!J360</f>
        <v>0</v>
      </c>
      <c r="D360" s="562" t="s">
        <v>30</v>
      </c>
      <c r="E360" s="812">
        <v>542.58000000000004</v>
      </c>
      <c r="F360" s="812">
        <v>542.58000000000004</v>
      </c>
      <c r="G360" s="812">
        <v>542.58000000000004</v>
      </c>
      <c r="H360" s="813">
        <f t="shared" si="90"/>
        <v>0</v>
      </c>
      <c r="I360" s="814">
        <v>50</v>
      </c>
      <c r="J360" s="814">
        <v>50</v>
      </c>
      <c r="K360" s="814">
        <v>50</v>
      </c>
      <c r="L360" s="814">
        <f t="shared" si="91"/>
        <v>0</v>
      </c>
      <c r="M360" s="812">
        <v>69.09</v>
      </c>
      <c r="N360" s="812">
        <v>69.09</v>
      </c>
      <c r="O360" s="812">
        <v>69.09</v>
      </c>
      <c r="P360" s="813">
        <f t="shared" si="92"/>
        <v>0</v>
      </c>
      <c r="Q360" s="817">
        <v>30</v>
      </c>
      <c r="R360" s="817">
        <v>30</v>
      </c>
      <c r="S360" s="817">
        <v>30</v>
      </c>
      <c r="T360" s="814">
        <f t="shared" si="93"/>
        <v>0</v>
      </c>
      <c r="U360" s="813">
        <v>132.27000000000001</v>
      </c>
      <c r="V360" s="813">
        <v>132.27000000000001</v>
      </c>
      <c r="W360" s="813">
        <v>118.43</v>
      </c>
      <c r="X360" s="813">
        <f t="shared" si="94"/>
        <v>0</v>
      </c>
      <c r="Y360" s="814">
        <v>50</v>
      </c>
      <c r="Z360" s="814">
        <v>45</v>
      </c>
      <c r="AA360" s="814">
        <v>45</v>
      </c>
      <c r="AB360" s="814">
        <f t="shared" si="95"/>
        <v>0</v>
      </c>
    </row>
    <row r="361" spans="1:28" x14ac:dyDescent="0.2">
      <c r="A361" s="909"/>
      <c r="B361" s="911"/>
      <c r="C361" s="910">
        <f>'Series 2700 Input'!J361</f>
        <v>0</v>
      </c>
      <c r="D361" s="562"/>
      <c r="E361" s="812"/>
      <c r="F361" s="812"/>
      <c r="G361" s="812"/>
      <c r="H361" s="813"/>
      <c r="I361" s="814"/>
      <c r="J361" s="814"/>
      <c r="K361" s="814"/>
      <c r="L361" s="814"/>
      <c r="M361" s="812"/>
      <c r="N361" s="812"/>
      <c r="O361" s="812"/>
      <c r="P361" s="813"/>
      <c r="Q361" s="817"/>
      <c r="R361" s="817"/>
      <c r="S361" s="817"/>
      <c r="T361" s="814"/>
      <c r="U361" s="813"/>
      <c r="V361" s="813"/>
      <c r="W361" s="813"/>
      <c r="X361" s="813"/>
      <c r="Y361" s="814"/>
      <c r="Z361" s="814"/>
      <c r="AA361" s="814"/>
      <c r="AB361" s="814"/>
    </row>
    <row r="362" spans="1:28" ht="25.5" x14ac:dyDescent="0.2">
      <c r="A362" s="909" t="s">
        <v>3793</v>
      </c>
      <c r="B362" s="911" t="s">
        <v>3794</v>
      </c>
      <c r="C362" s="910">
        <f>'Series 2700 Input'!J362</f>
        <v>0</v>
      </c>
      <c r="D362" s="562" t="s">
        <v>30</v>
      </c>
      <c r="E362" s="812">
        <v>554.42999999999995</v>
      </c>
      <c r="F362" s="812">
        <v>554.42999999999995</v>
      </c>
      <c r="G362" s="812">
        <v>554.42999999999995</v>
      </c>
      <c r="H362" s="813">
        <f t="shared" si="90"/>
        <v>0</v>
      </c>
      <c r="I362" s="814">
        <v>50</v>
      </c>
      <c r="J362" s="814">
        <v>50</v>
      </c>
      <c r="K362" s="814">
        <v>50</v>
      </c>
      <c r="L362" s="814">
        <f t="shared" si="91"/>
        <v>0</v>
      </c>
      <c r="M362" s="812">
        <v>100.19</v>
      </c>
      <c r="N362" s="812">
        <v>100.19</v>
      </c>
      <c r="O362" s="812">
        <v>100.19</v>
      </c>
      <c r="P362" s="813">
        <f t="shared" si="92"/>
        <v>0</v>
      </c>
      <c r="Q362" s="817">
        <v>50</v>
      </c>
      <c r="R362" s="817">
        <v>50</v>
      </c>
      <c r="S362" s="817">
        <v>50</v>
      </c>
      <c r="T362" s="814">
        <f t="shared" si="93"/>
        <v>0</v>
      </c>
      <c r="U362" s="813">
        <v>193.64</v>
      </c>
      <c r="V362" s="813">
        <v>193.64</v>
      </c>
      <c r="W362" s="813">
        <v>174.22</v>
      </c>
      <c r="X362" s="813">
        <f t="shared" si="94"/>
        <v>0</v>
      </c>
      <c r="Y362" s="814">
        <v>65</v>
      </c>
      <c r="Z362" s="814">
        <v>60</v>
      </c>
      <c r="AA362" s="814">
        <v>60</v>
      </c>
      <c r="AB362" s="814">
        <f t="shared" si="95"/>
        <v>0</v>
      </c>
    </row>
    <row r="363" spans="1:28" x14ac:dyDescent="0.2">
      <c r="A363" s="909"/>
      <c r="B363" s="911"/>
      <c r="C363" s="910">
        <f>'Series 2700 Input'!J363</f>
        <v>0</v>
      </c>
      <c r="D363" s="562"/>
      <c r="E363" s="812"/>
      <c r="F363" s="812"/>
      <c r="G363" s="812"/>
      <c r="H363" s="813"/>
      <c r="I363" s="814"/>
      <c r="J363" s="814"/>
      <c r="K363" s="814"/>
      <c r="L363" s="814"/>
      <c r="M363" s="812"/>
      <c r="N363" s="812"/>
      <c r="O363" s="812"/>
      <c r="P363" s="813"/>
      <c r="Q363" s="817"/>
      <c r="R363" s="817"/>
      <c r="S363" s="817"/>
      <c r="T363" s="814"/>
      <c r="U363" s="813"/>
      <c r="V363" s="813"/>
      <c r="W363" s="813"/>
      <c r="X363" s="813"/>
      <c r="Y363" s="814"/>
      <c r="Z363" s="814"/>
      <c r="AA363" s="814"/>
      <c r="AB363" s="814"/>
    </row>
    <row r="364" spans="1:28" ht="25.5" x14ac:dyDescent="0.2">
      <c r="A364" s="909" t="s">
        <v>3795</v>
      </c>
      <c r="B364" s="911" t="s">
        <v>3796</v>
      </c>
      <c r="C364" s="910">
        <f>'Series 2700 Input'!J364</f>
        <v>0</v>
      </c>
      <c r="D364" s="562" t="s">
        <v>30</v>
      </c>
      <c r="E364" s="812">
        <v>570.85</v>
      </c>
      <c r="F364" s="812">
        <v>570.85</v>
      </c>
      <c r="G364" s="812">
        <v>570.85</v>
      </c>
      <c r="H364" s="813">
        <f t="shared" si="90"/>
        <v>0</v>
      </c>
      <c r="I364" s="814">
        <v>50</v>
      </c>
      <c r="J364" s="814">
        <v>50</v>
      </c>
      <c r="K364" s="814">
        <v>50</v>
      </c>
      <c r="L364" s="814">
        <f t="shared" si="91"/>
        <v>0</v>
      </c>
      <c r="M364" s="812">
        <v>186.58</v>
      </c>
      <c r="N364" s="812">
        <v>186.58</v>
      </c>
      <c r="O364" s="812">
        <v>186.58</v>
      </c>
      <c r="P364" s="813">
        <f t="shared" si="92"/>
        <v>0</v>
      </c>
      <c r="Q364" s="817">
        <v>85</v>
      </c>
      <c r="R364" s="817">
        <v>85</v>
      </c>
      <c r="S364" s="817">
        <v>85</v>
      </c>
      <c r="T364" s="814">
        <f t="shared" si="93"/>
        <v>0</v>
      </c>
      <c r="U364" s="813">
        <v>384.55</v>
      </c>
      <c r="V364" s="813">
        <v>384.55</v>
      </c>
      <c r="W364" s="813">
        <v>350.45</v>
      </c>
      <c r="X364" s="813">
        <f t="shared" si="94"/>
        <v>0</v>
      </c>
      <c r="Y364" s="814">
        <v>250</v>
      </c>
      <c r="Z364" s="814">
        <v>250</v>
      </c>
      <c r="AA364" s="814">
        <v>250</v>
      </c>
      <c r="AB364" s="814">
        <f t="shared" si="95"/>
        <v>0</v>
      </c>
    </row>
    <row r="365" spans="1:28" x14ac:dyDescent="0.2">
      <c r="A365" s="909"/>
      <c r="B365" s="911"/>
      <c r="C365" s="910">
        <f>'Series 2700 Input'!J365</f>
        <v>0</v>
      </c>
      <c r="D365" s="562"/>
      <c r="E365" s="812"/>
      <c r="F365" s="812"/>
      <c r="G365" s="812"/>
      <c r="H365" s="813"/>
      <c r="I365" s="814"/>
      <c r="J365" s="814"/>
      <c r="K365" s="814"/>
      <c r="L365" s="814"/>
      <c r="M365" s="812"/>
      <c r="N365" s="812"/>
      <c r="O365" s="812"/>
      <c r="P365" s="813"/>
      <c r="Q365" s="817"/>
      <c r="R365" s="817"/>
      <c r="S365" s="817"/>
      <c r="T365" s="814"/>
      <c r="U365" s="813"/>
      <c r="V365" s="813"/>
      <c r="W365" s="813"/>
      <c r="X365" s="813"/>
      <c r="Y365" s="814"/>
      <c r="Z365" s="814"/>
      <c r="AA365" s="814"/>
      <c r="AB365" s="814"/>
    </row>
    <row r="366" spans="1:28" ht="25.5" x14ac:dyDescent="0.2">
      <c r="A366" s="909" t="s">
        <v>3797</v>
      </c>
      <c r="B366" s="911" t="s">
        <v>3798</v>
      </c>
      <c r="C366" s="910">
        <f>'Series 2700 Input'!J366</f>
        <v>0</v>
      </c>
      <c r="D366" s="562" t="s">
        <v>30</v>
      </c>
      <c r="E366" s="812">
        <v>586.12</v>
      </c>
      <c r="F366" s="812">
        <v>586.12</v>
      </c>
      <c r="G366" s="812">
        <v>586.12</v>
      </c>
      <c r="H366" s="813">
        <f t="shared" si="90"/>
        <v>0</v>
      </c>
      <c r="I366" s="814">
        <v>50</v>
      </c>
      <c r="J366" s="814">
        <v>50</v>
      </c>
      <c r="K366" s="814">
        <v>50</v>
      </c>
      <c r="L366" s="814">
        <f t="shared" si="91"/>
        <v>0</v>
      </c>
      <c r="M366" s="812">
        <v>418.16</v>
      </c>
      <c r="N366" s="812">
        <v>418.16</v>
      </c>
      <c r="O366" s="812">
        <v>418.16</v>
      </c>
      <c r="P366" s="813">
        <f t="shared" si="92"/>
        <v>0</v>
      </c>
      <c r="Q366" s="817">
        <v>100</v>
      </c>
      <c r="R366" s="817">
        <v>100</v>
      </c>
      <c r="S366" s="817">
        <v>100</v>
      </c>
      <c r="T366" s="814">
        <f t="shared" si="93"/>
        <v>0</v>
      </c>
      <c r="U366" s="813">
        <v>575.45000000000005</v>
      </c>
      <c r="V366" s="813">
        <v>575.45000000000005</v>
      </c>
      <c r="W366" s="813">
        <v>521.32000000000005</v>
      </c>
      <c r="X366" s="813">
        <f t="shared" si="94"/>
        <v>0</v>
      </c>
      <c r="Y366" s="814">
        <v>270</v>
      </c>
      <c r="Z366" s="814">
        <v>270</v>
      </c>
      <c r="AA366" s="814">
        <v>270</v>
      </c>
      <c r="AB366" s="814">
        <f t="shared" si="95"/>
        <v>0</v>
      </c>
    </row>
    <row r="367" spans="1:28" x14ac:dyDescent="0.2">
      <c r="A367" s="909"/>
      <c r="B367" s="911"/>
      <c r="C367" s="910">
        <f>'Series 2700 Input'!J367</f>
        <v>0</v>
      </c>
      <c r="D367" s="562"/>
      <c r="E367" s="812"/>
      <c r="F367" s="812"/>
      <c r="G367" s="812"/>
      <c r="H367" s="813"/>
      <c r="I367" s="814"/>
      <c r="J367" s="814"/>
      <c r="K367" s="814"/>
      <c r="L367" s="814"/>
      <c r="M367" s="812"/>
      <c r="N367" s="812"/>
      <c r="O367" s="812"/>
      <c r="P367" s="813"/>
      <c r="Q367" s="817"/>
      <c r="R367" s="817"/>
      <c r="S367" s="817"/>
      <c r="T367" s="814"/>
      <c r="U367" s="813"/>
      <c r="V367" s="813"/>
      <c r="W367" s="813"/>
      <c r="X367" s="813"/>
      <c r="Y367" s="814"/>
      <c r="Z367" s="814"/>
      <c r="AA367" s="814"/>
      <c r="AB367" s="814"/>
    </row>
    <row r="368" spans="1:28" ht="38.25" x14ac:dyDescent="0.2">
      <c r="A368" s="909" t="s">
        <v>3799</v>
      </c>
      <c r="B368" s="911" t="s">
        <v>3800</v>
      </c>
      <c r="C368" s="910">
        <f>'Series 2700 Input'!J368</f>
        <v>0</v>
      </c>
      <c r="D368" s="562" t="s">
        <v>30</v>
      </c>
      <c r="E368" s="812">
        <v>664.64</v>
      </c>
      <c r="F368" s="812">
        <v>664.64</v>
      </c>
      <c r="G368" s="812">
        <v>664.64</v>
      </c>
      <c r="H368" s="813">
        <f t="shared" si="90"/>
        <v>0</v>
      </c>
      <c r="I368" s="814">
        <v>50</v>
      </c>
      <c r="J368" s="814">
        <v>50</v>
      </c>
      <c r="K368" s="814">
        <v>50</v>
      </c>
      <c r="L368" s="814">
        <f t="shared" si="91"/>
        <v>0</v>
      </c>
      <c r="M368" s="812">
        <v>59.17</v>
      </c>
      <c r="N368" s="812">
        <v>59.17</v>
      </c>
      <c r="O368" s="812">
        <v>59.17</v>
      </c>
      <c r="P368" s="813">
        <f t="shared" si="92"/>
        <v>0</v>
      </c>
      <c r="Q368" s="817">
        <v>25</v>
      </c>
      <c r="R368" s="817">
        <v>25</v>
      </c>
      <c r="S368" s="817">
        <v>25</v>
      </c>
      <c r="T368" s="814">
        <f t="shared" si="93"/>
        <v>0</v>
      </c>
      <c r="U368" s="813">
        <v>109.55</v>
      </c>
      <c r="V368" s="813">
        <v>109.55</v>
      </c>
      <c r="W368" s="813">
        <v>97.77</v>
      </c>
      <c r="X368" s="813">
        <f t="shared" si="94"/>
        <v>0</v>
      </c>
      <c r="Y368" s="814">
        <v>45</v>
      </c>
      <c r="Z368" s="814">
        <v>40</v>
      </c>
      <c r="AA368" s="814">
        <v>40</v>
      </c>
      <c r="AB368" s="814">
        <f t="shared" si="95"/>
        <v>0</v>
      </c>
    </row>
    <row r="369" spans="1:28" x14ac:dyDescent="0.2">
      <c r="A369" s="909"/>
      <c r="B369" s="911"/>
      <c r="C369" s="910">
        <f>'Series 2700 Input'!J369</f>
        <v>0</v>
      </c>
      <c r="D369" s="562"/>
      <c r="E369" s="812"/>
      <c r="F369" s="812"/>
      <c r="G369" s="812"/>
      <c r="H369" s="813"/>
      <c r="I369" s="814"/>
      <c r="J369" s="814"/>
      <c r="K369" s="814"/>
      <c r="L369" s="814"/>
      <c r="M369" s="812"/>
      <c r="N369" s="812"/>
      <c r="O369" s="812"/>
      <c r="P369" s="813"/>
      <c r="Q369" s="817"/>
      <c r="R369" s="817"/>
      <c r="S369" s="817"/>
      <c r="T369" s="814"/>
      <c r="U369" s="813"/>
      <c r="V369" s="813"/>
      <c r="W369" s="813"/>
      <c r="X369" s="813"/>
      <c r="Y369" s="814"/>
      <c r="Z369" s="814"/>
      <c r="AA369" s="814"/>
      <c r="AB369" s="814"/>
    </row>
    <row r="370" spans="1:28" ht="38.25" x14ac:dyDescent="0.2">
      <c r="A370" s="909" t="s">
        <v>3801</v>
      </c>
      <c r="B370" s="911" t="s">
        <v>3802</v>
      </c>
      <c r="C370" s="910">
        <f>'Series 2700 Input'!J370</f>
        <v>0</v>
      </c>
      <c r="D370" s="562" t="s">
        <v>30</v>
      </c>
      <c r="E370" s="812">
        <v>676.51</v>
      </c>
      <c r="F370" s="812">
        <v>676.51</v>
      </c>
      <c r="G370" s="812">
        <v>676.51</v>
      </c>
      <c r="H370" s="813">
        <f t="shared" si="90"/>
        <v>0</v>
      </c>
      <c r="I370" s="814">
        <v>50</v>
      </c>
      <c r="J370" s="814">
        <v>50</v>
      </c>
      <c r="K370" s="814">
        <v>50</v>
      </c>
      <c r="L370" s="814">
        <f t="shared" si="91"/>
        <v>0</v>
      </c>
      <c r="M370" s="812">
        <v>93.29</v>
      </c>
      <c r="N370" s="812">
        <v>93.29</v>
      </c>
      <c r="O370" s="812">
        <v>93.29</v>
      </c>
      <c r="P370" s="813">
        <f t="shared" si="92"/>
        <v>0</v>
      </c>
      <c r="Q370" s="817">
        <v>30</v>
      </c>
      <c r="R370" s="817">
        <v>30</v>
      </c>
      <c r="S370" s="817">
        <v>30</v>
      </c>
      <c r="T370" s="814">
        <f t="shared" si="93"/>
        <v>0</v>
      </c>
      <c r="U370" s="813">
        <v>157.27000000000001</v>
      </c>
      <c r="V370" s="813">
        <v>157.27000000000001</v>
      </c>
      <c r="W370" s="813">
        <v>141.15</v>
      </c>
      <c r="X370" s="813">
        <f t="shared" si="94"/>
        <v>0</v>
      </c>
      <c r="Y370" s="814">
        <v>50</v>
      </c>
      <c r="Z370" s="814">
        <v>45</v>
      </c>
      <c r="AA370" s="814">
        <v>45</v>
      </c>
      <c r="AB370" s="814">
        <f t="shared" si="95"/>
        <v>0</v>
      </c>
    </row>
    <row r="371" spans="1:28" x14ac:dyDescent="0.2">
      <c r="A371" s="909"/>
      <c r="B371" s="911"/>
      <c r="C371" s="910">
        <f>'Series 2700 Input'!J371</f>
        <v>0</v>
      </c>
      <c r="D371" s="562"/>
      <c r="E371" s="812"/>
      <c r="F371" s="812"/>
      <c r="G371" s="812"/>
      <c r="H371" s="813"/>
      <c r="I371" s="814"/>
      <c r="J371" s="814"/>
      <c r="K371" s="814"/>
      <c r="L371" s="814"/>
      <c r="M371" s="812"/>
      <c r="N371" s="812"/>
      <c r="O371" s="812"/>
      <c r="P371" s="813"/>
      <c r="Q371" s="817"/>
      <c r="R371" s="817"/>
      <c r="S371" s="817"/>
      <c r="T371" s="814"/>
      <c r="U371" s="813"/>
      <c r="V371" s="813"/>
      <c r="W371" s="813"/>
      <c r="X371" s="813"/>
      <c r="Y371" s="814"/>
      <c r="Z371" s="814"/>
      <c r="AA371" s="814"/>
      <c r="AB371" s="814"/>
    </row>
    <row r="372" spans="1:28" ht="38.25" x14ac:dyDescent="0.2">
      <c r="A372" s="909" t="s">
        <v>3803</v>
      </c>
      <c r="B372" s="911" t="s">
        <v>3804</v>
      </c>
      <c r="C372" s="910">
        <f>'Series 2700 Input'!J372</f>
        <v>0</v>
      </c>
      <c r="D372" s="562" t="s">
        <v>30</v>
      </c>
      <c r="E372" s="812">
        <v>688.37</v>
      </c>
      <c r="F372" s="812">
        <v>688.37</v>
      </c>
      <c r="G372" s="812">
        <v>688.37</v>
      </c>
      <c r="H372" s="813">
        <f t="shared" si="90"/>
        <v>0</v>
      </c>
      <c r="I372" s="814">
        <v>50</v>
      </c>
      <c r="J372" s="814">
        <v>50</v>
      </c>
      <c r="K372" s="814">
        <v>50</v>
      </c>
      <c r="L372" s="814">
        <f t="shared" si="91"/>
        <v>0</v>
      </c>
      <c r="M372" s="812">
        <v>148.59</v>
      </c>
      <c r="N372" s="812">
        <v>148.59</v>
      </c>
      <c r="O372" s="812">
        <v>148.59</v>
      </c>
      <c r="P372" s="813">
        <f t="shared" si="92"/>
        <v>0</v>
      </c>
      <c r="Q372" s="817">
        <v>50</v>
      </c>
      <c r="R372" s="817">
        <v>50</v>
      </c>
      <c r="S372" s="817">
        <v>50</v>
      </c>
      <c r="T372" s="814">
        <f t="shared" si="93"/>
        <v>0</v>
      </c>
      <c r="U372" s="813">
        <v>245.91</v>
      </c>
      <c r="V372" s="813">
        <v>245.91</v>
      </c>
      <c r="W372" s="813">
        <v>221.74</v>
      </c>
      <c r="X372" s="813">
        <f t="shared" si="94"/>
        <v>0</v>
      </c>
      <c r="Y372" s="814">
        <v>65</v>
      </c>
      <c r="Z372" s="814">
        <v>60</v>
      </c>
      <c r="AA372" s="814">
        <v>60</v>
      </c>
      <c r="AB372" s="814">
        <f t="shared" si="95"/>
        <v>0</v>
      </c>
    </row>
    <row r="373" spans="1:28" x14ac:dyDescent="0.2">
      <c r="A373" s="909"/>
      <c r="B373" s="911"/>
      <c r="C373" s="910">
        <f>'Series 2700 Input'!J373</f>
        <v>0</v>
      </c>
      <c r="D373" s="562"/>
      <c r="E373" s="812"/>
      <c r="F373" s="812"/>
      <c r="G373" s="812"/>
      <c r="H373" s="813"/>
      <c r="I373" s="814"/>
      <c r="J373" s="814"/>
      <c r="K373" s="814"/>
      <c r="L373" s="814"/>
      <c r="M373" s="812"/>
      <c r="N373" s="812"/>
      <c r="O373" s="812"/>
      <c r="P373" s="813"/>
      <c r="Q373" s="817"/>
      <c r="R373" s="817"/>
      <c r="S373" s="817"/>
      <c r="T373" s="814"/>
      <c r="U373" s="813"/>
      <c r="V373" s="813"/>
      <c r="W373" s="813"/>
      <c r="X373" s="813"/>
      <c r="Y373" s="814"/>
      <c r="Z373" s="814"/>
      <c r="AA373" s="814"/>
      <c r="AB373" s="814"/>
    </row>
    <row r="374" spans="1:28" ht="38.25" x14ac:dyDescent="0.2">
      <c r="A374" s="909" t="s">
        <v>3805</v>
      </c>
      <c r="B374" s="911" t="s">
        <v>3806</v>
      </c>
      <c r="C374" s="910">
        <f>'Series 2700 Input'!J374</f>
        <v>0</v>
      </c>
      <c r="D374" s="562" t="s">
        <v>30</v>
      </c>
      <c r="E374" s="812">
        <v>704.79</v>
      </c>
      <c r="F374" s="812">
        <v>704.79</v>
      </c>
      <c r="G374" s="812">
        <v>704.79</v>
      </c>
      <c r="H374" s="813">
        <f t="shared" si="90"/>
        <v>0</v>
      </c>
      <c r="I374" s="814">
        <v>50</v>
      </c>
      <c r="J374" s="814">
        <v>50</v>
      </c>
      <c r="K374" s="814">
        <v>50</v>
      </c>
      <c r="L374" s="814">
        <f t="shared" si="91"/>
        <v>0</v>
      </c>
      <c r="M374" s="812">
        <v>404.36</v>
      </c>
      <c r="N374" s="812">
        <v>404.36</v>
      </c>
      <c r="O374" s="812">
        <v>404.36</v>
      </c>
      <c r="P374" s="813">
        <f t="shared" si="92"/>
        <v>0</v>
      </c>
      <c r="Q374" s="817">
        <v>85</v>
      </c>
      <c r="R374" s="817">
        <v>85</v>
      </c>
      <c r="S374" s="817">
        <v>85</v>
      </c>
      <c r="T374" s="814">
        <f t="shared" si="93"/>
        <v>0</v>
      </c>
      <c r="U374" s="813">
        <v>443.64</v>
      </c>
      <c r="V374" s="813">
        <v>443.64</v>
      </c>
      <c r="W374" s="813">
        <v>404.38</v>
      </c>
      <c r="X374" s="813">
        <f t="shared" si="94"/>
        <v>0</v>
      </c>
      <c r="Y374" s="814">
        <v>250</v>
      </c>
      <c r="Z374" s="814">
        <v>250</v>
      </c>
      <c r="AA374" s="814">
        <v>250</v>
      </c>
      <c r="AB374" s="814">
        <f t="shared" si="95"/>
        <v>0</v>
      </c>
    </row>
    <row r="375" spans="1:28" x14ac:dyDescent="0.2">
      <c r="A375" s="909"/>
      <c r="B375" s="911"/>
      <c r="C375" s="910">
        <f>'Series 2700 Input'!J375</f>
        <v>0</v>
      </c>
      <c r="D375" s="562"/>
      <c r="E375" s="812"/>
      <c r="F375" s="812"/>
      <c r="G375" s="812"/>
      <c r="H375" s="813"/>
      <c r="I375" s="814"/>
      <c r="J375" s="814"/>
      <c r="K375" s="814"/>
      <c r="L375" s="814"/>
      <c r="M375" s="812"/>
      <c r="N375" s="812"/>
      <c r="O375" s="812"/>
      <c r="P375" s="813"/>
      <c r="Q375" s="817"/>
      <c r="R375" s="817"/>
      <c r="S375" s="817"/>
      <c r="T375" s="814"/>
      <c r="U375" s="813"/>
      <c r="V375" s="813"/>
      <c r="W375" s="813"/>
      <c r="X375" s="813"/>
      <c r="Y375" s="814"/>
      <c r="Z375" s="814"/>
      <c r="AA375" s="814"/>
      <c r="AB375" s="814"/>
    </row>
    <row r="376" spans="1:28" ht="38.25" x14ac:dyDescent="0.2">
      <c r="A376" s="909" t="s">
        <v>3807</v>
      </c>
      <c r="B376" s="911" t="s">
        <v>3808</v>
      </c>
      <c r="C376" s="910">
        <f>'Series 2700 Input'!J376</f>
        <v>0</v>
      </c>
      <c r="D376" s="562" t="s">
        <v>30</v>
      </c>
      <c r="E376" s="812">
        <v>720.06</v>
      </c>
      <c r="F376" s="812">
        <v>720.06</v>
      </c>
      <c r="G376" s="812">
        <v>720.06</v>
      </c>
      <c r="H376" s="813">
        <f t="shared" si="90"/>
        <v>0</v>
      </c>
      <c r="I376" s="814">
        <v>50</v>
      </c>
      <c r="J376" s="814">
        <v>50</v>
      </c>
      <c r="K376" s="814">
        <v>50</v>
      </c>
      <c r="L376" s="814">
        <f t="shared" si="91"/>
        <v>0</v>
      </c>
      <c r="M376" s="812">
        <v>781.12</v>
      </c>
      <c r="N376" s="812">
        <v>781.12</v>
      </c>
      <c r="O376" s="812">
        <v>781.12</v>
      </c>
      <c r="P376" s="813">
        <f t="shared" si="92"/>
        <v>0</v>
      </c>
      <c r="Q376" s="817">
        <v>100</v>
      </c>
      <c r="R376" s="817">
        <v>100</v>
      </c>
      <c r="S376" s="817">
        <v>100</v>
      </c>
      <c r="T376" s="814">
        <f t="shared" si="93"/>
        <v>0</v>
      </c>
      <c r="U376" s="813">
        <v>661.82</v>
      </c>
      <c r="V376" s="813">
        <v>661.82</v>
      </c>
      <c r="W376" s="813">
        <v>603.14</v>
      </c>
      <c r="X376" s="813">
        <f t="shared" si="94"/>
        <v>0</v>
      </c>
      <c r="Y376" s="814">
        <v>270</v>
      </c>
      <c r="Z376" s="814">
        <v>270</v>
      </c>
      <c r="AA376" s="814">
        <v>270</v>
      </c>
      <c r="AB376" s="814">
        <f t="shared" si="95"/>
        <v>0</v>
      </c>
    </row>
    <row r="377" spans="1:28" x14ac:dyDescent="0.2">
      <c r="A377" s="909"/>
      <c r="B377" s="911"/>
      <c r="C377" s="910">
        <f>'Series 2700 Input'!J377</f>
        <v>0</v>
      </c>
      <c r="D377" s="562"/>
      <c r="E377" s="812"/>
      <c r="F377" s="812"/>
      <c r="G377" s="812"/>
      <c r="H377" s="813"/>
      <c r="I377" s="814"/>
      <c r="J377" s="814"/>
      <c r="K377" s="814"/>
      <c r="L377" s="814"/>
      <c r="M377" s="812"/>
      <c r="N377" s="812"/>
      <c r="O377" s="812"/>
      <c r="P377" s="813"/>
      <c r="Q377" s="817"/>
      <c r="R377" s="817"/>
      <c r="S377" s="817"/>
      <c r="T377" s="814"/>
      <c r="U377" s="813"/>
      <c r="V377" s="813"/>
      <c r="W377" s="813"/>
      <c r="X377" s="813"/>
      <c r="Y377" s="814"/>
      <c r="Z377" s="814"/>
      <c r="AA377" s="814"/>
      <c r="AB377" s="814"/>
    </row>
    <row r="378" spans="1:28" x14ac:dyDescent="0.2">
      <c r="A378" s="907"/>
      <c r="B378" s="586" t="s">
        <v>3578</v>
      </c>
      <c r="C378" s="908">
        <f>'Series 2700 Input'!J378</f>
        <v>0</v>
      </c>
      <c r="D378" s="587"/>
      <c r="E378" s="635" t="s">
        <v>803</v>
      </c>
      <c r="F378" s="589" t="s">
        <v>804</v>
      </c>
      <c r="G378" s="635" t="s">
        <v>486</v>
      </c>
      <c r="H378" s="905"/>
      <c r="I378" s="635" t="s">
        <v>803</v>
      </c>
      <c r="J378" s="589" t="s">
        <v>804</v>
      </c>
      <c r="K378" s="635" t="s">
        <v>486</v>
      </c>
      <c r="L378" s="905"/>
      <c r="M378" s="635" t="s">
        <v>803</v>
      </c>
      <c r="N378" s="589" t="s">
        <v>804</v>
      </c>
      <c r="O378" s="635" t="s">
        <v>486</v>
      </c>
      <c r="P378" s="905"/>
      <c r="Q378" s="634" t="s">
        <v>803</v>
      </c>
      <c r="R378" s="588" t="s">
        <v>804</v>
      </c>
      <c r="S378" s="634" t="s">
        <v>486</v>
      </c>
      <c r="T378" s="905"/>
      <c r="U378" s="635" t="s">
        <v>803</v>
      </c>
      <c r="V378" s="589" t="s">
        <v>804</v>
      </c>
      <c r="W378" s="635" t="s">
        <v>486</v>
      </c>
      <c r="X378" s="905"/>
      <c r="Y378" s="635" t="s">
        <v>803</v>
      </c>
      <c r="Z378" s="589" t="s">
        <v>804</v>
      </c>
      <c r="AA378" s="635" t="s">
        <v>486</v>
      </c>
      <c r="AB378" s="905"/>
    </row>
    <row r="379" spans="1:28" x14ac:dyDescent="0.2">
      <c r="A379" s="909"/>
      <c r="B379" s="596"/>
      <c r="C379" s="910">
        <f>'Series 2700 Input'!J379</f>
        <v>0</v>
      </c>
      <c r="D379" s="562"/>
      <c r="E379" s="812"/>
      <c r="F379" s="812"/>
      <c r="G379" s="812"/>
      <c r="H379" s="813"/>
      <c r="I379" s="814"/>
      <c r="J379" s="814"/>
      <c r="K379" s="814"/>
      <c r="L379" s="814"/>
      <c r="M379" s="812"/>
      <c r="N379" s="812"/>
      <c r="O379" s="812"/>
      <c r="P379" s="813"/>
      <c r="Q379" s="817"/>
      <c r="R379" s="817"/>
      <c r="S379" s="817"/>
      <c r="T379" s="814"/>
      <c r="U379" s="813"/>
      <c r="V379" s="813"/>
      <c r="W379" s="813"/>
      <c r="X379" s="813"/>
      <c r="Y379" s="814"/>
      <c r="Z379" s="814"/>
      <c r="AA379" s="814"/>
      <c r="AB379" s="814"/>
    </row>
    <row r="380" spans="1:28" ht="25.5" x14ac:dyDescent="0.2">
      <c r="A380" s="909" t="s">
        <v>3809</v>
      </c>
      <c r="B380" s="911" t="s">
        <v>3810</v>
      </c>
      <c r="C380" s="910">
        <f>'Series 2700 Input'!J380</f>
        <v>0</v>
      </c>
      <c r="D380" s="562" t="s">
        <v>30</v>
      </c>
      <c r="E380" s="812">
        <v>90.71</v>
      </c>
      <c r="F380" s="812">
        <v>83.05</v>
      </c>
      <c r="G380" s="812">
        <v>83.05</v>
      </c>
      <c r="H380" s="813">
        <f t="shared" si="90"/>
        <v>0</v>
      </c>
      <c r="I380" s="814">
        <v>50</v>
      </c>
      <c r="J380" s="814">
        <v>50</v>
      </c>
      <c r="K380" s="814">
        <v>50</v>
      </c>
      <c r="L380" s="814">
        <f t="shared" si="91"/>
        <v>0</v>
      </c>
      <c r="M380" s="812">
        <v>50.1</v>
      </c>
      <c r="N380" s="812">
        <v>50.1</v>
      </c>
      <c r="O380" s="812">
        <v>50.1</v>
      </c>
      <c r="P380" s="813">
        <f t="shared" si="92"/>
        <v>0</v>
      </c>
      <c r="Q380" s="817">
        <v>25</v>
      </c>
      <c r="R380" s="817">
        <v>25</v>
      </c>
      <c r="S380" s="817">
        <v>25</v>
      </c>
      <c r="T380" s="814">
        <f t="shared" si="93"/>
        <v>0</v>
      </c>
      <c r="U380" s="813">
        <v>48.18</v>
      </c>
      <c r="V380" s="813">
        <v>48.18</v>
      </c>
      <c r="W380" s="813">
        <v>41.98</v>
      </c>
      <c r="X380" s="813">
        <f t="shared" si="94"/>
        <v>0</v>
      </c>
      <c r="Y380" s="814">
        <v>45</v>
      </c>
      <c r="Z380" s="814">
        <v>40</v>
      </c>
      <c r="AA380" s="814">
        <v>40</v>
      </c>
      <c r="AB380" s="814">
        <f t="shared" si="95"/>
        <v>0</v>
      </c>
    </row>
    <row r="381" spans="1:28" x14ac:dyDescent="0.2">
      <c r="A381" s="909"/>
      <c r="B381" s="596"/>
      <c r="C381" s="330">
        <f>'Series 2700 Input'!J381</f>
        <v>0</v>
      </c>
      <c r="D381" s="562"/>
      <c r="E381" s="812"/>
      <c r="F381" s="812"/>
      <c r="G381" s="812"/>
      <c r="H381" s="813"/>
      <c r="I381" s="814"/>
      <c r="J381" s="814"/>
      <c r="K381" s="814"/>
      <c r="L381" s="814"/>
      <c r="M381" s="812"/>
      <c r="N381" s="812"/>
      <c r="O381" s="812"/>
      <c r="P381" s="813"/>
      <c r="Q381" s="817"/>
      <c r="R381" s="817"/>
      <c r="S381" s="817"/>
      <c r="T381" s="814"/>
      <c r="U381" s="813"/>
      <c r="V381" s="813"/>
      <c r="W381" s="813"/>
      <c r="X381" s="813"/>
      <c r="Y381" s="814"/>
      <c r="Z381" s="814"/>
      <c r="AA381" s="814"/>
      <c r="AB381" s="814"/>
    </row>
    <row r="382" spans="1:28" ht="25.5" x14ac:dyDescent="0.2">
      <c r="A382" s="909" t="s">
        <v>3811</v>
      </c>
      <c r="B382" s="911" t="s">
        <v>3812</v>
      </c>
      <c r="C382" s="910">
        <f>'Series 2700 Input'!J382</f>
        <v>0</v>
      </c>
      <c r="D382" s="562" t="s">
        <v>30</v>
      </c>
      <c r="E382" s="812">
        <v>113</v>
      </c>
      <c r="F382" s="812">
        <v>102.57</v>
      </c>
      <c r="G382" s="812">
        <v>102.57</v>
      </c>
      <c r="H382" s="813">
        <f t="shared" si="90"/>
        <v>0</v>
      </c>
      <c r="I382" s="814">
        <v>50</v>
      </c>
      <c r="J382" s="814">
        <v>50</v>
      </c>
      <c r="K382" s="814">
        <v>50</v>
      </c>
      <c r="L382" s="814">
        <f t="shared" si="91"/>
        <v>0</v>
      </c>
      <c r="M382" s="812">
        <v>69.09</v>
      </c>
      <c r="N382" s="812">
        <v>69.09</v>
      </c>
      <c r="O382" s="812">
        <v>69.09</v>
      </c>
      <c r="P382" s="813">
        <f t="shared" si="92"/>
        <v>0</v>
      </c>
      <c r="Q382" s="817">
        <v>30</v>
      </c>
      <c r="R382" s="817">
        <v>30</v>
      </c>
      <c r="S382" s="817">
        <v>30</v>
      </c>
      <c r="T382" s="814">
        <f t="shared" si="93"/>
        <v>0</v>
      </c>
      <c r="U382" s="813">
        <v>82.27</v>
      </c>
      <c r="V382" s="813">
        <v>82.27</v>
      </c>
      <c r="W382" s="813">
        <v>72.97</v>
      </c>
      <c r="X382" s="813">
        <f t="shared" si="94"/>
        <v>0</v>
      </c>
      <c r="Y382" s="814">
        <v>50</v>
      </c>
      <c r="Z382" s="814">
        <v>45</v>
      </c>
      <c r="AA382" s="814">
        <v>45</v>
      </c>
      <c r="AB382" s="814">
        <f t="shared" si="95"/>
        <v>0</v>
      </c>
    </row>
    <row r="383" spans="1:28" x14ac:dyDescent="0.2">
      <c r="A383" s="909"/>
      <c r="B383" s="911"/>
      <c r="C383" s="910">
        <f>'Series 2700 Input'!J383</f>
        <v>0</v>
      </c>
      <c r="D383" s="562"/>
      <c r="E383" s="812"/>
      <c r="F383" s="812"/>
      <c r="G383" s="812"/>
      <c r="H383" s="813"/>
      <c r="I383" s="814"/>
      <c r="J383" s="814"/>
      <c r="K383" s="814"/>
      <c r="L383" s="814"/>
      <c r="M383" s="812"/>
      <c r="N383" s="812"/>
      <c r="O383" s="812"/>
      <c r="P383" s="813"/>
      <c r="Q383" s="817"/>
      <c r="R383" s="817"/>
      <c r="S383" s="817"/>
      <c r="T383" s="814"/>
      <c r="U383" s="813"/>
      <c r="V383" s="813"/>
      <c r="W383" s="813"/>
      <c r="X383" s="813"/>
      <c r="Y383" s="814"/>
      <c r="Z383" s="814"/>
      <c r="AA383" s="814"/>
      <c r="AB383" s="814"/>
    </row>
    <row r="384" spans="1:28" ht="25.5" x14ac:dyDescent="0.2">
      <c r="A384" s="909" t="s">
        <v>3813</v>
      </c>
      <c r="B384" s="911" t="s">
        <v>3814</v>
      </c>
      <c r="C384" s="910">
        <f>'Series 2700 Input'!J384</f>
        <v>0</v>
      </c>
      <c r="D384" s="562" t="s">
        <v>30</v>
      </c>
      <c r="E384" s="812">
        <v>124.87</v>
      </c>
      <c r="F384" s="812">
        <v>124.87</v>
      </c>
      <c r="G384" s="812">
        <v>124.87</v>
      </c>
      <c r="H384" s="813">
        <f t="shared" si="90"/>
        <v>0</v>
      </c>
      <c r="I384" s="814">
        <v>50</v>
      </c>
      <c r="J384" s="814">
        <v>50</v>
      </c>
      <c r="K384" s="814">
        <v>50</v>
      </c>
      <c r="L384" s="814">
        <f t="shared" si="91"/>
        <v>0</v>
      </c>
      <c r="M384" s="812">
        <v>100.19</v>
      </c>
      <c r="N384" s="812">
        <v>100.19</v>
      </c>
      <c r="O384" s="812">
        <v>100.19</v>
      </c>
      <c r="P384" s="813">
        <f t="shared" si="92"/>
        <v>0</v>
      </c>
      <c r="Q384" s="817">
        <v>50</v>
      </c>
      <c r="R384" s="817">
        <v>50</v>
      </c>
      <c r="S384" s="817">
        <v>50</v>
      </c>
      <c r="T384" s="814">
        <f t="shared" si="93"/>
        <v>0</v>
      </c>
      <c r="U384" s="813">
        <v>166.36</v>
      </c>
      <c r="V384" s="813">
        <v>166.36</v>
      </c>
      <c r="W384" s="813">
        <v>149.41999999999999</v>
      </c>
      <c r="X384" s="813">
        <f t="shared" si="94"/>
        <v>0</v>
      </c>
      <c r="Y384" s="814">
        <v>65</v>
      </c>
      <c r="Z384" s="814">
        <v>60</v>
      </c>
      <c r="AA384" s="814">
        <v>60</v>
      </c>
      <c r="AB384" s="814">
        <f t="shared" si="95"/>
        <v>0</v>
      </c>
    </row>
    <row r="385" spans="1:28" x14ac:dyDescent="0.2">
      <c r="A385" s="909"/>
      <c r="B385" s="911"/>
      <c r="C385" s="910">
        <f>'Series 2700 Input'!J385</f>
        <v>0</v>
      </c>
      <c r="D385" s="562"/>
      <c r="E385" s="812"/>
      <c r="F385" s="812"/>
      <c r="G385" s="812"/>
      <c r="H385" s="813"/>
      <c r="I385" s="814"/>
      <c r="J385" s="814"/>
      <c r="K385" s="814"/>
      <c r="L385" s="814"/>
      <c r="M385" s="812"/>
      <c r="N385" s="812"/>
      <c r="O385" s="812"/>
      <c r="P385" s="813"/>
      <c r="Q385" s="817"/>
      <c r="R385" s="817"/>
      <c r="S385" s="817"/>
      <c r="T385" s="814"/>
      <c r="U385" s="813"/>
      <c r="V385" s="813"/>
      <c r="W385" s="813"/>
      <c r="X385" s="813"/>
      <c r="Y385" s="814"/>
      <c r="Z385" s="814"/>
      <c r="AA385" s="814"/>
      <c r="AB385" s="814"/>
    </row>
    <row r="386" spans="1:28" ht="25.5" x14ac:dyDescent="0.2">
      <c r="A386" s="909" t="s">
        <v>3815</v>
      </c>
      <c r="B386" s="911" t="s">
        <v>3816</v>
      </c>
      <c r="C386" s="910">
        <f>'Series 2700 Input'!J386</f>
        <v>0</v>
      </c>
      <c r="D386" s="562" t="s">
        <v>30</v>
      </c>
      <c r="E386" s="812">
        <v>185.9</v>
      </c>
      <c r="F386" s="812">
        <v>167.25</v>
      </c>
      <c r="G386" s="812">
        <v>167.25</v>
      </c>
      <c r="H386" s="813">
        <f t="shared" si="90"/>
        <v>0</v>
      </c>
      <c r="I386" s="814">
        <v>50</v>
      </c>
      <c r="J386" s="814">
        <v>50</v>
      </c>
      <c r="K386" s="814">
        <v>50</v>
      </c>
      <c r="L386" s="814">
        <f t="shared" si="91"/>
        <v>0</v>
      </c>
      <c r="M386" s="812">
        <v>186.58</v>
      </c>
      <c r="N386" s="812">
        <v>186.58</v>
      </c>
      <c r="O386" s="812">
        <v>186.58</v>
      </c>
      <c r="P386" s="813">
        <f t="shared" si="92"/>
        <v>0</v>
      </c>
      <c r="Q386" s="817">
        <v>85</v>
      </c>
      <c r="R386" s="817">
        <v>85</v>
      </c>
      <c r="S386" s="817">
        <v>85</v>
      </c>
      <c r="T386" s="814">
        <f t="shared" si="93"/>
        <v>0</v>
      </c>
      <c r="U386" s="813">
        <v>352.73</v>
      </c>
      <c r="V386" s="813">
        <v>352.73</v>
      </c>
      <c r="W386" s="813">
        <v>318.85000000000002</v>
      </c>
      <c r="X386" s="813">
        <f t="shared" si="94"/>
        <v>0</v>
      </c>
      <c r="Y386" s="814">
        <v>250</v>
      </c>
      <c r="Z386" s="814">
        <v>250</v>
      </c>
      <c r="AA386" s="814">
        <v>250</v>
      </c>
      <c r="AB386" s="814">
        <f t="shared" si="95"/>
        <v>0</v>
      </c>
    </row>
    <row r="387" spans="1:28" x14ac:dyDescent="0.2">
      <c r="A387" s="909"/>
      <c r="B387" s="911"/>
      <c r="C387" s="910">
        <f>'Series 2700 Input'!J387</f>
        <v>0</v>
      </c>
      <c r="D387" s="562"/>
      <c r="E387" s="812"/>
      <c r="F387" s="812"/>
      <c r="G387" s="812"/>
      <c r="H387" s="813"/>
      <c r="I387" s="814"/>
      <c r="J387" s="814"/>
      <c r="K387" s="814"/>
      <c r="L387" s="814"/>
      <c r="M387" s="812"/>
      <c r="N387" s="812"/>
      <c r="O387" s="812"/>
      <c r="P387" s="813"/>
      <c r="Q387" s="817"/>
      <c r="R387" s="817"/>
      <c r="S387" s="817"/>
      <c r="T387" s="814"/>
      <c r="U387" s="813"/>
      <c r="V387" s="813"/>
      <c r="W387" s="813"/>
      <c r="X387" s="813"/>
      <c r="Y387" s="814"/>
      <c r="Z387" s="814"/>
      <c r="AA387" s="814"/>
      <c r="AB387" s="814"/>
    </row>
    <row r="388" spans="1:28" ht="25.5" x14ac:dyDescent="0.2">
      <c r="A388" s="909" t="s">
        <v>3817</v>
      </c>
      <c r="B388" s="911" t="s">
        <v>3818</v>
      </c>
      <c r="C388" s="910">
        <f>'Series 2700 Input'!J388</f>
        <v>0</v>
      </c>
      <c r="D388" s="562" t="s">
        <v>30</v>
      </c>
      <c r="E388" s="812">
        <v>214.5</v>
      </c>
      <c r="F388" s="812">
        <v>190.82</v>
      </c>
      <c r="G388" s="812">
        <v>190.82</v>
      </c>
      <c r="H388" s="813">
        <f t="shared" si="90"/>
        <v>0</v>
      </c>
      <c r="I388" s="814">
        <v>50</v>
      </c>
      <c r="J388" s="814">
        <v>50</v>
      </c>
      <c r="K388" s="814">
        <v>50</v>
      </c>
      <c r="L388" s="814">
        <f t="shared" si="91"/>
        <v>0</v>
      </c>
      <c r="M388" s="812">
        <v>418.16</v>
      </c>
      <c r="N388" s="812">
        <v>418.16</v>
      </c>
      <c r="O388" s="812">
        <v>418.16</v>
      </c>
      <c r="P388" s="813">
        <f t="shared" si="92"/>
        <v>0</v>
      </c>
      <c r="Q388" s="817">
        <v>100</v>
      </c>
      <c r="R388" s="817">
        <v>100</v>
      </c>
      <c r="S388" s="817">
        <v>100</v>
      </c>
      <c r="T388" s="814">
        <f t="shared" si="93"/>
        <v>0</v>
      </c>
      <c r="U388" s="813">
        <v>539.09</v>
      </c>
      <c r="V388" s="813">
        <v>539.09</v>
      </c>
      <c r="W388" s="813">
        <v>488.26</v>
      </c>
      <c r="X388" s="813">
        <f t="shared" si="94"/>
        <v>0</v>
      </c>
      <c r="Y388" s="814">
        <v>270</v>
      </c>
      <c r="Z388" s="814">
        <v>270</v>
      </c>
      <c r="AA388" s="814">
        <v>270</v>
      </c>
      <c r="AB388" s="814">
        <f t="shared" si="95"/>
        <v>0</v>
      </c>
    </row>
    <row r="389" spans="1:28" x14ac:dyDescent="0.2">
      <c r="A389" s="909"/>
      <c r="B389" s="911"/>
      <c r="C389" s="910">
        <f>'Series 2700 Input'!J389</f>
        <v>0</v>
      </c>
      <c r="D389" s="562"/>
      <c r="E389" s="812"/>
      <c r="F389" s="812"/>
      <c r="G389" s="812"/>
      <c r="H389" s="813"/>
      <c r="I389" s="814"/>
      <c r="J389" s="814"/>
      <c r="K389" s="814"/>
      <c r="L389" s="814"/>
      <c r="M389" s="812"/>
      <c r="N389" s="812"/>
      <c r="O389" s="812"/>
      <c r="P389" s="813"/>
      <c r="Q389" s="817"/>
      <c r="R389" s="817"/>
      <c r="S389" s="817"/>
      <c r="T389" s="814"/>
      <c r="U389" s="813"/>
      <c r="V389" s="813"/>
      <c r="W389" s="813"/>
      <c r="X389" s="813"/>
      <c r="Y389" s="814"/>
      <c r="Z389" s="814"/>
      <c r="AA389" s="814"/>
      <c r="AB389" s="814"/>
    </row>
    <row r="390" spans="1:28" ht="38.25" x14ac:dyDescent="0.2">
      <c r="A390" s="909" t="s">
        <v>3819</v>
      </c>
      <c r="B390" s="911" t="s">
        <v>3820</v>
      </c>
      <c r="C390" s="910">
        <f>'Series 2700 Input'!J390</f>
        <v>0</v>
      </c>
      <c r="D390" s="562" t="s">
        <v>30</v>
      </c>
      <c r="E390" s="812">
        <v>101.14</v>
      </c>
      <c r="F390" s="812">
        <v>90.71</v>
      </c>
      <c r="G390" s="812">
        <v>90.71</v>
      </c>
      <c r="H390" s="813">
        <f t="shared" si="90"/>
        <v>0</v>
      </c>
      <c r="I390" s="814">
        <v>50</v>
      </c>
      <c r="J390" s="814">
        <v>50</v>
      </c>
      <c r="K390" s="814">
        <v>50</v>
      </c>
      <c r="L390" s="814">
        <f t="shared" si="91"/>
        <v>0</v>
      </c>
      <c r="M390" s="812">
        <v>59.17</v>
      </c>
      <c r="N390" s="812">
        <v>59.17</v>
      </c>
      <c r="O390" s="812">
        <v>59.17</v>
      </c>
      <c r="P390" s="813">
        <f t="shared" si="92"/>
        <v>0</v>
      </c>
      <c r="Q390" s="817">
        <v>25</v>
      </c>
      <c r="R390" s="817">
        <v>25</v>
      </c>
      <c r="S390" s="817">
        <v>25</v>
      </c>
      <c r="T390" s="814">
        <f t="shared" si="93"/>
        <v>0</v>
      </c>
      <c r="U390" s="813">
        <v>75.45</v>
      </c>
      <c r="V390" s="813">
        <v>75.45</v>
      </c>
      <c r="W390" s="813">
        <v>66.77</v>
      </c>
      <c r="X390" s="813">
        <f t="shared" si="94"/>
        <v>0</v>
      </c>
      <c r="Y390" s="814">
        <v>45</v>
      </c>
      <c r="Z390" s="814">
        <v>40</v>
      </c>
      <c r="AA390" s="814">
        <v>40</v>
      </c>
      <c r="AB390" s="814">
        <f t="shared" si="95"/>
        <v>0</v>
      </c>
    </row>
    <row r="391" spans="1:28" x14ac:dyDescent="0.2">
      <c r="A391" s="909"/>
      <c r="B391" s="596"/>
      <c r="C391" s="330">
        <f>'Series 2700 Input'!J391</f>
        <v>0</v>
      </c>
      <c r="D391" s="562"/>
      <c r="E391" s="812"/>
      <c r="F391" s="812"/>
      <c r="G391" s="812"/>
      <c r="H391" s="813"/>
      <c r="I391" s="814"/>
      <c r="J391" s="814"/>
      <c r="K391" s="814"/>
      <c r="L391" s="814"/>
      <c r="M391" s="812"/>
      <c r="N391" s="812"/>
      <c r="O391" s="812"/>
      <c r="P391" s="813"/>
      <c r="Q391" s="817"/>
      <c r="R391" s="817"/>
      <c r="S391" s="817"/>
      <c r="T391" s="814"/>
      <c r="U391" s="813"/>
      <c r="V391" s="813"/>
      <c r="W391" s="813"/>
      <c r="X391" s="813"/>
      <c r="Y391" s="814"/>
      <c r="Z391" s="814"/>
      <c r="AA391" s="814"/>
      <c r="AB391" s="814"/>
    </row>
    <row r="392" spans="1:28" ht="38.25" x14ac:dyDescent="0.2">
      <c r="A392" s="909" t="s">
        <v>3821</v>
      </c>
      <c r="B392" s="911" t="s">
        <v>3822</v>
      </c>
      <c r="C392" s="910">
        <f>'Series 2700 Input'!J392</f>
        <v>0</v>
      </c>
      <c r="D392" s="562" t="s">
        <v>30</v>
      </c>
      <c r="E392" s="812">
        <v>119.79</v>
      </c>
      <c r="F392" s="812">
        <v>107.35</v>
      </c>
      <c r="G392" s="812">
        <v>107.35</v>
      </c>
      <c r="H392" s="813">
        <f t="shared" si="90"/>
        <v>0</v>
      </c>
      <c r="I392" s="814">
        <v>50</v>
      </c>
      <c r="J392" s="814">
        <v>50</v>
      </c>
      <c r="K392" s="814">
        <v>50</v>
      </c>
      <c r="L392" s="814">
        <f t="shared" si="91"/>
        <v>0</v>
      </c>
      <c r="M392" s="812">
        <v>93.29</v>
      </c>
      <c r="N392" s="812">
        <v>93.29</v>
      </c>
      <c r="O392" s="812">
        <v>93.29</v>
      </c>
      <c r="P392" s="813">
        <f t="shared" si="92"/>
        <v>0</v>
      </c>
      <c r="Q392" s="817">
        <v>30</v>
      </c>
      <c r="R392" s="817">
        <v>30</v>
      </c>
      <c r="S392" s="817">
        <v>30</v>
      </c>
      <c r="T392" s="814">
        <f t="shared" si="93"/>
        <v>0</v>
      </c>
      <c r="U392" s="813">
        <v>120.91</v>
      </c>
      <c r="V392" s="813">
        <v>120.91</v>
      </c>
      <c r="W392" s="813">
        <v>108.1</v>
      </c>
      <c r="X392" s="813">
        <f t="shared" si="94"/>
        <v>0</v>
      </c>
      <c r="Y392" s="814">
        <v>50</v>
      </c>
      <c r="Z392" s="814">
        <v>45</v>
      </c>
      <c r="AA392" s="814">
        <v>45</v>
      </c>
      <c r="AB392" s="814">
        <f t="shared" si="95"/>
        <v>0</v>
      </c>
    </row>
    <row r="393" spans="1:28" x14ac:dyDescent="0.2">
      <c r="A393" s="909"/>
      <c r="B393" s="911"/>
      <c r="C393" s="910">
        <f>'Series 2700 Input'!J393</f>
        <v>0</v>
      </c>
      <c r="D393" s="562"/>
      <c r="E393" s="812"/>
      <c r="F393" s="812"/>
      <c r="G393" s="812"/>
      <c r="H393" s="813"/>
      <c r="I393" s="814"/>
      <c r="J393" s="814"/>
      <c r="K393" s="814"/>
      <c r="L393" s="814"/>
      <c r="M393" s="812"/>
      <c r="N393" s="812"/>
      <c r="O393" s="812"/>
      <c r="P393" s="813"/>
      <c r="Q393" s="817"/>
      <c r="R393" s="817"/>
      <c r="S393" s="817"/>
      <c r="T393" s="814"/>
      <c r="U393" s="813"/>
      <c r="V393" s="813"/>
      <c r="W393" s="813"/>
      <c r="X393" s="813"/>
      <c r="Y393" s="814"/>
      <c r="Z393" s="814"/>
      <c r="AA393" s="814"/>
      <c r="AB393" s="814"/>
    </row>
    <row r="394" spans="1:28" ht="38.25" x14ac:dyDescent="0.2">
      <c r="A394" s="909" t="s">
        <v>3823</v>
      </c>
      <c r="B394" s="911" t="s">
        <v>3824</v>
      </c>
      <c r="C394" s="910">
        <f>'Series 2700 Input'!J394</f>
        <v>0</v>
      </c>
      <c r="D394" s="562" t="s">
        <v>30</v>
      </c>
      <c r="E394" s="812">
        <v>159.9</v>
      </c>
      <c r="F394" s="812">
        <v>141.24</v>
      </c>
      <c r="G394" s="812">
        <v>141.24</v>
      </c>
      <c r="H394" s="813">
        <f t="shared" si="90"/>
        <v>0</v>
      </c>
      <c r="I394" s="814">
        <v>50</v>
      </c>
      <c r="J394" s="814">
        <v>50</v>
      </c>
      <c r="K394" s="814">
        <v>50</v>
      </c>
      <c r="L394" s="814">
        <f t="shared" si="91"/>
        <v>0</v>
      </c>
      <c r="M394" s="812">
        <v>148.59</v>
      </c>
      <c r="N394" s="812">
        <v>148.59</v>
      </c>
      <c r="O394" s="812">
        <v>148.59</v>
      </c>
      <c r="P394" s="813">
        <f t="shared" si="92"/>
        <v>0</v>
      </c>
      <c r="Q394" s="817">
        <v>50</v>
      </c>
      <c r="R394" s="817">
        <v>50</v>
      </c>
      <c r="S394" s="817">
        <v>50</v>
      </c>
      <c r="T394" s="814">
        <f t="shared" si="93"/>
        <v>0</v>
      </c>
      <c r="U394" s="813">
        <v>220.91</v>
      </c>
      <c r="V394" s="813">
        <v>220.91</v>
      </c>
      <c r="W394" s="813">
        <v>199.01</v>
      </c>
      <c r="X394" s="813">
        <f t="shared" si="94"/>
        <v>0</v>
      </c>
      <c r="Y394" s="814">
        <v>65</v>
      </c>
      <c r="Z394" s="814">
        <v>60</v>
      </c>
      <c r="AA394" s="814">
        <v>60</v>
      </c>
      <c r="AB394" s="814">
        <f t="shared" si="95"/>
        <v>0</v>
      </c>
    </row>
    <row r="395" spans="1:28" x14ac:dyDescent="0.2">
      <c r="A395" s="909"/>
      <c r="B395" s="911"/>
      <c r="C395" s="910">
        <f>'Series 2700 Input'!J395</f>
        <v>0</v>
      </c>
      <c r="D395" s="562"/>
      <c r="E395" s="812"/>
      <c r="F395" s="812"/>
      <c r="G395" s="812"/>
      <c r="H395" s="813"/>
      <c r="I395" s="814"/>
      <c r="J395" s="814"/>
      <c r="K395" s="814"/>
      <c r="L395" s="814"/>
      <c r="M395" s="812"/>
      <c r="N395" s="812"/>
      <c r="O395" s="812"/>
      <c r="P395" s="813"/>
      <c r="Q395" s="817"/>
      <c r="R395" s="817"/>
      <c r="S395" s="817"/>
      <c r="T395" s="814"/>
      <c r="U395" s="813"/>
      <c r="V395" s="813"/>
      <c r="W395" s="813"/>
      <c r="X395" s="813"/>
      <c r="Y395" s="814"/>
      <c r="Z395" s="814"/>
      <c r="AA395" s="814"/>
      <c r="AB395" s="814"/>
    </row>
    <row r="396" spans="1:28" ht="38.25" x14ac:dyDescent="0.2">
      <c r="A396" s="909" t="s">
        <v>3825</v>
      </c>
      <c r="B396" s="911" t="s">
        <v>3826</v>
      </c>
      <c r="C396" s="910">
        <f>'Series 2700 Input'!J396</f>
        <v>0</v>
      </c>
      <c r="D396" s="562" t="s">
        <v>30</v>
      </c>
      <c r="E396" s="812">
        <v>207.39</v>
      </c>
      <c r="F396" s="812">
        <v>176.31</v>
      </c>
      <c r="G396" s="812">
        <v>176.31</v>
      </c>
      <c r="H396" s="813">
        <f t="shared" si="90"/>
        <v>0</v>
      </c>
      <c r="I396" s="814">
        <v>50</v>
      </c>
      <c r="J396" s="814">
        <v>50</v>
      </c>
      <c r="K396" s="814">
        <v>50</v>
      </c>
      <c r="L396" s="814">
        <f t="shared" si="91"/>
        <v>0</v>
      </c>
      <c r="M396" s="812">
        <v>404.36</v>
      </c>
      <c r="N396" s="812">
        <v>404.36</v>
      </c>
      <c r="O396" s="812">
        <v>404.36</v>
      </c>
      <c r="P396" s="813">
        <f t="shared" si="92"/>
        <v>0</v>
      </c>
      <c r="Q396" s="817">
        <v>85</v>
      </c>
      <c r="R396" s="817">
        <v>85</v>
      </c>
      <c r="S396" s="817">
        <v>85</v>
      </c>
      <c r="T396" s="814">
        <f t="shared" si="93"/>
        <v>0</v>
      </c>
      <c r="U396" s="813">
        <v>411.82</v>
      </c>
      <c r="V396" s="813">
        <v>411.82</v>
      </c>
      <c r="W396" s="813">
        <v>372.56</v>
      </c>
      <c r="X396" s="813">
        <f t="shared" si="94"/>
        <v>0</v>
      </c>
      <c r="Y396" s="814">
        <v>250</v>
      </c>
      <c r="Z396" s="814">
        <v>250</v>
      </c>
      <c r="AA396" s="814">
        <v>250</v>
      </c>
      <c r="AB396" s="814">
        <f t="shared" si="95"/>
        <v>0</v>
      </c>
    </row>
    <row r="397" spans="1:28" x14ac:dyDescent="0.2">
      <c r="A397" s="909"/>
      <c r="B397" s="911"/>
      <c r="C397" s="910">
        <f>'Series 2700 Input'!J397</f>
        <v>0</v>
      </c>
      <c r="D397" s="562"/>
      <c r="E397" s="812"/>
      <c r="F397" s="812"/>
      <c r="G397" s="812"/>
      <c r="H397" s="813"/>
      <c r="I397" s="814"/>
      <c r="J397" s="814"/>
      <c r="K397" s="814"/>
      <c r="L397" s="814"/>
      <c r="M397" s="812"/>
      <c r="N397" s="812"/>
      <c r="O397" s="812"/>
      <c r="P397" s="813"/>
      <c r="Q397" s="817"/>
      <c r="R397" s="817"/>
      <c r="S397" s="817"/>
      <c r="T397" s="814"/>
      <c r="U397" s="813"/>
      <c r="V397" s="813"/>
      <c r="W397" s="813"/>
      <c r="X397" s="813"/>
      <c r="Y397" s="814"/>
      <c r="Z397" s="814"/>
      <c r="AA397" s="814"/>
      <c r="AB397" s="814"/>
    </row>
    <row r="398" spans="1:28" ht="38.25" x14ac:dyDescent="0.2">
      <c r="A398" s="909" t="s">
        <v>3827</v>
      </c>
      <c r="B398" s="911" t="s">
        <v>3828</v>
      </c>
      <c r="C398" s="910">
        <f>'Series 2700 Input'!J398</f>
        <v>0</v>
      </c>
      <c r="D398" s="562" t="s">
        <v>30</v>
      </c>
      <c r="E398" s="812">
        <v>247.54</v>
      </c>
      <c r="F398" s="812">
        <v>204.91</v>
      </c>
      <c r="G398" s="812">
        <v>204.91</v>
      </c>
      <c r="H398" s="813">
        <f t="shared" si="90"/>
        <v>0</v>
      </c>
      <c r="I398" s="814">
        <v>50</v>
      </c>
      <c r="J398" s="814">
        <v>50</v>
      </c>
      <c r="K398" s="814">
        <v>50</v>
      </c>
      <c r="L398" s="814">
        <f t="shared" si="91"/>
        <v>0</v>
      </c>
      <c r="M398" s="812">
        <v>781.12</v>
      </c>
      <c r="N398" s="812">
        <v>781.12</v>
      </c>
      <c r="O398" s="812">
        <v>781.12</v>
      </c>
      <c r="P398" s="813">
        <f t="shared" si="92"/>
        <v>0</v>
      </c>
      <c r="Q398" s="817">
        <v>100</v>
      </c>
      <c r="R398" s="817">
        <v>100</v>
      </c>
      <c r="S398" s="817">
        <v>100</v>
      </c>
      <c r="T398" s="814">
        <f t="shared" si="93"/>
        <v>0</v>
      </c>
      <c r="U398" s="813">
        <v>625.45000000000005</v>
      </c>
      <c r="V398" s="813">
        <v>625.45000000000005</v>
      </c>
      <c r="W398" s="813">
        <v>566.77</v>
      </c>
      <c r="X398" s="813">
        <f t="shared" si="94"/>
        <v>0</v>
      </c>
      <c r="Y398" s="814">
        <v>270</v>
      </c>
      <c r="Z398" s="814">
        <v>270</v>
      </c>
      <c r="AA398" s="814">
        <v>270</v>
      </c>
      <c r="AB398" s="814">
        <f t="shared" si="95"/>
        <v>0</v>
      </c>
    </row>
    <row r="399" spans="1:28" x14ac:dyDescent="0.2">
      <c r="A399" s="909"/>
      <c r="B399" s="911"/>
      <c r="C399" s="910">
        <f>'Series 2700 Input'!J399</f>
        <v>0</v>
      </c>
      <c r="D399" s="562"/>
      <c r="E399" s="812"/>
      <c r="F399" s="812"/>
      <c r="G399" s="812"/>
      <c r="H399" s="813"/>
      <c r="I399" s="814"/>
      <c r="J399" s="814"/>
      <c r="K399" s="814"/>
      <c r="L399" s="814"/>
      <c r="M399" s="812"/>
      <c r="N399" s="812"/>
      <c r="O399" s="812"/>
      <c r="P399" s="813"/>
      <c r="Q399" s="817"/>
      <c r="R399" s="817"/>
      <c r="S399" s="817"/>
      <c r="T399" s="814"/>
      <c r="U399" s="813"/>
      <c r="V399" s="813"/>
      <c r="W399" s="813"/>
      <c r="X399" s="813"/>
      <c r="Y399" s="814"/>
      <c r="Z399" s="814"/>
      <c r="AA399" s="814"/>
      <c r="AB399" s="814"/>
    </row>
    <row r="400" spans="1:28" x14ac:dyDescent="0.2">
      <c r="A400" s="907"/>
      <c r="B400" s="586" t="s">
        <v>3599</v>
      </c>
      <c r="C400" s="908">
        <f>'Series 2700 Input'!J400</f>
        <v>0</v>
      </c>
      <c r="D400" s="587"/>
      <c r="E400" s="635" t="s">
        <v>803</v>
      </c>
      <c r="F400" s="589" t="s">
        <v>804</v>
      </c>
      <c r="G400" s="635" t="s">
        <v>486</v>
      </c>
      <c r="H400" s="905"/>
      <c r="I400" s="635" t="s">
        <v>803</v>
      </c>
      <c r="J400" s="589" t="s">
        <v>804</v>
      </c>
      <c r="K400" s="635" t="s">
        <v>486</v>
      </c>
      <c r="L400" s="905"/>
      <c r="M400" s="635" t="s">
        <v>803</v>
      </c>
      <c r="N400" s="589" t="s">
        <v>804</v>
      </c>
      <c r="O400" s="635" t="s">
        <v>486</v>
      </c>
      <c r="P400" s="905"/>
      <c r="Q400" s="634" t="s">
        <v>803</v>
      </c>
      <c r="R400" s="588" t="s">
        <v>804</v>
      </c>
      <c r="S400" s="634" t="s">
        <v>486</v>
      </c>
      <c r="T400" s="905"/>
      <c r="U400" s="635" t="s">
        <v>803</v>
      </c>
      <c r="V400" s="589" t="s">
        <v>804</v>
      </c>
      <c r="W400" s="635" t="s">
        <v>486</v>
      </c>
      <c r="X400" s="905"/>
      <c r="Y400" s="635" t="s">
        <v>803</v>
      </c>
      <c r="Z400" s="589" t="s">
        <v>804</v>
      </c>
      <c r="AA400" s="635" t="s">
        <v>486</v>
      </c>
      <c r="AB400" s="905"/>
    </row>
    <row r="401" spans="1:28" x14ac:dyDescent="0.2">
      <c r="A401" s="909"/>
      <c r="B401" s="597"/>
      <c r="C401" s="562">
        <f>'Series 2700 Input'!J401</f>
        <v>0</v>
      </c>
      <c r="D401" s="562"/>
      <c r="E401" s="812"/>
      <c r="F401" s="812"/>
      <c r="G401" s="812"/>
      <c r="H401" s="813"/>
      <c r="I401" s="814"/>
      <c r="J401" s="814"/>
      <c r="K401" s="814"/>
      <c r="L401" s="814"/>
      <c r="M401" s="812"/>
      <c r="N401" s="812"/>
      <c r="O401" s="812"/>
      <c r="P401" s="813"/>
      <c r="Q401" s="817"/>
      <c r="R401" s="817"/>
      <c r="S401" s="817"/>
      <c r="T401" s="814"/>
      <c r="U401" s="813"/>
      <c r="V401" s="813"/>
      <c r="W401" s="813"/>
      <c r="X401" s="813"/>
      <c r="Y401" s="814"/>
      <c r="Z401" s="814"/>
      <c r="AA401" s="814"/>
      <c r="AB401" s="814"/>
    </row>
    <row r="402" spans="1:28" ht="25.5" x14ac:dyDescent="0.2">
      <c r="A402" s="909" t="s">
        <v>3829</v>
      </c>
      <c r="B402" s="911" t="s">
        <v>3830</v>
      </c>
      <c r="C402" s="910">
        <f>'Series 2700 Input'!J402</f>
        <v>0</v>
      </c>
      <c r="D402" s="562" t="s">
        <v>30</v>
      </c>
      <c r="E402" s="812">
        <v>126.58</v>
      </c>
      <c r="F402" s="812">
        <v>107.93</v>
      </c>
      <c r="G402" s="812">
        <v>107.93</v>
      </c>
      <c r="H402" s="813">
        <f t="shared" si="90"/>
        <v>0</v>
      </c>
      <c r="I402" s="814">
        <v>50</v>
      </c>
      <c r="J402" s="814">
        <v>50</v>
      </c>
      <c r="K402" s="814">
        <v>50</v>
      </c>
      <c r="L402" s="814">
        <f t="shared" si="91"/>
        <v>0</v>
      </c>
      <c r="M402" s="812">
        <v>50.1</v>
      </c>
      <c r="N402" s="812">
        <v>50.1</v>
      </c>
      <c r="O402" s="812">
        <v>50.1</v>
      </c>
      <c r="P402" s="813">
        <f t="shared" si="92"/>
        <v>0</v>
      </c>
      <c r="Q402" s="817">
        <v>25</v>
      </c>
      <c r="R402" s="817">
        <v>25</v>
      </c>
      <c r="S402" s="817">
        <v>25</v>
      </c>
      <c r="T402" s="814">
        <f t="shared" si="93"/>
        <v>0</v>
      </c>
      <c r="U402" s="813">
        <v>84.55</v>
      </c>
      <c r="V402" s="813">
        <v>84.55</v>
      </c>
      <c r="W402" s="813">
        <v>75.05</v>
      </c>
      <c r="X402" s="813">
        <f t="shared" si="94"/>
        <v>0</v>
      </c>
      <c r="Y402" s="814">
        <v>45</v>
      </c>
      <c r="Z402" s="814">
        <v>40</v>
      </c>
      <c r="AA402" s="814">
        <v>40</v>
      </c>
      <c r="AB402" s="814">
        <f t="shared" si="95"/>
        <v>0</v>
      </c>
    </row>
    <row r="403" spans="1:28" x14ac:dyDescent="0.2">
      <c r="A403" s="909"/>
      <c r="B403" s="911"/>
      <c r="C403" s="910">
        <f>'Series 2700 Input'!J403</f>
        <v>0</v>
      </c>
      <c r="D403" s="562"/>
      <c r="E403" s="812"/>
      <c r="F403" s="812"/>
      <c r="G403" s="812"/>
      <c r="H403" s="813"/>
      <c r="I403" s="814"/>
      <c r="J403" s="814"/>
      <c r="K403" s="814"/>
      <c r="L403" s="814"/>
      <c r="M403" s="812"/>
      <c r="N403" s="812"/>
      <c r="O403" s="812"/>
      <c r="P403" s="813"/>
      <c r="Q403" s="817"/>
      <c r="R403" s="817"/>
      <c r="S403" s="817"/>
      <c r="T403" s="814"/>
      <c r="U403" s="813"/>
      <c r="V403" s="813"/>
      <c r="W403" s="813"/>
      <c r="X403" s="813"/>
      <c r="Y403" s="814"/>
      <c r="Z403" s="814"/>
      <c r="AA403" s="814"/>
      <c r="AB403" s="814"/>
    </row>
    <row r="404" spans="1:28" ht="25.5" x14ac:dyDescent="0.2">
      <c r="A404" s="909" t="s">
        <v>3831</v>
      </c>
      <c r="B404" s="911" t="s">
        <v>3832</v>
      </c>
      <c r="C404" s="910">
        <f>'Series 2700 Input'!J404</f>
        <v>0</v>
      </c>
      <c r="D404" s="562" t="s">
        <v>30</v>
      </c>
      <c r="E404" s="812">
        <v>151.77000000000001</v>
      </c>
      <c r="F404" s="812">
        <v>128.08000000000001</v>
      </c>
      <c r="G404" s="812">
        <v>128.08000000000001</v>
      </c>
      <c r="H404" s="813">
        <f t="shared" si="90"/>
        <v>0</v>
      </c>
      <c r="I404" s="814">
        <v>50</v>
      </c>
      <c r="J404" s="814">
        <v>50</v>
      </c>
      <c r="K404" s="814">
        <v>50</v>
      </c>
      <c r="L404" s="814">
        <f t="shared" si="91"/>
        <v>0</v>
      </c>
      <c r="M404" s="812">
        <v>69.09</v>
      </c>
      <c r="N404" s="812">
        <v>69.09</v>
      </c>
      <c r="O404" s="812">
        <v>69.09</v>
      </c>
      <c r="P404" s="813">
        <f t="shared" si="92"/>
        <v>0</v>
      </c>
      <c r="Q404" s="817">
        <v>30</v>
      </c>
      <c r="R404" s="817">
        <v>30</v>
      </c>
      <c r="S404" s="817">
        <v>30</v>
      </c>
      <c r="T404" s="814">
        <f t="shared" si="93"/>
        <v>0</v>
      </c>
      <c r="U404" s="813">
        <v>132.27000000000001</v>
      </c>
      <c r="V404" s="813">
        <v>132.27000000000001</v>
      </c>
      <c r="W404" s="813">
        <v>118.43</v>
      </c>
      <c r="X404" s="813">
        <f t="shared" si="94"/>
        <v>0</v>
      </c>
      <c r="Y404" s="814">
        <v>50</v>
      </c>
      <c r="Z404" s="814">
        <v>45</v>
      </c>
      <c r="AA404" s="814">
        <v>45</v>
      </c>
      <c r="AB404" s="814">
        <f t="shared" si="95"/>
        <v>0</v>
      </c>
    </row>
    <row r="405" spans="1:28" x14ac:dyDescent="0.2">
      <c r="A405" s="909"/>
      <c r="B405" s="911"/>
      <c r="C405" s="910">
        <f>'Series 2700 Input'!J405</f>
        <v>0</v>
      </c>
      <c r="D405" s="562"/>
      <c r="E405" s="812"/>
      <c r="F405" s="812"/>
      <c r="G405" s="812"/>
      <c r="H405" s="813"/>
      <c r="I405" s="814"/>
      <c r="J405" s="814"/>
      <c r="K405" s="814"/>
      <c r="L405" s="814"/>
      <c r="M405" s="812"/>
      <c r="N405" s="812"/>
      <c r="O405" s="812"/>
      <c r="P405" s="813"/>
      <c r="Q405" s="817"/>
      <c r="R405" s="817"/>
      <c r="S405" s="817"/>
      <c r="T405" s="814"/>
      <c r="U405" s="813"/>
      <c r="V405" s="813"/>
      <c r="W405" s="813"/>
      <c r="X405" s="813"/>
      <c r="Y405" s="814"/>
      <c r="Z405" s="814"/>
      <c r="AA405" s="814"/>
      <c r="AB405" s="814"/>
    </row>
    <row r="406" spans="1:28" ht="25.5" x14ac:dyDescent="0.2">
      <c r="A406" s="909" t="s">
        <v>3833</v>
      </c>
      <c r="B406" s="911" t="s">
        <v>3834</v>
      </c>
      <c r="C406" s="910">
        <f>'Series 2700 Input'!J406</f>
        <v>0</v>
      </c>
      <c r="D406" s="562" t="s">
        <v>30</v>
      </c>
      <c r="E406" s="812">
        <v>181.39</v>
      </c>
      <c r="F406" s="812">
        <v>150.31</v>
      </c>
      <c r="G406" s="812">
        <v>150.31</v>
      </c>
      <c r="H406" s="813">
        <f t="shared" si="90"/>
        <v>0</v>
      </c>
      <c r="I406" s="814">
        <v>50</v>
      </c>
      <c r="J406" s="814">
        <v>50</v>
      </c>
      <c r="K406" s="814">
        <v>50</v>
      </c>
      <c r="L406" s="814">
        <f t="shared" si="91"/>
        <v>0</v>
      </c>
      <c r="M406" s="812">
        <v>100.19</v>
      </c>
      <c r="N406" s="812">
        <v>100.19</v>
      </c>
      <c r="O406" s="812">
        <v>100.19</v>
      </c>
      <c r="P406" s="813">
        <f t="shared" si="92"/>
        <v>0</v>
      </c>
      <c r="Q406" s="817">
        <v>50</v>
      </c>
      <c r="R406" s="817">
        <v>50</v>
      </c>
      <c r="S406" s="817">
        <v>50</v>
      </c>
      <c r="T406" s="814">
        <f t="shared" si="93"/>
        <v>0</v>
      </c>
      <c r="U406" s="813">
        <v>193.64</v>
      </c>
      <c r="V406" s="813">
        <v>193.64</v>
      </c>
      <c r="W406" s="813">
        <v>174.22</v>
      </c>
      <c r="X406" s="813">
        <f t="shared" si="94"/>
        <v>0</v>
      </c>
      <c r="Y406" s="814">
        <v>65</v>
      </c>
      <c r="Z406" s="814">
        <v>60</v>
      </c>
      <c r="AA406" s="814">
        <v>60</v>
      </c>
      <c r="AB406" s="814">
        <f t="shared" si="95"/>
        <v>0</v>
      </c>
    </row>
    <row r="407" spans="1:28" x14ac:dyDescent="0.2">
      <c r="A407" s="909"/>
      <c r="B407" s="911"/>
      <c r="C407" s="910">
        <f>'Series 2700 Input'!J407</f>
        <v>0</v>
      </c>
      <c r="D407" s="562"/>
      <c r="E407" s="812"/>
      <c r="F407" s="812"/>
      <c r="G407" s="812"/>
      <c r="H407" s="813"/>
      <c r="I407" s="814"/>
      <c r="J407" s="814"/>
      <c r="K407" s="814"/>
      <c r="L407" s="814"/>
      <c r="M407" s="812"/>
      <c r="N407" s="812"/>
      <c r="O407" s="812"/>
      <c r="P407" s="813"/>
      <c r="Q407" s="817"/>
      <c r="R407" s="817"/>
      <c r="S407" s="817"/>
      <c r="T407" s="814"/>
      <c r="U407" s="813"/>
      <c r="V407" s="813"/>
      <c r="W407" s="813"/>
      <c r="X407" s="813"/>
      <c r="Y407" s="814"/>
      <c r="Z407" s="814"/>
      <c r="AA407" s="814"/>
      <c r="AB407" s="814"/>
    </row>
    <row r="408" spans="1:28" ht="25.5" x14ac:dyDescent="0.2">
      <c r="A408" s="909" t="s">
        <v>3835</v>
      </c>
      <c r="B408" s="911" t="s">
        <v>3836</v>
      </c>
      <c r="C408" s="910">
        <f>'Series 2700 Input'!J408</f>
        <v>0</v>
      </c>
      <c r="D408" s="562" t="s">
        <v>30</v>
      </c>
      <c r="E408" s="812">
        <v>259.98</v>
      </c>
      <c r="F408" s="812">
        <v>197.81</v>
      </c>
      <c r="G408" s="812">
        <v>197.81</v>
      </c>
      <c r="H408" s="813">
        <f t="shared" si="90"/>
        <v>0</v>
      </c>
      <c r="I408" s="814">
        <v>50</v>
      </c>
      <c r="J408" s="814">
        <v>50</v>
      </c>
      <c r="K408" s="814">
        <v>50</v>
      </c>
      <c r="L408" s="814">
        <f t="shared" si="91"/>
        <v>0</v>
      </c>
      <c r="M408" s="812">
        <v>186.58</v>
      </c>
      <c r="N408" s="812">
        <v>186.58</v>
      </c>
      <c r="O408" s="812">
        <v>186.58</v>
      </c>
      <c r="P408" s="813">
        <f t="shared" si="92"/>
        <v>0</v>
      </c>
      <c r="Q408" s="817">
        <v>85</v>
      </c>
      <c r="R408" s="817">
        <v>85</v>
      </c>
      <c r="S408" s="817">
        <v>85</v>
      </c>
      <c r="T408" s="814">
        <f t="shared" si="93"/>
        <v>0</v>
      </c>
      <c r="U408" s="813">
        <v>384.55</v>
      </c>
      <c r="V408" s="813">
        <v>384.55</v>
      </c>
      <c r="W408" s="813">
        <v>350.45</v>
      </c>
      <c r="X408" s="813">
        <f t="shared" si="94"/>
        <v>0</v>
      </c>
      <c r="Y408" s="814">
        <v>250</v>
      </c>
      <c r="Z408" s="814">
        <v>250</v>
      </c>
      <c r="AA408" s="814">
        <v>250</v>
      </c>
      <c r="AB408" s="814">
        <f t="shared" si="95"/>
        <v>0</v>
      </c>
    </row>
    <row r="409" spans="1:28" x14ac:dyDescent="0.2">
      <c r="A409" s="909"/>
      <c r="B409" s="911"/>
      <c r="C409" s="910">
        <f>'Series 2700 Input'!J409</f>
        <v>0</v>
      </c>
      <c r="D409" s="562"/>
      <c r="E409" s="812"/>
      <c r="F409" s="812"/>
      <c r="G409" s="812"/>
      <c r="H409" s="813"/>
      <c r="I409" s="814"/>
      <c r="J409" s="814"/>
      <c r="K409" s="814"/>
      <c r="L409" s="814"/>
      <c r="M409" s="812"/>
      <c r="N409" s="812"/>
      <c r="O409" s="812"/>
      <c r="P409" s="813"/>
      <c r="Q409" s="817"/>
      <c r="R409" s="817"/>
      <c r="S409" s="817"/>
      <c r="T409" s="814"/>
      <c r="U409" s="813"/>
      <c r="V409" s="813"/>
      <c r="W409" s="813"/>
      <c r="X409" s="813"/>
      <c r="Y409" s="814"/>
      <c r="Z409" s="814"/>
      <c r="AA409" s="814"/>
      <c r="AB409" s="814"/>
    </row>
    <row r="410" spans="1:28" ht="25.5" x14ac:dyDescent="0.2">
      <c r="A410" s="909" t="s">
        <v>3837</v>
      </c>
      <c r="B410" s="911" t="s">
        <v>3838</v>
      </c>
      <c r="C410" s="910">
        <f>'Series 2700 Input'!J410</f>
        <v>0</v>
      </c>
      <c r="D410" s="562" t="s">
        <v>30</v>
      </c>
      <c r="E410" s="812">
        <v>337.43</v>
      </c>
      <c r="F410" s="812">
        <v>237.96</v>
      </c>
      <c r="G410" s="812">
        <v>237.96</v>
      </c>
      <c r="H410" s="813">
        <f t="shared" si="90"/>
        <v>0</v>
      </c>
      <c r="I410" s="814">
        <v>50</v>
      </c>
      <c r="J410" s="814">
        <v>50</v>
      </c>
      <c r="K410" s="814">
        <v>50</v>
      </c>
      <c r="L410" s="814">
        <f t="shared" si="91"/>
        <v>0</v>
      </c>
      <c r="M410" s="812">
        <v>418.16</v>
      </c>
      <c r="N410" s="812">
        <v>418.16</v>
      </c>
      <c r="O410" s="812">
        <v>418.16</v>
      </c>
      <c r="P410" s="813">
        <f t="shared" si="92"/>
        <v>0</v>
      </c>
      <c r="Q410" s="817">
        <v>100</v>
      </c>
      <c r="R410" s="817">
        <v>100</v>
      </c>
      <c r="S410" s="817">
        <v>100</v>
      </c>
      <c r="T410" s="814">
        <f t="shared" si="93"/>
        <v>0</v>
      </c>
      <c r="U410" s="813">
        <v>575.45000000000005</v>
      </c>
      <c r="V410" s="813">
        <v>575.45000000000005</v>
      </c>
      <c r="W410" s="813">
        <v>521.32000000000005</v>
      </c>
      <c r="X410" s="813">
        <f t="shared" si="94"/>
        <v>0</v>
      </c>
      <c r="Y410" s="814">
        <v>270</v>
      </c>
      <c r="Z410" s="814">
        <v>270</v>
      </c>
      <c r="AA410" s="814">
        <v>270</v>
      </c>
      <c r="AB410" s="814">
        <f t="shared" si="95"/>
        <v>0</v>
      </c>
    </row>
    <row r="411" spans="1:28" x14ac:dyDescent="0.2">
      <c r="A411" s="909"/>
      <c r="B411" s="911"/>
      <c r="C411" s="910">
        <f>'Series 2700 Input'!J411</f>
        <v>0</v>
      </c>
      <c r="D411" s="562"/>
      <c r="E411" s="812"/>
      <c r="F411" s="812"/>
      <c r="G411" s="812"/>
      <c r="H411" s="813"/>
      <c r="I411" s="814"/>
      <c r="J411" s="814"/>
      <c r="K411" s="814"/>
      <c r="L411" s="814"/>
      <c r="M411" s="812"/>
      <c r="N411" s="812"/>
      <c r="O411" s="812"/>
      <c r="P411" s="813"/>
      <c r="Q411" s="817"/>
      <c r="R411" s="817"/>
      <c r="S411" s="817"/>
      <c r="T411" s="814"/>
      <c r="U411" s="813"/>
      <c r="V411" s="813"/>
      <c r="W411" s="813"/>
      <c r="X411" s="813"/>
      <c r="Y411" s="814"/>
      <c r="Z411" s="814"/>
      <c r="AA411" s="814"/>
      <c r="AB411" s="814"/>
    </row>
    <row r="412" spans="1:28" ht="38.25" x14ac:dyDescent="0.2">
      <c r="A412" s="909" t="s">
        <v>3839</v>
      </c>
      <c r="B412" s="911" t="s">
        <v>3840</v>
      </c>
      <c r="C412" s="910">
        <f>'Series 2700 Input'!J412</f>
        <v>0</v>
      </c>
      <c r="D412" s="562" t="s">
        <v>30</v>
      </c>
      <c r="E412" s="812">
        <v>136.16999999999999</v>
      </c>
      <c r="F412" s="812">
        <v>117.52</v>
      </c>
      <c r="G412" s="812">
        <v>117.52</v>
      </c>
      <c r="H412" s="813">
        <f t="shared" si="90"/>
        <v>0</v>
      </c>
      <c r="I412" s="814">
        <v>50</v>
      </c>
      <c r="J412" s="814">
        <v>50</v>
      </c>
      <c r="K412" s="814">
        <v>50</v>
      </c>
      <c r="L412" s="814">
        <f t="shared" si="91"/>
        <v>0</v>
      </c>
      <c r="M412" s="812">
        <v>59.17</v>
      </c>
      <c r="N412" s="812">
        <v>59.17</v>
      </c>
      <c r="O412" s="812">
        <v>59.17</v>
      </c>
      <c r="P412" s="813">
        <f t="shared" si="92"/>
        <v>0</v>
      </c>
      <c r="Q412" s="817">
        <v>25</v>
      </c>
      <c r="R412" s="817">
        <v>25</v>
      </c>
      <c r="S412" s="817">
        <v>25</v>
      </c>
      <c r="T412" s="814">
        <f t="shared" si="93"/>
        <v>0</v>
      </c>
      <c r="U412" s="813">
        <v>109.55</v>
      </c>
      <c r="V412" s="813">
        <v>109.55</v>
      </c>
      <c r="W412" s="813">
        <v>97.77</v>
      </c>
      <c r="X412" s="813">
        <f t="shared" si="94"/>
        <v>0</v>
      </c>
      <c r="Y412" s="814">
        <v>45</v>
      </c>
      <c r="Z412" s="814">
        <v>40</v>
      </c>
      <c r="AA412" s="814">
        <v>40</v>
      </c>
      <c r="AB412" s="814">
        <f t="shared" si="95"/>
        <v>0</v>
      </c>
    </row>
    <row r="413" spans="1:28" x14ac:dyDescent="0.2">
      <c r="A413" s="909"/>
      <c r="B413" s="911"/>
      <c r="C413" s="910">
        <f>'Series 2700 Input'!J413</f>
        <v>0</v>
      </c>
      <c r="D413" s="562"/>
      <c r="E413" s="812"/>
      <c r="F413" s="812"/>
      <c r="G413" s="812"/>
      <c r="H413" s="813"/>
      <c r="I413" s="814"/>
      <c r="J413" s="814"/>
      <c r="K413" s="814"/>
      <c r="L413" s="814"/>
      <c r="M413" s="812"/>
      <c r="N413" s="812"/>
      <c r="O413" s="812"/>
      <c r="P413" s="813"/>
      <c r="Q413" s="817"/>
      <c r="R413" s="817"/>
      <c r="S413" s="817"/>
      <c r="T413" s="814"/>
      <c r="U413" s="813"/>
      <c r="V413" s="813"/>
      <c r="W413" s="813"/>
      <c r="X413" s="813"/>
      <c r="Y413" s="814"/>
      <c r="Z413" s="814"/>
      <c r="AA413" s="814"/>
      <c r="AB413" s="814"/>
    </row>
    <row r="414" spans="1:28" ht="38.25" x14ac:dyDescent="0.2">
      <c r="A414" s="909" t="s">
        <v>3841</v>
      </c>
      <c r="B414" s="911" t="s">
        <v>3842</v>
      </c>
      <c r="C414" s="910">
        <f>'Series 2700 Input'!J414</f>
        <v>0</v>
      </c>
      <c r="D414" s="562" t="s">
        <v>30</v>
      </c>
      <c r="E414" s="812">
        <v>161.35</v>
      </c>
      <c r="F414" s="812">
        <v>137.66999999999999</v>
      </c>
      <c r="G414" s="812">
        <v>137.66999999999999</v>
      </c>
      <c r="H414" s="813">
        <f t="shared" si="90"/>
        <v>0</v>
      </c>
      <c r="I414" s="814">
        <v>50</v>
      </c>
      <c r="J414" s="814">
        <v>50</v>
      </c>
      <c r="K414" s="814">
        <v>50</v>
      </c>
      <c r="L414" s="814">
        <f t="shared" si="91"/>
        <v>0</v>
      </c>
      <c r="M414" s="812">
        <v>93.29</v>
      </c>
      <c r="N414" s="812">
        <v>93.29</v>
      </c>
      <c r="O414" s="812">
        <v>93.29</v>
      </c>
      <c r="P414" s="813">
        <f t="shared" si="92"/>
        <v>0</v>
      </c>
      <c r="Q414" s="817">
        <v>30</v>
      </c>
      <c r="R414" s="817">
        <v>30</v>
      </c>
      <c r="S414" s="817">
        <v>30</v>
      </c>
      <c r="T414" s="814">
        <f t="shared" si="93"/>
        <v>0</v>
      </c>
      <c r="U414" s="813">
        <v>157.27000000000001</v>
      </c>
      <c r="V414" s="813">
        <v>157.27000000000001</v>
      </c>
      <c r="W414" s="813">
        <v>141.15</v>
      </c>
      <c r="X414" s="813">
        <f t="shared" si="94"/>
        <v>0</v>
      </c>
      <c r="Y414" s="814">
        <v>50</v>
      </c>
      <c r="Z414" s="814">
        <v>45</v>
      </c>
      <c r="AA414" s="814">
        <v>45</v>
      </c>
      <c r="AB414" s="814">
        <f t="shared" si="95"/>
        <v>0</v>
      </c>
    </row>
    <row r="415" spans="1:28" x14ac:dyDescent="0.2">
      <c r="A415" s="909"/>
      <c r="B415" s="911"/>
      <c r="C415" s="910">
        <f>'Series 2700 Input'!J415</f>
        <v>0</v>
      </c>
      <c r="D415" s="562"/>
      <c r="E415" s="812"/>
      <c r="F415" s="812"/>
      <c r="G415" s="812"/>
      <c r="H415" s="813"/>
      <c r="I415" s="814"/>
      <c r="J415" s="814"/>
      <c r="K415" s="814"/>
      <c r="L415" s="814"/>
      <c r="M415" s="812"/>
      <c r="N415" s="812"/>
      <c r="O415" s="812"/>
      <c r="P415" s="813"/>
      <c r="Q415" s="817"/>
      <c r="R415" s="817"/>
      <c r="S415" s="817"/>
      <c r="T415" s="814"/>
      <c r="U415" s="813"/>
      <c r="V415" s="813"/>
      <c r="W415" s="813"/>
      <c r="X415" s="813"/>
      <c r="Y415" s="814"/>
      <c r="Z415" s="814"/>
      <c r="AA415" s="814"/>
      <c r="AB415" s="814"/>
    </row>
    <row r="416" spans="1:28" ht="38.25" x14ac:dyDescent="0.2">
      <c r="A416" s="909" t="s">
        <v>3843</v>
      </c>
      <c r="B416" s="911" t="s">
        <v>3844</v>
      </c>
      <c r="C416" s="910">
        <f>'Series 2700 Input'!J416</f>
        <v>0</v>
      </c>
      <c r="D416" s="562" t="s">
        <v>30</v>
      </c>
      <c r="E416" s="812">
        <v>190.99</v>
      </c>
      <c r="F416" s="812">
        <v>159.9</v>
      </c>
      <c r="G416" s="812">
        <v>159.9</v>
      </c>
      <c r="H416" s="813">
        <f t="shared" si="90"/>
        <v>0</v>
      </c>
      <c r="I416" s="814">
        <v>50</v>
      </c>
      <c r="J416" s="814">
        <v>50</v>
      </c>
      <c r="K416" s="814">
        <v>50</v>
      </c>
      <c r="L416" s="814">
        <f t="shared" si="91"/>
        <v>0</v>
      </c>
      <c r="M416" s="812">
        <v>148.59</v>
      </c>
      <c r="N416" s="812">
        <v>148.59</v>
      </c>
      <c r="O416" s="812">
        <v>148.59</v>
      </c>
      <c r="P416" s="813">
        <f t="shared" si="92"/>
        <v>0</v>
      </c>
      <c r="Q416" s="817">
        <v>50</v>
      </c>
      <c r="R416" s="817">
        <v>50</v>
      </c>
      <c r="S416" s="817">
        <v>50</v>
      </c>
      <c r="T416" s="814">
        <f t="shared" si="93"/>
        <v>0</v>
      </c>
      <c r="U416" s="813">
        <v>245.91</v>
      </c>
      <c r="V416" s="813">
        <v>245.91</v>
      </c>
      <c r="W416" s="813">
        <v>221.74</v>
      </c>
      <c r="X416" s="813">
        <f t="shared" si="94"/>
        <v>0</v>
      </c>
      <c r="Y416" s="814">
        <v>65</v>
      </c>
      <c r="Z416" s="814">
        <v>60</v>
      </c>
      <c r="AA416" s="814">
        <v>60</v>
      </c>
      <c r="AB416" s="814">
        <f t="shared" si="95"/>
        <v>0</v>
      </c>
    </row>
    <row r="417" spans="1:28" x14ac:dyDescent="0.2">
      <c r="A417" s="909"/>
      <c r="B417" s="911"/>
      <c r="C417" s="910">
        <f>'Series 2700 Input'!J417</f>
        <v>0</v>
      </c>
      <c r="D417" s="562"/>
      <c r="E417" s="812"/>
      <c r="F417" s="812"/>
      <c r="G417" s="812"/>
      <c r="H417" s="813"/>
      <c r="I417" s="814"/>
      <c r="J417" s="814"/>
      <c r="K417" s="814"/>
      <c r="L417" s="814"/>
      <c r="M417" s="812"/>
      <c r="N417" s="812"/>
      <c r="O417" s="812"/>
      <c r="P417" s="813"/>
      <c r="Q417" s="817"/>
      <c r="R417" s="817"/>
      <c r="S417" s="817"/>
      <c r="T417" s="814"/>
      <c r="U417" s="813"/>
      <c r="V417" s="813"/>
      <c r="W417" s="813"/>
      <c r="X417" s="813"/>
      <c r="Y417" s="814"/>
      <c r="Z417" s="814"/>
      <c r="AA417" s="814"/>
      <c r="AB417" s="814"/>
    </row>
    <row r="418" spans="1:28" ht="38.25" x14ac:dyDescent="0.2">
      <c r="A418" s="909" t="s">
        <v>3845</v>
      </c>
      <c r="B418" s="911" t="s">
        <v>3846</v>
      </c>
      <c r="C418" s="910">
        <f>'Series 2700 Input'!J418</f>
        <v>0</v>
      </c>
      <c r="D418" s="562" t="s">
        <v>30</v>
      </c>
      <c r="E418" s="812">
        <v>269.58</v>
      </c>
      <c r="F418" s="812">
        <v>207.39</v>
      </c>
      <c r="G418" s="812">
        <v>207.39</v>
      </c>
      <c r="H418" s="813">
        <f t="shared" si="90"/>
        <v>0</v>
      </c>
      <c r="I418" s="814">
        <v>50</v>
      </c>
      <c r="J418" s="814">
        <v>50</v>
      </c>
      <c r="K418" s="814">
        <v>50</v>
      </c>
      <c r="L418" s="814">
        <f t="shared" si="91"/>
        <v>0</v>
      </c>
      <c r="M418" s="812">
        <v>404.36</v>
      </c>
      <c r="N418" s="812">
        <v>404.36</v>
      </c>
      <c r="O418" s="812">
        <v>404.36</v>
      </c>
      <c r="P418" s="813">
        <f t="shared" si="92"/>
        <v>0</v>
      </c>
      <c r="Q418" s="817">
        <v>85</v>
      </c>
      <c r="R418" s="817">
        <v>85</v>
      </c>
      <c r="S418" s="817">
        <v>85</v>
      </c>
      <c r="T418" s="814">
        <f t="shared" si="93"/>
        <v>0</v>
      </c>
      <c r="U418" s="813">
        <v>443.64</v>
      </c>
      <c r="V418" s="813">
        <v>443.64</v>
      </c>
      <c r="W418" s="813">
        <v>404.38</v>
      </c>
      <c r="X418" s="813">
        <f t="shared" si="94"/>
        <v>0</v>
      </c>
      <c r="Y418" s="814">
        <v>250</v>
      </c>
      <c r="Z418" s="814">
        <v>250</v>
      </c>
      <c r="AA418" s="814">
        <v>250</v>
      </c>
      <c r="AB418" s="814">
        <f t="shared" si="95"/>
        <v>0</v>
      </c>
    </row>
    <row r="419" spans="1:28" x14ac:dyDescent="0.2">
      <c r="A419" s="909"/>
      <c r="B419" s="911"/>
      <c r="C419" s="910">
        <f>'Series 2700 Input'!J419</f>
        <v>0</v>
      </c>
      <c r="D419" s="562"/>
      <c r="E419" s="812"/>
      <c r="F419" s="812"/>
      <c r="G419" s="812"/>
      <c r="H419" s="813"/>
      <c r="I419" s="814"/>
      <c r="J419" s="814"/>
      <c r="K419" s="814"/>
      <c r="L419" s="814"/>
      <c r="M419" s="812"/>
      <c r="N419" s="812"/>
      <c r="O419" s="812"/>
      <c r="P419" s="813"/>
      <c r="Q419" s="817"/>
      <c r="R419" s="817"/>
      <c r="S419" s="817"/>
      <c r="T419" s="814"/>
      <c r="U419" s="813"/>
      <c r="V419" s="813"/>
      <c r="W419" s="813"/>
      <c r="X419" s="813"/>
      <c r="Y419" s="814"/>
      <c r="Z419" s="814"/>
      <c r="AA419" s="814"/>
      <c r="AB419" s="814"/>
    </row>
    <row r="420" spans="1:28" ht="38.25" x14ac:dyDescent="0.2">
      <c r="A420" s="909" t="s">
        <v>3847</v>
      </c>
      <c r="B420" s="911" t="s">
        <v>3848</v>
      </c>
      <c r="C420" s="910">
        <f>'Series 2700 Input'!J420</f>
        <v>0</v>
      </c>
      <c r="D420" s="562" t="s">
        <v>30</v>
      </c>
      <c r="E420" s="812">
        <v>347.02</v>
      </c>
      <c r="F420" s="812">
        <v>247.54</v>
      </c>
      <c r="G420" s="812">
        <v>247.54</v>
      </c>
      <c r="H420" s="813">
        <f t="shared" si="90"/>
        <v>0</v>
      </c>
      <c r="I420" s="814">
        <v>50</v>
      </c>
      <c r="J420" s="814">
        <v>50</v>
      </c>
      <c r="K420" s="814">
        <v>50</v>
      </c>
      <c r="L420" s="814">
        <f t="shared" si="91"/>
        <v>0</v>
      </c>
      <c r="M420" s="812">
        <v>781.12</v>
      </c>
      <c r="N420" s="812">
        <v>781.12</v>
      </c>
      <c r="O420" s="812">
        <v>781.12</v>
      </c>
      <c r="P420" s="813">
        <f t="shared" si="92"/>
        <v>0</v>
      </c>
      <c r="Q420" s="817">
        <v>100</v>
      </c>
      <c r="R420" s="817">
        <v>100</v>
      </c>
      <c r="S420" s="817">
        <v>100</v>
      </c>
      <c r="T420" s="814">
        <f t="shared" si="93"/>
        <v>0</v>
      </c>
      <c r="U420" s="813">
        <v>661.82</v>
      </c>
      <c r="V420" s="813">
        <v>661.82</v>
      </c>
      <c r="W420" s="813">
        <v>603.14</v>
      </c>
      <c r="X420" s="813">
        <f t="shared" si="94"/>
        <v>0</v>
      </c>
      <c r="Y420" s="814">
        <v>270</v>
      </c>
      <c r="Z420" s="814">
        <v>270</v>
      </c>
      <c r="AA420" s="814">
        <v>270</v>
      </c>
      <c r="AB420" s="814">
        <f t="shared" si="95"/>
        <v>0</v>
      </c>
    </row>
    <row r="421" spans="1:28" x14ac:dyDescent="0.2">
      <c r="A421" s="909"/>
      <c r="B421" s="911"/>
      <c r="C421" s="910">
        <f>'Series 2700 Input'!J421</f>
        <v>0</v>
      </c>
      <c r="D421" s="562"/>
      <c r="E421" s="812"/>
      <c r="F421" s="812"/>
      <c r="G421" s="812"/>
      <c r="H421" s="813"/>
      <c r="I421" s="814"/>
      <c r="J421" s="814"/>
      <c r="K421" s="814"/>
      <c r="L421" s="814"/>
      <c r="M421" s="812"/>
      <c r="N421" s="812"/>
      <c r="O421" s="812"/>
      <c r="P421" s="813"/>
      <c r="Q421" s="817"/>
      <c r="R421" s="817"/>
      <c r="S421" s="817"/>
      <c r="T421" s="814"/>
      <c r="U421" s="813"/>
      <c r="V421" s="813"/>
      <c r="W421" s="813"/>
      <c r="X421" s="813"/>
      <c r="Y421" s="814"/>
      <c r="Z421" s="814"/>
      <c r="AA421" s="814"/>
      <c r="AB421" s="814"/>
    </row>
    <row r="422" spans="1:28" x14ac:dyDescent="0.2">
      <c r="A422" s="907"/>
      <c r="B422" s="586" t="s">
        <v>3620</v>
      </c>
      <c r="C422" s="908">
        <f>'Series 2700 Input'!J422</f>
        <v>0</v>
      </c>
      <c r="D422" s="587"/>
      <c r="E422" s="635" t="s">
        <v>803</v>
      </c>
      <c r="F422" s="589" t="s">
        <v>804</v>
      </c>
      <c r="G422" s="635" t="s">
        <v>486</v>
      </c>
      <c r="H422" s="905"/>
      <c r="I422" s="635" t="s">
        <v>803</v>
      </c>
      <c r="J422" s="589" t="s">
        <v>804</v>
      </c>
      <c r="K422" s="635" t="s">
        <v>486</v>
      </c>
      <c r="L422" s="905"/>
      <c r="M422" s="635" t="s">
        <v>803</v>
      </c>
      <c r="N422" s="589" t="s">
        <v>804</v>
      </c>
      <c r="O422" s="635" t="s">
        <v>486</v>
      </c>
      <c r="P422" s="905"/>
      <c r="Q422" s="634" t="s">
        <v>803</v>
      </c>
      <c r="R422" s="588" t="s">
        <v>804</v>
      </c>
      <c r="S422" s="634" t="s">
        <v>486</v>
      </c>
      <c r="T422" s="905"/>
      <c r="U422" s="635" t="s">
        <v>803</v>
      </c>
      <c r="V422" s="589" t="s">
        <v>804</v>
      </c>
      <c r="W422" s="635" t="s">
        <v>486</v>
      </c>
      <c r="X422" s="905"/>
      <c r="Y422" s="635" t="s">
        <v>803</v>
      </c>
      <c r="Z422" s="589" t="s">
        <v>804</v>
      </c>
      <c r="AA422" s="635" t="s">
        <v>486</v>
      </c>
      <c r="AB422" s="905"/>
    </row>
    <row r="423" spans="1:28" x14ac:dyDescent="0.2">
      <c r="A423" s="909"/>
      <c r="B423" s="596"/>
      <c r="C423" s="910">
        <f>'Series 2700 Input'!J423</f>
        <v>0</v>
      </c>
      <c r="D423" s="562"/>
      <c r="E423" s="812"/>
      <c r="F423" s="812"/>
      <c r="G423" s="812"/>
      <c r="H423" s="813"/>
      <c r="I423" s="814"/>
      <c r="J423" s="814"/>
      <c r="K423" s="814"/>
      <c r="L423" s="814"/>
      <c r="M423" s="812"/>
      <c r="N423" s="812"/>
      <c r="O423" s="812"/>
      <c r="P423" s="813"/>
      <c r="Q423" s="817"/>
      <c r="R423" s="817"/>
      <c r="S423" s="817"/>
      <c r="T423" s="814"/>
      <c r="U423" s="813"/>
      <c r="V423" s="813"/>
      <c r="W423" s="813"/>
      <c r="X423" s="813"/>
      <c r="Y423" s="814"/>
      <c r="Z423" s="814"/>
      <c r="AA423" s="814"/>
      <c r="AB423" s="814"/>
    </row>
    <row r="424" spans="1:28" ht="25.5" x14ac:dyDescent="0.2">
      <c r="A424" s="909" t="s">
        <v>3849</v>
      </c>
      <c r="B424" s="911" t="s">
        <v>3850</v>
      </c>
      <c r="C424" s="910">
        <f>'Series 2700 Input'!J424</f>
        <v>0</v>
      </c>
      <c r="D424" s="562" t="s">
        <v>30</v>
      </c>
      <c r="E424" s="812">
        <v>90.71</v>
      </c>
      <c r="F424" s="812">
        <v>83.05</v>
      </c>
      <c r="G424" s="812">
        <v>83.05</v>
      </c>
      <c r="H424" s="813">
        <f t="shared" ref="H424:H484" si="96">IF(ISBLANK($C424),"",IFERROR(IF($C424&lt;5,$C424*E424,IF(AND(5&lt;=$C424,$C424&lt;=10),$C424*F424,IF($C424&gt;10,$C424*G424,"No Offer"))),"No Offer"))</f>
        <v>0</v>
      </c>
      <c r="I424" s="814">
        <v>50</v>
      </c>
      <c r="J424" s="814">
        <v>50</v>
      </c>
      <c r="K424" s="814">
        <v>50</v>
      </c>
      <c r="L424" s="814">
        <f t="shared" ref="L424:L484" si="97">IF(ISBLANK($C424),"",IFERROR(IF($C424&lt;5,$C424*I424,IF(AND(5&lt;=$C424,$C424&lt;=10),$C424*J424,IF($C424&gt;10,$C424*K424,"No Offer"))),"No Offer"))</f>
        <v>0</v>
      </c>
      <c r="M424" s="812">
        <v>50.1</v>
      </c>
      <c r="N424" s="812">
        <v>50.1</v>
      </c>
      <c r="O424" s="812">
        <v>50.1</v>
      </c>
      <c r="P424" s="813">
        <f t="shared" ref="P424:P484" si="98">IF(ISBLANK($C424),"",IFERROR(IF($C424&lt;5,$C424*M424,IF(AND(5&lt;=$C424,$C424&lt;=10),$C424*N424,IF($C424&gt;10,$C424*O424,"No Offer"))),"No Offer"))</f>
        <v>0</v>
      </c>
      <c r="Q424" s="817">
        <v>25</v>
      </c>
      <c r="R424" s="817">
        <v>25</v>
      </c>
      <c r="S424" s="817">
        <v>25</v>
      </c>
      <c r="T424" s="814">
        <f t="shared" ref="T424:T484" si="99">IF(ISBLANK($C424),"",IFERROR(IF($C424&lt;5,$C424*Q424,IF(AND(5&lt;=$C424,$C424&lt;=10),$C424*R424,IF($C424&gt;10,$C424*S424,"No Offer"))),"No Offer"))</f>
        <v>0</v>
      </c>
      <c r="U424" s="813">
        <v>48.18</v>
      </c>
      <c r="V424" s="813">
        <v>48.18</v>
      </c>
      <c r="W424" s="813">
        <v>41.98</v>
      </c>
      <c r="X424" s="813">
        <f t="shared" ref="X424:X484" si="100">IF(ISBLANK($C424),"",IFERROR(IF($C424&lt;5,$C424*U424,IF(AND(5&lt;=$C424,$C424&lt;=10),$C424*V424,IF($C424&gt;10,$C424*W424,"No Offer"))),"No Offer"))</f>
        <v>0</v>
      </c>
      <c r="Y424" s="814">
        <v>45</v>
      </c>
      <c r="Z424" s="814">
        <v>40</v>
      </c>
      <c r="AA424" s="814">
        <v>40</v>
      </c>
      <c r="AB424" s="814">
        <f t="shared" ref="AB424:AB484" si="101">IF(ISBLANK($C424),"",IFERROR(IF($C424&lt;5,$C424*Y424,IF(AND(5&lt;=$C424,$C424&lt;=10),$C424*Z424,IF($C424&gt;10,$C424*AA424,"No Offer"))),"No Offer"))</f>
        <v>0</v>
      </c>
    </row>
    <row r="425" spans="1:28" x14ac:dyDescent="0.2">
      <c r="A425" s="909"/>
      <c r="B425" s="596"/>
      <c r="C425" s="330">
        <f>'Series 2700 Input'!J425</f>
        <v>0</v>
      </c>
      <c r="D425" s="562"/>
      <c r="E425" s="812"/>
      <c r="F425" s="812"/>
      <c r="G425" s="812"/>
      <c r="H425" s="813"/>
      <c r="I425" s="814"/>
      <c r="J425" s="814"/>
      <c r="K425" s="814"/>
      <c r="L425" s="814"/>
      <c r="M425" s="812"/>
      <c r="N425" s="812"/>
      <c r="O425" s="812"/>
      <c r="P425" s="813"/>
      <c r="Q425" s="817"/>
      <c r="R425" s="817"/>
      <c r="S425" s="817"/>
      <c r="T425" s="814"/>
      <c r="U425" s="813"/>
      <c r="V425" s="813"/>
      <c r="W425" s="813"/>
      <c r="X425" s="813"/>
      <c r="Y425" s="814"/>
      <c r="Z425" s="814"/>
      <c r="AA425" s="814"/>
      <c r="AB425" s="814"/>
    </row>
    <row r="426" spans="1:28" ht="25.5" x14ac:dyDescent="0.2">
      <c r="A426" s="909" t="s">
        <v>3851</v>
      </c>
      <c r="B426" s="911" t="s">
        <v>3852</v>
      </c>
      <c r="C426" s="910">
        <f>'Series 2700 Input'!J426</f>
        <v>0</v>
      </c>
      <c r="D426" s="562" t="s">
        <v>30</v>
      </c>
      <c r="E426" s="812">
        <v>113</v>
      </c>
      <c r="F426" s="812">
        <v>102.57</v>
      </c>
      <c r="G426" s="812">
        <v>102.57</v>
      </c>
      <c r="H426" s="813">
        <f t="shared" si="96"/>
        <v>0</v>
      </c>
      <c r="I426" s="814">
        <v>50</v>
      </c>
      <c r="J426" s="814">
        <v>50</v>
      </c>
      <c r="K426" s="814">
        <v>50</v>
      </c>
      <c r="L426" s="814">
        <f t="shared" si="97"/>
        <v>0</v>
      </c>
      <c r="M426" s="812">
        <v>69.09</v>
      </c>
      <c r="N426" s="812">
        <v>69.09</v>
      </c>
      <c r="O426" s="812">
        <v>69.09</v>
      </c>
      <c r="P426" s="813">
        <f t="shared" si="98"/>
        <v>0</v>
      </c>
      <c r="Q426" s="817">
        <v>30</v>
      </c>
      <c r="R426" s="817">
        <v>30</v>
      </c>
      <c r="S426" s="817">
        <v>30</v>
      </c>
      <c r="T426" s="814">
        <f t="shared" si="99"/>
        <v>0</v>
      </c>
      <c r="U426" s="813">
        <v>82.27</v>
      </c>
      <c r="V426" s="813">
        <v>82.27</v>
      </c>
      <c r="W426" s="813">
        <v>72.97</v>
      </c>
      <c r="X426" s="813">
        <f t="shared" si="100"/>
        <v>0</v>
      </c>
      <c r="Y426" s="814">
        <v>50</v>
      </c>
      <c r="Z426" s="814">
        <v>45</v>
      </c>
      <c r="AA426" s="814">
        <v>45</v>
      </c>
      <c r="AB426" s="814">
        <f t="shared" si="101"/>
        <v>0</v>
      </c>
    </row>
    <row r="427" spans="1:28" x14ac:dyDescent="0.2">
      <c r="A427" s="909"/>
      <c r="B427" s="911"/>
      <c r="C427" s="910">
        <f>'Series 2700 Input'!J427</f>
        <v>0</v>
      </c>
      <c r="D427" s="562"/>
      <c r="E427" s="812"/>
      <c r="F427" s="812"/>
      <c r="G427" s="812"/>
      <c r="H427" s="813"/>
      <c r="I427" s="814"/>
      <c r="J427" s="814"/>
      <c r="K427" s="814"/>
      <c r="L427" s="814"/>
      <c r="M427" s="812"/>
      <c r="N427" s="812"/>
      <c r="O427" s="812"/>
      <c r="P427" s="813"/>
      <c r="Q427" s="817"/>
      <c r="R427" s="817"/>
      <c r="S427" s="817"/>
      <c r="T427" s="814"/>
      <c r="U427" s="813"/>
      <c r="V427" s="813"/>
      <c r="W427" s="813"/>
      <c r="X427" s="813"/>
      <c r="Y427" s="814"/>
      <c r="Z427" s="814"/>
      <c r="AA427" s="814"/>
      <c r="AB427" s="814"/>
    </row>
    <row r="428" spans="1:28" ht="25.5" x14ac:dyDescent="0.2">
      <c r="A428" s="909" t="s">
        <v>3853</v>
      </c>
      <c r="B428" s="911" t="s">
        <v>3854</v>
      </c>
      <c r="C428" s="910">
        <f>'Series 2700 Input'!J428</f>
        <v>0</v>
      </c>
      <c r="D428" s="562" t="s">
        <v>30</v>
      </c>
      <c r="E428" s="812">
        <v>139.94999999999999</v>
      </c>
      <c r="F428" s="812">
        <v>124.87</v>
      </c>
      <c r="G428" s="812">
        <v>124.87</v>
      </c>
      <c r="H428" s="813">
        <f t="shared" si="96"/>
        <v>0</v>
      </c>
      <c r="I428" s="814">
        <v>50</v>
      </c>
      <c r="J428" s="814">
        <v>50</v>
      </c>
      <c r="K428" s="814">
        <v>50</v>
      </c>
      <c r="L428" s="814">
        <f t="shared" si="97"/>
        <v>0</v>
      </c>
      <c r="M428" s="812">
        <v>100.19</v>
      </c>
      <c r="N428" s="812">
        <v>100.19</v>
      </c>
      <c r="O428" s="812">
        <v>100.19</v>
      </c>
      <c r="P428" s="813">
        <f t="shared" si="98"/>
        <v>0</v>
      </c>
      <c r="Q428" s="817">
        <v>50</v>
      </c>
      <c r="R428" s="817">
        <v>50</v>
      </c>
      <c r="S428" s="817">
        <v>50</v>
      </c>
      <c r="T428" s="814">
        <f t="shared" si="99"/>
        <v>0</v>
      </c>
      <c r="U428" s="813">
        <v>166.36</v>
      </c>
      <c r="V428" s="813">
        <v>166.36</v>
      </c>
      <c r="W428" s="813">
        <v>149.41999999999999</v>
      </c>
      <c r="X428" s="813">
        <f t="shared" si="100"/>
        <v>0</v>
      </c>
      <c r="Y428" s="814">
        <v>65</v>
      </c>
      <c r="Z428" s="814">
        <v>60</v>
      </c>
      <c r="AA428" s="814">
        <v>60</v>
      </c>
      <c r="AB428" s="814">
        <f t="shared" si="101"/>
        <v>0</v>
      </c>
    </row>
    <row r="429" spans="1:28" x14ac:dyDescent="0.2">
      <c r="A429" s="909"/>
      <c r="B429" s="911"/>
      <c r="C429" s="910">
        <f>'Series 2700 Input'!J429</f>
        <v>0</v>
      </c>
      <c r="D429" s="562"/>
      <c r="E429" s="812"/>
      <c r="F429" s="812"/>
      <c r="G429" s="812"/>
      <c r="H429" s="813"/>
      <c r="I429" s="814"/>
      <c r="J429" s="814"/>
      <c r="K429" s="814"/>
      <c r="L429" s="814"/>
      <c r="M429" s="812"/>
      <c r="N429" s="812"/>
      <c r="O429" s="812"/>
      <c r="P429" s="813"/>
      <c r="Q429" s="817"/>
      <c r="R429" s="817"/>
      <c r="S429" s="817"/>
      <c r="T429" s="814"/>
      <c r="U429" s="813"/>
      <c r="V429" s="813"/>
      <c r="W429" s="813"/>
      <c r="X429" s="813"/>
      <c r="Y429" s="814"/>
      <c r="Z429" s="814"/>
      <c r="AA429" s="814"/>
      <c r="AB429" s="814"/>
    </row>
    <row r="430" spans="1:28" ht="25.5" x14ac:dyDescent="0.2">
      <c r="A430" s="909" t="s">
        <v>3855</v>
      </c>
      <c r="B430" s="911" t="s">
        <v>3856</v>
      </c>
      <c r="C430" s="910">
        <f>'Series 2700 Input'!J430</f>
        <v>0</v>
      </c>
      <c r="D430" s="562" t="s">
        <v>30</v>
      </c>
      <c r="E430" s="812">
        <v>185.9</v>
      </c>
      <c r="F430" s="812">
        <v>167.25</v>
      </c>
      <c r="G430" s="812">
        <v>167.25</v>
      </c>
      <c r="H430" s="813">
        <f t="shared" si="96"/>
        <v>0</v>
      </c>
      <c r="I430" s="814">
        <v>50</v>
      </c>
      <c r="J430" s="814">
        <v>50</v>
      </c>
      <c r="K430" s="814">
        <v>50</v>
      </c>
      <c r="L430" s="814">
        <f t="shared" si="97"/>
        <v>0</v>
      </c>
      <c r="M430" s="812">
        <v>186.58</v>
      </c>
      <c r="N430" s="812">
        <v>186.58</v>
      </c>
      <c r="O430" s="812">
        <v>186.58</v>
      </c>
      <c r="P430" s="813">
        <f t="shared" si="98"/>
        <v>0</v>
      </c>
      <c r="Q430" s="817">
        <v>85</v>
      </c>
      <c r="R430" s="817">
        <v>85</v>
      </c>
      <c r="S430" s="817">
        <v>85</v>
      </c>
      <c r="T430" s="814">
        <f t="shared" si="99"/>
        <v>0</v>
      </c>
      <c r="U430" s="813">
        <v>352.73</v>
      </c>
      <c r="V430" s="813">
        <v>352.73</v>
      </c>
      <c r="W430" s="813">
        <v>318.85000000000002</v>
      </c>
      <c r="X430" s="813">
        <f t="shared" si="100"/>
        <v>0</v>
      </c>
      <c r="Y430" s="814">
        <v>250</v>
      </c>
      <c r="Z430" s="814">
        <v>250</v>
      </c>
      <c r="AA430" s="814">
        <v>250</v>
      </c>
      <c r="AB430" s="814">
        <f t="shared" si="101"/>
        <v>0</v>
      </c>
    </row>
    <row r="431" spans="1:28" x14ac:dyDescent="0.2">
      <c r="A431" s="909"/>
      <c r="B431" s="911"/>
      <c r="C431" s="910">
        <f>'Series 2700 Input'!J431</f>
        <v>0</v>
      </c>
      <c r="D431" s="562"/>
      <c r="E431" s="812"/>
      <c r="F431" s="812"/>
      <c r="G431" s="812"/>
      <c r="H431" s="813"/>
      <c r="I431" s="814"/>
      <c r="J431" s="814"/>
      <c r="K431" s="814"/>
      <c r="L431" s="814"/>
      <c r="M431" s="812"/>
      <c r="N431" s="812"/>
      <c r="O431" s="812"/>
      <c r="P431" s="813"/>
      <c r="Q431" s="817"/>
      <c r="R431" s="817"/>
      <c r="S431" s="817"/>
      <c r="T431" s="814"/>
      <c r="U431" s="813"/>
      <c r="V431" s="813"/>
      <c r="W431" s="813"/>
      <c r="X431" s="813"/>
      <c r="Y431" s="814"/>
      <c r="Z431" s="814"/>
      <c r="AA431" s="814"/>
      <c r="AB431" s="814"/>
    </row>
    <row r="432" spans="1:28" ht="25.5" x14ac:dyDescent="0.2">
      <c r="A432" s="909" t="s">
        <v>3857</v>
      </c>
      <c r="B432" s="911" t="s">
        <v>3858</v>
      </c>
      <c r="C432" s="910">
        <f>'Series 2700 Input'!J432</f>
        <v>0</v>
      </c>
      <c r="D432" s="562" t="s">
        <v>30</v>
      </c>
      <c r="E432" s="812">
        <v>214.5</v>
      </c>
      <c r="F432" s="812">
        <v>190.82</v>
      </c>
      <c r="G432" s="812">
        <v>190.82</v>
      </c>
      <c r="H432" s="813">
        <f t="shared" si="96"/>
        <v>0</v>
      </c>
      <c r="I432" s="814">
        <v>50</v>
      </c>
      <c r="J432" s="814">
        <v>50</v>
      </c>
      <c r="K432" s="814">
        <v>50</v>
      </c>
      <c r="L432" s="814">
        <f t="shared" si="97"/>
        <v>0</v>
      </c>
      <c r="M432" s="812">
        <v>418.16</v>
      </c>
      <c r="N432" s="812">
        <v>418.16</v>
      </c>
      <c r="O432" s="812">
        <v>418.16</v>
      </c>
      <c r="P432" s="813">
        <f t="shared" si="98"/>
        <v>0</v>
      </c>
      <c r="Q432" s="817">
        <v>100</v>
      </c>
      <c r="R432" s="817">
        <v>100</v>
      </c>
      <c r="S432" s="817">
        <v>100</v>
      </c>
      <c r="T432" s="814">
        <f t="shared" si="99"/>
        <v>0</v>
      </c>
      <c r="U432" s="813">
        <v>539.09</v>
      </c>
      <c r="V432" s="813">
        <v>539.09</v>
      </c>
      <c r="W432" s="813">
        <v>488.26</v>
      </c>
      <c r="X432" s="813">
        <f t="shared" si="100"/>
        <v>0</v>
      </c>
      <c r="Y432" s="814">
        <v>270</v>
      </c>
      <c r="Z432" s="814">
        <v>270</v>
      </c>
      <c r="AA432" s="814">
        <v>270</v>
      </c>
      <c r="AB432" s="814">
        <f t="shared" si="101"/>
        <v>0</v>
      </c>
    </row>
    <row r="433" spans="1:28" x14ac:dyDescent="0.2">
      <c r="A433" s="909"/>
      <c r="B433" s="911"/>
      <c r="C433" s="910">
        <f>'Series 2700 Input'!J433</f>
        <v>0</v>
      </c>
      <c r="D433" s="562"/>
      <c r="E433" s="812"/>
      <c r="F433" s="812"/>
      <c r="G433" s="812"/>
      <c r="H433" s="813"/>
      <c r="I433" s="814"/>
      <c r="J433" s="814"/>
      <c r="K433" s="814"/>
      <c r="L433" s="814"/>
      <c r="M433" s="812"/>
      <c r="N433" s="812"/>
      <c r="O433" s="812"/>
      <c r="P433" s="813"/>
      <c r="Q433" s="817"/>
      <c r="R433" s="817"/>
      <c r="S433" s="817"/>
      <c r="T433" s="814"/>
      <c r="U433" s="813"/>
      <c r="V433" s="813"/>
      <c r="W433" s="813"/>
      <c r="X433" s="813"/>
      <c r="Y433" s="814"/>
      <c r="Z433" s="814"/>
      <c r="AA433" s="814"/>
      <c r="AB433" s="814"/>
    </row>
    <row r="434" spans="1:28" ht="25.5" x14ac:dyDescent="0.2">
      <c r="A434" s="909" t="s">
        <v>3859</v>
      </c>
      <c r="B434" s="911" t="s">
        <v>3860</v>
      </c>
      <c r="C434" s="910">
        <f>'Series 2700 Input'!J434</f>
        <v>0</v>
      </c>
      <c r="D434" s="562" t="s">
        <v>30</v>
      </c>
      <c r="E434" s="812">
        <v>101.14</v>
      </c>
      <c r="F434" s="812">
        <v>90.71</v>
      </c>
      <c r="G434" s="812">
        <v>90.71</v>
      </c>
      <c r="H434" s="813">
        <f t="shared" si="96"/>
        <v>0</v>
      </c>
      <c r="I434" s="814">
        <v>50</v>
      </c>
      <c r="J434" s="814">
        <v>50</v>
      </c>
      <c r="K434" s="814">
        <v>50</v>
      </c>
      <c r="L434" s="814">
        <f t="shared" si="97"/>
        <v>0</v>
      </c>
      <c r="M434" s="812">
        <v>59.17</v>
      </c>
      <c r="N434" s="812">
        <v>59.17</v>
      </c>
      <c r="O434" s="812">
        <v>59.17</v>
      </c>
      <c r="P434" s="813">
        <f t="shared" si="98"/>
        <v>0</v>
      </c>
      <c r="Q434" s="817">
        <v>25</v>
      </c>
      <c r="R434" s="817">
        <v>25</v>
      </c>
      <c r="S434" s="817">
        <v>25</v>
      </c>
      <c r="T434" s="814">
        <f t="shared" si="99"/>
        <v>0</v>
      </c>
      <c r="U434" s="813">
        <v>75.45</v>
      </c>
      <c r="V434" s="813">
        <v>75.45</v>
      </c>
      <c r="W434" s="813">
        <v>66.77</v>
      </c>
      <c r="X434" s="813">
        <f t="shared" si="100"/>
        <v>0</v>
      </c>
      <c r="Y434" s="814">
        <v>45</v>
      </c>
      <c r="Z434" s="814">
        <v>40</v>
      </c>
      <c r="AA434" s="814">
        <v>40</v>
      </c>
      <c r="AB434" s="814">
        <f t="shared" si="101"/>
        <v>0</v>
      </c>
    </row>
    <row r="435" spans="1:28" x14ac:dyDescent="0.2">
      <c r="A435" s="909"/>
      <c r="B435" s="596"/>
      <c r="C435" s="330">
        <f>'Series 2700 Input'!J435</f>
        <v>0</v>
      </c>
      <c r="D435" s="562"/>
      <c r="E435" s="812"/>
      <c r="F435" s="812"/>
      <c r="G435" s="812"/>
      <c r="H435" s="813"/>
      <c r="I435" s="814"/>
      <c r="J435" s="814"/>
      <c r="K435" s="814"/>
      <c r="L435" s="814"/>
      <c r="M435" s="812"/>
      <c r="N435" s="812"/>
      <c r="O435" s="812"/>
      <c r="P435" s="813"/>
      <c r="Q435" s="817"/>
      <c r="R435" s="817"/>
      <c r="S435" s="817"/>
      <c r="T435" s="814"/>
      <c r="U435" s="813"/>
      <c r="V435" s="813"/>
      <c r="W435" s="813"/>
      <c r="X435" s="813"/>
      <c r="Y435" s="814"/>
      <c r="Z435" s="814"/>
      <c r="AA435" s="814"/>
      <c r="AB435" s="814"/>
    </row>
    <row r="436" spans="1:28" ht="38.25" x14ac:dyDescent="0.2">
      <c r="A436" s="909" t="s">
        <v>3861</v>
      </c>
      <c r="B436" s="911" t="s">
        <v>3862</v>
      </c>
      <c r="C436" s="910">
        <f>'Series 2700 Input'!J436</f>
        <v>0</v>
      </c>
      <c r="D436" s="562" t="s">
        <v>30</v>
      </c>
      <c r="E436" s="812">
        <v>119.79</v>
      </c>
      <c r="F436" s="812">
        <v>107.35</v>
      </c>
      <c r="G436" s="812">
        <v>107.35</v>
      </c>
      <c r="H436" s="813">
        <f t="shared" si="96"/>
        <v>0</v>
      </c>
      <c r="I436" s="814">
        <v>50</v>
      </c>
      <c r="J436" s="814">
        <v>50</v>
      </c>
      <c r="K436" s="814">
        <v>50</v>
      </c>
      <c r="L436" s="814">
        <f t="shared" si="97"/>
        <v>0</v>
      </c>
      <c r="M436" s="812">
        <v>93.29</v>
      </c>
      <c r="N436" s="812">
        <v>93.29</v>
      </c>
      <c r="O436" s="812">
        <v>93.29</v>
      </c>
      <c r="P436" s="813">
        <f t="shared" si="98"/>
        <v>0</v>
      </c>
      <c r="Q436" s="817">
        <v>30</v>
      </c>
      <c r="R436" s="817">
        <v>30</v>
      </c>
      <c r="S436" s="817">
        <v>30</v>
      </c>
      <c r="T436" s="814">
        <f t="shared" si="99"/>
        <v>0</v>
      </c>
      <c r="U436" s="813">
        <v>120.91</v>
      </c>
      <c r="V436" s="813">
        <v>120.91</v>
      </c>
      <c r="W436" s="813">
        <v>108.1</v>
      </c>
      <c r="X436" s="813">
        <f t="shared" si="100"/>
        <v>0</v>
      </c>
      <c r="Y436" s="814">
        <v>50</v>
      </c>
      <c r="Z436" s="814">
        <v>45</v>
      </c>
      <c r="AA436" s="814">
        <v>45</v>
      </c>
      <c r="AB436" s="814">
        <f t="shared" si="101"/>
        <v>0</v>
      </c>
    </row>
    <row r="437" spans="1:28" x14ac:dyDescent="0.2">
      <c r="A437" s="909"/>
      <c r="B437" s="911"/>
      <c r="C437" s="910">
        <f>'Series 2700 Input'!J437</f>
        <v>0</v>
      </c>
      <c r="D437" s="562"/>
      <c r="E437" s="812"/>
      <c r="F437" s="812"/>
      <c r="G437" s="812"/>
      <c r="H437" s="813"/>
      <c r="I437" s="814"/>
      <c r="J437" s="814"/>
      <c r="K437" s="814"/>
      <c r="L437" s="814"/>
      <c r="M437" s="812"/>
      <c r="N437" s="812"/>
      <c r="O437" s="812"/>
      <c r="P437" s="813"/>
      <c r="Q437" s="817"/>
      <c r="R437" s="817"/>
      <c r="S437" s="817"/>
      <c r="T437" s="814"/>
      <c r="U437" s="813"/>
      <c r="V437" s="813"/>
      <c r="W437" s="813"/>
      <c r="X437" s="813"/>
      <c r="Y437" s="814"/>
      <c r="Z437" s="814"/>
      <c r="AA437" s="814"/>
      <c r="AB437" s="814"/>
    </row>
    <row r="438" spans="1:28" ht="38.25" x14ac:dyDescent="0.2">
      <c r="A438" s="909" t="s">
        <v>3863</v>
      </c>
      <c r="B438" s="911" t="s">
        <v>3864</v>
      </c>
      <c r="C438" s="910">
        <f>'Series 2700 Input'!J438</f>
        <v>0</v>
      </c>
      <c r="D438" s="562" t="s">
        <v>30</v>
      </c>
      <c r="E438" s="812">
        <v>159.9</v>
      </c>
      <c r="F438" s="812">
        <v>141.24</v>
      </c>
      <c r="G438" s="812">
        <v>141.24</v>
      </c>
      <c r="H438" s="813">
        <f t="shared" si="96"/>
        <v>0</v>
      </c>
      <c r="I438" s="814">
        <v>50</v>
      </c>
      <c r="J438" s="814">
        <v>50</v>
      </c>
      <c r="K438" s="814">
        <v>50</v>
      </c>
      <c r="L438" s="814">
        <f t="shared" si="97"/>
        <v>0</v>
      </c>
      <c r="M438" s="812">
        <v>148.59</v>
      </c>
      <c r="N438" s="812">
        <v>148.59</v>
      </c>
      <c r="O438" s="812">
        <v>148.59</v>
      </c>
      <c r="P438" s="813">
        <f t="shared" si="98"/>
        <v>0</v>
      </c>
      <c r="Q438" s="817">
        <v>50</v>
      </c>
      <c r="R438" s="817">
        <v>50</v>
      </c>
      <c r="S438" s="817">
        <v>50</v>
      </c>
      <c r="T438" s="814">
        <f t="shared" si="99"/>
        <v>0</v>
      </c>
      <c r="U438" s="813">
        <v>220.91</v>
      </c>
      <c r="V438" s="813">
        <v>220.91</v>
      </c>
      <c r="W438" s="813">
        <v>199.01</v>
      </c>
      <c r="X438" s="813">
        <f t="shared" si="100"/>
        <v>0</v>
      </c>
      <c r="Y438" s="814">
        <v>65</v>
      </c>
      <c r="Z438" s="814">
        <v>60</v>
      </c>
      <c r="AA438" s="814">
        <v>60</v>
      </c>
      <c r="AB438" s="814">
        <f t="shared" si="101"/>
        <v>0</v>
      </c>
    </row>
    <row r="439" spans="1:28" x14ac:dyDescent="0.2">
      <c r="A439" s="909"/>
      <c r="B439" s="911"/>
      <c r="C439" s="910">
        <f>'Series 2700 Input'!J439</f>
        <v>0</v>
      </c>
      <c r="D439" s="562"/>
      <c r="E439" s="812"/>
      <c r="F439" s="812"/>
      <c r="G439" s="812"/>
      <c r="H439" s="813"/>
      <c r="I439" s="814"/>
      <c r="J439" s="814"/>
      <c r="K439" s="814"/>
      <c r="L439" s="814"/>
      <c r="M439" s="812"/>
      <c r="N439" s="812"/>
      <c r="O439" s="812"/>
      <c r="P439" s="813"/>
      <c r="Q439" s="817"/>
      <c r="R439" s="817"/>
      <c r="S439" s="817"/>
      <c r="T439" s="814"/>
      <c r="U439" s="813"/>
      <c r="V439" s="813"/>
      <c r="W439" s="813"/>
      <c r="X439" s="813"/>
      <c r="Y439" s="814"/>
      <c r="Z439" s="814"/>
      <c r="AA439" s="814"/>
      <c r="AB439" s="814"/>
    </row>
    <row r="440" spans="1:28" ht="38.25" x14ac:dyDescent="0.2">
      <c r="A440" s="909" t="s">
        <v>3865</v>
      </c>
      <c r="B440" s="911" t="s">
        <v>3866</v>
      </c>
      <c r="C440" s="910">
        <f>'Series 2700 Input'!J440</f>
        <v>0</v>
      </c>
      <c r="D440" s="562" t="s">
        <v>30</v>
      </c>
      <c r="E440" s="812">
        <v>207.39</v>
      </c>
      <c r="F440" s="812">
        <v>176.31</v>
      </c>
      <c r="G440" s="812">
        <v>176.31</v>
      </c>
      <c r="H440" s="813">
        <f t="shared" si="96"/>
        <v>0</v>
      </c>
      <c r="I440" s="814">
        <v>50</v>
      </c>
      <c r="J440" s="814">
        <v>50</v>
      </c>
      <c r="K440" s="814">
        <v>50</v>
      </c>
      <c r="L440" s="814">
        <f t="shared" si="97"/>
        <v>0</v>
      </c>
      <c r="M440" s="812">
        <v>404.36</v>
      </c>
      <c r="N440" s="812">
        <v>404.36</v>
      </c>
      <c r="O440" s="812">
        <v>404.36</v>
      </c>
      <c r="P440" s="813">
        <f t="shared" si="98"/>
        <v>0</v>
      </c>
      <c r="Q440" s="817">
        <v>85</v>
      </c>
      <c r="R440" s="817">
        <v>85</v>
      </c>
      <c r="S440" s="817">
        <v>85</v>
      </c>
      <c r="T440" s="814">
        <f t="shared" si="99"/>
        <v>0</v>
      </c>
      <c r="U440" s="813">
        <v>411.82</v>
      </c>
      <c r="V440" s="813">
        <v>411.82</v>
      </c>
      <c r="W440" s="813">
        <v>372.56</v>
      </c>
      <c r="X440" s="813">
        <f t="shared" si="100"/>
        <v>0</v>
      </c>
      <c r="Y440" s="814">
        <v>250</v>
      </c>
      <c r="Z440" s="814">
        <v>250</v>
      </c>
      <c r="AA440" s="814">
        <v>250</v>
      </c>
      <c r="AB440" s="814">
        <f t="shared" si="101"/>
        <v>0</v>
      </c>
    </row>
    <row r="441" spans="1:28" x14ac:dyDescent="0.2">
      <c r="A441" s="909"/>
      <c r="B441" s="911"/>
      <c r="C441" s="910">
        <f>'Series 2700 Input'!J441</f>
        <v>0</v>
      </c>
      <c r="D441" s="562"/>
      <c r="E441" s="812"/>
      <c r="F441" s="812"/>
      <c r="G441" s="812"/>
      <c r="H441" s="813"/>
      <c r="I441" s="814"/>
      <c r="J441" s="814"/>
      <c r="K441" s="814"/>
      <c r="L441" s="814"/>
      <c r="M441" s="812"/>
      <c r="N441" s="812"/>
      <c r="O441" s="812"/>
      <c r="P441" s="813"/>
      <c r="Q441" s="817"/>
      <c r="R441" s="817"/>
      <c r="S441" s="817"/>
      <c r="T441" s="814"/>
      <c r="U441" s="813"/>
      <c r="V441" s="813"/>
      <c r="W441" s="813"/>
      <c r="X441" s="813"/>
      <c r="Y441" s="814"/>
      <c r="Z441" s="814"/>
      <c r="AA441" s="814"/>
      <c r="AB441" s="814"/>
    </row>
    <row r="442" spans="1:28" ht="38.25" x14ac:dyDescent="0.2">
      <c r="A442" s="909" t="s">
        <v>3867</v>
      </c>
      <c r="B442" s="911" t="s">
        <v>3868</v>
      </c>
      <c r="C442" s="910">
        <f>'Series 2700 Input'!J442</f>
        <v>0</v>
      </c>
      <c r="D442" s="562" t="s">
        <v>30</v>
      </c>
      <c r="E442" s="812">
        <v>247.54</v>
      </c>
      <c r="F442" s="812">
        <v>204.91</v>
      </c>
      <c r="G442" s="812">
        <v>204.91</v>
      </c>
      <c r="H442" s="813">
        <f t="shared" si="96"/>
        <v>0</v>
      </c>
      <c r="I442" s="814">
        <v>50</v>
      </c>
      <c r="J442" s="814">
        <v>50</v>
      </c>
      <c r="K442" s="814">
        <v>50</v>
      </c>
      <c r="L442" s="814">
        <f t="shared" si="97"/>
        <v>0</v>
      </c>
      <c r="M442" s="812">
        <v>781.12</v>
      </c>
      <c r="N442" s="812">
        <v>781.12</v>
      </c>
      <c r="O442" s="812">
        <v>781.12</v>
      </c>
      <c r="P442" s="813">
        <f t="shared" si="98"/>
        <v>0</v>
      </c>
      <c r="Q442" s="817">
        <v>100</v>
      </c>
      <c r="R442" s="817">
        <v>100</v>
      </c>
      <c r="S442" s="817">
        <v>100</v>
      </c>
      <c r="T442" s="814">
        <f t="shared" si="99"/>
        <v>0</v>
      </c>
      <c r="U442" s="813">
        <v>625.45000000000005</v>
      </c>
      <c r="V442" s="813">
        <v>625.45000000000005</v>
      </c>
      <c r="W442" s="813">
        <v>566.77</v>
      </c>
      <c r="X442" s="813">
        <f t="shared" si="100"/>
        <v>0</v>
      </c>
      <c r="Y442" s="814">
        <v>270</v>
      </c>
      <c r="Z442" s="814">
        <v>270</v>
      </c>
      <c r="AA442" s="814">
        <v>270</v>
      </c>
      <c r="AB442" s="814">
        <f t="shared" si="101"/>
        <v>0</v>
      </c>
    </row>
    <row r="443" spans="1:28" x14ac:dyDescent="0.2">
      <c r="A443" s="909"/>
      <c r="B443" s="911"/>
      <c r="C443" s="910">
        <f>'Series 2700 Input'!J443</f>
        <v>0</v>
      </c>
      <c r="D443" s="562"/>
      <c r="E443" s="812"/>
      <c r="F443" s="812"/>
      <c r="G443" s="812"/>
      <c r="H443" s="813"/>
      <c r="I443" s="814"/>
      <c r="J443" s="814"/>
      <c r="K443" s="814"/>
      <c r="L443" s="814"/>
      <c r="M443" s="812"/>
      <c r="N443" s="812"/>
      <c r="O443" s="812"/>
      <c r="P443" s="813"/>
      <c r="Q443" s="817"/>
      <c r="R443" s="817"/>
      <c r="S443" s="817"/>
      <c r="T443" s="814"/>
      <c r="U443" s="813"/>
      <c r="V443" s="813"/>
      <c r="W443" s="813"/>
      <c r="X443" s="813"/>
      <c r="Y443" s="814"/>
      <c r="Z443" s="814"/>
      <c r="AA443" s="814"/>
      <c r="AB443" s="814"/>
    </row>
    <row r="444" spans="1:28" x14ac:dyDescent="0.2">
      <c r="A444" s="907"/>
      <c r="B444" s="586" t="s">
        <v>3641</v>
      </c>
      <c r="C444" s="908">
        <f>'Series 2700 Input'!J444</f>
        <v>0</v>
      </c>
      <c r="D444" s="587"/>
      <c r="E444" s="635" t="s">
        <v>803</v>
      </c>
      <c r="F444" s="589" t="s">
        <v>804</v>
      </c>
      <c r="G444" s="635" t="s">
        <v>486</v>
      </c>
      <c r="H444" s="905"/>
      <c r="I444" s="635" t="s">
        <v>803</v>
      </c>
      <c r="J444" s="589" t="s">
        <v>804</v>
      </c>
      <c r="K444" s="635" t="s">
        <v>486</v>
      </c>
      <c r="L444" s="905"/>
      <c r="M444" s="635" t="s">
        <v>803</v>
      </c>
      <c r="N444" s="589" t="s">
        <v>804</v>
      </c>
      <c r="O444" s="635" t="s">
        <v>486</v>
      </c>
      <c r="P444" s="905"/>
      <c r="Q444" s="634" t="s">
        <v>803</v>
      </c>
      <c r="R444" s="588" t="s">
        <v>804</v>
      </c>
      <c r="S444" s="634" t="s">
        <v>486</v>
      </c>
      <c r="T444" s="905"/>
      <c r="U444" s="635" t="s">
        <v>803</v>
      </c>
      <c r="V444" s="589" t="s">
        <v>804</v>
      </c>
      <c r="W444" s="635" t="s">
        <v>486</v>
      </c>
      <c r="X444" s="905"/>
      <c r="Y444" s="635" t="s">
        <v>803</v>
      </c>
      <c r="Z444" s="589" t="s">
        <v>804</v>
      </c>
      <c r="AA444" s="635" t="s">
        <v>486</v>
      </c>
      <c r="AB444" s="905"/>
    </row>
    <row r="445" spans="1:28" x14ac:dyDescent="0.2">
      <c r="A445" s="909"/>
      <c r="B445" s="597"/>
      <c r="C445" s="562">
        <f>'Series 2700 Input'!J445</f>
        <v>0</v>
      </c>
      <c r="D445" s="562"/>
      <c r="E445" s="812"/>
      <c r="F445" s="812"/>
      <c r="G445" s="812"/>
      <c r="H445" s="813"/>
      <c r="I445" s="814"/>
      <c r="J445" s="814"/>
      <c r="K445" s="814"/>
      <c r="L445" s="814"/>
      <c r="M445" s="812"/>
      <c r="N445" s="812"/>
      <c r="O445" s="812"/>
      <c r="P445" s="813"/>
      <c r="Q445" s="817"/>
      <c r="R445" s="817"/>
      <c r="S445" s="817"/>
      <c r="T445" s="814"/>
      <c r="U445" s="813"/>
      <c r="V445" s="813"/>
      <c r="W445" s="813"/>
      <c r="X445" s="813"/>
      <c r="Y445" s="814"/>
      <c r="Z445" s="814"/>
      <c r="AA445" s="814"/>
      <c r="AB445" s="814"/>
    </row>
    <row r="446" spans="1:28" ht="25.5" x14ac:dyDescent="0.2">
      <c r="A446" s="909" t="s">
        <v>3869</v>
      </c>
      <c r="B446" s="911" t="s">
        <v>3870</v>
      </c>
      <c r="C446" s="910">
        <f>'Series 2700 Input'!J446</f>
        <v>0</v>
      </c>
      <c r="D446" s="562" t="s">
        <v>30</v>
      </c>
      <c r="E446" s="812">
        <v>126.58</v>
      </c>
      <c r="F446" s="812">
        <v>107.93</v>
      </c>
      <c r="G446" s="812">
        <v>107.93</v>
      </c>
      <c r="H446" s="813">
        <f t="shared" si="96"/>
        <v>0</v>
      </c>
      <c r="I446" s="814">
        <v>50</v>
      </c>
      <c r="J446" s="814">
        <v>50</v>
      </c>
      <c r="K446" s="814">
        <v>50</v>
      </c>
      <c r="L446" s="814">
        <f t="shared" si="97"/>
        <v>0</v>
      </c>
      <c r="M446" s="812">
        <v>50.1</v>
      </c>
      <c r="N446" s="812">
        <v>50.1</v>
      </c>
      <c r="O446" s="812">
        <v>50.1</v>
      </c>
      <c r="P446" s="813">
        <f t="shared" si="98"/>
        <v>0</v>
      </c>
      <c r="Q446" s="817">
        <v>25</v>
      </c>
      <c r="R446" s="817">
        <v>25</v>
      </c>
      <c r="S446" s="817">
        <v>25</v>
      </c>
      <c r="T446" s="814">
        <f t="shared" si="99"/>
        <v>0</v>
      </c>
      <c r="U446" s="813">
        <v>84.55</v>
      </c>
      <c r="V446" s="813">
        <v>84.55</v>
      </c>
      <c r="W446" s="813">
        <v>75.05</v>
      </c>
      <c r="X446" s="813">
        <f t="shared" si="100"/>
        <v>0</v>
      </c>
      <c r="Y446" s="814">
        <v>45</v>
      </c>
      <c r="Z446" s="814">
        <v>40</v>
      </c>
      <c r="AA446" s="814">
        <v>40</v>
      </c>
      <c r="AB446" s="814">
        <f t="shared" si="101"/>
        <v>0</v>
      </c>
    </row>
    <row r="447" spans="1:28" x14ac:dyDescent="0.2">
      <c r="A447" s="909"/>
      <c r="B447" s="911"/>
      <c r="C447" s="910">
        <f>'Series 2700 Input'!J447</f>
        <v>0</v>
      </c>
      <c r="D447" s="562"/>
      <c r="E447" s="812"/>
      <c r="F447" s="812"/>
      <c r="G447" s="812"/>
      <c r="H447" s="813"/>
      <c r="I447" s="814"/>
      <c r="J447" s="814"/>
      <c r="K447" s="814"/>
      <c r="L447" s="814"/>
      <c r="M447" s="812"/>
      <c r="N447" s="812"/>
      <c r="O447" s="812"/>
      <c r="P447" s="813"/>
      <c r="Q447" s="817"/>
      <c r="R447" s="817"/>
      <c r="S447" s="817"/>
      <c r="T447" s="814"/>
      <c r="U447" s="813"/>
      <c r="V447" s="813"/>
      <c r="W447" s="813"/>
      <c r="X447" s="813"/>
      <c r="Y447" s="814"/>
      <c r="Z447" s="814"/>
      <c r="AA447" s="814"/>
      <c r="AB447" s="814"/>
    </row>
    <row r="448" spans="1:28" ht="25.5" x14ac:dyDescent="0.2">
      <c r="A448" s="909" t="s">
        <v>3871</v>
      </c>
      <c r="B448" s="911" t="s">
        <v>3872</v>
      </c>
      <c r="C448" s="910">
        <f>'Series 2700 Input'!J448</f>
        <v>0</v>
      </c>
      <c r="D448" s="562" t="s">
        <v>30</v>
      </c>
      <c r="E448" s="812">
        <v>151.77000000000001</v>
      </c>
      <c r="F448" s="812">
        <v>128.08000000000001</v>
      </c>
      <c r="G448" s="812">
        <v>128.08000000000001</v>
      </c>
      <c r="H448" s="813">
        <f t="shared" si="96"/>
        <v>0</v>
      </c>
      <c r="I448" s="814">
        <v>50</v>
      </c>
      <c r="J448" s="814">
        <v>50</v>
      </c>
      <c r="K448" s="814">
        <v>50</v>
      </c>
      <c r="L448" s="814">
        <f t="shared" si="97"/>
        <v>0</v>
      </c>
      <c r="M448" s="812">
        <v>69.09</v>
      </c>
      <c r="N448" s="812">
        <v>69.09</v>
      </c>
      <c r="O448" s="812">
        <v>69.09</v>
      </c>
      <c r="P448" s="813">
        <f t="shared" si="98"/>
        <v>0</v>
      </c>
      <c r="Q448" s="817">
        <v>30</v>
      </c>
      <c r="R448" s="817">
        <v>30</v>
      </c>
      <c r="S448" s="817">
        <v>30</v>
      </c>
      <c r="T448" s="814">
        <f t="shared" si="99"/>
        <v>0</v>
      </c>
      <c r="U448" s="813">
        <v>132.27000000000001</v>
      </c>
      <c r="V448" s="813">
        <v>132.27000000000001</v>
      </c>
      <c r="W448" s="813">
        <v>118.43</v>
      </c>
      <c r="X448" s="813">
        <f t="shared" si="100"/>
        <v>0</v>
      </c>
      <c r="Y448" s="814">
        <v>50</v>
      </c>
      <c r="Z448" s="814">
        <v>45</v>
      </c>
      <c r="AA448" s="814">
        <v>45</v>
      </c>
      <c r="AB448" s="814">
        <f t="shared" si="101"/>
        <v>0</v>
      </c>
    </row>
    <row r="449" spans="1:28" x14ac:dyDescent="0.2">
      <c r="A449" s="909"/>
      <c r="B449" s="911"/>
      <c r="C449" s="910">
        <f>'Series 2700 Input'!J449</f>
        <v>0</v>
      </c>
      <c r="D449" s="562"/>
      <c r="E449" s="812"/>
      <c r="F449" s="812"/>
      <c r="G449" s="812"/>
      <c r="H449" s="813"/>
      <c r="I449" s="814"/>
      <c r="J449" s="814"/>
      <c r="K449" s="814"/>
      <c r="L449" s="814"/>
      <c r="M449" s="812"/>
      <c r="N449" s="812"/>
      <c r="O449" s="812"/>
      <c r="P449" s="813"/>
      <c r="Q449" s="817"/>
      <c r="R449" s="817"/>
      <c r="S449" s="817"/>
      <c r="T449" s="814"/>
      <c r="U449" s="813"/>
      <c r="V449" s="813"/>
      <c r="W449" s="813"/>
      <c r="X449" s="813"/>
      <c r="Y449" s="814"/>
      <c r="Z449" s="814"/>
      <c r="AA449" s="814"/>
      <c r="AB449" s="814"/>
    </row>
    <row r="450" spans="1:28" ht="25.5" x14ac:dyDescent="0.2">
      <c r="A450" s="909" t="s">
        <v>3873</v>
      </c>
      <c r="B450" s="911" t="s">
        <v>3874</v>
      </c>
      <c r="C450" s="910">
        <f>'Series 2700 Input'!J450</f>
        <v>0</v>
      </c>
      <c r="D450" s="562" t="s">
        <v>30</v>
      </c>
      <c r="E450" s="812">
        <v>181.39</v>
      </c>
      <c r="F450" s="812">
        <v>150.31</v>
      </c>
      <c r="G450" s="812">
        <v>150.31</v>
      </c>
      <c r="H450" s="813">
        <f t="shared" si="96"/>
        <v>0</v>
      </c>
      <c r="I450" s="814">
        <v>50</v>
      </c>
      <c r="J450" s="814">
        <v>50</v>
      </c>
      <c r="K450" s="814">
        <v>50</v>
      </c>
      <c r="L450" s="814">
        <f t="shared" si="97"/>
        <v>0</v>
      </c>
      <c r="M450" s="812">
        <v>100.19</v>
      </c>
      <c r="N450" s="812">
        <v>100.19</v>
      </c>
      <c r="O450" s="812">
        <v>100.19</v>
      </c>
      <c r="P450" s="813">
        <f t="shared" si="98"/>
        <v>0</v>
      </c>
      <c r="Q450" s="817">
        <v>50</v>
      </c>
      <c r="R450" s="817">
        <v>50</v>
      </c>
      <c r="S450" s="817">
        <v>50</v>
      </c>
      <c r="T450" s="814">
        <f t="shared" si="99"/>
        <v>0</v>
      </c>
      <c r="U450" s="813">
        <v>193.64</v>
      </c>
      <c r="V450" s="813">
        <v>193.64</v>
      </c>
      <c r="W450" s="813">
        <v>174.22</v>
      </c>
      <c r="X450" s="813">
        <f t="shared" si="100"/>
        <v>0</v>
      </c>
      <c r="Y450" s="814">
        <v>65</v>
      </c>
      <c r="Z450" s="814">
        <v>60</v>
      </c>
      <c r="AA450" s="814">
        <v>60</v>
      </c>
      <c r="AB450" s="814">
        <f t="shared" si="101"/>
        <v>0</v>
      </c>
    </row>
    <row r="451" spans="1:28" x14ac:dyDescent="0.2">
      <c r="A451" s="909"/>
      <c r="B451" s="911"/>
      <c r="C451" s="910">
        <f>'Series 2700 Input'!J451</f>
        <v>0</v>
      </c>
      <c r="D451" s="562"/>
      <c r="E451" s="812"/>
      <c r="F451" s="812"/>
      <c r="G451" s="812"/>
      <c r="H451" s="813"/>
      <c r="I451" s="814"/>
      <c r="J451" s="814"/>
      <c r="K451" s="814"/>
      <c r="L451" s="814"/>
      <c r="M451" s="812"/>
      <c r="N451" s="812"/>
      <c r="O451" s="812"/>
      <c r="P451" s="813"/>
      <c r="Q451" s="817"/>
      <c r="R451" s="817"/>
      <c r="S451" s="817"/>
      <c r="T451" s="814"/>
      <c r="U451" s="813"/>
      <c r="V451" s="813"/>
      <c r="W451" s="813"/>
      <c r="X451" s="813"/>
      <c r="Y451" s="814"/>
      <c r="Z451" s="814"/>
      <c r="AA451" s="814"/>
      <c r="AB451" s="814"/>
    </row>
    <row r="452" spans="1:28" ht="25.5" x14ac:dyDescent="0.2">
      <c r="A452" s="909" t="s">
        <v>3875</v>
      </c>
      <c r="B452" s="911" t="s">
        <v>3876</v>
      </c>
      <c r="C452" s="910">
        <f>'Series 2700 Input'!J452</f>
        <v>0</v>
      </c>
      <c r="D452" s="562" t="s">
        <v>30</v>
      </c>
      <c r="E452" s="812">
        <v>259.98</v>
      </c>
      <c r="F452" s="812">
        <v>197.81</v>
      </c>
      <c r="G452" s="812">
        <v>197.81</v>
      </c>
      <c r="H452" s="813">
        <f t="shared" si="96"/>
        <v>0</v>
      </c>
      <c r="I452" s="814">
        <v>50</v>
      </c>
      <c r="J452" s="814">
        <v>50</v>
      </c>
      <c r="K452" s="814">
        <v>50</v>
      </c>
      <c r="L452" s="814">
        <f t="shared" si="97"/>
        <v>0</v>
      </c>
      <c r="M452" s="812">
        <v>186.58</v>
      </c>
      <c r="N452" s="812">
        <v>186.58</v>
      </c>
      <c r="O452" s="812">
        <v>186.58</v>
      </c>
      <c r="P452" s="813">
        <f t="shared" si="98"/>
        <v>0</v>
      </c>
      <c r="Q452" s="817">
        <v>85</v>
      </c>
      <c r="R452" s="817">
        <v>85</v>
      </c>
      <c r="S452" s="817">
        <v>85</v>
      </c>
      <c r="T452" s="814">
        <f t="shared" si="99"/>
        <v>0</v>
      </c>
      <c r="U452" s="813">
        <v>384.55</v>
      </c>
      <c r="V452" s="813">
        <v>384.55</v>
      </c>
      <c r="W452" s="813">
        <v>350.45</v>
      </c>
      <c r="X452" s="813">
        <f t="shared" si="100"/>
        <v>0</v>
      </c>
      <c r="Y452" s="814">
        <v>250</v>
      </c>
      <c r="Z452" s="814">
        <v>250</v>
      </c>
      <c r="AA452" s="814">
        <v>250</v>
      </c>
      <c r="AB452" s="814">
        <f t="shared" si="101"/>
        <v>0</v>
      </c>
    </row>
    <row r="453" spans="1:28" x14ac:dyDescent="0.2">
      <c r="A453" s="909"/>
      <c r="B453" s="911"/>
      <c r="C453" s="910">
        <f>'Series 2700 Input'!J453</f>
        <v>0</v>
      </c>
      <c r="D453" s="562"/>
      <c r="E453" s="812"/>
      <c r="F453" s="812"/>
      <c r="G453" s="812"/>
      <c r="H453" s="813"/>
      <c r="I453" s="814"/>
      <c r="J453" s="814"/>
      <c r="K453" s="814"/>
      <c r="L453" s="814"/>
      <c r="M453" s="812"/>
      <c r="N453" s="812"/>
      <c r="O453" s="812"/>
      <c r="P453" s="813"/>
      <c r="Q453" s="817"/>
      <c r="R453" s="817"/>
      <c r="S453" s="817"/>
      <c r="T453" s="814"/>
      <c r="U453" s="813"/>
      <c r="V453" s="813"/>
      <c r="W453" s="813"/>
      <c r="X453" s="813"/>
      <c r="Y453" s="814"/>
      <c r="Z453" s="814"/>
      <c r="AA453" s="814"/>
      <c r="AB453" s="814"/>
    </row>
    <row r="454" spans="1:28" ht="25.5" x14ac:dyDescent="0.2">
      <c r="A454" s="909" t="s">
        <v>3877</v>
      </c>
      <c r="B454" s="911" t="s">
        <v>3878</v>
      </c>
      <c r="C454" s="910">
        <f>'Series 2700 Input'!J454</f>
        <v>0</v>
      </c>
      <c r="D454" s="562" t="s">
        <v>30</v>
      </c>
      <c r="E454" s="812">
        <v>337.43</v>
      </c>
      <c r="F454" s="812">
        <v>237.96</v>
      </c>
      <c r="G454" s="812">
        <v>237.96</v>
      </c>
      <c r="H454" s="813">
        <f t="shared" si="96"/>
        <v>0</v>
      </c>
      <c r="I454" s="814">
        <v>50</v>
      </c>
      <c r="J454" s="814">
        <v>50</v>
      </c>
      <c r="K454" s="814">
        <v>50</v>
      </c>
      <c r="L454" s="814">
        <f t="shared" si="97"/>
        <v>0</v>
      </c>
      <c r="M454" s="812">
        <v>418.16</v>
      </c>
      <c r="N454" s="812">
        <v>418.16</v>
      </c>
      <c r="O454" s="812">
        <v>418.16</v>
      </c>
      <c r="P454" s="813">
        <f t="shared" si="98"/>
        <v>0</v>
      </c>
      <c r="Q454" s="817">
        <v>100</v>
      </c>
      <c r="R454" s="817">
        <v>100</v>
      </c>
      <c r="S454" s="817">
        <v>100</v>
      </c>
      <c r="T454" s="814">
        <f t="shared" si="99"/>
        <v>0</v>
      </c>
      <c r="U454" s="813">
        <v>575.45000000000005</v>
      </c>
      <c r="V454" s="813">
        <v>575.45000000000005</v>
      </c>
      <c r="W454" s="813">
        <v>521.32000000000005</v>
      </c>
      <c r="X454" s="813">
        <f t="shared" si="100"/>
        <v>0</v>
      </c>
      <c r="Y454" s="814">
        <v>270</v>
      </c>
      <c r="Z454" s="814">
        <v>270</v>
      </c>
      <c r="AA454" s="814">
        <v>270</v>
      </c>
      <c r="AB454" s="814">
        <f t="shared" si="101"/>
        <v>0</v>
      </c>
    </row>
    <row r="455" spans="1:28" x14ac:dyDescent="0.2">
      <c r="A455" s="909"/>
      <c r="B455" s="911"/>
      <c r="C455" s="910">
        <f>'Series 2700 Input'!J455</f>
        <v>0</v>
      </c>
      <c r="D455" s="562"/>
      <c r="E455" s="812"/>
      <c r="F455" s="812"/>
      <c r="G455" s="812"/>
      <c r="H455" s="813"/>
      <c r="I455" s="814"/>
      <c r="J455" s="814"/>
      <c r="K455" s="814"/>
      <c r="L455" s="814"/>
      <c r="M455" s="812"/>
      <c r="N455" s="812"/>
      <c r="O455" s="812"/>
      <c r="P455" s="813"/>
      <c r="Q455" s="817"/>
      <c r="R455" s="817"/>
      <c r="S455" s="817"/>
      <c r="T455" s="814"/>
      <c r="U455" s="813"/>
      <c r="V455" s="813"/>
      <c r="W455" s="813"/>
      <c r="X455" s="813"/>
      <c r="Y455" s="814"/>
      <c r="Z455" s="814"/>
      <c r="AA455" s="814"/>
      <c r="AB455" s="814"/>
    </row>
    <row r="456" spans="1:28" ht="38.25" x14ac:dyDescent="0.2">
      <c r="A456" s="909" t="s">
        <v>3879</v>
      </c>
      <c r="B456" s="911" t="s">
        <v>3880</v>
      </c>
      <c r="C456" s="910">
        <f>'Series 2700 Input'!J456</f>
        <v>0</v>
      </c>
      <c r="D456" s="562" t="s">
        <v>30</v>
      </c>
      <c r="E456" s="812">
        <v>136.16999999999999</v>
      </c>
      <c r="F456" s="812">
        <v>117.52</v>
      </c>
      <c r="G456" s="812">
        <v>117.52</v>
      </c>
      <c r="H456" s="813">
        <f t="shared" si="96"/>
        <v>0</v>
      </c>
      <c r="I456" s="814">
        <v>50</v>
      </c>
      <c r="J456" s="814">
        <v>50</v>
      </c>
      <c r="K456" s="814">
        <v>50</v>
      </c>
      <c r="L456" s="814">
        <f t="shared" si="97"/>
        <v>0</v>
      </c>
      <c r="M456" s="812">
        <v>59.17</v>
      </c>
      <c r="N456" s="812">
        <v>59.17</v>
      </c>
      <c r="O456" s="812">
        <v>59.17</v>
      </c>
      <c r="P456" s="813">
        <f t="shared" si="98"/>
        <v>0</v>
      </c>
      <c r="Q456" s="817">
        <v>25</v>
      </c>
      <c r="R456" s="817">
        <v>25</v>
      </c>
      <c r="S456" s="817">
        <v>25</v>
      </c>
      <c r="T456" s="814">
        <f t="shared" si="99"/>
        <v>0</v>
      </c>
      <c r="U456" s="813">
        <v>109.55</v>
      </c>
      <c r="V456" s="813">
        <v>109.55</v>
      </c>
      <c r="W456" s="813">
        <v>97.77</v>
      </c>
      <c r="X456" s="813">
        <f t="shared" si="100"/>
        <v>0</v>
      </c>
      <c r="Y456" s="814">
        <v>45</v>
      </c>
      <c r="Z456" s="814">
        <v>40</v>
      </c>
      <c r="AA456" s="814">
        <v>40</v>
      </c>
      <c r="AB456" s="814">
        <f t="shared" si="101"/>
        <v>0</v>
      </c>
    </row>
    <row r="457" spans="1:28" x14ac:dyDescent="0.2">
      <c r="A457" s="909"/>
      <c r="B457" s="911"/>
      <c r="C457" s="910">
        <f>'Series 2700 Input'!J457</f>
        <v>0</v>
      </c>
      <c r="D457" s="562"/>
      <c r="E457" s="812"/>
      <c r="F457" s="812"/>
      <c r="G457" s="812"/>
      <c r="H457" s="813"/>
      <c r="I457" s="814"/>
      <c r="J457" s="814"/>
      <c r="K457" s="814"/>
      <c r="L457" s="814"/>
      <c r="M457" s="812"/>
      <c r="N457" s="812"/>
      <c r="O457" s="812"/>
      <c r="P457" s="813"/>
      <c r="Q457" s="817"/>
      <c r="R457" s="817"/>
      <c r="S457" s="817"/>
      <c r="T457" s="814"/>
      <c r="U457" s="813"/>
      <c r="V457" s="813"/>
      <c r="W457" s="813"/>
      <c r="X457" s="813"/>
      <c r="Y457" s="814"/>
      <c r="Z457" s="814"/>
      <c r="AA457" s="814"/>
      <c r="AB457" s="814"/>
    </row>
    <row r="458" spans="1:28" ht="38.25" x14ac:dyDescent="0.2">
      <c r="A458" s="909" t="s">
        <v>3881</v>
      </c>
      <c r="B458" s="911" t="s">
        <v>3882</v>
      </c>
      <c r="C458" s="910">
        <f>'Series 2700 Input'!J458</f>
        <v>0</v>
      </c>
      <c r="D458" s="562" t="s">
        <v>30</v>
      </c>
      <c r="E458" s="812">
        <v>161.35</v>
      </c>
      <c r="F458" s="812">
        <v>137.66999999999999</v>
      </c>
      <c r="G458" s="812">
        <v>137.66999999999999</v>
      </c>
      <c r="H458" s="813">
        <f t="shared" si="96"/>
        <v>0</v>
      </c>
      <c r="I458" s="814">
        <v>50</v>
      </c>
      <c r="J458" s="814">
        <v>50</v>
      </c>
      <c r="K458" s="814">
        <v>50</v>
      </c>
      <c r="L458" s="814">
        <f t="shared" si="97"/>
        <v>0</v>
      </c>
      <c r="M458" s="812">
        <v>93.29</v>
      </c>
      <c r="N458" s="812">
        <v>93.29</v>
      </c>
      <c r="O458" s="812">
        <v>93.29</v>
      </c>
      <c r="P458" s="813">
        <f t="shared" si="98"/>
        <v>0</v>
      </c>
      <c r="Q458" s="817">
        <v>30</v>
      </c>
      <c r="R458" s="817">
        <v>30</v>
      </c>
      <c r="S458" s="817">
        <v>30</v>
      </c>
      <c r="T458" s="814">
        <f t="shared" si="99"/>
        <v>0</v>
      </c>
      <c r="U458" s="813">
        <v>157.27000000000001</v>
      </c>
      <c r="V458" s="813">
        <v>157.27000000000001</v>
      </c>
      <c r="W458" s="813">
        <v>141.15</v>
      </c>
      <c r="X458" s="813">
        <f t="shared" si="100"/>
        <v>0</v>
      </c>
      <c r="Y458" s="814">
        <v>50</v>
      </c>
      <c r="Z458" s="814">
        <v>45</v>
      </c>
      <c r="AA458" s="814">
        <v>45</v>
      </c>
      <c r="AB458" s="814">
        <f t="shared" si="101"/>
        <v>0</v>
      </c>
    </row>
    <row r="459" spans="1:28" x14ac:dyDescent="0.2">
      <c r="A459" s="909"/>
      <c r="B459" s="911"/>
      <c r="C459" s="910">
        <f>'Series 2700 Input'!J459</f>
        <v>0</v>
      </c>
      <c r="D459" s="562"/>
      <c r="E459" s="812"/>
      <c r="F459" s="812"/>
      <c r="G459" s="812"/>
      <c r="H459" s="813"/>
      <c r="I459" s="814"/>
      <c r="J459" s="814"/>
      <c r="K459" s="814"/>
      <c r="L459" s="814"/>
      <c r="M459" s="812"/>
      <c r="N459" s="812"/>
      <c r="O459" s="812"/>
      <c r="P459" s="813"/>
      <c r="Q459" s="817"/>
      <c r="R459" s="817"/>
      <c r="S459" s="817"/>
      <c r="T459" s="814"/>
      <c r="U459" s="813"/>
      <c r="V459" s="813"/>
      <c r="W459" s="813"/>
      <c r="X459" s="813"/>
      <c r="Y459" s="814"/>
      <c r="Z459" s="814"/>
      <c r="AA459" s="814"/>
      <c r="AB459" s="814"/>
    </row>
    <row r="460" spans="1:28" ht="38.25" x14ac:dyDescent="0.2">
      <c r="A460" s="909" t="s">
        <v>3883</v>
      </c>
      <c r="B460" s="911" t="s">
        <v>3884</v>
      </c>
      <c r="C460" s="910">
        <f>'Series 2700 Input'!J460</f>
        <v>0</v>
      </c>
      <c r="D460" s="562" t="s">
        <v>30</v>
      </c>
      <c r="E460" s="812">
        <v>190.99</v>
      </c>
      <c r="F460" s="812">
        <v>159.9</v>
      </c>
      <c r="G460" s="812">
        <v>159.9</v>
      </c>
      <c r="H460" s="813">
        <f t="shared" si="96"/>
        <v>0</v>
      </c>
      <c r="I460" s="814">
        <v>50</v>
      </c>
      <c r="J460" s="814">
        <v>50</v>
      </c>
      <c r="K460" s="814">
        <v>50</v>
      </c>
      <c r="L460" s="814">
        <f t="shared" si="97"/>
        <v>0</v>
      </c>
      <c r="M460" s="812">
        <v>148.59</v>
      </c>
      <c r="N460" s="812">
        <v>148.59</v>
      </c>
      <c r="O460" s="812">
        <v>148.59</v>
      </c>
      <c r="P460" s="813">
        <f t="shared" si="98"/>
        <v>0</v>
      </c>
      <c r="Q460" s="817">
        <v>50</v>
      </c>
      <c r="R460" s="817">
        <v>50</v>
      </c>
      <c r="S460" s="817">
        <v>50</v>
      </c>
      <c r="T460" s="814">
        <f t="shared" si="99"/>
        <v>0</v>
      </c>
      <c r="U460" s="813">
        <v>245.91</v>
      </c>
      <c r="V460" s="813">
        <v>245.91</v>
      </c>
      <c r="W460" s="813">
        <v>221.74</v>
      </c>
      <c r="X460" s="813">
        <f t="shared" si="100"/>
        <v>0</v>
      </c>
      <c r="Y460" s="814">
        <v>65</v>
      </c>
      <c r="Z460" s="814">
        <v>60</v>
      </c>
      <c r="AA460" s="814">
        <v>60</v>
      </c>
      <c r="AB460" s="814">
        <f t="shared" si="101"/>
        <v>0</v>
      </c>
    </row>
    <row r="461" spans="1:28" x14ac:dyDescent="0.2">
      <c r="A461" s="909"/>
      <c r="B461" s="911"/>
      <c r="C461" s="910">
        <f>'Series 2700 Input'!J461</f>
        <v>0</v>
      </c>
      <c r="D461" s="562"/>
      <c r="E461" s="812"/>
      <c r="F461" s="812"/>
      <c r="G461" s="812"/>
      <c r="H461" s="813"/>
      <c r="I461" s="814"/>
      <c r="J461" s="814"/>
      <c r="K461" s="814"/>
      <c r="L461" s="814"/>
      <c r="M461" s="812"/>
      <c r="N461" s="812"/>
      <c r="O461" s="812"/>
      <c r="P461" s="813"/>
      <c r="Q461" s="817"/>
      <c r="R461" s="817"/>
      <c r="S461" s="817"/>
      <c r="T461" s="814"/>
      <c r="U461" s="813"/>
      <c r="V461" s="813"/>
      <c r="W461" s="813"/>
      <c r="X461" s="813"/>
      <c r="Y461" s="814"/>
      <c r="Z461" s="814"/>
      <c r="AA461" s="814"/>
      <c r="AB461" s="814"/>
    </row>
    <row r="462" spans="1:28" ht="38.25" x14ac:dyDescent="0.2">
      <c r="A462" s="909" t="s">
        <v>3885</v>
      </c>
      <c r="B462" s="911" t="s">
        <v>3886</v>
      </c>
      <c r="C462" s="910">
        <f>'Series 2700 Input'!J462</f>
        <v>0</v>
      </c>
      <c r="D462" s="562" t="s">
        <v>30</v>
      </c>
      <c r="E462" s="812">
        <v>207.39</v>
      </c>
      <c r="F462" s="812">
        <v>207.39</v>
      </c>
      <c r="G462" s="812">
        <v>207.39</v>
      </c>
      <c r="H462" s="813">
        <f t="shared" si="96"/>
        <v>0</v>
      </c>
      <c r="I462" s="814">
        <v>50</v>
      </c>
      <c r="J462" s="814">
        <v>50</v>
      </c>
      <c r="K462" s="814">
        <v>50</v>
      </c>
      <c r="L462" s="814">
        <f t="shared" si="97"/>
        <v>0</v>
      </c>
      <c r="M462" s="812">
        <v>404.36</v>
      </c>
      <c r="N462" s="812">
        <v>404.36</v>
      </c>
      <c r="O462" s="812">
        <v>404.36</v>
      </c>
      <c r="P462" s="813">
        <f t="shared" si="98"/>
        <v>0</v>
      </c>
      <c r="Q462" s="817">
        <v>85</v>
      </c>
      <c r="R462" s="817">
        <v>85</v>
      </c>
      <c r="S462" s="817">
        <v>85</v>
      </c>
      <c r="T462" s="814">
        <f t="shared" si="99"/>
        <v>0</v>
      </c>
      <c r="U462" s="813">
        <v>443.64</v>
      </c>
      <c r="V462" s="813">
        <v>443.64</v>
      </c>
      <c r="W462" s="813">
        <v>404.38</v>
      </c>
      <c r="X462" s="813">
        <f t="shared" si="100"/>
        <v>0</v>
      </c>
      <c r="Y462" s="814">
        <v>250</v>
      </c>
      <c r="Z462" s="814">
        <v>250</v>
      </c>
      <c r="AA462" s="814">
        <v>250</v>
      </c>
      <c r="AB462" s="814">
        <f t="shared" si="101"/>
        <v>0</v>
      </c>
    </row>
    <row r="463" spans="1:28" x14ac:dyDescent="0.2">
      <c r="A463" s="909"/>
      <c r="B463" s="911"/>
      <c r="C463" s="910">
        <f>'Series 2700 Input'!J463</f>
        <v>0</v>
      </c>
      <c r="D463" s="562"/>
      <c r="E463" s="812"/>
      <c r="F463" s="812"/>
      <c r="G463" s="812"/>
      <c r="H463" s="813"/>
      <c r="I463" s="814"/>
      <c r="J463" s="814"/>
      <c r="K463" s="814"/>
      <c r="L463" s="814"/>
      <c r="M463" s="812"/>
      <c r="N463" s="812"/>
      <c r="O463" s="812"/>
      <c r="P463" s="813"/>
      <c r="Q463" s="817"/>
      <c r="R463" s="817"/>
      <c r="S463" s="817"/>
      <c r="T463" s="814"/>
      <c r="U463" s="813"/>
      <c r="V463" s="813"/>
      <c r="W463" s="813"/>
      <c r="X463" s="813"/>
      <c r="Y463" s="814"/>
      <c r="Z463" s="814"/>
      <c r="AA463" s="814"/>
      <c r="AB463" s="814"/>
    </row>
    <row r="464" spans="1:28" ht="38.25" x14ac:dyDescent="0.2">
      <c r="A464" s="909" t="s">
        <v>3887</v>
      </c>
      <c r="B464" s="911" t="s">
        <v>3888</v>
      </c>
      <c r="C464" s="910">
        <f>'Series 2700 Input'!J464</f>
        <v>0</v>
      </c>
      <c r="D464" s="562" t="s">
        <v>30</v>
      </c>
      <c r="E464" s="812">
        <v>347.02</v>
      </c>
      <c r="F464" s="812">
        <v>247.54</v>
      </c>
      <c r="G464" s="812">
        <v>247.54</v>
      </c>
      <c r="H464" s="813">
        <f t="shared" si="96"/>
        <v>0</v>
      </c>
      <c r="I464" s="814">
        <v>50</v>
      </c>
      <c r="J464" s="814">
        <v>50</v>
      </c>
      <c r="K464" s="814">
        <v>50</v>
      </c>
      <c r="L464" s="814">
        <f t="shared" si="97"/>
        <v>0</v>
      </c>
      <c r="M464" s="812">
        <v>781.12</v>
      </c>
      <c r="N464" s="812">
        <v>781.12</v>
      </c>
      <c r="O464" s="812">
        <v>781.12</v>
      </c>
      <c r="P464" s="813">
        <f t="shared" si="98"/>
        <v>0</v>
      </c>
      <c r="Q464" s="817">
        <v>100</v>
      </c>
      <c r="R464" s="817">
        <v>100</v>
      </c>
      <c r="S464" s="817">
        <v>100</v>
      </c>
      <c r="T464" s="814">
        <f t="shared" si="99"/>
        <v>0</v>
      </c>
      <c r="U464" s="813">
        <v>661.82</v>
      </c>
      <c r="V464" s="813">
        <v>661.82</v>
      </c>
      <c r="W464" s="813">
        <v>603.14</v>
      </c>
      <c r="X464" s="813">
        <f t="shared" si="100"/>
        <v>0</v>
      </c>
      <c r="Y464" s="814">
        <v>270</v>
      </c>
      <c r="Z464" s="814">
        <v>270</v>
      </c>
      <c r="AA464" s="814">
        <v>270</v>
      </c>
      <c r="AB464" s="814">
        <f t="shared" si="101"/>
        <v>0</v>
      </c>
    </row>
    <row r="465" spans="1:28" x14ac:dyDescent="0.2">
      <c r="A465" s="909"/>
      <c r="B465" s="911"/>
      <c r="C465" s="910">
        <f>'Series 2700 Input'!J465</f>
        <v>0</v>
      </c>
      <c r="D465" s="562"/>
      <c r="E465" s="812"/>
      <c r="F465" s="812"/>
      <c r="G465" s="812"/>
      <c r="H465" s="813"/>
      <c r="I465" s="814"/>
      <c r="J465" s="814"/>
      <c r="K465" s="814"/>
      <c r="L465" s="814"/>
      <c r="M465" s="812"/>
      <c r="N465" s="812"/>
      <c r="O465" s="812"/>
      <c r="P465" s="813"/>
      <c r="Q465" s="817"/>
      <c r="R465" s="817"/>
      <c r="S465" s="817"/>
      <c r="T465" s="814"/>
      <c r="U465" s="813"/>
      <c r="V465" s="813"/>
      <c r="W465" s="813"/>
      <c r="X465" s="813"/>
      <c r="Y465" s="814"/>
      <c r="Z465" s="814"/>
      <c r="AA465" s="814"/>
      <c r="AB465" s="814"/>
    </row>
    <row r="466" spans="1:28" x14ac:dyDescent="0.2">
      <c r="A466" s="907"/>
      <c r="B466" s="586" t="s">
        <v>3662</v>
      </c>
      <c r="C466" s="908">
        <f>'Series 2700 Input'!J466</f>
        <v>0</v>
      </c>
      <c r="D466" s="587"/>
      <c r="E466" s="635" t="s">
        <v>803</v>
      </c>
      <c r="F466" s="589" t="s">
        <v>804</v>
      </c>
      <c r="G466" s="635" t="s">
        <v>486</v>
      </c>
      <c r="H466" s="905"/>
      <c r="I466" s="635" t="s">
        <v>803</v>
      </c>
      <c r="J466" s="589" t="s">
        <v>804</v>
      </c>
      <c r="K466" s="635" t="s">
        <v>486</v>
      </c>
      <c r="L466" s="905"/>
      <c r="M466" s="635" t="s">
        <v>803</v>
      </c>
      <c r="N466" s="589" t="s">
        <v>804</v>
      </c>
      <c r="O466" s="635" t="s">
        <v>486</v>
      </c>
      <c r="P466" s="905"/>
      <c r="Q466" s="634" t="s">
        <v>803</v>
      </c>
      <c r="R466" s="588" t="s">
        <v>804</v>
      </c>
      <c r="S466" s="634" t="s">
        <v>486</v>
      </c>
      <c r="T466" s="905"/>
      <c r="U466" s="635" t="s">
        <v>803</v>
      </c>
      <c r="V466" s="589" t="s">
        <v>804</v>
      </c>
      <c r="W466" s="635" t="s">
        <v>486</v>
      </c>
      <c r="X466" s="905"/>
      <c r="Y466" s="635" t="s">
        <v>803</v>
      </c>
      <c r="Z466" s="589" t="s">
        <v>804</v>
      </c>
      <c r="AA466" s="635" t="s">
        <v>486</v>
      </c>
      <c r="AB466" s="905"/>
    </row>
    <row r="467" spans="1:28" x14ac:dyDescent="0.2">
      <c r="A467" s="909"/>
      <c r="B467" s="596"/>
      <c r="C467" s="910">
        <f>'Series 2700 Input'!J467</f>
        <v>0</v>
      </c>
      <c r="D467" s="562"/>
      <c r="E467" s="812"/>
      <c r="F467" s="812"/>
      <c r="G467" s="812"/>
      <c r="H467" s="813"/>
      <c r="I467" s="814"/>
      <c r="J467" s="814"/>
      <c r="K467" s="814"/>
      <c r="L467" s="814"/>
      <c r="M467" s="812"/>
      <c r="N467" s="812"/>
      <c r="O467" s="812"/>
      <c r="P467" s="813"/>
      <c r="Q467" s="817"/>
      <c r="R467" s="817"/>
      <c r="S467" s="817"/>
      <c r="T467" s="814"/>
      <c r="U467" s="813"/>
      <c r="V467" s="813"/>
      <c r="W467" s="813"/>
      <c r="X467" s="813"/>
      <c r="Y467" s="814"/>
      <c r="Z467" s="814"/>
      <c r="AA467" s="814"/>
      <c r="AB467" s="814"/>
    </row>
    <row r="468" spans="1:28" ht="25.5" x14ac:dyDescent="0.2">
      <c r="A468" s="909" t="s">
        <v>3889</v>
      </c>
      <c r="B468" s="911" t="s">
        <v>3890</v>
      </c>
      <c r="C468" s="910">
        <f>'Series 2700 Input'!J468</f>
        <v>0</v>
      </c>
      <c r="D468" s="562" t="s">
        <v>30</v>
      </c>
      <c r="E468" s="812">
        <v>90.71</v>
      </c>
      <c r="F468" s="812">
        <v>83.05</v>
      </c>
      <c r="G468" s="812">
        <v>83.05</v>
      </c>
      <c r="H468" s="813">
        <f t="shared" si="96"/>
        <v>0</v>
      </c>
      <c r="I468" s="814">
        <v>50</v>
      </c>
      <c r="J468" s="814">
        <v>50</v>
      </c>
      <c r="K468" s="814">
        <v>50</v>
      </c>
      <c r="L468" s="814">
        <f t="shared" si="97"/>
        <v>0</v>
      </c>
      <c r="M468" s="812">
        <v>50.1</v>
      </c>
      <c r="N468" s="812">
        <v>50.1</v>
      </c>
      <c r="O468" s="812">
        <v>50.1</v>
      </c>
      <c r="P468" s="813">
        <f t="shared" si="98"/>
        <v>0</v>
      </c>
      <c r="Q468" s="817">
        <v>25</v>
      </c>
      <c r="R468" s="817">
        <v>25</v>
      </c>
      <c r="S468" s="817">
        <v>25</v>
      </c>
      <c r="T468" s="814">
        <f t="shared" si="99"/>
        <v>0</v>
      </c>
      <c r="U468" s="813">
        <v>48.18</v>
      </c>
      <c r="V468" s="813">
        <v>48.18</v>
      </c>
      <c r="W468" s="813">
        <v>41.98</v>
      </c>
      <c r="X468" s="813">
        <f t="shared" si="100"/>
        <v>0</v>
      </c>
      <c r="Y468" s="814">
        <v>45</v>
      </c>
      <c r="Z468" s="814">
        <v>40</v>
      </c>
      <c r="AA468" s="814">
        <v>40</v>
      </c>
      <c r="AB468" s="814">
        <f t="shared" si="101"/>
        <v>0</v>
      </c>
    </row>
    <row r="469" spans="1:28" x14ac:dyDescent="0.2">
      <c r="A469" s="909"/>
      <c r="B469" s="596"/>
      <c r="C469" s="330">
        <f>'Series 2700 Input'!J469</f>
        <v>0</v>
      </c>
      <c r="D469" s="562"/>
      <c r="E469" s="812"/>
      <c r="F469" s="812"/>
      <c r="G469" s="812"/>
      <c r="H469" s="813"/>
      <c r="I469" s="814"/>
      <c r="J469" s="814"/>
      <c r="K469" s="814"/>
      <c r="L469" s="814"/>
      <c r="M469" s="812"/>
      <c r="N469" s="812"/>
      <c r="O469" s="812"/>
      <c r="P469" s="813"/>
      <c r="Q469" s="817"/>
      <c r="R469" s="817"/>
      <c r="S469" s="817"/>
      <c r="T469" s="814"/>
      <c r="U469" s="813"/>
      <c r="V469" s="813"/>
      <c r="W469" s="813"/>
      <c r="X469" s="813"/>
      <c r="Y469" s="814"/>
      <c r="Z469" s="814"/>
      <c r="AA469" s="814"/>
      <c r="AB469" s="814"/>
    </row>
    <row r="470" spans="1:28" ht="25.5" x14ac:dyDescent="0.2">
      <c r="A470" s="909" t="s">
        <v>3891</v>
      </c>
      <c r="B470" s="911" t="s">
        <v>3892</v>
      </c>
      <c r="C470" s="910">
        <f>'Series 2700 Input'!J470</f>
        <v>0</v>
      </c>
      <c r="D470" s="562" t="s">
        <v>30</v>
      </c>
      <c r="E470" s="812">
        <v>113</v>
      </c>
      <c r="F470" s="812">
        <v>102.57</v>
      </c>
      <c r="G470" s="812">
        <v>102.57</v>
      </c>
      <c r="H470" s="813">
        <f t="shared" si="96"/>
        <v>0</v>
      </c>
      <c r="I470" s="814">
        <v>50</v>
      </c>
      <c r="J470" s="814">
        <v>50</v>
      </c>
      <c r="K470" s="814">
        <v>50</v>
      </c>
      <c r="L470" s="814">
        <f t="shared" si="97"/>
        <v>0</v>
      </c>
      <c r="M470" s="812">
        <v>69.09</v>
      </c>
      <c r="N470" s="812">
        <v>69.09</v>
      </c>
      <c r="O470" s="812">
        <v>69.09</v>
      </c>
      <c r="P470" s="813">
        <f t="shared" si="98"/>
        <v>0</v>
      </c>
      <c r="Q470" s="817">
        <v>30</v>
      </c>
      <c r="R470" s="817">
        <v>30</v>
      </c>
      <c r="S470" s="817">
        <v>30</v>
      </c>
      <c r="T470" s="814">
        <f t="shared" si="99"/>
        <v>0</v>
      </c>
      <c r="U470" s="813">
        <v>82.27</v>
      </c>
      <c r="V470" s="813">
        <v>82.27</v>
      </c>
      <c r="W470" s="813">
        <v>72.97</v>
      </c>
      <c r="X470" s="813">
        <f t="shared" si="100"/>
        <v>0</v>
      </c>
      <c r="Y470" s="814">
        <v>50</v>
      </c>
      <c r="Z470" s="814">
        <v>45</v>
      </c>
      <c r="AA470" s="814">
        <v>45</v>
      </c>
      <c r="AB470" s="814">
        <f t="shared" si="101"/>
        <v>0</v>
      </c>
    </row>
    <row r="471" spans="1:28" x14ac:dyDescent="0.2">
      <c r="A471" s="909"/>
      <c r="B471" s="911"/>
      <c r="C471" s="910">
        <f>'Series 2700 Input'!J471</f>
        <v>0</v>
      </c>
      <c r="D471" s="562"/>
      <c r="E471" s="812"/>
      <c r="F471" s="812"/>
      <c r="G471" s="812"/>
      <c r="H471" s="813"/>
      <c r="I471" s="814"/>
      <c r="J471" s="814"/>
      <c r="K471" s="814"/>
      <c r="L471" s="814"/>
      <c r="M471" s="812"/>
      <c r="N471" s="812"/>
      <c r="O471" s="812"/>
      <c r="P471" s="813"/>
      <c r="Q471" s="817"/>
      <c r="R471" s="817"/>
      <c r="S471" s="817"/>
      <c r="T471" s="814"/>
      <c r="U471" s="813"/>
      <c r="V471" s="813"/>
      <c r="W471" s="813"/>
      <c r="X471" s="813"/>
      <c r="Y471" s="814"/>
      <c r="Z471" s="814"/>
      <c r="AA471" s="814"/>
      <c r="AB471" s="814"/>
    </row>
    <row r="472" spans="1:28" ht="25.5" x14ac:dyDescent="0.2">
      <c r="A472" s="909" t="s">
        <v>3893</v>
      </c>
      <c r="B472" s="911" t="s">
        <v>3894</v>
      </c>
      <c r="C472" s="910">
        <f>'Series 2700 Input'!J472</f>
        <v>0</v>
      </c>
      <c r="D472" s="562" t="s">
        <v>30</v>
      </c>
      <c r="E472" s="812">
        <v>139.94999999999999</v>
      </c>
      <c r="F472" s="812">
        <v>124.87</v>
      </c>
      <c r="G472" s="812">
        <v>124.87</v>
      </c>
      <c r="H472" s="813">
        <f t="shared" si="96"/>
        <v>0</v>
      </c>
      <c r="I472" s="814">
        <v>50</v>
      </c>
      <c r="J472" s="814">
        <v>50</v>
      </c>
      <c r="K472" s="814">
        <v>50</v>
      </c>
      <c r="L472" s="814">
        <f t="shared" si="97"/>
        <v>0</v>
      </c>
      <c r="M472" s="812">
        <v>100.19</v>
      </c>
      <c r="N472" s="812">
        <v>100.19</v>
      </c>
      <c r="O472" s="812">
        <v>100.19</v>
      </c>
      <c r="P472" s="813">
        <f t="shared" si="98"/>
        <v>0</v>
      </c>
      <c r="Q472" s="817">
        <v>50</v>
      </c>
      <c r="R472" s="817">
        <v>50</v>
      </c>
      <c r="S472" s="817">
        <v>50</v>
      </c>
      <c r="T472" s="814">
        <f t="shared" si="99"/>
        <v>0</v>
      </c>
      <c r="U472" s="813">
        <v>166.36</v>
      </c>
      <c r="V472" s="813">
        <v>166.36</v>
      </c>
      <c r="W472" s="813">
        <v>149.41999999999999</v>
      </c>
      <c r="X472" s="813">
        <f t="shared" si="100"/>
        <v>0</v>
      </c>
      <c r="Y472" s="814">
        <v>65</v>
      </c>
      <c r="Z472" s="814">
        <v>60</v>
      </c>
      <c r="AA472" s="814">
        <v>60</v>
      </c>
      <c r="AB472" s="814">
        <f t="shared" si="101"/>
        <v>0</v>
      </c>
    </row>
    <row r="473" spans="1:28" x14ac:dyDescent="0.2">
      <c r="A473" s="909"/>
      <c r="B473" s="911"/>
      <c r="C473" s="910">
        <f>'Series 2700 Input'!J473</f>
        <v>0</v>
      </c>
      <c r="D473" s="562"/>
      <c r="E473" s="812"/>
      <c r="F473" s="812"/>
      <c r="G473" s="812"/>
      <c r="H473" s="813"/>
      <c r="I473" s="814"/>
      <c r="J473" s="814"/>
      <c r="K473" s="814"/>
      <c r="L473" s="814"/>
      <c r="M473" s="812"/>
      <c r="N473" s="812"/>
      <c r="O473" s="812"/>
      <c r="P473" s="813"/>
      <c r="Q473" s="817"/>
      <c r="R473" s="817"/>
      <c r="S473" s="817"/>
      <c r="T473" s="814"/>
      <c r="U473" s="813"/>
      <c r="V473" s="813"/>
      <c r="W473" s="813"/>
      <c r="X473" s="813"/>
      <c r="Y473" s="814"/>
      <c r="Z473" s="814"/>
      <c r="AA473" s="814"/>
      <c r="AB473" s="814"/>
    </row>
    <row r="474" spans="1:28" ht="25.5" x14ac:dyDescent="0.2">
      <c r="A474" s="909" t="s">
        <v>3895</v>
      </c>
      <c r="B474" s="911" t="s">
        <v>3896</v>
      </c>
      <c r="C474" s="910">
        <f>'Series 2700 Input'!J474</f>
        <v>0</v>
      </c>
      <c r="D474" s="562" t="s">
        <v>30</v>
      </c>
      <c r="E474" s="812">
        <v>185.9</v>
      </c>
      <c r="F474" s="812">
        <v>167.25</v>
      </c>
      <c r="G474" s="812">
        <v>167.25</v>
      </c>
      <c r="H474" s="813">
        <f t="shared" si="96"/>
        <v>0</v>
      </c>
      <c r="I474" s="814">
        <v>50</v>
      </c>
      <c r="J474" s="814">
        <v>50</v>
      </c>
      <c r="K474" s="814">
        <v>50</v>
      </c>
      <c r="L474" s="814">
        <f t="shared" si="97"/>
        <v>0</v>
      </c>
      <c r="M474" s="812">
        <v>186.58</v>
      </c>
      <c r="N474" s="812">
        <v>186.58</v>
      </c>
      <c r="O474" s="812">
        <v>186.58</v>
      </c>
      <c r="P474" s="813">
        <f t="shared" si="98"/>
        <v>0</v>
      </c>
      <c r="Q474" s="817">
        <v>85</v>
      </c>
      <c r="R474" s="817">
        <v>85</v>
      </c>
      <c r="S474" s="817">
        <v>85</v>
      </c>
      <c r="T474" s="814">
        <f t="shared" si="99"/>
        <v>0</v>
      </c>
      <c r="U474" s="813">
        <v>352.73</v>
      </c>
      <c r="V474" s="813">
        <v>352.73</v>
      </c>
      <c r="W474" s="813">
        <v>318.85000000000002</v>
      </c>
      <c r="X474" s="813">
        <f t="shared" si="100"/>
        <v>0</v>
      </c>
      <c r="Y474" s="814">
        <v>250</v>
      </c>
      <c r="Z474" s="814">
        <v>250</v>
      </c>
      <c r="AA474" s="814">
        <v>250</v>
      </c>
      <c r="AB474" s="814">
        <f t="shared" si="101"/>
        <v>0</v>
      </c>
    </row>
    <row r="475" spans="1:28" x14ac:dyDescent="0.2">
      <c r="A475" s="909"/>
      <c r="B475" s="911"/>
      <c r="C475" s="910">
        <f>'Series 2700 Input'!J475</f>
        <v>0</v>
      </c>
      <c r="D475" s="562"/>
      <c r="E475" s="812"/>
      <c r="F475" s="812"/>
      <c r="G475" s="812"/>
      <c r="H475" s="813"/>
      <c r="I475" s="814"/>
      <c r="J475" s="814"/>
      <c r="K475" s="814"/>
      <c r="L475" s="814"/>
      <c r="M475" s="812"/>
      <c r="N475" s="812"/>
      <c r="O475" s="812"/>
      <c r="P475" s="813"/>
      <c r="Q475" s="817"/>
      <c r="R475" s="817"/>
      <c r="S475" s="817"/>
      <c r="T475" s="814"/>
      <c r="U475" s="813"/>
      <c r="V475" s="813"/>
      <c r="W475" s="813"/>
      <c r="X475" s="813"/>
      <c r="Y475" s="814"/>
      <c r="Z475" s="814"/>
      <c r="AA475" s="814"/>
      <c r="AB475" s="814"/>
    </row>
    <row r="476" spans="1:28" ht="25.5" x14ac:dyDescent="0.2">
      <c r="A476" s="909" t="s">
        <v>3897</v>
      </c>
      <c r="B476" s="911" t="s">
        <v>3898</v>
      </c>
      <c r="C476" s="910">
        <f>'Series 2700 Input'!J476</f>
        <v>0</v>
      </c>
      <c r="D476" s="562" t="s">
        <v>30</v>
      </c>
      <c r="E476" s="812">
        <v>214.5</v>
      </c>
      <c r="F476" s="812">
        <v>190.82</v>
      </c>
      <c r="G476" s="812">
        <v>190.82</v>
      </c>
      <c r="H476" s="813">
        <f t="shared" si="96"/>
        <v>0</v>
      </c>
      <c r="I476" s="814">
        <v>50</v>
      </c>
      <c r="J476" s="814">
        <v>50</v>
      </c>
      <c r="K476" s="814">
        <v>50</v>
      </c>
      <c r="L476" s="814">
        <f t="shared" si="97"/>
        <v>0</v>
      </c>
      <c r="M476" s="812">
        <v>418.16</v>
      </c>
      <c r="N476" s="812">
        <v>418.16</v>
      </c>
      <c r="O476" s="812">
        <v>418.16</v>
      </c>
      <c r="P476" s="813">
        <f t="shared" si="98"/>
        <v>0</v>
      </c>
      <c r="Q476" s="817">
        <v>100</v>
      </c>
      <c r="R476" s="817">
        <v>100</v>
      </c>
      <c r="S476" s="817">
        <v>100</v>
      </c>
      <c r="T476" s="814">
        <f t="shared" si="99"/>
        <v>0</v>
      </c>
      <c r="U476" s="813">
        <v>539.09</v>
      </c>
      <c r="V476" s="813">
        <v>539.09</v>
      </c>
      <c r="W476" s="813">
        <v>488.26</v>
      </c>
      <c r="X476" s="813">
        <f t="shared" si="100"/>
        <v>0</v>
      </c>
      <c r="Y476" s="814">
        <v>270</v>
      </c>
      <c r="Z476" s="814">
        <v>270</v>
      </c>
      <c r="AA476" s="814">
        <v>270</v>
      </c>
      <c r="AB476" s="814">
        <f t="shared" si="101"/>
        <v>0</v>
      </c>
    </row>
    <row r="477" spans="1:28" x14ac:dyDescent="0.2">
      <c r="A477" s="909"/>
      <c r="B477" s="911"/>
      <c r="C477" s="910">
        <f>'Series 2700 Input'!J477</f>
        <v>0</v>
      </c>
      <c r="D477" s="562"/>
      <c r="E477" s="812"/>
      <c r="F477" s="812"/>
      <c r="G477" s="812"/>
      <c r="H477" s="813"/>
      <c r="I477" s="814"/>
      <c r="J477" s="814"/>
      <c r="K477" s="814"/>
      <c r="L477" s="814"/>
      <c r="M477" s="812"/>
      <c r="N477" s="812"/>
      <c r="O477" s="812"/>
      <c r="P477" s="813"/>
      <c r="Q477" s="817"/>
      <c r="R477" s="817"/>
      <c r="S477" s="817"/>
      <c r="T477" s="814"/>
      <c r="U477" s="813"/>
      <c r="V477" s="813"/>
      <c r="W477" s="813"/>
      <c r="X477" s="813"/>
      <c r="Y477" s="814"/>
      <c r="Z477" s="814"/>
      <c r="AA477" s="814"/>
      <c r="AB477" s="814"/>
    </row>
    <row r="478" spans="1:28" ht="38.25" x14ac:dyDescent="0.2">
      <c r="A478" s="909" t="s">
        <v>3899</v>
      </c>
      <c r="B478" s="911" t="s">
        <v>3900</v>
      </c>
      <c r="C478" s="910">
        <f>'Series 2700 Input'!J478</f>
        <v>0</v>
      </c>
      <c r="D478" s="562" t="s">
        <v>30</v>
      </c>
      <c r="E478" s="812">
        <v>101.14</v>
      </c>
      <c r="F478" s="812">
        <v>90.71</v>
      </c>
      <c r="G478" s="812">
        <v>90.71</v>
      </c>
      <c r="H478" s="813">
        <f t="shared" si="96"/>
        <v>0</v>
      </c>
      <c r="I478" s="814">
        <v>50</v>
      </c>
      <c r="J478" s="814">
        <v>50</v>
      </c>
      <c r="K478" s="814">
        <v>50</v>
      </c>
      <c r="L478" s="814">
        <f t="shared" si="97"/>
        <v>0</v>
      </c>
      <c r="M478" s="812">
        <v>59.17</v>
      </c>
      <c r="N478" s="812">
        <v>59.17</v>
      </c>
      <c r="O478" s="812">
        <v>59.17</v>
      </c>
      <c r="P478" s="813">
        <f t="shared" si="98"/>
        <v>0</v>
      </c>
      <c r="Q478" s="817">
        <v>25</v>
      </c>
      <c r="R478" s="817">
        <v>25</v>
      </c>
      <c r="S478" s="817">
        <v>25</v>
      </c>
      <c r="T478" s="814">
        <f t="shared" si="99"/>
        <v>0</v>
      </c>
      <c r="U478" s="813">
        <v>75.45</v>
      </c>
      <c r="V478" s="813">
        <v>75.45</v>
      </c>
      <c r="W478" s="813">
        <v>66.77</v>
      </c>
      <c r="X478" s="813">
        <f t="shared" si="100"/>
        <v>0</v>
      </c>
      <c r="Y478" s="814">
        <v>45</v>
      </c>
      <c r="Z478" s="814">
        <v>40</v>
      </c>
      <c r="AA478" s="814">
        <v>40</v>
      </c>
      <c r="AB478" s="814">
        <f t="shared" si="101"/>
        <v>0</v>
      </c>
    </row>
    <row r="479" spans="1:28" x14ac:dyDescent="0.2">
      <c r="A479" s="909"/>
      <c r="B479" s="596"/>
      <c r="C479" s="330">
        <f>'Series 2700 Input'!J479</f>
        <v>0</v>
      </c>
      <c r="D479" s="562"/>
      <c r="E479" s="812"/>
      <c r="F479" s="812"/>
      <c r="G479" s="812"/>
      <c r="H479" s="813"/>
      <c r="I479" s="814"/>
      <c r="J479" s="814"/>
      <c r="K479" s="814"/>
      <c r="L479" s="814"/>
      <c r="M479" s="812"/>
      <c r="N479" s="812"/>
      <c r="O479" s="812"/>
      <c r="P479" s="813"/>
      <c r="Q479" s="817"/>
      <c r="R479" s="817"/>
      <c r="S479" s="817"/>
      <c r="T479" s="814"/>
      <c r="U479" s="813"/>
      <c r="V479" s="813"/>
      <c r="W479" s="813"/>
      <c r="X479" s="813"/>
      <c r="Y479" s="814"/>
      <c r="Z479" s="814"/>
      <c r="AA479" s="814"/>
      <c r="AB479" s="814"/>
    </row>
    <row r="480" spans="1:28" ht="38.25" x14ac:dyDescent="0.2">
      <c r="A480" s="909" t="s">
        <v>3901</v>
      </c>
      <c r="B480" s="911" t="s">
        <v>3902</v>
      </c>
      <c r="C480" s="910">
        <f>'Series 2700 Input'!J480</f>
        <v>0</v>
      </c>
      <c r="D480" s="562" t="s">
        <v>30</v>
      </c>
      <c r="E480" s="812">
        <v>119.79</v>
      </c>
      <c r="F480" s="812">
        <v>107.35</v>
      </c>
      <c r="G480" s="812">
        <v>107.35</v>
      </c>
      <c r="H480" s="813">
        <f t="shared" si="96"/>
        <v>0</v>
      </c>
      <c r="I480" s="814">
        <v>50</v>
      </c>
      <c r="J480" s="814">
        <v>50</v>
      </c>
      <c r="K480" s="814">
        <v>50</v>
      </c>
      <c r="L480" s="814">
        <f t="shared" si="97"/>
        <v>0</v>
      </c>
      <c r="M480" s="812">
        <v>93.29</v>
      </c>
      <c r="N480" s="812">
        <v>93.29</v>
      </c>
      <c r="O480" s="812">
        <v>93.29</v>
      </c>
      <c r="P480" s="813">
        <f t="shared" si="98"/>
        <v>0</v>
      </c>
      <c r="Q480" s="817">
        <v>30</v>
      </c>
      <c r="R480" s="817">
        <v>30</v>
      </c>
      <c r="S480" s="817">
        <v>30</v>
      </c>
      <c r="T480" s="814">
        <f t="shared" si="99"/>
        <v>0</v>
      </c>
      <c r="U480" s="813">
        <v>120.91</v>
      </c>
      <c r="V480" s="813">
        <v>120.91</v>
      </c>
      <c r="W480" s="813">
        <v>108.1</v>
      </c>
      <c r="X480" s="813">
        <f t="shared" si="100"/>
        <v>0</v>
      </c>
      <c r="Y480" s="814">
        <v>50</v>
      </c>
      <c r="Z480" s="814">
        <v>45</v>
      </c>
      <c r="AA480" s="814">
        <v>45</v>
      </c>
      <c r="AB480" s="814">
        <f t="shared" si="101"/>
        <v>0</v>
      </c>
    </row>
    <row r="481" spans="1:28" x14ac:dyDescent="0.2">
      <c r="A481" s="909"/>
      <c r="B481" s="911"/>
      <c r="C481" s="910">
        <f>'Series 2700 Input'!J481</f>
        <v>0</v>
      </c>
      <c r="D481" s="562"/>
      <c r="E481" s="812"/>
      <c r="F481" s="812"/>
      <c r="G481" s="812"/>
      <c r="H481" s="813"/>
      <c r="I481" s="814"/>
      <c r="J481" s="814"/>
      <c r="K481" s="814"/>
      <c r="L481" s="814"/>
      <c r="M481" s="812"/>
      <c r="N481" s="812"/>
      <c r="O481" s="812"/>
      <c r="P481" s="813"/>
      <c r="Q481" s="817"/>
      <c r="R481" s="817"/>
      <c r="S481" s="817"/>
      <c r="T481" s="814"/>
      <c r="U481" s="813"/>
      <c r="V481" s="813"/>
      <c r="W481" s="813"/>
      <c r="X481" s="813"/>
      <c r="Y481" s="814"/>
      <c r="Z481" s="814"/>
      <c r="AA481" s="814"/>
      <c r="AB481" s="814"/>
    </row>
    <row r="482" spans="1:28" ht="38.25" x14ac:dyDescent="0.2">
      <c r="A482" s="909" t="s">
        <v>3903</v>
      </c>
      <c r="B482" s="911" t="s">
        <v>3904</v>
      </c>
      <c r="C482" s="910">
        <f>'Series 2700 Input'!J482</f>
        <v>0</v>
      </c>
      <c r="D482" s="562" t="s">
        <v>30</v>
      </c>
      <c r="E482" s="812">
        <v>159.9</v>
      </c>
      <c r="F482" s="812">
        <v>141.24</v>
      </c>
      <c r="G482" s="812">
        <v>141.24</v>
      </c>
      <c r="H482" s="813">
        <f t="shared" si="96"/>
        <v>0</v>
      </c>
      <c r="I482" s="814">
        <v>50</v>
      </c>
      <c r="J482" s="814">
        <v>50</v>
      </c>
      <c r="K482" s="814">
        <v>50</v>
      </c>
      <c r="L482" s="814">
        <f t="shared" si="97"/>
        <v>0</v>
      </c>
      <c r="M482" s="812">
        <v>148.59</v>
      </c>
      <c r="N482" s="812">
        <v>148.59</v>
      </c>
      <c r="O482" s="812">
        <v>148.59</v>
      </c>
      <c r="P482" s="813">
        <f t="shared" si="98"/>
        <v>0</v>
      </c>
      <c r="Q482" s="817">
        <v>50</v>
      </c>
      <c r="R482" s="817">
        <v>50</v>
      </c>
      <c r="S482" s="817">
        <v>50</v>
      </c>
      <c r="T482" s="814">
        <f t="shared" si="99"/>
        <v>0</v>
      </c>
      <c r="U482" s="813">
        <v>220.91</v>
      </c>
      <c r="V482" s="813">
        <v>220.91</v>
      </c>
      <c r="W482" s="813">
        <v>199.01</v>
      </c>
      <c r="X482" s="813">
        <f t="shared" si="100"/>
        <v>0</v>
      </c>
      <c r="Y482" s="814">
        <v>65</v>
      </c>
      <c r="Z482" s="814">
        <v>60</v>
      </c>
      <c r="AA482" s="814">
        <v>60</v>
      </c>
      <c r="AB482" s="814">
        <f t="shared" si="101"/>
        <v>0</v>
      </c>
    </row>
    <row r="483" spans="1:28" x14ac:dyDescent="0.2">
      <c r="A483" s="909"/>
      <c r="B483" s="911"/>
      <c r="C483" s="910">
        <f>'Series 2700 Input'!J483</f>
        <v>0</v>
      </c>
      <c r="D483" s="562"/>
      <c r="E483" s="812"/>
      <c r="F483" s="812"/>
      <c r="G483" s="812"/>
      <c r="H483" s="813"/>
      <c r="I483" s="814"/>
      <c r="J483" s="814"/>
      <c r="K483" s="814"/>
      <c r="L483" s="814"/>
      <c r="M483" s="812"/>
      <c r="N483" s="812"/>
      <c r="O483" s="812"/>
      <c r="P483" s="813"/>
      <c r="Q483" s="817"/>
      <c r="R483" s="817"/>
      <c r="S483" s="817"/>
      <c r="T483" s="814"/>
      <c r="U483" s="813"/>
      <c r="V483" s="813"/>
      <c r="W483" s="813"/>
      <c r="X483" s="813"/>
      <c r="Y483" s="814"/>
      <c r="Z483" s="814"/>
      <c r="AA483" s="814"/>
      <c r="AB483" s="814"/>
    </row>
    <row r="484" spans="1:28" ht="38.25" x14ac:dyDescent="0.2">
      <c r="A484" s="909" t="s">
        <v>3905</v>
      </c>
      <c r="B484" s="911" t="s">
        <v>3906</v>
      </c>
      <c r="C484" s="910">
        <f>'Series 2700 Input'!J484</f>
        <v>0</v>
      </c>
      <c r="D484" s="562" t="s">
        <v>30</v>
      </c>
      <c r="E484" s="812">
        <v>207.39</v>
      </c>
      <c r="F484" s="812">
        <v>176.31</v>
      </c>
      <c r="G484" s="812">
        <v>176.31</v>
      </c>
      <c r="H484" s="813">
        <f t="shared" si="96"/>
        <v>0</v>
      </c>
      <c r="I484" s="814">
        <v>50</v>
      </c>
      <c r="J484" s="814">
        <v>50</v>
      </c>
      <c r="K484" s="814">
        <v>50</v>
      </c>
      <c r="L484" s="814">
        <f t="shared" si="97"/>
        <v>0</v>
      </c>
      <c r="M484" s="812">
        <v>404.36</v>
      </c>
      <c r="N484" s="812">
        <v>404.36</v>
      </c>
      <c r="O484" s="812">
        <v>404.36</v>
      </c>
      <c r="P484" s="813">
        <f t="shared" si="98"/>
        <v>0</v>
      </c>
      <c r="Q484" s="817">
        <v>85</v>
      </c>
      <c r="R484" s="817">
        <v>85</v>
      </c>
      <c r="S484" s="817">
        <v>85</v>
      </c>
      <c r="T484" s="814">
        <f t="shared" si="99"/>
        <v>0</v>
      </c>
      <c r="U484" s="813">
        <v>411.82</v>
      </c>
      <c r="V484" s="813">
        <v>411.82</v>
      </c>
      <c r="W484" s="813">
        <v>372.56</v>
      </c>
      <c r="X484" s="813">
        <f t="shared" si="100"/>
        <v>0</v>
      </c>
      <c r="Y484" s="814">
        <v>250</v>
      </c>
      <c r="Z484" s="814">
        <v>250</v>
      </c>
      <c r="AA484" s="814">
        <v>250</v>
      </c>
      <c r="AB484" s="814">
        <f t="shared" si="101"/>
        <v>0</v>
      </c>
    </row>
    <row r="485" spans="1:28" x14ac:dyDescent="0.2">
      <c r="A485" s="909"/>
      <c r="B485" s="911"/>
      <c r="C485" s="910">
        <f>'Series 2700 Input'!J485</f>
        <v>0</v>
      </c>
      <c r="D485" s="562"/>
      <c r="E485" s="812"/>
      <c r="F485" s="812"/>
      <c r="G485" s="812"/>
      <c r="H485" s="813"/>
      <c r="I485" s="814"/>
      <c r="J485" s="814"/>
      <c r="K485" s="814"/>
      <c r="L485" s="814"/>
      <c r="M485" s="812"/>
      <c r="N485" s="812"/>
      <c r="O485" s="812"/>
      <c r="P485" s="813"/>
      <c r="Q485" s="817"/>
      <c r="R485" s="817"/>
      <c r="S485" s="817"/>
      <c r="T485" s="814"/>
      <c r="U485" s="813"/>
      <c r="V485" s="813"/>
      <c r="W485" s="813"/>
      <c r="X485" s="813"/>
      <c r="Y485" s="814"/>
      <c r="Z485" s="814"/>
      <c r="AA485" s="814"/>
      <c r="AB485" s="814"/>
    </row>
    <row r="486" spans="1:28" ht="38.25" x14ac:dyDescent="0.2">
      <c r="A486" s="909" t="s">
        <v>3907</v>
      </c>
      <c r="B486" s="911" t="s">
        <v>3908</v>
      </c>
      <c r="C486" s="910">
        <f>'Series 2700 Input'!J486</f>
        <v>0</v>
      </c>
      <c r="D486" s="562" t="s">
        <v>30</v>
      </c>
      <c r="E486" s="812">
        <v>247.54</v>
      </c>
      <c r="F486" s="812">
        <v>204.91</v>
      </c>
      <c r="G486" s="812">
        <v>204.91</v>
      </c>
      <c r="H486" s="813">
        <f t="shared" ref="H486:H508" si="102">IF(ISBLANK($C486),"",IFERROR(IF($C486&lt;5,$C486*E486,IF(AND(5&lt;=$C486,$C486&lt;=10),$C486*F486,IF($C486&gt;10,$C486*G486,"No Offer"))),"No Offer"))</f>
        <v>0</v>
      </c>
      <c r="I486" s="814">
        <v>50</v>
      </c>
      <c r="J486" s="814">
        <v>50</v>
      </c>
      <c r="K486" s="814">
        <v>50</v>
      </c>
      <c r="L486" s="814">
        <f t="shared" ref="L486:L508" si="103">IF(ISBLANK($C486),"",IFERROR(IF($C486&lt;5,$C486*I486,IF(AND(5&lt;=$C486,$C486&lt;=10),$C486*J486,IF($C486&gt;10,$C486*K486,"No Offer"))),"No Offer"))</f>
        <v>0</v>
      </c>
      <c r="M486" s="812">
        <v>781.12</v>
      </c>
      <c r="N486" s="812">
        <v>781.12</v>
      </c>
      <c r="O486" s="812">
        <v>781.12</v>
      </c>
      <c r="P486" s="813">
        <f t="shared" ref="P486:P508" si="104">IF(ISBLANK($C486),"",IFERROR(IF($C486&lt;5,$C486*M486,IF(AND(5&lt;=$C486,$C486&lt;=10),$C486*N486,IF($C486&gt;10,$C486*O486,"No Offer"))),"No Offer"))</f>
        <v>0</v>
      </c>
      <c r="Q486" s="817">
        <v>100</v>
      </c>
      <c r="R486" s="817">
        <v>100</v>
      </c>
      <c r="S486" s="817">
        <v>100</v>
      </c>
      <c r="T486" s="814">
        <f t="shared" ref="T486:T508" si="105">IF(ISBLANK($C486),"",IFERROR(IF($C486&lt;5,$C486*Q486,IF(AND(5&lt;=$C486,$C486&lt;=10),$C486*R486,IF($C486&gt;10,$C486*S486,"No Offer"))),"No Offer"))</f>
        <v>0</v>
      </c>
      <c r="U486" s="813">
        <v>625.45000000000005</v>
      </c>
      <c r="V486" s="813">
        <v>625.45000000000005</v>
      </c>
      <c r="W486" s="813">
        <v>566.77</v>
      </c>
      <c r="X486" s="813">
        <f t="shared" ref="X486:X508" si="106">IF(ISBLANK($C486),"",IFERROR(IF($C486&lt;5,$C486*U486,IF(AND(5&lt;=$C486,$C486&lt;=10),$C486*V486,IF($C486&gt;10,$C486*W486,"No Offer"))),"No Offer"))</f>
        <v>0</v>
      </c>
      <c r="Y486" s="814">
        <v>270</v>
      </c>
      <c r="Z486" s="814">
        <v>270</v>
      </c>
      <c r="AA486" s="814">
        <v>270</v>
      </c>
      <c r="AB486" s="814">
        <f t="shared" ref="AB486:AB508" si="107">IF(ISBLANK($C486),"",IFERROR(IF($C486&lt;5,$C486*Y486,IF(AND(5&lt;=$C486,$C486&lt;=10),$C486*Z486,IF($C486&gt;10,$C486*AA486,"No Offer"))),"No Offer"))</f>
        <v>0</v>
      </c>
    </row>
    <row r="487" spans="1:28" x14ac:dyDescent="0.2">
      <c r="A487" s="909"/>
      <c r="B487" s="911"/>
      <c r="C487" s="910">
        <f>'Series 2700 Input'!J487</f>
        <v>0</v>
      </c>
      <c r="D487" s="562"/>
      <c r="E487" s="812"/>
      <c r="F487" s="812"/>
      <c r="G487" s="812"/>
      <c r="H487" s="813"/>
      <c r="I487" s="814"/>
      <c r="J487" s="814"/>
      <c r="K487" s="814"/>
      <c r="L487" s="814"/>
      <c r="M487" s="812"/>
      <c r="N487" s="812"/>
      <c r="O487" s="812"/>
      <c r="P487" s="813"/>
      <c r="Q487" s="817"/>
      <c r="R487" s="817"/>
      <c r="S487" s="817"/>
      <c r="T487" s="814"/>
      <c r="U487" s="813"/>
      <c r="V487" s="813"/>
      <c r="W487" s="813"/>
      <c r="X487" s="813"/>
      <c r="Y487" s="814"/>
      <c r="Z487" s="814"/>
      <c r="AA487" s="814"/>
      <c r="AB487" s="814"/>
    </row>
    <row r="488" spans="1:28" x14ac:dyDescent="0.2">
      <c r="A488" s="907"/>
      <c r="B488" s="586" t="s">
        <v>3683</v>
      </c>
      <c r="C488" s="908">
        <f>'Series 2700 Input'!J488</f>
        <v>0</v>
      </c>
      <c r="D488" s="587"/>
      <c r="E488" s="635" t="s">
        <v>803</v>
      </c>
      <c r="F488" s="589" t="s">
        <v>804</v>
      </c>
      <c r="G488" s="635" t="s">
        <v>486</v>
      </c>
      <c r="H488" s="905"/>
      <c r="I488" s="635" t="s">
        <v>803</v>
      </c>
      <c r="J488" s="589" t="s">
        <v>804</v>
      </c>
      <c r="K488" s="635" t="s">
        <v>486</v>
      </c>
      <c r="L488" s="905"/>
      <c r="M488" s="635" t="s">
        <v>803</v>
      </c>
      <c r="N488" s="589" t="s">
        <v>804</v>
      </c>
      <c r="O488" s="635" t="s">
        <v>486</v>
      </c>
      <c r="P488" s="905"/>
      <c r="Q488" s="634" t="s">
        <v>803</v>
      </c>
      <c r="R488" s="588" t="s">
        <v>804</v>
      </c>
      <c r="S488" s="634" t="s">
        <v>486</v>
      </c>
      <c r="T488" s="905"/>
      <c r="U488" s="635" t="s">
        <v>803</v>
      </c>
      <c r="V488" s="589" t="s">
        <v>804</v>
      </c>
      <c r="W488" s="635" t="s">
        <v>486</v>
      </c>
      <c r="X488" s="905"/>
      <c r="Y488" s="635" t="s">
        <v>803</v>
      </c>
      <c r="Z488" s="589" t="s">
        <v>804</v>
      </c>
      <c r="AA488" s="635" t="s">
        <v>486</v>
      </c>
      <c r="AB488" s="905"/>
    </row>
    <row r="489" spans="1:28" x14ac:dyDescent="0.2">
      <c r="A489" s="909"/>
      <c r="B489" s="597"/>
      <c r="C489" s="562">
        <f>'Series 2700 Input'!J489</f>
        <v>0</v>
      </c>
      <c r="D489" s="562"/>
      <c r="E489" s="812"/>
      <c r="F489" s="812"/>
      <c r="G489" s="812"/>
      <c r="H489" s="813"/>
      <c r="I489" s="814"/>
      <c r="J489" s="814"/>
      <c r="K489" s="814"/>
      <c r="L489" s="814"/>
      <c r="M489" s="812"/>
      <c r="N489" s="812"/>
      <c r="O489" s="812"/>
      <c r="P489" s="813"/>
      <c r="Q489" s="817"/>
      <c r="R489" s="817"/>
      <c r="S489" s="817"/>
      <c r="T489" s="814"/>
      <c r="U489" s="813"/>
      <c r="V489" s="813"/>
      <c r="W489" s="813"/>
      <c r="X489" s="813"/>
      <c r="Y489" s="814"/>
      <c r="Z489" s="814"/>
      <c r="AA489" s="814"/>
      <c r="AB489" s="814"/>
    </row>
    <row r="490" spans="1:28" ht="25.5" x14ac:dyDescent="0.2">
      <c r="A490" s="909" t="s">
        <v>3909</v>
      </c>
      <c r="B490" s="911" t="s">
        <v>3910</v>
      </c>
      <c r="C490" s="910">
        <f>'Series 2700 Input'!J490</f>
        <v>0</v>
      </c>
      <c r="D490" s="562" t="s">
        <v>30</v>
      </c>
      <c r="E490" s="812">
        <v>126.58</v>
      </c>
      <c r="F490" s="812">
        <v>107.93</v>
      </c>
      <c r="G490" s="812">
        <v>107.93</v>
      </c>
      <c r="H490" s="813">
        <f t="shared" si="102"/>
        <v>0</v>
      </c>
      <c r="I490" s="814">
        <v>50</v>
      </c>
      <c r="J490" s="814">
        <v>50</v>
      </c>
      <c r="K490" s="814">
        <v>50</v>
      </c>
      <c r="L490" s="814">
        <f t="shared" si="103"/>
        <v>0</v>
      </c>
      <c r="M490" s="812">
        <v>50.1</v>
      </c>
      <c r="N490" s="812">
        <v>50.1</v>
      </c>
      <c r="O490" s="812">
        <v>50.1</v>
      </c>
      <c r="P490" s="813">
        <f t="shared" si="104"/>
        <v>0</v>
      </c>
      <c r="Q490" s="817">
        <v>25</v>
      </c>
      <c r="R490" s="817">
        <v>25</v>
      </c>
      <c r="S490" s="817">
        <v>25</v>
      </c>
      <c r="T490" s="814">
        <f t="shared" si="105"/>
        <v>0</v>
      </c>
      <c r="U490" s="813">
        <v>84.55</v>
      </c>
      <c r="V490" s="813">
        <v>84.55</v>
      </c>
      <c r="W490" s="813">
        <v>75.05</v>
      </c>
      <c r="X490" s="813">
        <f t="shared" si="106"/>
        <v>0</v>
      </c>
      <c r="Y490" s="814">
        <v>45</v>
      </c>
      <c r="Z490" s="814">
        <v>40</v>
      </c>
      <c r="AA490" s="814">
        <v>40</v>
      </c>
      <c r="AB490" s="814">
        <f t="shared" si="107"/>
        <v>0</v>
      </c>
    </row>
    <row r="491" spans="1:28" x14ac:dyDescent="0.2">
      <c r="A491" s="909"/>
      <c r="B491" s="911"/>
      <c r="C491" s="910">
        <f>'Series 2700 Input'!J491</f>
        <v>0</v>
      </c>
      <c r="D491" s="562"/>
      <c r="E491" s="812"/>
      <c r="F491" s="812"/>
      <c r="G491" s="812"/>
      <c r="H491" s="813"/>
      <c r="I491" s="814"/>
      <c r="J491" s="814"/>
      <c r="K491" s="814"/>
      <c r="L491" s="814"/>
      <c r="M491" s="812"/>
      <c r="N491" s="812"/>
      <c r="O491" s="812"/>
      <c r="P491" s="813"/>
      <c r="Q491" s="817"/>
      <c r="R491" s="817"/>
      <c r="S491" s="817"/>
      <c r="T491" s="814"/>
      <c r="U491" s="813"/>
      <c r="V491" s="813"/>
      <c r="W491" s="813"/>
      <c r="X491" s="813"/>
      <c r="Y491" s="814"/>
      <c r="Z491" s="814"/>
      <c r="AA491" s="814"/>
      <c r="AB491" s="814"/>
    </row>
    <row r="492" spans="1:28" ht="25.5" x14ac:dyDescent="0.2">
      <c r="A492" s="909" t="s">
        <v>3911</v>
      </c>
      <c r="B492" s="911" t="s">
        <v>3912</v>
      </c>
      <c r="C492" s="910">
        <f>'Series 2700 Input'!J492</f>
        <v>0</v>
      </c>
      <c r="D492" s="562" t="s">
        <v>30</v>
      </c>
      <c r="E492" s="812">
        <v>151.77000000000001</v>
      </c>
      <c r="F492" s="812">
        <v>128.08000000000001</v>
      </c>
      <c r="G492" s="812">
        <v>128.08000000000001</v>
      </c>
      <c r="H492" s="813">
        <f t="shared" si="102"/>
        <v>0</v>
      </c>
      <c r="I492" s="814">
        <v>50</v>
      </c>
      <c r="J492" s="814">
        <v>50</v>
      </c>
      <c r="K492" s="814">
        <v>50</v>
      </c>
      <c r="L492" s="814">
        <f t="shared" si="103"/>
        <v>0</v>
      </c>
      <c r="M492" s="812">
        <v>69.09</v>
      </c>
      <c r="N492" s="812">
        <v>69.09</v>
      </c>
      <c r="O492" s="812">
        <v>69.09</v>
      </c>
      <c r="P492" s="813">
        <f t="shared" si="104"/>
        <v>0</v>
      </c>
      <c r="Q492" s="817">
        <v>30</v>
      </c>
      <c r="R492" s="817">
        <v>30</v>
      </c>
      <c r="S492" s="817">
        <v>30</v>
      </c>
      <c r="T492" s="814">
        <f t="shared" si="105"/>
        <v>0</v>
      </c>
      <c r="U492" s="813">
        <v>132.27000000000001</v>
      </c>
      <c r="V492" s="813">
        <v>132.27000000000001</v>
      </c>
      <c r="W492" s="813">
        <v>118.43</v>
      </c>
      <c r="X492" s="813">
        <f t="shared" si="106"/>
        <v>0</v>
      </c>
      <c r="Y492" s="814">
        <v>50</v>
      </c>
      <c r="Z492" s="814">
        <v>45</v>
      </c>
      <c r="AA492" s="814">
        <v>45</v>
      </c>
      <c r="AB492" s="814">
        <f t="shared" si="107"/>
        <v>0</v>
      </c>
    </row>
    <row r="493" spans="1:28" x14ac:dyDescent="0.2">
      <c r="A493" s="909"/>
      <c r="B493" s="911"/>
      <c r="C493" s="910">
        <f>'Series 2700 Input'!J493</f>
        <v>0</v>
      </c>
      <c r="D493" s="562"/>
      <c r="E493" s="812"/>
      <c r="F493" s="812"/>
      <c r="G493" s="812"/>
      <c r="H493" s="813"/>
      <c r="I493" s="814"/>
      <c r="J493" s="814"/>
      <c r="K493" s="814"/>
      <c r="L493" s="814"/>
      <c r="M493" s="812"/>
      <c r="N493" s="812"/>
      <c r="O493" s="812"/>
      <c r="P493" s="813"/>
      <c r="Q493" s="817"/>
      <c r="R493" s="817"/>
      <c r="S493" s="817"/>
      <c r="T493" s="814"/>
      <c r="U493" s="813"/>
      <c r="V493" s="813"/>
      <c r="W493" s="813"/>
      <c r="X493" s="813"/>
      <c r="Y493" s="814"/>
      <c r="Z493" s="814"/>
      <c r="AA493" s="814"/>
      <c r="AB493" s="814"/>
    </row>
    <row r="494" spans="1:28" ht="25.5" x14ac:dyDescent="0.2">
      <c r="A494" s="909" t="s">
        <v>3913</v>
      </c>
      <c r="B494" s="911" t="s">
        <v>3914</v>
      </c>
      <c r="C494" s="910">
        <f>'Series 2700 Input'!J494</f>
        <v>0</v>
      </c>
      <c r="D494" s="562" t="s">
        <v>30</v>
      </c>
      <c r="E494" s="812">
        <v>181.39</v>
      </c>
      <c r="F494" s="812">
        <v>150.31</v>
      </c>
      <c r="G494" s="812">
        <v>150.31</v>
      </c>
      <c r="H494" s="813">
        <f t="shared" si="102"/>
        <v>0</v>
      </c>
      <c r="I494" s="814">
        <v>50</v>
      </c>
      <c r="J494" s="814">
        <v>50</v>
      </c>
      <c r="K494" s="814">
        <v>50</v>
      </c>
      <c r="L494" s="814">
        <f t="shared" si="103"/>
        <v>0</v>
      </c>
      <c r="M494" s="812">
        <v>100.19</v>
      </c>
      <c r="N494" s="812">
        <v>100.19</v>
      </c>
      <c r="O494" s="812">
        <v>100.19</v>
      </c>
      <c r="P494" s="813">
        <f t="shared" si="104"/>
        <v>0</v>
      </c>
      <c r="Q494" s="817">
        <v>50</v>
      </c>
      <c r="R494" s="817">
        <v>50</v>
      </c>
      <c r="S494" s="817">
        <v>50</v>
      </c>
      <c r="T494" s="814">
        <f t="shared" si="105"/>
        <v>0</v>
      </c>
      <c r="U494" s="813">
        <v>193.64</v>
      </c>
      <c r="V494" s="813">
        <v>193.64</v>
      </c>
      <c r="W494" s="813">
        <v>174.22</v>
      </c>
      <c r="X494" s="813">
        <f t="shared" si="106"/>
        <v>0</v>
      </c>
      <c r="Y494" s="814">
        <v>65</v>
      </c>
      <c r="Z494" s="814">
        <v>60</v>
      </c>
      <c r="AA494" s="814">
        <v>60</v>
      </c>
      <c r="AB494" s="814">
        <f t="shared" si="107"/>
        <v>0</v>
      </c>
    </row>
    <row r="495" spans="1:28" x14ac:dyDescent="0.2">
      <c r="A495" s="909"/>
      <c r="B495" s="911"/>
      <c r="C495" s="910">
        <f>'Series 2700 Input'!J495</f>
        <v>0</v>
      </c>
      <c r="D495" s="562"/>
      <c r="E495" s="812"/>
      <c r="F495" s="812"/>
      <c r="G495" s="812"/>
      <c r="H495" s="813"/>
      <c r="I495" s="814"/>
      <c r="J495" s="814"/>
      <c r="K495" s="814"/>
      <c r="L495" s="814"/>
      <c r="M495" s="812"/>
      <c r="N495" s="812"/>
      <c r="O495" s="812"/>
      <c r="P495" s="813"/>
      <c r="Q495" s="817"/>
      <c r="R495" s="817"/>
      <c r="S495" s="817"/>
      <c r="T495" s="814"/>
      <c r="U495" s="813"/>
      <c r="V495" s="813"/>
      <c r="W495" s="813"/>
      <c r="X495" s="813"/>
      <c r="Y495" s="814"/>
      <c r="Z495" s="814"/>
      <c r="AA495" s="814"/>
      <c r="AB495" s="814"/>
    </row>
    <row r="496" spans="1:28" ht="25.5" x14ac:dyDescent="0.2">
      <c r="A496" s="909" t="s">
        <v>3915</v>
      </c>
      <c r="B496" s="911" t="s">
        <v>3916</v>
      </c>
      <c r="C496" s="910">
        <f>'Series 2700 Input'!J496</f>
        <v>0</v>
      </c>
      <c r="D496" s="562" t="s">
        <v>30</v>
      </c>
      <c r="E496" s="812">
        <v>259.98</v>
      </c>
      <c r="F496" s="812">
        <v>197.81</v>
      </c>
      <c r="G496" s="812">
        <v>197.81</v>
      </c>
      <c r="H496" s="813">
        <f t="shared" si="102"/>
        <v>0</v>
      </c>
      <c r="I496" s="814">
        <v>50</v>
      </c>
      <c r="J496" s="814">
        <v>50</v>
      </c>
      <c r="K496" s="814">
        <v>50</v>
      </c>
      <c r="L496" s="814">
        <f t="shared" si="103"/>
        <v>0</v>
      </c>
      <c r="M496" s="812">
        <v>186.58</v>
      </c>
      <c r="N496" s="812">
        <v>186.58</v>
      </c>
      <c r="O496" s="812">
        <v>186.58</v>
      </c>
      <c r="P496" s="813">
        <f t="shared" si="104"/>
        <v>0</v>
      </c>
      <c r="Q496" s="817">
        <v>85</v>
      </c>
      <c r="R496" s="817">
        <v>85</v>
      </c>
      <c r="S496" s="817">
        <v>85</v>
      </c>
      <c r="T496" s="814">
        <f t="shared" si="105"/>
        <v>0</v>
      </c>
      <c r="U496" s="813">
        <v>384.55</v>
      </c>
      <c r="V496" s="813">
        <v>384.55</v>
      </c>
      <c r="W496" s="813">
        <v>350.45</v>
      </c>
      <c r="X496" s="813">
        <f t="shared" si="106"/>
        <v>0</v>
      </c>
      <c r="Y496" s="814">
        <v>250</v>
      </c>
      <c r="Z496" s="814">
        <v>250</v>
      </c>
      <c r="AA496" s="814">
        <v>250</v>
      </c>
      <c r="AB496" s="814">
        <f t="shared" si="107"/>
        <v>0</v>
      </c>
    </row>
    <row r="497" spans="1:28" x14ac:dyDescent="0.2">
      <c r="A497" s="909"/>
      <c r="B497" s="911"/>
      <c r="C497" s="910">
        <f>'Series 2700 Input'!J497</f>
        <v>0</v>
      </c>
      <c r="D497" s="562"/>
      <c r="E497" s="812"/>
      <c r="F497" s="812"/>
      <c r="G497" s="812"/>
      <c r="H497" s="813"/>
      <c r="I497" s="814"/>
      <c r="J497" s="814"/>
      <c r="K497" s="814"/>
      <c r="L497" s="814"/>
      <c r="M497" s="812"/>
      <c r="N497" s="812"/>
      <c r="O497" s="812"/>
      <c r="P497" s="813"/>
      <c r="Q497" s="817"/>
      <c r="R497" s="817"/>
      <c r="S497" s="817"/>
      <c r="T497" s="814"/>
      <c r="U497" s="813"/>
      <c r="V497" s="813"/>
      <c r="W497" s="813"/>
      <c r="X497" s="813"/>
      <c r="Y497" s="814"/>
      <c r="Z497" s="814"/>
      <c r="AA497" s="814"/>
      <c r="AB497" s="814"/>
    </row>
    <row r="498" spans="1:28" ht="25.5" x14ac:dyDescent="0.2">
      <c r="A498" s="909" t="s">
        <v>3917</v>
      </c>
      <c r="B498" s="911" t="s">
        <v>3918</v>
      </c>
      <c r="C498" s="910">
        <f>'Series 2700 Input'!J498</f>
        <v>0</v>
      </c>
      <c r="D498" s="562" t="s">
        <v>30</v>
      </c>
      <c r="E498" s="812">
        <v>337.43</v>
      </c>
      <c r="F498" s="812">
        <v>237.96</v>
      </c>
      <c r="G498" s="812">
        <v>237.96</v>
      </c>
      <c r="H498" s="813">
        <f t="shared" si="102"/>
        <v>0</v>
      </c>
      <c r="I498" s="814">
        <v>50</v>
      </c>
      <c r="J498" s="814">
        <v>50</v>
      </c>
      <c r="K498" s="814">
        <v>50</v>
      </c>
      <c r="L498" s="814">
        <f t="shared" si="103"/>
        <v>0</v>
      </c>
      <c r="M498" s="812">
        <v>418.16</v>
      </c>
      <c r="N498" s="812">
        <v>418.16</v>
      </c>
      <c r="O498" s="812">
        <v>418.16</v>
      </c>
      <c r="P498" s="813">
        <f t="shared" si="104"/>
        <v>0</v>
      </c>
      <c r="Q498" s="817">
        <v>100</v>
      </c>
      <c r="R498" s="817">
        <v>100</v>
      </c>
      <c r="S498" s="817">
        <v>100</v>
      </c>
      <c r="T498" s="814">
        <f t="shared" si="105"/>
        <v>0</v>
      </c>
      <c r="U498" s="813">
        <v>575.45000000000005</v>
      </c>
      <c r="V498" s="813">
        <v>575.45000000000005</v>
      </c>
      <c r="W498" s="813">
        <v>521.32000000000005</v>
      </c>
      <c r="X498" s="813">
        <f t="shared" si="106"/>
        <v>0</v>
      </c>
      <c r="Y498" s="814">
        <v>270</v>
      </c>
      <c r="Z498" s="814">
        <v>270</v>
      </c>
      <c r="AA498" s="814">
        <v>270</v>
      </c>
      <c r="AB498" s="814">
        <f t="shared" si="107"/>
        <v>0</v>
      </c>
    </row>
    <row r="499" spans="1:28" x14ac:dyDescent="0.2">
      <c r="A499" s="909"/>
      <c r="B499" s="911"/>
      <c r="C499" s="910">
        <f>'Series 2700 Input'!J499</f>
        <v>0</v>
      </c>
      <c r="D499" s="562"/>
      <c r="E499" s="812"/>
      <c r="F499" s="812"/>
      <c r="G499" s="812"/>
      <c r="H499" s="813"/>
      <c r="I499" s="814"/>
      <c r="J499" s="814"/>
      <c r="K499" s="814"/>
      <c r="L499" s="814"/>
      <c r="M499" s="812"/>
      <c r="N499" s="812"/>
      <c r="O499" s="812"/>
      <c r="P499" s="813"/>
      <c r="Q499" s="817"/>
      <c r="R499" s="817"/>
      <c r="S499" s="817"/>
      <c r="T499" s="814"/>
      <c r="U499" s="813"/>
      <c r="V499" s="813"/>
      <c r="W499" s="813"/>
      <c r="X499" s="813"/>
      <c r="Y499" s="814"/>
      <c r="Z499" s="814"/>
      <c r="AA499" s="814"/>
      <c r="AB499" s="814"/>
    </row>
    <row r="500" spans="1:28" ht="38.25" x14ac:dyDescent="0.2">
      <c r="A500" s="909" t="s">
        <v>3919</v>
      </c>
      <c r="B500" s="911" t="s">
        <v>3920</v>
      </c>
      <c r="C500" s="910">
        <f>'Series 2700 Input'!J500</f>
        <v>0</v>
      </c>
      <c r="D500" s="562" t="s">
        <v>30</v>
      </c>
      <c r="E500" s="812">
        <v>136.16999999999999</v>
      </c>
      <c r="F500" s="812">
        <v>117.52</v>
      </c>
      <c r="G500" s="812">
        <v>117.52</v>
      </c>
      <c r="H500" s="813">
        <f t="shared" si="102"/>
        <v>0</v>
      </c>
      <c r="I500" s="814">
        <v>50</v>
      </c>
      <c r="J500" s="814">
        <v>50</v>
      </c>
      <c r="K500" s="814">
        <v>50</v>
      </c>
      <c r="L500" s="814">
        <f t="shared" si="103"/>
        <v>0</v>
      </c>
      <c r="M500" s="812">
        <v>59.17</v>
      </c>
      <c r="N500" s="812">
        <v>59.17</v>
      </c>
      <c r="O500" s="812">
        <v>59.17</v>
      </c>
      <c r="P500" s="813">
        <f t="shared" si="104"/>
        <v>0</v>
      </c>
      <c r="Q500" s="817">
        <v>25</v>
      </c>
      <c r="R500" s="817">
        <v>25</v>
      </c>
      <c r="S500" s="817">
        <v>25</v>
      </c>
      <c r="T500" s="814">
        <f t="shared" si="105"/>
        <v>0</v>
      </c>
      <c r="U500" s="813">
        <v>109.55</v>
      </c>
      <c r="V500" s="813">
        <v>109.55</v>
      </c>
      <c r="W500" s="813">
        <v>97.77</v>
      </c>
      <c r="X500" s="813">
        <f t="shared" si="106"/>
        <v>0</v>
      </c>
      <c r="Y500" s="814">
        <v>45</v>
      </c>
      <c r="Z500" s="814">
        <v>40</v>
      </c>
      <c r="AA500" s="814">
        <v>40</v>
      </c>
      <c r="AB500" s="814">
        <f t="shared" si="107"/>
        <v>0</v>
      </c>
    </row>
    <row r="501" spans="1:28" x14ac:dyDescent="0.2">
      <c r="A501" s="909"/>
      <c r="B501" s="911"/>
      <c r="C501" s="910">
        <f>'Series 2700 Input'!J501</f>
        <v>0</v>
      </c>
      <c r="D501" s="562"/>
      <c r="E501" s="812"/>
      <c r="F501" s="812"/>
      <c r="G501" s="812"/>
      <c r="H501" s="813"/>
      <c r="I501" s="814"/>
      <c r="J501" s="814"/>
      <c r="K501" s="814"/>
      <c r="L501" s="814"/>
      <c r="M501" s="812"/>
      <c r="N501" s="812"/>
      <c r="O501" s="812"/>
      <c r="P501" s="813"/>
      <c r="Q501" s="817"/>
      <c r="R501" s="817"/>
      <c r="S501" s="817"/>
      <c r="T501" s="814"/>
      <c r="U501" s="813"/>
      <c r="V501" s="813"/>
      <c r="W501" s="813"/>
      <c r="X501" s="813"/>
      <c r="Y501" s="814"/>
      <c r="Z501" s="814"/>
      <c r="AA501" s="814"/>
      <c r="AB501" s="814"/>
    </row>
    <row r="502" spans="1:28" ht="38.25" x14ac:dyDescent="0.2">
      <c r="A502" s="909" t="s">
        <v>3921</v>
      </c>
      <c r="B502" s="911" t="s">
        <v>3922</v>
      </c>
      <c r="C502" s="910">
        <f>'Series 2700 Input'!J502</f>
        <v>0</v>
      </c>
      <c r="D502" s="562" t="s">
        <v>30</v>
      </c>
      <c r="E502" s="812">
        <v>161.35</v>
      </c>
      <c r="F502" s="812">
        <v>137.66999999999999</v>
      </c>
      <c r="G502" s="812">
        <v>137.66999999999999</v>
      </c>
      <c r="H502" s="813">
        <f t="shared" si="102"/>
        <v>0</v>
      </c>
      <c r="I502" s="814">
        <v>50</v>
      </c>
      <c r="J502" s="814">
        <v>50</v>
      </c>
      <c r="K502" s="814">
        <v>50</v>
      </c>
      <c r="L502" s="814">
        <f t="shared" si="103"/>
        <v>0</v>
      </c>
      <c r="M502" s="812">
        <v>93.29</v>
      </c>
      <c r="N502" s="812">
        <v>93.29</v>
      </c>
      <c r="O502" s="812">
        <v>93.29</v>
      </c>
      <c r="P502" s="813">
        <f t="shared" si="104"/>
        <v>0</v>
      </c>
      <c r="Q502" s="817">
        <v>30</v>
      </c>
      <c r="R502" s="817">
        <v>30</v>
      </c>
      <c r="S502" s="817">
        <v>30</v>
      </c>
      <c r="T502" s="814">
        <f t="shared" si="105"/>
        <v>0</v>
      </c>
      <c r="U502" s="813">
        <v>157.27000000000001</v>
      </c>
      <c r="V502" s="813">
        <v>157.27000000000001</v>
      </c>
      <c r="W502" s="813">
        <v>141.15</v>
      </c>
      <c r="X502" s="813">
        <f t="shared" si="106"/>
        <v>0</v>
      </c>
      <c r="Y502" s="814">
        <v>50</v>
      </c>
      <c r="Z502" s="814">
        <v>45</v>
      </c>
      <c r="AA502" s="814">
        <v>45</v>
      </c>
      <c r="AB502" s="814">
        <f t="shared" si="107"/>
        <v>0</v>
      </c>
    </row>
    <row r="503" spans="1:28" x14ac:dyDescent="0.2">
      <c r="A503" s="909"/>
      <c r="B503" s="911"/>
      <c r="C503" s="910">
        <f>'Series 2700 Input'!J503</f>
        <v>0</v>
      </c>
      <c r="D503" s="562"/>
      <c r="E503" s="812"/>
      <c r="F503" s="812"/>
      <c r="G503" s="812"/>
      <c r="H503" s="813"/>
      <c r="I503" s="814"/>
      <c r="J503" s="814"/>
      <c r="K503" s="814"/>
      <c r="L503" s="814"/>
      <c r="M503" s="812"/>
      <c r="N503" s="812"/>
      <c r="O503" s="812"/>
      <c r="P503" s="813"/>
      <c r="Q503" s="817"/>
      <c r="R503" s="817"/>
      <c r="S503" s="817"/>
      <c r="T503" s="814"/>
      <c r="U503" s="813"/>
      <c r="V503" s="813"/>
      <c r="W503" s="813"/>
      <c r="X503" s="813"/>
      <c r="Y503" s="814"/>
      <c r="Z503" s="814"/>
      <c r="AA503" s="814"/>
      <c r="AB503" s="814"/>
    </row>
    <row r="504" spans="1:28" ht="38.25" x14ac:dyDescent="0.2">
      <c r="A504" s="909" t="s">
        <v>3923</v>
      </c>
      <c r="B504" s="911" t="s">
        <v>3924</v>
      </c>
      <c r="C504" s="910">
        <f>'Series 2700 Input'!J504</f>
        <v>0</v>
      </c>
      <c r="D504" s="562" t="s">
        <v>30</v>
      </c>
      <c r="E504" s="812">
        <v>190.99</v>
      </c>
      <c r="F504" s="812">
        <v>159.9</v>
      </c>
      <c r="G504" s="812">
        <v>159.9</v>
      </c>
      <c r="H504" s="813">
        <f t="shared" si="102"/>
        <v>0</v>
      </c>
      <c r="I504" s="814">
        <v>50</v>
      </c>
      <c r="J504" s="814">
        <v>50</v>
      </c>
      <c r="K504" s="814">
        <v>50</v>
      </c>
      <c r="L504" s="814">
        <f t="shared" si="103"/>
        <v>0</v>
      </c>
      <c r="M504" s="812">
        <v>148.59</v>
      </c>
      <c r="N504" s="812">
        <v>148.59</v>
      </c>
      <c r="O504" s="812">
        <v>148.59</v>
      </c>
      <c r="P504" s="813">
        <f t="shared" si="104"/>
        <v>0</v>
      </c>
      <c r="Q504" s="817">
        <v>50</v>
      </c>
      <c r="R504" s="817">
        <v>50</v>
      </c>
      <c r="S504" s="817">
        <v>50</v>
      </c>
      <c r="T504" s="814">
        <f t="shared" si="105"/>
        <v>0</v>
      </c>
      <c r="U504" s="813">
        <v>245.91</v>
      </c>
      <c r="V504" s="813">
        <v>245.91</v>
      </c>
      <c r="W504" s="813">
        <v>221.74</v>
      </c>
      <c r="X504" s="813">
        <f t="shared" si="106"/>
        <v>0</v>
      </c>
      <c r="Y504" s="814">
        <v>65</v>
      </c>
      <c r="Z504" s="814">
        <v>60</v>
      </c>
      <c r="AA504" s="814">
        <v>60</v>
      </c>
      <c r="AB504" s="814">
        <f t="shared" si="107"/>
        <v>0</v>
      </c>
    </row>
    <row r="505" spans="1:28" x14ac:dyDescent="0.2">
      <c r="A505" s="909"/>
      <c r="B505" s="911"/>
      <c r="C505" s="910">
        <f>'Series 2700 Input'!J505</f>
        <v>0</v>
      </c>
      <c r="D505" s="562"/>
      <c r="E505" s="812"/>
      <c r="F505" s="812"/>
      <c r="G505" s="812"/>
      <c r="H505" s="813"/>
      <c r="I505" s="814"/>
      <c r="J505" s="814"/>
      <c r="K505" s="814"/>
      <c r="L505" s="814"/>
      <c r="M505" s="812"/>
      <c r="N505" s="812"/>
      <c r="O505" s="812"/>
      <c r="P505" s="813"/>
      <c r="Q505" s="817"/>
      <c r="R505" s="817"/>
      <c r="S505" s="817"/>
      <c r="T505" s="814"/>
      <c r="U505" s="813"/>
      <c r="V505" s="813"/>
      <c r="W505" s="813"/>
      <c r="X505" s="813"/>
      <c r="Y505" s="814"/>
      <c r="Z505" s="814"/>
      <c r="AA505" s="814"/>
      <c r="AB505" s="814"/>
    </row>
    <row r="506" spans="1:28" ht="38.25" x14ac:dyDescent="0.2">
      <c r="A506" s="909" t="s">
        <v>3925</v>
      </c>
      <c r="B506" s="911" t="s">
        <v>3926</v>
      </c>
      <c r="C506" s="910">
        <f>'Series 2700 Input'!J506</f>
        <v>0</v>
      </c>
      <c r="D506" s="562" t="s">
        <v>30</v>
      </c>
      <c r="E506" s="812">
        <v>269.58</v>
      </c>
      <c r="F506" s="812">
        <v>207.39</v>
      </c>
      <c r="G506" s="812">
        <v>207.39</v>
      </c>
      <c r="H506" s="813">
        <f t="shared" si="102"/>
        <v>0</v>
      </c>
      <c r="I506" s="814">
        <v>50</v>
      </c>
      <c r="J506" s="814">
        <v>50</v>
      </c>
      <c r="K506" s="814">
        <v>50</v>
      </c>
      <c r="L506" s="814">
        <f t="shared" si="103"/>
        <v>0</v>
      </c>
      <c r="M506" s="812">
        <v>404.36</v>
      </c>
      <c r="N506" s="812">
        <v>404.36</v>
      </c>
      <c r="O506" s="812">
        <v>404.36</v>
      </c>
      <c r="P506" s="813">
        <f t="shared" si="104"/>
        <v>0</v>
      </c>
      <c r="Q506" s="817">
        <v>85</v>
      </c>
      <c r="R506" s="817">
        <v>85</v>
      </c>
      <c r="S506" s="817">
        <v>85</v>
      </c>
      <c r="T506" s="814">
        <f t="shared" si="105"/>
        <v>0</v>
      </c>
      <c r="U506" s="813">
        <v>443.64</v>
      </c>
      <c r="V506" s="813">
        <v>443.64</v>
      </c>
      <c r="W506" s="813">
        <v>404.38</v>
      </c>
      <c r="X506" s="813">
        <f t="shared" si="106"/>
        <v>0</v>
      </c>
      <c r="Y506" s="814">
        <v>250</v>
      </c>
      <c r="Z506" s="814">
        <v>250</v>
      </c>
      <c r="AA506" s="814">
        <v>250</v>
      </c>
      <c r="AB506" s="814">
        <f t="shared" si="107"/>
        <v>0</v>
      </c>
    </row>
    <row r="507" spans="1:28" x14ac:dyDescent="0.2">
      <c r="A507" s="909"/>
      <c r="B507" s="911"/>
      <c r="C507" s="910">
        <f>'Series 2700 Input'!J507</f>
        <v>0</v>
      </c>
      <c r="D507" s="562"/>
      <c r="E507" s="812"/>
      <c r="F507" s="812"/>
      <c r="G507" s="812"/>
      <c r="H507" s="813"/>
      <c r="I507" s="814"/>
      <c r="J507" s="814"/>
      <c r="K507" s="814"/>
      <c r="L507" s="814"/>
      <c r="M507" s="812"/>
      <c r="N507" s="812"/>
      <c r="O507" s="812"/>
      <c r="P507" s="813"/>
      <c r="Q507" s="817"/>
      <c r="R507" s="817"/>
      <c r="S507" s="817"/>
      <c r="T507" s="814"/>
      <c r="U507" s="813"/>
      <c r="V507" s="813"/>
      <c r="W507" s="813"/>
      <c r="X507" s="813"/>
      <c r="Y507" s="814"/>
      <c r="Z507" s="814"/>
      <c r="AA507" s="814"/>
      <c r="AB507" s="814"/>
    </row>
    <row r="508" spans="1:28" ht="38.25" x14ac:dyDescent="0.2">
      <c r="A508" s="909" t="s">
        <v>3927</v>
      </c>
      <c r="B508" s="911" t="s">
        <v>3928</v>
      </c>
      <c r="C508" s="910">
        <f>'Series 2700 Input'!J508</f>
        <v>0</v>
      </c>
      <c r="D508" s="562" t="s">
        <v>30</v>
      </c>
      <c r="E508" s="812">
        <v>347.02</v>
      </c>
      <c r="F508" s="812">
        <v>247.54</v>
      </c>
      <c r="G508" s="812">
        <v>247.54</v>
      </c>
      <c r="H508" s="813">
        <f t="shared" si="102"/>
        <v>0</v>
      </c>
      <c r="I508" s="814">
        <v>50</v>
      </c>
      <c r="J508" s="814">
        <v>50</v>
      </c>
      <c r="K508" s="814">
        <v>50</v>
      </c>
      <c r="L508" s="814">
        <f t="shared" si="103"/>
        <v>0</v>
      </c>
      <c r="M508" s="812">
        <v>781.12</v>
      </c>
      <c r="N508" s="812">
        <v>781.12</v>
      </c>
      <c r="O508" s="812">
        <v>781.12</v>
      </c>
      <c r="P508" s="813">
        <f t="shared" si="104"/>
        <v>0</v>
      </c>
      <c r="Q508" s="817">
        <v>100</v>
      </c>
      <c r="R508" s="817">
        <v>100</v>
      </c>
      <c r="S508" s="817">
        <v>100</v>
      </c>
      <c r="T508" s="814">
        <f t="shared" si="105"/>
        <v>0</v>
      </c>
      <c r="U508" s="813">
        <v>661.82</v>
      </c>
      <c r="V508" s="813">
        <v>661.82</v>
      </c>
      <c r="W508" s="813">
        <v>603.14</v>
      </c>
      <c r="X508" s="813">
        <f t="shared" si="106"/>
        <v>0</v>
      </c>
      <c r="Y508" s="814">
        <v>270</v>
      </c>
      <c r="Z508" s="814">
        <v>270</v>
      </c>
      <c r="AA508" s="814">
        <v>270</v>
      </c>
      <c r="AB508" s="814">
        <f t="shared" si="107"/>
        <v>0</v>
      </c>
    </row>
    <row r="509" spans="1:28" x14ac:dyDescent="0.2">
      <c r="A509" s="316"/>
      <c r="B509" s="597"/>
      <c r="C509" s="562">
        <f>'Series 2700 Input'!J509</f>
        <v>0</v>
      </c>
      <c r="D509" s="562"/>
      <c r="E509" s="569"/>
      <c r="F509" s="569"/>
      <c r="G509" s="569"/>
      <c r="H509" s="569"/>
      <c r="I509" s="653"/>
      <c r="J509" s="653"/>
      <c r="K509" s="653"/>
      <c r="L509" s="653"/>
      <c r="M509" s="569"/>
      <c r="N509" s="569"/>
      <c r="O509" s="569"/>
      <c r="P509" s="569"/>
      <c r="Q509" s="562"/>
      <c r="R509" s="562"/>
      <c r="S509" s="562"/>
      <c r="T509" s="562"/>
      <c r="U509" s="569"/>
      <c r="V509" s="569"/>
      <c r="W509" s="569"/>
      <c r="X509" s="569"/>
      <c r="Y509" s="653"/>
      <c r="Z509" s="653"/>
      <c r="AA509" s="653"/>
      <c r="AB509" s="629"/>
    </row>
    <row r="510" spans="1:28" x14ac:dyDescent="0.2">
      <c r="A510" s="568"/>
      <c r="B510" s="914" t="s">
        <v>3929</v>
      </c>
      <c r="C510" s="568">
        <f>'Series 2700 Input'!J510</f>
        <v>0</v>
      </c>
      <c r="D510" s="568"/>
      <c r="E510" s="915" t="s">
        <v>1606</v>
      </c>
      <c r="F510" s="915" t="s">
        <v>1607</v>
      </c>
      <c r="G510" s="915" t="s">
        <v>1607</v>
      </c>
      <c r="H510" s="915"/>
      <c r="I510" s="915" t="s">
        <v>1606</v>
      </c>
      <c r="J510" s="915" t="s">
        <v>1607</v>
      </c>
      <c r="K510" s="915" t="s">
        <v>1607</v>
      </c>
      <c r="L510" s="915"/>
      <c r="M510" s="915" t="s">
        <v>1606</v>
      </c>
      <c r="N510" s="915" t="s">
        <v>1607</v>
      </c>
      <c r="O510" s="915" t="s">
        <v>1607</v>
      </c>
      <c r="P510" s="568"/>
      <c r="Q510" s="915" t="s">
        <v>1606</v>
      </c>
      <c r="R510" s="915" t="s">
        <v>1607</v>
      </c>
      <c r="S510" s="915" t="s">
        <v>1607</v>
      </c>
      <c r="T510" s="568"/>
      <c r="U510" s="915" t="s">
        <v>1606</v>
      </c>
      <c r="V510" s="915" t="s">
        <v>1607</v>
      </c>
      <c r="W510" s="915" t="s">
        <v>1607</v>
      </c>
      <c r="X510" s="568"/>
      <c r="Y510" s="915" t="s">
        <v>1606</v>
      </c>
      <c r="Z510" s="915" t="s">
        <v>1607</v>
      </c>
      <c r="AA510" s="915" t="s">
        <v>1607</v>
      </c>
      <c r="AB510" s="666"/>
    </row>
    <row r="511" spans="1:28" x14ac:dyDescent="0.2">
      <c r="A511" s="562"/>
      <c r="B511" s="597"/>
      <c r="C511" s="562">
        <f>'Series 2700 Input'!J511</f>
        <v>0</v>
      </c>
      <c r="D511" s="562"/>
      <c r="E511" s="569"/>
      <c r="F511" s="569"/>
      <c r="G511" s="569"/>
      <c r="H511" s="569"/>
      <c r="I511" s="653"/>
      <c r="J511" s="653"/>
      <c r="K511" s="653"/>
      <c r="L511" s="653"/>
      <c r="M511" s="569"/>
      <c r="N511" s="569"/>
      <c r="O511" s="569"/>
      <c r="P511" s="569"/>
      <c r="Q511" s="562"/>
      <c r="R511" s="562"/>
      <c r="S511" s="562"/>
      <c r="T511" s="562"/>
      <c r="U511" s="569"/>
      <c r="V511" s="569"/>
      <c r="W511" s="569"/>
      <c r="X511" s="569"/>
      <c r="Y511" s="629"/>
      <c r="Z511" s="629"/>
      <c r="AA511" s="629"/>
      <c r="AB511" s="629"/>
    </row>
    <row r="512" spans="1:28" ht="25.5" x14ac:dyDescent="0.2">
      <c r="A512" s="316" t="s">
        <v>3930</v>
      </c>
      <c r="B512" s="598" t="s">
        <v>3931</v>
      </c>
      <c r="C512" s="575">
        <f>'Series 2700 Input'!J512</f>
        <v>0</v>
      </c>
      <c r="D512" s="916" t="s">
        <v>3932</v>
      </c>
      <c r="E512" s="917">
        <v>1</v>
      </c>
      <c r="F512" s="917"/>
      <c r="G512" s="917"/>
      <c r="H512" s="917">
        <f>$C512*$E512</f>
        <v>0</v>
      </c>
      <c r="I512" s="916">
        <v>1</v>
      </c>
      <c r="J512" s="916"/>
      <c r="K512" s="916"/>
      <c r="L512" s="916">
        <f>$C512*$I512</f>
        <v>0</v>
      </c>
      <c r="M512" s="917">
        <v>1</v>
      </c>
      <c r="N512" s="917"/>
      <c r="O512" s="917"/>
      <c r="P512" s="917">
        <f>$C512*M512</f>
        <v>0</v>
      </c>
      <c r="Q512" s="916">
        <v>1</v>
      </c>
      <c r="R512" s="916"/>
      <c r="S512" s="916"/>
      <c r="T512" s="916">
        <f>$C512*Q512</f>
        <v>0</v>
      </c>
      <c r="U512" s="917">
        <v>1</v>
      </c>
      <c r="V512" s="917"/>
      <c r="W512" s="917"/>
      <c r="X512" s="917">
        <f>$C512*U512</f>
        <v>0</v>
      </c>
      <c r="Y512" s="916">
        <v>1</v>
      </c>
      <c r="Z512" s="916"/>
      <c r="AA512" s="916"/>
      <c r="AB512" s="916">
        <f>$C512*Y512</f>
        <v>0</v>
      </c>
    </row>
    <row r="513" spans="1:28" x14ac:dyDescent="0.2">
      <c r="A513" s="316"/>
      <c r="B513" s="598"/>
      <c r="C513" s="575">
        <f>'Series 2700 Input'!J513</f>
        <v>0</v>
      </c>
      <c r="D513" s="916"/>
      <c r="E513" s="917"/>
      <c r="F513" s="917"/>
      <c r="G513" s="917"/>
      <c r="H513" s="917"/>
      <c r="I513" s="916"/>
      <c r="J513" s="916"/>
      <c r="K513" s="916"/>
      <c r="L513" s="916"/>
      <c r="M513" s="917"/>
      <c r="N513" s="917"/>
      <c r="O513" s="917"/>
      <c r="P513" s="917"/>
      <c r="Q513" s="916"/>
      <c r="R513" s="916"/>
      <c r="S513" s="916"/>
      <c r="T513" s="916"/>
      <c r="U513" s="917"/>
      <c r="V513" s="917"/>
      <c r="W513" s="917"/>
      <c r="X513" s="917"/>
      <c r="Y513" s="916"/>
      <c r="Z513" s="916"/>
      <c r="AA513" s="916"/>
      <c r="AB513" s="916"/>
    </row>
    <row r="514" spans="1:28" ht="25.5" x14ac:dyDescent="0.2">
      <c r="A514" s="316" t="s">
        <v>3930</v>
      </c>
      <c r="B514" s="598" t="s">
        <v>3933</v>
      </c>
      <c r="C514" s="575">
        <f>'Series 2700 Input'!J514</f>
        <v>0</v>
      </c>
      <c r="D514" s="916" t="s">
        <v>3932</v>
      </c>
      <c r="E514" s="917">
        <v>1</v>
      </c>
      <c r="F514" s="917"/>
      <c r="G514" s="917"/>
      <c r="H514" s="917">
        <f>$C514*$E514</f>
        <v>0</v>
      </c>
      <c r="I514" s="916">
        <v>1</v>
      </c>
      <c r="J514" s="916"/>
      <c r="K514" s="916"/>
      <c r="L514" s="916">
        <f>$C514*$I514</f>
        <v>0</v>
      </c>
      <c r="M514" s="917">
        <v>1</v>
      </c>
      <c r="N514" s="917"/>
      <c r="O514" s="917"/>
      <c r="P514" s="917">
        <f>$C514*M514</f>
        <v>0</v>
      </c>
      <c r="Q514" s="916">
        <v>1</v>
      </c>
      <c r="R514" s="916"/>
      <c r="S514" s="916"/>
      <c r="T514" s="916">
        <f>$C514*Q514</f>
        <v>0</v>
      </c>
      <c r="U514" s="917">
        <v>1</v>
      </c>
      <c r="V514" s="917"/>
      <c r="W514" s="917"/>
      <c r="X514" s="917">
        <f>$C514*U514</f>
        <v>0</v>
      </c>
      <c r="Y514" s="916">
        <v>1</v>
      </c>
      <c r="Z514" s="916"/>
      <c r="AA514" s="916"/>
      <c r="AB514" s="916">
        <f>$C514*Y514</f>
        <v>0</v>
      </c>
    </row>
    <row r="515" spans="1:28" x14ac:dyDescent="0.2">
      <c r="A515" s="316"/>
      <c r="B515" s="598"/>
      <c r="C515" s="575">
        <f>'Series 2700 Input'!J515</f>
        <v>0</v>
      </c>
      <c r="D515" s="916"/>
      <c r="E515" s="917"/>
      <c r="F515" s="917"/>
      <c r="G515" s="917"/>
      <c r="H515" s="917"/>
      <c r="I515" s="916"/>
      <c r="J515" s="916"/>
      <c r="K515" s="916"/>
      <c r="L515" s="916"/>
      <c r="M515" s="917"/>
      <c r="N515" s="917"/>
      <c r="O515" s="917"/>
      <c r="P515" s="917"/>
      <c r="Q515" s="916"/>
      <c r="R515" s="916"/>
      <c r="S515" s="916"/>
      <c r="T515" s="916"/>
      <c r="U515" s="917"/>
      <c r="V515" s="917"/>
      <c r="W515" s="917"/>
      <c r="X515" s="917"/>
      <c r="Y515" s="916"/>
      <c r="Z515" s="916"/>
      <c r="AA515" s="916"/>
      <c r="AB515" s="916"/>
    </row>
    <row r="516" spans="1:28" ht="25.5" x14ac:dyDescent="0.2">
      <c r="A516" s="316" t="s">
        <v>3930</v>
      </c>
      <c r="B516" s="598" t="s">
        <v>3934</v>
      </c>
      <c r="C516" s="575">
        <f>'Series 2700 Input'!J516</f>
        <v>0</v>
      </c>
      <c r="D516" s="916" t="s">
        <v>3932</v>
      </c>
      <c r="E516" s="917">
        <v>1</v>
      </c>
      <c r="F516" s="917"/>
      <c r="G516" s="917"/>
      <c r="H516" s="917">
        <f>$C516*$E516</f>
        <v>0</v>
      </c>
      <c r="I516" s="916">
        <v>1</v>
      </c>
      <c r="J516" s="916"/>
      <c r="K516" s="916"/>
      <c r="L516" s="916">
        <f>$C516*$I516</f>
        <v>0</v>
      </c>
      <c r="M516" s="917">
        <v>1</v>
      </c>
      <c r="N516" s="917"/>
      <c r="O516" s="917"/>
      <c r="P516" s="917">
        <f>$C516*M516</f>
        <v>0</v>
      </c>
      <c r="Q516" s="916">
        <v>1</v>
      </c>
      <c r="R516" s="916"/>
      <c r="S516" s="916"/>
      <c r="T516" s="916">
        <f>$C516*Q516</f>
        <v>0</v>
      </c>
      <c r="U516" s="917">
        <v>1</v>
      </c>
      <c r="V516" s="917"/>
      <c r="W516" s="917"/>
      <c r="X516" s="917">
        <f>$C516*U516</f>
        <v>0</v>
      </c>
      <c r="Y516" s="916">
        <v>1</v>
      </c>
      <c r="Z516" s="916"/>
      <c r="AA516" s="916"/>
      <c r="AB516" s="916">
        <f>$C516*Y516</f>
        <v>0</v>
      </c>
    </row>
    <row r="517" spans="1:28" x14ac:dyDescent="0.2">
      <c r="A517" s="316"/>
      <c r="B517" s="598"/>
      <c r="C517" s="575">
        <f>'Series 2700 Input'!J517</f>
        <v>0</v>
      </c>
      <c r="D517" s="916"/>
      <c r="E517" s="917"/>
      <c r="F517" s="917"/>
      <c r="G517" s="917"/>
      <c r="H517" s="917"/>
      <c r="I517" s="916"/>
      <c r="J517" s="916"/>
      <c r="K517" s="916"/>
      <c r="L517" s="916"/>
      <c r="M517" s="917"/>
      <c r="N517" s="917"/>
      <c r="O517" s="917"/>
      <c r="P517" s="917"/>
      <c r="Q517" s="916"/>
      <c r="R517" s="916"/>
      <c r="S517" s="916"/>
      <c r="T517" s="916"/>
      <c r="U517" s="917"/>
      <c r="V517" s="917"/>
      <c r="W517" s="917"/>
      <c r="X517" s="917"/>
      <c r="Y517" s="916"/>
      <c r="Z517" s="916"/>
      <c r="AA517" s="916"/>
      <c r="AB517" s="916"/>
    </row>
    <row r="518" spans="1:28" x14ac:dyDescent="0.2">
      <c r="A518" s="562"/>
      <c r="B518" s="597"/>
      <c r="C518" s="562">
        <f>'Series 2700 Input'!J518</f>
        <v>0</v>
      </c>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629"/>
      <c r="Z518" s="629"/>
      <c r="AA518" s="629"/>
      <c r="AB518" s="629"/>
    </row>
    <row r="519" spans="1:28" x14ac:dyDescent="0.2">
      <c r="A519" s="568"/>
      <c r="B519" s="656" t="s">
        <v>3935</v>
      </c>
      <c r="C519" s="354">
        <f>'Series 2700 Input'!J519</f>
        <v>0</v>
      </c>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657"/>
      <c r="AB519" s="471"/>
    </row>
    <row r="520" spans="1:28" x14ac:dyDescent="0.2">
      <c r="A520" s="771"/>
      <c r="B520" s="721" t="s">
        <v>3936</v>
      </c>
      <c r="C520" s="772">
        <f>'Series 2700 Input'!J520</f>
        <v>0</v>
      </c>
      <c r="D520" s="772"/>
      <c r="E520" s="772"/>
      <c r="F520" s="772"/>
      <c r="G520" s="772"/>
      <c r="H520" s="773">
        <f>(SUM(H14:H509)*'Summary Design'!$E27)</f>
        <v>0</v>
      </c>
      <c r="I520" s="772"/>
      <c r="J520" s="772"/>
      <c r="K520" s="772"/>
      <c r="L520" s="773">
        <f>SUM(L14:L509)*'Summary Design'!$E27</f>
        <v>0</v>
      </c>
      <c r="M520" s="772"/>
      <c r="N520" s="772"/>
      <c r="O520" s="772"/>
      <c r="P520" s="773">
        <f>SUM(P14:P509)*'Summary Design'!$E27</f>
        <v>0</v>
      </c>
      <c r="Q520" s="772"/>
      <c r="R520" s="772"/>
      <c r="S520" s="772"/>
      <c r="T520" s="773">
        <f>SUM(T14:T509)*'Summary Design'!$E27</f>
        <v>0</v>
      </c>
      <c r="U520" s="772"/>
      <c r="V520" s="772"/>
      <c r="W520" s="772"/>
      <c r="X520" s="773">
        <f>SUM(X14:X509)*'Summary Design'!$E27</f>
        <v>0</v>
      </c>
      <c r="Y520" s="772"/>
      <c r="Z520" s="772"/>
      <c r="AA520" s="772"/>
      <c r="AB520" s="773">
        <f>SUM(AB14:AB509)*'Summary Design'!$E27</f>
        <v>0</v>
      </c>
    </row>
    <row r="521" spans="1:28" x14ac:dyDescent="0.2">
      <c r="A521" s="363"/>
      <c r="B521" s="364" t="s">
        <v>3937</v>
      </c>
      <c r="C521" s="367">
        <f>'Series 2700 Input'!J521</f>
        <v>0</v>
      </c>
      <c r="D521" s="367"/>
      <c r="E521" s="367"/>
      <c r="F521" s="367"/>
      <c r="G521" s="368"/>
      <c r="H521" s="368">
        <f>IF(COUNTIF(H14:H517,"No offer")&gt;0,"No Offer",SUM(H14:H517))</f>
        <v>0</v>
      </c>
      <c r="I521" s="367"/>
      <c r="J521" s="367"/>
      <c r="K521" s="368"/>
      <c r="L521" s="368">
        <f>IF(COUNTIF(L14:L517,"No offer")&gt;0,"No Offer",SUM(L14:L517))</f>
        <v>0</v>
      </c>
      <c r="M521" s="367"/>
      <c r="N521" s="367"/>
      <c r="O521" s="368"/>
      <c r="P521" s="368">
        <f>IF(COUNTIF(P14:P517,"No offer")&gt;0,"No Offer",SUM(P14:P517))</f>
        <v>0</v>
      </c>
      <c r="Q521" s="367"/>
      <c r="R521" s="367"/>
      <c r="S521" s="368"/>
      <c r="T521" s="368">
        <f>IF(COUNTIF(T14:T517,"No offer")&gt;0,"No Offer",SUM(T14:T517))</f>
        <v>0</v>
      </c>
      <c r="U521" s="367"/>
      <c r="V521" s="367"/>
      <c r="W521" s="368"/>
      <c r="X521" s="368">
        <f>IF(COUNTIF(X14:X517,"No offer")&gt;0,"No Offer",SUM(X14:X517))</f>
        <v>0</v>
      </c>
      <c r="Y521" s="367"/>
      <c r="Z521" s="367"/>
      <c r="AA521" s="368"/>
      <c r="AB521" s="368">
        <f>IF(COUNTIF(AB14:AB517,"No offer")&gt;0,"No Offer",SUM(AB14:AB517))</f>
        <v>0</v>
      </c>
    </row>
    <row r="522" spans="1:28" x14ac:dyDescent="0.2">
      <c r="A522" s="474"/>
      <c r="B522" s="475" t="s">
        <v>4048</v>
      </c>
      <c r="C522" s="476">
        <f>'Series 2700 Input'!J522</f>
        <v>0</v>
      </c>
      <c r="D522" s="476"/>
      <c r="E522" s="476"/>
      <c r="F522" s="476"/>
      <c r="G522" s="370"/>
      <c r="H522" s="370">
        <f>SUM(H521:AB521)/H523</f>
        <v>0</v>
      </c>
    </row>
    <row r="523" spans="1:28" x14ac:dyDescent="0.2">
      <c r="A523" s="474"/>
      <c r="B523" s="475" t="s">
        <v>4049</v>
      </c>
      <c r="C523" s="476">
        <f>'Series 2700 Input'!J523</f>
        <v>0</v>
      </c>
      <c r="D523" s="476"/>
      <c r="E523" s="476"/>
      <c r="F523" s="476"/>
      <c r="G523" s="370"/>
      <c r="H523" s="370">
        <f>6-COUNTIF(H521:AB521,"No offer")</f>
        <v>6</v>
      </c>
    </row>
  </sheetData>
  <sheetProtection algorithmName="SHA-512" hashValue="FqYGd5pIioTvlNlTGstuA/AgaSlHOEgKOjTTu0gMSPlJBoftJ5BrjaU756C3fkFQ2zEG/ZboqGm2Olg53szyuA==" saltValue="PVYsz9HlZTJiLIwANV2aTA==" spinCount="100000" sheet="1" objects="1" scenarios="1" selectLockedCells="1" selectUnlockedCells="1"/>
  <mergeCells count="6">
    <mergeCell ref="Y3:AB3"/>
    <mergeCell ref="E3:H3"/>
    <mergeCell ref="I3:K3"/>
    <mergeCell ref="M3:O3"/>
    <mergeCell ref="Q3:S3"/>
    <mergeCell ref="U3:W3"/>
  </mergeCells>
  <pageMargins left="0.74803149606299213" right="0.74803149606299213" top="0.98425196850393704" bottom="0.98425196850393704" header="0.51181102362204722" footer="0.51181102362204722"/>
  <pageSetup paperSize="9" scale="25" fitToHeight="0" orientation="portrait" r:id="rId1"/>
  <headerFooter alignWithMargins="0"/>
  <rowBreaks count="1" manualBreakCount="1">
    <brk id="64" max="16383" man="1"/>
  </row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9AD4-D032-498F-B97C-104DB1A9671B}">
  <sheetPr codeName="Sheet13">
    <tabColor rgb="FF7030A0"/>
  </sheetPr>
  <dimension ref="A1:AB523"/>
  <sheetViews>
    <sheetView topLeftCell="B310" zoomScaleNormal="100" workbookViewId="0">
      <selection activeCell="C19" sqref="C19"/>
    </sheetView>
  </sheetViews>
  <sheetFormatPr defaultColWidth="8.85546875" defaultRowHeight="12.75" x14ac:dyDescent="0.2"/>
  <cols>
    <col min="1" max="1" width="8.85546875" style="584"/>
    <col min="2" max="2" width="60" style="585" customWidth="1"/>
    <col min="3" max="3" width="14.42578125" style="584" customWidth="1"/>
    <col min="4" max="4" width="9.140625" style="584"/>
    <col min="5" max="5" width="10" style="584" bestFit="1" customWidth="1"/>
    <col min="6" max="7" width="9.140625" style="584"/>
    <col min="8" max="8" width="11" style="584" customWidth="1"/>
    <col min="9" max="9" width="8.85546875" style="557"/>
    <col min="10" max="10" width="14.42578125" style="584" customWidth="1"/>
    <col min="11" max="11" width="8.85546875" style="584"/>
    <col min="12" max="12" width="11" style="584" customWidth="1"/>
    <col min="13" max="16384" width="8.85546875" style="557"/>
  </cols>
  <sheetData>
    <row r="1" spans="1:28" ht="13.15" customHeight="1" x14ac:dyDescent="0.25">
      <c r="A1" s="929" t="s">
        <v>3464</v>
      </c>
      <c r="B1" s="929"/>
      <c r="C1" s="929"/>
      <c r="D1" s="929"/>
      <c r="E1" s="929"/>
      <c r="F1" s="929"/>
      <c r="G1" s="929"/>
      <c r="H1" s="929"/>
      <c r="I1" s="929"/>
      <c r="J1" s="929"/>
      <c r="K1" s="929"/>
      <c r="L1" s="929"/>
      <c r="M1" s="929"/>
      <c r="N1" s="929"/>
      <c r="O1" s="929"/>
      <c r="P1" s="929"/>
      <c r="Q1" s="929"/>
      <c r="R1" s="929"/>
      <c r="S1" s="929"/>
      <c r="T1" s="929"/>
      <c r="U1" s="929"/>
      <c r="V1" s="929"/>
      <c r="W1" s="929"/>
      <c r="X1" s="929"/>
      <c r="Y1" s="929"/>
      <c r="Z1" s="929"/>
      <c r="AA1" s="929"/>
      <c r="AB1" s="929"/>
    </row>
    <row r="2" spans="1:28" s="584" customFormat="1" ht="13.15" customHeight="1" x14ac:dyDescent="0.25">
      <c r="A2" s="929"/>
      <c r="B2" s="929"/>
      <c r="C2" s="929"/>
      <c r="D2" s="929"/>
      <c r="E2" s="929"/>
      <c r="F2" s="929"/>
      <c r="G2" s="929"/>
      <c r="H2" s="929"/>
      <c r="I2" s="929"/>
      <c r="J2" s="929"/>
      <c r="K2" s="929"/>
      <c r="L2" s="929"/>
      <c r="M2" s="929"/>
      <c r="N2" s="929"/>
      <c r="O2" s="929"/>
      <c r="P2" s="929"/>
      <c r="Q2" s="929"/>
      <c r="R2" s="929"/>
      <c r="S2" s="929"/>
      <c r="T2" s="929"/>
      <c r="U2" s="929"/>
      <c r="V2" s="929"/>
      <c r="W2" s="929"/>
      <c r="X2" s="929"/>
      <c r="Y2" s="929"/>
      <c r="Z2" s="929"/>
      <c r="AA2" s="929"/>
      <c r="AB2" s="929"/>
    </row>
    <row r="3" spans="1:28" ht="13.15" customHeight="1" x14ac:dyDescent="0.2">
      <c r="A3" s="651"/>
      <c r="B3" s="651"/>
      <c r="C3" s="1053" t="s">
        <v>4050</v>
      </c>
      <c r="D3" s="1053"/>
      <c r="E3" s="1056" t="s">
        <v>5</v>
      </c>
      <c r="F3" s="1056"/>
      <c r="G3" s="1056"/>
      <c r="H3" s="1056"/>
      <c r="I3" s="389"/>
      <c r="J3" s="1053" t="s">
        <v>4051</v>
      </c>
      <c r="K3" s="1053"/>
      <c r="L3" s="480"/>
    </row>
    <row r="4" spans="1:28" x14ac:dyDescent="0.2">
      <c r="A4" s="556" t="s">
        <v>1</v>
      </c>
      <c r="B4" s="464" t="s">
        <v>2</v>
      </c>
      <c r="C4" s="380" t="s">
        <v>3</v>
      </c>
      <c r="D4" s="234" t="s">
        <v>4</v>
      </c>
      <c r="E4" s="392" t="s">
        <v>382</v>
      </c>
      <c r="F4" s="392" t="s">
        <v>383</v>
      </c>
      <c r="G4" s="392" t="s">
        <v>384</v>
      </c>
      <c r="H4" s="393" t="s">
        <v>13</v>
      </c>
      <c r="I4" s="389"/>
      <c r="J4" s="380" t="s">
        <v>3</v>
      </c>
      <c r="K4" s="234" t="s">
        <v>4</v>
      </c>
      <c r="L4" s="393" t="s">
        <v>13</v>
      </c>
    </row>
    <row r="6" spans="1:28" ht="25.5" x14ac:dyDescent="0.2">
      <c r="A6" s="316"/>
      <c r="B6" s="596" t="s">
        <v>3465</v>
      </c>
      <c r="C6" s="330"/>
      <c r="D6" s="562"/>
      <c r="E6" s="562"/>
      <c r="F6" s="562"/>
      <c r="G6" s="562"/>
      <c r="H6" s="562"/>
      <c r="J6" s="330"/>
      <c r="K6" s="562"/>
      <c r="L6" s="562"/>
    </row>
    <row r="7" spans="1:28" x14ac:dyDescent="0.2">
      <c r="A7" s="316"/>
      <c r="B7" s="558"/>
      <c r="C7" s="318"/>
      <c r="D7" s="562"/>
      <c r="E7" s="562"/>
      <c r="F7" s="562"/>
      <c r="G7" s="562"/>
      <c r="H7" s="562"/>
      <c r="J7" s="318"/>
      <c r="K7" s="562"/>
      <c r="L7" s="562"/>
    </row>
    <row r="8" spans="1:28" ht="25.5" x14ac:dyDescent="0.2">
      <c r="A8" s="311"/>
      <c r="B8" s="563" t="s">
        <v>3466</v>
      </c>
      <c r="C8" s="313"/>
      <c r="D8" s="568"/>
      <c r="E8" s="568"/>
      <c r="F8" s="568"/>
      <c r="G8" s="568"/>
      <c r="H8" s="568"/>
      <c r="J8" s="313"/>
      <c r="K8" s="568"/>
      <c r="L8" s="568"/>
    </row>
    <row r="9" spans="1:28" x14ac:dyDescent="0.2">
      <c r="A9" s="316"/>
      <c r="B9" s="596"/>
      <c r="C9" s="330"/>
      <c r="D9" s="562"/>
      <c r="E9" s="562"/>
      <c r="F9" s="562"/>
      <c r="G9" s="562"/>
      <c r="H9" s="562"/>
      <c r="J9" s="330"/>
      <c r="K9" s="562"/>
      <c r="L9" s="562"/>
    </row>
    <row r="10" spans="1:28" x14ac:dyDescent="0.2">
      <c r="A10" s="331"/>
      <c r="B10" s="586" t="s">
        <v>3467</v>
      </c>
      <c r="C10" s="333"/>
      <c r="D10" s="587"/>
      <c r="E10" s="587"/>
      <c r="F10" s="587"/>
      <c r="G10" s="587"/>
      <c r="H10" s="587"/>
      <c r="J10" s="333"/>
      <c r="K10" s="587"/>
      <c r="L10" s="587"/>
    </row>
    <row r="11" spans="1:28" x14ac:dyDescent="0.2">
      <c r="A11" s="316"/>
      <c r="B11" s="558"/>
      <c r="C11" s="318"/>
      <c r="D11" s="562"/>
      <c r="E11" s="562"/>
      <c r="F11" s="562"/>
      <c r="G11" s="562"/>
      <c r="H11" s="562"/>
      <c r="J11" s="318"/>
      <c r="K11" s="562"/>
      <c r="L11" s="562"/>
    </row>
    <row r="12" spans="1:28" x14ac:dyDescent="0.2">
      <c r="A12" s="331"/>
      <c r="B12" s="586" t="s">
        <v>3468</v>
      </c>
      <c r="C12" s="334"/>
      <c r="D12" s="587"/>
      <c r="E12" s="634" t="s">
        <v>803</v>
      </c>
      <c r="F12" s="588" t="s">
        <v>804</v>
      </c>
      <c r="G12" s="634" t="s">
        <v>486</v>
      </c>
      <c r="H12" s="635"/>
      <c r="J12" s="334"/>
      <c r="K12" s="587"/>
      <c r="L12" s="635"/>
    </row>
    <row r="13" spans="1:28" x14ac:dyDescent="0.2">
      <c r="A13" s="316"/>
      <c r="B13" s="558"/>
      <c r="C13" s="318"/>
      <c r="D13" s="562"/>
      <c r="E13" s="817"/>
      <c r="F13" s="817"/>
      <c r="G13" s="817"/>
      <c r="H13" s="814"/>
      <c r="J13" s="318"/>
      <c r="K13" s="562"/>
      <c r="L13" s="814"/>
    </row>
    <row r="14" spans="1:28" ht="25.5" x14ac:dyDescent="0.2">
      <c r="A14" s="316" t="s">
        <v>3469</v>
      </c>
      <c r="B14" s="558" t="s">
        <v>3470</v>
      </c>
      <c r="C14" s="406"/>
      <c r="D14" s="562" t="s">
        <v>30</v>
      </c>
      <c r="E14" s="812">
        <v>100.04</v>
      </c>
      <c r="F14" s="812">
        <v>87.6</v>
      </c>
      <c r="G14" s="812">
        <v>87.6</v>
      </c>
      <c r="H14" s="919">
        <f>('Series 2700 Design'!H14)</f>
        <v>0</v>
      </c>
      <c r="J14" s="406"/>
      <c r="K14" s="562" t="s">
        <v>30</v>
      </c>
      <c r="L14" s="919">
        <f>('Series 2700 Final'!H14)</f>
        <v>0</v>
      </c>
    </row>
    <row r="15" spans="1:28" x14ac:dyDescent="0.2">
      <c r="A15" s="316"/>
      <c r="B15" s="558"/>
      <c r="C15" s="406"/>
      <c r="D15" s="562"/>
      <c r="E15" s="812"/>
      <c r="F15" s="812"/>
      <c r="G15" s="812"/>
      <c r="H15" s="919"/>
      <c r="J15" s="406"/>
      <c r="K15" s="562"/>
      <c r="L15" s="919"/>
    </row>
    <row r="16" spans="1:28" ht="38.25" x14ac:dyDescent="0.2">
      <c r="A16" s="316" t="s">
        <v>3471</v>
      </c>
      <c r="B16" s="558" t="s">
        <v>3472</v>
      </c>
      <c r="C16" s="406"/>
      <c r="D16" s="562" t="s">
        <v>30</v>
      </c>
      <c r="E16" s="812">
        <v>119.83</v>
      </c>
      <c r="F16" s="812">
        <v>109.4</v>
      </c>
      <c r="G16" s="812">
        <v>109.4</v>
      </c>
      <c r="H16" s="919">
        <f>('Series 2700 Design'!H16)</f>
        <v>0</v>
      </c>
      <c r="J16" s="406"/>
      <c r="K16" s="562" t="s">
        <v>30</v>
      </c>
      <c r="L16" s="919">
        <f>('Series 2700 Final'!H16)</f>
        <v>0</v>
      </c>
    </row>
    <row r="17" spans="1:12" x14ac:dyDescent="0.2">
      <c r="A17" s="316"/>
      <c r="B17" s="558"/>
      <c r="C17" s="406"/>
      <c r="D17" s="562"/>
      <c r="E17" s="812"/>
      <c r="F17" s="812"/>
      <c r="G17" s="812"/>
      <c r="H17" s="919"/>
      <c r="J17" s="406"/>
      <c r="K17" s="562"/>
      <c r="L17" s="919"/>
    </row>
    <row r="18" spans="1:12" ht="38.25" x14ac:dyDescent="0.2">
      <c r="A18" s="316" t="s">
        <v>3473</v>
      </c>
      <c r="B18" s="558" t="s">
        <v>3474</v>
      </c>
      <c r="C18" s="406">
        <v>12</v>
      </c>
      <c r="D18" s="562" t="s">
        <v>30</v>
      </c>
      <c r="E18" s="812">
        <v>149.05000000000001</v>
      </c>
      <c r="F18" s="812">
        <v>137.30000000000001</v>
      </c>
      <c r="G18" s="812">
        <v>137.30000000000001</v>
      </c>
      <c r="H18" s="919">
        <f>('Series 2700 Design'!H18)</f>
        <v>1647.6000000000001</v>
      </c>
      <c r="J18" s="406"/>
      <c r="K18" s="562" t="s">
        <v>30</v>
      </c>
      <c r="L18" s="919">
        <f>('Series 2700 Final'!H18)</f>
        <v>0</v>
      </c>
    </row>
    <row r="19" spans="1:12" x14ac:dyDescent="0.2">
      <c r="A19" s="316"/>
      <c r="B19" s="558"/>
      <c r="C19" s="406"/>
      <c r="D19" s="562"/>
      <c r="E19" s="812"/>
      <c r="F19" s="812"/>
      <c r="G19" s="812"/>
      <c r="H19" s="919"/>
      <c r="J19" s="406"/>
      <c r="K19" s="562"/>
      <c r="L19" s="919"/>
    </row>
    <row r="20" spans="1:12" ht="38.25" x14ac:dyDescent="0.2">
      <c r="A20" s="316" t="s">
        <v>3475</v>
      </c>
      <c r="B20" s="558" t="s">
        <v>3476</v>
      </c>
      <c r="C20" s="406"/>
      <c r="D20" s="562" t="s">
        <v>30</v>
      </c>
      <c r="E20" s="812">
        <v>118.73</v>
      </c>
      <c r="F20" s="812">
        <v>113.95</v>
      </c>
      <c r="G20" s="812">
        <v>113.95</v>
      </c>
      <c r="H20" s="919">
        <f>('Series 2700 Design'!H20)</f>
        <v>0</v>
      </c>
      <c r="J20" s="406"/>
      <c r="K20" s="562" t="s">
        <v>30</v>
      </c>
      <c r="L20" s="919">
        <f>('Series 2700 Final'!H20)</f>
        <v>0</v>
      </c>
    </row>
    <row r="21" spans="1:12" x14ac:dyDescent="0.2">
      <c r="A21" s="316"/>
      <c r="B21" s="558"/>
      <c r="C21" s="406"/>
      <c r="D21" s="562"/>
      <c r="E21" s="812"/>
      <c r="F21" s="812"/>
      <c r="G21" s="812"/>
      <c r="H21" s="919"/>
      <c r="J21" s="406"/>
      <c r="K21" s="562"/>
      <c r="L21" s="919"/>
    </row>
    <row r="22" spans="1:12" ht="38.25" x14ac:dyDescent="0.2">
      <c r="A22" s="316" t="s">
        <v>3477</v>
      </c>
      <c r="B22" s="687" t="s">
        <v>3478</v>
      </c>
      <c r="C22" s="406"/>
      <c r="D22" s="562" t="s">
        <v>30</v>
      </c>
      <c r="E22" s="812">
        <v>159.44</v>
      </c>
      <c r="F22" s="812">
        <v>147</v>
      </c>
      <c r="G22" s="812">
        <v>147</v>
      </c>
      <c r="H22" s="919">
        <f>('Series 2700 Design'!H22)</f>
        <v>0</v>
      </c>
      <c r="J22" s="406"/>
      <c r="K22" s="562" t="s">
        <v>30</v>
      </c>
      <c r="L22" s="919">
        <f>('Series 2700 Final'!H22)</f>
        <v>0</v>
      </c>
    </row>
    <row r="23" spans="1:12" x14ac:dyDescent="0.2">
      <c r="A23" s="316"/>
      <c r="B23" s="558"/>
      <c r="C23" s="406"/>
      <c r="D23" s="562"/>
      <c r="E23" s="812"/>
      <c r="F23" s="812"/>
      <c r="G23" s="812"/>
      <c r="H23" s="919"/>
      <c r="J23" s="406"/>
      <c r="K23" s="562"/>
      <c r="L23" s="919"/>
    </row>
    <row r="24" spans="1:12" ht="38.25" x14ac:dyDescent="0.2">
      <c r="A24" s="316" t="s">
        <v>3479</v>
      </c>
      <c r="B24" s="687" t="s">
        <v>3480</v>
      </c>
      <c r="C24" s="406"/>
      <c r="D24" s="562" t="s">
        <v>30</v>
      </c>
      <c r="E24" s="812">
        <v>219.7</v>
      </c>
      <c r="F24" s="812">
        <v>187.72</v>
      </c>
      <c r="G24" s="812">
        <v>187.72</v>
      </c>
      <c r="H24" s="919">
        <f>('Series 2700 Design'!H24)</f>
        <v>0</v>
      </c>
      <c r="J24" s="406"/>
      <c r="K24" s="562" t="s">
        <v>30</v>
      </c>
      <c r="L24" s="919">
        <f>('Series 2700 Final'!H24)</f>
        <v>0</v>
      </c>
    </row>
    <row r="25" spans="1:12" x14ac:dyDescent="0.2">
      <c r="A25" s="316"/>
      <c r="B25" s="558"/>
      <c r="C25" s="406"/>
      <c r="D25" s="562"/>
      <c r="E25" s="812"/>
      <c r="F25" s="812"/>
      <c r="G25" s="812"/>
      <c r="H25" s="919"/>
      <c r="J25" s="406"/>
      <c r="K25" s="562"/>
      <c r="L25" s="919"/>
    </row>
    <row r="26" spans="1:12" x14ac:dyDescent="0.2">
      <c r="A26" s="331"/>
      <c r="B26" s="586" t="s">
        <v>3481</v>
      </c>
      <c r="C26" s="484"/>
      <c r="D26" s="587"/>
      <c r="E26" s="635" t="s">
        <v>803</v>
      </c>
      <c r="F26" s="589" t="s">
        <v>804</v>
      </c>
      <c r="G26" s="635" t="s">
        <v>486</v>
      </c>
      <c r="H26" s="920"/>
      <c r="J26" s="484"/>
      <c r="K26" s="587"/>
      <c r="L26" s="920"/>
    </row>
    <row r="27" spans="1:12" x14ac:dyDescent="0.2">
      <c r="A27" s="316"/>
      <c r="B27" s="596"/>
      <c r="C27" s="406"/>
      <c r="D27" s="562"/>
      <c r="E27" s="812"/>
      <c r="F27" s="812"/>
      <c r="G27" s="812"/>
      <c r="H27" s="919"/>
      <c r="J27" s="406"/>
      <c r="K27" s="562"/>
      <c r="L27" s="919"/>
    </row>
    <row r="28" spans="1:12" ht="25.5" x14ac:dyDescent="0.2">
      <c r="A28" s="316" t="s">
        <v>3482</v>
      </c>
      <c r="B28" s="687" t="s">
        <v>3483</v>
      </c>
      <c r="C28" s="826"/>
      <c r="D28" s="906" t="s">
        <v>30</v>
      </c>
      <c r="E28" s="812">
        <v>137.35</v>
      </c>
      <c r="F28" s="812">
        <v>112.47</v>
      </c>
      <c r="G28" s="812">
        <v>112.47</v>
      </c>
      <c r="H28" s="919">
        <f>('Series 2700 Design'!H28)</f>
        <v>0</v>
      </c>
      <c r="J28" s="826"/>
      <c r="K28" s="906" t="s">
        <v>30</v>
      </c>
      <c r="L28" s="919">
        <f>('Series 2700 Final'!H28)</f>
        <v>0</v>
      </c>
    </row>
    <row r="29" spans="1:12" x14ac:dyDescent="0.2">
      <c r="A29" s="316"/>
      <c r="B29" s="687"/>
      <c r="C29" s="826"/>
      <c r="D29" s="906"/>
      <c r="E29" s="812"/>
      <c r="F29" s="812"/>
      <c r="G29" s="812"/>
      <c r="H29" s="919"/>
      <c r="J29" s="826"/>
      <c r="K29" s="906"/>
      <c r="L29" s="919"/>
    </row>
    <row r="30" spans="1:12" ht="38.25" x14ac:dyDescent="0.2">
      <c r="A30" s="316" t="s">
        <v>3484</v>
      </c>
      <c r="B30" s="687" t="s">
        <v>3485</v>
      </c>
      <c r="C30" s="826"/>
      <c r="D30" s="906" t="s">
        <v>30</v>
      </c>
      <c r="E30" s="812">
        <v>158.59</v>
      </c>
      <c r="F30" s="812">
        <v>134.9</v>
      </c>
      <c r="G30" s="812">
        <v>134.9</v>
      </c>
      <c r="H30" s="919">
        <f>('Series 2700 Design'!H30)</f>
        <v>0</v>
      </c>
      <c r="J30" s="826"/>
      <c r="K30" s="906" t="s">
        <v>30</v>
      </c>
      <c r="L30" s="919">
        <f>('Series 2700 Final'!H30)</f>
        <v>0</v>
      </c>
    </row>
    <row r="31" spans="1:12" x14ac:dyDescent="0.2">
      <c r="A31" s="316"/>
      <c r="B31" s="687"/>
      <c r="C31" s="826"/>
      <c r="D31" s="906"/>
      <c r="E31" s="812"/>
      <c r="F31" s="812"/>
      <c r="G31" s="812"/>
      <c r="H31" s="919"/>
      <c r="J31" s="826"/>
      <c r="K31" s="906"/>
      <c r="L31" s="919"/>
    </row>
    <row r="32" spans="1:12" ht="38.25" x14ac:dyDescent="0.2">
      <c r="A32" s="316" t="s">
        <v>3486</v>
      </c>
      <c r="B32" s="687" t="s">
        <v>3487</v>
      </c>
      <c r="C32" s="826"/>
      <c r="D32" s="906" t="s">
        <v>30</v>
      </c>
      <c r="E32" s="812">
        <v>209.67</v>
      </c>
      <c r="F32" s="812">
        <v>178.58</v>
      </c>
      <c r="G32" s="812">
        <v>178.58</v>
      </c>
      <c r="H32" s="919">
        <f>('Series 2700 Design'!H32)</f>
        <v>0</v>
      </c>
      <c r="J32" s="826"/>
      <c r="K32" s="906" t="s">
        <v>30</v>
      </c>
      <c r="L32" s="919">
        <f>('Series 2700 Final'!H32)</f>
        <v>0</v>
      </c>
    </row>
    <row r="33" spans="1:12" x14ac:dyDescent="0.2">
      <c r="A33" s="316"/>
      <c r="B33" s="687"/>
      <c r="C33" s="826"/>
      <c r="D33" s="906"/>
      <c r="E33" s="812"/>
      <c r="F33" s="812"/>
      <c r="G33" s="812"/>
      <c r="H33" s="919"/>
      <c r="J33" s="826"/>
      <c r="K33" s="906"/>
      <c r="L33" s="919"/>
    </row>
    <row r="34" spans="1:12" ht="38.25" x14ac:dyDescent="0.2">
      <c r="A34" s="316" t="s">
        <v>3488</v>
      </c>
      <c r="B34" s="687" t="s">
        <v>3489</v>
      </c>
      <c r="C34" s="826"/>
      <c r="D34" s="906" t="s">
        <v>30</v>
      </c>
      <c r="E34" s="812">
        <v>180.91</v>
      </c>
      <c r="F34" s="812">
        <v>131.16</v>
      </c>
      <c r="G34" s="812">
        <v>131.16</v>
      </c>
      <c r="H34" s="919">
        <f>('Series 2700 Design'!H34)</f>
        <v>0</v>
      </c>
      <c r="J34" s="826"/>
      <c r="K34" s="906" t="s">
        <v>30</v>
      </c>
      <c r="L34" s="919">
        <f>('Series 2700 Final'!H34)</f>
        <v>0</v>
      </c>
    </row>
    <row r="35" spans="1:12" x14ac:dyDescent="0.2">
      <c r="A35" s="316"/>
      <c r="B35" s="687"/>
      <c r="C35" s="826"/>
      <c r="D35" s="906"/>
      <c r="E35" s="812"/>
      <c r="F35" s="812"/>
      <c r="G35" s="812"/>
      <c r="H35" s="919"/>
      <c r="J35" s="826"/>
      <c r="K35" s="906"/>
      <c r="L35" s="919"/>
    </row>
    <row r="36" spans="1:12" ht="38.25" x14ac:dyDescent="0.2">
      <c r="A36" s="316" t="s">
        <v>3490</v>
      </c>
      <c r="B36" s="687" t="s">
        <v>3491</v>
      </c>
      <c r="C36" s="826"/>
      <c r="D36" s="906" t="s">
        <v>30</v>
      </c>
      <c r="E36" s="812">
        <v>209.19</v>
      </c>
      <c r="F36" s="812">
        <v>167.73</v>
      </c>
      <c r="G36" s="812">
        <v>167.73</v>
      </c>
      <c r="H36" s="919">
        <f>('Series 2700 Design'!H36)</f>
        <v>0</v>
      </c>
      <c r="J36" s="826"/>
      <c r="K36" s="906" t="s">
        <v>30</v>
      </c>
      <c r="L36" s="919">
        <f>('Series 2700 Final'!H36)</f>
        <v>0</v>
      </c>
    </row>
    <row r="37" spans="1:12" x14ac:dyDescent="0.2">
      <c r="A37" s="316"/>
      <c r="B37" s="687"/>
      <c r="C37" s="826"/>
      <c r="D37" s="906"/>
      <c r="E37" s="812"/>
      <c r="F37" s="812"/>
      <c r="G37" s="812"/>
      <c r="H37" s="919"/>
      <c r="J37" s="826"/>
      <c r="K37" s="906"/>
      <c r="L37" s="919"/>
    </row>
    <row r="38" spans="1:12" ht="38.25" x14ac:dyDescent="0.2">
      <c r="A38" s="316" t="s">
        <v>3492</v>
      </c>
      <c r="B38" s="687" t="s">
        <v>3493</v>
      </c>
      <c r="C38" s="826"/>
      <c r="D38" s="906" t="s">
        <v>30</v>
      </c>
      <c r="E38" s="812">
        <v>262.33</v>
      </c>
      <c r="F38" s="812">
        <v>206.38</v>
      </c>
      <c r="G38" s="812">
        <v>206.38</v>
      </c>
      <c r="H38" s="919">
        <f>('Series 2700 Design'!H38)</f>
        <v>0</v>
      </c>
      <c r="J38" s="826"/>
      <c r="K38" s="906" t="s">
        <v>30</v>
      </c>
      <c r="L38" s="919">
        <f>('Series 2700 Final'!H38)</f>
        <v>0</v>
      </c>
    </row>
    <row r="39" spans="1:12" x14ac:dyDescent="0.2">
      <c r="A39" s="316"/>
      <c r="B39" s="558"/>
      <c r="C39" s="406"/>
      <c r="D39" s="562"/>
      <c r="E39" s="812"/>
      <c r="F39" s="812"/>
      <c r="G39" s="812"/>
      <c r="H39" s="919"/>
      <c r="J39" s="406"/>
      <c r="K39" s="562"/>
      <c r="L39" s="919"/>
    </row>
    <row r="40" spans="1:12" x14ac:dyDescent="0.2">
      <c r="A40" s="331"/>
      <c r="B40" s="586" t="s">
        <v>3494</v>
      </c>
      <c r="C40" s="484"/>
      <c r="D40" s="587"/>
      <c r="E40" s="635" t="s">
        <v>803</v>
      </c>
      <c r="F40" s="589" t="s">
        <v>804</v>
      </c>
      <c r="G40" s="635" t="s">
        <v>486</v>
      </c>
      <c r="H40" s="920"/>
      <c r="J40" s="484"/>
      <c r="K40" s="587"/>
      <c r="L40" s="920"/>
    </row>
    <row r="41" spans="1:12" x14ac:dyDescent="0.2">
      <c r="A41" s="316"/>
      <c r="B41" s="596"/>
      <c r="C41" s="406"/>
      <c r="D41" s="562"/>
      <c r="E41" s="812"/>
      <c r="F41" s="812"/>
      <c r="G41" s="812"/>
      <c r="H41" s="919"/>
      <c r="J41" s="406"/>
      <c r="K41" s="562"/>
      <c r="L41" s="919"/>
    </row>
    <row r="42" spans="1:12" ht="25.5" x14ac:dyDescent="0.2">
      <c r="A42" s="316" t="s">
        <v>3495</v>
      </c>
      <c r="B42" s="558" t="s">
        <v>3496</v>
      </c>
      <c r="C42" s="406"/>
      <c r="D42" s="562" t="s">
        <v>30</v>
      </c>
      <c r="E42" s="812">
        <v>100.04</v>
      </c>
      <c r="F42" s="812">
        <v>87.6</v>
      </c>
      <c r="G42" s="812">
        <v>87.6</v>
      </c>
      <c r="H42" s="919">
        <f>('Series 2700 Design'!H42)</f>
        <v>0</v>
      </c>
      <c r="J42" s="406"/>
      <c r="K42" s="562" t="s">
        <v>30</v>
      </c>
      <c r="L42" s="919">
        <f>('Series 2700 Final'!H42)</f>
        <v>0</v>
      </c>
    </row>
    <row r="43" spans="1:12" x14ac:dyDescent="0.2">
      <c r="A43" s="316"/>
      <c r="B43" s="596"/>
      <c r="C43" s="486"/>
      <c r="D43" s="562"/>
      <c r="E43" s="812"/>
      <c r="F43" s="812"/>
      <c r="G43" s="812"/>
      <c r="H43" s="919"/>
      <c r="J43" s="486"/>
      <c r="K43" s="562"/>
      <c r="L43" s="919"/>
    </row>
    <row r="44" spans="1:12" ht="25.5" x14ac:dyDescent="0.2">
      <c r="A44" s="316" t="s">
        <v>3497</v>
      </c>
      <c r="B44" s="558" t="s">
        <v>3498</v>
      </c>
      <c r="C44" s="406"/>
      <c r="D44" s="562" t="s">
        <v>30</v>
      </c>
      <c r="E44" s="812">
        <v>119.83</v>
      </c>
      <c r="F44" s="812">
        <v>109.4</v>
      </c>
      <c r="G44" s="812">
        <v>109.4</v>
      </c>
      <c r="H44" s="919">
        <f>('Series 2700 Design'!H44)</f>
        <v>0</v>
      </c>
      <c r="J44" s="406"/>
      <c r="K44" s="562" t="s">
        <v>30</v>
      </c>
      <c r="L44" s="919">
        <f>('Series 2700 Final'!H44)</f>
        <v>0</v>
      </c>
    </row>
    <row r="45" spans="1:12" x14ac:dyDescent="0.2">
      <c r="A45" s="316"/>
      <c r="B45" s="558"/>
      <c r="C45" s="406"/>
      <c r="D45" s="562"/>
      <c r="E45" s="812"/>
      <c r="F45" s="812"/>
      <c r="G45" s="812"/>
      <c r="H45" s="919"/>
      <c r="J45" s="406"/>
      <c r="K45" s="562"/>
      <c r="L45" s="919"/>
    </row>
    <row r="46" spans="1:12" ht="25.5" x14ac:dyDescent="0.2">
      <c r="A46" s="316" t="s">
        <v>3499</v>
      </c>
      <c r="B46" s="558" t="s">
        <v>3500</v>
      </c>
      <c r="C46" s="406"/>
      <c r="D46" s="562" t="s">
        <v>30</v>
      </c>
      <c r="E46" s="812">
        <v>168.23</v>
      </c>
      <c r="F46" s="812">
        <v>153.15</v>
      </c>
      <c r="G46" s="812">
        <v>153.15</v>
      </c>
      <c r="H46" s="919">
        <f>('Series 2700 Design'!H46)</f>
        <v>0</v>
      </c>
      <c r="J46" s="406"/>
      <c r="K46" s="562" t="s">
        <v>30</v>
      </c>
      <c r="L46" s="919">
        <f>('Series 2700 Final'!H46)</f>
        <v>0</v>
      </c>
    </row>
    <row r="47" spans="1:12" x14ac:dyDescent="0.2">
      <c r="A47" s="316"/>
      <c r="B47" s="558"/>
      <c r="C47" s="406"/>
      <c r="D47" s="562"/>
      <c r="E47" s="812"/>
      <c r="F47" s="812"/>
      <c r="G47" s="812"/>
      <c r="H47" s="919"/>
      <c r="J47" s="406"/>
      <c r="K47" s="562"/>
      <c r="L47" s="919"/>
    </row>
    <row r="48" spans="1:12" ht="25.5" x14ac:dyDescent="0.2">
      <c r="A48" s="316" t="s">
        <v>3501</v>
      </c>
      <c r="B48" s="558" t="s">
        <v>3502</v>
      </c>
      <c r="C48" s="406"/>
      <c r="D48" s="562" t="s">
        <v>30</v>
      </c>
      <c r="E48" s="812">
        <v>211.14</v>
      </c>
      <c r="F48" s="812">
        <v>192.77</v>
      </c>
      <c r="G48" s="812">
        <v>192.77</v>
      </c>
      <c r="H48" s="919">
        <f>('Series 2700 Design'!H48)</f>
        <v>0</v>
      </c>
      <c r="J48" s="406"/>
      <c r="K48" s="562" t="s">
        <v>30</v>
      </c>
      <c r="L48" s="919">
        <f>('Series 2700 Final'!H48)</f>
        <v>0</v>
      </c>
    </row>
    <row r="49" spans="1:12" x14ac:dyDescent="0.2">
      <c r="A49" s="316"/>
      <c r="B49" s="558"/>
      <c r="C49" s="406"/>
      <c r="D49" s="562"/>
      <c r="E49" s="812"/>
      <c r="F49" s="812"/>
      <c r="G49" s="812"/>
      <c r="H49" s="919"/>
      <c r="J49" s="406"/>
      <c r="K49" s="562"/>
      <c r="L49" s="919"/>
    </row>
    <row r="50" spans="1:12" ht="25.5" x14ac:dyDescent="0.2">
      <c r="A50" s="316" t="s">
        <v>3503</v>
      </c>
      <c r="B50" s="558" t="s">
        <v>3504</v>
      </c>
      <c r="C50" s="406"/>
      <c r="D50" s="562" t="s">
        <v>30</v>
      </c>
      <c r="E50" s="812">
        <v>245.7</v>
      </c>
      <c r="F50" s="812">
        <v>222.01</v>
      </c>
      <c r="G50" s="812">
        <v>222.01</v>
      </c>
      <c r="H50" s="919">
        <f>('Series 2700 Design'!H50)</f>
        <v>0</v>
      </c>
      <c r="J50" s="406"/>
      <c r="K50" s="562" t="s">
        <v>30</v>
      </c>
      <c r="L50" s="919">
        <f>('Series 2700 Final'!H50)</f>
        <v>0</v>
      </c>
    </row>
    <row r="51" spans="1:12" x14ac:dyDescent="0.2">
      <c r="A51" s="316"/>
      <c r="B51" s="558"/>
      <c r="C51" s="406"/>
      <c r="D51" s="562"/>
      <c r="E51" s="812"/>
      <c r="F51" s="812"/>
      <c r="G51" s="812"/>
      <c r="H51" s="919"/>
      <c r="J51" s="406"/>
      <c r="K51" s="562"/>
      <c r="L51" s="919"/>
    </row>
    <row r="52" spans="1:12" ht="25.5" x14ac:dyDescent="0.2">
      <c r="A52" s="316" t="s">
        <v>3505</v>
      </c>
      <c r="B52" s="558" t="s">
        <v>3506</v>
      </c>
      <c r="C52" s="406"/>
      <c r="D52" s="562" t="s">
        <v>30</v>
      </c>
      <c r="E52" s="812">
        <v>180.91</v>
      </c>
      <c r="F52" s="812">
        <v>131.16</v>
      </c>
      <c r="G52" s="812">
        <v>131.16</v>
      </c>
      <c r="H52" s="919">
        <f>('Series 2700 Design'!H52)</f>
        <v>0</v>
      </c>
      <c r="J52" s="406"/>
      <c r="K52" s="562" t="s">
        <v>30</v>
      </c>
      <c r="L52" s="919">
        <f>('Series 2700 Final'!H52)</f>
        <v>0</v>
      </c>
    </row>
    <row r="53" spans="1:12" x14ac:dyDescent="0.2">
      <c r="A53" s="316"/>
      <c r="B53" s="596"/>
      <c r="C53" s="486"/>
      <c r="D53" s="562"/>
      <c r="E53" s="812"/>
      <c r="F53" s="812"/>
      <c r="G53" s="812"/>
      <c r="H53" s="919"/>
      <c r="J53" s="486"/>
      <c r="K53" s="562"/>
      <c r="L53" s="919"/>
    </row>
    <row r="54" spans="1:12" ht="38.25" x14ac:dyDescent="0.2">
      <c r="A54" s="316" t="s">
        <v>3507</v>
      </c>
      <c r="B54" s="558" t="s">
        <v>3508</v>
      </c>
      <c r="C54" s="406"/>
      <c r="D54" s="562" t="s">
        <v>30</v>
      </c>
      <c r="E54" s="812">
        <v>209.18</v>
      </c>
      <c r="F54" s="812">
        <v>167.73</v>
      </c>
      <c r="G54" s="812">
        <v>167.73</v>
      </c>
      <c r="H54" s="919">
        <f>('Series 2700 Design'!H54)</f>
        <v>0</v>
      </c>
      <c r="J54" s="406"/>
      <c r="K54" s="562" t="s">
        <v>30</v>
      </c>
      <c r="L54" s="919">
        <f>('Series 2700 Final'!H54)</f>
        <v>0</v>
      </c>
    </row>
    <row r="55" spans="1:12" x14ac:dyDescent="0.2">
      <c r="A55" s="316"/>
      <c r="B55" s="558"/>
      <c r="C55" s="406"/>
      <c r="D55" s="562"/>
      <c r="E55" s="812"/>
      <c r="F55" s="812"/>
      <c r="G55" s="812"/>
      <c r="H55" s="919"/>
      <c r="J55" s="406"/>
      <c r="K55" s="562"/>
      <c r="L55" s="919"/>
    </row>
    <row r="56" spans="1:12" ht="38.25" x14ac:dyDescent="0.2">
      <c r="A56" s="316" t="s">
        <v>3509</v>
      </c>
      <c r="B56" s="558" t="s">
        <v>3510</v>
      </c>
      <c r="C56" s="406"/>
      <c r="D56" s="562" t="s">
        <v>30</v>
      </c>
      <c r="E56" s="812">
        <v>237.46</v>
      </c>
      <c r="F56" s="812">
        <v>206.38</v>
      </c>
      <c r="G56" s="812">
        <v>206.38</v>
      </c>
      <c r="H56" s="919">
        <f>('Series 2700 Design'!H56)</f>
        <v>0</v>
      </c>
      <c r="J56" s="406"/>
      <c r="K56" s="562" t="s">
        <v>30</v>
      </c>
      <c r="L56" s="919">
        <f>('Series 2700 Final'!H56)</f>
        <v>0</v>
      </c>
    </row>
    <row r="57" spans="1:12" x14ac:dyDescent="0.2">
      <c r="A57" s="316"/>
      <c r="B57" s="558"/>
      <c r="C57" s="406"/>
      <c r="D57" s="562"/>
      <c r="E57" s="812"/>
      <c r="F57" s="812"/>
      <c r="G57" s="812"/>
      <c r="H57" s="919"/>
      <c r="J57" s="406"/>
      <c r="K57" s="562"/>
      <c r="L57" s="919"/>
    </row>
    <row r="58" spans="1:12" ht="38.25" x14ac:dyDescent="0.2">
      <c r="A58" s="316" t="s">
        <v>3511</v>
      </c>
      <c r="B58" s="558" t="s">
        <v>3512</v>
      </c>
      <c r="C58" s="406"/>
      <c r="D58" s="562" t="s">
        <v>30</v>
      </c>
      <c r="E58" s="812">
        <v>327.98</v>
      </c>
      <c r="F58" s="812">
        <v>285.35000000000002</v>
      </c>
      <c r="G58" s="812">
        <v>285.35000000000002</v>
      </c>
      <c r="H58" s="919">
        <f>('Series 2700 Design'!H58)</f>
        <v>0</v>
      </c>
      <c r="J58" s="406"/>
      <c r="K58" s="562" t="s">
        <v>30</v>
      </c>
      <c r="L58" s="919">
        <f>('Series 2700 Final'!H58)</f>
        <v>0</v>
      </c>
    </row>
    <row r="59" spans="1:12" x14ac:dyDescent="0.2">
      <c r="A59" s="316"/>
      <c r="B59" s="558"/>
      <c r="C59" s="406"/>
      <c r="D59" s="562"/>
      <c r="E59" s="812"/>
      <c r="F59" s="812"/>
      <c r="G59" s="812"/>
      <c r="H59" s="919"/>
      <c r="J59" s="406"/>
      <c r="K59" s="562"/>
      <c r="L59" s="919"/>
    </row>
    <row r="60" spans="1:12" ht="38.25" x14ac:dyDescent="0.2">
      <c r="A60" s="316" t="s">
        <v>3513</v>
      </c>
      <c r="B60" s="558" t="s">
        <v>3514</v>
      </c>
      <c r="C60" s="406"/>
      <c r="D60" s="562" t="s">
        <v>30</v>
      </c>
      <c r="E60" s="812">
        <v>369.91</v>
      </c>
      <c r="F60" s="812">
        <v>327.27999999999997</v>
      </c>
      <c r="G60" s="812">
        <v>327.27999999999997</v>
      </c>
      <c r="H60" s="919">
        <f>('Series 2700 Design'!H60)</f>
        <v>0</v>
      </c>
      <c r="J60" s="406"/>
      <c r="K60" s="562" t="s">
        <v>30</v>
      </c>
      <c r="L60" s="919">
        <f>('Series 2700 Final'!H60)</f>
        <v>0</v>
      </c>
    </row>
    <row r="61" spans="1:12" x14ac:dyDescent="0.2">
      <c r="A61" s="316"/>
      <c r="B61" s="558"/>
      <c r="C61" s="406"/>
      <c r="D61" s="562"/>
      <c r="E61" s="812"/>
      <c r="F61" s="812"/>
      <c r="G61" s="812"/>
      <c r="H61" s="919"/>
      <c r="J61" s="406"/>
      <c r="K61" s="562"/>
      <c r="L61" s="919"/>
    </row>
    <row r="62" spans="1:12" x14ac:dyDescent="0.2">
      <c r="A62" s="907"/>
      <c r="B62" s="586" t="s">
        <v>3515</v>
      </c>
      <c r="C62" s="924"/>
      <c r="D62" s="587"/>
      <c r="E62" s="635" t="s">
        <v>803</v>
      </c>
      <c r="F62" s="589" t="s">
        <v>804</v>
      </c>
      <c r="G62" s="635" t="s">
        <v>486</v>
      </c>
      <c r="H62" s="920"/>
      <c r="J62" s="924"/>
      <c r="K62" s="587"/>
      <c r="L62" s="920"/>
    </row>
    <row r="63" spans="1:12" x14ac:dyDescent="0.2">
      <c r="A63" s="316"/>
      <c r="B63" s="597"/>
      <c r="C63" s="659"/>
      <c r="D63" s="562"/>
      <c r="E63" s="812"/>
      <c r="F63" s="812"/>
      <c r="G63" s="812"/>
      <c r="H63" s="919"/>
      <c r="J63" s="659"/>
      <c r="K63" s="562"/>
      <c r="L63" s="919"/>
    </row>
    <row r="64" spans="1:12" ht="25.5" x14ac:dyDescent="0.2">
      <c r="A64" s="316" t="s">
        <v>3516</v>
      </c>
      <c r="B64" s="558" t="s">
        <v>3517</v>
      </c>
      <c r="C64" s="406"/>
      <c r="D64" s="562" t="s">
        <v>30</v>
      </c>
      <c r="E64" s="812">
        <v>131.13</v>
      </c>
      <c r="F64" s="812">
        <v>112.47</v>
      </c>
      <c r="G64" s="812">
        <v>112.47</v>
      </c>
      <c r="H64" s="919">
        <f>('Series 2700 Design'!H64)</f>
        <v>0</v>
      </c>
      <c r="J64" s="406"/>
      <c r="K64" s="562" t="s">
        <v>30</v>
      </c>
      <c r="L64" s="919">
        <f>('Series 2700 Final'!H64)</f>
        <v>0</v>
      </c>
    </row>
    <row r="65" spans="1:12" x14ac:dyDescent="0.2">
      <c r="A65" s="316"/>
      <c r="B65" s="558"/>
      <c r="C65" s="406"/>
      <c r="D65" s="562"/>
      <c r="E65" s="812"/>
      <c r="F65" s="812"/>
      <c r="G65" s="812"/>
      <c r="H65" s="919"/>
      <c r="J65" s="406"/>
      <c r="K65" s="562"/>
      <c r="L65" s="919"/>
    </row>
    <row r="66" spans="1:12" ht="25.5" x14ac:dyDescent="0.2">
      <c r="A66" s="316" t="s">
        <v>3518</v>
      </c>
      <c r="B66" s="558" t="s">
        <v>3519</v>
      </c>
      <c r="C66" s="406"/>
      <c r="D66" s="562" t="s">
        <v>30</v>
      </c>
      <c r="E66" s="812">
        <v>158.59</v>
      </c>
      <c r="F66" s="812">
        <v>134.9</v>
      </c>
      <c r="G66" s="812">
        <v>134.9</v>
      </c>
      <c r="H66" s="919">
        <f>('Series 2700 Design'!H66)</f>
        <v>0</v>
      </c>
      <c r="J66" s="406"/>
      <c r="K66" s="562" t="s">
        <v>30</v>
      </c>
      <c r="L66" s="919">
        <f>('Series 2700 Final'!H66)</f>
        <v>0</v>
      </c>
    </row>
    <row r="67" spans="1:12" x14ac:dyDescent="0.2">
      <c r="A67" s="316"/>
      <c r="B67" s="558"/>
      <c r="C67" s="406"/>
      <c r="D67" s="562"/>
      <c r="E67" s="812"/>
      <c r="F67" s="812"/>
      <c r="G67" s="812"/>
      <c r="H67" s="919"/>
      <c r="J67" s="406"/>
      <c r="K67" s="562"/>
      <c r="L67" s="919"/>
    </row>
    <row r="68" spans="1:12" ht="25.5" x14ac:dyDescent="0.2">
      <c r="A68" s="316" t="s">
        <v>3520</v>
      </c>
      <c r="B68" s="558" t="s">
        <v>3521</v>
      </c>
      <c r="C68" s="406"/>
      <c r="D68" s="562" t="s">
        <v>30</v>
      </c>
      <c r="E68" s="812">
        <v>209.67</v>
      </c>
      <c r="F68" s="812">
        <v>178.58</v>
      </c>
      <c r="G68" s="812">
        <v>178.58</v>
      </c>
      <c r="H68" s="919">
        <f>('Series 2700 Design'!H68)</f>
        <v>0</v>
      </c>
      <c r="J68" s="406"/>
      <c r="K68" s="562" t="s">
        <v>30</v>
      </c>
      <c r="L68" s="919">
        <f>('Series 2700 Final'!H68)</f>
        <v>0</v>
      </c>
    </row>
    <row r="69" spans="1:12" x14ac:dyDescent="0.2">
      <c r="A69" s="316"/>
      <c r="B69" s="558"/>
      <c r="C69" s="406"/>
      <c r="D69" s="562"/>
      <c r="E69" s="812"/>
      <c r="F69" s="812"/>
      <c r="G69" s="812"/>
      <c r="H69" s="919"/>
      <c r="J69" s="406"/>
      <c r="K69" s="562"/>
      <c r="L69" s="919"/>
    </row>
    <row r="70" spans="1:12" ht="25.5" x14ac:dyDescent="0.2">
      <c r="A70" s="316" t="s">
        <v>3522</v>
      </c>
      <c r="B70" s="558" t="s">
        <v>3523</v>
      </c>
      <c r="C70" s="406"/>
      <c r="D70" s="562" t="s">
        <v>30</v>
      </c>
      <c r="E70" s="812">
        <v>315.31</v>
      </c>
      <c r="F70" s="812">
        <v>272.69</v>
      </c>
      <c r="G70" s="812">
        <v>272.69</v>
      </c>
      <c r="H70" s="919">
        <f>('Series 2700 Design'!H70)</f>
        <v>0</v>
      </c>
      <c r="J70" s="406"/>
      <c r="K70" s="562" t="s">
        <v>30</v>
      </c>
      <c r="L70" s="919">
        <f>('Series 2700 Final'!H70)</f>
        <v>0</v>
      </c>
    </row>
    <row r="71" spans="1:12" x14ac:dyDescent="0.2">
      <c r="A71" s="316"/>
      <c r="B71" s="558"/>
      <c r="C71" s="406"/>
      <c r="D71" s="562"/>
      <c r="E71" s="812"/>
      <c r="F71" s="812"/>
      <c r="G71" s="812"/>
      <c r="H71" s="919"/>
      <c r="J71" s="406"/>
      <c r="K71" s="562"/>
      <c r="L71" s="919"/>
    </row>
    <row r="72" spans="1:12" ht="25.5" x14ac:dyDescent="0.2">
      <c r="A72" s="316" t="s">
        <v>3524</v>
      </c>
      <c r="B72" s="558" t="s">
        <v>3525</v>
      </c>
      <c r="C72" s="406"/>
      <c r="D72" s="562" t="s">
        <v>30</v>
      </c>
      <c r="E72" s="812">
        <v>363.99</v>
      </c>
      <c r="F72" s="812">
        <v>301.82</v>
      </c>
      <c r="G72" s="812">
        <v>301.82</v>
      </c>
      <c r="H72" s="919">
        <f>('Series 2700 Design'!H72)</f>
        <v>0</v>
      </c>
      <c r="J72" s="406"/>
      <c r="K72" s="562" t="s">
        <v>30</v>
      </c>
      <c r="L72" s="919">
        <f>('Series 2700 Final'!H72)</f>
        <v>0</v>
      </c>
    </row>
    <row r="73" spans="1:12" x14ac:dyDescent="0.2">
      <c r="A73" s="316"/>
      <c r="B73" s="558"/>
      <c r="C73" s="406"/>
      <c r="D73" s="562"/>
      <c r="E73" s="812"/>
      <c r="F73" s="812"/>
      <c r="G73" s="812"/>
      <c r="H73" s="919"/>
      <c r="J73" s="406"/>
      <c r="K73" s="562"/>
      <c r="L73" s="919"/>
    </row>
    <row r="74" spans="1:12" ht="38.25" x14ac:dyDescent="0.2">
      <c r="A74" s="316" t="s">
        <v>3526</v>
      </c>
      <c r="B74" s="558" t="s">
        <v>3527</v>
      </c>
      <c r="C74" s="406"/>
      <c r="D74" s="562" t="s">
        <v>30</v>
      </c>
      <c r="E74" s="812">
        <v>149.82</v>
      </c>
      <c r="F74" s="812">
        <v>131.16</v>
      </c>
      <c r="G74" s="812">
        <v>131.16</v>
      </c>
      <c r="H74" s="919">
        <f>('Series 2700 Design'!H74)</f>
        <v>0</v>
      </c>
      <c r="J74" s="406"/>
      <c r="K74" s="562" t="s">
        <v>30</v>
      </c>
      <c r="L74" s="919">
        <f>('Series 2700 Final'!H74)</f>
        <v>0</v>
      </c>
    </row>
    <row r="75" spans="1:12" x14ac:dyDescent="0.2">
      <c r="A75" s="316"/>
      <c r="B75" s="558"/>
      <c r="C75" s="406"/>
      <c r="D75" s="562"/>
      <c r="E75" s="812"/>
      <c r="F75" s="812"/>
      <c r="G75" s="812"/>
      <c r="H75" s="919"/>
      <c r="J75" s="406"/>
      <c r="K75" s="562"/>
      <c r="L75" s="919"/>
    </row>
    <row r="76" spans="1:12" ht="38.25" x14ac:dyDescent="0.2">
      <c r="A76" s="316" t="s">
        <v>3528</v>
      </c>
      <c r="B76" s="558" t="s">
        <v>3529</v>
      </c>
      <c r="C76" s="406"/>
      <c r="D76" s="562" t="s">
        <v>30</v>
      </c>
      <c r="E76" s="812">
        <v>191.42</v>
      </c>
      <c r="F76" s="812">
        <v>167.73</v>
      </c>
      <c r="G76" s="812">
        <v>167.73</v>
      </c>
      <c r="H76" s="919">
        <f>('Series 2700 Design'!H76)</f>
        <v>0</v>
      </c>
      <c r="J76" s="406"/>
      <c r="K76" s="562" t="s">
        <v>30</v>
      </c>
      <c r="L76" s="919">
        <f>('Series 2700 Final'!H76)</f>
        <v>0</v>
      </c>
    </row>
    <row r="77" spans="1:12" x14ac:dyDescent="0.2">
      <c r="A77" s="316"/>
      <c r="B77" s="558"/>
      <c r="C77" s="406"/>
      <c r="D77" s="562"/>
      <c r="E77" s="812"/>
      <c r="F77" s="812"/>
      <c r="G77" s="812"/>
      <c r="H77" s="919"/>
      <c r="J77" s="406"/>
      <c r="K77" s="562"/>
      <c r="L77" s="919"/>
    </row>
    <row r="78" spans="1:12" ht="38.25" x14ac:dyDescent="0.2">
      <c r="A78" s="316" t="s">
        <v>3530</v>
      </c>
      <c r="B78" s="558" t="s">
        <v>3531</v>
      </c>
      <c r="C78" s="406"/>
      <c r="D78" s="562" t="s">
        <v>30</v>
      </c>
      <c r="E78" s="812">
        <v>237.46</v>
      </c>
      <c r="F78" s="812">
        <v>206.38</v>
      </c>
      <c r="G78" s="812">
        <v>206.38</v>
      </c>
      <c r="H78" s="919">
        <f>('Series 2700 Design'!H78)</f>
        <v>0</v>
      </c>
      <c r="J78" s="406"/>
      <c r="K78" s="562" t="s">
        <v>30</v>
      </c>
      <c r="L78" s="919">
        <f>('Series 2700 Final'!H78)</f>
        <v>0</v>
      </c>
    </row>
    <row r="79" spans="1:12" x14ac:dyDescent="0.2">
      <c r="A79" s="316"/>
      <c r="B79" s="558"/>
      <c r="C79" s="406"/>
      <c r="D79" s="562"/>
      <c r="E79" s="812"/>
      <c r="F79" s="812"/>
      <c r="G79" s="812"/>
      <c r="H79" s="919"/>
      <c r="J79" s="406"/>
      <c r="K79" s="562"/>
      <c r="L79" s="919"/>
    </row>
    <row r="80" spans="1:12" ht="38.25" x14ac:dyDescent="0.2">
      <c r="A80" s="316" t="s">
        <v>3532</v>
      </c>
      <c r="B80" s="558" t="s">
        <v>3533</v>
      </c>
      <c r="C80" s="406"/>
      <c r="D80" s="562" t="s">
        <v>30</v>
      </c>
      <c r="E80" s="812">
        <v>366.34</v>
      </c>
      <c r="F80" s="812">
        <v>323.70999999999998</v>
      </c>
      <c r="G80" s="812">
        <v>323.70999999999998</v>
      </c>
      <c r="H80" s="919">
        <f>('Series 2700 Design'!H80)</f>
        <v>0</v>
      </c>
      <c r="J80" s="406"/>
      <c r="K80" s="562" t="s">
        <v>30</v>
      </c>
      <c r="L80" s="919">
        <f>('Series 2700 Final'!H80)</f>
        <v>0</v>
      </c>
    </row>
    <row r="81" spans="1:12" x14ac:dyDescent="0.2">
      <c r="A81" s="316"/>
      <c r="B81" s="558"/>
      <c r="C81" s="406"/>
      <c r="D81" s="562"/>
      <c r="E81" s="812"/>
      <c r="F81" s="812"/>
      <c r="G81" s="812"/>
      <c r="H81" s="919"/>
      <c r="J81" s="406"/>
      <c r="K81" s="562"/>
      <c r="L81" s="919"/>
    </row>
    <row r="82" spans="1:12" ht="38.25" x14ac:dyDescent="0.2">
      <c r="A82" s="316" t="s">
        <v>3534</v>
      </c>
      <c r="B82" s="558" t="s">
        <v>3535</v>
      </c>
      <c r="C82" s="406"/>
      <c r="D82" s="562" t="s">
        <v>30</v>
      </c>
      <c r="E82" s="812">
        <v>426.39</v>
      </c>
      <c r="F82" s="812">
        <v>364.22</v>
      </c>
      <c r="G82" s="812">
        <v>364.22</v>
      </c>
      <c r="H82" s="919">
        <f>('Series 2700 Design'!H82)</f>
        <v>0</v>
      </c>
      <c r="J82" s="406"/>
      <c r="K82" s="562" t="s">
        <v>30</v>
      </c>
      <c r="L82" s="919">
        <f>('Series 2700 Final'!H82)</f>
        <v>0</v>
      </c>
    </row>
    <row r="83" spans="1:12" x14ac:dyDescent="0.2">
      <c r="A83" s="316"/>
      <c r="B83" s="558"/>
      <c r="C83" s="406"/>
      <c r="D83" s="562"/>
      <c r="E83" s="812"/>
      <c r="F83" s="812"/>
      <c r="G83" s="812"/>
      <c r="H83" s="919"/>
      <c r="J83" s="406"/>
      <c r="K83" s="562"/>
      <c r="L83" s="919"/>
    </row>
    <row r="84" spans="1:12" x14ac:dyDescent="0.2">
      <c r="A84" s="907"/>
      <c r="B84" s="586" t="s">
        <v>3536</v>
      </c>
      <c r="C84" s="924"/>
      <c r="D84" s="587"/>
      <c r="E84" s="635" t="s">
        <v>803</v>
      </c>
      <c r="F84" s="589" t="s">
        <v>804</v>
      </c>
      <c r="G84" s="635" t="s">
        <v>486</v>
      </c>
      <c r="H84" s="920"/>
      <c r="J84" s="924"/>
      <c r="K84" s="587"/>
      <c r="L84" s="920"/>
    </row>
    <row r="85" spans="1:12" x14ac:dyDescent="0.2">
      <c r="A85" s="316"/>
      <c r="B85" s="596"/>
      <c r="C85" s="406"/>
      <c r="D85" s="562"/>
      <c r="E85" s="812"/>
      <c r="F85" s="812"/>
      <c r="G85" s="812"/>
      <c r="H85" s="919"/>
      <c r="J85" s="406"/>
      <c r="K85" s="562"/>
      <c r="L85" s="919"/>
    </row>
    <row r="86" spans="1:12" ht="25.5" x14ac:dyDescent="0.2">
      <c r="A86" s="316" t="s">
        <v>3537</v>
      </c>
      <c r="B86" s="558" t="s">
        <v>3538</v>
      </c>
      <c r="C86" s="406"/>
      <c r="D86" s="562" t="s">
        <v>30</v>
      </c>
      <c r="E86" s="812">
        <v>410.92</v>
      </c>
      <c r="F86" s="812">
        <v>410.92</v>
      </c>
      <c r="G86" s="812">
        <v>410.92</v>
      </c>
      <c r="H86" s="919">
        <f>('Series 2700 Design'!H86)</f>
        <v>0</v>
      </c>
      <c r="J86" s="406"/>
      <c r="K86" s="562" t="s">
        <v>30</v>
      </c>
      <c r="L86" s="919">
        <f>('Series 2700 Final'!H86)</f>
        <v>0</v>
      </c>
    </row>
    <row r="87" spans="1:12" x14ac:dyDescent="0.2">
      <c r="A87" s="316"/>
      <c r="B87" s="596"/>
      <c r="C87" s="486"/>
      <c r="D87" s="562"/>
      <c r="E87" s="812"/>
      <c r="F87" s="812"/>
      <c r="G87" s="812"/>
      <c r="H87" s="919"/>
      <c r="J87" s="486"/>
      <c r="K87" s="562"/>
      <c r="L87" s="919"/>
    </row>
    <row r="88" spans="1:12" ht="25.5" x14ac:dyDescent="0.2">
      <c r="A88" s="316" t="s">
        <v>3539</v>
      </c>
      <c r="B88" s="558" t="s">
        <v>3540</v>
      </c>
      <c r="C88" s="406"/>
      <c r="D88" s="562" t="s">
        <v>30</v>
      </c>
      <c r="E88" s="812">
        <v>425.05</v>
      </c>
      <c r="F88" s="812">
        <v>425.05</v>
      </c>
      <c r="G88" s="812">
        <v>425.05</v>
      </c>
      <c r="H88" s="919">
        <f>('Series 2700 Design'!H88)</f>
        <v>0</v>
      </c>
      <c r="J88" s="406"/>
      <c r="K88" s="562" t="s">
        <v>30</v>
      </c>
      <c r="L88" s="919">
        <f>('Series 2700 Final'!H88)</f>
        <v>0</v>
      </c>
    </row>
    <row r="89" spans="1:12" x14ac:dyDescent="0.2">
      <c r="A89" s="316"/>
      <c r="B89" s="558"/>
      <c r="C89" s="406"/>
      <c r="D89" s="562"/>
      <c r="E89" s="812"/>
      <c r="F89" s="812"/>
      <c r="G89" s="812"/>
      <c r="H89" s="919"/>
      <c r="J89" s="406"/>
      <c r="K89" s="562"/>
      <c r="L89" s="919"/>
    </row>
    <row r="90" spans="1:12" ht="25.5" x14ac:dyDescent="0.2">
      <c r="A90" s="316" t="s">
        <v>3541</v>
      </c>
      <c r="B90" s="558" t="s">
        <v>3542</v>
      </c>
      <c r="C90" s="406"/>
      <c r="D90" s="562" t="s">
        <v>30</v>
      </c>
      <c r="E90" s="812">
        <v>458.37</v>
      </c>
      <c r="F90" s="812">
        <v>458.37</v>
      </c>
      <c r="G90" s="812">
        <v>458.37</v>
      </c>
      <c r="H90" s="919">
        <f>('Series 2700 Design'!H90)</f>
        <v>0</v>
      </c>
      <c r="J90" s="406"/>
      <c r="K90" s="562" t="s">
        <v>30</v>
      </c>
      <c r="L90" s="919">
        <f>('Series 2700 Final'!H90)</f>
        <v>0</v>
      </c>
    </row>
    <row r="91" spans="1:12" x14ac:dyDescent="0.2">
      <c r="A91" s="316"/>
      <c r="B91" s="558"/>
      <c r="C91" s="406"/>
      <c r="D91" s="562"/>
      <c r="E91" s="812"/>
      <c r="F91" s="812"/>
      <c r="G91" s="812"/>
      <c r="H91" s="919"/>
      <c r="J91" s="406"/>
      <c r="K91" s="562"/>
      <c r="L91" s="919"/>
    </row>
    <row r="92" spans="1:12" ht="25.5" x14ac:dyDescent="0.2">
      <c r="A92" s="316" t="s">
        <v>3543</v>
      </c>
      <c r="B92" s="558" t="s">
        <v>3544</v>
      </c>
      <c r="C92" s="406"/>
      <c r="D92" s="562" t="s">
        <v>30</v>
      </c>
      <c r="E92" s="812">
        <v>491.2</v>
      </c>
      <c r="F92" s="812">
        <v>491.2</v>
      </c>
      <c r="G92" s="812">
        <v>491.2</v>
      </c>
      <c r="H92" s="919">
        <f>('Series 2700 Design'!H92)</f>
        <v>0</v>
      </c>
      <c r="J92" s="406"/>
      <c r="K92" s="562" t="s">
        <v>30</v>
      </c>
      <c r="L92" s="919">
        <f>('Series 2700 Final'!H92)</f>
        <v>0</v>
      </c>
    </row>
    <row r="93" spans="1:12" x14ac:dyDescent="0.2">
      <c r="A93" s="316"/>
      <c r="B93" s="558"/>
      <c r="C93" s="406"/>
      <c r="D93" s="562"/>
      <c r="E93" s="812"/>
      <c r="F93" s="812"/>
      <c r="G93" s="812"/>
      <c r="H93" s="919"/>
      <c r="J93" s="406"/>
      <c r="K93" s="562"/>
      <c r="L93" s="919"/>
    </row>
    <row r="94" spans="1:12" ht="25.5" x14ac:dyDescent="0.2">
      <c r="A94" s="316" t="s">
        <v>3545</v>
      </c>
      <c r="B94" s="558" t="s">
        <v>3546</v>
      </c>
      <c r="C94" s="406"/>
      <c r="D94" s="562" t="s">
        <v>30</v>
      </c>
      <c r="E94" s="812">
        <v>512.16</v>
      </c>
      <c r="F94" s="812">
        <v>512.16</v>
      </c>
      <c r="G94" s="812">
        <v>512.16</v>
      </c>
      <c r="H94" s="919">
        <f>('Series 2700 Design'!H94)</f>
        <v>0</v>
      </c>
      <c r="J94" s="406"/>
      <c r="K94" s="562" t="s">
        <v>30</v>
      </c>
      <c r="L94" s="919">
        <f>('Series 2700 Final'!H94)</f>
        <v>0</v>
      </c>
    </row>
    <row r="95" spans="1:12" x14ac:dyDescent="0.2">
      <c r="A95" s="316"/>
      <c r="B95" s="558"/>
      <c r="C95" s="406"/>
      <c r="D95" s="562"/>
      <c r="E95" s="812"/>
      <c r="F95" s="812"/>
      <c r="G95" s="812"/>
      <c r="H95" s="919"/>
      <c r="J95" s="406"/>
      <c r="K95" s="562"/>
      <c r="L95" s="919"/>
    </row>
    <row r="96" spans="1:12" ht="25.5" x14ac:dyDescent="0.2">
      <c r="A96" s="316" t="s">
        <v>3547</v>
      </c>
      <c r="B96" s="558" t="s">
        <v>3548</v>
      </c>
      <c r="C96" s="406"/>
      <c r="D96" s="562" t="s">
        <v>30</v>
      </c>
      <c r="E96" s="812">
        <v>553.95000000000005</v>
      </c>
      <c r="F96" s="812">
        <v>553.95000000000005</v>
      </c>
      <c r="G96" s="812">
        <v>553.95000000000005</v>
      </c>
      <c r="H96" s="919">
        <f>('Series 2700 Design'!H96)</f>
        <v>0</v>
      </c>
      <c r="J96" s="406"/>
      <c r="K96" s="562" t="s">
        <v>30</v>
      </c>
      <c r="L96" s="919">
        <f>('Series 2700 Final'!H96)</f>
        <v>0</v>
      </c>
    </row>
    <row r="97" spans="1:12" x14ac:dyDescent="0.2">
      <c r="A97" s="316"/>
      <c r="B97" s="596"/>
      <c r="C97" s="486"/>
      <c r="D97" s="562"/>
      <c r="E97" s="812"/>
      <c r="F97" s="812"/>
      <c r="G97" s="812"/>
      <c r="H97" s="919"/>
      <c r="J97" s="486"/>
      <c r="K97" s="562"/>
      <c r="L97" s="919"/>
    </row>
    <row r="98" spans="1:12" ht="38.25" x14ac:dyDescent="0.2">
      <c r="A98" s="316" t="s">
        <v>3549</v>
      </c>
      <c r="B98" s="558" t="s">
        <v>3550</v>
      </c>
      <c r="C98" s="406"/>
      <c r="D98" s="562" t="s">
        <v>30</v>
      </c>
      <c r="E98" s="812">
        <v>443.76</v>
      </c>
      <c r="F98" s="812">
        <v>443.76</v>
      </c>
      <c r="G98" s="812">
        <v>443.76</v>
      </c>
      <c r="H98" s="919">
        <f>('Series 2700 Design'!H98)</f>
        <v>0</v>
      </c>
      <c r="J98" s="406"/>
      <c r="K98" s="562" t="s">
        <v>30</v>
      </c>
      <c r="L98" s="919">
        <f>('Series 2700 Final'!H98)</f>
        <v>0</v>
      </c>
    </row>
    <row r="99" spans="1:12" x14ac:dyDescent="0.2">
      <c r="A99" s="316"/>
      <c r="B99" s="558"/>
      <c r="C99" s="406"/>
      <c r="D99" s="562"/>
      <c r="E99" s="812"/>
      <c r="F99" s="812"/>
      <c r="G99" s="812"/>
      <c r="H99" s="919"/>
      <c r="J99" s="406"/>
      <c r="K99" s="562"/>
      <c r="L99" s="919"/>
    </row>
    <row r="100" spans="1:12" ht="38.25" x14ac:dyDescent="0.2">
      <c r="A100" s="316" t="s">
        <v>3551</v>
      </c>
      <c r="B100" s="558" t="s">
        <v>3552</v>
      </c>
      <c r="C100" s="406"/>
      <c r="D100" s="562" t="s">
        <v>30</v>
      </c>
      <c r="E100" s="812">
        <v>610.51</v>
      </c>
      <c r="F100" s="812">
        <v>610.51</v>
      </c>
      <c r="G100" s="812">
        <v>610.51</v>
      </c>
      <c r="H100" s="919">
        <f>('Series 2700 Design'!H100)</f>
        <v>0</v>
      </c>
      <c r="J100" s="406"/>
      <c r="K100" s="562" t="s">
        <v>30</v>
      </c>
      <c r="L100" s="919">
        <f>('Series 2700 Final'!H100)</f>
        <v>0</v>
      </c>
    </row>
    <row r="101" spans="1:12" x14ac:dyDescent="0.2">
      <c r="A101" s="316"/>
      <c r="B101" s="558"/>
      <c r="C101" s="406"/>
      <c r="D101" s="562"/>
      <c r="E101" s="812"/>
      <c r="F101" s="812"/>
      <c r="G101" s="812"/>
      <c r="H101" s="919"/>
      <c r="J101" s="406"/>
      <c r="K101" s="562"/>
      <c r="L101" s="919"/>
    </row>
    <row r="102" spans="1:12" ht="38.25" x14ac:dyDescent="0.2">
      <c r="A102" s="316" t="s">
        <v>3553</v>
      </c>
      <c r="B102" s="558" t="s">
        <v>3554</v>
      </c>
      <c r="C102" s="406"/>
      <c r="D102" s="562" t="s">
        <v>30</v>
      </c>
      <c r="E102" s="812">
        <v>676.16</v>
      </c>
      <c r="F102" s="812">
        <v>676.16</v>
      </c>
      <c r="G102" s="812">
        <v>676.16</v>
      </c>
      <c r="H102" s="919">
        <f>('Series 2700 Design'!H102)</f>
        <v>0</v>
      </c>
      <c r="J102" s="406"/>
      <c r="K102" s="562" t="s">
        <v>30</v>
      </c>
      <c r="L102" s="919">
        <f>('Series 2700 Final'!H102)</f>
        <v>0</v>
      </c>
    </row>
    <row r="103" spans="1:12" x14ac:dyDescent="0.2">
      <c r="A103" s="316"/>
      <c r="B103" s="558"/>
      <c r="C103" s="406"/>
      <c r="D103" s="562"/>
      <c r="E103" s="812"/>
      <c r="F103" s="812"/>
      <c r="G103" s="812"/>
      <c r="H103" s="919"/>
      <c r="J103" s="406"/>
      <c r="K103" s="562"/>
      <c r="L103" s="919"/>
    </row>
    <row r="104" spans="1:12" ht="38.25" x14ac:dyDescent="0.2">
      <c r="A104" s="316" t="s">
        <v>3555</v>
      </c>
      <c r="B104" s="558" t="s">
        <v>3556</v>
      </c>
      <c r="C104" s="406"/>
      <c r="D104" s="562" t="s">
        <v>30</v>
      </c>
      <c r="E104" s="812">
        <v>718.09</v>
      </c>
      <c r="F104" s="812">
        <v>718.09</v>
      </c>
      <c r="G104" s="812">
        <v>718.09</v>
      </c>
      <c r="H104" s="919">
        <f>('Series 2700 Design'!H104)</f>
        <v>0</v>
      </c>
      <c r="J104" s="406"/>
      <c r="K104" s="562" t="s">
        <v>30</v>
      </c>
      <c r="L104" s="919">
        <f>('Series 2700 Final'!H104)</f>
        <v>0</v>
      </c>
    </row>
    <row r="105" spans="1:12" x14ac:dyDescent="0.2">
      <c r="A105" s="316"/>
      <c r="B105" s="558"/>
      <c r="C105" s="406"/>
      <c r="D105" s="562"/>
      <c r="E105" s="812"/>
      <c r="F105" s="812"/>
      <c r="G105" s="812"/>
      <c r="H105" s="919"/>
      <c r="J105" s="406"/>
      <c r="K105" s="562"/>
      <c r="L105" s="919"/>
    </row>
    <row r="106" spans="1:12" x14ac:dyDescent="0.2">
      <c r="A106" s="907"/>
      <c r="B106" s="586" t="s">
        <v>3557</v>
      </c>
      <c r="C106" s="924"/>
      <c r="D106" s="587"/>
      <c r="E106" s="635" t="s">
        <v>803</v>
      </c>
      <c r="F106" s="589" t="s">
        <v>804</v>
      </c>
      <c r="G106" s="635" t="s">
        <v>486</v>
      </c>
      <c r="H106" s="920"/>
      <c r="J106" s="924"/>
      <c r="K106" s="587"/>
      <c r="L106" s="920"/>
    </row>
    <row r="107" spans="1:12" x14ac:dyDescent="0.2">
      <c r="A107" s="316"/>
      <c r="B107" s="597"/>
      <c r="C107" s="659"/>
      <c r="D107" s="562"/>
      <c r="E107" s="812"/>
      <c r="F107" s="812"/>
      <c r="G107" s="812"/>
      <c r="H107" s="919"/>
      <c r="J107" s="659"/>
      <c r="K107" s="562"/>
      <c r="L107" s="919"/>
    </row>
    <row r="108" spans="1:12" ht="25.5" x14ac:dyDescent="0.2">
      <c r="A108" s="316" t="s">
        <v>3558</v>
      </c>
      <c r="B108" s="558" t="s">
        <v>3559</v>
      </c>
      <c r="C108" s="406"/>
      <c r="D108" s="562" t="s">
        <v>30</v>
      </c>
      <c r="E108" s="812">
        <v>659.61</v>
      </c>
      <c r="F108" s="812">
        <v>659.61</v>
      </c>
      <c r="G108" s="812">
        <v>659.61</v>
      </c>
      <c r="H108" s="919">
        <f>('Series 2700 Design'!H108)</f>
        <v>0</v>
      </c>
      <c r="J108" s="406"/>
      <c r="K108" s="562" t="s">
        <v>30</v>
      </c>
      <c r="L108" s="919">
        <f>('Series 2700 Final'!H108)</f>
        <v>0</v>
      </c>
    </row>
    <row r="109" spans="1:12" x14ac:dyDescent="0.2">
      <c r="A109" s="316"/>
      <c r="B109" s="558"/>
      <c r="C109" s="406"/>
      <c r="D109" s="562"/>
      <c r="E109" s="812"/>
      <c r="F109" s="812"/>
      <c r="G109" s="812"/>
      <c r="H109" s="919"/>
      <c r="J109" s="406"/>
      <c r="K109" s="562"/>
      <c r="L109" s="919"/>
    </row>
    <row r="110" spans="1:12" ht="25.5" x14ac:dyDescent="0.2">
      <c r="A110" s="316" t="s">
        <v>3560</v>
      </c>
      <c r="B110" s="558" t="s">
        <v>3561</v>
      </c>
      <c r="C110" s="406"/>
      <c r="D110" s="562" t="s">
        <v>30</v>
      </c>
      <c r="E110" s="812">
        <v>673.74</v>
      </c>
      <c r="F110" s="812">
        <v>673.74</v>
      </c>
      <c r="G110" s="812">
        <v>673.74</v>
      </c>
      <c r="H110" s="919">
        <f>('Series 2700 Design'!H110)</f>
        <v>0</v>
      </c>
      <c r="J110" s="406"/>
      <c r="K110" s="562" t="s">
        <v>30</v>
      </c>
      <c r="L110" s="919">
        <f>('Series 2700 Final'!H110)</f>
        <v>0</v>
      </c>
    </row>
    <row r="111" spans="1:12" x14ac:dyDescent="0.2">
      <c r="A111" s="316"/>
      <c r="B111" s="558"/>
      <c r="C111" s="406"/>
      <c r="D111" s="562"/>
      <c r="E111" s="812"/>
      <c r="F111" s="812"/>
      <c r="G111" s="812"/>
      <c r="H111" s="919"/>
      <c r="J111" s="406"/>
      <c r="K111" s="562"/>
      <c r="L111" s="919"/>
    </row>
    <row r="112" spans="1:12" ht="25.5" x14ac:dyDescent="0.2">
      <c r="A112" s="316" t="s">
        <v>3562</v>
      </c>
      <c r="B112" s="558" t="s">
        <v>3563</v>
      </c>
      <c r="C112" s="406"/>
      <c r="D112" s="562" t="s">
        <v>30</v>
      </c>
      <c r="E112" s="812">
        <v>707.06</v>
      </c>
      <c r="F112" s="812">
        <v>707.06</v>
      </c>
      <c r="G112" s="812">
        <v>707.06</v>
      </c>
      <c r="H112" s="919">
        <f>('Series 2700 Design'!H112)</f>
        <v>0</v>
      </c>
      <c r="J112" s="406"/>
      <c r="K112" s="562" t="s">
        <v>30</v>
      </c>
      <c r="L112" s="919">
        <f>('Series 2700 Final'!H112)</f>
        <v>0</v>
      </c>
    </row>
    <row r="113" spans="1:12" x14ac:dyDescent="0.2">
      <c r="A113" s="316"/>
      <c r="B113" s="558"/>
      <c r="C113" s="406"/>
      <c r="D113" s="562"/>
      <c r="E113" s="812"/>
      <c r="F113" s="812"/>
      <c r="G113" s="812"/>
      <c r="H113" s="919"/>
      <c r="J113" s="406"/>
      <c r="K113" s="562"/>
      <c r="L113" s="919"/>
    </row>
    <row r="114" spans="1:12" ht="25.5" x14ac:dyDescent="0.2">
      <c r="A114" s="316" t="s">
        <v>3564</v>
      </c>
      <c r="B114" s="558" t="s">
        <v>3565</v>
      </c>
      <c r="C114" s="406"/>
      <c r="D114" s="562" t="s">
        <v>30</v>
      </c>
      <c r="E114" s="812">
        <v>562.59</v>
      </c>
      <c r="F114" s="812">
        <v>562.59</v>
      </c>
      <c r="G114" s="812">
        <v>562.59</v>
      </c>
      <c r="H114" s="919">
        <f>('Series 2700 Design'!H114)</f>
        <v>0</v>
      </c>
      <c r="J114" s="406"/>
      <c r="K114" s="562" t="s">
        <v>30</v>
      </c>
      <c r="L114" s="919">
        <f>('Series 2700 Final'!H114)</f>
        <v>0</v>
      </c>
    </row>
    <row r="115" spans="1:12" x14ac:dyDescent="0.2">
      <c r="A115" s="316"/>
      <c r="B115" s="558"/>
      <c r="C115" s="406"/>
      <c r="D115" s="562"/>
      <c r="E115" s="812"/>
      <c r="F115" s="812"/>
      <c r="G115" s="812"/>
      <c r="H115" s="919"/>
      <c r="J115" s="406"/>
      <c r="K115" s="562"/>
      <c r="L115" s="919"/>
    </row>
    <row r="116" spans="1:12" ht="25.5" x14ac:dyDescent="0.2">
      <c r="A116" s="316" t="s">
        <v>3566</v>
      </c>
      <c r="B116" s="558" t="s">
        <v>3567</v>
      </c>
      <c r="C116" s="406"/>
      <c r="D116" s="562" t="s">
        <v>30</v>
      </c>
      <c r="E116" s="812">
        <v>799.21</v>
      </c>
      <c r="F116" s="812">
        <v>799.21</v>
      </c>
      <c r="G116" s="812">
        <v>799.21</v>
      </c>
      <c r="H116" s="919">
        <f>('Series 2700 Design'!H116)</f>
        <v>0</v>
      </c>
      <c r="J116" s="406"/>
      <c r="K116" s="562" t="s">
        <v>30</v>
      </c>
      <c r="L116" s="919">
        <f>('Series 2700 Final'!H116)</f>
        <v>0</v>
      </c>
    </row>
    <row r="117" spans="1:12" x14ac:dyDescent="0.2">
      <c r="A117" s="316"/>
      <c r="B117" s="558"/>
      <c r="C117" s="406"/>
      <c r="D117" s="562"/>
      <c r="E117" s="812"/>
      <c r="F117" s="812"/>
      <c r="G117" s="812"/>
      <c r="H117" s="919"/>
      <c r="J117" s="406"/>
      <c r="K117" s="562"/>
      <c r="L117" s="919"/>
    </row>
    <row r="118" spans="1:12" ht="38.25" x14ac:dyDescent="0.2">
      <c r="A118" s="316" t="s">
        <v>3568</v>
      </c>
      <c r="B118" s="558" t="s">
        <v>3569</v>
      </c>
      <c r="C118" s="406"/>
      <c r="D118" s="562" t="s">
        <v>30</v>
      </c>
      <c r="E118" s="812">
        <v>678.29</v>
      </c>
      <c r="F118" s="812">
        <v>678.29</v>
      </c>
      <c r="G118" s="812">
        <v>678.29</v>
      </c>
      <c r="H118" s="919">
        <f>('Series 2700 Design'!H118)</f>
        <v>0</v>
      </c>
      <c r="J118" s="406"/>
      <c r="K118" s="562" t="s">
        <v>30</v>
      </c>
      <c r="L118" s="919">
        <f>('Series 2700 Final'!H118)</f>
        <v>0</v>
      </c>
    </row>
    <row r="119" spans="1:12" x14ac:dyDescent="0.2">
      <c r="A119" s="316"/>
      <c r="B119" s="558"/>
      <c r="C119" s="406"/>
      <c r="D119" s="562"/>
      <c r="E119" s="812"/>
      <c r="F119" s="812"/>
      <c r="G119" s="812"/>
      <c r="H119" s="919"/>
      <c r="J119" s="406"/>
      <c r="K119" s="562"/>
      <c r="L119" s="919"/>
    </row>
    <row r="120" spans="1:12" ht="38.25" x14ac:dyDescent="0.2">
      <c r="A120" s="316" t="s">
        <v>3570</v>
      </c>
      <c r="B120" s="558" t="s">
        <v>3571</v>
      </c>
      <c r="C120" s="406"/>
      <c r="D120" s="562" t="s">
        <v>30</v>
      </c>
      <c r="E120" s="812">
        <v>706.57</v>
      </c>
      <c r="F120" s="812">
        <v>706.57</v>
      </c>
      <c r="G120" s="812">
        <v>706.57</v>
      </c>
      <c r="H120" s="919">
        <f>('Series 2700 Design'!H120)</f>
        <v>0</v>
      </c>
      <c r="J120" s="406"/>
      <c r="K120" s="562" t="s">
        <v>30</v>
      </c>
      <c r="L120" s="919">
        <f>('Series 2700 Final'!H120)</f>
        <v>0</v>
      </c>
    </row>
    <row r="121" spans="1:12" x14ac:dyDescent="0.2">
      <c r="A121" s="316"/>
      <c r="B121" s="558"/>
      <c r="C121" s="406"/>
      <c r="D121" s="562"/>
      <c r="E121" s="812"/>
      <c r="F121" s="812"/>
      <c r="G121" s="812"/>
      <c r="H121" s="919"/>
      <c r="J121" s="406"/>
      <c r="K121" s="562"/>
      <c r="L121" s="919"/>
    </row>
    <row r="122" spans="1:12" ht="38.25" x14ac:dyDescent="0.2">
      <c r="A122" s="316" t="s">
        <v>3572</v>
      </c>
      <c r="B122" s="558" t="s">
        <v>3573</v>
      </c>
      <c r="C122" s="406"/>
      <c r="D122" s="562" t="s">
        <v>30</v>
      </c>
      <c r="E122" s="812">
        <v>734.85</v>
      </c>
      <c r="F122" s="812">
        <v>734.85</v>
      </c>
      <c r="G122" s="812">
        <v>734.85</v>
      </c>
      <c r="H122" s="919">
        <f>('Series 2700 Design'!H122)</f>
        <v>0</v>
      </c>
      <c r="J122" s="406"/>
      <c r="K122" s="562" t="s">
        <v>30</v>
      </c>
      <c r="L122" s="919">
        <f>('Series 2700 Final'!H122)</f>
        <v>0</v>
      </c>
    </row>
    <row r="123" spans="1:12" x14ac:dyDescent="0.2">
      <c r="A123" s="316"/>
      <c r="B123" s="558"/>
      <c r="C123" s="406"/>
      <c r="D123" s="562"/>
      <c r="E123" s="812"/>
      <c r="F123" s="812"/>
      <c r="G123" s="812"/>
      <c r="H123" s="919"/>
      <c r="J123" s="406"/>
      <c r="K123" s="562"/>
      <c r="L123" s="919"/>
    </row>
    <row r="124" spans="1:12" ht="38.25" x14ac:dyDescent="0.2">
      <c r="A124" s="316" t="s">
        <v>3574</v>
      </c>
      <c r="B124" s="558" t="s">
        <v>3575</v>
      </c>
      <c r="C124" s="406"/>
      <c r="D124" s="562" t="s">
        <v>30</v>
      </c>
      <c r="E124" s="812">
        <v>838.86</v>
      </c>
      <c r="F124" s="812">
        <v>838.68</v>
      </c>
      <c r="G124" s="812">
        <v>838.68</v>
      </c>
      <c r="H124" s="919">
        <f>('Series 2700 Design'!H124)</f>
        <v>0</v>
      </c>
      <c r="J124" s="406"/>
      <c r="K124" s="562" t="s">
        <v>30</v>
      </c>
      <c r="L124" s="919">
        <f>('Series 2700 Final'!H124)</f>
        <v>0</v>
      </c>
    </row>
    <row r="125" spans="1:12" x14ac:dyDescent="0.2">
      <c r="A125" s="316"/>
      <c r="B125" s="558"/>
      <c r="C125" s="406"/>
      <c r="D125" s="562"/>
      <c r="E125" s="812"/>
      <c r="F125" s="812"/>
      <c r="G125" s="812"/>
      <c r="H125" s="919"/>
      <c r="J125" s="406"/>
      <c r="K125" s="562"/>
      <c r="L125" s="919"/>
    </row>
    <row r="126" spans="1:12" ht="38.25" x14ac:dyDescent="0.2">
      <c r="A126" s="316" t="s">
        <v>3576</v>
      </c>
      <c r="B126" s="558" t="s">
        <v>3577</v>
      </c>
      <c r="C126" s="406"/>
      <c r="D126" s="562" t="s">
        <v>30</v>
      </c>
      <c r="E126" s="812">
        <v>861.6</v>
      </c>
      <c r="F126" s="812">
        <v>861.6</v>
      </c>
      <c r="G126" s="812">
        <v>861.6</v>
      </c>
      <c r="H126" s="919">
        <f>('Series 2700 Design'!H126)</f>
        <v>0</v>
      </c>
      <c r="J126" s="406"/>
      <c r="K126" s="562" t="s">
        <v>30</v>
      </c>
      <c r="L126" s="919">
        <f>('Series 2700 Final'!H126)</f>
        <v>0</v>
      </c>
    </row>
    <row r="127" spans="1:12" x14ac:dyDescent="0.2">
      <c r="A127" s="316"/>
      <c r="B127" s="558"/>
      <c r="C127" s="406"/>
      <c r="D127" s="562"/>
      <c r="E127" s="812"/>
      <c r="F127" s="812"/>
      <c r="G127" s="812"/>
      <c r="H127" s="919"/>
      <c r="J127" s="406"/>
      <c r="K127" s="562"/>
      <c r="L127" s="919"/>
    </row>
    <row r="128" spans="1:12" x14ac:dyDescent="0.2">
      <c r="A128" s="907"/>
      <c r="B128" s="586" t="s">
        <v>3578</v>
      </c>
      <c r="C128" s="924"/>
      <c r="D128" s="587"/>
      <c r="E128" s="635" t="s">
        <v>803</v>
      </c>
      <c r="F128" s="589" t="s">
        <v>804</v>
      </c>
      <c r="G128" s="635" t="s">
        <v>486</v>
      </c>
      <c r="H128" s="920"/>
      <c r="J128" s="924"/>
      <c r="K128" s="587"/>
      <c r="L128" s="920"/>
    </row>
    <row r="129" spans="1:12" x14ac:dyDescent="0.2">
      <c r="A129" s="909"/>
      <c r="B129" s="596"/>
      <c r="C129" s="925"/>
      <c r="D129" s="562"/>
      <c r="E129" s="812"/>
      <c r="F129" s="812"/>
      <c r="G129" s="812"/>
      <c r="H129" s="919"/>
      <c r="J129" s="925"/>
      <c r="K129" s="562"/>
      <c r="L129" s="919"/>
    </row>
    <row r="130" spans="1:12" ht="25.5" x14ac:dyDescent="0.2">
      <c r="A130" s="909" t="s">
        <v>3579</v>
      </c>
      <c r="B130" s="911" t="s">
        <v>3580</v>
      </c>
      <c r="C130" s="925"/>
      <c r="D130" s="562" t="s">
        <v>30</v>
      </c>
      <c r="E130" s="812">
        <v>100.04</v>
      </c>
      <c r="F130" s="812">
        <v>87.6</v>
      </c>
      <c r="G130" s="812">
        <v>87.6</v>
      </c>
      <c r="H130" s="919">
        <f>('Series 2700 Design'!H130)</f>
        <v>0</v>
      </c>
      <c r="J130" s="925"/>
      <c r="K130" s="562" t="s">
        <v>30</v>
      </c>
      <c r="L130" s="919">
        <f>('Series 2700 Final'!H130)</f>
        <v>0</v>
      </c>
    </row>
    <row r="131" spans="1:12" x14ac:dyDescent="0.2">
      <c r="A131" s="909"/>
      <c r="B131" s="596"/>
      <c r="C131" s="486"/>
      <c r="D131" s="562"/>
      <c r="E131" s="812"/>
      <c r="F131" s="812"/>
      <c r="G131" s="812"/>
      <c r="H131" s="919"/>
      <c r="J131" s="486"/>
      <c r="K131" s="562"/>
      <c r="L131" s="919"/>
    </row>
    <row r="132" spans="1:12" ht="25.5" x14ac:dyDescent="0.2">
      <c r="A132" s="909" t="s">
        <v>3581</v>
      </c>
      <c r="B132" s="911" t="s">
        <v>3582</v>
      </c>
      <c r="C132" s="925"/>
      <c r="D132" s="562" t="s">
        <v>30</v>
      </c>
      <c r="E132" s="812">
        <v>119.83</v>
      </c>
      <c r="F132" s="812">
        <v>109.4</v>
      </c>
      <c r="G132" s="812">
        <v>109.4</v>
      </c>
      <c r="H132" s="919">
        <f>('Series 2700 Design'!H132)</f>
        <v>0</v>
      </c>
      <c r="J132" s="925"/>
      <c r="K132" s="562" t="s">
        <v>30</v>
      </c>
      <c r="L132" s="919">
        <f>('Series 2700 Final'!H132)</f>
        <v>0</v>
      </c>
    </row>
    <row r="133" spans="1:12" x14ac:dyDescent="0.2">
      <c r="A133" s="909"/>
      <c r="B133" s="911"/>
      <c r="C133" s="925"/>
      <c r="D133" s="562"/>
      <c r="E133" s="812"/>
      <c r="F133" s="812"/>
      <c r="G133" s="812"/>
      <c r="H133" s="919"/>
      <c r="J133" s="925"/>
      <c r="K133" s="562"/>
      <c r="L133" s="919"/>
    </row>
    <row r="134" spans="1:12" ht="25.5" x14ac:dyDescent="0.2">
      <c r="A134" s="909" t="s">
        <v>3583</v>
      </c>
      <c r="B134" s="911" t="s">
        <v>3584</v>
      </c>
      <c r="C134" s="925"/>
      <c r="D134" s="562" t="s">
        <v>30</v>
      </c>
      <c r="E134" s="812">
        <v>168.23</v>
      </c>
      <c r="F134" s="812">
        <v>153.15</v>
      </c>
      <c r="G134" s="812">
        <v>153.15</v>
      </c>
      <c r="H134" s="919">
        <f>('Series 2700 Design'!H134)</f>
        <v>0</v>
      </c>
      <c r="J134" s="925"/>
      <c r="K134" s="562" t="s">
        <v>30</v>
      </c>
      <c r="L134" s="919">
        <f>('Series 2700 Final'!H134)</f>
        <v>0</v>
      </c>
    </row>
    <row r="135" spans="1:12" x14ac:dyDescent="0.2">
      <c r="A135" s="909"/>
      <c r="B135" s="911"/>
      <c r="C135" s="925"/>
      <c r="D135" s="562"/>
      <c r="E135" s="812"/>
      <c r="F135" s="812"/>
      <c r="G135" s="812"/>
      <c r="H135" s="919"/>
      <c r="J135" s="925"/>
      <c r="K135" s="562"/>
      <c r="L135" s="919"/>
    </row>
    <row r="136" spans="1:12" ht="25.5" x14ac:dyDescent="0.2">
      <c r="A136" s="909" t="s">
        <v>3585</v>
      </c>
      <c r="B136" s="911" t="s">
        <v>3586</v>
      </c>
      <c r="C136" s="925"/>
      <c r="D136" s="562" t="s">
        <v>30</v>
      </c>
      <c r="E136" s="812">
        <v>211.43</v>
      </c>
      <c r="F136" s="812">
        <v>192.77</v>
      </c>
      <c r="G136" s="812">
        <v>192.77</v>
      </c>
      <c r="H136" s="919">
        <f>('Series 2700 Design'!H136)</f>
        <v>0</v>
      </c>
      <c r="J136" s="925"/>
      <c r="K136" s="562" t="s">
        <v>30</v>
      </c>
      <c r="L136" s="919">
        <f>('Series 2700 Final'!H136)</f>
        <v>0</v>
      </c>
    </row>
    <row r="137" spans="1:12" x14ac:dyDescent="0.2">
      <c r="A137" s="909"/>
      <c r="B137" s="911"/>
      <c r="C137" s="925"/>
      <c r="D137" s="562"/>
      <c r="E137" s="812"/>
      <c r="F137" s="812"/>
      <c r="G137" s="812"/>
      <c r="H137" s="919"/>
      <c r="J137" s="925"/>
      <c r="K137" s="562"/>
      <c r="L137" s="919"/>
    </row>
    <row r="138" spans="1:12" ht="25.5" x14ac:dyDescent="0.2">
      <c r="A138" s="909" t="s">
        <v>3587</v>
      </c>
      <c r="B138" s="911" t="s">
        <v>3588</v>
      </c>
      <c r="C138" s="925"/>
      <c r="D138" s="562" t="s">
        <v>30</v>
      </c>
      <c r="E138" s="812">
        <v>245.7</v>
      </c>
      <c r="F138" s="812">
        <v>222.01</v>
      </c>
      <c r="G138" s="812">
        <v>222.01</v>
      </c>
      <c r="H138" s="919">
        <f>('Series 2700 Design'!H138)</f>
        <v>0</v>
      </c>
      <c r="J138" s="925"/>
      <c r="K138" s="562" t="s">
        <v>30</v>
      </c>
      <c r="L138" s="919">
        <f>('Series 2700 Final'!H138)</f>
        <v>0</v>
      </c>
    </row>
    <row r="139" spans="1:12" x14ac:dyDescent="0.2">
      <c r="A139" s="909"/>
      <c r="B139" s="911"/>
      <c r="C139" s="925"/>
      <c r="D139" s="562"/>
      <c r="E139" s="812"/>
      <c r="F139" s="812"/>
      <c r="G139" s="812"/>
      <c r="H139" s="919"/>
      <c r="J139" s="925"/>
      <c r="K139" s="562"/>
      <c r="L139" s="919"/>
    </row>
    <row r="140" spans="1:12" ht="38.25" x14ac:dyDescent="0.2">
      <c r="A140" s="909" t="s">
        <v>3589</v>
      </c>
      <c r="B140" s="911" t="s">
        <v>3590</v>
      </c>
      <c r="C140" s="925"/>
      <c r="D140" s="562" t="s">
        <v>30</v>
      </c>
      <c r="E140" s="812">
        <v>180.91</v>
      </c>
      <c r="F140" s="812">
        <v>131.16</v>
      </c>
      <c r="G140" s="812">
        <v>131.16</v>
      </c>
      <c r="H140" s="919">
        <f>('Series 2700 Design'!H140)</f>
        <v>0</v>
      </c>
      <c r="J140" s="925"/>
      <c r="K140" s="562" t="s">
        <v>30</v>
      </c>
      <c r="L140" s="919">
        <f>('Series 2700 Final'!H140)</f>
        <v>0</v>
      </c>
    </row>
    <row r="141" spans="1:12" x14ac:dyDescent="0.2">
      <c r="A141" s="909"/>
      <c r="B141" s="596"/>
      <c r="C141" s="486"/>
      <c r="D141" s="562"/>
      <c r="E141" s="812"/>
      <c r="F141" s="812"/>
      <c r="G141" s="812"/>
      <c r="H141" s="919"/>
      <c r="J141" s="486"/>
      <c r="K141" s="562"/>
      <c r="L141" s="919"/>
    </row>
    <row r="142" spans="1:12" ht="38.25" x14ac:dyDescent="0.2">
      <c r="A142" s="909" t="s">
        <v>3591</v>
      </c>
      <c r="B142" s="911" t="s">
        <v>3592</v>
      </c>
      <c r="C142" s="925"/>
      <c r="D142" s="562" t="s">
        <v>30</v>
      </c>
      <c r="E142" s="812">
        <v>209.18</v>
      </c>
      <c r="F142" s="812">
        <v>167.73</v>
      </c>
      <c r="G142" s="812">
        <v>167.73</v>
      </c>
      <c r="H142" s="919">
        <f>('Series 2700 Design'!H142)</f>
        <v>0</v>
      </c>
      <c r="J142" s="925"/>
      <c r="K142" s="562" t="s">
        <v>30</v>
      </c>
      <c r="L142" s="919">
        <f>('Series 2700 Final'!H142)</f>
        <v>0</v>
      </c>
    </row>
    <row r="143" spans="1:12" x14ac:dyDescent="0.2">
      <c r="A143" s="909"/>
      <c r="B143" s="911"/>
      <c r="C143" s="925"/>
      <c r="D143" s="562"/>
      <c r="E143" s="812"/>
      <c r="F143" s="812"/>
      <c r="G143" s="812"/>
      <c r="H143" s="919"/>
      <c r="J143" s="925"/>
      <c r="K143" s="562"/>
      <c r="L143" s="919"/>
    </row>
    <row r="144" spans="1:12" ht="38.25" x14ac:dyDescent="0.2">
      <c r="A144" s="909" t="s">
        <v>3593</v>
      </c>
      <c r="B144" s="911" t="s">
        <v>3594</v>
      </c>
      <c r="C144" s="925"/>
      <c r="D144" s="562" t="s">
        <v>30</v>
      </c>
      <c r="E144" s="812">
        <v>237.46</v>
      </c>
      <c r="F144" s="812">
        <v>206.38</v>
      </c>
      <c r="G144" s="812">
        <v>206.38</v>
      </c>
      <c r="H144" s="919">
        <f>('Series 2700 Design'!H144)</f>
        <v>0</v>
      </c>
      <c r="J144" s="925"/>
      <c r="K144" s="562" t="s">
        <v>30</v>
      </c>
      <c r="L144" s="919">
        <f>('Series 2700 Final'!H144)</f>
        <v>0</v>
      </c>
    </row>
    <row r="145" spans="1:12" x14ac:dyDescent="0.2">
      <c r="A145" s="909"/>
      <c r="B145" s="911"/>
      <c r="C145" s="925"/>
      <c r="D145" s="562"/>
      <c r="E145" s="812"/>
      <c r="F145" s="812"/>
      <c r="G145" s="812"/>
      <c r="H145" s="919"/>
      <c r="J145" s="925"/>
      <c r="K145" s="562"/>
      <c r="L145" s="919"/>
    </row>
    <row r="146" spans="1:12" ht="38.25" x14ac:dyDescent="0.2">
      <c r="A146" s="909" t="s">
        <v>3595</v>
      </c>
      <c r="B146" s="911" t="s">
        <v>3596</v>
      </c>
      <c r="C146" s="925"/>
      <c r="D146" s="562" t="s">
        <v>30</v>
      </c>
      <c r="E146" s="812">
        <v>327.89</v>
      </c>
      <c r="F146" s="812">
        <v>285.35000000000002</v>
      </c>
      <c r="G146" s="812">
        <v>285.35000000000002</v>
      </c>
      <c r="H146" s="919">
        <f>('Series 2700 Design'!H146)</f>
        <v>0</v>
      </c>
      <c r="J146" s="925"/>
      <c r="K146" s="562" t="s">
        <v>30</v>
      </c>
      <c r="L146" s="919">
        <f>('Series 2700 Final'!H146)</f>
        <v>0</v>
      </c>
    </row>
    <row r="147" spans="1:12" x14ac:dyDescent="0.2">
      <c r="A147" s="909"/>
      <c r="B147" s="911"/>
      <c r="C147" s="925"/>
      <c r="D147" s="562"/>
      <c r="E147" s="812"/>
      <c r="F147" s="812"/>
      <c r="G147" s="812"/>
      <c r="H147" s="919"/>
      <c r="J147" s="925"/>
      <c r="K147" s="562"/>
      <c r="L147" s="919"/>
    </row>
    <row r="148" spans="1:12" ht="38.25" x14ac:dyDescent="0.2">
      <c r="A148" s="909" t="s">
        <v>3597</v>
      </c>
      <c r="B148" s="911" t="s">
        <v>3598</v>
      </c>
      <c r="C148" s="925"/>
      <c r="D148" s="562" t="s">
        <v>30</v>
      </c>
      <c r="E148" s="812">
        <v>369.91</v>
      </c>
      <c r="F148" s="812">
        <v>327.27999999999997</v>
      </c>
      <c r="G148" s="812">
        <v>327.27999999999997</v>
      </c>
      <c r="H148" s="919">
        <f>('Series 2700 Design'!H148)</f>
        <v>0</v>
      </c>
      <c r="J148" s="925"/>
      <c r="K148" s="562" t="s">
        <v>30</v>
      </c>
      <c r="L148" s="919">
        <f>('Series 2700 Final'!H148)</f>
        <v>0</v>
      </c>
    </row>
    <row r="149" spans="1:12" x14ac:dyDescent="0.2">
      <c r="A149" s="909"/>
      <c r="B149" s="911"/>
      <c r="C149" s="925"/>
      <c r="D149" s="562"/>
      <c r="E149" s="812"/>
      <c r="F149" s="812"/>
      <c r="G149" s="812"/>
      <c r="H149" s="919"/>
      <c r="J149" s="925"/>
      <c r="K149" s="562"/>
      <c r="L149" s="919"/>
    </row>
    <row r="150" spans="1:12" x14ac:dyDescent="0.2">
      <c r="A150" s="907"/>
      <c r="B150" s="586" t="s">
        <v>3599</v>
      </c>
      <c r="C150" s="924"/>
      <c r="D150" s="587"/>
      <c r="E150" s="635" t="s">
        <v>803</v>
      </c>
      <c r="F150" s="589" t="s">
        <v>804</v>
      </c>
      <c r="G150" s="635" t="s">
        <v>486</v>
      </c>
      <c r="H150" s="920"/>
      <c r="J150" s="924"/>
      <c r="K150" s="587"/>
      <c r="L150" s="920"/>
    </row>
    <row r="151" spans="1:12" x14ac:dyDescent="0.2">
      <c r="A151" s="909"/>
      <c r="B151" s="597"/>
      <c r="C151" s="659"/>
      <c r="D151" s="562"/>
      <c r="E151" s="812"/>
      <c r="F151" s="812"/>
      <c r="G151" s="812"/>
      <c r="H151" s="919"/>
      <c r="J151" s="659"/>
      <c r="K151" s="562"/>
      <c r="L151" s="919"/>
    </row>
    <row r="152" spans="1:12" ht="25.5" x14ac:dyDescent="0.2">
      <c r="A152" s="909" t="s">
        <v>3600</v>
      </c>
      <c r="B152" s="911" t="s">
        <v>3601</v>
      </c>
      <c r="C152" s="925"/>
      <c r="D152" s="562" t="s">
        <v>30</v>
      </c>
      <c r="E152" s="812">
        <v>131.13</v>
      </c>
      <c r="F152" s="812">
        <v>112.47</v>
      </c>
      <c r="G152" s="812">
        <v>112.47</v>
      </c>
      <c r="H152" s="919">
        <f>('Series 2700 Design'!H152)</f>
        <v>0</v>
      </c>
      <c r="J152" s="925"/>
      <c r="K152" s="562" t="s">
        <v>30</v>
      </c>
      <c r="L152" s="919">
        <f>('Series 2700 Final'!H152)</f>
        <v>0</v>
      </c>
    </row>
    <row r="153" spans="1:12" x14ac:dyDescent="0.2">
      <c r="A153" s="909"/>
      <c r="B153" s="911"/>
      <c r="C153" s="925"/>
      <c r="D153" s="562"/>
      <c r="E153" s="812"/>
      <c r="F153" s="812"/>
      <c r="G153" s="812"/>
      <c r="H153" s="919"/>
      <c r="J153" s="925"/>
      <c r="K153" s="562"/>
      <c r="L153" s="919"/>
    </row>
    <row r="154" spans="1:12" ht="25.5" x14ac:dyDescent="0.2">
      <c r="A154" s="909" t="s">
        <v>3602</v>
      </c>
      <c r="B154" s="911" t="s">
        <v>3603</v>
      </c>
      <c r="C154" s="925"/>
      <c r="D154" s="562" t="s">
        <v>30</v>
      </c>
      <c r="E154" s="812">
        <v>158.59</v>
      </c>
      <c r="F154" s="812">
        <v>134.9</v>
      </c>
      <c r="G154" s="812">
        <v>134.9</v>
      </c>
      <c r="H154" s="919">
        <f>('Series 2700 Design'!H154)</f>
        <v>0</v>
      </c>
      <c r="J154" s="925"/>
      <c r="K154" s="562" t="s">
        <v>30</v>
      </c>
      <c r="L154" s="919">
        <f>('Series 2700 Final'!H154)</f>
        <v>0</v>
      </c>
    </row>
    <row r="155" spans="1:12" x14ac:dyDescent="0.2">
      <c r="A155" s="909"/>
      <c r="B155" s="911"/>
      <c r="C155" s="925"/>
      <c r="D155" s="562"/>
      <c r="E155" s="812"/>
      <c r="F155" s="812"/>
      <c r="G155" s="812"/>
      <c r="H155" s="919"/>
      <c r="J155" s="925"/>
      <c r="K155" s="562"/>
      <c r="L155" s="919"/>
    </row>
    <row r="156" spans="1:12" ht="25.5" x14ac:dyDescent="0.2">
      <c r="A156" s="909" t="s">
        <v>3604</v>
      </c>
      <c r="B156" s="911" t="s">
        <v>3605</v>
      </c>
      <c r="C156" s="925"/>
      <c r="D156" s="562" t="s">
        <v>30</v>
      </c>
      <c r="E156" s="812">
        <v>209.67</v>
      </c>
      <c r="F156" s="812">
        <v>178.58</v>
      </c>
      <c r="G156" s="812">
        <v>178.58</v>
      </c>
      <c r="H156" s="919">
        <f>('Series 2700 Design'!H156)</f>
        <v>0</v>
      </c>
      <c r="J156" s="925"/>
      <c r="K156" s="562" t="s">
        <v>30</v>
      </c>
      <c r="L156" s="919">
        <f>('Series 2700 Final'!H156)</f>
        <v>0</v>
      </c>
    </row>
    <row r="157" spans="1:12" x14ac:dyDescent="0.2">
      <c r="A157" s="909"/>
      <c r="B157" s="911"/>
      <c r="C157" s="925"/>
      <c r="D157" s="562"/>
      <c r="E157" s="812"/>
      <c r="F157" s="812"/>
      <c r="G157" s="812"/>
      <c r="H157" s="919"/>
      <c r="J157" s="925"/>
      <c r="K157" s="562"/>
      <c r="L157" s="919"/>
    </row>
    <row r="158" spans="1:12" ht="25.5" x14ac:dyDescent="0.2">
      <c r="A158" s="909" t="s">
        <v>3606</v>
      </c>
      <c r="B158" s="911" t="s">
        <v>3607</v>
      </c>
      <c r="C158" s="925"/>
      <c r="D158" s="562" t="s">
        <v>30</v>
      </c>
      <c r="E158" s="812">
        <v>315.31</v>
      </c>
      <c r="F158" s="812">
        <v>272.69</v>
      </c>
      <c r="G158" s="812">
        <v>272.69</v>
      </c>
      <c r="H158" s="919">
        <f>('Series 2700 Design'!H158)</f>
        <v>0</v>
      </c>
      <c r="J158" s="925"/>
      <c r="K158" s="562" t="s">
        <v>30</v>
      </c>
      <c r="L158" s="919">
        <f>('Series 2700 Final'!H158)</f>
        <v>0</v>
      </c>
    </row>
    <row r="159" spans="1:12" x14ac:dyDescent="0.2">
      <c r="A159" s="909"/>
      <c r="B159" s="911"/>
      <c r="C159" s="925"/>
      <c r="D159" s="562"/>
      <c r="E159" s="812"/>
      <c r="F159" s="812"/>
      <c r="G159" s="812"/>
      <c r="H159" s="919"/>
      <c r="J159" s="925"/>
      <c r="K159" s="562"/>
      <c r="L159" s="919"/>
    </row>
    <row r="160" spans="1:12" ht="25.5" x14ac:dyDescent="0.2">
      <c r="A160" s="909" t="s">
        <v>3608</v>
      </c>
      <c r="B160" s="911" t="s">
        <v>3609</v>
      </c>
      <c r="C160" s="925"/>
      <c r="D160" s="562" t="s">
        <v>30</v>
      </c>
      <c r="E160" s="812">
        <v>363.99</v>
      </c>
      <c r="F160" s="812">
        <v>301.82</v>
      </c>
      <c r="G160" s="812">
        <v>301.82</v>
      </c>
      <c r="H160" s="919">
        <f>('Series 2700 Design'!H160)</f>
        <v>0</v>
      </c>
      <c r="J160" s="925"/>
      <c r="K160" s="562" t="s">
        <v>30</v>
      </c>
      <c r="L160" s="919">
        <f>('Series 2700 Final'!H160)</f>
        <v>0</v>
      </c>
    </row>
    <row r="161" spans="1:12" x14ac:dyDescent="0.2">
      <c r="A161" s="909"/>
      <c r="B161" s="911"/>
      <c r="C161" s="925"/>
      <c r="D161" s="562"/>
      <c r="E161" s="812"/>
      <c r="F161" s="812"/>
      <c r="G161" s="812"/>
      <c r="H161" s="919"/>
      <c r="J161" s="925"/>
      <c r="K161" s="562"/>
      <c r="L161" s="919"/>
    </row>
    <row r="162" spans="1:12" ht="38.25" x14ac:dyDescent="0.2">
      <c r="A162" s="909" t="s">
        <v>3610</v>
      </c>
      <c r="B162" s="911" t="s">
        <v>3611</v>
      </c>
      <c r="C162" s="925"/>
      <c r="D162" s="562" t="s">
        <v>30</v>
      </c>
      <c r="E162" s="812">
        <v>149.82</v>
      </c>
      <c r="F162" s="812">
        <v>131.16</v>
      </c>
      <c r="G162" s="812">
        <v>131.16</v>
      </c>
      <c r="H162" s="919">
        <f>('Series 2700 Design'!H162)</f>
        <v>0</v>
      </c>
      <c r="J162" s="925"/>
      <c r="K162" s="562" t="s">
        <v>30</v>
      </c>
      <c r="L162" s="919">
        <f>('Series 2700 Final'!H162)</f>
        <v>0</v>
      </c>
    </row>
    <row r="163" spans="1:12" x14ac:dyDescent="0.2">
      <c r="A163" s="909"/>
      <c r="B163" s="911"/>
      <c r="C163" s="925"/>
      <c r="D163" s="562"/>
      <c r="E163" s="812"/>
      <c r="F163" s="812"/>
      <c r="G163" s="812"/>
      <c r="H163" s="919"/>
      <c r="J163" s="925"/>
      <c r="K163" s="562"/>
      <c r="L163" s="919"/>
    </row>
    <row r="164" spans="1:12" ht="38.25" x14ac:dyDescent="0.2">
      <c r="A164" s="909" t="s">
        <v>3612</v>
      </c>
      <c r="B164" s="911" t="s">
        <v>3613</v>
      </c>
      <c r="C164" s="925"/>
      <c r="D164" s="562" t="s">
        <v>30</v>
      </c>
      <c r="E164" s="812">
        <v>191.42</v>
      </c>
      <c r="F164" s="812">
        <v>167.73</v>
      </c>
      <c r="G164" s="812">
        <v>167.73</v>
      </c>
      <c r="H164" s="919">
        <f>('Series 2700 Design'!H164)</f>
        <v>0</v>
      </c>
      <c r="J164" s="925"/>
      <c r="K164" s="562" t="s">
        <v>30</v>
      </c>
      <c r="L164" s="919">
        <f>('Series 2700 Final'!H164)</f>
        <v>0</v>
      </c>
    </row>
    <row r="165" spans="1:12" x14ac:dyDescent="0.2">
      <c r="A165" s="909"/>
      <c r="B165" s="911"/>
      <c r="C165" s="925"/>
      <c r="D165" s="562"/>
      <c r="E165" s="812"/>
      <c r="F165" s="812"/>
      <c r="G165" s="812"/>
      <c r="H165" s="919"/>
      <c r="J165" s="925"/>
      <c r="K165" s="562"/>
      <c r="L165" s="919"/>
    </row>
    <row r="166" spans="1:12" ht="38.25" x14ac:dyDescent="0.2">
      <c r="A166" s="909" t="s">
        <v>3614</v>
      </c>
      <c r="B166" s="911" t="s">
        <v>3615</v>
      </c>
      <c r="C166" s="925"/>
      <c r="D166" s="562" t="s">
        <v>30</v>
      </c>
      <c r="E166" s="812">
        <v>237.46</v>
      </c>
      <c r="F166" s="812">
        <v>206.38</v>
      </c>
      <c r="G166" s="812">
        <v>206.38</v>
      </c>
      <c r="H166" s="919">
        <f>('Series 2700 Design'!H166)</f>
        <v>0</v>
      </c>
      <c r="J166" s="925"/>
      <c r="K166" s="562" t="s">
        <v>30</v>
      </c>
      <c r="L166" s="919">
        <f>('Series 2700 Final'!H166)</f>
        <v>0</v>
      </c>
    </row>
    <row r="167" spans="1:12" x14ac:dyDescent="0.2">
      <c r="A167" s="909"/>
      <c r="B167" s="911"/>
      <c r="C167" s="925"/>
      <c r="D167" s="562"/>
      <c r="E167" s="812"/>
      <c r="F167" s="812"/>
      <c r="G167" s="812"/>
      <c r="H167" s="919"/>
      <c r="J167" s="925"/>
      <c r="K167" s="562"/>
      <c r="L167" s="919"/>
    </row>
    <row r="168" spans="1:12" ht="38.25" x14ac:dyDescent="0.2">
      <c r="A168" s="909" t="s">
        <v>3616</v>
      </c>
      <c r="B168" s="911" t="s">
        <v>3617</v>
      </c>
      <c r="C168" s="925"/>
      <c r="D168" s="562" t="s">
        <v>30</v>
      </c>
      <c r="E168" s="812">
        <v>366.34</v>
      </c>
      <c r="F168" s="812">
        <v>323.70999999999998</v>
      </c>
      <c r="G168" s="812">
        <v>323.70999999999998</v>
      </c>
      <c r="H168" s="919">
        <f>('Series 2700 Design'!H168)</f>
        <v>0</v>
      </c>
      <c r="J168" s="925"/>
      <c r="K168" s="562" t="s">
        <v>30</v>
      </c>
      <c r="L168" s="919">
        <f>('Series 2700 Final'!H168)</f>
        <v>0</v>
      </c>
    </row>
    <row r="169" spans="1:12" x14ac:dyDescent="0.2">
      <c r="A169" s="909"/>
      <c r="B169" s="911"/>
      <c r="C169" s="925"/>
      <c r="D169" s="562"/>
      <c r="E169" s="812"/>
      <c r="F169" s="812"/>
      <c r="G169" s="812"/>
      <c r="H169" s="919"/>
      <c r="J169" s="925"/>
      <c r="K169" s="562"/>
      <c r="L169" s="919"/>
    </row>
    <row r="170" spans="1:12" ht="38.25" x14ac:dyDescent="0.2">
      <c r="A170" s="909" t="s">
        <v>3618</v>
      </c>
      <c r="B170" s="911" t="s">
        <v>3619</v>
      </c>
      <c r="C170" s="925"/>
      <c r="D170" s="562" t="s">
        <v>30</v>
      </c>
      <c r="E170" s="812">
        <v>426.39</v>
      </c>
      <c r="F170" s="812">
        <v>364.22</v>
      </c>
      <c r="G170" s="812">
        <v>364.22</v>
      </c>
      <c r="H170" s="919">
        <f>('Series 2700 Design'!H170)</f>
        <v>0</v>
      </c>
      <c r="J170" s="925"/>
      <c r="K170" s="562" t="s">
        <v>30</v>
      </c>
      <c r="L170" s="919">
        <f>('Series 2700 Final'!H170)</f>
        <v>0</v>
      </c>
    </row>
    <row r="171" spans="1:12" x14ac:dyDescent="0.2">
      <c r="A171" s="316"/>
      <c r="B171" s="558"/>
      <c r="C171" s="406"/>
      <c r="D171" s="562"/>
      <c r="E171" s="812"/>
      <c r="F171" s="812"/>
      <c r="G171" s="812"/>
      <c r="H171" s="919"/>
      <c r="J171" s="406"/>
      <c r="K171" s="562"/>
      <c r="L171" s="919"/>
    </row>
    <row r="172" spans="1:12" x14ac:dyDescent="0.2">
      <c r="A172" s="907"/>
      <c r="B172" s="586" t="s">
        <v>3620</v>
      </c>
      <c r="C172" s="924"/>
      <c r="D172" s="587"/>
      <c r="E172" s="635" t="s">
        <v>803</v>
      </c>
      <c r="F172" s="589" t="s">
        <v>804</v>
      </c>
      <c r="G172" s="635" t="s">
        <v>486</v>
      </c>
      <c r="H172" s="920"/>
      <c r="J172" s="924"/>
      <c r="K172" s="587"/>
      <c r="L172" s="920"/>
    </row>
    <row r="173" spans="1:12" x14ac:dyDescent="0.2">
      <c r="A173" s="909"/>
      <c r="B173" s="596"/>
      <c r="C173" s="925"/>
      <c r="D173" s="562"/>
      <c r="E173" s="812"/>
      <c r="F173" s="812"/>
      <c r="G173" s="812"/>
      <c r="H173" s="919"/>
      <c r="J173" s="925"/>
      <c r="K173" s="562"/>
      <c r="L173" s="919"/>
    </row>
    <row r="174" spans="1:12" ht="25.5" x14ac:dyDescent="0.2">
      <c r="A174" s="909" t="s">
        <v>3621</v>
      </c>
      <c r="B174" s="911" t="s">
        <v>3622</v>
      </c>
      <c r="C174" s="925"/>
      <c r="D174" s="562" t="s">
        <v>30</v>
      </c>
      <c r="E174" s="812">
        <v>100.04</v>
      </c>
      <c r="F174" s="812">
        <v>87.6</v>
      </c>
      <c r="G174" s="812">
        <v>87.6</v>
      </c>
      <c r="H174" s="919">
        <f>('Series 2700 Design'!H174)</f>
        <v>0</v>
      </c>
      <c r="J174" s="925"/>
      <c r="K174" s="562" t="s">
        <v>30</v>
      </c>
      <c r="L174" s="919">
        <f>('Series 2700 Final'!H174)</f>
        <v>0</v>
      </c>
    </row>
    <row r="175" spans="1:12" x14ac:dyDescent="0.2">
      <c r="A175" s="909"/>
      <c r="B175" s="596"/>
      <c r="C175" s="486"/>
      <c r="D175" s="562"/>
      <c r="E175" s="812"/>
      <c r="F175" s="812"/>
      <c r="G175" s="812"/>
      <c r="H175" s="919"/>
      <c r="J175" s="486"/>
      <c r="K175" s="562"/>
      <c r="L175" s="919"/>
    </row>
    <row r="176" spans="1:12" ht="25.5" x14ac:dyDescent="0.2">
      <c r="A176" s="909" t="s">
        <v>3623</v>
      </c>
      <c r="B176" s="911" t="s">
        <v>3624</v>
      </c>
      <c r="C176" s="925"/>
      <c r="D176" s="562" t="s">
        <v>30</v>
      </c>
      <c r="E176" s="812">
        <v>119.83</v>
      </c>
      <c r="F176" s="812">
        <v>109.4</v>
      </c>
      <c r="G176" s="812">
        <v>109.4</v>
      </c>
      <c r="H176" s="919">
        <f>('Series 2700 Design'!H176)</f>
        <v>0</v>
      </c>
      <c r="J176" s="925"/>
      <c r="K176" s="562" t="s">
        <v>30</v>
      </c>
      <c r="L176" s="919">
        <f>('Series 2700 Final'!H176)</f>
        <v>0</v>
      </c>
    </row>
    <row r="177" spans="1:12" x14ac:dyDescent="0.2">
      <c r="A177" s="909"/>
      <c r="B177" s="911"/>
      <c r="C177" s="925"/>
      <c r="D177" s="562"/>
      <c r="E177" s="812"/>
      <c r="F177" s="812"/>
      <c r="G177" s="812"/>
      <c r="H177" s="919"/>
      <c r="J177" s="925"/>
      <c r="K177" s="562"/>
      <c r="L177" s="919"/>
    </row>
    <row r="178" spans="1:12" ht="25.5" x14ac:dyDescent="0.2">
      <c r="A178" s="909" t="s">
        <v>3625</v>
      </c>
      <c r="B178" s="911" t="s">
        <v>3626</v>
      </c>
      <c r="C178" s="925"/>
      <c r="D178" s="562" t="s">
        <v>30</v>
      </c>
      <c r="E178" s="812">
        <v>168.23</v>
      </c>
      <c r="F178" s="812">
        <v>153.15</v>
      </c>
      <c r="G178" s="812">
        <v>153.15</v>
      </c>
      <c r="H178" s="919">
        <f>('Series 2700 Design'!H178)</f>
        <v>0</v>
      </c>
      <c r="J178" s="925"/>
      <c r="K178" s="562" t="s">
        <v>30</v>
      </c>
      <c r="L178" s="919">
        <f>('Series 2700 Final'!H178)</f>
        <v>0</v>
      </c>
    </row>
    <row r="179" spans="1:12" x14ac:dyDescent="0.2">
      <c r="A179" s="909"/>
      <c r="B179" s="911"/>
      <c r="C179" s="925"/>
      <c r="D179" s="562"/>
      <c r="E179" s="812"/>
      <c r="F179" s="812"/>
      <c r="G179" s="812"/>
      <c r="H179" s="919"/>
      <c r="J179" s="925"/>
      <c r="K179" s="562"/>
      <c r="L179" s="919"/>
    </row>
    <row r="180" spans="1:12" ht="25.5" x14ac:dyDescent="0.2">
      <c r="A180" s="909" t="s">
        <v>3627</v>
      </c>
      <c r="B180" s="911" t="s">
        <v>3628</v>
      </c>
      <c r="C180" s="925"/>
      <c r="D180" s="562" t="s">
        <v>30</v>
      </c>
      <c r="E180" s="812">
        <v>211.41</v>
      </c>
      <c r="F180" s="812">
        <v>192.77</v>
      </c>
      <c r="G180" s="812">
        <v>192.77</v>
      </c>
      <c r="H180" s="919">
        <f>('Series 2700 Design'!H180)</f>
        <v>0</v>
      </c>
      <c r="J180" s="925"/>
      <c r="K180" s="562" t="s">
        <v>30</v>
      </c>
      <c r="L180" s="919">
        <f>('Series 2700 Final'!H180)</f>
        <v>0</v>
      </c>
    </row>
    <row r="181" spans="1:12" x14ac:dyDescent="0.2">
      <c r="A181" s="909"/>
      <c r="B181" s="911"/>
      <c r="C181" s="925"/>
      <c r="D181" s="562"/>
      <c r="E181" s="812"/>
      <c r="F181" s="812"/>
      <c r="G181" s="812"/>
      <c r="H181" s="919"/>
      <c r="J181" s="925"/>
      <c r="K181" s="562"/>
      <c r="L181" s="919"/>
    </row>
    <row r="182" spans="1:12" ht="25.5" x14ac:dyDescent="0.2">
      <c r="A182" s="909" t="s">
        <v>3629</v>
      </c>
      <c r="B182" s="911" t="s">
        <v>3630</v>
      </c>
      <c r="C182" s="925"/>
      <c r="D182" s="562" t="s">
        <v>30</v>
      </c>
      <c r="E182" s="812">
        <v>245.7</v>
      </c>
      <c r="F182" s="812">
        <v>222.01</v>
      </c>
      <c r="G182" s="812">
        <v>222.01</v>
      </c>
      <c r="H182" s="919">
        <f>('Series 2700 Design'!H182)</f>
        <v>0</v>
      </c>
      <c r="J182" s="925"/>
      <c r="K182" s="562" t="s">
        <v>30</v>
      </c>
      <c r="L182" s="919">
        <f>('Series 2700 Final'!H182)</f>
        <v>0</v>
      </c>
    </row>
    <row r="183" spans="1:12" x14ac:dyDescent="0.2">
      <c r="A183" s="909"/>
      <c r="B183" s="911"/>
      <c r="C183" s="925"/>
      <c r="D183" s="562"/>
      <c r="E183" s="812"/>
      <c r="F183" s="812"/>
      <c r="G183" s="812"/>
      <c r="H183" s="919"/>
      <c r="J183" s="925"/>
      <c r="K183" s="562"/>
      <c r="L183" s="919"/>
    </row>
    <row r="184" spans="1:12" ht="25.5" x14ac:dyDescent="0.2">
      <c r="A184" s="909" t="s">
        <v>3631</v>
      </c>
      <c r="B184" s="911" t="s">
        <v>3632</v>
      </c>
      <c r="C184" s="925"/>
      <c r="D184" s="562" t="s">
        <v>30</v>
      </c>
      <c r="E184" s="812">
        <v>180.91</v>
      </c>
      <c r="F184" s="812">
        <v>131.16</v>
      </c>
      <c r="G184" s="812">
        <v>131.16</v>
      </c>
      <c r="H184" s="919">
        <f>('Series 2700 Design'!H184)</f>
        <v>0</v>
      </c>
      <c r="J184" s="925"/>
      <c r="K184" s="562" t="s">
        <v>30</v>
      </c>
      <c r="L184" s="919">
        <f>('Series 2700 Final'!H184)</f>
        <v>0</v>
      </c>
    </row>
    <row r="185" spans="1:12" x14ac:dyDescent="0.2">
      <c r="A185" s="909"/>
      <c r="B185" s="596"/>
      <c r="C185" s="486"/>
      <c r="D185" s="562"/>
      <c r="E185" s="812"/>
      <c r="F185" s="812"/>
      <c r="G185" s="812"/>
      <c r="H185" s="919"/>
      <c r="J185" s="486"/>
      <c r="K185" s="562"/>
      <c r="L185" s="919"/>
    </row>
    <row r="186" spans="1:12" ht="38.25" x14ac:dyDescent="0.2">
      <c r="A186" s="909" t="s">
        <v>3633</v>
      </c>
      <c r="B186" s="911" t="s">
        <v>3634</v>
      </c>
      <c r="C186" s="925"/>
      <c r="D186" s="562" t="s">
        <v>30</v>
      </c>
      <c r="E186" s="812">
        <v>209.18</v>
      </c>
      <c r="F186" s="812">
        <v>167.73</v>
      </c>
      <c r="G186" s="812">
        <v>167.73</v>
      </c>
      <c r="H186" s="919">
        <f>('Series 2700 Design'!H186)</f>
        <v>0</v>
      </c>
      <c r="J186" s="925"/>
      <c r="K186" s="562" t="s">
        <v>30</v>
      </c>
      <c r="L186" s="919">
        <f>('Series 2700 Final'!H186)</f>
        <v>0</v>
      </c>
    </row>
    <row r="187" spans="1:12" x14ac:dyDescent="0.2">
      <c r="A187" s="909"/>
      <c r="B187" s="911"/>
      <c r="C187" s="925"/>
      <c r="D187" s="562"/>
      <c r="E187" s="812"/>
      <c r="F187" s="812"/>
      <c r="G187" s="812"/>
      <c r="H187" s="919"/>
      <c r="J187" s="925"/>
      <c r="K187" s="562"/>
      <c r="L187" s="919"/>
    </row>
    <row r="188" spans="1:12" ht="38.25" x14ac:dyDescent="0.2">
      <c r="A188" s="909" t="s">
        <v>3635</v>
      </c>
      <c r="B188" s="911" t="s">
        <v>3636</v>
      </c>
      <c r="C188" s="925"/>
      <c r="D188" s="562" t="s">
        <v>30</v>
      </c>
      <c r="E188" s="812">
        <v>237.46</v>
      </c>
      <c r="F188" s="812">
        <v>206.38</v>
      </c>
      <c r="G188" s="812">
        <v>206.38</v>
      </c>
      <c r="H188" s="919">
        <f>('Series 2700 Design'!H188)</f>
        <v>0</v>
      </c>
      <c r="J188" s="925"/>
      <c r="K188" s="562" t="s">
        <v>30</v>
      </c>
      <c r="L188" s="919">
        <f>('Series 2700 Final'!H188)</f>
        <v>0</v>
      </c>
    </row>
    <row r="189" spans="1:12" x14ac:dyDescent="0.2">
      <c r="A189" s="909"/>
      <c r="B189" s="911"/>
      <c r="C189" s="925"/>
      <c r="D189" s="562"/>
      <c r="E189" s="812"/>
      <c r="F189" s="812"/>
      <c r="G189" s="812"/>
      <c r="H189" s="919"/>
      <c r="J189" s="925"/>
      <c r="K189" s="562"/>
      <c r="L189" s="919"/>
    </row>
    <row r="190" spans="1:12" ht="38.25" x14ac:dyDescent="0.2">
      <c r="A190" s="909" t="s">
        <v>3637</v>
      </c>
      <c r="B190" s="911" t="s">
        <v>3638</v>
      </c>
      <c r="C190" s="925"/>
      <c r="D190" s="562" t="s">
        <v>30</v>
      </c>
      <c r="E190" s="812">
        <v>327.98</v>
      </c>
      <c r="F190" s="812">
        <v>285.35000000000002</v>
      </c>
      <c r="G190" s="812">
        <v>285.35000000000002</v>
      </c>
      <c r="H190" s="919">
        <f>('Series 2700 Design'!H190)</f>
        <v>0</v>
      </c>
      <c r="J190" s="925"/>
      <c r="K190" s="562" t="s">
        <v>30</v>
      </c>
      <c r="L190" s="919">
        <f>('Series 2700 Final'!H190)</f>
        <v>0</v>
      </c>
    </row>
    <row r="191" spans="1:12" x14ac:dyDescent="0.2">
      <c r="A191" s="909"/>
      <c r="B191" s="911"/>
      <c r="C191" s="925"/>
      <c r="D191" s="562"/>
      <c r="E191" s="812"/>
      <c r="F191" s="812"/>
      <c r="G191" s="812"/>
      <c r="H191" s="919"/>
      <c r="J191" s="925"/>
      <c r="K191" s="562"/>
      <c r="L191" s="919"/>
    </row>
    <row r="192" spans="1:12" ht="38.25" x14ac:dyDescent="0.2">
      <c r="A192" s="909" t="s">
        <v>3639</v>
      </c>
      <c r="B192" s="911" t="s">
        <v>3640</v>
      </c>
      <c r="C192" s="925"/>
      <c r="D192" s="562" t="s">
        <v>30</v>
      </c>
      <c r="E192" s="812">
        <v>369.91</v>
      </c>
      <c r="F192" s="812">
        <v>327.27999999999997</v>
      </c>
      <c r="G192" s="812">
        <v>327.27999999999997</v>
      </c>
      <c r="H192" s="919">
        <f>('Series 2700 Design'!H192)</f>
        <v>0</v>
      </c>
      <c r="J192" s="925"/>
      <c r="K192" s="562" t="s">
        <v>30</v>
      </c>
      <c r="L192" s="919">
        <f>('Series 2700 Final'!H192)</f>
        <v>0</v>
      </c>
    </row>
    <row r="193" spans="1:12" x14ac:dyDescent="0.2">
      <c r="A193" s="909"/>
      <c r="B193" s="911"/>
      <c r="C193" s="925"/>
      <c r="D193" s="562"/>
      <c r="E193" s="812"/>
      <c r="F193" s="812"/>
      <c r="G193" s="812"/>
      <c r="H193" s="919"/>
      <c r="J193" s="925"/>
      <c r="K193" s="562"/>
      <c r="L193" s="919"/>
    </row>
    <row r="194" spans="1:12" x14ac:dyDescent="0.2">
      <c r="A194" s="907"/>
      <c r="B194" s="586" t="s">
        <v>3641</v>
      </c>
      <c r="C194" s="924"/>
      <c r="D194" s="587"/>
      <c r="E194" s="635" t="s">
        <v>803</v>
      </c>
      <c r="F194" s="589" t="s">
        <v>804</v>
      </c>
      <c r="G194" s="635" t="s">
        <v>486</v>
      </c>
      <c r="H194" s="920"/>
      <c r="J194" s="924"/>
      <c r="K194" s="587"/>
      <c r="L194" s="920"/>
    </row>
    <row r="195" spans="1:12" x14ac:dyDescent="0.2">
      <c r="A195" s="909"/>
      <c r="B195" s="597"/>
      <c r="C195" s="659"/>
      <c r="D195" s="562"/>
      <c r="E195" s="812"/>
      <c r="F195" s="812"/>
      <c r="G195" s="812"/>
      <c r="H195" s="919"/>
      <c r="J195" s="659"/>
      <c r="K195" s="562"/>
      <c r="L195" s="919"/>
    </row>
    <row r="196" spans="1:12" ht="25.5" x14ac:dyDescent="0.2">
      <c r="A196" s="909" t="s">
        <v>3642</v>
      </c>
      <c r="B196" s="911" t="s">
        <v>3643</v>
      </c>
      <c r="C196" s="925"/>
      <c r="D196" s="562" t="s">
        <v>30</v>
      </c>
      <c r="E196" s="812">
        <v>134.9</v>
      </c>
      <c r="F196" s="812">
        <v>112.47</v>
      </c>
      <c r="G196" s="812">
        <v>112.47</v>
      </c>
      <c r="H196" s="919">
        <f>('Series 2700 Design'!H196)</f>
        <v>0</v>
      </c>
      <c r="J196" s="925"/>
      <c r="K196" s="562" t="s">
        <v>30</v>
      </c>
      <c r="L196" s="919">
        <f>('Series 2700 Final'!H196)</f>
        <v>0</v>
      </c>
    </row>
    <row r="197" spans="1:12" x14ac:dyDescent="0.2">
      <c r="A197" s="909"/>
      <c r="B197" s="911"/>
      <c r="C197" s="925"/>
      <c r="D197" s="562"/>
      <c r="E197" s="812"/>
      <c r="F197" s="812"/>
      <c r="G197" s="812"/>
      <c r="H197" s="919"/>
      <c r="J197" s="925"/>
      <c r="K197" s="562"/>
      <c r="L197" s="919"/>
    </row>
    <row r="198" spans="1:12" ht="25.5" x14ac:dyDescent="0.2">
      <c r="A198" s="909" t="s">
        <v>3644</v>
      </c>
      <c r="B198" s="911" t="s">
        <v>3645</v>
      </c>
      <c r="C198" s="925"/>
      <c r="D198" s="562" t="s">
        <v>30</v>
      </c>
      <c r="E198" s="812">
        <v>178.58</v>
      </c>
      <c r="F198" s="812">
        <v>134.9</v>
      </c>
      <c r="G198" s="812">
        <v>134.9</v>
      </c>
      <c r="H198" s="919">
        <f>('Series 2700 Design'!H198)</f>
        <v>0</v>
      </c>
      <c r="J198" s="925"/>
      <c r="K198" s="562" t="s">
        <v>30</v>
      </c>
      <c r="L198" s="919">
        <f>('Series 2700 Final'!H198)</f>
        <v>0</v>
      </c>
    </row>
    <row r="199" spans="1:12" x14ac:dyDescent="0.2">
      <c r="A199" s="909"/>
      <c r="B199" s="911"/>
      <c r="C199" s="925"/>
      <c r="D199" s="562"/>
      <c r="E199" s="812"/>
      <c r="F199" s="812"/>
      <c r="G199" s="812"/>
      <c r="H199" s="919"/>
      <c r="J199" s="925"/>
      <c r="K199" s="562"/>
      <c r="L199" s="919"/>
    </row>
    <row r="200" spans="1:12" ht="25.5" x14ac:dyDescent="0.2">
      <c r="A200" s="909" t="s">
        <v>3646</v>
      </c>
      <c r="B200" s="911" t="s">
        <v>3647</v>
      </c>
      <c r="C200" s="925"/>
      <c r="D200" s="562" t="s">
        <v>30</v>
      </c>
      <c r="E200" s="812">
        <v>178.58</v>
      </c>
      <c r="F200" s="812">
        <v>178.58</v>
      </c>
      <c r="G200" s="812">
        <v>178.58</v>
      </c>
      <c r="H200" s="919">
        <f>('Series 2700 Design'!H200)</f>
        <v>0</v>
      </c>
      <c r="J200" s="925"/>
      <c r="K200" s="562" t="s">
        <v>30</v>
      </c>
      <c r="L200" s="919">
        <f>('Series 2700 Final'!H200)</f>
        <v>0</v>
      </c>
    </row>
    <row r="201" spans="1:12" x14ac:dyDescent="0.2">
      <c r="A201" s="909"/>
      <c r="B201" s="911"/>
      <c r="C201" s="925"/>
      <c r="D201" s="562"/>
      <c r="E201" s="812"/>
      <c r="F201" s="812"/>
      <c r="G201" s="812"/>
      <c r="H201" s="919"/>
      <c r="J201" s="925"/>
      <c r="K201" s="562"/>
      <c r="L201" s="919"/>
    </row>
    <row r="202" spans="1:12" ht="25.5" x14ac:dyDescent="0.2">
      <c r="A202" s="909" t="s">
        <v>3648</v>
      </c>
      <c r="B202" s="911" t="s">
        <v>3649</v>
      </c>
      <c r="C202" s="925"/>
      <c r="D202" s="562" t="s">
        <v>30</v>
      </c>
      <c r="E202" s="812">
        <v>272.69</v>
      </c>
      <c r="F202" s="812">
        <v>272.69</v>
      </c>
      <c r="G202" s="812">
        <v>272.69</v>
      </c>
      <c r="H202" s="919">
        <f>('Series 2700 Design'!H202)</f>
        <v>0</v>
      </c>
      <c r="J202" s="925"/>
      <c r="K202" s="562" t="s">
        <v>30</v>
      </c>
      <c r="L202" s="919">
        <f>('Series 2700 Final'!H202)</f>
        <v>0</v>
      </c>
    </row>
    <row r="203" spans="1:12" x14ac:dyDescent="0.2">
      <c r="A203" s="909"/>
      <c r="B203" s="911"/>
      <c r="C203" s="925"/>
      <c r="D203" s="562"/>
      <c r="E203" s="812"/>
      <c r="F203" s="812"/>
      <c r="G203" s="812"/>
      <c r="H203" s="919"/>
      <c r="J203" s="925"/>
      <c r="K203" s="562"/>
      <c r="L203" s="919"/>
    </row>
    <row r="204" spans="1:12" ht="25.5" x14ac:dyDescent="0.2">
      <c r="A204" s="909" t="s">
        <v>3650</v>
      </c>
      <c r="B204" s="911" t="s">
        <v>3651</v>
      </c>
      <c r="C204" s="925"/>
      <c r="D204" s="562" t="s">
        <v>30</v>
      </c>
      <c r="E204" s="812">
        <v>301.82</v>
      </c>
      <c r="F204" s="812">
        <v>301.82</v>
      </c>
      <c r="G204" s="812">
        <v>301.82</v>
      </c>
      <c r="H204" s="919">
        <f>('Series 2700 Design'!H204)</f>
        <v>0</v>
      </c>
      <c r="J204" s="925"/>
      <c r="K204" s="562" t="s">
        <v>30</v>
      </c>
      <c r="L204" s="919">
        <f>('Series 2700 Final'!H204)</f>
        <v>0</v>
      </c>
    </row>
    <row r="205" spans="1:12" x14ac:dyDescent="0.2">
      <c r="A205" s="909"/>
      <c r="B205" s="911"/>
      <c r="C205" s="925"/>
      <c r="D205" s="562"/>
      <c r="E205" s="812"/>
      <c r="F205" s="812"/>
      <c r="G205" s="812"/>
      <c r="H205" s="919"/>
      <c r="J205" s="925"/>
      <c r="K205" s="562"/>
      <c r="L205" s="919"/>
    </row>
    <row r="206" spans="1:12" ht="38.25" x14ac:dyDescent="0.2">
      <c r="A206" s="909" t="s">
        <v>3652</v>
      </c>
      <c r="B206" s="911" t="s">
        <v>3653</v>
      </c>
      <c r="C206" s="925"/>
      <c r="D206" s="562" t="s">
        <v>30</v>
      </c>
      <c r="E206" s="812">
        <v>131.16</v>
      </c>
      <c r="F206" s="812">
        <v>131.16</v>
      </c>
      <c r="G206" s="812">
        <v>131.16</v>
      </c>
      <c r="H206" s="919">
        <f>('Series 2700 Design'!H206)</f>
        <v>0</v>
      </c>
      <c r="J206" s="925"/>
      <c r="K206" s="562" t="s">
        <v>30</v>
      </c>
      <c r="L206" s="919">
        <f>('Series 2700 Final'!H206)</f>
        <v>0</v>
      </c>
    </row>
    <row r="207" spans="1:12" x14ac:dyDescent="0.2">
      <c r="A207" s="909"/>
      <c r="B207" s="911"/>
      <c r="C207" s="925"/>
      <c r="D207" s="562"/>
      <c r="E207" s="812"/>
      <c r="F207" s="812"/>
      <c r="G207" s="812"/>
      <c r="H207" s="919"/>
      <c r="J207" s="925"/>
      <c r="K207" s="562"/>
      <c r="L207" s="919"/>
    </row>
    <row r="208" spans="1:12" ht="38.25" x14ac:dyDescent="0.2">
      <c r="A208" s="909" t="s">
        <v>3654</v>
      </c>
      <c r="B208" s="911" t="s">
        <v>3655</v>
      </c>
      <c r="C208" s="925"/>
      <c r="D208" s="562" t="s">
        <v>30</v>
      </c>
      <c r="E208" s="812">
        <v>167.73</v>
      </c>
      <c r="F208" s="812">
        <v>167.73</v>
      </c>
      <c r="G208" s="812">
        <v>167.73</v>
      </c>
      <c r="H208" s="919">
        <f>('Series 2700 Design'!H208)</f>
        <v>0</v>
      </c>
      <c r="J208" s="925"/>
      <c r="K208" s="562" t="s">
        <v>30</v>
      </c>
      <c r="L208" s="919">
        <f>('Series 2700 Final'!H208)</f>
        <v>0</v>
      </c>
    </row>
    <row r="209" spans="1:12" x14ac:dyDescent="0.2">
      <c r="A209" s="909"/>
      <c r="B209" s="911"/>
      <c r="C209" s="925"/>
      <c r="D209" s="562"/>
      <c r="E209" s="812"/>
      <c r="F209" s="812"/>
      <c r="G209" s="812"/>
      <c r="H209" s="919"/>
      <c r="J209" s="925"/>
      <c r="K209" s="562"/>
      <c r="L209" s="919"/>
    </row>
    <row r="210" spans="1:12" ht="38.25" x14ac:dyDescent="0.2">
      <c r="A210" s="909" t="s">
        <v>3656</v>
      </c>
      <c r="B210" s="911" t="s">
        <v>3657</v>
      </c>
      <c r="C210" s="925"/>
      <c r="D210" s="562" t="s">
        <v>30</v>
      </c>
      <c r="E210" s="812">
        <v>206.38</v>
      </c>
      <c r="F210" s="812">
        <v>206.38</v>
      </c>
      <c r="G210" s="812">
        <v>206.38</v>
      </c>
      <c r="H210" s="919">
        <f>('Series 2700 Design'!H210)</f>
        <v>0</v>
      </c>
      <c r="J210" s="925"/>
      <c r="K210" s="562" t="s">
        <v>30</v>
      </c>
      <c r="L210" s="919">
        <f>('Series 2700 Final'!H210)</f>
        <v>0</v>
      </c>
    </row>
    <row r="211" spans="1:12" x14ac:dyDescent="0.2">
      <c r="A211" s="909"/>
      <c r="B211" s="911"/>
      <c r="C211" s="925"/>
      <c r="D211" s="562"/>
      <c r="E211" s="812"/>
      <c r="F211" s="812"/>
      <c r="G211" s="812"/>
      <c r="H211" s="919"/>
      <c r="J211" s="925"/>
      <c r="K211" s="562"/>
      <c r="L211" s="919"/>
    </row>
    <row r="212" spans="1:12" ht="38.25" x14ac:dyDescent="0.2">
      <c r="A212" s="909" t="s">
        <v>3658</v>
      </c>
      <c r="B212" s="911" t="s">
        <v>3659</v>
      </c>
      <c r="C212" s="925"/>
      <c r="D212" s="562" t="s">
        <v>30</v>
      </c>
      <c r="E212" s="812">
        <v>323.70999999999998</v>
      </c>
      <c r="F212" s="812">
        <v>323.70999999999998</v>
      </c>
      <c r="G212" s="812">
        <v>323.70999999999998</v>
      </c>
      <c r="H212" s="919">
        <f>('Series 2700 Design'!H212)</f>
        <v>0</v>
      </c>
      <c r="J212" s="925"/>
      <c r="K212" s="562" t="s">
        <v>30</v>
      </c>
      <c r="L212" s="919">
        <f>('Series 2700 Final'!H212)</f>
        <v>0</v>
      </c>
    </row>
    <row r="213" spans="1:12" x14ac:dyDescent="0.2">
      <c r="A213" s="909"/>
      <c r="B213" s="911"/>
      <c r="C213" s="925"/>
      <c r="D213" s="562"/>
      <c r="E213" s="812"/>
      <c r="F213" s="812"/>
      <c r="G213" s="812"/>
      <c r="H213" s="919"/>
      <c r="J213" s="925"/>
      <c r="K213" s="562"/>
      <c r="L213" s="919"/>
    </row>
    <row r="214" spans="1:12" ht="38.25" x14ac:dyDescent="0.2">
      <c r="A214" s="909" t="s">
        <v>3660</v>
      </c>
      <c r="B214" s="911" t="s">
        <v>3661</v>
      </c>
      <c r="C214" s="925"/>
      <c r="D214" s="562" t="s">
        <v>30</v>
      </c>
      <c r="E214" s="812">
        <v>364.22</v>
      </c>
      <c r="F214" s="812">
        <v>364.22</v>
      </c>
      <c r="G214" s="812">
        <v>364.22</v>
      </c>
      <c r="H214" s="919">
        <f>('Series 2700 Design'!H214)</f>
        <v>0</v>
      </c>
      <c r="J214" s="925"/>
      <c r="K214" s="562" t="s">
        <v>30</v>
      </c>
      <c r="L214" s="919">
        <f>('Series 2700 Final'!H214)</f>
        <v>0</v>
      </c>
    </row>
    <row r="215" spans="1:12" x14ac:dyDescent="0.2">
      <c r="A215" s="316"/>
      <c r="B215" s="558"/>
      <c r="C215" s="406"/>
      <c r="D215" s="562"/>
      <c r="E215" s="812"/>
      <c r="F215" s="812"/>
      <c r="G215" s="812"/>
      <c r="H215" s="919"/>
      <c r="J215" s="406"/>
      <c r="K215" s="562"/>
      <c r="L215" s="919"/>
    </row>
    <row r="216" spans="1:12" x14ac:dyDescent="0.2">
      <c r="A216" s="907"/>
      <c r="B216" s="586" t="s">
        <v>3662</v>
      </c>
      <c r="C216" s="924"/>
      <c r="D216" s="587"/>
      <c r="E216" s="635" t="s">
        <v>803</v>
      </c>
      <c r="F216" s="589" t="s">
        <v>804</v>
      </c>
      <c r="G216" s="635" t="s">
        <v>486</v>
      </c>
      <c r="H216" s="920"/>
      <c r="J216" s="924"/>
      <c r="K216" s="587"/>
      <c r="L216" s="920"/>
    </row>
    <row r="217" spans="1:12" x14ac:dyDescent="0.2">
      <c r="A217" s="909"/>
      <c r="B217" s="596"/>
      <c r="C217" s="925"/>
      <c r="D217" s="562"/>
      <c r="E217" s="812"/>
      <c r="F217" s="812"/>
      <c r="G217" s="812"/>
      <c r="H217" s="919"/>
      <c r="J217" s="925"/>
      <c r="K217" s="562"/>
      <c r="L217" s="919"/>
    </row>
    <row r="218" spans="1:12" ht="25.5" x14ac:dyDescent="0.2">
      <c r="A218" s="909" t="s">
        <v>3663</v>
      </c>
      <c r="B218" s="911" t="s">
        <v>3664</v>
      </c>
      <c r="C218" s="925"/>
      <c r="D218" s="562" t="s">
        <v>30</v>
      </c>
      <c r="E218" s="812">
        <v>100.04</v>
      </c>
      <c r="F218" s="812">
        <v>87.6</v>
      </c>
      <c r="G218" s="812">
        <v>87.6</v>
      </c>
      <c r="H218" s="919">
        <f>('Series 2700 Design'!H218)</f>
        <v>0</v>
      </c>
      <c r="J218" s="925"/>
      <c r="K218" s="562" t="s">
        <v>30</v>
      </c>
      <c r="L218" s="919">
        <f>('Series 2700 Final'!H218)</f>
        <v>0</v>
      </c>
    </row>
    <row r="219" spans="1:12" x14ac:dyDescent="0.2">
      <c r="A219" s="909"/>
      <c r="B219" s="596"/>
      <c r="C219" s="486"/>
      <c r="D219" s="562"/>
      <c r="E219" s="812"/>
      <c r="F219" s="812"/>
      <c r="G219" s="812"/>
      <c r="H219" s="919"/>
      <c r="J219" s="486"/>
      <c r="K219" s="562"/>
      <c r="L219" s="919"/>
    </row>
    <row r="220" spans="1:12" ht="25.5" x14ac:dyDescent="0.2">
      <c r="A220" s="909" t="s">
        <v>3665</v>
      </c>
      <c r="B220" s="911" t="s">
        <v>3666</v>
      </c>
      <c r="C220" s="925"/>
      <c r="D220" s="562" t="s">
        <v>30</v>
      </c>
      <c r="E220" s="812">
        <v>119.83</v>
      </c>
      <c r="F220" s="812">
        <v>109.4</v>
      </c>
      <c r="G220" s="812">
        <v>109.4</v>
      </c>
      <c r="H220" s="919">
        <f>('Series 2700 Design'!H220)</f>
        <v>0</v>
      </c>
      <c r="J220" s="925"/>
      <c r="K220" s="562" t="s">
        <v>30</v>
      </c>
      <c r="L220" s="919">
        <f>('Series 2700 Final'!H220)</f>
        <v>0</v>
      </c>
    </row>
    <row r="221" spans="1:12" x14ac:dyDescent="0.2">
      <c r="A221" s="909"/>
      <c r="B221" s="911"/>
      <c r="C221" s="925"/>
      <c r="D221" s="562"/>
      <c r="E221" s="812"/>
      <c r="F221" s="812"/>
      <c r="G221" s="812"/>
      <c r="H221" s="919"/>
      <c r="J221" s="925"/>
      <c r="K221" s="562"/>
      <c r="L221" s="919"/>
    </row>
    <row r="222" spans="1:12" ht="25.5" x14ac:dyDescent="0.2">
      <c r="A222" s="909" t="s">
        <v>3667</v>
      </c>
      <c r="B222" s="911" t="s">
        <v>3668</v>
      </c>
      <c r="C222" s="925"/>
      <c r="D222" s="562" t="s">
        <v>30</v>
      </c>
      <c r="E222" s="812">
        <v>168.23</v>
      </c>
      <c r="F222" s="812">
        <v>153.15</v>
      </c>
      <c r="G222" s="812">
        <v>153.15</v>
      </c>
      <c r="H222" s="919">
        <f>('Series 2700 Design'!H222)</f>
        <v>0</v>
      </c>
      <c r="J222" s="925"/>
      <c r="K222" s="562" t="s">
        <v>30</v>
      </c>
      <c r="L222" s="919">
        <f>('Series 2700 Final'!H222)</f>
        <v>0</v>
      </c>
    </row>
    <row r="223" spans="1:12" x14ac:dyDescent="0.2">
      <c r="A223" s="909"/>
      <c r="B223" s="911"/>
      <c r="C223" s="925"/>
      <c r="D223" s="562"/>
      <c r="E223" s="812"/>
      <c r="F223" s="812"/>
      <c r="G223" s="812"/>
      <c r="H223" s="919"/>
      <c r="J223" s="925"/>
      <c r="K223" s="562"/>
      <c r="L223" s="919"/>
    </row>
    <row r="224" spans="1:12" ht="25.5" x14ac:dyDescent="0.2">
      <c r="A224" s="909" t="s">
        <v>3669</v>
      </c>
      <c r="B224" s="911" t="s">
        <v>3670</v>
      </c>
      <c r="C224" s="925"/>
      <c r="D224" s="562" t="s">
        <v>30</v>
      </c>
      <c r="E224" s="812">
        <v>211.41</v>
      </c>
      <c r="F224" s="812">
        <v>192.77</v>
      </c>
      <c r="G224" s="812">
        <v>192.77</v>
      </c>
      <c r="H224" s="919">
        <f>('Series 2700 Design'!H224)</f>
        <v>0</v>
      </c>
      <c r="J224" s="925"/>
      <c r="K224" s="562" t="s">
        <v>30</v>
      </c>
      <c r="L224" s="919">
        <f>('Series 2700 Final'!H224)</f>
        <v>0</v>
      </c>
    </row>
    <row r="225" spans="1:12" x14ac:dyDescent="0.2">
      <c r="A225" s="909"/>
      <c r="B225" s="911"/>
      <c r="C225" s="925"/>
      <c r="D225" s="562"/>
      <c r="E225" s="812"/>
      <c r="F225" s="812"/>
      <c r="G225" s="812"/>
      <c r="H225" s="919"/>
      <c r="J225" s="925"/>
      <c r="K225" s="562"/>
      <c r="L225" s="919"/>
    </row>
    <row r="226" spans="1:12" ht="25.5" x14ac:dyDescent="0.2">
      <c r="A226" s="909" t="s">
        <v>3671</v>
      </c>
      <c r="B226" s="911" t="s">
        <v>3672</v>
      </c>
      <c r="C226" s="925"/>
      <c r="D226" s="562" t="s">
        <v>30</v>
      </c>
      <c r="E226" s="812">
        <v>245.7</v>
      </c>
      <c r="F226" s="812">
        <v>222.01</v>
      </c>
      <c r="G226" s="812">
        <v>222.01</v>
      </c>
      <c r="H226" s="919">
        <f>('Series 2700 Design'!H226)</f>
        <v>0</v>
      </c>
      <c r="J226" s="925"/>
      <c r="K226" s="562" t="s">
        <v>30</v>
      </c>
      <c r="L226" s="919">
        <f>('Series 2700 Final'!H226)</f>
        <v>0</v>
      </c>
    </row>
    <row r="227" spans="1:12" x14ac:dyDescent="0.2">
      <c r="A227" s="909"/>
      <c r="B227" s="911"/>
      <c r="C227" s="925"/>
      <c r="D227" s="562"/>
      <c r="E227" s="812"/>
      <c r="F227" s="812"/>
      <c r="G227" s="812"/>
      <c r="H227" s="919"/>
      <c r="J227" s="925"/>
      <c r="K227" s="562"/>
      <c r="L227" s="919"/>
    </row>
    <row r="228" spans="1:12" ht="38.25" x14ac:dyDescent="0.2">
      <c r="A228" s="909" t="s">
        <v>3673</v>
      </c>
      <c r="B228" s="911" t="s">
        <v>3674</v>
      </c>
      <c r="C228" s="925"/>
      <c r="D228" s="562" t="s">
        <v>30</v>
      </c>
      <c r="E228" s="812">
        <v>180.91</v>
      </c>
      <c r="F228" s="812">
        <v>131.16</v>
      </c>
      <c r="G228" s="812">
        <v>131.16</v>
      </c>
      <c r="H228" s="919">
        <f>('Series 2700 Design'!H228)</f>
        <v>0</v>
      </c>
      <c r="J228" s="925"/>
      <c r="K228" s="562" t="s">
        <v>30</v>
      </c>
      <c r="L228" s="919">
        <f>('Series 2700 Final'!H228)</f>
        <v>0</v>
      </c>
    </row>
    <row r="229" spans="1:12" x14ac:dyDescent="0.2">
      <c r="A229" s="909"/>
      <c r="B229" s="596"/>
      <c r="C229" s="486"/>
      <c r="D229" s="562"/>
      <c r="E229" s="812"/>
      <c r="F229" s="812"/>
      <c r="G229" s="812"/>
      <c r="H229" s="919"/>
      <c r="J229" s="486"/>
      <c r="K229" s="562"/>
      <c r="L229" s="919"/>
    </row>
    <row r="230" spans="1:12" ht="38.25" x14ac:dyDescent="0.2">
      <c r="A230" s="909" t="s">
        <v>3675</v>
      </c>
      <c r="B230" s="911" t="s">
        <v>3676</v>
      </c>
      <c r="C230" s="925"/>
      <c r="D230" s="562" t="s">
        <v>30</v>
      </c>
      <c r="E230" s="812">
        <v>209.18</v>
      </c>
      <c r="F230" s="812">
        <v>167.73</v>
      </c>
      <c r="G230" s="812">
        <v>167.73</v>
      </c>
      <c r="H230" s="919">
        <f>('Series 2700 Design'!H230)</f>
        <v>0</v>
      </c>
      <c r="J230" s="925"/>
      <c r="K230" s="562" t="s">
        <v>30</v>
      </c>
      <c r="L230" s="919">
        <f>('Series 2700 Final'!H230)</f>
        <v>0</v>
      </c>
    </row>
    <row r="231" spans="1:12" x14ac:dyDescent="0.2">
      <c r="A231" s="909"/>
      <c r="B231" s="911"/>
      <c r="C231" s="925"/>
      <c r="D231" s="562"/>
      <c r="E231" s="812"/>
      <c r="F231" s="812"/>
      <c r="G231" s="812"/>
      <c r="H231" s="919"/>
      <c r="J231" s="925"/>
      <c r="K231" s="562"/>
      <c r="L231" s="919"/>
    </row>
    <row r="232" spans="1:12" ht="38.25" x14ac:dyDescent="0.2">
      <c r="A232" s="909" t="s">
        <v>3677</v>
      </c>
      <c r="B232" s="911" t="s">
        <v>3678</v>
      </c>
      <c r="C232" s="925"/>
      <c r="D232" s="562" t="s">
        <v>30</v>
      </c>
      <c r="E232" s="812">
        <v>237.46</v>
      </c>
      <c r="F232" s="812">
        <v>206.38</v>
      </c>
      <c r="G232" s="812">
        <v>206.38</v>
      </c>
      <c r="H232" s="919">
        <f>('Series 2700 Design'!H232)</f>
        <v>0</v>
      </c>
      <c r="J232" s="925"/>
      <c r="K232" s="562" t="s">
        <v>30</v>
      </c>
      <c r="L232" s="919">
        <f>('Series 2700 Final'!H232)</f>
        <v>0</v>
      </c>
    </row>
    <row r="233" spans="1:12" x14ac:dyDescent="0.2">
      <c r="A233" s="909"/>
      <c r="B233" s="911"/>
      <c r="C233" s="925"/>
      <c r="D233" s="562"/>
      <c r="E233" s="812"/>
      <c r="F233" s="812"/>
      <c r="G233" s="812"/>
      <c r="H233" s="919"/>
      <c r="J233" s="925"/>
      <c r="K233" s="562"/>
      <c r="L233" s="919"/>
    </row>
    <row r="234" spans="1:12" ht="38.25" x14ac:dyDescent="0.2">
      <c r="A234" s="909" t="s">
        <v>3679</v>
      </c>
      <c r="B234" s="911" t="s">
        <v>3680</v>
      </c>
      <c r="C234" s="925"/>
      <c r="D234" s="562" t="s">
        <v>30</v>
      </c>
      <c r="E234" s="812">
        <v>327.98</v>
      </c>
      <c r="F234" s="812">
        <v>285.35000000000002</v>
      </c>
      <c r="G234" s="812">
        <v>285.35000000000002</v>
      </c>
      <c r="H234" s="919">
        <f>('Series 2700 Design'!H234)</f>
        <v>0</v>
      </c>
      <c r="J234" s="925"/>
      <c r="K234" s="562" t="s">
        <v>30</v>
      </c>
      <c r="L234" s="919">
        <f>('Series 2700 Final'!H234)</f>
        <v>0</v>
      </c>
    </row>
    <row r="235" spans="1:12" x14ac:dyDescent="0.2">
      <c r="A235" s="909"/>
      <c r="B235" s="911"/>
      <c r="C235" s="925"/>
      <c r="D235" s="562"/>
      <c r="E235" s="812"/>
      <c r="F235" s="812"/>
      <c r="G235" s="812"/>
      <c r="H235" s="919"/>
      <c r="J235" s="925"/>
      <c r="K235" s="562"/>
      <c r="L235" s="919"/>
    </row>
    <row r="236" spans="1:12" ht="38.25" x14ac:dyDescent="0.2">
      <c r="A236" s="909" t="s">
        <v>3681</v>
      </c>
      <c r="B236" s="911" t="s">
        <v>3682</v>
      </c>
      <c r="C236" s="925"/>
      <c r="D236" s="562" t="s">
        <v>30</v>
      </c>
      <c r="E236" s="812">
        <v>369.91</v>
      </c>
      <c r="F236" s="812">
        <v>327.27999999999997</v>
      </c>
      <c r="G236" s="812">
        <v>327.27999999999997</v>
      </c>
      <c r="H236" s="919">
        <f>('Series 2700 Design'!H236)</f>
        <v>0</v>
      </c>
      <c r="J236" s="925"/>
      <c r="K236" s="562" t="s">
        <v>30</v>
      </c>
      <c r="L236" s="919">
        <f>('Series 2700 Final'!H236)</f>
        <v>0</v>
      </c>
    </row>
    <row r="237" spans="1:12" x14ac:dyDescent="0.2">
      <c r="A237" s="909"/>
      <c r="B237" s="911"/>
      <c r="C237" s="925"/>
      <c r="D237" s="562"/>
      <c r="E237" s="812"/>
      <c r="F237" s="812"/>
      <c r="G237" s="812"/>
      <c r="H237" s="919"/>
      <c r="J237" s="925"/>
      <c r="K237" s="562"/>
      <c r="L237" s="919"/>
    </row>
    <row r="238" spans="1:12" x14ac:dyDescent="0.2">
      <c r="A238" s="907"/>
      <c r="B238" s="586" t="s">
        <v>3683</v>
      </c>
      <c r="C238" s="924"/>
      <c r="D238" s="587"/>
      <c r="E238" s="635" t="s">
        <v>803</v>
      </c>
      <c r="F238" s="589" t="s">
        <v>804</v>
      </c>
      <c r="G238" s="635" t="s">
        <v>486</v>
      </c>
      <c r="H238" s="920"/>
      <c r="J238" s="924"/>
      <c r="K238" s="587"/>
      <c r="L238" s="920"/>
    </row>
    <row r="239" spans="1:12" x14ac:dyDescent="0.2">
      <c r="A239" s="909"/>
      <c r="B239" s="597"/>
      <c r="C239" s="659"/>
      <c r="D239" s="562"/>
      <c r="E239" s="812"/>
      <c r="F239" s="812"/>
      <c r="G239" s="812"/>
      <c r="H239" s="919"/>
      <c r="J239" s="659"/>
      <c r="K239" s="562"/>
      <c r="L239" s="919"/>
    </row>
    <row r="240" spans="1:12" ht="25.5" x14ac:dyDescent="0.2">
      <c r="A240" s="909" t="s">
        <v>3684</v>
      </c>
      <c r="B240" s="911" t="s">
        <v>3685</v>
      </c>
      <c r="C240" s="925"/>
      <c r="D240" s="562" t="s">
        <v>30</v>
      </c>
      <c r="E240" s="812">
        <v>131.13</v>
      </c>
      <c r="F240" s="812">
        <v>112.47</v>
      </c>
      <c r="G240" s="812">
        <v>112.47</v>
      </c>
      <c r="H240" s="919">
        <f>('Series 2700 Design'!H240)</f>
        <v>0</v>
      </c>
      <c r="J240" s="925"/>
      <c r="K240" s="562" t="s">
        <v>30</v>
      </c>
      <c r="L240" s="919">
        <f>('Series 2700 Final'!H240)</f>
        <v>0</v>
      </c>
    </row>
    <row r="241" spans="1:12" x14ac:dyDescent="0.2">
      <c r="A241" s="909"/>
      <c r="B241" s="911"/>
      <c r="C241" s="925"/>
      <c r="D241" s="562"/>
      <c r="E241" s="812"/>
      <c r="F241" s="812"/>
      <c r="G241" s="812"/>
      <c r="H241" s="919"/>
      <c r="J241" s="925"/>
      <c r="K241" s="562"/>
      <c r="L241" s="919"/>
    </row>
    <row r="242" spans="1:12" ht="25.5" x14ac:dyDescent="0.2">
      <c r="A242" s="909" t="s">
        <v>3686</v>
      </c>
      <c r="B242" s="911" t="s">
        <v>3687</v>
      </c>
      <c r="C242" s="925"/>
      <c r="D242" s="562" t="s">
        <v>30</v>
      </c>
      <c r="E242" s="812">
        <v>158.59</v>
      </c>
      <c r="F242" s="812">
        <v>134.9</v>
      </c>
      <c r="G242" s="812">
        <v>134.9</v>
      </c>
      <c r="H242" s="919">
        <f>('Series 2700 Design'!H242)</f>
        <v>0</v>
      </c>
      <c r="J242" s="925"/>
      <c r="K242" s="562" t="s">
        <v>30</v>
      </c>
      <c r="L242" s="919">
        <f>('Series 2700 Final'!H242)</f>
        <v>0</v>
      </c>
    </row>
    <row r="243" spans="1:12" x14ac:dyDescent="0.2">
      <c r="A243" s="909"/>
      <c r="B243" s="911"/>
      <c r="C243" s="925"/>
      <c r="D243" s="562"/>
      <c r="E243" s="812"/>
      <c r="F243" s="812"/>
      <c r="G243" s="812"/>
      <c r="H243" s="919"/>
      <c r="J243" s="925"/>
      <c r="K243" s="562"/>
      <c r="L243" s="919"/>
    </row>
    <row r="244" spans="1:12" ht="25.5" x14ac:dyDescent="0.2">
      <c r="A244" s="909" t="s">
        <v>3688</v>
      </c>
      <c r="B244" s="911" t="s">
        <v>3689</v>
      </c>
      <c r="C244" s="925"/>
      <c r="D244" s="562" t="s">
        <v>30</v>
      </c>
      <c r="E244" s="812">
        <v>209.67</v>
      </c>
      <c r="F244" s="812">
        <v>178.58</v>
      </c>
      <c r="G244" s="812">
        <v>178.58</v>
      </c>
      <c r="H244" s="919">
        <f>('Series 2700 Design'!H244)</f>
        <v>0</v>
      </c>
      <c r="J244" s="925"/>
      <c r="K244" s="562" t="s">
        <v>30</v>
      </c>
      <c r="L244" s="919">
        <f>('Series 2700 Final'!H244)</f>
        <v>0</v>
      </c>
    </row>
    <row r="245" spans="1:12" x14ac:dyDescent="0.2">
      <c r="A245" s="909"/>
      <c r="B245" s="911"/>
      <c r="C245" s="925"/>
      <c r="D245" s="562"/>
      <c r="E245" s="812"/>
      <c r="F245" s="812"/>
      <c r="G245" s="812"/>
      <c r="H245" s="919"/>
      <c r="J245" s="925"/>
      <c r="K245" s="562"/>
      <c r="L245" s="919"/>
    </row>
    <row r="246" spans="1:12" ht="25.5" x14ac:dyDescent="0.2">
      <c r="A246" s="909" t="s">
        <v>3690</v>
      </c>
      <c r="B246" s="911" t="s">
        <v>3691</v>
      </c>
      <c r="C246" s="925"/>
      <c r="D246" s="562" t="s">
        <v>30</v>
      </c>
      <c r="E246" s="812">
        <v>315.31</v>
      </c>
      <c r="F246" s="812">
        <v>272.69</v>
      </c>
      <c r="G246" s="812">
        <v>272.69</v>
      </c>
      <c r="H246" s="919">
        <f>('Series 2700 Design'!H246)</f>
        <v>0</v>
      </c>
      <c r="J246" s="925"/>
      <c r="K246" s="562" t="s">
        <v>30</v>
      </c>
      <c r="L246" s="919">
        <f>('Series 2700 Final'!H246)</f>
        <v>0</v>
      </c>
    </row>
    <row r="247" spans="1:12" x14ac:dyDescent="0.2">
      <c r="A247" s="909"/>
      <c r="B247" s="911"/>
      <c r="C247" s="925"/>
      <c r="D247" s="562"/>
      <c r="E247" s="812"/>
      <c r="F247" s="812"/>
      <c r="G247" s="812"/>
      <c r="H247" s="919"/>
      <c r="J247" s="925"/>
      <c r="K247" s="562"/>
      <c r="L247" s="919"/>
    </row>
    <row r="248" spans="1:12" ht="25.5" x14ac:dyDescent="0.2">
      <c r="A248" s="909" t="s">
        <v>3692</v>
      </c>
      <c r="B248" s="911" t="s">
        <v>3693</v>
      </c>
      <c r="C248" s="925"/>
      <c r="D248" s="562" t="s">
        <v>30</v>
      </c>
      <c r="E248" s="812">
        <v>363.99</v>
      </c>
      <c r="F248" s="812">
        <v>301.82</v>
      </c>
      <c r="G248" s="812">
        <v>301.82</v>
      </c>
      <c r="H248" s="919">
        <f>('Series 2700 Design'!H248)</f>
        <v>0</v>
      </c>
      <c r="J248" s="925"/>
      <c r="K248" s="562" t="s">
        <v>30</v>
      </c>
      <c r="L248" s="919">
        <f>('Series 2700 Final'!H248)</f>
        <v>0</v>
      </c>
    </row>
    <row r="249" spans="1:12" x14ac:dyDescent="0.2">
      <c r="A249" s="909"/>
      <c r="B249" s="911"/>
      <c r="C249" s="925"/>
      <c r="D249" s="562"/>
      <c r="E249" s="812"/>
      <c r="F249" s="812"/>
      <c r="G249" s="812"/>
      <c r="H249" s="919"/>
      <c r="J249" s="925"/>
      <c r="K249" s="562"/>
      <c r="L249" s="919"/>
    </row>
    <row r="250" spans="1:12" ht="38.25" x14ac:dyDescent="0.2">
      <c r="A250" s="909" t="s">
        <v>3694</v>
      </c>
      <c r="B250" s="911" t="s">
        <v>3695</v>
      </c>
      <c r="C250" s="925"/>
      <c r="D250" s="562" t="s">
        <v>30</v>
      </c>
      <c r="E250" s="812">
        <v>149.82</v>
      </c>
      <c r="F250" s="812">
        <v>131.16</v>
      </c>
      <c r="G250" s="812">
        <v>131.16</v>
      </c>
      <c r="H250" s="919">
        <f>('Series 2700 Design'!H250)</f>
        <v>0</v>
      </c>
      <c r="J250" s="925"/>
      <c r="K250" s="562" t="s">
        <v>30</v>
      </c>
      <c r="L250" s="919">
        <f>('Series 2700 Final'!H250)</f>
        <v>0</v>
      </c>
    </row>
    <row r="251" spans="1:12" x14ac:dyDescent="0.2">
      <c r="A251" s="909"/>
      <c r="B251" s="911"/>
      <c r="C251" s="925"/>
      <c r="D251" s="562"/>
      <c r="E251" s="812"/>
      <c r="F251" s="812"/>
      <c r="G251" s="812"/>
      <c r="H251" s="919"/>
      <c r="J251" s="925"/>
      <c r="K251" s="562"/>
      <c r="L251" s="919"/>
    </row>
    <row r="252" spans="1:12" ht="38.25" x14ac:dyDescent="0.2">
      <c r="A252" s="909" t="s">
        <v>3696</v>
      </c>
      <c r="B252" s="911" t="s">
        <v>3697</v>
      </c>
      <c r="C252" s="925"/>
      <c r="D252" s="562" t="s">
        <v>30</v>
      </c>
      <c r="E252" s="812">
        <v>191.42</v>
      </c>
      <c r="F252" s="812">
        <v>167.73</v>
      </c>
      <c r="G252" s="812">
        <v>167.73</v>
      </c>
      <c r="H252" s="919">
        <f>('Series 2700 Design'!H252)</f>
        <v>0</v>
      </c>
      <c r="J252" s="925"/>
      <c r="K252" s="562" t="s">
        <v>30</v>
      </c>
      <c r="L252" s="919">
        <f>('Series 2700 Final'!H252)</f>
        <v>0</v>
      </c>
    </row>
    <row r="253" spans="1:12" x14ac:dyDescent="0.2">
      <c r="A253" s="909"/>
      <c r="B253" s="911"/>
      <c r="C253" s="925"/>
      <c r="D253" s="562"/>
      <c r="E253" s="812"/>
      <c r="F253" s="812"/>
      <c r="G253" s="812"/>
      <c r="H253" s="919"/>
      <c r="J253" s="925"/>
      <c r="K253" s="562"/>
      <c r="L253" s="919"/>
    </row>
    <row r="254" spans="1:12" ht="38.25" x14ac:dyDescent="0.2">
      <c r="A254" s="909" t="s">
        <v>3698</v>
      </c>
      <c r="B254" s="911" t="s">
        <v>3699</v>
      </c>
      <c r="C254" s="925"/>
      <c r="D254" s="562" t="s">
        <v>30</v>
      </c>
      <c r="E254" s="812">
        <v>237.46</v>
      </c>
      <c r="F254" s="812">
        <v>206.38</v>
      </c>
      <c r="G254" s="812">
        <v>206.38</v>
      </c>
      <c r="H254" s="919">
        <f>('Series 2700 Design'!H254)</f>
        <v>0</v>
      </c>
      <c r="J254" s="925"/>
      <c r="K254" s="562" t="s">
        <v>30</v>
      </c>
      <c r="L254" s="919">
        <f>('Series 2700 Final'!H254)</f>
        <v>0</v>
      </c>
    </row>
    <row r="255" spans="1:12" x14ac:dyDescent="0.2">
      <c r="A255" s="909"/>
      <c r="B255" s="911"/>
      <c r="C255" s="925"/>
      <c r="D255" s="562"/>
      <c r="E255" s="812"/>
      <c r="F255" s="812"/>
      <c r="G255" s="812"/>
      <c r="H255" s="919"/>
      <c r="J255" s="925"/>
      <c r="K255" s="562"/>
      <c r="L255" s="919"/>
    </row>
    <row r="256" spans="1:12" ht="38.25" x14ac:dyDescent="0.2">
      <c r="A256" s="909" t="s">
        <v>3700</v>
      </c>
      <c r="B256" s="911" t="s">
        <v>3701</v>
      </c>
      <c r="C256" s="925"/>
      <c r="D256" s="562" t="s">
        <v>30</v>
      </c>
      <c r="E256" s="812">
        <v>366.34</v>
      </c>
      <c r="F256" s="812">
        <v>323.70999999999998</v>
      </c>
      <c r="G256" s="812">
        <v>323.70999999999998</v>
      </c>
      <c r="H256" s="919">
        <f>('Series 2700 Design'!H256)</f>
        <v>0</v>
      </c>
      <c r="J256" s="925"/>
      <c r="K256" s="562" t="s">
        <v>30</v>
      </c>
      <c r="L256" s="919">
        <f>('Series 2700 Final'!H256)</f>
        <v>0</v>
      </c>
    </row>
    <row r="257" spans="1:12" x14ac:dyDescent="0.2">
      <c r="A257" s="909"/>
      <c r="B257" s="911"/>
      <c r="C257" s="925"/>
      <c r="D257" s="562"/>
      <c r="E257" s="812"/>
      <c r="F257" s="812"/>
      <c r="G257" s="812"/>
      <c r="H257" s="919"/>
      <c r="J257" s="925"/>
      <c r="K257" s="562"/>
      <c r="L257" s="919"/>
    </row>
    <row r="258" spans="1:12" ht="38.25" x14ac:dyDescent="0.2">
      <c r="A258" s="909" t="s">
        <v>3702</v>
      </c>
      <c r="B258" s="911" t="s">
        <v>3703</v>
      </c>
      <c r="C258" s="925"/>
      <c r="D258" s="562" t="s">
        <v>30</v>
      </c>
      <c r="E258" s="812">
        <v>426.39</v>
      </c>
      <c r="F258" s="812">
        <v>364.22</v>
      </c>
      <c r="G258" s="812">
        <v>364.22</v>
      </c>
      <c r="H258" s="919">
        <f>('Series 2700 Design'!H258)</f>
        <v>0</v>
      </c>
      <c r="J258" s="925"/>
      <c r="K258" s="562" t="s">
        <v>30</v>
      </c>
      <c r="L258" s="919">
        <f>('Series 2700 Final'!H258)</f>
        <v>0</v>
      </c>
    </row>
    <row r="259" spans="1:12" x14ac:dyDescent="0.2">
      <c r="A259" s="316"/>
      <c r="B259" s="558"/>
      <c r="C259" s="406"/>
      <c r="D259" s="562"/>
      <c r="E259" s="812"/>
      <c r="F259" s="812"/>
      <c r="G259" s="812"/>
      <c r="H259" s="919"/>
      <c r="J259" s="406"/>
      <c r="K259" s="562"/>
      <c r="L259" s="919"/>
    </row>
    <row r="260" spans="1:12" x14ac:dyDescent="0.2">
      <c r="A260" s="331"/>
      <c r="B260" s="586" t="s">
        <v>3704</v>
      </c>
      <c r="C260" s="484"/>
      <c r="D260" s="587"/>
      <c r="E260" s="587"/>
      <c r="F260" s="587"/>
      <c r="G260" s="587"/>
      <c r="H260" s="921"/>
      <c r="J260" s="484"/>
      <c r="K260" s="587"/>
      <c r="L260" s="921"/>
    </row>
    <row r="261" spans="1:12" x14ac:dyDescent="0.2">
      <c r="A261" s="562"/>
      <c r="B261" s="597"/>
      <c r="C261" s="659"/>
      <c r="D261" s="562"/>
      <c r="E261" s="652"/>
      <c r="F261" s="652"/>
      <c r="G261" s="652"/>
      <c r="H261" s="919"/>
      <c r="J261" s="659"/>
      <c r="K261" s="562"/>
      <c r="L261" s="919"/>
    </row>
    <row r="262" spans="1:12" x14ac:dyDescent="0.2">
      <c r="A262" s="907"/>
      <c r="B262" s="586" t="s">
        <v>3468</v>
      </c>
      <c r="C262" s="924"/>
      <c r="D262" s="587"/>
      <c r="E262" s="635" t="s">
        <v>803</v>
      </c>
      <c r="F262" s="589" t="s">
        <v>804</v>
      </c>
      <c r="G262" s="635" t="s">
        <v>486</v>
      </c>
      <c r="H262" s="920"/>
      <c r="J262" s="924"/>
      <c r="K262" s="587"/>
      <c r="L262" s="920"/>
    </row>
    <row r="263" spans="1:12" x14ac:dyDescent="0.2">
      <c r="A263" s="909"/>
      <c r="B263" s="911"/>
      <c r="C263" s="925"/>
      <c r="D263" s="562"/>
      <c r="E263" s="812"/>
      <c r="F263" s="812"/>
      <c r="G263" s="812"/>
      <c r="H263" s="919"/>
      <c r="J263" s="925"/>
      <c r="K263" s="562"/>
      <c r="L263" s="919"/>
    </row>
    <row r="264" spans="1:12" ht="25.5" x14ac:dyDescent="0.2">
      <c r="A264" s="909" t="s">
        <v>3705</v>
      </c>
      <c r="B264" s="558" t="s">
        <v>3706</v>
      </c>
      <c r="C264" s="925"/>
      <c r="D264" s="562" t="s">
        <v>30</v>
      </c>
      <c r="E264" s="812">
        <v>95.49</v>
      </c>
      <c r="F264" s="812">
        <v>83.05</v>
      </c>
      <c r="G264" s="812">
        <v>83.05</v>
      </c>
      <c r="H264" s="919">
        <f>('Series 2700 Design'!H264)</f>
        <v>0</v>
      </c>
      <c r="J264" s="925"/>
      <c r="K264" s="562" t="s">
        <v>30</v>
      </c>
      <c r="L264" s="919">
        <f>('Series 2700 Final'!H264)</f>
        <v>0</v>
      </c>
    </row>
    <row r="265" spans="1:12" x14ac:dyDescent="0.2">
      <c r="A265" s="909"/>
      <c r="B265" s="911"/>
      <c r="C265" s="925"/>
      <c r="D265" s="562"/>
      <c r="E265" s="812"/>
      <c r="F265" s="812"/>
      <c r="G265" s="812"/>
      <c r="H265" s="919"/>
      <c r="J265" s="925"/>
      <c r="K265" s="562"/>
      <c r="L265" s="919"/>
    </row>
    <row r="266" spans="1:12" ht="38.25" x14ac:dyDescent="0.2">
      <c r="A266" s="909" t="s">
        <v>3707</v>
      </c>
      <c r="B266" s="911" t="s">
        <v>3708</v>
      </c>
      <c r="C266" s="925"/>
      <c r="D266" s="562" t="s">
        <v>30</v>
      </c>
      <c r="E266" s="812">
        <v>113</v>
      </c>
      <c r="F266" s="812">
        <v>102.57</v>
      </c>
      <c r="G266" s="812">
        <v>102.57</v>
      </c>
      <c r="H266" s="919">
        <f>('Series 2700 Design'!H266)</f>
        <v>0</v>
      </c>
      <c r="J266" s="925"/>
      <c r="K266" s="562" t="s">
        <v>30</v>
      </c>
      <c r="L266" s="919">
        <f>('Series 2700 Final'!H266)</f>
        <v>0</v>
      </c>
    </row>
    <row r="267" spans="1:12" x14ac:dyDescent="0.2">
      <c r="A267" s="909"/>
      <c r="B267" s="911"/>
      <c r="C267" s="925"/>
      <c r="D267" s="562"/>
      <c r="E267" s="812"/>
      <c r="F267" s="812"/>
      <c r="G267" s="812"/>
      <c r="H267" s="919"/>
      <c r="J267" s="925"/>
      <c r="K267" s="562"/>
      <c r="L267" s="919"/>
    </row>
    <row r="268" spans="1:12" ht="38.25" x14ac:dyDescent="0.2">
      <c r="A268" s="909" t="s">
        <v>3709</v>
      </c>
      <c r="B268" s="911" t="s">
        <v>3710</v>
      </c>
      <c r="C268" s="925"/>
      <c r="D268" s="562" t="s">
        <v>30</v>
      </c>
      <c r="E268" s="812">
        <v>139.94999999999999</v>
      </c>
      <c r="F268" s="812">
        <v>124.87</v>
      </c>
      <c r="G268" s="812">
        <v>124.87</v>
      </c>
      <c r="H268" s="919">
        <f>('Series 2700 Design'!H268)</f>
        <v>0</v>
      </c>
      <c r="J268" s="925"/>
      <c r="K268" s="562" t="s">
        <v>30</v>
      </c>
      <c r="L268" s="919">
        <f>('Series 2700 Final'!H268)</f>
        <v>0</v>
      </c>
    </row>
    <row r="269" spans="1:12" x14ac:dyDescent="0.2">
      <c r="A269" s="909"/>
      <c r="B269" s="911"/>
      <c r="C269" s="925"/>
      <c r="D269" s="562"/>
      <c r="E269" s="812"/>
      <c r="F269" s="812"/>
      <c r="G269" s="812"/>
      <c r="H269" s="919"/>
      <c r="J269" s="925"/>
      <c r="K269" s="562"/>
      <c r="L269" s="919"/>
    </row>
    <row r="270" spans="1:12" ht="38.25" x14ac:dyDescent="0.2">
      <c r="A270" s="909" t="s">
        <v>3711</v>
      </c>
      <c r="B270" s="911" t="s">
        <v>3712</v>
      </c>
      <c r="C270" s="925"/>
      <c r="D270" s="562" t="s">
        <v>30</v>
      </c>
      <c r="E270" s="812">
        <v>101.14</v>
      </c>
      <c r="F270" s="812">
        <v>90.71</v>
      </c>
      <c r="G270" s="812">
        <v>90.71</v>
      </c>
      <c r="H270" s="919">
        <f>('Series 2700 Design'!H270)</f>
        <v>0</v>
      </c>
      <c r="J270" s="925"/>
      <c r="K270" s="562" t="s">
        <v>30</v>
      </c>
      <c r="L270" s="919">
        <f>('Series 2700 Final'!H270)</f>
        <v>0</v>
      </c>
    </row>
    <row r="271" spans="1:12" x14ac:dyDescent="0.2">
      <c r="A271" s="909"/>
      <c r="B271" s="911"/>
      <c r="C271" s="925"/>
      <c r="D271" s="562"/>
      <c r="E271" s="812"/>
      <c r="F271" s="812"/>
      <c r="G271" s="812"/>
      <c r="H271" s="919"/>
      <c r="J271" s="925"/>
      <c r="K271" s="562"/>
      <c r="L271" s="919"/>
    </row>
    <row r="272" spans="1:12" ht="38.25" x14ac:dyDescent="0.2">
      <c r="A272" s="909" t="s">
        <v>3713</v>
      </c>
      <c r="B272" s="912" t="s">
        <v>3714</v>
      </c>
      <c r="C272" s="925"/>
      <c r="D272" s="562" t="s">
        <v>30</v>
      </c>
      <c r="E272" s="812">
        <v>119.79</v>
      </c>
      <c r="F272" s="812">
        <v>107.35</v>
      </c>
      <c r="G272" s="812">
        <v>107.35</v>
      </c>
      <c r="H272" s="919">
        <f>('Series 2700 Design'!H272)</f>
        <v>0</v>
      </c>
      <c r="J272" s="925"/>
      <c r="K272" s="562" t="s">
        <v>30</v>
      </c>
      <c r="L272" s="919">
        <f>('Series 2700 Final'!H272)</f>
        <v>0</v>
      </c>
    </row>
    <row r="273" spans="1:12" x14ac:dyDescent="0.2">
      <c r="A273" s="909"/>
      <c r="B273" s="911"/>
      <c r="C273" s="925"/>
      <c r="D273" s="562"/>
      <c r="E273" s="812"/>
      <c r="F273" s="812"/>
      <c r="G273" s="812"/>
      <c r="H273" s="919"/>
      <c r="J273" s="925"/>
      <c r="K273" s="562"/>
      <c r="L273" s="919"/>
    </row>
    <row r="274" spans="1:12" ht="38.25" x14ac:dyDescent="0.2">
      <c r="A274" s="909" t="s">
        <v>3715</v>
      </c>
      <c r="B274" s="912" t="s">
        <v>3716</v>
      </c>
      <c r="C274" s="925"/>
      <c r="D274" s="562" t="s">
        <v>30</v>
      </c>
      <c r="E274" s="812">
        <v>159.9</v>
      </c>
      <c r="F274" s="812">
        <v>141.24</v>
      </c>
      <c r="G274" s="812">
        <v>141.24</v>
      </c>
      <c r="H274" s="919">
        <f>('Series 2700 Design'!H274)</f>
        <v>0</v>
      </c>
      <c r="J274" s="925"/>
      <c r="K274" s="562" t="s">
        <v>30</v>
      </c>
      <c r="L274" s="919">
        <f>('Series 2700 Final'!H274)</f>
        <v>0</v>
      </c>
    </row>
    <row r="275" spans="1:12" x14ac:dyDescent="0.2">
      <c r="A275" s="909"/>
      <c r="B275" s="911"/>
      <c r="C275" s="925"/>
      <c r="D275" s="562"/>
      <c r="E275" s="812"/>
      <c r="F275" s="812"/>
      <c r="G275" s="812"/>
      <c r="H275" s="919"/>
      <c r="J275" s="925"/>
      <c r="K275" s="562"/>
      <c r="L275" s="919"/>
    </row>
    <row r="276" spans="1:12" x14ac:dyDescent="0.2">
      <c r="A276" s="907"/>
      <c r="B276" s="586" t="s">
        <v>3481</v>
      </c>
      <c r="C276" s="924"/>
      <c r="D276" s="587"/>
      <c r="E276" s="635" t="s">
        <v>803</v>
      </c>
      <c r="F276" s="589" t="s">
        <v>804</v>
      </c>
      <c r="G276" s="635" t="s">
        <v>486</v>
      </c>
      <c r="H276" s="920"/>
      <c r="J276" s="924"/>
      <c r="K276" s="587"/>
      <c r="L276" s="920"/>
    </row>
    <row r="277" spans="1:12" x14ac:dyDescent="0.2">
      <c r="A277" s="909"/>
      <c r="B277" s="596"/>
      <c r="C277" s="925"/>
      <c r="D277" s="562"/>
      <c r="E277" s="812"/>
      <c r="F277" s="812"/>
      <c r="G277" s="812"/>
      <c r="H277" s="919"/>
      <c r="J277" s="925"/>
      <c r="K277" s="562"/>
      <c r="L277" s="919"/>
    </row>
    <row r="278" spans="1:12" ht="25.5" x14ac:dyDescent="0.2">
      <c r="A278" s="909" t="s">
        <v>3717</v>
      </c>
      <c r="B278" s="912" t="s">
        <v>3718</v>
      </c>
      <c r="C278" s="926"/>
      <c r="D278" s="906" t="s">
        <v>30</v>
      </c>
      <c r="E278" s="812">
        <v>126.58</v>
      </c>
      <c r="F278" s="812">
        <v>107.93</v>
      </c>
      <c r="G278" s="812">
        <v>107.93</v>
      </c>
      <c r="H278" s="919">
        <f>('Series 2700 Design'!H278)</f>
        <v>0</v>
      </c>
      <c r="J278" s="926"/>
      <c r="K278" s="906" t="s">
        <v>30</v>
      </c>
      <c r="L278" s="919">
        <f>('Series 2700 Final'!H278)</f>
        <v>0</v>
      </c>
    </row>
    <row r="279" spans="1:12" x14ac:dyDescent="0.2">
      <c r="A279" s="909"/>
      <c r="B279" s="912"/>
      <c r="C279" s="926"/>
      <c r="D279" s="906"/>
      <c r="E279" s="812"/>
      <c r="F279" s="812"/>
      <c r="G279" s="812"/>
      <c r="H279" s="919"/>
      <c r="J279" s="926"/>
      <c r="K279" s="906"/>
      <c r="L279" s="919"/>
    </row>
    <row r="280" spans="1:12" ht="38.25" x14ac:dyDescent="0.2">
      <c r="A280" s="909" t="s">
        <v>3719</v>
      </c>
      <c r="B280" s="912" t="s">
        <v>3720</v>
      </c>
      <c r="C280" s="926"/>
      <c r="D280" s="562" t="s">
        <v>30</v>
      </c>
      <c r="E280" s="812">
        <v>151.77000000000001</v>
      </c>
      <c r="F280" s="812">
        <v>128.08000000000001</v>
      </c>
      <c r="G280" s="812">
        <v>128.08000000000001</v>
      </c>
      <c r="H280" s="919">
        <f>('Series 2700 Design'!H280)</f>
        <v>0</v>
      </c>
      <c r="J280" s="926"/>
      <c r="K280" s="562" t="s">
        <v>30</v>
      </c>
      <c r="L280" s="919">
        <f>('Series 2700 Final'!H280)</f>
        <v>0</v>
      </c>
    </row>
    <row r="281" spans="1:12" x14ac:dyDescent="0.2">
      <c r="A281" s="909"/>
      <c r="B281" s="912"/>
      <c r="C281" s="926"/>
      <c r="D281" s="906"/>
      <c r="E281" s="812"/>
      <c r="F281" s="812"/>
      <c r="G281" s="812"/>
      <c r="H281" s="919"/>
      <c r="J281" s="926"/>
      <c r="K281" s="906"/>
      <c r="L281" s="919"/>
    </row>
    <row r="282" spans="1:12" ht="38.25" x14ac:dyDescent="0.2">
      <c r="A282" s="909" t="s">
        <v>3721</v>
      </c>
      <c r="B282" s="912" t="s">
        <v>3722</v>
      </c>
      <c r="C282" s="926"/>
      <c r="D282" s="562" t="s">
        <v>30</v>
      </c>
      <c r="E282" s="812">
        <v>181.39</v>
      </c>
      <c r="F282" s="812">
        <v>150.31</v>
      </c>
      <c r="G282" s="812">
        <v>150.31</v>
      </c>
      <c r="H282" s="919">
        <f>('Series 2700 Design'!H282)</f>
        <v>0</v>
      </c>
      <c r="J282" s="926"/>
      <c r="K282" s="562" t="s">
        <v>30</v>
      </c>
      <c r="L282" s="919">
        <f>('Series 2700 Final'!H282)</f>
        <v>0</v>
      </c>
    </row>
    <row r="283" spans="1:12" x14ac:dyDescent="0.2">
      <c r="A283" s="909"/>
      <c r="B283" s="912"/>
      <c r="C283" s="926"/>
      <c r="D283" s="906"/>
      <c r="E283" s="812"/>
      <c r="F283" s="812"/>
      <c r="G283" s="812"/>
      <c r="H283" s="919"/>
      <c r="J283" s="926"/>
      <c r="K283" s="906"/>
      <c r="L283" s="919"/>
    </row>
    <row r="284" spans="1:12" ht="38.25" x14ac:dyDescent="0.2">
      <c r="A284" s="909" t="s">
        <v>3723</v>
      </c>
      <c r="B284" s="912" t="s">
        <v>3724</v>
      </c>
      <c r="C284" s="926"/>
      <c r="D284" s="562" t="s">
        <v>30</v>
      </c>
      <c r="E284" s="812">
        <v>136.16999999999999</v>
      </c>
      <c r="F284" s="812">
        <v>117.52</v>
      </c>
      <c r="G284" s="812">
        <v>117.52</v>
      </c>
      <c r="H284" s="919">
        <f>('Series 2700 Design'!H284)</f>
        <v>0</v>
      </c>
      <c r="J284" s="926"/>
      <c r="K284" s="562" t="s">
        <v>30</v>
      </c>
      <c r="L284" s="919">
        <f>('Series 2700 Final'!H284)</f>
        <v>0</v>
      </c>
    </row>
    <row r="285" spans="1:12" x14ac:dyDescent="0.2">
      <c r="A285" s="909"/>
      <c r="B285" s="912"/>
      <c r="C285" s="926"/>
      <c r="D285" s="906"/>
      <c r="E285" s="812"/>
      <c r="F285" s="812"/>
      <c r="G285" s="812"/>
      <c r="H285" s="919"/>
      <c r="J285" s="926"/>
      <c r="K285" s="906"/>
      <c r="L285" s="919"/>
    </row>
    <row r="286" spans="1:12" ht="38.25" x14ac:dyDescent="0.2">
      <c r="A286" s="909" t="s">
        <v>3725</v>
      </c>
      <c r="B286" s="912" t="s">
        <v>3726</v>
      </c>
      <c r="C286" s="926"/>
      <c r="D286" s="562" t="s">
        <v>30</v>
      </c>
      <c r="E286" s="812">
        <v>161.35</v>
      </c>
      <c r="F286" s="812">
        <v>137.66999999999999</v>
      </c>
      <c r="G286" s="812">
        <v>137.66999999999999</v>
      </c>
      <c r="H286" s="919">
        <f>('Series 2700 Design'!H286)</f>
        <v>0</v>
      </c>
      <c r="J286" s="926"/>
      <c r="K286" s="562" t="s">
        <v>30</v>
      </c>
      <c r="L286" s="919">
        <f>('Series 2700 Final'!H286)</f>
        <v>0</v>
      </c>
    </row>
    <row r="287" spans="1:12" x14ac:dyDescent="0.2">
      <c r="A287" s="909"/>
      <c r="B287" s="912"/>
      <c r="C287" s="926"/>
      <c r="D287" s="906"/>
      <c r="E287" s="812"/>
      <c r="F287" s="812"/>
      <c r="G287" s="812"/>
      <c r="H287" s="919"/>
      <c r="J287" s="926"/>
      <c r="K287" s="906"/>
      <c r="L287" s="919"/>
    </row>
    <row r="288" spans="1:12" ht="38.25" x14ac:dyDescent="0.2">
      <c r="A288" s="909" t="s">
        <v>3727</v>
      </c>
      <c r="B288" s="912" t="s">
        <v>3728</v>
      </c>
      <c r="C288" s="926"/>
      <c r="D288" s="562" t="s">
        <v>30</v>
      </c>
      <c r="E288" s="812">
        <v>190.99</v>
      </c>
      <c r="F288" s="812">
        <v>159.9</v>
      </c>
      <c r="G288" s="812">
        <v>159.9</v>
      </c>
      <c r="H288" s="919">
        <f>('Series 2700 Design'!H288)</f>
        <v>0</v>
      </c>
      <c r="J288" s="926"/>
      <c r="K288" s="562" t="s">
        <v>30</v>
      </c>
      <c r="L288" s="919">
        <f>('Series 2700 Final'!H288)</f>
        <v>0</v>
      </c>
    </row>
    <row r="289" spans="1:12" x14ac:dyDescent="0.2">
      <c r="A289" s="909"/>
      <c r="B289" s="911"/>
      <c r="C289" s="925"/>
      <c r="D289" s="562"/>
      <c r="E289" s="812"/>
      <c r="F289" s="812"/>
      <c r="G289" s="812"/>
      <c r="H289" s="919"/>
      <c r="J289" s="925"/>
      <c r="K289" s="562"/>
      <c r="L289" s="919"/>
    </row>
    <row r="290" spans="1:12" x14ac:dyDescent="0.2">
      <c r="A290" s="907"/>
      <c r="B290" s="586" t="s">
        <v>3494</v>
      </c>
      <c r="C290" s="924"/>
      <c r="D290" s="587"/>
      <c r="E290" s="635" t="s">
        <v>803</v>
      </c>
      <c r="F290" s="589" t="s">
        <v>804</v>
      </c>
      <c r="G290" s="635" t="s">
        <v>486</v>
      </c>
      <c r="H290" s="920"/>
      <c r="J290" s="924"/>
      <c r="K290" s="587"/>
      <c r="L290" s="920"/>
    </row>
    <row r="291" spans="1:12" x14ac:dyDescent="0.2">
      <c r="A291" s="909"/>
      <c r="B291" s="596"/>
      <c r="C291" s="925"/>
      <c r="D291" s="562"/>
      <c r="E291" s="812"/>
      <c r="F291" s="812"/>
      <c r="G291" s="812"/>
      <c r="H291" s="919"/>
      <c r="J291" s="925"/>
      <c r="K291" s="562"/>
      <c r="L291" s="919"/>
    </row>
    <row r="292" spans="1:12" ht="25.5" x14ac:dyDescent="0.2">
      <c r="A292" s="909" t="s">
        <v>3729</v>
      </c>
      <c r="B292" s="911" t="s">
        <v>3730</v>
      </c>
      <c r="C292" s="925"/>
      <c r="D292" s="562" t="s">
        <v>30</v>
      </c>
      <c r="E292" s="812">
        <v>90.71</v>
      </c>
      <c r="F292" s="812">
        <v>83.05</v>
      </c>
      <c r="G292" s="812">
        <v>83.05</v>
      </c>
      <c r="H292" s="919">
        <f>('Series 2700 Design'!H292)</f>
        <v>0</v>
      </c>
      <c r="J292" s="925"/>
      <c r="K292" s="562" t="s">
        <v>30</v>
      </c>
      <c r="L292" s="919">
        <f>('Series 2700 Final'!H292)</f>
        <v>0</v>
      </c>
    </row>
    <row r="293" spans="1:12" x14ac:dyDescent="0.2">
      <c r="A293" s="909"/>
      <c r="B293" s="596"/>
      <c r="C293" s="486"/>
      <c r="D293" s="562"/>
      <c r="E293" s="812"/>
      <c r="F293" s="812"/>
      <c r="G293" s="812"/>
      <c r="H293" s="919"/>
      <c r="J293" s="486"/>
      <c r="K293" s="562"/>
      <c r="L293" s="919"/>
    </row>
    <row r="294" spans="1:12" ht="25.5" x14ac:dyDescent="0.2">
      <c r="A294" s="909" t="s">
        <v>3731</v>
      </c>
      <c r="B294" s="911" t="s">
        <v>3732</v>
      </c>
      <c r="C294" s="925"/>
      <c r="D294" s="562" t="s">
        <v>30</v>
      </c>
      <c r="E294" s="812">
        <v>113</v>
      </c>
      <c r="F294" s="812">
        <v>102.57</v>
      </c>
      <c r="G294" s="812">
        <v>102.57</v>
      </c>
      <c r="H294" s="919">
        <f>('Series 2700 Design'!H294)</f>
        <v>0</v>
      </c>
      <c r="J294" s="925"/>
      <c r="K294" s="562" t="s">
        <v>30</v>
      </c>
      <c r="L294" s="919">
        <f>('Series 2700 Final'!H294)</f>
        <v>0</v>
      </c>
    </row>
    <row r="295" spans="1:12" x14ac:dyDescent="0.2">
      <c r="A295" s="909"/>
      <c r="B295" s="911"/>
      <c r="C295" s="925"/>
      <c r="D295" s="562"/>
      <c r="E295" s="812"/>
      <c r="F295" s="812"/>
      <c r="G295" s="812"/>
      <c r="H295" s="919"/>
      <c r="J295" s="925"/>
      <c r="K295" s="562"/>
      <c r="L295" s="919"/>
    </row>
    <row r="296" spans="1:12" ht="25.5" x14ac:dyDescent="0.2">
      <c r="A296" s="909" t="s">
        <v>3733</v>
      </c>
      <c r="B296" s="911" t="s">
        <v>3734</v>
      </c>
      <c r="C296" s="925"/>
      <c r="D296" s="562" t="s">
        <v>30</v>
      </c>
      <c r="E296" s="812">
        <v>124.87</v>
      </c>
      <c r="F296" s="812">
        <v>124.87</v>
      </c>
      <c r="G296" s="812">
        <v>124.87</v>
      </c>
      <c r="H296" s="919">
        <f>('Series 2700 Design'!H296)</f>
        <v>0</v>
      </c>
      <c r="J296" s="925"/>
      <c r="K296" s="562" t="s">
        <v>30</v>
      </c>
      <c r="L296" s="919">
        <f>('Series 2700 Final'!H296)</f>
        <v>0</v>
      </c>
    </row>
    <row r="297" spans="1:12" x14ac:dyDescent="0.2">
      <c r="A297" s="909"/>
      <c r="B297" s="911"/>
      <c r="C297" s="925"/>
      <c r="D297" s="562"/>
      <c r="E297" s="812"/>
      <c r="F297" s="812"/>
      <c r="G297" s="812"/>
      <c r="H297" s="919"/>
      <c r="J297" s="925"/>
      <c r="K297" s="562"/>
      <c r="L297" s="919"/>
    </row>
    <row r="298" spans="1:12" ht="25.5" x14ac:dyDescent="0.2">
      <c r="A298" s="909" t="s">
        <v>3735</v>
      </c>
      <c r="B298" s="911" t="s">
        <v>3736</v>
      </c>
      <c r="C298" s="925"/>
      <c r="D298" s="562" t="s">
        <v>30</v>
      </c>
      <c r="E298" s="812">
        <v>185.9</v>
      </c>
      <c r="F298" s="812">
        <v>167.25</v>
      </c>
      <c r="G298" s="812">
        <v>167.25</v>
      </c>
      <c r="H298" s="919">
        <f>('Series 2700 Design'!H298)</f>
        <v>0</v>
      </c>
      <c r="J298" s="925"/>
      <c r="K298" s="562" t="s">
        <v>30</v>
      </c>
      <c r="L298" s="919">
        <f>('Series 2700 Final'!H298)</f>
        <v>0</v>
      </c>
    </row>
    <row r="299" spans="1:12" x14ac:dyDescent="0.2">
      <c r="A299" s="909"/>
      <c r="B299" s="911"/>
      <c r="C299" s="925"/>
      <c r="D299" s="562"/>
      <c r="E299" s="812"/>
      <c r="F299" s="812"/>
      <c r="G299" s="812"/>
      <c r="H299" s="919"/>
      <c r="J299" s="925"/>
      <c r="K299" s="562"/>
      <c r="L299" s="919"/>
    </row>
    <row r="300" spans="1:12" ht="25.5" x14ac:dyDescent="0.2">
      <c r="A300" s="909" t="s">
        <v>3737</v>
      </c>
      <c r="B300" s="911" t="s">
        <v>3738</v>
      </c>
      <c r="C300" s="925"/>
      <c r="D300" s="562" t="s">
        <v>30</v>
      </c>
      <c r="E300" s="812">
        <v>214.5</v>
      </c>
      <c r="F300" s="812">
        <v>190.82</v>
      </c>
      <c r="G300" s="812">
        <v>190.82</v>
      </c>
      <c r="H300" s="919">
        <f>('Series 2700 Design'!H300)</f>
        <v>0</v>
      </c>
      <c r="J300" s="925"/>
      <c r="K300" s="562" t="s">
        <v>30</v>
      </c>
      <c r="L300" s="919">
        <f>('Series 2700 Final'!H300)</f>
        <v>0</v>
      </c>
    </row>
    <row r="301" spans="1:12" x14ac:dyDescent="0.2">
      <c r="A301" s="909"/>
      <c r="B301" s="911"/>
      <c r="C301" s="925"/>
      <c r="D301" s="562"/>
      <c r="E301" s="812"/>
      <c r="F301" s="812"/>
      <c r="G301" s="812"/>
      <c r="H301" s="919"/>
      <c r="J301" s="925"/>
      <c r="K301" s="562"/>
      <c r="L301" s="919"/>
    </row>
    <row r="302" spans="1:12" ht="25.5" x14ac:dyDescent="0.2">
      <c r="A302" s="909" t="s">
        <v>3739</v>
      </c>
      <c r="B302" s="911" t="s">
        <v>3740</v>
      </c>
      <c r="C302" s="925"/>
      <c r="D302" s="562" t="s">
        <v>30</v>
      </c>
      <c r="E302" s="812">
        <v>101.14</v>
      </c>
      <c r="F302" s="812">
        <v>90.71</v>
      </c>
      <c r="G302" s="812">
        <v>90.71</v>
      </c>
      <c r="H302" s="919">
        <f>('Series 2700 Design'!H302)</f>
        <v>0</v>
      </c>
      <c r="J302" s="925"/>
      <c r="K302" s="562" t="s">
        <v>30</v>
      </c>
      <c r="L302" s="919">
        <f>('Series 2700 Final'!H302)</f>
        <v>0</v>
      </c>
    </row>
    <row r="303" spans="1:12" x14ac:dyDescent="0.2">
      <c r="A303" s="909"/>
      <c r="B303" s="596"/>
      <c r="C303" s="486"/>
      <c r="D303" s="562"/>
      <c r="E303" s="812"/>
      <c r="F303" s="812"/>
      <c r="G303" s="812"/>
      <c r="H303" s="919"/>
      <c r="J303" s="486"/>
      <c r="K303" s="562"/>
      <c r="L303" s="919"/>
    </row>
    <row r="304" spans="1:12" ht="38.25" x14ac:dyDescent="0.2">
      <c r="A304" s="909" t="s">
        <v>3741</v>
      </c>
      <c r="B304" s="911" t="s">
        <v>3742</v>
      </c>
      <c r="C304" s="925"/>
      <c r="D304" s="562" t="s">
        <v>30</v>
      </c>
      <c r="E304" s="812">
        <v>119.79</v>
      </c>
      <c r="F304" s="812">
        <v>107.35</v>
      </c>
      <c r="G304" s="812">
        <v>107.35</v>
      </c>
      <c r="H304" s="919">
        <f>('Series 2700 Design'!H304)</f>
        <v>0</v>
      </c>
      <c r="J304" s="925"/>
      <c r="K304" s="562" t="s">
        <v>30</v>
      </c>
      <c r="L304" s="919">
        <f>('Series 2700 Final'!H304)</f>
        <v>0</v>
      </c>
    </row>
    <row r="305" spans="1:12" x14ac:dyDescent="0.2">
      <c r="A305" s="909"/>
      <c r="B305" s="911"/>
      <c r="C305" s="925"/>
      <c r="D305" s="562"/>
      <c r="E305" s="812"/>
      <c r="F305" s="812"/>
      <c r="G305" s="812"/>
      <c r="H305" s="919"/>
      <c r="J305" s="925"/>
      <c r="K305" s="562"/>
      <c r="L305" s="919"/>
    </row>
    <row r="306" spans="1:12" ht="38.25" x14ac:dyDescent="0.2">
      <c r="A306" s="909" t="s">
        <v>3743</v>
      </c>
      <c r="B306" s="911" t="s">
        <v>3744</v>
      </c>
      <c r="C306" s="925"/>
      <c r="D306" s="562" t="s">
        <v>30</v>
      </c>
      <c r="E306" s="812">
        <v>159.9</v>
      </c>
      <c r="F306" s="812">
        <v>141.24</v>
      </c>
      <c r="G306" s="812">
        <v>141.24</v>
      </c>
      <c r="H306" s="919">
        <f>('Series 2700 Design'!H306)</f>
        <v>0</v>
      </c>
      <c r="J306" s="925"/>
      <c r="K306" s="562" t="s">
        <v>30</v>
      </c>
      <c r="L306" s="919">
        <f>('Series 2700 Final'!H306)</f>
        <v>0</v>
      </c>
    </row>
    <row r="307" spans="1:12" x14ac:dyDescent="0.2">
      <c r="A307" s="909"/>
      <c r="B307" s="911"/>
      <c r="C307" s="925"/>
      <c r="D307" s="562"/>
      <c r="E307" s="812"/>
      <c r="F307" s="812"/>
      <c r="G307" s="812"/>
      <c r="H307" s="919"/>
      <c r="J307" s="925"/>
      <c r="K307" s="562"/>
      <c r="L307" s="919"/>
    </row>
    <row r="308" spans="1:12" ht="38.25" x14ac:dyDescent="0.2">
      <c r="A308" s="909" t="s">
        <v>3745</v>
      </c>
      <c r="B308" s="911" t="s">
        <v>3746</v>
      </c>
      <c r="C308" s="925"/>
      <c r="D308" s="562" t="s">
        <v>30</v>
      </c>
      <c r="E308" s="812">
        <v>207.39</v>
      </c>
      <c r="F308" s="812">
        <v>176.31</v>
      </c>
      <c r="G308" s="812">
        <v>176.31</v>
      </c>
      <c r="H308" s="919">
        <f>('Series 2700 Design'!H308)</f>
        <v>0</v>
      </c>
      <c r="J308" s="925"/>
      <c r="K308" s="562" t="s">
        <v>30</v>
      </c>
      <c r="L308" s="919">
        <f>('Series 2700 Final'!H308)</f>
        <v>0</v>
      </c>
    </row>
    <row r="309" spans="1:12" x14ac:dyDescent="0.2">
      <c r="A309" s="909"/>
      <c r="B309" s="911"/>
      <c r="C309" s="925"/>
      <c r="D309" s="562"/>
      <c r="E309" s="812"/>
      <c r="F309" s="812"/>
      <c r="G309" s="812"/>
      <c r="H309" s="919"/>
      <c r="J309" s="925"/>
      <c r="K309" s="562"/>
      <c r="L309" s="919"/>
    </row>
    <row r="310" spans="1:12" ht="38.25" x14ac:dyDescent="0.2">
      <c r="A310" s="909" t="s">
        <v>3747</v>
      </c>
      <c r="B310" s="911" t="s">
        <v>3748</v>
      </c>
      <c r="C310" s="925"/>
      <c r="D310" s="562" t="s">
        <v>30</v>
      </c>
      <c r="E310" s="812">
        <v>78.790000000000006</v>
      </c>
      <c r="F310" s="812">
        <v>204.91</v>
      </c>
      <c r="G310" s="812">
        <v>204.91</v>
      </c>
      <c r="H310" s="919">
        <f>('Series 2700 Design'!H310)</f>
        <v>0</v>
      </c>
      <c r="J310" s="925"/>
      <c r="K310" s="562" t="s">
        <v>30</v>
      </c>
      <c r="L310" s="919">
        <f>('Series 2700 Final'!H310)</f>
        <v>0</v>
      </c>
    </row>
    <row r="311" spans="1:12" x14ac:dyDescent="0.2">
      <c r="A311" s="909"/>
      <c r="B311" s="911"/>
      <c r="C311" s="925"/>
      <c r="D311" s="562"/>
      <c r="E311" s="812"/>
      <c r="F311" s="812"/>
      <c r="G311" s="812"/>
      <c r="H311" s="919"/>
      <c r="J311" s="925"/>
      <c r="K311" s="562"/>
      <c r="L311" s="919"/>
    </row>
    <row r="312" spans="1:12" x14ac:dyDescent="0.2">
      <c r="A312" s="907"/>
      <c r="B312" s="586" t="s">
        <v>3515</v>
      </c>
      <c r="C312" s="924"/>
      <c r="D312" s="587"/>
      <c r="E312" s="635" t="s">
        <v>803</v>
      </c>
      <c r="F312" s="589" t="s">
        <v>804</v>
      </c>
      <c r="G312" s="635" t="s">
        <v>486</v>
      </c>
      <c r="H312" s="920"/>
      <c r="J312" s="924"/>
      <c r="K312" s="587"/>
      <c r="L312" s="920"/>
    </row>
    <row r="313" spans="1:12" x14ac:dyDescent="0.2">
      <c r="A313" s="909"/>
      <c r="B313" s="597"/>
      <c r="C313" s="659"/>
      <c r="D313" s="562"/>
      <c r="E313" s="812"/>
      <c r="F313" s="812"/>
      <c r="G313" s="812"/>
      <c r="H313" s="919"/>
      <c r="J313" s="659"/>
      <c r="K313" s="562"/>
      <c r="L313" s="919"/>
    </row>
    <row r="314" spans="1:12" ht="25.5" x14ac:dyDescent="0.2">
      <c r="A314" s="909" t="s">
        <v>3749</v>
      </c>
      <c r="B314" s="911" t="s">
        <v>3750</v>
      </c>
      <c r="C314" s="925"/>
      <c r="D314" s="562" t="s">
        <v>30</v>
      </c>
      <c r="E314" s="812">
        <v>126.58</v>
      </c>
      <c r="F314" s="812">
        <v>107.93</v>
      </c>
      <c r="G314" s="812">
        <v>107.93</v>
      </c>
      <c r="H314" s="919">
        <f>('Series 2700 Design'!H314)</f>
        <v>0</v>
      </c>
      <c r="J314" s="925"/>
      <c r="K314" s="562" t="s">
        <v>30</v>
      </c>
      <c r="L314" s="919">
        <f>('Series 2700 Final'!H314)</f>
        <v>0</v>
      </c>
    </row>
    <row r="315" spans="1:12" x14ac:dyDescent="0.2">
      <c r="A315" s="909"/>
      <c r="B315" s="911"/>
      <c r="C315" s="925"/>
      <c r="D315" s="562"/>
      <c r="E315" s="812"/>
      <c r="F315" s="812"/>
      <c r="G315" s="812"/>
      <c r="H315" s="919"/>
      <c r="J315" s="925"/>
      <c r="K315" s="562"/>
      <c r="L315" s="919"/>
    </row>
    <row r="316" spans="1:12" ht="25.5" x14ac:dyDescent="0.2">
      <c r="A316" s="909" t="s">
        <v>3751</v>
      </c>
      <c r="B316" s="911" t="s">
        <v>3752</v>
      </c>
      <c r="C316" s="925"/>
      <c r="D316" s="562" t="s">
        <v>30</v>
      </c>
      <c r="E316" s="812">
        <v>151.77000000000001</v>
      </c>
      <c r="F316" s="812">
        <v>128.08000000000001</v>
      </c>
      <c r="G316" s="812">
        <v>128.08000000000001</v>
      </c>
      <c r="H316" s="919">
        <f>('Series 2700 Design'!H316)</f>
        <v>0</v>
      </c>
      <c r="J316" s="925"/>
      <c r="K316" s="562" t="s">
        <v>30</v>
      </c>
      <c r="L316" s="919">
        <f>('Series 2700 Final'!H316)</f>
        <v>0</v>
      </c>
    </row>
    <row r="317" spans="1:12" x14ac:dyDescent="0.2">
      <c r="A317" s="909"/>
      <c r="B317" s="911"/>
      <c r="C317" s="925"/>
      <c r="D317" s="562"/>
      <c r="E317" s="812"/>
      <c r="F317" s="812"/>
      <c r="G317" s="812"/>
      <c r="H317" s="919"/>
      <c r="J317" s="925"/>
      <c r="K317" s="562"/>
      <c r="L317" s="919"/>
    </row>
    <row r="318" spans="1:12" ht="25.5" x14ac:dyDescent="0.2">
      <c r="A318" s="909" t="s">
        <v>3753</v>
      </c>
      <c r="B318" s="911" t="s">
        <v>3754</v>
      </c>
      <c r="C318" s="925"/>
      <c r="D318" s="562" t="s">
        <v>30</v>
      </c>
      <c r="E318" s="812">
        <v>181.39</v>
      </c>
      <c r="F318" s="812">
        <v>150.31</v>
      </c>
      <c r="G318" s="812">
        <v>150.31</v>
      </c>
      <c r="H318" s="919">
        <f>('Series 2700 Design'!H318)</f>
        <v>0</v>
      </c>
      <c r="J318" s="925"/>
      <c r="K318" s="562" t="s">
        <v>30</v>
      </c>
      <c r="L318" s="919">
        <f>('Series 2700 Final'!H318)</f>
        <v>0</v>
      </c>
    </row>
    <row r="319" spans="1:12" x14ac:dyDescent="0.2">
      <c r="A319" s="909"/>
      <c r="B319" s="911"/>
      <c r="C319" s="925"/>
      <c r="D319" s="562"/>
      <c r="E319" s="812"/>
      <c r="F319" s="812"/>
      <c r="G319" s="812"/>
      <c r="H319" s="919"/>
      <c r="J319" s="925"/>
      <c r="K319" s="562"/>
      <c r="L319" s="919"/>
    </row>
    <row r="320" spans="1:12" ht="25.5" x14ac:dyDescent="0.2">
      <c r="A320" s="909" t="s">
        <v>3755</v>
      </c>
      <c r="B320" s="911" t="s">
        <v>3756</v>
      </c>
      <c r="C320" s="925"/>
      <c r="D320" s="562" t="s">
        <v>30</v>
      </c>
      <c r="E320" s="812">
        <v>259.98</v>
      </c>
      <c r="F320" s="812">
        <v>197.81</v>
      </c>
      <c r="G320" s="812">
        <v>197.81</v>
      </c>
      <c r="H320" s="919">
        <f>('Series 2700 Design'!H320)</f>
        <v>0</v>
      </c>
      <c r="J320" s="925"/>
      <c r="K320" s="562" t="s">
        <v>30</v>
      </c>
      <c r="L320" s="919">
        <f>('Series 2700 Final'!H320)</f>
        <v>0</v>
      </c>
    </row>
    <row r="321" spans="1:12" x14ac:dyDescent="0.2">
      <c r="A321" s="909"/>
      <c r="B321" s="911"/>
      <c r="C321" s="925"/>
      <c r="D321" s="562"/>
      <c r="E321" s="812"/>
      <c r="F321" s="812"/>
      <c r="G321" s="812"/>
      <c r="H321" s="919"/>
      <c r="J321" s="925"/>
      <c r="K321" s="562"/>
      <c r="L321" s="919"/>
    </row>
    <row r="322" spans="1:12" ht="25.5" x14ac:dyDescent="0.2">
      <c r="A322" s="909" t="s">
        <v>3757</v>
      </c>
      <c r="B322" s="911" t="s">
        <v>3758</v>
      </c>
      <c r="C322" s="925"/>
      <c r="D322" s="562" t="s">
        <v>30</v>
      </c>
      <c r="E322" s="812">
        <v>337.43</v>
      </c>
      <c r="F322" s="812">
        <v>237.96</v>
      </c>
      <c r="G322" s="812">
        <v>237.96</v>
      </c>
      <c r="H322" s="919">
        <f>('Series 2700 Design'!H322)</f>
        <v>0</v>
      </c>
      <c r="J322" s="925"/>
      <c r="K322" s="562" t="s">
        <v>30</v>
      </c>
      <c r="L322" s="919">
        <f>('Series 2700 Final'!H322)</f>
        <v>0</v>
      </c>
    </row>
    <row r="323" spans="1:12" x14ac:dyDescent="0.2">
      <c r="A323" s="909"/>
      <c r="B323" s="911"/>
      <c r="C323" s="925"/>
      <c r="D323" s="562"/>
      <c r="E323" s="812"/>
      <c r="F323" s="812"/>
      <c r="G323" s="812"/>
      <c r="H323" s="919"/>
      <c r="J323" s="925"/>
      <c r="K323" s="562"/>
      <c r="L323" s="919"/>
    </row>
    <row r="324" spans="1:12" ht="38.25" x14ac:dyDescent="0.2">
      <c r="A324" s="909" t="s">
        <v>3759</v>
      </c>
      <c r="B324" s="911" t="s">
        <v>3760</v>
      </c>
      <c r="C324" s="925"/>
      <c r="D324" s="562" t="s">
        <v>30</v>
      </c>
      <c r="E324" s="812">
        <v>136.16999999999999</v>
      </c>
      <c r="F324" s="812">
        <v>117.52</v>
      </c>
      <c r="G324" s="812">
        <v>117.52</v>
      </c>
      <c r="H324" s="919">
        <f>('Series 2700 Design'!H324)</f>
        <v>0</v>
      </c>
      <c r="J324" s="925"/>
      <c r="K324" s="562" t="s">
        <v>30</v>
      </c>
      <c r="L324" s="919">
        <f>('Series 2700 Final'!H324)</f>
        <v>0</v>
      </c>
    </row>
    <row r="325" spans="1:12" x14ac:dyDescent="0.2">
      <c r="A325" s="909"/>
      <c r="B325" s="911"/>
      <c r="C325" s="925"/>
      <c r="D325" s="562"/>
      <c r="E325" s="812"/>
      <c r="F325" s="812"/>
      <c r="G325" s="812"/>
      <c r="H325" s="919"/>
      <c r="J325" s="925"/>
      <c r="K325" s="562"/>
      <c r="L325" s="919"/>
    </row>
    <row r="326" spans="1:12" ht="38.25" x14ac:dyDescent="0.2">
      <c r="A326" s="909" t="s">
        <v>3761</v>
      </c>
      <c r="B326" s="911" t="s">
        <v>3762</v>
      </c>
      <c r="C326" s="925"/>
      <c r="D326" s="562" t="s">
        <v>30</v>
      </c>
      <c r="E326" s="812">
        <v>161.35</v>
      </c>
      <c r="F326" s="812">
        <v>137.66999999999999</v>
      </c>
      <c r="G326" s="812">
        <v>137.66999999999999</v>
      </c>
      <c r="H326" s="919">
        <f>('Series 2700 Design'!H326)</f>
        <v>0</v>
      </c>
      <c r="J326" s="925"/>
      <c r="K326" s="562" t="s">
        <v>30</v>
      </c>
      <c r="L326" s="919">
        <f>('Series 2700 Final'!H326)</f>
        <v>0</v>
      </c>
    </row>
    <row r="327" spans="1:12" x14ac:dyDescent="0.2">
      <c r="A327" s="909"/>
      <c r="B327" s="911"/>
      <c r="C327" s="925"/>
      <c r="D327" s="562"/>
      <c r="E327" s="812"/>
      <c r="F327" s="812"/>
      <c r="G327" s="812"/>
      <c r="H327" s="919"/>
      <c r="J327" s="925"/>
      <c r="K327" s="562"/>
      <c r="L327" s="919"/>
    </row>
    <row r="328" spans="1:12" ht="38.25" x14ac:dyDescent="0.2">
      <c r="A328" s="909" t="s">
        <v>3763</v>
      </c>
      <c r="B328" s="911" t="s">
        <v>3764</v>
      </c>
      <c r="C328" s="925"/>
      <c r="D328" s="562" t="s">
        <v>30</v>
      </c>
      <c r="E328" s="812">
        <v>190.99</v>
      </c>
      <c r="F328" s="812">
        <v>159.9</v>
      </c>
      <c r="G328" s="812">
        <v>159.9</v>
      </c>
      <c r="H328" s="919">
        <f>('Series 2700 Design'!H328)</f>
        <v>0</v>
      </c>
      <c r="J328" s="925"/>
      <c r="K328" s="562" t="s">
        <v>30</v>
      </c>
      <c r="L328" s="919">
        <f>('Series 2700 Final'!H328)</f>
        <v>0</v>
      </c>
    </row>
    <row r="329" spans="1:12" x14ac:dyDescent="0.2">
      <c r="A329" s="909"/>
      <c r="B329" s="911"/>
      <c r="C329" s="925"/>
      <c r="D329" s="562"/>
      <c r="E329" s="812"/>
      <c r="F329" s="812"/>
      <c r="G329" s="812"/>
      <c r="H329" s="919"/>
      <c r="J329" s="925"/>
      <c r="K329" s="562"/>
      <c r="L329" s="919"/>
    </row>
    <row r="330" spans="1:12" ht="38.25" x14ac:dyDescent="0.2">
      <c r="A330" s="909" t="s">
        <v>3765</v>
      </c>
      <c r="B330" s="911" t="s">
        <v>3766</v>
      </c>
      <c r="C330" s="925"/>
      <c r="D330" s="562" t="s">
        <v>30</v>
      </c>
      <c r="E330" s="812">
        <v>269.58</v>
      </c>
      <c r="F330" s="812">
        <v>207.39</v>
      </c>
      <c r="G330" s="812">
        <v>207.39</v>
      </c>
      <c r="H330" s="919">
        <f>('Series 2700 Design'!H330)</f>
        <v>0</v>
      </c>
      <c r="J330" s="925"/>
      <c r="K330" s="562" t="s">
        <v>30</v>
      </c>
      <c r="L330" s="919">
        <f>('Series 2700 Final'!H330)</f>
        <v>0</v>
      </c>
    </row>
    <row r="331" spans="1:12" x14ac:dyDescent="0.2">
      <c r="A331" s="909"/>
      <c r="B331" s="911"/>
      <c r="C331" s="925"/>
      <c r="D331" s="562"/>
      <c r="E331" s="812"/>
      <c r="F331" s="812"/>
      <c r="G331" s="812"/>
      <c r="H331" s="919"/>
      <c r="J331" s="925"/>
      <c r="K331" s="562"/>
      <c r="L331" s="919"/>
    </row>
    <row r="332" spans="1:12" ht="38.25" x14ac:dyDescent="0.2">
      <c r="A332" s="909" t="s">
        <v>3767</v>
      </c>
      <c r="B332" s="911" t="s">
        <v>3768</v>
      </c>
      <c r="C332" s="925"/>
      <c r="D332" s="562" t="s">
        <v>30</v>
      </c>
      <c r="E332" s="812">
        <v>347.02</v>
      </c>
      <c r="F332" s="812">
        <v>247.54</v>
      </c>
      <c r="G332" s="812">
        <v>247.54</v>
      </c>
      <c r="H332" s="919">
        <f>('Series 2700 Design'!H332)</f>
        <v>0</v>
      </c>
      <c r="J332" s="925"/>
      <c r="K332" s="562" t="s">
        <v>30</v>
      </c>
      <c r="L332" s="919">
        <f>('Series 2700 Final'!H332)</f>
        <v>0</v>
      </c>
    </row>
    <row r="333" spans="1:12" x14ac:dyDescent="0.2">
      <c r="A333" s="909"/>
      <c r="B333" s="911"/>
      <c r="C333" s="925"/>
      <c r="D333" s="562"/>
      <c r="E333" s="812"/>
      <c r="F333" s="812"/>
      <c r="G333" s="812"/>
      <c r="H333" s="919"/>
      <c r="J333" s="925"/>
      <c r="K333" s="562"/>
      <c r="L333" s="919"/>
    </row>
    <row r="334" spans="1:12" x14ac:dyDescent="0.2">
      <c r="A334" s="907"/>
      <c r="B334" s="586" t="s">
        <v>3536</v>
      </c>
      <c r="C334" s="924"/>
      <c r="D334" s="587"/>
      <c r="E334" s="635" t="s">
        <v>803</v>
      </c>
      <c r="F334" s="589" t="s">
        <v>804</v>
      </c>
      <c r="G334" s="635" t="s">
        <v>486</v>
      </c>
      <c r="H334" s="920"/>
      <c r="J334" s="924"/>
      <c r="K334" s="587"/>
      <c r="L334" s="920"/>
    </row>
    <row r="335" spans="1:12" x14ac:dyDescent="0.2">
      <c r="A335" s="909"/>
      <c r="B335" s="596"/>
      <c r="C335" s="925"/>
      <c r="D335" s="562"/>
      <c r="E335" s="812"/>
      <c r="F335" s="812"/>
      <c r="G335" s="812"/>
      <c r="H335" s="919"/>
      <c r="J335" s="925"/>
      <c r="K335" s="562"/>
      <c r="L335" s="919"/>
    </row>
    <row r="336" spans="1:12" ht="25.5" x14ac:dyDescent="0.2">
      <c r="A336" s="909" t="s">
        <v>3769</v>
      </c>
      <c r="B336" s="911" t="s">
        <v>3770</v>
      </c>
      <c r="C336" s="925"/>
      <c r="D336" s="562" t="s">
        <v>30</v>
      </c>
      <c r="E336" s="812">
        <v>406.37</v>
      </c>
      <c r="F336" s="812">
        <v>406.37</v>
      </c>
      <c r="G336" s="812">
        <v>406.37</v>
      </c>
      <c r="H336" s="919">
        <f>('Series 2700 Design'!H336)</f>
        <v>0</v>
      </c>
      <c r="J336" s="925"/>
      <c r="K336" s="562" t="s">
        <v>30</v>
      </c>
      <c r="L336" s="919">
        <f>('Series 2700 Final'!H336)</f>
        <v>0</v>
      </c>
    </row>
    <row r="337" spans="1:12" x14ac:dyDescent="0.2">
      <c r="A337" s="909"/>
      <c r="B337" s="596"/>
      <c r="C337" s="486"/>
      <c r="D337" s="562"/>
      <c r="E337" s="812"/>
      <c r="F337" s="812"/>
      <c r="G337" s="812"/>
      <c r="H337" s="919"/>
      <c r="J337" s="486"/>
      <c r="K337" s="562"/>
      <c r="L337" s="919"/>
    </row>
    <row r="338" spans="1:12" ht="25.5" x14ac:dyDescent="0.2">
      <c r="A338" s="909" t="s">
        <v>3771</v>
      </c>
      <c r="B338" s="911" t="s">
        <v>3772</v>
      </c>
      <c r="C338" s="925"/>
      <c r="D338" s="562" t="s">
        <v>30</v>
      </c>
      <c r="E338" s="812">
        <v>418.22</v>
      </c>
      <c r="F338" s="812">
        <v>418.22</v>
      </c>
      <c r="G338" s="812">
        <v>418.22</v>
      </c>
      <c r="H338" s="919">
        <f>('Series 2700 Design'!H338)</f>
        <v>0</v>
      </c>
      <c r="J338" s="925"/>
      <c r="K338" s="562" t="s">
        <v>30</v>
      </c>
      <c r="L338" s="919">
        <f>('Series 2700 Final'!H338)</f>
        <v>0</v>
      </c>
    </row>
    <row r="339" spans="1:12" x14ac:dyDescent="0.2">
      <c r="A339" s="909"/>
      <c r="B339" s="911"/>
      <c r="C339" s="925"/>
      <c r="D339" s="562"/>
      <c r="E339" s="812"/>
      <c r="F339" s="812"/>
      <c r="G339" s="812"/>
      <c r="H339" s="919"/>
      <c r="J339" s="925"/>
      <c r="K339" s="562"/>
      <c r="L339" s="919"/>
    </row>
    <row r="340" spans="1:12" ht="25.5" x14ac:dyDescent="0.2">
      <c r="A340" s="909" t="s">
        <v>3773</v>
      </c>
      <c r="B340" s="911" t="s">
        <v>3774</v>
      </c>
      <c r="C340" s="925"/>
      <c r="D340" s="562" t="s">
        <v>30</v>
      </c>
      <c r="E340" s="812">
        <v>430.09</v>
      </c>
      <c r="F340" s="812">
        <v>430.09</v>
      </c>
      <c r="G340" s="812">
        <v>430.09</v>
      </c>
      <c r="H340" s="919">
        <f>('Series 2700 Design'!H340)</f>
        <v>0</v>
      </c>
      <c r="J340" s="925"/>
      <c r="K340" s="562" t="s">
        <v>30</v>
      </c>
      <c r="L340" s="919">
        <f>('Series 2700 Final'!H340)</f>
        <v>0</v>
      </c>
    </row>
    <row r="341" spans="1:12" x14ac:dyDescent="0.2">
      <c r="A341" s="909"/>
      <c r="B341" s="911"/>
      <c r="C341" s="925"/>
      <c r="D341" s="562"/>
      <c r="E341" s="812"/>
      <c r="F341" s="812"/>
      <c r="G341" s="812"/>
      <c r="H341" s="919"/>
      <c r="J341" s="925"/>
      <c r="K341" s="562"/>
      <c r="L341" s="919"/>
    </row>
    <row r="342" spans="1:12" ht="25.5" x14ac:dyDescent="0.2">
      <c r="A342" s="909" t="s">
        <v>3775</v>
      </c>
      <c r="B342" s="911" t="s">
        <v>3776</v>
      </c>
      <c r="C342" s="925"/>
      <c r="D342" s="562" t="s">
        <v>30</v>
      </c>
      <c r="E342" s="812">
        <v>465.68</v>
      </c>
      <c r="F342" s="812">
        <v>465.68</v>
      </c>
      <c r="G342" s="812">
        <v>465.68</v>
      </c>
      <c r="H342" s="919">
        <f>('Series 2700 Design'!H342)</f>
        <v>0</v>
      </c>
      <c r="J342" s="925"/>
      <c r="K342" s="562" t="s">
        <v>30</v>
      </c>
      <c r="L342" s="919">
        <f>('Series 2700 Final'!H342)</f>
        <v>0</v>
      </c>
    </row>
    <row r="343" spans="1:12" x14ac:dyDescent="0.2">
      <c r="A343" s="909"/>
      <c r="B343" s="911"/>
      <c r="C343" s="925"/>
      <c r="D343" s="562"/>
      <c r="E343" s="812"/>
      <c r="F343" s="812"/>
      <c r="G343" s="812"/>
      <c r="H343" s="919"/>
      <c r="J343" s="925"/>
      <c r="K343" s="562"/>
      <c r="L343" s="919"/>
    </row>
    <row r="344" spans="1:12" ht="25.5" x14ac:dyDescent="0.2">
      <c r="A344" s="909" t="s">
        <v>3777</v>
      </c>
      <c r="B344" s="911" t="s">
        <v>3778</v>
      </c>
      <c r="C344" s="925"/>
      <c r="D344" s="562" t="s">
        <v>30</v>
      </c>
      <c r="E344" s="812">
        <v>480.96</v>
      </c>
      <c r="F344" s="812">
        <v>480.96</v>
      </c>
      <c r="G344" s="812">
        <v>480.96</v>
      </c>
      <c r="H344" s="919">
        <f>('Series 2700 Design'!H344)</f>
        <v>0</v>
      </c>
      <c r="J344" s="925"/>
      <c r="K344" s="562" t="s">
        <v>30</v>
      </c>
      <c r="L344" s="919">
        <f>('Series 2700 Final'!H344)</f>
        <v>0</v>
      </c>
    </row>
    <row r="345" spans="1:12" x14ac:dyDescent="0.2">
      <c r="A345" s="909"/>
      <c r="B345" s="911"/>
      <c r="C345" s="925"/>
      <c r="D345" s="562"/>
      <c r="E345" s="812"/>
      <c r="F345" s="812"/>
      <c r="G345" s="812"/>
      <c r="H345" s="919"/>
      <c r="J345" s="925"/>
      <c r="K345" s="562"/>
      <c r="L345" s="919"/>
    </row>
    <row r="346" spans="1:12" ht="25.5" x14ac:dyDescent="0.2">
      <c r="A346" s="909" t="s">
        <v>3779</v>
      </c>
      <c r="B346" s="911" t="s">
        <v>3780</v>
      </c>
      <c r="C346" s="925"/>
      <c r="D346" s="562" t="s">
        <v>30</v>
      </c>
      <c r="E346" s="812">
        <v>406.37</v>
      </c>
      <c r="F346" s="812">
        <v>406.37</v>
      </c>
      <c r="G346" s="812">
        <v>406.37</v>
      </c>
      <c r="H346" s="919">
        <f>('Series 2700 Design'!H346)</f>
        <v>0</v>
      </c>
      <c r="J346" s="925"/>
      <c r="K346" s="562" t="s">
        <v>30</v>
      </c>
      <c r="L346" s="919">
        <f>('Series 2700 Final'!H346)</f>
        <v>0</v>
      </c>
    </row>
    <row r="347" spans="1:12" x14ac:dyDescent="0.2">
      <c r="A347" s="909"/>
      <c r="B347" s="596"/>
      <c r="C347" s="486"/>
      <c r="D347" s="562"/>
      <c r="E347" s="812"/>
      <c r="F347" s="812"/>
      <c r="G347" s="812"/>
      <c r="H347" s="919"/>
      <c r="J347" s="486"/>
      <c r="K347" s="562"/>
      <c r="L347" s="919"/>
    </row>
    <row r="348" spans="1:12" ht="38.25" x14ac:dyDescent="0.2">
      <c r="A348" s="909" t="s">
        <v>3781</v>
      </c>
      <c r="B348" s="911" t="s">
        <v>3782</v>
      </c>
      <c r="C348" s="925"/>
      <c r="D348" s="562" t="s">
        <v>30</v>
      </c>
      <c r="E348" s="812">
        <v>418.22</v>
      </c>
      <c r="F348" s="812">
        <v>418.22</v>
      </c>
      <c r="G348" s="812">
        <v>418.22</v>
      </c>
      <c r="H348" s="919">
        <f>('Series 2700 Design'!H348)</f>
        <v>0</v>
      </c>
      <c r="J348" s="925"/>
      <c r="K348" s="562" t="s">
        <v>30</v>
      </c>
      <c r="L348" s="919">
        <f>('Series 2700 Final'!H348)</f>
        <v>0</v>
      </c>
    </row>
    <row r="349" spans="1:12" x14ac:dyDescent="0.2">
      <c r="A349" s="909"/>
      <c r="B349" s="911"/>
      <c r="C349" s="925"/>
      <c r="D349" s="562"/>
      <c r="E349" s="812"/>
      <c r="F349" s="812"/>
      <c r="G349" s="812"/>
      <c r="H349" s="919"/>
      <c r="J349" s="925"/>
      <c r="K349" s="562"/>
      <c r="L349" s="919"/>
    </row>
    <row r="350" spans="1:12" ht="38.25" x14ac:dyDescent="0.2">
      <c r="A350" s="909" t="s">
        <v>3783</v>
      </c>
      <c r="B350" s="911" t="s">
        <v>3784</v>
      </c>
      <c r="C350" s="925"/>
      <c r="D350" s="562" t="s">
        <v>30</v>
      </c>
      <c r="E350" s="812">
        <v>439.68</v>
      </c>
      <c r="F350" s="812">
        <v>439.68</v>
      </c>
      <c r="G350" s="812">
        <v>439.68</v>
      </c>
      <c r="H350" s="919">
        <f>('Series 2700 Design'!H350)</f>
        <v>0</v>
      </c>
      <c r="J350" s="925"/>
      <c r="K350" s="562" t="s">
        <v>30</v>
      </c>
      <c r="L350" s="919">
        <f>('Series 2700 Final'!H350)</f>
        <v>0</v>
      </c>
    </row>
    <row r="351" spans="1:12" x14ac:dyDescent="0.2">
      <c r="A351" s="909"/>
      <c r="B351" s="911"/>
      <c r="C351" s="925"/>
      <c r="D351" s="562"/>
      <c r="E351" s="812"/>
      <c r="F351" s="812"/>
      <c r="G351" s="812"/>
      <c r="H351" s="919"/>
      <c r="J351" s="925"/>
      <c r="K351" s="562"/>
      <c r="L351" s="919"/>
    </row>
    <row r="352" spans="1:12" ht="38.25" x14ac:dyDescent="0.2">
      <c r="A352" s="909" t="s">
        <v>3785</v>
      </c>
      <c r="B352" s="911" t="s">
        <v>3786</v>
      </c>
      <c r="C352" s="925"/>
      <c r="D352" s="562" t="s">
        <v>30</v>
      </c>
      <c r="E352" s="812">
        <v>860.58</v>
      </c>
      <c r="F352" s="812">
        <v>860.58</v>
      </c>
      <c r="G352" s="812">
        <v>860.58</v>
      </c>
      <c r="H352" s="919">
        <f>('Series 2700 Design'!H352)</f>
        <v>0</v>
      </c>
      <c r="J352" s="925"/>
      <c r="K352" s="562" t="s">
        <v>30</v>
      </c>
      <c r="L352" s="919">
        <f>('Series 2700 Final'!H352)</f>
        <v>0</v>
      </c>
    </row>
    <row r="353" spans="1:12" x14ac:dyDescent="0.2">
      <c r="A353" s="909"/>
      <c r="B353" s="911"/>
      <c r="C353" s="925"/>
      <c r="D353" s="562"/>
      <c r="E353" s="812"/>
      <c r="F353" s="812"/>
      <c r="G353" s="812"/>
      <c r="H353" s="919"/>
      <c r="J353" s="925"/>
      <c r="K353" s="562"/>
      <c r="L353" s="919"/>
    </row>
    <row r="354" spans="1:12" ht="38.25" x14ac:dyDescent="0.2">
      <c r="A354" s="909" t="s">
        <v>3787</v>
      </c>
      <c r="B354" s="911" t="s">
        <v>3788</v>
      </c>
      <c r="C354" s="925"/>
      <c r="D354" s="562" t="s">
        <v>30</v>
      </c>
      <c r="E354" s="812">
        <v>456.1</v>
      </c>
      <c r="F354" s="812">
        <v>456.1</v>
      </c>
      <c r="G354" s="812">
        <v>456.1</v>
      </c>
      <c r="H354" s="919">
        <f>('Series 2700 Design'!H354)</f>
        <v>0</v>
      </c>
      <c r="J354" s="925"/>
      <c r="K354" s="562" t="s">
        <v>30</v>
      </c>
      <c r="L354" s="919">
        <f>('Series 2700 Final'!H354)</f>
        <v>0</v>
      </c>
    </row>
    <row r="355" spans="1:12" x14ac:dyDescent="0.2">
      <c r="A355" s="909"/>
      <c r="B355" s="911"/>
      <c r="C355" s="925"/>
      <c r="D355" s="562"/>
      <c r="E355" s="812"/>
      <c r="F355" s="812"/>
      <c r="G355" s="812"/>
      <c r="H355" s="919"/>
      <c r="J355" s="925"/>
      <c r="K355" s="562"/>
      <c r="L355" s="919"/>
    </row>
    <row r="356" spans="1:12" x14ac:dyDescent="0.2">
      <c r="A356" s="907"/>
      <c r="B356" s="586" t="s">
        <v>3557</v>
      </c>
      <c r="C356" s="924"/>
      <c r="D356" s="587"/>
      <c r="E356" s="635" t="s">
        <v>803</v>
      </c>
      <c r="F356" s="589" t="s">
        <v>804</v>
      </c>
      <c r="G356" s="635" t="s">
        <v>486</v>
      </c>
      <c r="H356" s="920"/>
      <c r="J356" s="924"/>
      <c r="K356" s="587"/>
      <c r="L356" s="920"/>
    </row>
    <row r="357" spans="1:12" x14ac:dyDescent="0.2">
      <c r="A357" s="909"/>
      <c r="B357" s="597"/>
      <c r="C357" s="659"/>
      <c r="D357" s="562"/>
      <c r="E357" s="812"/>
      <c r="F357" s="812"/>
      <c r="G357" s="812"/>
      <c r="H357" s="919"/>
      <c r="J357" s="659"/>
      <c r="K357" s="562"/>
      <c r="L357" s="919"/>
    </row>
    <row r="358" spans="1:12" ht="25.5" x14ac:dyDescent="0.2">
      <c r="A358" s="909" t="s">
        <v>3789</v>
      </c>
      <c r="B358" s="911" t="s">
        <v>3790</v>
      </c>
      <c r="C358" s="925"/>
      <c r="D358" s="562" t="s">
        <v>30</v>
      </c>
      <c r="E358" s="812">
        <v>530.71</v>
      </c>
      <c r="F358" s="812">
        <v>530.71</v>
      </c>
      <c r="G358" s="812">
        <v>530.71</v>
      </c>
      <c r="H358" s="919">
        <f>('Series 2700 Design'!H358)</f>
        <v>0</v>
      </c>
      <c r="J358" s="925"/>
      <c r="K358" s="562" t="s">
        <v>30</v>
      </c>
      <c r="L358" s="919">
        <f>('Series 2700 Final'!H358)</f>
        <v>0</v>
      </c>
    </row>
    <row r="359" spans="1:12" x14ac:dyDescent="0.2">
      <c r="A359" s="909"/>
      <c r="B359" s="911"/>
      <c r="C359" s="925"/>
      <c r="D359" s="562"/>
      <c r="E359" s="812"/>
      <c r="F359" s="812"/>
      <c r="G359" s="812"/>
      <c r="H359" s="919"/>
      <c r="J359" s="925"/>
      <c r="K359" s="562"/>
      <c r="L359" s="919"/>
    </row>
    <row r="360" spans="1:12" ht="25.5" x14ac:dyDescent="0.2">
      <c r="A360" s="909" t="s">
        <v>3791</v>
      </c>
      <c r="B360" s="911" t="s">
        <v>3792</v>
      </c>
      <c r="C360" s="925"/>
      <c r="D360" s="562" t="s">
        <v>30</v>
      </c>
      <c r="E360" s="812">
        <v>542.58000000000004</v>
      </c>
      <c r="F360" s="812">
        <v>542.58000000000004</v>
      </c>
      <c r="G360" s="812">
        <v>542.58000000000004</v>
      </c>
      <c r="H360" s="919">
        <f>('Series 2700 Design'!H360)</f>
        <v>0</v>
      </c>
      <c r="J360" s="925"/>
      <c r="K360" s="562" t="s">
        <v>30</v>
      </c>
      <c r="L360" s="919">
        <f>('Series 2700 Final'!H360)</f>
        <v>0</v>
      </c>
    </row>
    <row r="361" spans="1:12" x14ac:dyDescent="0.2">
      <c r="A361" s="909"/>
      <c r="B361" s="911"/>
      <c r="C361" s="925"/>
      <c r="D361" s="562"/>
      <c r="E361" s="812"/>
      <c r="F361" s="812"/>
      <c r="G361" s="812"/>
      <c r="H361" s="919"/>
      <c r="J361" s="925"/>
      <c r="K361" s="562"/>
      <c r="L361" s="919"/>
    </row>
    <row r="362" spans="1:12" ht="25.5" x14ac:dyDescent="0.2">
      <c r="A362" s="909" t="s">
        <v>3793</v>
      </c>
      <c r="B362" s="911" t="s">
        <v>3794</v>
      </c>
      <c r="C362" s="925"/>
      <c r="D362" s="562" t="s">
        <v>30</v>
      </c>
      <c r="E362" s="812">
        <v>554.42999999999995</v>
      </c>
      <c r="F362" s="812">
        <v>554.42999999999995</v>
      </c>
      <c r="G362" s="812">
        <v>554.42999999999995</v>
      </c>
      <c r="H362" s="919">
        <f>('Series 2700 Design'!H362)</f>
        <v>0</v>
      </c>
      <c r="J362" s="925"/>
      <c r="K362" s="562" t="s">
        <v>30</v>
      </c>
      <c r="L362" s="919">
        <f>('Series 2700 Final'!H362)</f>
        <v>0</v>
      </c>
    </row>
    <row r="363" spans="1:12" x14ac:dyDescent="0.2">
      <c r="A363" s="909"/>
      <c r="B363" s="911"/>
      <c r="C363" s="925"/>
      <c r="D363" s="562"/>
      <c r="E363" s="812"/>
      <c r="F363" s="812"/>
      <c r="G363" s="812"/>
      <c r="H363" s="919"/>
      <c r="J363" s="925"/>
      <c r="K363" s="562"/>
      <c r="L363" s="919"/>
    </row>
    <row r="364" spans="1:12" ht="25.5" x14ac:dyDescent="0.2">
      <c r="A364" s="909" t="s">
        <v>3795</v>
      </c>
      <c r="B364" s="911" t="s">
        <v>3796</v>
      </c>
      <c r="C364" s="925"/>
      <c r="D364" s="562" t="s">
        <v>30</v>
      </c>
      <c r="E364" s="812">
        <v>570.85</v>
      </c>
      <c r="F364" s="812">
        <v>570.85</v>
      </c>
      <c r="G364" s="812">
        <v>570.85</v>
      </c>
      <c r="H364" s="919">
        <f>('Series 2700 Design'!H364)</f>
        <v>0</v>
      </c>
      <c r="J364" s="925"/>
      <c r="K364" s="562" t="s">
        <v>30</v>
      </c>
      <c r="L364" s="919">
        <f>('Series 2700 Final'!H364)</f>
        <v>0</v>
      </c>
    </row>
    <row r="365" spans="1:12" x14ac:dyDescent="0.2">
      <c r="A365" s="909"/>
      <c r="B365" s="911"/>
      <c r="C365" s="925"/>
      <c r="D365" s="562"/>
      <c r="E365" s="812"/>
      <c r="F365" s="812"/>
      <c r="G365" s="812"/>
      <c r="H365" s="919"/>
      <c r="J365" s="925"/>
      <c r="K365" s="562"/>
      <c r="L365" s="919"/>
    </row>
    <row r="366" spans="1:12" ht="25.5" x14ac:dyDescent="0.2">
      <c r="A366" s="909" t="s">
        <v>3797</v>
      </c>
      <c r="B366" s="911" t="s">
        <v>3798</v>
      </c>
      <c r="C366" s="925"/>
      <c r="D366" s="562" t="s">
        <v>30</v>
      </c>
      <c r="E366" s="812">
        <v>586.12</v>
      </c>
      <c r="F366" s="812">
        <v>586.12</v>
      </c>
      <c r="G366" s="812">
        <v>586.12</v>
      </c>
      <c r="H366" s="919">
        <f>('Series 2700 Design'!H366)</f>
        <v>0</v>
      </c>
      <c r="J366" s="925"/>
      <c r="K366" s="562" t="s">
        <v>30</v>
      </c>
      <c r="L366" s="919">
        <f>('Series 2700 Final'!H366)</f>
        <v>0</v>
      </c>
    </row>
    <row r="367" spans="1:12" x14ac:dyDescent="0.2">
      <c r="A367" s="909"/>
      <c r="B367" s="911"/>
      <c r="C367" s="925"/>
      <c r="D367" s="562"/>
      <c r="E367" s="812"/>
      <c r="F367" s="812"/>
      <c r="G367" s="812"/>
      <c r="H367" s="919"/>
      <c r="J367" s="925"/>
      <c r="K367" s="562"/>
      <c r="L367" s="919"/>
    </row>
    <row r="368" spans="1:12" ht="38.25" x14ac:dyDescent="0.2">
      <c r="A368" s="909" t="s">
        <v>3799</v>
      </c>
      <c r="B368" s="911" t="s">
        <v>3800</v>
      </c>
      <c r="C368" s="925"/>
      <c r="D368" s="562" t="s">
        <v>30</v>
      </c>
      <c r="E368" s="812">
        <v>664.64</v>
      </c>
      <c r="F368" s="812">
        <v>664.64</v>
      </c>
      <c r="G368" s="812">
        <v>664.64</v>
      </c>
      <c r="H368" s="919">
        <f>('Series 2700 Design'!H368)</f>
        <v>0</v>
      </c>
      <c r="J368" s="925"/>
      <c r="K368" s="562" t="s">
        <v>30</v>
      </c>
      <c r="L368" s="919">
        <f>('Series 2700 Final'!H368)</f>
        <v>0</v>
      </c>
    </row>
    <row r="369" spans="1:12" x14ac:dyDescent="0.2">
      <c r="A369" s="909"/>
      <c r="B369" s="911"/>
      <c r="C369" s="925"/>
      <c r="D369" s="562"/>
      <c r="E369" s="812"/>
      <c r="F369" s="812"/>
      <c r="G369" s="812"/>
      <c r="H369" s="919"/>
      <c r="J369" s="925"/>
      <c r="K369" s="562"/>
      <c r="L369" s="919"/>
    </row>
    <row r="370" spans="1:12" ht="38.25" x14ac:dyDescent="0.2">
      <c r="A370" s="909" t="s">
        <v>3801</v>
      </c>
      <c r="B370" s="911" t="s">
        <v>3802</v>
      </c>
      <c r="C370" s="925"/>
      <c r="D370" s="562" t="s">
        <v>30</v>
      </c>
      <c r="E370" s="812">
        <v>676.51</v>
      </c>
      <c r="F370" s="812">
        <v>676.51</v>
      </c>
      <c r="G370" s="812">
        <v>676.51</v>
      </c>
      <c r="H370" s="919">
        <f>('Series 2700 Design'!H370)</f>
        <v>0</v>
      </c>
      <c r="J370" s="925"/>
      <c r="K370" s="562" t="s">
        <v>30</v>
      </c>
      <c r="L370" s="919">
        <f>('Series 2700 Final'!H370)</f>
        <v>0</v>
      </c>
    </row>
    <row r="371" spans="1:12" x14ac:dyDescent="0.2">
      <c r="A371" s="909"/>
      <c r="B371" s="911"/>
      <c r="C371" s="925"/>
      <c r="D371" s="562"/>
      <c r="E371" s="812"/>
      <c r="F371" s="812"/>
      <c r="G371" s="812"/>
      <c r="H371" s="919"/>
      <c r="J371" s="925"/>
      <c r="K371" s="562"/>
      <c r="L371" s="919"/>
    </row>
    <row r="372" spans="1:12" ht="38.25" x14ac:dyDescent="0.2">
      <c r="A372" s="909" t="s">
        <v>3803</v>
      </c>
      <c r="B372" s="911" t="s">
        <v>3804</v>
      </c>
      <c r="C372" s="925"/>
      <c r="D372" s="562" t="s">
        <v>30</v>
      </c>
      <c r="E372" s="812">
        <v>688.37</v>
      </c>
      <c r="F372" s="812">
        <v>688.37</v>
      </c>
      <c r="G372" s="812">
        <v>688.37</v>
      </c>
      <c r="H372" s="919">
        <f>('Series 2700 Design'!H372)</f>
        <v>0</v>
      </c>
      <c r="J372" s="925"/>
      <c r="K372" s="562" t="s">
        <v>30</v>
      </c>
      <c r="L372" s="919">
        <f>('Series 2700 Final'!H372)</f>
        <v>0</v>
      </c>
    </row>
    <row r="373" spans="1:12" x14ac:dyDescent="0.2">
      <c r="A373" s="909"/>
      <c r="B373" s="911"/>
      <c r="C373" s="925"/>
      <c r="D373" s="562"/>
      <c r="E373" s="812"/>
      <c r="F373" s="812"/>
      <c r="G373" s="812"/>
      <c r="H373" s="919"/>
      <c r="J373" s="925"/>
      <c r="K373" s="562"/>
      <c r="L373" s="919"/>
    </row>
    <row r="374" spans="1:12" ht="38.25" x14ac:dyDescent="0.2">
      <c r="A374" s="909" t="s">
        <v>3805</v>
      </c>
      <c r="B374" s="911" t="s">
        <v>3806</v>
      </c>
      <c r="C374" s="925"/>
      <c r="D374" s="562" t="s">
        <v>30</v>
      </c>
      <c r="E374" s="812">
        <v>704.79</v>
      </c>
      <c r="F374" s="812">
        <v>704.79</v>
      </c>
      <c r="G374" s="812">
        <v>704.79</v>
      </c>
      <c r="H374" s="919">
        <f>('Series 2700 Design'!H374)</f>
        <v>0</v>
      </c>
      <c r="J374" s="925"/>
      <c r="K374" s="562" t="s">
        <v>30</v>
      </c>
      <c r="L374" s="919">
        <f>('Series 2700 Final'!H374)</f>
        <v>0</v>
      </c>
    </row>
    <row r="375" spans="1:12" x14ac:dyDescent="0.2">
      <c r="A375" s="909"/>
      <c r="B375" s="911"/>
      <c r="C375" s="925"/>
      <c r="D375" s="562"/>
      <c r="E375" s="812"/>
      <c r="F375" s="812"/>
      <c r="G375" s="812"/>
      <c r="H375" s="919"/>
      <c r="J375" s="925"/>
      <c r="K375" s="562"/>
      <c r="L375" s="919"/>
    </row>
    <row r="376" spans="1:12" ht="38.25" x14ac:dyDescent="0.2">
      <c r="A376" s="909" t="s">
        <v>3807</v>
      </c>
      <c r="B376" s="911" t="s">
        <v>3808</v>
      </c>
      <c r="C376" s="925"/>
      <c r="D376" s="562" t="s">
        <v>30</v>
      </c>
      <c r="E376" s="812">
        <v>720.06</v>
      </c>
      <c r="F376" s="812">
        <v>720.06</v>
      </c>
      <c r="G376" s="812">
        <v>720.06</v>
      </c>
      <c r="H376" s="919">
        <f>('Series 2700 Design'!H376)</f>
        <v>0</v>
      </c>
      <c r="J376" s="925"/>
      <c r="K376" s="562" t="s">
        <v>30</v>
      </c>
      <c r="L376" s="919">
        <f>('Series 2700 Final'!H376)</f>
        <v>0</v>
      </c>
    </row>
    <row r="377" spans="1:12" x14ac:dyDescent="0.2">
      <c r="A377" s="909"/>
      <c r="B377" s="911"/>
      <c r="C377" s="925"/>
      <c r="D377" s="562"/>
      <c r="E377" s="812"/>
      <c r="F377" s="812"/>
      <c r="G377" s="812"/>
      <c r="H377" s="919"/>
      <c r="J377" s="925"/>
      <c r="K377" s="562"/>
      <c r="L377" s="919"/>
    </row>
    <row r="378" spans="1:12" x14ac:dyDescent="0.2">
      <c r="A378" s="907"/>
      <c r="B378" s="586" t="s">
        <v>3578</v>
      </c>
      <c r="C378" s="924"/>
      <c r="D378" s="587"/>
      <c r="E378" s="635" t="s">
        <v>803</v>
      </c>
      <c r="F378" s="589" t="s">
        <v>804</v>
      </c>
      <c r="G378" s="635" t="s">
        <v>486</v>
      </c>
      <c r="H378" s="920"/>
      <c r="J378" s="924"/>
      <c r="K378" s="587"/>
      <c r="L378" s="920"/>
    </row>
    <row r="379" spans="1:12" x14ac:dyDescent="0.2">
      <c r="A379" s="909"/>
      <c r="B379" s="596"/>
      <c r="C379" s="925"/>
      <c r="D379" s="562"/>
      <c r="E379" s="812"/>
      <c r="F379" s="812"/>
      <c r="G379" s="812"/>
      <c r="H379" s="919"/>
      <c r="J379" s="925"/>
      <c r="K379" s="562"/>
      <c r="L379" s="919"/>
    </row>
    <row r="380" spans="1:12" ht="25.5" x14ac:dyDescent="0.2">
      <c r="A380" s="909" t="s">
        <v>3809</v>
      </c>
      <c r="B380" s="911" t="s">
        <v>3810</v>
      </c>
      <c r="C380" s="925"/>
      <c r="D380" s="562" t="s">
        <v>30</v>
      </c>
      <c r="E380" s="812">
        <v>90.71</v>
      </c>
      <c r="F380" s="812">
        <v>83.05</v>
      </c>
      <c r="G380" s="812">
        <v>83.05</v>
      </c>
      <c r="H380" s="919">
        <f>('Series 2700 Design'!H380)</f>
        <v>0</v>
      </c>
      <c r="J380" s="925"/>
      <c r="K380" s="562" t="s">
        <v>30</v>
      </c>
      <c r="L380" s="919">
        <f>('Series 2700 Final'!H380)</f>
        <v>0</v>
      </c>
    </row>
    <row r="381" spans="1:12" x14ac:dyDescent="0.2">
      <c r="A381" s="909"/>
      <c r="B381" s="596"/>
      <c r="C381" s="486"/>
      <c r="D381" s="562"/>
      <c r="E381" s="812"/>
      <c r="F381" s="812"/>
      <c r="G381" s="812"/>
      <c r="H381" s="919"/>
      <c r="J381" s="486"/>
      <c r="K381" s="562"/>
      <c r="L381" s="919"/>
    </row>
    <row r="382" spans="1:12" ht="25.5" x14ac:dyDescent="0.2">
      <c r="A382" s="909" t="s">
        <v>3811</v>
      </c>
      <c r="B382" s="911" t="s">
        <v>3812</v>
      </c>
      <c r="C382" s="925"/>
      <c r="D382" s="562" t="s">
        <v>30</v>
      </c>
      <c r="E382" s="812">
        <v>113</v>
      </c>
      <c r="F382" s="812">
        <v>102.57</v>
      </c>
      <c r="G382" s="812">
        <v>102.57</v>
      </c>
      <c r="H382" s="919">
        <f>('Series 2700 Design'!H382)</f>
        <v>0</v>
      </c>
      <c r="J382" s="925"/>
      <c r="K382" s="562" t="s">
        <v>30</v>
      </c>
      <c r="L382" s="919">
        <f>('Series 2700 Final'!H382)</f>
        <v>0</v>
      </c>
    </row>
    <row r="383" spans="1:12" x14ac:dyDescent="0.2">
      <c r="A383" s="909"/>
      <c r="B383" s="911"/>
      <c r="C383" s="925"/>
      <c r="D383" s="562"/>
      <c r="E383" s="812"/>
      <c r="F383" s="812"/>
      <c r="G383" s="812"/>
      <c r="H383" s="919"/>
      <c r="J383" s="925"/>
      <c r="K383" s="562"/>
      <c r="L383" s="919"/>
    </row>
    <row r="384" spans="1:12" ht="25.5" x14ac:dyDescent="0.2">
      <c r="A384" s="909" t="s">
        <v>3813</v>
      </c>
      <c r="B384" s="911" t="s">
        <v>3814</v>
      </c>
      <c r="C384" s="925"/>
      <c r="D384" s="562" t="s">
        <v>30</v>
      </c>
      <c r="E384" s="812">
        <v>124.87</v>
      </c>
      <c r="F384" s="812">
        <v>124.87</v>
      </c>
      <c r="G384" s="812">
        <v>124.87</v>
      </c>
      <c r="H384" s="919">
        <f>('Series 2700 Design'!H384)</f>
        <v>0</v>
      </c>
      <c r="J384" s="925"/>
      <c r="K384" s="562" t="s">
        <v>30</v>
      </c>
      <c r="L384" s="919">
        <f>('Series 2700 Final'!H384)</f>
        <v>0</v>
      </c>
    </row>
    <row r="385" spans="1:12" x14ac:dyDescent="0.2">
      <c r="A385" s="909"/>
      <c r="B385" s="911"/>
      <c r="C385" s="925"/>
      <c r="D385" s="562"/>
      <c r="E385" s="812"/>
      <c r="F385" s="812"/>
      <c r="G385" s="812"/>
      <c r="H385" s="919"/>
      <c r="J385" s="925"/>
      <c r="K385" s="562"/>
      <c r="L385" s="919"/>
    </row>
    <row r="386" spans="1:12" ht="25.5" x14ac:dyDescent="0.2">
      <c r="A386" s="909" t="s">
        <v>3815</v>
      </c>
      <c r="B386" s="911" t="s">
        <v>3816</v>
      </c>
      <c r="C386" s="925"/>
      <c r="D386" s="562" t="s">
        <v>30</v>
      </c>
      <c r="E386" s="812">
        <v>185.9</v>
      </c>
      <c r="F386" s="812">
        <v>167.25</v>
      </c>
      <c r="G386" s="812">
        <v>167.25</v>
      </c>
      <c r="H386" s="919">
        <f>('Series 2700 Design'!H386)</f>
        <v>0</v>
      </c>
      <c r="J386" s="925"/>
      <c r="K386" s="562" t="s">
        <v>30</v>
      </c>
      <c r="L386" s="919">
        <f>('Series 2700 Final'!H386)</f>
        <v>0</v>
      </c>
    </row>
    <row r="387" spans="1:12" x14ac:dyDescent="0.2">
      <c r="A387" s="909"/>
      <c r="B387" s="911"/>
      <c r="C387" s="925"/>
      <c r="D387" s="562"/>
      <c r="E387" s="812"/>
      <c r="F387" s="812"/>
      <c r="G387" s="812"/>
      <c r="H387" s="919"/>
      <c r="J387" s="925"/>
      <c r="K387" s="562"/>
      <c r="L387" s="919"/>
    </row>
    <row r="388" spans="1:12" ht="25.5" x14ac:dyDescent="0.2">
      <c r="A388" s="909" t="s">
        <v>3817</v>
      </c>
      <c r="B388" s="911" t="s">
        <v>3818</v>
      </c>
      <c r="C388" s="925"/>
      <c r="D388" s="562" t="s">
        <v>30</v>
      </c>
      <c r="E388" s="812">
        <v>214.5</v>
      </c>
      <c r="F388" s="812">
        <v>190.82</v>
      </c>
      <c r="G388" s="812">
        <v>190.82</v>
      </c>
      <c r="H388" s="919">
        <f>('Series 2700 Design'!H388)</f>
        <v>0</v>
      </c>
      <c r="J388" s="925"/>
      <c r="K388" s="562" t="s">
        <v>30</v>
      </c>
      <c r="L388" s="919">
        <f>('Series 2700 Final'!H388)</f>
        <v>0</v>
      </c>
    </row>
    <row r="389" spans="1:12" x14ac:dyDescent="0.2">
      <c r="A389" s="909"/>
      <c r="B389" s="911"/>
      <c r="C389" s="925"/>
      <c r="D389" s="562"/>
      <c r="E389" s="812"/>
      <c r="F389" s="812"/>
      <c r="G389" s="812"/>
      <c r="H389" s="919"/>
      <c r="J389" s="925"/>
      <c r="K389" s="562"/>
      <c r="L389" s="919"/>
    </row>
    <row r="390" spans="1:12" ht="38.25" x14ac:dyDescent="0.2">
      <c r="A390" s="909" t="s">
        <v>3819</v>
      </c>
      <c r="B390" s="911" t="s">
        <v>3820</v>
      </c>
      <c r="C390" s="925"/>
      <c r="D390" s="562" t="s">
        <v>30</v>
      </c>
      <c r="E390" s="812">
        <v>101.14</v>
      </c>
      <c r="F390" s="812">
        <v>90.71</v>
      </c>
      <c r="G390" s="812">
        <v>90.71</v>
      </c>
      <c r="H390" s="919">
        <f>('Series 2700 Design'!H390)</f>
        <v>0</v>
      </c>
      <c r="J390" s="925"/>
      <c r="K390" s="562" t="s">
        <v>30</v>
      </c>
      <c r="L390" s="919">
        <f>('Series 2700 Final'!H390)</f>
        <v>0</v>
      </c>
    </row>
    <row r="391" spans="1:12" x14ac:dyDescent="0.2">
      <c r="A391" s="909"/>
      <c r="B391" s="596"/>
      <c r="C391" s="486"/>
      <c r="D391" s="562"/>
      <c r="E391" s="812"/>
      <c r="F391" s="812"/>
      <c r="G391" s="812"/>
      <c r="H391" s="919"/>
      <c r="J391" s="486"/>
      <c r="K391" s="562"/>
      <c r="L391" s="919"/>
    </row>
    <row r="392" spans="1:12" ht="38.25" x14ac:dyDescent="0.2">
      <c r="A392" s="909" t="s">
        <v>3821</v>
      </c>
      <c r="B392" s="911" t="s">
        <v>3822</v>
      </c>
      <c r="C392" s="925"/>
      <c r="D392" s="562" t="s">
        <v>30</v>
      </c>
      <c r="E392" s="812">
        <v>119.79</v>
      </c>
      <c r="F392" s="812">
        <v>107.35</v>
      </c>
      <c r="G392" s="812">
        <v>107.35</v>
      </c>
      <c r="H392" s="919">
        <f>('Series 2700 Design'!H392)</f>
        <v>0</v>
      </c>
      <c r="J392" s="925"/>
      <c r="K392" s="562" t="s">
        <v>30</v>
      </c>
      <c r="L392" s="919">
        <f>('Series 2700 Final'!H392)</f>
        <v>0</v>
      </c>
    </row>
    <row r="393" spans="1:12" x14ac:dyDescent="0.2">
      <c r="A393" s="909"/>
      <c r="B393" s="911"/>
      <c r="C393" s="925"/>
      <c r="D393" s="562"/>
      <c r="E393" s="812"/>
      <c r="F393" s="812"/>
      <c r="G393" s="812"/>
      <c r="H393" s="919"/>
      <c r="J393" s="925"/>
      <c r="K393" s="562"/>
      <c r="L393" s="919"/>
    </row>
    <row r="394" spans="1:12" ht="38.25" x14ac:dyDescent="0.2">
      <c r="A394" s="909" t="s">
        <v>3823</v>
      </c>
      <c r="B394" s="911" t="s">
        <v>3824</v>
      </c>
      <c r="C394" s="925"/>
      <c r="D394" s="562" t="s">
        <v>30</v>
      </c>
      <c r="E394" s="812">
        <v>159.9</v>
      </c>
      <c r="F394" s="812">
        <v>141.24</v>
      </c>
      <c r="G394" s="812">
        <v>141.24</v>
      </c>
      <c r="H394" s="919">
        <f>('Series 2700 Design'!H394)</f>
        <v>0</v>
      </c>
      <c r="J394" s="925"/>
      <c r="K394" s="562" t="s">
        <v>30</v>
      </c>
      <c r="L394" s="919">
        <f>('Series 2700 Final'!H394)</f>
        <v>0</v>
      </c>
    </row>
    <row r="395" spans="1:12" x14ac:dyDescent="0.2">
      <c r="A395" s="909"/>
      <c r="B395" s="911"/>
      <c r="C395" s="925"/>
      <c r="D395" s="562"/>
      <c r="E395" s="812"/>
      <c r="F395" s="812"/>
      <c r="G395" s="812"/>
      <c r="H395" s="919"/>
      <c r="J395" s="925"/>
      <c r="K395" s="562"/>
      <c r="L395" s="919"/>
    </row>
    <row r="396" spans="1:12" ht="38.25" x14ac:dyDescent="0.2">
      <c r="A396" s="909" t="s">
        <v>3825</v>
      </c>
      <c r="B396" s="911" t="s">
        <v>3826</v>
      </c>
      <c r="C396" s="925"/>
      <c r="D396" s="562" t="s">
        <v>30</v>
      </c>
      <c r="E396" s="812">
        <v>207.39</v>
      </c>
      <c r="F396" s="812">
        <v>176.31</v>
      </c>
      <c r="G396" s="812">
        <v>176.31</v>
      </c>
      <c r="H396" s="919">
        <f>('Series 2700 Design'!H396)</f>
        <v>0</v>
      </c>
      <c r="J396" s="925"/>
      <c r="K396" s="562" t="s">
        <v>30</v>
      </c>
      <c r="L396" s="919">
        <f>('Series 2700 Final'!H396)</f>
        <v>0</v>
      </c>
    </row>
    <row r="397" spans="1:12" x14ac:dyDescent="0.2">
      <c r="A397" s="909"/>
      <c r="B397" s="911"/>
      <c r="C397" s="925"/>
      <c r="D397" s="562"/>
      <c r="E397" s="812"/>
      <c r="F397" s="812"/>
      <c r="G397" s="812"/>
      <c r="H397" s="919"/>
      <c r="J397" s="925"/>
      <c r="K397" s="562"/>
      <c r="L397" s="919"/>
    </row>
    <row r="398" spans="1:12" ht="38.25" x14ac:dyDescent="0.2">
      <c r="A398" s="909" t="s">
        <v>3827</v>
      </c>
      <c r="B398" s="911" t="s">
        <v>3828</v>
      </c>
      <c r="C398" s="925"/>
      <c r="D398" s="562" t="s">
        <v>30</v>
      </c>
      <c r="E398" s="812">
        <v>247.54</v>
      </c>
      <c r="F398" s="812">
        <v>204.91</v>
      </c>
      <c r="G398" s="812">
        <v>204.91</v>
      </c>
      <c r="H398" s="919">
        <f>('Series 2700 Design'!H398)</f>
        <v>0</v>
      </c>
      <c r="J398" s="925"/>
      <c r="K398" s="562" t="s">
        <v>30</v>
      </c>
      <c r="L398" s="919">
        <f>('Series 2700 Final'!H398)</f>
        <v>0</v>
      </c>
    </row>
    <row r="399" spans="1:12" x14ac:dyDescent="0.2">
      <c r="A399" s="909"/>
      <c r="B399" s="911"/>
      <c r="C399" s="925"/>
      <c r="D399" s="562"/>
      <c r="E399" s="812"/>
      <c r="F399" s="812"/>
      <c r="G399" s="812"/>
      <c r="H399" s="919"/>
      <c r="J399" s="925"/>
      <c r="K399" s="562"/>
      <c r="L399" s="919"/>
    </row>
    <row r="400" spans="1:12" x14ac:dyDescent="0.2">
      <c r="A400" s="907"/>
      <c r="B400" s="586" t="s">
        <v>3599</v>
      </c>
      <c r="C400" s="924"/>
      <c r="D400" s="587"/>
      <c r="E400" s="635" t="s">
        <v>803</v>
      </c>
      <c r="F400" s="589" t="s">
        <v>804</v>
      </c>
      <c r="G400" s="635" t="s">
        <v>486</v>
      </c>
      <c r="H400" s="920"/>
      <c r="J400" s="924"/>
      <c r="K400" s="587"/>
      <c r="L400" s="920"/>
    </row>
    <row r="401" spans="1:12" x14ac:dyDescent="0.2">
      <c r="A401" s="909"/>
      <c r="B401" s="597"/>
      <c r="C401" s="659"/>
      <c r="D401" s="562"/>
      <c r="E401" s="812"/>
      <c r="F401" s="812"/>
      <c r="G401" s="812"/>
      <c r="H401" s="919"/>
      <c r="J401" s="659"/>
      <c r="K401" s="562"/>
      <c r="L401" s="919"/>
    </row>
    <row r="402" spans="1:12" ht="25.5" x14ac:dyDescent="0.2">
      <c r="A402" s="909" t="s">
        <v>3829</v>
      </c>
      <c r="B402" s="911" t="s">
        <v>3830</v>
      </c>
      <c r="C402" s="925"/>
      <c r="D402" s="562" t="s">
        <v>30</v>
      </c>
      <c r="E402" s="812">
        <v>126.58</v>
      </c>
      <c r="F402" s="812">
        <v>107.93</v>
      </c>
      <c r="G402" s="812">
        <v>107.93</v>
      </c>
      <c r="H402" s="919">
        <f>('Series 2700 Design'!H402)</f>
        <v>0</v>
      </c>
      <c r="J402" s="925"/>
      <c r="K402" s="562" t="s">
        <v>30</v>
      </c>
      <c r="L402" s="919">
        <f>('Series 2700 Final'!H402)</f>
        <v>0</v>
      </c>
    </row>
    <row r="403" spans="1:12" x14ac:dyDescent="0.2">
      <c r="A403" s="909"/>
      <c r="B403" s="911"/>
      <c r="C403" s="925"/>
      <c r="D403" s="562"/>
      <c r="E403" s="812"/>
      <c r="F403" s="812"/>
      <c r="G403" s="812"/>
      <c r="H403" s="919"/>
      <c r="J403" s="925"/>
      <c r="K403" s="562"/>
      <c r="L403" s="919"/>
    </row>
    <row r="404" spans="1:12" ht="25.5" x14ac:dyDescent="0.2">
      <c r="A404" s="909" t="s">
        <v>3831</v>
      </c>
      <c r="B404" s="911" t="s">
        <v>3832</v>
      </c>
      <c r="C404" s="925"/>
      <c r="D404" s="562" t="s">
        <v>30</v>
      </c>
      <c r="E404" s="812">
        <v>151.77000000000001</v>
      </c>
      <c r="F404" s="812">
        <v>128.08000000000001</v>
      </c>
      <c r="G404" s="812">
        <v>128.08000000000001</v>
      </c>
      <c r="H404" s="919">
        <f>('Series 2700 Design'!H404)</f>
        <v>0</v>
      </c>
      <c r="J404" s="925"/>
      <c r="K404" s="562" t="s">
        <v>30</v>
      </c>
      <c r="L404" s="919">
        <f>('Series 2700 Final'!H404)</f>
        <v>0</v>
      </c>
    </row>
    <row r="405" spans="1:12" x14ac:dyDescent="0.2">
      <c r="A405" s="909"/>
      <c r="B405" s="911"/>
      <c r="C405" s="925"/>
      <c r="D405" s="562"/>
      <c r="E405" s="812"/>
      <c r="F405" s="812"/>
      <c r="G405" s="812"/>
      <c r="H405" s="919"/>
      <c r="J405" s="925"/>
      <c r="K405" s="562"/>
      <c r="L405" s="919"/>
    </row>
    <row r="406" spans="1:12" ht="25.5" x14ac:dyDescent="0.2">
      <c r="A406" s="909" t="s">
        <v>3833</v>
      </c>
      <c r="B406" s="911" t="s">
        <v>3834</v>
      </c>
      <c r="C406" s="925"/>
      <c r="D406" s="562" t="s">
        <v>30</v>
      </c>
      <c r="E406" s="812">
        <v>181.39</v>
      </c>
      <c r="F406" s="812">
        <v>150.31</v>
      </c>
      <c r="G406" s="812">
        <v>150.31</v>
      </c>
      <c r="H406" s="919">
        <f>('Series 2700 Design'!H406)</f>
        <v>0</v>
      </c>
      <c r="J406" s="925"/>
      <c r="K406" s="562" t="s">
        <v>30</v>
      </c>
      <c r="L406" s="919">
        <f>('Series 2700 Final'!H406)</f>
        <v>0</v>
      </c>
    </row>
    <row r="407" spans="1:12" x14ac:dyDescent="0.2">
      <c r="A407" s="909"/>
      <c r="B407" s="911"/>
      <c r="C407" s="925"/>
      <c r="D407" s="562"/>
      <c r="E407" s="812"/>
      <c r="F407" s="812"/>
      <c r="G407" s="812"/>
      <c r="H407" s="919"/>
      <c r="J407" s="925"/>
      <c r="K407" s="562"/>
      <c r="L407" s="919"/>
    </row>
    <row r="408" spans="1:12" ht="25.5" x14ac:dyDescent="0.2">
      <c r="A408" s="909" t="s">
        <v>3835</v>
      </c>
      <c r="B408" s="911" t="s">
        <v>3836</v>
      </c>
      <c r="C408" s="925"/>
      <c r="D408" s="562" t="s">
        <v>30</v>
      </c>
      <c r="E408" s="812">
        <v>259.98</v>
      </c>
      <c r="F408" s="812">
        <v>197.81</v>
      </c>
      <c r="G408" s="812">
        <v>197.81</v>
      </c>
      <c r="H408" s="919">
        <f>('Series 2700 Design'!H408)</f>
        <v>0</v>
      </c>
      <c r="J408" s="925"/>
      <c r="K408" s="562" t="s">
        <v>30</v>
      </c>
      <c r="L408" s="919">
        <f>('Series 2700 Final'!H408)</f>
        <v>0</v>
      </c>
    </row>
    <row r="409" spans="1:12" x14ac:dyDescent="0.2">
      <c r="A409" s="909"/>
      <c r="B409" s="911"/>
      <c r="C409" s="925"/>
      <c r="D409" s="562"/>
      <c r="E409" s="812"/>
      <c r="F409" s="812"/>
      <c r="G409" s="812"/>
      <c r="H409" s="919"/>
      <c r="J409" s="925"/>
      <c r="K409" s="562"/>
      <c r="L409" s="919"/>
    </row>
    <row r="410" spans="1:12" ht="25.5" x14ac:dyDescent="0.2">
      <c r="A410" s="909" t="s">
        <v>3837</v>
      </c>
      <c r="B410" s="911" t="s">
        <v>3838</v>
      </c>
      <c r="C410" s="925"/>
      <c r="D410" s="562" t="s">
        <v>30</v>
      </c>
      <c r="E410" s="812">
        <v>337.43</v>
      </c>
      <c r="F410" s="812">
        <v>237.96</v>
      </c>
      <c r="G410" s="812">
        <v>237.96</v>
      </c>
      <c r="H410" s="919">
        <f>('Series 2700 Design'!H410)</f>
        <v>0</v>
      </c>
      <c r="J410" s="925"/>
      <c r="K410" s="562" t="s">
        <v>30</v>
      </c>
      <c r="L410" s="919">
        <f>('Series 2700 Final'!H410)</f>
        <v>0</v>
      </c>
    </row>
    <row r="411" spans="1:12" x14ac:dyDescent="0.2">
      <c r="A411" s="909"/>
      <c r="B411" s="911"/>
      <c r="C411" s="925"/>
      <c r="D411" s="562"/>
      <c r="E411" s="812"/>
      <c r="F411" s="812"/>
      <c r="G411" s="812"/>
      <c r="H411" s="919"/>
      <c r="J411" s="925"/>
      <c r="K411" s="562"/>
      <c r="L411" s="919"/>
    </row>
    <row r="412" spans="1:12" ht="38.25" x14ac:dyDescent="0.2">
      <c r="A412" s="909" t="s">
        <v>3839</v>
      </c>
      <c r="B412" s="911" t="s">
        <v>3840</v>
      </c>
      <c r="C412" s="925"/>
      <c r="D412" s="562" t="s">
        <v>30</v>
      </c>
      <c r="E412" s="812">
        <v>136.16999999999999</v>
      </c>
      <c r="F412" s="812">
        <v>117.52</v>
      </c>
      <c r="G412" s="812">
        <v>117.52</v>
      </c>
      <c r="H412" s="919">
        <f>('Series 2700 Design'!H412)</f>
        <v>0</v>
      </c>
      <c r="J412" s="925"/>
      <c r="K412" s="562" t="s">
        <v>30</v>
      </c>
      <c r="L412" s="919">
        <f>('Series 2700 Final'!H412)</f>
        <v>0</v>
      </c>
    </row>
    <row r="413" spans="1:12" x14ac:dyDescent="0.2">
      <c r="A413" s="909"/>
      <c r="B413" s="911"/>
      <c r="C413" s="925"/>
      <c r="D413" s="562"/>
      <c r="E413" s="812"/>
      <c r="F413" s="812"/>
      <c r="G413" s="812"/>
      <c r="H413" s="919"/>
      <c r="J413" s="925"/>
      <c r="K413" s="562"/>
      <c r="L413" s="919"/>
    </row>
    <row r="414" spans="1:12" ht="38.25" x14ac:dyDescent="0.2">
      <c r="A414" s="909" t="s">
        <v>3841</v>
      </c>
      <c r="B414" s="911" t="s">
        <v>3842</v>
      </c>
      <c r="C414" s="925"/>
      <c r="D414" s="562" t="s">
        <v>30</v>
      </c>
      <c r="E414" s="812">
        <v>161.35</v>
      </c>
      <c r="F414" s="812">
        <v>137.66999999999999</v>
      </c>
      <c r="G414" s="812">
        <v>137.66999999999999</v>
      </c>
      <c r="H414" s="919">
        <f>('Series 2700 Design'!H414)</f>
        <v>0</v>
      </c>
      <c r="J414" s="925"/>
      <c r="K414" s="562" t="s">
        <v>30</v>
      </c>
      <c r="L414" s="919">
        <f>('Series 2700 Final'!H414)</f>
        <v>0</v>
      </c>
    </row>
    <row r="415" spans="1:12" x14ac:dyDescent="0.2">
      <c r="A415" s="909"/>
      <c r="B415" s="911"/>
      <c r="C415" s="925"/>
      <c r="D415" s="562"/>
      <c r="E415" s="812"/>
      <c r="F415" s="812"/>
      <c r="G415" s="812"/>
      <c r="H415" s="919"/>
      <c r="J415" s="925"/>
      <c r="K415" s="562"/>
      <c r="L415" s="919"/>
    </row>
    <row r="416" spans="1:12" ht="38.25" x14ac:dyDescent="0.2">
      <c r="A416" s="909" t="s">
        <v>3843</v>
      </c>
      <c r="B416" s="911" t="s">
        <v>3844</v>
      </c>
      <c r="C416" s="925"/>
      <c r="D416" s="562" t="s">
        <v>30</v>
      </c>
      <c r="E416" s="812">
        <v>190.99</v>
      </c>
      <c r="F416" s="812">
        <v>159.9</v>
      </c>
      <c r="G416" s="812">
        <v>159.9</v>
      </c>
      <c r="H416" s="919">
        <f>('Series 2700 Design'!H416)</f>
        <v>0</v>
      </c>
      <c r="J416" s="925"/>
      <c r="K416" s="562" t="s">
        <v>30</v>
      </c>
      <c r="L416" s="919">
        <f>('Series 2700 Final'!H416)</f>
        <v>0</v>
      </c>
    </row>
    <row r="417" spans="1:12" x14ac:dyDescent="0.2">
      <c r="A417" s="909"/>
      <c r="B417" s="911"/>
      <c r="C417" s="925"/>
      <c r="D417" s="562"/>
      <c r="E417" s="812"/>
      <c r="F417" s="812"/>
      <c r="G417" s="812"/>
      <c r="H417" s="919"/>
      <c r="J417" s="925"/>
      <c r="K417" s="562"/>
      <c r="L417" s="919"/>
    </row>
    <row r="418" spans="1:12" ht="38.25" x14ac:dyDescent="0.2">
      <c r="A418" s="909" t="s">
        <v>3845</v>
      </c>
      <c r="B418" s="911" t="s">
        <v>3846</v>
      </c>
      <c r="C418" s="925"/>
      <c r="D418" s="562" t="s">
        <v>30</v>
      </c>
      <c r="E418" s="812">
        <v>269.58</v>
      </c>
      <c r="F418" s="812">
        <v>207.39</v>
      </c>
      <c r="G418" s="812">
        <v>207.39</v>
      </c>
      <c r="H418" s="919">
        <f>('Series 2700 Design'!H418)</f>
        <v>0</v>
      </c>
      <c r="J418" s="925"/>
      <c r="K418" s="562" t="s">
        <v>30</v>
      </c>
      <c r="L418" s="919">
        <f>('Series 2700 Final'!H418)</f>
        <v>0</v>
      </c>
    </row>
    <row r="419" spans="1:12" x14ac:dyDescent="0.2">
      <c r="A419" s="909"/>
      <c r="B419" s="911"/>
      <c r="C419" s="925"/>
      <c r="D419" s="562"/>
      <c r="E419" s="812"/>
      <c r="F419" s="812"/>
      <c r="G419" s="812"/>
      <c r="H419" s="919"/>
      <c r="J419" s="925"/>
      <c r="K419" s="562"/>
      <c r="L419" s="919"/>
    </row>
    <row r="420" spans="1:12" ht="38.25" x14ac:dyDescent="0.2">
      <c r="A420" s="909" t="s">
        <v>3847</v>
      </c>
      <c r="B420" s="911" t="s">
        <v>3848</v>
      </c>
      <c r="C420" s="925"/>
      <c r="D420" s="562" t="s">
        <v>30</v>
      </c>
      <c r="E420" s="812">
        <v>347.02</v>
      </c>
      <c r="F420" s="812">
        <v>247.54</v>
      </c>
      <c r="G420" s="812">
        <v>247.54</v>
      </c>
      <c r="H420" s="919">
        <f>('Series 2700 Design'!H420)</f>
        <v>0</v>
      </c>
      <c r="J420" s="925"/>
      <c r="K420" s="562" t="s">
        <v>30</v>
      </c>
      <c r="L420" s="919">
        <f>('Series 2700 Final'!H420)</f>
        <v>0</v>
      </c>
    </row>
    <row r="421" spans="1:12" x14ac:dyDescent="0.2">
      <c r="A421" s="909"/>
      <c r="B421" s="911"/>
      <c r="C421" s="925"/>
      <c r="D421" s="562"/>
      <c r="E421" s="812"/>
      <c r="F421" s="812"/>
      <c r="G421" s="812"/>
      <c r="H421" s="919"/>
      <c r="J421" s="925"/>
      <c r="K421" s="562"/>
      <c r="L421" s="919"/>
    </row>
    <row r="422" spans="1:12" x14ac:dyDescent="0.2">
      <c r="A422" s="907"/>
      <c r="B422" s="586" t="s">
        <v>3620</v>
      </c>
      <c r="C422" s="924"/>
      <c r="D422" s="587"/>
      <c r="E422" s="635" t="s">
        <v>803</v>
      </c>
      <c r="F422" s="589" t="s">
        <v>804</v>
      </c>
      <c r="G422" s="635" t="s">
        <v>486</v>
      </c>
      <c r="H422" s="920"/>
      <c r="J422" s="924"/>
      <c r="K422" s="587"/>
      <c r="L422" s="920"/>
    </row>
    <row r="423" spans="1:12" x14ac:dyDescent="0.2">
      <c r="A423" s="909"/>
      <c r="B423" s="596"/>
      <c r="C423" s="925"/>
      <c r="D423" s="562"/>
      <c r="E423" s="812"/>
      <c r="F423" s="812"/>
      <c r="G423" s="812"/>
      <c r="H423" s="919"/>
      <c r="J423" s="925"/>
      <c r="K423" s="562"/>
      <c r="L423" s="919"/>
    </row>
    <row r="424" spans="1:12" ht="25.5" x14ac:dyDescent="0.2">
      <c r="A424" s="909" t="s">
        <v>3849</v>
      </c>
      <c r="B424" s="911" t="s">
        <v>3850</v>
      </c>
      <c r="C424" s="925"/>
      <c r="D424" s="562" t="s">
        <v>30</v>
      </c>
      <c r="E424" s="812">
        <v>90.71</v>
      </c>
      <c r="F424" s="812">
        <v>83.05</v>
      </c>
      <c r="G424" s="812">
        <v>83.05</v>
      </c>
      <c r="H424" s="919">
        <f>('Series 2700 Design'!H424)</f>
        <v>0</v>
      </c>
      <c r="J424" s="925"/>
      <c r="K424" s="562" t="s">
        <v>30</v>
      </c>
      <c r="L424" s="919">
        <f>('Series 2700 Final'!H424)</f>
        <v>0</v>
      </c>
    </row>
    <row r="425" spans="1:12" x14ac:dyDescent="0.2">
      <c r="A425" s="909"/>
      <c r="B425" s="596"/>
      <c r="C425" s="486"/>
      <c r="D425" s="562"/>
      <c r="E425" s="812"/>
      <c r="F425" s="812"/>
      <c r="G425" s="812"/>
      <c r="H425" s="919"/>
      <c r="J425" s="486"/>
      <c r="K425" s="562"/>
      <c r="L425" s="919"/>
    </row>
    <row r="426" spans="1:12" ht="25.5" x14ac:dyDescent="0.2">
      <c r="A426" s="909" t="s">
        <v>3851</v>
      </c>
      <c r="B426" s="911" t="s">
        <v>3852</v>
      </c>
      <c r="C426" s="925"/>
      <c r="D426" s="562" t="s">
        <v>30</v>
      </c>
      <c r="E426" s="812">
        <v>113</v>
      </c>
      <c r="F426" s="812">
        <v>102.57</v>
      </c>
      <c r="G426" s="812">
        <v>102.57</v>
      </c>
      <c r="H426" s="919">
        <f>('Series 2700 Design'!H426)</f>
        <v>0</v>
      </c>
      <c r="J426" s="925"/>
      <c r="K426" s="562" t="s">
        <v>30</v>
      </c>
      <c r="L426" s="919">
        <f>('Series 2700 Final'!H426)</f>
        <v>0</v>
      </c>
    </row>
    <row r="427" spans="1:12" x14ac:dyDescent="0.2">
      <c r="A427" s="909"/>
      <c r="B427" s="911"/>
      <c r="C427" s="925"/>
      <c r="D427" s="562"/>
      <c r="E427" s="812"/>
      <c r="F427" s="812"/>
      <c r="G427" s="812"/>
      <c r="H427" s="919"/>
      <c r="J427" s="925"/>
      <c r="K427" s="562"/>
      <c r="L427" s="919"/>
    </row>
    <row r="428" spans="1:12" ht="25.5" x14ac:dyDescent="0.2">
      <c r="A428" s="909" t="s">
        <v>3853</v>
      </c>
      <c r="B428" s="911" t="s">
        <v>3854</v>
      </c>
      <c r="C428" s="925"/>
      <c r="D428" s="562" t="s">
        <v>30</v>
      </c>
      <c r="E428" s="812">
        <v>139.94999999999999</v>
      </c>
      <c r="F428" s="812">
        <v>124.87</v>
      </c>
      <c r="G428" s="812">
        <v>124.87</v>
      </c>
      <c r="H428" s="919">
        <f>('Series 2700 Design'!H428)</f>
        <v>0</v>
      </c>
      <c r="J428" s="925"/>
      <c r="K428" s="562" t="s">
        <v>30</v>
      </c>
      <c r="L428" s="919">
        <f>('Series 2700 Final'!H428)</f>
        <v>0</v>
      </c>
    </row>
    <row r="429" spans="1:12" x14ac:dyDescent="0.2">
      <c r="A429" s="909"/>
      <c r="B429" s="911"/>
      <c r="C429" s="925"/>
      <c r="D429" s="562"/>
      <c r="E429" s="812"/>
      <c r="F429" s="812"/>
      <c r="G429" s="812"/>
      <c r="H429" s="919"/>
      <c r="J429" s="925"/>
      <c r="K429" s="562"/>
      <c r="L429" s="919"/>
    </row>
    <row r="430" spans="1:12" ht="25.5" x14ac:dyDescent="0.2">
      <c r="A430" s="909" t="s">
        <v>3855</v>
      </c>
      <c r="B430" s="911" t="s">
        <v>3856</v>
      </c>
      <c r="C430" s="925"/>
      <c r="D430" s="562" t="s">
        <v>30</v>
      </c>
      <c r="E430" s="812">
        <v>185.9</v>
      </c>
      <c r="F430" s="812">
        <v>167.25</v>
      </c>
      <c r="G430" s="812">
        <v>167.25</v>
      </c>
      <c r="H430" s="919">
        <f>('Series 2700 Design'!H430)</f>
        <v>0</v>
      </c>
      <c r="J430" s="925"/>
      <c r="K430" s="562" t="s">
        <v>30</v>
      </c>
      <c r="L430" s="919">
        <f>('Series 2700 Final'!H430)</f>
        <v>0</v>
      </c>
    </row>
    <row r="431" spans="1:12" x14ac:dyDescent="0.2">
      <c r="A431" s="909"/>
      <c r="B431" s="911"/>
      <c r="C431" s="925"/>
      <c r="D431" s="562"/>
      <c r="E431" s="812"/>
      <c r="F431" s="812"/>
      <c r="G431" s="812"/>
      <c r="H431" s="919"/>
      <c r="J431" s="925"/>
      <c r="K431" s="562"/>
      <c r="L431" s="919"/>
    </row>
    <row r="432" spans="1:12" ht="25.5" x14ac:dyDescent="0.2">
      <c r="A432" s="909" t="s">
        <v>3857</v>
      </c>
      <c r="B432" s="911" t="s">
        <v>3858</v>
      </c>
      <c r="C432" s="925"/>
      <c r="D432" s="562" t="s">
        <v>30</v>
      </c>
      <c r="E432" s="812">
        <v>214.5</v>
      </c>
      <c r="F432" s="812">
        <v>190.82</v>
      </c>
      <c r="G432" s="812">
        <v>190.82</v>
      </c>
      <c r="H432" s="919">
        <f>('Series 2700 Design'!H432)</f>
        <v>0</v>
      </c>
      <c r="J432" s="925"/>
      <c r="K432" s="562" t="s">
        <v>30</v>
      </c>
      <c r="L432" s="919">
        <f>('Series 2700 Final'!H432)</f>
        <v>0</v>
      </c>
    </row>
    <row r="433" spans="1:12" x14ac:dyDescent="0.2">
      <c r="A433" s="909"/>
      <c r="B433" s="911"/>
      <c r="C433" s="925"/>
      <c r="D433" s="562"/>
      <c r="E433" s="812"/>
      <c r="F433" s="812"/>
      <c r="G433" s="812"/>
      <c r="H433" s="919"/>
      <c r="J433" s="925"/>
      <c r="K433" s="562"/>
      <c r="L433" s="919"/>
    </row>
    <row r="434" spans="1:12" ht="25.5" x14ac:dyDescent="0.2">
      <c r="A434" s="909" t="s">
        <v>3859</v>
      </c>
      <c r="B434" s="911" t="s">
        <v>3860</v>
      </c>
      <c r="C434" s="925"/>
      <c r="D434" s="562" t="s">
        <v>30</v>
      </c>
      <c r="E434" s="812">
        <v>101.14</v>
      </c>
      <c r="F434" s="812">
        <v>90.71</v>
      </c>
      <c r="G434" s="812">
        <v>90.71</v>
      </c>
      <c r="H434" s="919">
        <f>('Series 2700 Design'!H434)</f>
        <v>0</v>
      </c>
      <c r="J434" s="925"/>
      <c r="K434" s="562" t="s">
        <v>30</v>
      </c>
      <c r="L434" s="919">
        <f>('Series 2700 Final'!H434)</f>
        <v>0</v>
      </c>
    </row>
    <row r="435" spans="1:12" x14ac:dyDescent="0.2">
      <c r="A435" s="909"/>
      <c r="B435" s="596"/>
      <c r="C435" s="486"/>
      <c r="D435" s="562"/>
      <c r="E435" s="812"/>
      <c r="F435" s="812"/>
      <c r="G435" s="812"/>
      <c r="H435" s="919"/>
      <c r="J435" s="486"/>
      <c r="K435" s="562"/>
      <c r="L435" s="919"/>
    </row>
    <row r="436" spans="1:12" ht="38.25" x14ac:dyDescent="0.2">
      <c r="A436" s="909" t="s">
        <v>3861</v>
      </c>
      <c r="B436" s="911" t="s">
        <v>3862</v>
      </c>
      <c r="C436" s="925"/>
      <c r="D436" s="562" t="s">
        <v>30</v>
      </c>
      <c r="E436" s="812">
        <v>119.79</v>
      </c>
      <c r="F436" s="812">
        <v>107.35</v>
      </c>
      <c r="G436" s="812">
        <v>107.35</v>
      </c>
      <c r="H436" s="919">
        <f>('Series 2700 Design'!H436)</f>
        <v>0</v>
      </c>
      <c r="J436" s="925"/>
      <c r="K436" s="562" t="s">
        <v>30</v>
      </c>
      <c r="L436" s="919">
        <f>('Series 2700 Final'!H436)</f>
        <v>0</v>
      </c>
    </row>
    <row r="437" spans="1:12" x14ac:dyDescent="0.2">
      <c r="A437" s="909"/>
      <c r="B437" s="911"/>
      <c r="C437" s="925"/>
      <c r="D437" s="562"/>
      <c r="E437" s="812"/>
      <c r="F437" s="812"/>
      <c r="G437" s="812"/>
      <c r="H437" s="919"/>
      <c r="J437" s="925"/>
      <c r="K437" s="562"/>
      <c r="L437" s="919"/>
    </row>
    <row r="438" spans="1:12" ht="38.25" x14ac:dyDescent="0.2">
      <c r="A438" s="909" t="s">
        <v>3863</v>
      </c>
      <c r="B438" s="911" t="s">
        <v>3864</v>
      </c>
      <c r="C438" s="925"/>
      <c r="D438" s="562" t="s">
        <v>30</v>
      </c>
      <c r="E438" s="812">
        <v>159.9</v>
      </c>
      <c r="F438" s="812">
        <v>141.24</v>
      </c>
      <c r="G438" s="812">
        <v>141.24</v>
      </c>
      <c r="H438" s="919">
        <f>('Series 2700 Design'!H438)</f>
        <v>0</v>
      </c>
      <c r="J438" s="925"/>
      <c r="K438" s="562" t="s">
        <v>30</v>
      </c>
      <c r="L438" s="919">
        <f>('Series 2700 Final'!H438)</f>
        <v>0</v>
      </c>
    </row>
    <row r="439" spans="1:12" x14ac:dyDescent="0.2">
      <c r="A439" s="909"/>
      <c r="B439" s="911"/>
      <c r="C439" s="925"/>
      <c r="D439" s="562"/>
      <c r="E439" s="812"/>
      <c r="F439" s="812"/>
      <c r="G439" s="812"/>
      <c r="H439" s="919"/>
      <c r="J439" s="925"/>
      <c r="K439" s="562"/>
      <c r="L439" s="919"/>
    </row>
    <row r="440" spans="1:12" ht="38.25" x14ac:dyDescent="0.2">
      <c r="A440" s="909" t="s">
        <v>3865</v>
      </c>
      <c r="B440" s="911" t="s">
        <v>3866</v>
      </c>
      <c r="C440" s="925"/>
      <c r="D440" s="562" t="s">
        <v>30</v>
      </c>
      <c r="E440" s="812">
        <v>207.39</v>
      </c>
      <c r="F440" s="812">
        <v>176.31</v>
      </c>
      <c r="G440" s="812">
        <v>176.31</v>
      </c>
      <c r="H440" s="919">
        <f>('Series 2700 Design'!H440)</f>
        <v>0</v>
      </c>
      <c r="J440" s="925"/>
      <c r="K440" s="562" t="s">
        <v>30</v>
      </c>
      <c r="L440" s="919">
        <f>('Series 2700 Final'!H440)</f>
        <v>0</v>
      </c>
    </row>
    <row r="441" spans="1:12" x14ac:dyDescent="0.2">
      <c r="A441" s="909"/>
      <c r="B441" s="911"/>
      <c r="C441" s="925"/>
      <c r="D441" s="562"/>
      <c r="E441" s="812"/>
      <c r="F441" s="812"/>
      <c r="G441" s="812"/>
      <c r="H441" s="919"/>
      <c r="J441" s="925"/>
      <c r="K441" s="562"/>
      <c r="L441" s="919"/>
    </row>
    <row r="442" spans="1:12" ht="38.25" x14ac:dyDescent="0.2">
      <c r="A442" s="909" t="s">
        <v>3867</v>
      </c>
      <c r="B442" s="911" t="s">
        <v>3868</v>
      </c>
      <c r="C442" s="925"/>
      <c r="D442" s="562" t="s">
        <v>30</v>
      </c>
      <c r="E442" s="812">
        <v>247.54</v>
      </c>
      <c r="F442" s="812">
        <v>204.91</v>
      </c>
      <c r="G442" s="812">
        <v>204.91</v>
      </c>
      <c r="H442" s="919">
        <f>('Series 2700 Design'!H442)</f>
        <v>0</v>
      </c>
      <c r="J442" s="925"/>
      <c r="K442" s="562" t="s">
        <v>30</v>
      </c>
      <c r="L442" s="919">
        <f>('Series 2700 Final'!H442)</f>
        <v>0</v>
      </c>
    </row>
    <row r="443" spans="1:12" x14ac:dyDescent="0.2">
      <c r="A443" s="909"/>
      <c r="B443" s="911"/>
      <c r="C443" s="925"/>
      <c r="D443" s="562"/>
      <c r="E443" s="812"/>
      <c r="F443" s="812"/>
      <c r="G443" s="812"/>
      <c r="H443" s="919"/>
      <c r="J443" s="925"/>
      <c r="K443" s="562"/>
      <c r="L443" s="919"/>
    </row>
    <row r="444" spans="1:12" x14ac:dyDescent="0.2">
      <c r="A444" s="907"/>
      <c r="B444" s="586" t="s">
        <v>3641</v>
      </c>
      <c r="C444" s="924"/>
      <c r="D444" s="587"/>
      <c r="E444" s="635" t="s">
        <v>803</v>
      </c>
      <c r="F444" s="589" t="s">
        <v>804</v>
      </c>
      <c r="G444" s="635" t="s">
        <v>486</v>
      </c>
      <c r="H444" s="920"/>
      <c r="J444" s="924"/>
      <c r="K444" s="587"/>
      <c r="L444" s="920"/>
    </row>
    <row r="445" spans="1:12" x14ac:dyDescent="0.2">
      <c r="A445" s="909"/>
      <c r="B445" s="597"/>
      <c r="C445" s="659"/>
      <c r="D445" s="562"/>
      <c r="E445" s="812"/>
      <c r="F445" s="812"/>
      <c r="G445" s="812"/>
      <c r="H445" s="919"/>
      <c r="J445" s="659"/>
      <c r="K445" s="562"/>
      <c r="L445" s="919"/>
    </row>
    <row r="446" spans="1:12" ht="25.5" x14ac:dyDescent="0.2">
      <c r="A446" s="909" t="s">
        <v>3869</v>
      </c>
      <c r="B446" s="911" t="s">
        <v>3870</v>
      </c>
      <c r="C446" s="925"/>
      <c r="D446" s="562" t="s">
        <v>30</v>
      </c>
      <c r="E446" s="812">
        <v>126.58</v>
      </c>
      <c r="F446" s="812">
        <v>107.93</v>
      </c>
      <c r="G446" s="812">
        <v>107.93</v>
      </c>
      <c r="H446" s="919">
        <f>('Series 2700 Design'!H446)</f>
        <v>0</v>
      </c>
      <c r="J446" s="925"/>
      <c r="K446" s="562" t="s">
        <v>30</v>
      </c>
      <c r="L446" s="919">
        <f>('Series 2700 Final'!H446)</f>
        <v>0</v>
      </c>
    </row>
    <row r="447" spans="1:12" x14ac:dyDescent="0.2">
      <c r="A447" s="909"/>
      <c r="B447" s="911"/>
      <c r="C447" s="925"/>
      <c r="D447" s="562"/>
      <c r="E447" s="812"/>
      <c r="F447" s="812"/>
      <c r="G447" s="812"/>
      <c r="H447" s="919"/>
      <c r="J447" s="925"/>
      <c r="K447" s="562"/>
      <c r="L447" s="919"/>
    </row>
    <row r="448" spans="1:12" ht="25.5" x14ac:dyDescent="0.2">
      <c r="A448" s="909" t="s">
        <v>3871</v>
      </c>
      <c r="B448" s="911" t="s">
        <v>3872</v>
      </c>
      <c r="C448" s="925"/>
      <c r="D448" s="562" t="s">
        <v>30</v>
      </c>
      <c r="E448" s="812">
        <v>151.77000000000001</v>
      </c>
      <c r="F448" s="812">
        <v>128.08000000000001</v>
      </c>
      <c r="G448" s="812">
        <v>128.08000000000001</v>
      </c>
      <c r="H448" s="919">
        <f>('Series 2700 Design'!H448)</f>
        <v>0</v>
      </c>
      <c r="J448" s="925"/>
      <c r="K448" s="562" t="s">
        <v>30</v>
      </c>
      <c r="L448" s="919">
        <f>('Series 2700 Final'!H448)</f>
        <v>0</v>
      </c>
    </row>
    <row r="449" spans="1:12" x14ac:dyDescent="0.2">
      <c r="A449" s="909"/>
      <c r="B449" s="911"/>
      <c r="C449" s="925"/>
      <c r="D449" s="562"/>
      <c r="E449" s="812"/>
      <c r="F449" s="812"/>
      <c r="G449" s="812"/>
      <c r="H449" s="919"/>
      <c r="J449" s="925"/>
      <c r="K449" s="562"/>
      <c r="L449" s="919"/>
    </row>
    <row r="450" spans="1:12" ht="25.5" x14ac:dyDescent="0.2">
      <c r="A450" s="909" t="s">
        <v>3873</v>
      </c>
      <c r="B450" s="911" t="s">
        <v>3874</v>
      </c>
      <c r="C450" s="925"/>
      <c r="D450" s="562" t="s">
        <v>30</v>
      </c>
      <c r="E450" s="812">
        <v>181.39</v>
      </c>
      <c r="F450" s="812">
        <v>150.31</v>
      </c>
      <c r="G450" s="812">
        <v>150.31</v>
      </c>
      <c r="H450" s="919">
        <f>('Series 2700 Design'!H450)</f>
        <v>0</v>
      </c>
      <c r="J450" s="925"/>
      <c r="K450" s="562" t="s">
        <v>30</v>
      </c>
      <c r="L450" s="919">
        <f>('Series 2700 Final'!H450)</f>
        <v>0</v>
      </c>
    </row>
    <row r="451" spans="1:12" x14ac:dyDescent="0.2">
      <c r="A451" s="909"/>
      <c r="B451" s="911"/>
      <c r="C451" s="925"/>
      <c r="D451" s="562"/>
      <c r="E451" s="812"/>
      <c r="F451" s="812"/>
      <c r="G451" s="812"/>
      <c r="H451" s="919"/>
      <c r="J451" s="925"/>
      <c r="K451" s="562"/>
      <c r="L451" s="919"/>
    </row>
    <row r="452" spans="1:12" ht="25.5" x14ac:dyDescent="0.2">
      <c r="A452" s="909" t="s">
        <v>3875</v>
      </c>
      <c r="B452" s="911" t="s">
        <v>3876</v>
      </c>
      <c r="C452" s="925"/>
      <c r="D452" s="562" t="s">
        <v>30</v>
      </c>
      <c r="E452" s="812">
        <v>259.98</v>
      </c>
      <c r="F452" s="812">
        <v>197.81</v>
      </c>
      <c r="G452" s="812">
        <v>197.81</v>
      </c>
      <c r="H452" s="919">
        <f>('Series 2700 Design'!H452)</f>
        <v>0</v>
      </c>
      <c r="J452" s="925"/>
      <c r="K452" s="562" t="s">
        <v>30</v>
      </c>
      <c r="L452" s="919">
        <f>('Series 2700 Final'!H452)</f>
        <v>0</v>
      </c>
    </row>
    <row r="453" spans="1:12" x14ac:dyDescent="0.2">
      <c r="A453" s="909"/>
      <c r="B453" s="911"/>
      <c r="C453" s="925"/>
      <c r="D453" s="562"/>
      <c r="E453" s="812"/>
      <c r="F453" s="812"/>
      <c r="G453" s="812"/>
      <c r="H453" s="919"/>
      <c r="J453" s="925"/>
      <c r="K453" s="562"/>
      <c r="L453" s="919"/>
    </row>
    <row r="454" spans="1:12" ht="25.5" x14ac:dyDescent="0.2">
      <c r="A454" s="909" t="s">
        <v>3877</v>
      </c>
      <c r="B454" s="911" t="s">
        <v>3878</v>
      </c>
      <c r="C454" s="925"/>
      <c r="D454" s="562" t="s">
        <v>30</v>
      </c>
      <c r="E454" s="812">
        <v>337.43</v>
      </c>
      <c r="F454" s="812">
        <v>237.96</v>
      </c>
      <c r="G454" s="812">
        <v>237.96</v>
      </c>
      <c r="H454" s="919">
        <f>('Series 2700 Design'!H454)</f>
        <v>0</v>
      </c>
      <c r="J454" s="925"/>
      <c r="K454" s="562" t="s">
        <v>30</v>
      </c>
      <c r="L454" s="919">
        <f>('Series 2700 Final'!H454)</f>
        <v>0</v>
      </c>
    </row>
    <row r="455" spans="1:12" x14ac:dyDescent="0.2">
      <c r="A455" s="909"/>
      <c r="B455" s="911"/>
      <c r="C455" s="925"/>
      <c r="D455" s="562"/>
      <c r="E455" s="812"/>
      <c r="F455" s="812"/>
      <c r="G455" s="812"/>
      <c r="H455" s="919"/>
      <c r="J455" s="925"/>
      <c r="K455" s="562"/>
      <c r="L455" s="919"/>
    </row>
    <row r="456" spans="1:12" ht="38.25" x14ac:dyDescent="0.2">
      <c r="A456" s="909" t="s">
        <v>3879</v>
      </c>
      <c r="B456" s="911" t="s">
        <v>3880</v>
      </c>
      <c r="C456" s="925"/>
      <c r="D456" s="562" t="s">
        <v>30</v>
      </c>
      <c r="E456" s="812">
        <v>136.16999999999999</v>
      </c>
      <c r="F456" s="812">
        <v>117.52</v>
      </c>
      <c r="G456" s="812">
        <v>117.52</v>
      </c>
      <c r="H456" s="919">
        <f>('Series 2700 Design'!H456)</f>
        <v>0</v>
      </c>
      <c r="J456" s="925"/>
      <c r="K456" s="562" t="s">
        <v>30</v>
      </c>
      <c r="L456" s="919">
        <f>('Series 2700 Final'!H456)</f>
        <v>0</v>
      </c>
    </row>
    <row r="457" spans="1:12" x14ac:dyDescent="0.2">
      <c r="A457" s="909"/>
      <c r="B457" s="911"/>
      <c r="C457" s="925"/>
      <c r="D457" s="562"/>
      <c r="E457" s="812"/>
      <c r="F457" s="812"/>
      <c r="G457" s="812"/>
      <c r="H457" s="919"/>
      <c r="J457" s="925"/>
      <c r="K457" s="562"/>
      <c r="L457" s="919"/>
    </row>
    <row r="458" spans="1:12" ht="38.25" x14ac:dyDescent="0.2">
      <c r="A458" s="909" t="s">
        <v>3881</v>
      </c>
      <c r="B458" s="911" t="s">
        <v>3882</v>
      </c>
      <c r="C458" s="925"/>
      <c r="D458" s="562" t="s">
        <v>30</v>
      </c>
      <c r="E458" s="812">
        <v>161.35</v>
      </c>
      <c r="F458" s="812">
        <v>137.66999999999999</v>
      </c>
      <c r="G458" s="812">
        <v>137.66999999999999</v>
      </c>
      <c r="H458" s="919">
        <f>('Series 2700 Design'!H458)</f>
        <v>0</v>
      </c>
      <c r="J458" s="925"/>
      <c r="K458" s="562" t="s">
        <v>30</v>
      </c>
      <c r="L458" s="919">
        <f>('Series 2700 Final'!H458)</f>
        <v>0</v>
      </c>
    </row>
    <row r="459" spans="1:12" x14ac:dyDescent="0.2">
      <c r="A459" s="909"/>
      <c r="B459" s="911"/>
      <c r="C459" s="925"/>
      <c r="D459" s="562"/>
      <c r="E459" s="812"/>
      <c r="F459" s="812"/>
      <c r="G459" s="812"/>
      <c r="H459" s="919"/>
      <c r="J459" s="925"/>
      <c r="K459" s="562"/>
      <c r="L459" s="919"/>
    </row>
    <row r="460" spans="1:12" ht="38.25" x14ac:dyDescent="0.2">
      <c r="A460" s="909" t="s">
        <v>3883</v>
      </c>
      <c r="B460" s="911" t="s">
        <v>3884</v>
      </c>
      <c r="C460" s="925"/>
      <c r="D460" s="562" t="s">
        <v>30</v>
      </c>
      <c r="E460" s="812">
        <v>190.99</v>
      </c>
      <c r="F460" s="812">
        <v>159.9</v>
      </c>
      <c r="G460" s="812">
        <v>159.9</v>
      </c>
      <c r="H460" s="919">
        <f>('Series 2700 Design'!H460)</f>
        <v>0</v>
      </c>
      <c r="J460" s="925"/>
      <c r="K460" s="562" t="s">
        <v>30</v>
      </c>
      <c r="L460" s="919">
        <f>('Series 2700 Final'!H460)</f>
        <v>0</v>
      </c>
    </row>
    <row r="461" spans="1:12" x14ac:dyDescent="0.2">
      <c r="A461" s="909"/>
      <c r="B461" s="911"/>
      <c r="C461" s="925"/>
      <c r="D461" s="562"/>
      <c r="E461" s="812"/>
      <c r="F461" s="812"/>
      <c r="G461" s="812"/>
      <c r="H461" s="919"/>
      <c r="J461" s="925"/>
      <c r="K461" s="562"/>
      <c r="L461" s="919"/>
    </row>
    <row r="462" spans="1:12" ht="38.25" x14ac:dyDescent="0.2">
      <c r="A462" s="909" t="s">
        <v>3885</v>
      </c>
      <c r="B462" s="911" t="s">
        <v>3886</v>
      </c>
      <c r="C462" s="925"/>
      <c r="D462" s="562" t="s">
        <v>30</v>
      </c>
      <c r="E462" s="812">
        <v>207.39</v>
      </c>
      <c r="F462" s="812">
        <v>207.39</v>
      </c>
      <c r="G462" s="812">
        <v>207.39</v>
      </c>
      <c r="H462" s="919">
        <f>('Series 2700 Design'!H462)</f>
        <v>0</v>
      </c>
      <c r="J462" s="925"/>
      <c r="K462" s="562" t="s">
        <v>30</v>
      </c>
      <c r="L462" s="919">
        <f>('Series 2700 Final'!H462)</f>
        <v>0</v>
      </c>
    </row>
    <row r="463" spans="1:12" x14ac:dyDescent="0.2">
      <c r="A463" s="909"/>
      <c r="B463" s="911"/>
      <c r="C463" s="925"/>
      <c r="D463" s="562"/>
      <c r="E463" s="812"/>
      <c r="F463" s="812"/>
      <c r="G463" s="812"/>
      <c r="H463" s="919"/>
      <c r="J463" s="925"/>
      <c r="K463" s="562"/>
      <c r="L463" s="919"/>
    </row>
    <row r="464" spans="1:12" ht="38.25" x14ac:dyDescent="0.2">
      <c r="A464" s="909" t="s">
        <v>3887</v>
      </c>
      <c r="B464" s="911" t="s">
        <v>3888</v>
      </c>
      <c r="C464" s="925"/>
      <c r="D464" s="562" t="s">
        <v>30</v>
      </c>
      <c r="E464" s="812">
        <v>347.02</v>
      </c>
      <c r="F464" s="812">
        <v>247.54</v>
      </c>
      <c r="G464" s="812">
        <v>247.54</v>
      </c>
      <c r="H464" s="919">
        <f>('Series 2700 Design'!H464)</f>
        <v>0</v>
      </c>
      <c r="J464" s="925"/>
      <c r="K464" s="562" t="s">
        <v>30</v>
      </c>
      <c r="L464" s="919">
        <f>('Series 2700 Final'!H464)</f>
        <v>0</v>
      </c>
    </row>
    <row r="465" spans="1:12" x14ac:dyDescent="0.2">
      <c r="A465" s="909"/>
      <c r="B465" s="911"/>
      <c r="C465" s="925"/>
      <c r="D465" s="562"/>
      <c r="E465" s="812"/>
      <c r="F465" s="812"/>
      <c r="G465" s="812"/>
      <c r="H465" s="919"/>
      <c r="J465" s="925"/>
      <c r="K465" s="562"/>
      <c r="L465" s="919"/>
    </row>
    <row r="466" spans="1:12" x14ac:dyDescent="0.2">
      <c r="A466" s="907"/>
      <c r="B466" s="586" t="s">
        <v>3662</v>
      </c>
      <c r="C466" s="924"/>
      <c r="D466" s="587"/>
      <c r="E466" s="635" t="s">
        <v>803</v>
      </c>
      <c r="F466" s="589" t="s">
        <v>804</v>
      </c>
      <c r="G466" s="635" t="s">
        <v>486</v>
      </c>
      <c r="H466" s="920"/>
      <c r="J466" s="924"/>
      <c r="K466" s="587"/>
      <c r="L466" s="920"/>
    </row>
    <row r="467" spans="1:12" x14ac:dyDescent="0.2">
      <c r="A467" s="909"/>
      <c r="B467" s="596"/>
      <c r="C467" s="925"/>
      <c r="D467" s="562"/>
      <c r="E467" s="812"/>
      <c r="F467" s="812"/>
      <c r="G467" s="812"/>
      <c r="H467" s="919"/>
      <c r="J467" s="925"/>
      <c r="K467" s="562"/>
      <c r="L467" s="919"/>
    </row>
    <row r="468" spans="1:12" ht="25.5" x14ac:dyDescent="0.2">
      <c r="A468" s="909" t="s">
        <v>3889</v>
      </c>
      <c r="B468" s="911" t="s">
        <v>3890</v>
      </c>
      <c r="C468" s="925"/>
      <c r="D468" s="562" t="s">
        <v>30</v>
      </c>
      <c r="E468" s="812">
        <v>90.71</v>
      </c>
      <c r="F468" s="812">
        <v>83.05</v>
      </c>
      <c r="G468" s="812">
        <v>83.05</v>
      </c>
      <c r="H468" s="919">
        <f>('Series 2700 Design'!H468)</f>
        <v>0</v>
      </c>
      <c r="J468" s="925"/>
      <c r="K468" s="562" t="s">
        <v>30</v>
      </c>
      <c r="L468" s="919">
        <f>('Series 2700 Final'!H468)</f>
        <v>0</v>
      </c>
    </row>
    <row r="469" spans="1:12" x14ac:dyDescent="0.2">
      <c r="A469" s="909"/>
      <c r="B469" s="596"/>
      <c r="C469" s="486"/>
      <c r="D469" s="562"/>
      <c r="E469" s="812"/>
      <c r="F469" s="812"/>
      <c r="G469" s="812"/>
      <c r="H469" s="919"/>
      <c r="J469" s="486"/>
      <c r="K469" s="562"/>
      <c r="L469" s="919"/>
    </row>
    <row r="470" spans="1:12" ht="25.5" x14ac:dyDescent="0.2">
      <c r="A470" s="909" t="s">
        <v>3891</v>
      </c>
      <c r="B470" s="911" t="s">
        <v>3892</v>
      </c>
      <c r="C470" s="925"/>
      <c r="D470" s="562" t="s">
        <v>30</v>
      </c>
      <c r="E470" s="812">
        <v>113</v>
      </c>
      <c r="F470" s="812">
        <v>102.57</v>
      </c>
      <c r="G470" s="812">
        <v>102.57</v>
      </c>
      <c r="H470" s="919">
        <f>('Series 2700 Design'!H470)</f>
        <v>0</v>
      </c>
      <c r="J470" s="925"/>
      <c r="K470" s="562" t="s">
        <v>30</v>
      </c>
      <c r="L470" s="919">
        <f>('Series 2700 Final'!H470)</f>
        <v>0</v>
      </c>
    </row>
    <row r="471" spans="1:12" x14ac:dyDescent="0.2">
      <c r="A471" s="909"/>
      <c r="B471" s="911"/>
      <c r="C471" s="925"/>
      <c r="D471" s="562"/>
      <c r="E471" s="812"/>
      <c r="F471" s="812"/>
      <c r="G471" s="812"/>
      <c r="H471" s="919"/>
      <c r="J471" s="925"/>
      <c r="K471" s="562"/>
      <c r="L471" s="919"/>
    </row>
    <row r="472" spans="1:12" ht="25.5" x14ac:dyDescent="0.2">
      <c r="A472" s="909" t="s">
        <v>3893</v>
      </c>
      <c r="B472" s="911" t="s">
        <v>3894</v>
      </c>
      <c r="C472" s="925"/>
      <c r="D472" s="562" t="s">
        <v>30</v>
      </c>
      <c r="E472" s="812">
        <v>139.94999999999999</v>
      </c>
      <c r="F472" s="812">
        <v>124.87</v>
      </c>
      <c r="G472" s="812">
        <v>124.87</v>
      </c>
      <c r="H472" s="919">
        <f>('Series 2700 Design'!H472)</f>
        <v>0</v>
      </c>
      <c r="J472" s="925"/>
      <c r="K472" s="562" t="s">
        <v>30</v>
      </c>
      <c r="L472" s="919">
        <f>('Series 2700 Final'!H472)</f>
        <v>0</v>
      </c>
    </row>
    <row r="473" spans="1:12" x14ac:dyDescent="0.2">
      <c r="A473" s="909"/>
      <c r="B473" s="911"/>
      <c r="C473" s="925"/>
      <c r="D473" s="562"/>
      <c r="E473" s="812"/>
      <c r="F473" s="812"/>
      <c r="G473" s="812"/>
      <c r="H473" s="919"/>
      <c r="J473" s="925"/>
      <c r="K473" s="562"/>
      <c r="L473" s="919"/>
    </row>
    <row r="474" spans="1:12" ht="25.5" x14ac:dyDescent="0.2">
      <c r="A474" s="909" t="s">
        <v>3895</v>
      </c>
      <c r="B474" s="911" t="s">
        <v>3896</v>
      </c>
      <c r="C474" s="925"/>
      <c r="D474" s="562" t="s">
        <v>30</v>
      </c>
      <c r="E474" s="812">
        <v>185.9</v>
      </c>
      <c r="F474" s="812">
        <v>167.25</v>
      </c>
      <c r="G474" s="812">
        <v>167.25</v>
      </c>
      <c r="H474" s="919">
        <f>('Series 2700 Design'!H474)</f>
        <v>0</v>
      </c>
      <c r="J474" s="925"/>
      <c r="K474" s="562" t="s">
        <v>30</v>
      </c>
      <c r="L474" s="919">
        <f>('Series 2700 Final'!H474)</f>
        <v>0</v>
      </c>
    </row>
    <row r="475" spans="1:12" x14ac:dyDescent="0.2">
      <c r="A475" s="909"/>
      <c r="B475" s="911"/>
      <c r="C475" s="925"/>
      <c r="D475" s="562"/>
      <c r="E475" s="812"/>
      <c r="F475" s="812"/>
      <c r="G475" s="812"/>
      <c r="H475" s="919"/>
      <c r="J475" s="925"/>
      <c r="K475" s="562"/>
      <c r="L475" s="919"/>
    </row>
    <row r="476" spans="1:12" ht="25.5" x14ac:dyDescent="0.2">
      <c r="A476" s="909" t="s">
        <v>3897</v>
      </c>
      <c r="B476" s="911" t="s">
        <v>3898</v>
      </c>
      <c r="C476" s="925"/>
      <c r="D476" s="562" t="s">
        <v>30</v>
      </c>
      <c r="E476" s="812">
        <v>214.5</v>
      </c>
      <c r="F476" s="812">
        <v>190.82</v>
      </c>
      <c r="G476" s="812">
        <v>190.82</v>
      </c>
      <c r="H476" s="919">
        <f>('Series 2700 Design'!H476)</f>
        <v>0</v>
      </c>
      <c r="J476" s="925"/>
      <c r="K476" s="562" t="s">
        <v>30</v>
      </c>
      <c r="L476" s="919">
        <f>('Series 2700 Final'!H476)</f>
        <v>0</v>
      </c>
    </row>
    <row r="477" spans="1:12" x14ac:dyDescent="0.2">
      <c r="A477" s="909"/>
      <c r="B477" s="911"/>
      <c r="C477" s="925"/>
      <c r="D477" s="562"/>
      <c r="E477" s="812"/>
      <c r="F477" s="812"/>
      <c r="G477" s="812"/>
      <c r="H477" s="919"/>
      <c r="J477" s="925"/>
      <c r="K477" s="562"/>
      <c r="L477" s="919"/>
    </row>
    <row r="478" spans="1:12" ht="38.25" x14ac:dyDescent="0.2">
      <c r="A478" s="909" t="s">
        <v>3899</v>
      </c>
      <c r="B478" s="911" t="s">
        <v>3900</v>
      </c>
      <c r="C478" s="925"/>
      <c r="D478" s="562" t="s">
        <v>30</v>
      </c>
      <c r="E478" s="812">
        <v>101.14</v>
      </c>
      <c r="F478" s="812">
        <v>90.71</v>
      </c>
      <c r="G478" s="812">
        <v>90.71</v>
      </c>
      <c r="H478" s="919">
        <f>('Series 2700 Design'!H478)</f>
        <v>0</v>
      </c>
      <c r="J478" s="925"/>
      <c r="K478" s="562" t="s">
        <v>30</v>
      </c>
      <c r="L478" s="919">
        <f>('Series 2700 Final'!H478)</f>
        <v>0</v>
      </c>
    </row>
    <row r="479" spans="1:12" x14ac:dyDescent="0.2">
      <c r="A479" s="909"/>
      <c r="B479" s="596"/>
      <c r="C479" s="486"/>
      <c r="D479" s="562"/>
      <c r="E479" s="812"/>
      <c r="F479" s="812"/>
      <c r="G479" s="812"/>
      <c r="H479" s="919"/>
      <c r="J479" s="486"/>
      <c r="K479" s="562"/>
      <c r="L479" s="919"/>
    </row>
    <row r="480" spans="1:12" ht="38.25" x14ac:dyDescent="0.2">
      <c r="A480" s="909" t="s">
        <v>3901</v>
      </c>
      <c r="B480" s="911" t="s">
        <v>3902</v>
      </c>
      <c r="C480" s="925"/>
      <c r="D480" s="562" t="s">
        <v>30</v>
      </c>
      <c r="E480" s="812">
        <v>119.79</v>
      </c>
      <c r="F480" s="812">
        <v>107.35</v>
      </c>
      <c r="G480" s="812">
        <v>107.35</v>
      </c>
      <c r="H480" s="919">
        <f>('Series 2700 Design'!H480)</f>
        <v>0</v>
      </c>
      <c r="J480" s="925"/>
      <c r="K480" s="562" t="s">
        <v>30</v>
      </c>
      <c r="L480" s="919">
        <f>('Series 2700 Final'!H480)</f>
        <v>0</v>
      </c>
    </row>
    <row r="481" spans="1:12" x14ac:dyDescent="0.2">
      <c r="A481" s="909"/>
      <c r="B481" s="911"/>
      <c r="C481" s="925"/>
      <c r="D481" s="562"/>
      <c r="E481" s="812"/>
      <c r="F481" s="812"/>
      <c r="G481" s="812"/>
      <c r="H481" s="919"/>
      <c r="J481" s="925"/>
      <c r="K481" s="562"/>
      <c r="L481" s="919"/>
    </row>
    <row r="482" spans="1:12" ht="38.25" x14ac:dyDescent="0.2">
      <c r="A482" s="909" t="s">
        <v>3903</v>
      </c>
      <c r="B482" s="911" t="s">
        <v>3904</v>
      </c>
      <c r="C482" s="925"/>
      <c r="D482" s="562" t="s">
        <v>30</v>
      </c>
      <c r="E482" s="812">
        <v>159.9</v>
      </c>
      <c r="F482" s="812">
        <v>141.24</v>
      </c>
      <c r="G482" s="812">
        <v>141.24</v>
      </c>
      <c r="H482" s="919">
        <f>('Series 2700 Design'!H482)</f>
        <v>0</v>
      </c>
      <c r="J482" s="925"/>
      <c r="K482" s="562" t="s">
        <v>30</v>
      </c>
      <c r="L482" s="919">
        <f>('Series 2700 Final'!H482)</f>
        <v>0</v>
      </c>
    </row>
    <row r="483" spans="1:12" x14ac:dyDescent="0.2">
      <c r="A483" s="909"/>
      <c r="B483" s="911"/>
      <c r="C483" s="925"/>
      <c r="D483" s="562"/>
      <c r="E483" s="812"/>
      <c r="F483" s="812"/>
      <c r="G483" s="812"/>
      <c r="H483" s="919"/>
      <c r="J483" s="925"/>
      <c r="K483" s="562"/>
      <c r="L483" s="919"/>
    </row>
    <row r="484" spans="1:12" ht="38.25" x14ac:dyDescent="0.2">
      <c r="A484" s="909" t="s">
        <v>3905</v>
      </c>
      <c r="B484" s="911" t="s">
        <v>3906</v>
      </c>
      <c r="C484" s="925"/>
      <c r="D484" s="562" t="s">
        <v>30</v>
      </c>
      <c r="E484" s="812">
        <v>207.39</v>
      </c>
      <c r="F484" s="812">
        <v>176.31</v>
      </c>
      <c r="G484" s="812">
        <v>176.31</v>
      </c>
      <c r="H484" s="919">
        <f>('Series 2700 Design'!H484)</f>
        <v>0</v>
      </c>
      <c r="J484" s="925"/>
      <c r="K484" s="562" t="s">
        <v>30</v>
      </c>
      <c r="L484" s="919">
        <f>('Series 2700 Final'!H484)</f>
        <v>0</v>
      </c>
    </row>
    <row r="485" spans="1:12" x14ac:dyDescent="0.2">
      <c r="A485" s="909"/>
      <c r="B485" s="911"/>
      <c r="C485" s="925"/>
      <c r="D485" s="562"/>
      <c r="E485" s="812"/>
      <c r="F485" s="812"/>
      <c r="G485" s="812"/>
      <c r="H485" s="919"/>
      <c r="J485" s="925"/>
      <c r="K485" s="562"/>
      <c r="L485" s="919"/>
    </row>
    <row r="486" spans="1:12" ht="38.25" x14ac:dyDescent="0.2">
      <c r="A486" s="909" t="s">
        <v>3907</v>
      </c>
      <c r="B486" s="911" t="s">
        <v>3908</v>
      </c>
      <c r="C486" s="925"/>
      <c r="D486" s="562" t="s">
        <v>30</v>
      </c>
      <c r="E486" s="812">
        <v>247.54</v>
      </c>
      <c r="F486" s="812">
        <v>204.91</v>
      </c>
      <c r="G486" s="812">
        <v>204.91</v>
      </c>
      <c r="H486" s="919">
        <f>('Series 2700 Design'!H486)</f>
        <v>0</v>
      </c>
      <c r="J486" s="925"/>
      <c r="K486" s="562" t="s">
        <v>30</v>
      </c>
      <c r="L486" s="919">
        <f>('Series 2700 Final'!H486)</f>
        <v>0</v>
      </c>
    </row>
    <row r="487" spans="1:12" x14ac:dyDescent="0.2">
      <c r="A487" s="909"/>
      <c r="B487" s="911"/>
      <c r="C487" s="925"/>
      <c r="D487" s="562"/>
      <c r="E487" s="812"/>
      <c r="F487" s="812"/>
      <c r="G487" s="812"/>
      <c r="H487" s="919"/>
      <c r="J487" s="925"/>
      <c r="K487" s="562"/>
      <c r="L487" s="919"/>
    </row>
    <row r="488" spans="1:12" x14ac:dyDescent="0.2">
      <c r="A488" s="907"/>
      <c r="B488" s="586" t="s">
        <v>3683</v>
      </c>
      <c r="C488" s="924"/>
      <c r="D488" s="587"/>
      <c r="E488" s="635" t="s">
        <v>803</v>
      </c>
      <c r="F488" s="589" t="s">
        <v>804</v>
      </c>
      <c r="G488" s="635" t="s">
        <v>486</v>
      </c>
      <c r="H488" s="920"/>
      <c r="J488" s="924"/>
      <c r="K488" s="587"/>
      <c r="L488" s="920"/>
    </row>
    <row r="489" spans="1:12" x14ac:dyDescent="0.2">
      <c r="A489" s="909"/>
      <c r="B489" s="597"/>
      <c r="C489" s="659"/>
      <c r="D489" s="562"/>
      <c r="E489" s="812"/>
      <c r="F489" s="812"/>
      <c r="G489" s="812"/>
      <c r="H489" s="919"/>
      <c r="J489" s="659"/>
      <c r="K489" s="562"/>
      <c r="L489" s="919"/>
    </row>
    <row r="490" spans="1:12" ht="25.5" x14ac:dyDescent="0.2">
      <c r="A490" s="909" t="s">
        <v>3909</v>
      </c>
      <c r="B490" s="911" t="s">
        <v>3910</v>
      </c>
      <c r="C490" s="925"/>
      <c r="D490" s="562" t="s">
        <v>30</v>
      </c>
      <c r="E490" s="812">
        <v>126.58</v>
      </c>
      <c r="F490" s="812">
        <v>107.93</v>
      </c>
      <c r="G490" s="812">
        <v>107.93</v>
      </c>
      <c r="H490" s="919">
        <f>('Series 2700 Design'!H490)</f>
        <v>0</v>
      </c>
      <c r="J490" s="925"/>
      <c r="K490" s="562" t="s">
        <v>30</v>
      </c>
      <c r="L490" s="919">
        <f>('Series 2700 Final'!H490)</f>
        <v>0</v>
      </c>
    </row>
    <row r="491" spans="1:12" x14ac:dyDescent="0.2">
      <c r="A491" s="909"/>
      <c r="B491" s="911"/>
      <c r="C491" s="925"/>
      <c r="D491" s="562"/>
      <c r="E491" s="812"/>
      <c r="F491" s="812"/>
      <c r="G491" s="812"/>
      <c r="H491" s="919"/>
      <c r="J491" s="925"/>
      <c r="K491" s="562"/>
      <c r="L491" s="919"/>
    </row>
    <row r="492" spans="1:12" ht="25.5" x14ac:dyDescent="0.2">
      <c r="A492" s="909" t="s">
        <v>3911</v>
      </c>
      <c r="B492" s="911" t="s">
        <v>3912</v>
      </c>
      <c r="C492" s="925"/>
      <c r="D492" s="562" t="s">
        <v>30</v>
      </c>
      <c r="E492" s="812">
        <v>151.77000000000001</v>
      </c>
      <c r="F492" s="812">
        <v>128.08000000000001</v>
      </c>
      <c r="G492" s="812">
        <v>128.08000000000001</v>
      </c>
      <c r="H492" s="919">
        <f>('Series 2700 Design'!H492)</f>
        <v>0</v>
      </c>
      <c r="J492" s="925"/>
      <c r="K492" s="562" t="s">
        <v>30</v>
      </c>
      <c r="L492" s="919">
        <f>('Series 2700 Final'!H492)</f>
        <v>0</v>
      </c>
    </row>
    <row r="493" spans="1:12" x14ac:dyDescent="0.2">
      <c r="A493" s="909"/>
      <c r="B493" s="911"/>
      <c r="C493" s="925"/>
      <c r="D493" s="562"/>
      <c r="E493" s="812"/>
      <c r="F493" s="812"/>
      <c r="G493" s="812"/>
      <c r="H493" s="919"/>
      <c r="J493" s="925"/>
      <c r="K493" s="562"/>
      <c r="L493" s="919"/>
    </row>
    <row r="494" spans="1:12" ht="25.5" x14ac:dyDescent="0.2">
      <c r="A494" s="909" t="s">
        <v>3913</v>
      </c>
      <c r="B494" s="911" t="s">
        <v>3914</v>
      </c>
      <c r="C494" s="925"/>
      <c r="D494" s="562" t="s">
        <v>30</v>
      </c>
      <c r="E494" s="812">
        <v>181.39</v>
      </c>
      <c r="F494" s="812">
        <v>150.31</v>
      </c>
      <c r="G494" s="812">
        <v>150.31</v>
      </c>
      <c r="H494" s="919">
        <f>('Series 2700 Design'!H494)</f>
        <v>0</v>
      </c>
      <c r="J494" s="925"/>
      <c r="K494" s="562" t="s">
        <v>30</v>
      </c>
      <c r="L494" s="919">
        <f>('Series 2700 Final'!H494)</f>
        <v>0</v>
      </c>
    </row>
    <row r="495" spans="1:12" x14ac:dyDescent="0.2">
      <c r="A495" s="909"/>
      <c r="B495" s="911"/>
      <c r="C495" s="925"/>
      <c r="D495" s="562"/>
      <c r="E495" s="812"/>
      <c r="F495" s="812"/>
      <c r="G495" s="812"/>
      <c r="H495" s="919"/>
      <c r="J495" s="925"/>
      <c r="K495" s="562"/>
      <c r="L495" s="919"/>
    </row>
    <row r="496" spans="1:12" ht="25.5" x14ac:dyDescent="0.2">
      <c r="A496" s="909" t="s">
        <v>3915</v>
      </c>
      <c r="B496" s="911" t="s">
        <v>3916</v>
      </c>
      <c r="C496" s="925"/>
      <c r="D496" s="562" t="s">
        <v>30</v>
      </c>
      <c r="E496" s="812">
        <v>259.98</v>
      </c>
      <c r="F496" s="812">
        <v>197.81</v>
      </c>
      <c r="G496" s="812">
        <v>197.81</v>
      </c>
      <c r="H496" s="919">
        <f>('Series 2700 Design'!H496)</f>
        <v>0</v>
      </c>
      <c r="J496" s="925"/>
      <c r="K496" s="562" t="s">
        <v>30</v>
      </c>
      <c r="L496" s="919">
        <f>('Series 2700 Final'!H496)</f>
        <v>0</v>
      </c>
    </row>
    <row r="497" spans="1:12" x14ac:dyDescent="0.2">
      <c r="A497" s="909"/>
      <c r="B497" s="911"/>
      <c r="C497" s="925"/>
      <c r="D497" s="562"/>
      <c r="E497" s="812"/>
      <c r="F497" s="812"/>
      <c r="G497" s="812"/>
      <c r="H497" s="919"/>
      <c r="J497" s="925"/>
      <c r="K497" s="562"/>
      <c r="L497" s="919"/>
    </row>
    <row r="498" spans="1:12" ht="25.5" x14ac:dyDescent="0.2">
      <c r="A498" s="909" t="s">
        <v>3917</v>
      </c>
      <c r="B498" s="911" t="s">
        <v>3918</v>
      </c>
      <c r="C498" s="925"/>
      <c r="D498" s="562" t="s">
        <v>30</v>
      </c>
      <c r="E498" s="812">
        <v>337.43</v>
      </c>
      <c r="F498" s="812">
        <v>237.96</v>
      </c>
      <c r="G498" s="812">
        <v>237.96</v>
      </c>
      <c r="H498" s="919">
        <f>('Series 2700 Design'!H498)</f>
        <v>0</v>
      </c>
      <c r="J498" s="925"/>
      <c r="K498" s="562" t="s">
        <v>30</v>
      </c>
      <c r="L498" s="919">
        <f>('Series 2700 Final'!H498)</f>
        <v>0</v>
      </c>
    </row>
    <row r="499" spans="1:12" x14ac:dyDescent="0.2">
      <c r="A499" s="909"/>
      <c r="B499" s="911"/>
      <c r="C499" s="925"/>
      <c r="D499" s="562"/>
      <c r="E499" s="812"/>
      <c r="F499" s="812"/>
      <c r="G499" s="812"/>
      <c r="H499" s="919"/>
      <c r="J499" s="925"/>
      <c r="K499" s="562"/>
      <c r="L499" s="919"/>
    </row>
    <row r="500" spans="1:12" ht="38.25" x14ac:dyDescent="0.2">
      <c r="A500" s="909" t="s">
        <v>3919</v>
      </c>
      <c r="B500" s="911" t="s">
        <v>3920</v>
      </c>
      <c r="C500" s="925"/>
      <c r="D500" s="562" t="s">
        <v>30</v>
      </c>
      <c r="E500" s="812">
        <v>136.16999999999999</v>
      </c>
      <c r="F500" s="812">
        <v>117.52</v>
      </c>
      <c r="G500" s="812">
        <v>117.52</v>
      </c>
      <c r="H500" s="919">
        <f>('Series 2700 Design'!H500)</f>
        <v>0</v>
      </c>
      <c r="J500" s="925"/>
      <c r="K500" s="562" t="s">
        <v>30</v>
      </c>
      <c r="L500" s="919">
        <f>('Series 2700 Final'!H500)</f>
        <v>0</v>
      </c>
    </row>
    <row r="501" spans="1:12" x14ac:dyDescent="0.2">
      <c r="A501" s="909"/>
      <c r="B501" s="911"/>
      <c r="C501" s="925"/>
      <c r="D501" s="562"/>
      <c r="E501" s="812"/>
      <c r="F501" s="812"/>
      <c r="G501" s="812"/>
      <c r="H501" s="919"/>
      <c r="J501" s="925"/>
      <c r="K501" s="562"/>
      <c r="L501" s="919"/>
    </row>
    <row r="502" spans="1:12" ht="38.25" x14ac:dyDescent="0.2">
      <c r="A502" s="909" t="s">
        <v>3921</v>
      </c>
      <c r="B502" s="911" t="s">
        <v>3922</v>
      </c>
      <c r="C502" s="925"/>
      <c r="D502" s="562" t="s">
        <v>30</v>
      </c>
      <c r="E502" s="812">
        <v>161.35</v>
      </c>
      <c r="F502" s="812">
        <v>137.66999999999999</v>
      </c>
      <c r="G502" s="812">
        <v>137.66999999999999</v>
      </c>
      <c r="H502" s="919">
        <f>('Series 2700 Design'!H502)</f>
        <v>0</v>
      </c>
      <c r="J502" s="925"/>
      <c r="K502" s="562" t="s">
        <v>30</v>
      </c>
      <c r="L502" s="919">
        <f>('Series 2700 Final'!H502)</f>
        <v>0</v>
      </c>
    </row>
    <row r="503" spans="1:12" x14ac:dyDescent="0.2">
      <c r="A503" s="909"/>
      <c r="B503" s="911"/>
      <c r="C503" s="925"/>
      <c r="D503" s="562"/>
      <c r="E503" s="812"/>
      <c r="F503" s="812"/>
      <c r="G503" s="812"/>
      <c r="H503" s="919"/>
      <c r="J503" s="925"/>
      <c r="K503" s="562"/>
      <c r="L503" s="919"/>
    </row>
    <row r="504" spans="1:12" ht="38.25" x14ac:dyDescent="0.2">
      <c r="A504" s="909" t="s">
        <v>3923</v>
      </c>
      <c r="B504" s="911" t="s">
        <v>3924</v>
      </c>
      <c r="C504" s="925"/>
      <c r="D504" s="562" t="s">
        <v>30</v>
      </c>
      <c r="E504" s="812">
        <v>190.99</v>
      </c>
      <c r="F504" s="812">
        <v>159.9</v>
      </c>
      <c r="G504" s="812">
        <v>159.9</v>
      </c>
      <c r="H504" s="919">
        <f>('Series 2700 Design'!H504)</f>
        <v>0</v>
      </c>
      <c r="J504" s="925"/>
      <c r="K504" s="562" t="s">
        <v>30</v>
      </c>
      <c r="L504" s="919">
        <f>('Series 2700 Final'!H504)</f>
        <v>0</v>
      </c>
    </row>
    <row r="505" spans="1:12" x14ac:dyDescent="0.2">
      <c r="A505" s="909"/>
      <c r="B505" s="911"/>
      <c r="C505" s="925"/>
      <c r="D505" s="562"/>
      <c r="E505" s="812"/>
      <c r="F505" s="812"/>
      <c r="G505" s="812"/>
      <c r="H505" s="919"/>
      <c r="J505" s="925"/>
      <c r="K505" s="562"/>
      <c r="L505" s="919"/>
    </row>
    <row r="506" spans="1:12" ht="38.25" x14ac:dyDescent="0.2">
      <c r="A506" s="909" t="s">
        <v>3925</v>
      </c>
      <c r="B506" s="911" t="s">
        <v>3926</v>
      </c>
      <c r="C506" s="925"/>
      <c r="D506" s="562" t="s">
        <v>30</v>
      </c>
      <c r="E506" s="812">
        <v>269.58</v>
      </c>
      <c r="F506" s="812">
        <v>207.39</v>
      </c>
      <c r="G506" s="812">
        <v>207.39</v>
      </c>
      <c r="H506" s="919">
        <f>('Series 2700 Design'!H506)</f>
        <v>0</v>
      </c>
      <c r="J506" s="925"/>
      <c r="K506" s="562" t="s">
        <v>30</v>
      </c>
      <c r="L506" s="919">
        <f>('Series 2700 Final'!H506)</f>
        <v>0</v>
      </c>
    </row>
    <row r="507" spans="1:12" x14ac:dyDescent="0.2">
      <c r="A507" s="909"/>
      <c r="B507" s="911"/>
      <c r="C507" s="925"/>
      <c r="D507" s="562"/>
      <c r="E507" s="812"/>
      <c r="F507" s="812"/>
      <c r="G507" s="812"/>
      <c r="H507" s="919"/>
      <c r="J507" s="925"/>
      <c r="K507" s="562"/>
      <c r="L507" s="919"/>
    </row>
    <row r="508" spans="1:12" ht="38.25" x14ac:dyDescent="0.2">
      <c r="A508" s="909" t="s">
        <v>3927</v>
      </c>
      <c r="B508" s="911" t="s">
        <v>3928</v>
      </c>
      <c r="C508" s="925"/>
      <c r="D508" s="562" t="s">
        <v>30</v>
      </c>
      <c r="E508" s="812">
        <v>347.02</v>
      </c>
      <c r="F508" s="812">
        <v>247.54</v>
      </c>
      <c r="G508" s="812">
        <v>247.54</v>
      </c>
      <c r="H508" s="919">
        <f>('Series 2700 Design'!H508)</f>
        <v>0</v>
      </c>
      <c r="J508" s="925"/>
      <c r="K508" s="562" t="s">
        <v>30</v>
      </c>
      <c r="L508" s="919">
        <f>('Series 2700 Final'!H508)</f>
        <v>0</v>
      </c>
    </row>
    <row r="509" spans="1:12" x14ac:dyDescent="0.2">
      <c r="A509" s="316"/>
      <c r="B509" s="597"/>
      <c r="C509" s="659"/>
      <c r="D509" s="562"/>
      <c r="E509" s="569"/>
      <c r="F509" s="569"/>
      <c r="G509" s="569"/>
      <c r="H509" s="922"/>
      <c r="J509" s="659"/>
      <c r="K509" s="562"/>
      <c r="L509" s="922"/>
    </row>
    <row r="510" spans="1:12" x14ac:dyDescent="0.2">
      <c r="A510" s="568"/>
      <c r="B510" s="914" t="s">
        <v>3929</v>
      </c>
      <c r="C510" s="927"/>
      <c r="D510" s="568"/>
      <c r="E510" s="915" t="s">
        <v>1606</v>
      </c>
      <c r="F510" s="915" t="s">
        <v>1607</v>
      </c>
      <c r="G510" s="915" t="s">
        <v>1607</v>
      </c>
      <c r="H510" s="923"/>
      <c r="J510" s="927"/>
      <c r="K510" s="568"/>
      <c r="L510" s="923"/>
    </row>
    <row r="511" spans="1:12" x14ac:dyDescent="0.2">
      <c r="A511" s="562"/>
      <c r="B511" s="597"/>
      <c r="C511" s="659"/>
      <c r="D511" s="562"/>
      <c r="E511" s="569"/>
      <c r="F511" s="569"/>
      <c r="G511" s="569"/>
      <c r="H511" s="922"/>
      <c r="J511" s="659"/>
      <c r="K511" s="562"/>
      <c r="L511" s="922"/>
    </row>
    <row r="512" spans="1:12" ht="25.5" x14ac:dyDescent="0.2">
      <c r="A512" s="316" t="s">
        <v>3930</v>
      </c>
      <c r="B512" s="598" t="s">
        <v>3931</v>
      </c>
      <c r="C512" s="928"/>
      <c r="D512" s="916" t="s">
        <v>3932</v>
      </c>
      <c r="E512" s="730">
        <v>1</v>
      </c>
      <c r="F512" s="917"/>
      <c r="G512" s="917"/>
      <c r="H512" s="917">
        <f>('Series 2700 Design'!H512)</f>
        <v>0</v>
      </c>
      <c r="J512" s="928"/>
      <c r="K512" s="916" t="s">
        <v>3932</v>
      </c>
      <c r="L512" s="917">
        <f>('Series 2700 Final'!H512)</f>
        <v>0</v>
      </c>
    </row>
    <row r="513" spans="1:12" x14ac:dyDescent="0.2">
      <c r="A513" s="316"/>
      <c r="B513" s="598"/>
      <c r="C513" s="928"/>
      <c r="D513" s="916"/>
      <c r="E513" s="730"/>
      <c r="F513" s="917"/>
      <c r="G513" s="917"/>
      <c r="H513" s="917"/>
      <c r="J513" s="928"/>
      <c r="K513" s="916"/>
      <c r="L513" s="917"/>
    </row>
    <row r="514" spans="1:12" ht="25.5" x14ac:dyDescent="0.2">
      <c r="A514" s="316" t="s">
        <v>3930</v>
      </c>
      <c r="B514" s="598" t="s">
        <v>3933</v>
      </c>
      <c r="C514" s="982"/>
      <c r="D514" s="916" t="s">
        <v>3932</v>
      </c>
      <c r="E514" s="730">
        <v>1</v>
      </c>
      <c r="F514" s="917"/>
      <c r="G514" s="917"/>
      <c r="H514" s="917">
        <f>('Series 2700 Design'!H514)</f>
        <v>0</v>
      </c>
      <c r="J514" s="928"/>
      <c r="K514" s="916" t="s">
        <v>3932</v>
      </c>
      <c r="L514" s="917">
        <f>('Series 2700 Final'!H514)</f>
        <v>0</v>
      </c>
    </row>
    <row r="515" spans="1:12" x14ac:dyDescent="0.2">
      <c r="A515" s="316"/>
      <c r="B515" s="598"/>
      <c r="C515" s="928"/>
      <c r="D515" s="916"/>
      <c r="E515" s="730"/>
      <c r="F515" s="917"/>
      <c r="G515" s="917"/>
      <c r="H515" s="917"/>
      <c r="J515" s="928"/>
      <c r="K515" s="916"/>
      <c r="L515" s="917"/>
    </row>
    <row r="516" spans="1:12" ht="25.5" x14ac:dyDescent="0.2">
      <c r="A516" s="316" t="s">
        <v>3930</v>
      </c>
      <c r="B516" s="598" t="s">
        <v>3934</v>
      </c>
      <c r="C516" s="982"/>
      <c r="D516" s="916" t="s">
        <v>3932</v>
      </c>
      <c r="E516" s="730">
        <v>1</v>
      </c>
      <c r="F516" s="917"/>
      <c r="G516" s="917"/>
      <c r="H516" s="917">
        <f>('Series 2700 Design'!H516)</f>
        <v>0</v>
      </c>
      <c r="J516" s="928"/>
      <c r="K516" s="916" t="s">
        <v>3932</v>
      </c>
      <c r="L516" s="917">
        <f>('Series 2700 Final'!H516)</f>
        <v>0</v>
      </c>
    </row>
    <row r="517" spans="1:12" x14ac:dyDescent="0.2">
      <c r="A517" s="316"/>
      <c r="B517" s="598"/>
      <c r="C517" s="575"/>
      <c r="D517" s="916"/>
      <c r="E517" s="917"/>
      <c r="F517" s="917"/>
      <c r="G517" s="917"/>
      <c r="H517" s="917"/>
      <c r="J517" s="575"/>
      <c r="K517" s="916"/>
      <c r="L517" s="917"/>
    </row>
    <row r="518" spans="1:12" x14ac:dyDescent="0.2">
      <c r="A518" s="562"/>
      <c r="B518" s="597"/>
      <c r="C518" s="562"/>
      <c r="D518" s="562"/>
      <c r="E518" s="562"/>
      <c r="F518" s="562"/>
      <c r="G518" s="562"/>
      <c r="H518" s="562"/>
      <c r="J518" s="562"/>
      <c r="K518" s="562"/>
      <c r="L518" s="562"/>
    </row>
    <row r="519" spans="1:12" x14ac:dyDescent="0.2">
      <c r="A519" s="568"/>
      <c r="B519" s="656" t="s">
        <v>3935</v>
      </c>
      <c r="C519" s="557"/>
      <c r="D519" s="557"/>
      <c r="E519" s="557"/>
      <c r="F519" s="557"/>
      <c r="G519" s="557"/>
      <c r="H519" s="557"/>
      <c r="J519" s="557"/>
      <c r="K519" s="557"/>
      <c r="L519" s="557"/>
    </row>
    <row r="520" spans="1:12" x14ac:dyDescent="0.2">
      <c r="A520" s="771"/>
      <c r="B520" s="721" t="s">
        <v>3936</v>
      </c>
      <c r="C520" s="772"/>
      <c r="D520" s="772"/>
      <c r="E520" s="772"/>
      <c r="F520" s="772"/>
      <c r="G520" s="772"/>
      <c r="H520" s="773">
        <f>('Series 2700 Design'!H520)</f>
        <v>205.58752800000002</v>
      </c>
      <c r="J520" s="772"/>
      <c r="K520" s="772"/>
      <c r="L520" s="773">
        <f>('Series 2700 Final'!H520)</f>
        <v>0</v>
      </c>
    </row>
    <row r="521" spans="1:12" x14ac:dyDescent="0.2">
      <c r="A521" s="363"/>
      <c r="B521" s="364" t="s">
        <v>3937</v>
      </c>
      <c r="C521" s="367"/>
      <c r="D521" s="367"/>
      <c r="E521" s="367"/>
      <c r="F521" s="367"/>
      <c r="G521" s="368"/>
      <c r="H521" s="775">
        <f>('Series 2700 Design'!H521)</f>
        <v>1647.6000000000001</v>
      </c>
      <c r="J521" s="367"/>
      <c r="K521" s="367"/>
      <c r="L521" s="775">
        <f>('Series 2700 Final'!H521)</f>
        <v>0</v>
      </c>
    </row>
    <row r="522" spans="1:12" x14ac:dyDescent="0.2">
      <c r="A522" s="474"/>
      <c r="B522" s="475" t="s">
        <v>4048</v>
      </c>
      <c r="C522" s="476"/>
      <c r="D522" s="476"/>
      <c r="E522" s="476"/>
      <c r="F522" s="476"/>
      <c r="G522" s="370"/>
      <c r="H522" s="661">
        <f>('Series 2700 Design'!H522)</f>
        <v>1086.8799999999999</v>
      </c>
      <c r="J522" s="476"/>
      <c r="K522" s="476"/>
      <c r="L522" s="661">
        <f>('Series 2700 Final'!H522)</f>
        <v>0</v>
      </c>
    </row>
    <row r="523" spans="1:12" x14ac:dyDescent="0.2">
      <c r="A523" s="474"/>
      <c r="B523" s="475" t="s">
        <v>4049</v>
      </c>
      <c r="C523" s="476"/>
      <c r="D523" s="476"/>
      <c r="E523" s="476"/>
      <c r="F523" s="476"/>
      <c r="G523" s="370"/>
      <c r="H523" s="918">
        <f>('Series 2700 Design'!H523)</f>
        <v>6</v>
      </c>
      <c r="J523" s="476"/>
      <c r="K523" s="476"/>
      <c r="L523" s="918">
        <f>('Series 2700 Final'!H523)</f>
        <v>6</v>
      </c>
    </row>
  </sheetData>
  <sheetProtection algorithmName="SHA-512" hashValue="lZxSSRPGIxoYl2ljXTkmZ9M1BySj8fdCxU+MrpnZGhn6zJVDtkdani8X8nnR30QXyVp88b0GrlcPXKj0V2LSPQ==" saltValue="iJd2XiBd5TaY6uxP1MhKCw==" spinCount="100000" sheet="1" objects="1" scenarios="1"/>
  <mergeCells count="3">
    <mergeCell ref="E3:H3"/>
    <mergeCell ref="C3:D3"/>
    <mergeCell ref="J3:K3"/>
  </mergeCells>
  <pageMargins left="0.7" right="0.7" top="0.75" bottom="0.75" header="0.3" footer="0.3"/>
  <pageSetup paperSize="9" orientation="portrait"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716AF-E651-4C15-997E-6EBF488ADA71}">
  <sheetPr codeName="Sheet14">
    <tabColor rgb="FF7030A0"/>
  </sheetPr>
  <dimension ref="A1:AB39"/>
  <sheetViews>
    <sheetView topLeftCell="A13" zoomScale="70" zoomScaleNormal="70" workbookViewId="0">
      <selection activeCell="C33" sqref="C3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6" t="s">
        <v>3938</v>
      </c>
      <c r="B1" s="1087"/>
      <c r="C1" s="1087"/>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50"/>
      <c r="F3" s="1050"/>
      <c r="G3" s="1050"/>
      <c r="H3" s="379"/>
    </row>
    <row r="4" spans="1:28" ht="13.15" customHeight="1" x14ac:dyDescent="0.2">
      <c r="A4" s="930" t="s">
        <v>1</v>
      </c>
      <c r="B4" s="839" t="s">
        <v>2</v>
      </c>
      <c r="C4" s="931" t="s">
        <v>3</v>
      </c>
      <c r="D4" s="931" t="s">
        <v>4</v>
      </c>
      <c r="E4" s="1088" t="s">
        <v>5</v>
      </c>
      <c r="F4" s="1088"/>
      <c r="G4" s="1088"/>
      <c r="H4" s="1088"/>
      <c r="I4" s="1078" t="s">
        <v>6</v>
      </c>
      <c r="J4" s="1078"/>
      <c r="K4" s="1078"/>
      <c r="L4" s="1078"/>
      <c r="M4" s="1079" t="s">
        <v>7</v>
      </c>
      <c r="N4" s="1079"/>
      <c r="O4" s="1079"/>
      <c r="P4" s="1079"/>
      <c r="Q4" s="1078" t="s">
        <v>381</v>
      </c>
      <c r="R4" s="1078"/>
      <c r="S4" s="1078"/>
      <c r="T4" s="1078"/>
      <c r="U4" s="1079" t="s">
        <v>9</v>
      </c>
      <c r="V4" s="1079"/>
      <c r="W4" s="1079"/>
      <c r="X4" s="1079"/>
      <c r="Y4" s="1078" t="s">
        <v>10</v>
      </c>
      <c r="Z4" s="1078"/>
      <c r="AA4" s="1078"/>
      <c r="AB4" s="1078"/>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Input'!C11</f>
        <v>0</v>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Input'!C13</f>
        <v>0</v>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Input'!C17</f>
        <v>0</v>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Input'!C19</f>
        <v>0</v>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Input'!C21</f>
        <v>0</v>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Input'!C23</f>
        <v>0</v>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Input'!C25</f>
        <v>0</v>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Input'!C27</f>
        <v>0</v>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Input'!C31</f>
        <v>0</v>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Input'!C33</f>
        <v>0</v>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Design'!$E27)</f>
        <v>0</v>
      </c>
      <c r="I36" s="361"/>
      <c r="J36" s="361"/>
      <c r="K36" s="361"/>
      <c r="L36" s="896">
        <f>SUM(L11:L33)*'Summary Design'!$E27</f>
        <v>0</v>
      </c>
      <c r="M36" s="361"/>
      <c r="N36" s="361"/>
      <c r="O36" s="361"/>
      <c r="P36" s="896">
        <f>SUM(P11:P33)*'Summary Design'!$E27</f>
        <v>0</v>
      </c>
      <c r="Q36" s="361"/>
      <c r="R36" s="361"/>
      <c r="S36" s="361"/>
      <c r="T36" s="896">
        <f>SUM(T11:T33)*'Summary Design'!$E27</f>
        <v>0</v>
      </c>
      <c r="U36" s="361"/>
      <c r="V36" s="361"/>
      <c r="W36" s="361"/>
      <c r="X36" s="896">
        <f>SUM(X11:X33)*'Summary Design'!$E27</f>
        <v>0</v>
      </c>
      <c r="Y36" s="361"/>
      <c r="Z36" s="361"/>
      <c r="AA36" s="361"/>
      <c r="AB36" s="896">
        <f>SUM(AB11:AB33)*'Summary Design'!$E27</f>
        <v>0</v>
      </c>
    </row>
    <row r="37" spans="1:28" x14ac:dyDescent="0.2">
      <c r="A37" s="363"/>
      <c r="B37" s="364" t="s">
        <v>3937</v>
      </c>
      <c r="C37" s="367"/>
      <c r="D37" s="367"/>
      <c r="E37" s="367"/>
      <c r="F37" s="367"/>
      <c r="G37" s="367"/>
      <c r="H37" s="368">
        <f>IF(COUNTIF(H11:H33,"No offer")&gt;0,"No Offer",SUM(H11:H33))</f>
        <v>0</v>
      </c>
      <c r="I37" s="367"/>
      <c r="J37" s="367"/>
      <c r="K37" s="367"/>
      <c r="L37" s="368">
        <f t="shared" ref="L37" si="0">IF(COUNTIF(L11:L33,"No offer")&gt;0,"No Offer",SUM(L11:L33))</f>
        <v>0</v>
      </c>
      <c r="M37" s="367"/>
      <c r="N37" s="367"/>
      <c r="O37" s="367"/>
      <c r="P37" s="368">
        <f t="shared" ref="P37" si="1">IF(COUNTIF(P11:P33,"No offer")&gt;0,"No Offer",SUM(P11:P33))</f>
        <v>0</v>
      </c>
      <c r="Q37" s="367"/>
      <c r="R37" s="367"/>
      <c r="S37" s="367"/>
      <c r="T37" s="368">
        <f t="shared" ref="T37" si="2">IF(COUNTIF(T11:T33,"No offer")&gt;0,"No Offer",SUM(T11:T33))</f>
        <v>0</v>
      </c>
      <c r="U37" s="367"/>
      <c r="V37" s="367"/>
      <c r="W37" s="367"/>
      <c r="X37" s="368">
        <f t="shared" ref="X37" si="3">IF(COUNTIF(X11:X33,"No offer")&gt;0,"No Offer",SUM(X11:X33))</f>
        <v>0</v>
      </c>
      <c r="Y37" s="367"/>
      <c r="Z37" s="367"/>
      <c r="AA37" s="367"/>
      <c r="AB37" s="368">
        <f t="shared" ref="AB37" si="4">IF(COUNTIF(AB11:AB33,"No offer")&gt;0,"No Offer",SUM(AB11:AB33))</f>
        <v>0</v>
      </c>
    </row>
    <row r="38" spans="1:28" x14ac:dyDescent="0.2">
      <c r="A38" s="474"/>
      <c r="B38" s="475" t="s">
        <v>4048</v>
      </c>
      <c r="C38" s="476"/>
      <c r="D38" s="476"/>
      <c r="E38" s="476"/>
      <c r="F38" s="476"/>
      <c r="G38" s="370"/>
      <c r="H38" s="370">
        <f>SUM(H37:AB37)/H39</f>
        <v>0</v>
      </c>
    </row>
    <row r="39" spans="1:28" x14ac:dyDescent="0.2">
      <c r="A39" s="474"/>
      <c r="B39" s="475" t="s">
        <v>4049</v>
      </c>
      <c r="C39" s="476"/>
      <c r="D39" s="476"/>
      <c r="E39" s="476"/>
      <c r="F39" s="476"/>
      <c r="G39" s="370"/>
      <c r="H39" s="370">
        <f>6-COUNTIF(H37:AB37,"No offer")</f>
        <v>6</v>
      </c>
    </row>
  </sheetData>
  <sheetProtection algorithmName="SHA-512" hashValue="rE5kUqb0oz1tZvOl8oDvWGXFJmkLEi6QQQMEbCJy8/Fa0pk7xUqYrLjjihuJ0W+Wr8crY4xhSOHQAVkeFiJ9Wg==" saltValue="4wiPgACw6nTCBVmfpwTLIA==" spinCount="100000" sheet="1" objects="1" scenarios="1" selectLockedCells="1" selectUnlockedCells="1"/>
  <mergeCells count="8">
    <mergeCell ref="Y4:AB4"/>
    <mergeCell ref="A1:C1"/>
    <mergeCell ref="M4:P4"/>
    <mergeCell ref="Q4:T4"/>
    <mergeCell ref="U4:X4"/>
    <mergeCell ref="E3:G3"/>
    <mergeCell ref="E4:H4"/>
    <mergeCell ref="I4:L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70C13-CEB6-433E-A0FC-090B14E55318}">
  <sheetPr codeName="Sheet36">
    <tabColor rgb="FF7030A0"/>
  </sheetPr>
  <dimension ref="A1:AB39"/>
  <sheetViews>
    <sheetView zoomScale="70" zoomScaleNormal="70" workbookViewId="0">
      <selection sqref="A1:C1"/>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0.7109375" style="557" customWidth="1"/>
    <col min="13" max="23" width="8.85546875" style="557"/>
    <col min="24" max="24" width="9.140625" style="557" customWidth="1"/>
    <col min="25" max="16384" width="8.85546875" style="557"/>
  </cols>
  <sheetData>
    <row r="1" spans="1:28" ht="15.75" x14ac:dyDescent="0.25">
      <c r="A1" s="1086" t="s">
        <v>3938</v>
      </c>
      <c r="B1" s="1087"/>
      <c r="C1" s="1087"/>
      <c r="D1" s="296"/>
      <c r="E1" s="296"/>
      <c r="F1" s="296"/>
      <c r="G1" s="296"/>
      <c r="H1" s="296"/>
    </row>
    <row r="2" spans="1:28" ht="15.75" x14ac:dyDescent="0.25">
      <c r="A2" s="294"/>
      <c r="B2" s="295"/>
      <c r="C2" s="296"/>
      <c r="D2" s="296"/>
      <c r="E2" s="296"/>
      <c r="F2" s="296"/>
      <c r="G2" s="296"/>
      <c r="H2" s="296"/>
    </row>
    <row r="3" spans="1:28" ht="15.75" x14ac:dyDescent="0.25">
      <c r="A3" s="294"/>
      <c r="B3" s="295"/>
      <c r="C3" s="296"/>
      <c r="D3" s="296"/>
      <c r="E3" s="1050"/>
      <c r="F3" s="1050"/>
      <c r="G3" s="1050"/>
      <c r="H3" s="379"/>
    </row>
    <row r="4" spans="1:28" ht="13.15" customHeight="1" x14ac:dyDescent="0.2">
      <c r="A4" s="930" t="s">
        <v>1</v>
      </c>
      <c r="B4" s="839" t="s">
        <v>2</v>
      </c>
      <c r="C4" s="931" t="s">
        <v>3</v>
      </c>
      <c r="D4" s="931" t="s">
        <v>4</v>
      </c>
      <c r="E4" s="1088" t="s">
        <v>5</v>
      </c>
      <c r="F4" s="1088"/>
      <c r="G4" s="1088"/>
      <c r="H4" s="1088"/>
      <c r="I4" s="1078" t="s">
        <v>6</v>
      </c>
      <c r="J4" s="1078"/>
      <c r="K4" s="1078"/>
      <c r="L4" s="1078"/>
      <c r="M4" s="1079" t="s">
        <v>7</v>
      </c>
      <c r="N4" s="1079"/>
      <c r="O4" s="1079"/>
      <c r="P4" s="1079"/>
      <c r="Q4" s="1078" t="s">
        <v>381</v>
      </c>
      <c r="R4" s="1078"/>
      <c r="S4" s="1078"/>
      <c r="T4" s="1078"/>
      <c r="U4" s="1079" t="s">
        <v>9</v>
      </c>
      <c r="V4" s="1079"/>
      <c r="W4" s="1079"/>
      <c r="X4" s="1079"/>
      <c r="Y4" s="1078" t="s">
        <v>10</v>
      </c>
      <c r="Z4" s="1078"/>
      <c r="AA4" s="1078"/>
      <c r="AB4" s="1078"/>
    </row>
    <row r="5" spans="1:28" x14ac:dyDescent="0.2">
      <c r="A5" s="930"/>
      <c r="B5" s="839"/>
      <c r="C5" s="931"/>
      <c r="D5" s="931"/>
      <c r="E5" s="932" t="s">
        <v>382</v>
      </c>
      <c r="F5" s="932" t="s">
        <v>383</v>
      </c>
      <c r="G5" s="932" t="s">
        <v>384</v>
      </c>
      <c r="H5" s="932" t="s">
        <v>13</v>
      </c>
      <c r="I5" s="931" t="s">
        <v>382</v>
      </c>
      <c r="J5" s="931" t="s">
        <v>383</v>
      </c>
      <c r="K5" s="931" t="s">
        <v>384</v>
      </c>
      <c r="L5" s="931" t="s">
        <v>13</v>
      </c>
      <c r="M5" s="932" t="s">
        <v>382</v>
      </c>
      <c r="N5" s="932" t="s">
        <v>383</v>
      </c>
      <c r="O5" s="932" t="s">
        <v>384</v>
      </c>
      <c r="P5" s="932" t="s">
        <v>13</v>
      </c>
      <c r="Q5" s="931" t="s">
        <v>382</v>
      </c>
      <c r="R5" s="931" t="s">
        <v>383</v>
      </c>
      <c r="S5" s="931" t="s">
        <v>384</v>
      </c>
      <c r="T5" s="931" t="s">
        <v>13</v>
      </c>
      <c r="U5" s="932" t="s">
        <v>382</v>
      </c>
      <c r="V5" s="932" t="s">
        <v>383</v>
      </c>
      <c r="W5" s="932" t="s">
        <v>384</v>
      </c>
      <c r="X5" s="932" t="s">
        <v>13</v>
      </c>
      <c r="Y5" s="931" t="s">
        <v>382</v>
      </c>
      <c r="Z5" s="931" t="s">
        <v>383</v>
      </c>
      <c r="AA5" s="931" t="s">
        <v>384</v>
      </c>
      <c r="AB5" s="931" t="s">
        <v>13</v>
      </c>
    </row>
    <row r="6" spans="1:28" x14ac:dyDescent="0.2">
      <c r="A6" s="930"/>
      <c r="B6" s="839"/>
      <c r="C6" s="931"/>
      <c r="D6" s="931"/>
      <c r="E6" s="932"/>
      <c r="F6" s="932"/>
      <c r="G6" s="932"/>
      <c r="H6" s="932"/>
      <c r="I6" s="931"/>
      <c r="J6" s="931"/>
      <c r="K6" s="931"/>
      <c r="L6" s="931"/>
      <c r="M6" s="932"/>
      <c r="N6" s="932"/>
      <c r="O6" s="932"/>
      <c r="P6" s="932"/>
      <c r="Q6" s="931"/>
      <c r="R6" s="931"/>
      <c r="S6" s="931"/>
      <c r="T6" s="931"/>
      <c r="U6" s="932"/>
      <c r="V6" s="932"/>
      <c r="W6" s="932"/>
      <c r="X6" s="932"/>
      <c r="Y6" s="931"/>
      <c r="Z6" s="931"/>
      <c r="AA6" s="931"/>
      <c r="AB6" s="931"/>
    </row>
    <row r="7" spans="1:28" x14ac:dyDescent="0.2">
      <c r="A7" s="930"/>
      <c r="B7" s="839" t="s">
        <v>3938</v>
      </c>
      <c r="C7" s="931"/>
      <c r="D7" s="931"/>
      <c r="E7" s="932"/>
      <c r="F7" s="932"/>
      <c r="G7" s="932"/>
      <c r="H7" s="932"/>
      <c r="I7" s="931"/>
      <c r="J7" s="931"/>
      <c r="K7" s="931"/>
      <c r="L7" s="931"/>
      <c r="M7" s="932"/>
      <c r="N7" s="932"/>
      <c r="O7" s="932"/>
      <c r="P7" s="932"/>
      <c r="Q7" s="931"/>
      <c r="R7" s="931"/>
      <c r="S7" s="931"/>
      <c r="T7" s="931"/>
      <c r="U7" s="932"/>
      <c r="V7" s="932"/>
      <c r="W7" s="932"/>
      <c r="X7" s="932"/>
      <c r="Y7" s="931"/>
      <c r="Z7" s="931"/>
      <c r="AA7" s="931"/>
      <c r="AB7" s="931"/>
    </row>
    <row r="8" spans="1:28" x14ac:dyDescent="0.2">
      <c r="A8" s="316"/>
      <c r="B8" s="558"/>
      <c r="C8" s="318"/>
      <c r="D8" s="318"/>
      <c r="E8" s="569"/>
      <c r="F8" s="569"/>
      <c r="G8" s="569"/>
      <c r="H8" s="569"/>
      <c r="I8" s="562"/>
      <c r="J8" s="562"/>
      <c r="K8" s="562"/>
      <c r="L8" s="562"/>
      <c r="M8" s="569"/>
      <c r="N8" s="569"/>
      <c r="O8" s="569"/>
      <c r="P8" s="569"/>
      <c r="Q8" s="562"/>
      <c r="R8" s="562"/>
      <c r="S8" s="562"/>
      <c r="T8" s="562"/>
      <c r="U8" s="569"/>
      <c r="V8" s="569"/>
      <c r="W8" s="569"/>
      <c r="X8" s="569"/>
      <c r="Y8" s="562"/>
      <c r="Z8" s="562"/>
      <c r="AA8" s="562"/>
      <c r="AB8" s="562"/>
    </row>
    <row r="9" spans="1:28" x14ac:dyDescent="0.2">
      <c r="A9" s="578"/>
      <c r="B9" s="563" t="s">
        <v>3939</v>
      </c>
      <c r="C9" s="313"/>
      <c r="D9" s="313"/>
      <c r="E9" s="933" t="s">
        <v>3940</v>
      </c>
      <c r="F9" s="933" t="s">
        <v>3941</v>
      </c>
      <c r="G9" s="933" t="s">
        <v>3942</v>
      </c>
      <c r="H9" s="934"/>
      <c r="I9" s="933" t="s">
        <v>3940</v>
      </c>
      <c r="J9" s="933" t="s">
        <v>3941</v>
      </c>
      <c r="K9" s="933" t="s">
        <v>3942</v>
      </c>
      <c r="L9" s="934"/>
      <c r="M9" s="933" t="s">
        <v>3940</v>
      </c>
      <c r="N9" s="933" t="s">
        <v>3941</v>
      </c>
      <c r="O9" s="933" t="s">
        <v>3942</v>
      </c>
      <c r="P9" s="934"/>
      <c r="Q9" s="933" t="s">
        <v>3940</v>
      </c>
      <c r="R9" s="933" t="s">
        <v>3941</v>
      </c>
      <c r="S9" s="933" t="s">
        <v>3942</v>
      </c>
      <c r="T9" s="934"/>
      <c r="U9" s="565" t="s">
        <v>3940</v>
      </c>
      <c r="V9" s="565" t="s">
        <v>3941</v>
      </c>
      <c r="W9" s="565" t="s">
        <v>3942</v>
      </c>
      <c r="X9" s="934"/>
      <c r="Y9" s="933" t="s">
        <v>3940</v>
      </c>
      <c r="Z9" s="933" t="s">
        <v>3941</v>
      </c>
      <c r="AA9" s="933" t="s">
        <v>3942</v>
      </c>
      <c r="AB9" s="934"/>
    </row>
    <row r="10" spans="1:28" x14ac:dyDescent="0.2">
      <c r="A10" s="317"/>
      <c r="B10" s="317"/>
      <c r="C10" s="442"/>
      <c r="D10" s="318"/>
      <c r="E10" s="850"/>
      <c r="F10" s="850"/>
      <c r="G10" s="850"/>
      <c r="H10" s="850"/>
      <c r="I10" s="843"/>
      <c r="J10" s="843"/>
      <c r="K10" s="843"/>
      <c r="L10" s="843"/>
      <c r="M10" s="850"/>
      <c r="N10" s="850"/>
      <c r="O10" s="850"/>
      <c r="P10" s="850"/>
      <c r="Q10" s="843"/>
      <c r="R10" s="843"/>
      <c r="S10" s="843"/>
      <c r="T10" s="843"/>
      <c r="U10" s="569"/>
      <c r="V10" s="569"/>
      <c r="W10" s="569"/>
      <c r="X10" s="850"/>
      <c r="Y10" s="843"/>
      <c r="Z10" s="843"/>
      <c r="AA10" s="843"/>
      <c r="AB10" s="843"/>
    </row>
    <row r="11" spans="1:28" ht="25.5" x14ac:dyDescent="0.2">
      <c r="A11" s="851" t="s">
        <v>3943</v>
      </c>
      <c r="B11" s="558" t="s">
        <v>3944</v>
      </c>
      <c r="C11" s="851">
        <f>'Series 3000 Input'!J11</f>
        <v>0</v>
      </c>
      <c r="D11" s="856" t="s">
        <v>401</v>
      </c>
      <c r="E11" s="864">
        <v>13.92</v>
      </c>
      <c r="F11" s="864">
        <v>5.97</v>
      </c>
      <c r="G11" s="864">
        <v>5.97</v>
      </c>
      <c r="H11" s="935" t="str">
        <f>IF((0=$C11),"",IFERROR(IF($C11&lt;5,$C11*E11,IF(AND(5&lt;=$C11,$C11&lt;=10),$C11*F11,IF($C11&gt;10,$C11*G11,"No Offer"))),"No Offer"))</f>
        <v/>
      </c>
      <c r="I11" s="936">
        <v>10</v>
      </c>
      <c r="J11" s="936">
        <v>10</v>
      </c>
      <c r="K11" s="936">
        <v>10</v>
      </c>
      <c r="L11" s="937" t="str">
        <f>IF((0=$C11),"",IFERROR(IF($C11&lt;5,$C11*I11,IF(AND(5&lt;=$C11,$C11&lt;=10),$C11*J11,IF($C11&gt;10,$C11*K11,"No Offer"))),"No Offer"))</f>
        <v/>
      </c>
      <c r="M11" s="938">
        <v>2.09</v>
      </c>
      <c r="N11" s="938">
        <v>2.09</v>
      </c>
      <c r="O11" s="938">
        <v>2.09</v>
      </c>
      <c r="P11" s="935" t="str">
        <f>IF((0=$C11),"",IFERROR(IF($C11&lt;5,$C11*M11,IF(AND(5&lt;=$C11,$C11&lt;=10),$C11*N11,IF($C11&gt;10,$C11*O11,"No Offer"))),"No Offer"))</f>
        <v/>
      </c>
      <c r="Q11" s="936">
        <v>2</v>
      </c>
      <c r="R11" s="936">
        <v>2</v>
      </c>
      <c r="S11" s="936">
        <v>2</v>
      </c>
      <c r="T11" s="937" t="str">
        <f>IF((0=$C11),"",IFERROR(IF($C11&lt;5,$C11*Q11,IF(AND(5&lt;=$C11,$C11&lt;=10),$C11*R11,IF($C11&gt;10,$C11*S11,"No Offer"))),"No Offer"))</f>
        <v/>
      </c>
      <c r="U11" s="938">
        <v>10</v>
      </c>
      <c r="V11" s="938">
        <v>8.5</v>
      </c>
      <c r="W11" s="938">
        <v>7.5</v>
      </c>
      <c r="X11" s="935" t="str">
        <f>IF((0=$C11),"",IFERROR(IF($C11&lt;5,$C11*U11,IF(AND(5&lt;=$C11,$C11&lt;=10),$C11*V11,IF($C11&gt;10,$C11*W11,"No Offer"))),"No Offer"))</f>
        <v/>
      </c>
      <c r="Y11" s="854" t="s">
        <v>392</v>
      </c>
      <c r="Z11" s="854" t="s">
        <v>392</v>
      </c>
      <c r="AA11" s="854" t="s">
        <v>392</v>
      </c>
      <c r="AB11" s="937" t="str">
        <f>IF((0=$C11),"",IFERROR(IF($C11&lt;5,$C11*Y11,IF(AND(5&lt;=$C11,$C11&lt;=10),$C11*Z11,IF($C11&gt;10,$C11*AA11,"No Offer"))),"No Offer"))</f>
        <v/>
      </c>
    </row>
    <row r="12" spans="1:28" x14ac:dyDescent="0.2">
      <c r="A12" s="851"/>
      <c r="B12" s="558"/>
      <c r="C12" s="851"/>
      <c r="D12" s="843"/>
      <c r="E12" s="864"/>
      <c r="F12" s="864"/>
      <c r="G12" s="864"/>
      <c r="H12" s="862"/>
      <c r="I12" s="936"/>
      <c r="J12" s="936"/>
      <c r="K12" s="936"/>
      <c r="L12" s="863"/>
      <c r="M12" s="938"/>
      <c r="N12" s="938"/>
      <c r="O12" s="938"/>
      <c r="P12" s="862"/>
      <c r="Q12" s="936"/>
      <c r="R12" s="936"/>
      <c r="S12" s="936"/>
      <c r="T12" s="863"/>
      <c r="U12" s="938"/>
      <c r="V12" s="938"/>
      <c r="W12" s="938"/>
      <c r="X12" s="862"/>
      <c r="Y12" s="865"/>
      <c r="Z12" s="865"/>
      <c r="AA12" s="865"/>
      <c r="AB12" s="863"/>
    </row>
    <row r="13" spans="1:28" ht="25.5" x14ac:dyDescent="0.2">
      <c r="A13" s="851" t="s">
        <v>3945</v>
      </c>
      <c r="B13" s="558" t="s">
        <v>3946</v>
      </c>
      <c r="C13" s="851">
        <f>'Series 3000 Input'!J13</f>
        <v>0</v>
      </c>
      <c r="D13" s="856" t="s">
        <v>401</v>
      </c>
      <c r="E13" s="864">
        <v>13.92</v>
      </c>
      <c r="F13" s="864">
        <v>8.35</v>
      </c>
      <c r="G13" s="864">
        <v>8.35</v>
      </c>
      <c r="H13" s="935" t="str">
        <f>IF((0=$C13),"",IFERROR(IF($C13&lt;5,$C13*E13,IF(AND(5&lt;=$C13,$C13&lt;=10),$C13*F13,IF($C13&gt;10,$C13*G13,"No Offer"))),"No Offer"))</f>
        <v/>
      </c>
      <c r="I13" s="936">
        <v>10</v>
      </c>
      <c r="J13" s="936">
        <v>10</v>
      </c>
      <c r="K13" s="936">
        <v>10</v>
      </c>
      <c r="L13" s="937" t="str">
        <f>IF((0=$C13),"",IFERROR(IF($C13&lt;5,$C13*I13,IF(AND(5&lt;=$C13,$C13&lt;=10),$C13*J13,IF($C13&gt;10,$C13*K13,"No Offer"))),"No Offer"))</f>
        <v/>
      </c>
      <c r="M13" s="938">
        <v>2.09</v>
      </c>
      <c r="N13" s="938">
        <v>2.09</v>
      </c>
      <c r="O13" s="938">
        <v>2.09</v>
      </c>
      <c r="P13" s="935" t="str">
        <f>IF((0=$C13),"",IFERROR(IF($C13&lt;5,$C13*M13,IF(AND(5&lt;=$C13,$C13&lt;=10),$C13*N13,IF($C13&gt;10,$C13*O13,"No Offer"))),"No Offer"))</f>
        <v/>
      </c>
      <c r="Q13" s="936">
        <v>2</v>
      </c>
      <c r="R13" s="936">
        <v>2</v>
      </c>
      <c r="S13" s="936">
        <v>2</v>
      </c>
      <c r="T13" s="937" t="str">
        <f>IF((0=$C13),"",IFERROR(IF($C13&lt;5,$C13*Q13,IF(AND(5&lt;=$C13,$C13&lt;=10),$C13*R13,IF($C13&gt;10,$C13*S13,"No Offer"))),"No Offer"))</f>
        <v/>
      </c>
      <c r="U13" s="938">
        <v>15</v>
      </c>
      <c r="V13" s="938">
        <v>12.5</v>
      </c>
      <c r="W13" s="938">
        <v>10</v>
      </c>
      <c r="X13" s="935" t="str">
        <f>IF((0=$C13),"",IFERROR(IF($C13&lt;5,$C13*U13,IF(AND(5&lt;=$C13,$C13&lt;=10),$C13*V13,IF($C13&gt;10,$C13*W13,"No Offer"))),"No Offer"))</f>
        <v/>
      </c>
      <c r="Y13" s="854" t="s">
        <v>392</v>
      </c>
      <c r="Z13" s="854" t="s">
        <v>392</v>
      </c>
      <c r="AA13" s="854" t="s">
        <v>392</v>
      </c>
      <c r="AB13" s="937" t="str">
        <f>IF((0=$C13),"",IFERROR(IF($C13&lt;5,$C13*Y13,IF(AND(5&lt;=$C13,$C13&lt;=10),$C13*Z13,IF($C13&gt;10,$C13*AA13,"No Offer"))),"No Offer"))</f>
        <v/>
      </c>
    </row>
    <row r="14" spans="1:28" x14ac:dyDescent="0.2">
      <c r="A14" s="851"/>
      <c r="B14" s="558"/>
      <c r="C14" s="851"/>
      <c r="D14" s="843"/>
      <c r="E14" s="864"/>
      <c r="F14" s="864"/>
      <c r="G14" s="864"/>
      <c r="H14" s="862"/>
      <c r="I14" s="865"/>
      <c r="J14" s="865"/>
      <c r="K14" s="865"/>
      <c r="L14" s="863"/>
      <c r="M14" s="864"/>
      <c r="N14" s="864"/>
      <c r="O14" s="864"/>
      <c r="P14" s="862"/>
      <c r="Q14" s="865"/>
      <c r="R14" s="865"/>
      <c r="S14" s="865"/>
      <c r="T14" s="863"/>
      <c r="U14" s="938"/>
      <c r="V14" s="938"/>
      <c r="W14" s="938"/>
      <c r="X14" s="862"/>
      <c r="Y14" s="865"/>
      <c r="Z14" s="865"/>
      <c r="AA14" s="865"/>
      <c r="AB14" s="863"/>
    </row>
    <row r="15" spans="1:28" x14ac:dyDescent="0.2">
      <c r="A15" s="638"/>
      <c r="B15" s="563" t="s">
        <v>3947</v>
      </c>
      <c r="C15" s="638"/>
      <c r="D15" s="640"/>
      <c r="E15" s="933" t="s">
        <v>3940</v>
      </c>
      <c r="F15" s="933" t="s">
        <v>3941</v>
      </c>
      <c r="G15" s="933" t="s">
        <v>3942</v>
      </c>
      <c r="H15" s="643"/>
      <c r="I15" s="933" t="s">
        <v>3940</v>
      </c>
      <c r="J15" s="933" t="s">
        <v>3941</v>
      </c>
      <c r="K15" s="933" t="s">
        <v>3942</v>
      </c>
      <c r="L15" s="643"/>
      <c r="M15" s="933" t="s">
        <v>3940</v>
      </c>
      <c r="N15" s="933" t="s">
        <v>3941</v>
      </c>
      <c r="O15" s="933" t="s">
        <v>3942</v>
      </c>
      <c r="P15" s="643"/>
      <c r="Q15" s="933" t="s">
        <v>3940</v>
      </c>
      <c r="R15" s="933" t="s">
        <v>3941</v>
      </c>
      <c r="S15" s="933" t="s">
        <v>3942</v>
      </c>
      <c r="T15" s="643"/>
      <c r="U15" s="565" t="s">
        <v>3940</v>
      </c>
      <c r="V15" s="565" t="s">
        <v>3941</v>
      </c>
      <c r="W15" s="565" t="s">
        <v>3942</v>
      </c>
      <c r="X15" s="643"/>
      <c r="Y15" s="933" t="s">
        <v>3940</v>
      </c>
      <c r="Z15" s="933" t="s">
        <v>3941</v>
      </c>
      <c r="AA15" s="933" t="s">
        <v>3942</v>
      </c>
      <c r="AB15" s="643"/>
    </row>
    <row r="16" spans="1:28" x14ac:dyDescent="0.2">
      <c r="A16" s="851"/>
      <c r="B16" s="558"/>
      <c r="C16" s="851"/>
      <c r="D16" s="843"/>
      <c r="E16" s="864"/>
      <c r="F16" s="864"/>
      <c r="G16" s="864"/>
      <c r="H16" s="862"/>
      <c r="I16" s="865"/>
      <c r="J16" s="865"/>
      <c r="K16" s="865"/>
      <c r="L16" s="863"/>
      <c r="M16" s="864"/>
      <c r="N16" s="864"/>
      <c r="O16" s="864"/>
      <c r="P16" s="862"/>
      <c r="Q16" s="865"/>
      <c r="R16" s="865"/>
      <c r="S16" s="865"/>
      <c r="T16" s="863"/>
      <c r="U16" s="938"/>
      <c r="V16" s="938"/>
      <c r="W16" s="938"/>
      <c r="X16" s="862"/>
      <c r="Y16" s="865"/>
      <c r="Z16" s="865"/>
      <c r="AA16" s="865"/>
      <c r="AB16" s="863"/>
    </row>
    <row r="17" spans="1:28" ht="38.25" x14ac:dyDescent="0.2">
      <c r="A17" s="851" t="s">
        <v>3948</v>
      </c>
      <c r="B17" s="558" t="s">
        <v>3949</v>
      </c>
      <c r="C17" s="851">
        <f>'Series 3000 Input'!J17</f>
        <v>0</v>
      </c>
      <c r="D17" s="856" t="s">
        <v>401</v>
      </c>
      <c r="E17" s="864">
        <v>2.4900000000000002</v>
      </c>
      <c r="F17" s="864">
        <v>1.05</v>
      </c>
      <c r="G17" s="864">
        <v>1.05</v>
      </c>
      <c r="H17" s="935" t="str">
        <f>IF((0=$C17),"",IFERROR(IF($C17&lt;5,$C17*E17,IF(AND(5&lt;=$C17,$C17&lt;=10),$C17*F17,IF($C17&gt;10,$C17*G17,"No Offer"))),"No Offer"))</f>
        <v/>
      </c>
      <c r="I17" s="936">
        <v>2</v>
      </c>
      <c r="J17" s="936">
        <v>2</v>
      </c>
      <c r="K17" s="936">
        <v>2</v>
      </c>
      <c r="L17" s="937" t="str">
        <f>IF((0=$C17),"",IFERROR(IF($C17&lt;5,$C17*I17,IF(AND(5&lt;=$C17,$C17&lt;=10),$C17*J17,IF($C17&gt;10,$C17*K17,"No Offer"))),"No Offer"))</f>
        <v/>
      </c>
      <c r="M17" s="938">
        <v>0.99</v>
      </c>
      <c r="N17" s="938">
        <v>0.99</v>
      </c>
      <c r="O17" s="938">
        <v>0.99</v>
      </c>
      <c r="P17" s="935" t="str">
        <f>IF((0=$C17),"",IFERROR(IF($C17&lt;5,$C17*M17,IF(AND(5&lt;=$C17,$C17&lt;=10),$C17*N17,IF($C17&gt;10,$C17*O17,"No Offer"))),"No Offer"))</f>
        <v/>
      </c>
      <c r="Q17" s="936">
        <v>3</v>
      </c>
      <c r="R17" s="936">
        <v>2</v>
      </c>
      <c r="S17" s="936">
        <v>2</v>
      </c>
      <c r="T17" s="937" t="str">
        <f>IF((0=$C17),"",IFERROR(IF($C17&lt;5,$C17*Q17,IF(AND(5&lt;=$C17,$C17&lt;=10),$C17*R17,IF($C17&gt;10,$C17*S17,"No Offer"))),"No Offer"))</f>
        <v/>
      </c>
      <c r="U17" s="938">
        <v>5.75</v>
      </c>
      <c r="V17" s="938">
        <v>3.8</v>
      </c>
      <c r="W17" s="938">
        <v>2.85</v>
      </c>
      <c r="X17" s="935" t="str">
        <f>IF((0=$C17),"",IFERROR(IF($C17&lt;5,$C17*U17,IF(AND(5&lt;=$C17,$C17&lt;=10),$C17*V17,IF($C17&gt;10,$C17*W17,"No Offer"))),"No Offer"))</f>
        <v/>
      </c>
      <c r="Y17" s="854" t="s">
        <v>392</v>
      </c>
      <c r="Z17" s="854" t="s">
        <v>392</v>
      </c>
      <c r="AA17" s="854" t="s">
        <v>392</v>
      </c>
      <c r="AB17" s="937" t="str">
        <f>IF((0=$C17),"",IFERROR(IF($C17&lt;5,$C17*Y17,IF(AND(5&lt;=$C17,$C17&lt;=10),$C17*Z17,IF($C17&gt;10,$C17*AA17,"No Offer"))),"No Offer"))</f>
        <v/>
      </c>
    </row>
    <row r="18" spans="1:28" x14ac:dyDescent="0.2">
      <c r="A18" s="851"/>
      <c r="B18" s="558"/>
      <c r="C18" s="851"/>
      <c r="D18" s="843"/>
      <c r="E18" s="864"/>
      <c r="F18" s="864"/>
      <c r="G18" s="864"/>
      <c r="H18" s="862"/>
      <c r="I18" s="936"/>
      <c r="J18" s="936"/>
      <c r="K18" s="936"/>
      <c r="L18" s="863"/>
      <c r="M18" s="938"/>
      <c r="N18" s="938"/>
      <c r="O18" s="938"/>
      <c r="P18" s="862"/>
      <c r="Q18" s="936"/>
      <c r="R18" s="936"/>
      <c r="S18" s="936"/>
      <c r="T18" s="863"/>
      <c r="U18" s="938"/>
      <c r="V18" s="938"/>
      <c r="W18" s="938"/>
      <c r="X18" s="862"/>
      <c r="Y18" s="865"/>
      <c r="Z18" s="865"/>
      <c r="AA18" s="865"/>
      <c r="AB18" s="863"/>
    </row>
    <row r="19" spans="1:28" ht="25.5" x14ac:dyDescent="0.2">
      <c r="A19" s="851" t="s">
        <v>3950</v>
      </c>
      <c r="B19" s="558" t="s">
        <v>3951</v>
      </c>
      <c r="C19" s="851">
        <f>'Series 3000 Input'!J19</f>
        <v>0</v>
      </c>
      <c r="D19" s="856" t="s">
        <v>401</v>
      </c>
      <c r="E19" s="864">
        <v>2.4900000000000002</v>
      </c>
      <c r="F19" s="864">
        <v>1.05</v>
      </c>
      <c r="G19" s="864">
        <v>1.05</v>
      </c>
      <c r="H19" s="935" t="str">
        <f>IF((0=$C19),"",IFERROR(IF($C19&lt;5,$C19*E19,IF(AND(5&lt;=$C19,$C19&lt;=10),$C19*F19,IF($C19&gt;10,$C19*G19,"No Offer"))),"No Offer"))</f>
        <v/>
      </c>
      <c r="I19" s="936">
        <v>2</v>
      </c>
      <c r="J19" s="936">
        <v>2</v>
      </c>
      <c r="K19" s="936">
        <v>2</v>
      </c>
      <c r="L19" s="937" t="str">
        <f>IF((0=$C19),"",IFERROR(IF($C19&lt;5,$C19*I19,IF(AND(5&lt;=$C19,$C19&lt;=10),$C19*J19,IF($C19&gt;10,$C19*K19,"No Offer"))),"No Offer"))</f>
        <v/>
      </c>
      <c r="M19" s="938">
        <v>0.99</v>
      </c>
      <c r="N19" s="938">
        <v>0.99</v>
      </c>
      <c r="O19" s="938">
        <v>0.99</v>
      </c>
      <c r="P19" s="935" t="str">
        <f>IF((0=$C19),"",IFERROR(IF($C19&lt;5,$C19*M19,IF(AND(5&lt;=$C19,$C19&lt;=10),$C19*N19,IF($C19&gt;10,$C19*O19,"No Offer"))),"No Offer"))</f>
        <v/>
      </c>
      <c r="Q19" s="936">
        <v>3</v>
      </c>
      <c r="R19" s="936">
        <v>2</v>
      </c>
      <c r="S19" s="936">
        <v>2</v>
      </c>
      <c r="T19" s="937" t="str">
        <f>IF((0=$C19),"",IFERROR(IF($C19&lt;5,$C19*Q19,IF(AND(5&lt;=$C19,$C19&lt;=10),$C19*R19,IF($C19&gt;10,$C19*S19,"No Offer"))),"No Offer"))</f>
        <v/>
      </c>
      <c r="U19" s="938">
        <v>6.33</v>
      </c>
      <c r="V19" s="938">
        <v>4.43</v>
      </c>
      <c r="W19" s="938">
        <v>3.48</v>
      </c>
      <c r="X19" s="935" t="str">
        <f>IF((0=$C19),"",IFERROR(IF($C19&lt;5,$C19*U19,IF(AND(5&lt;=$C19,$C19&lt;=10),$C19*V19,IF($C19&gt;10,$C19*W19,"No Offer"))),"No Offer"))</f>
        <v/>
      </c>
      <c r="Y19" s="854" t="s">
        <v>392</v>
      </c>
      <c r="Z19" s="854" t="s">
        <v>392</v>
      </c>
      <c r="AA19" s="854" t="s">
        <v>392</v>
      </c>
      <c r="AB19" s="937" t="str">
        <f>IF((0=$C19),"",IFERROR(IF($C19&lt;5,$C19*Y19,IF(AND(5&lt;=$C19,$C19&lt;=10),$C19*Z19,IF($C19&gt;10,$C19*AA19,"No Offer"))),"No Offer"))</f>
        <v/>
      </c>
    </row>
    <row r="20" spans="1:28" x14ac:dyDescent="0.2">
      <c r="A20" s="851"/>
      <c r="B20" s="558"/>
      <c r="C20" s="851"/>
      <c r="D20" s="843"/>
      <c r="E20" s="864"/>
      <c r="F20" s="864"/>
      <c r="G20" s="864"/>
      <c r="H20" s="862"/>
      <c r="I20" s="936"/>
      <c r="J20" s="936"/>
      <c r="K20" s="936"/>
      <c r="L20" s="863"/>
      <c r="M20" s="938"/>
      <c r="N20" s="938"/>
      <c r="O20" s="938"/>
      <c r="P20" s="862"/>
      <c r="Q20" s="936"/>
      <c r="R20" s="936"/>
      <c r="S20" s="936"/>
      <c r="T20" s="863"/>
      <c r="U20" s="938"/>
      <c r="V20" s="938"/>
      <c r="W20" s="938"/>
      <c r="X20" s="862"/>
      <c r="Y20" s="865"/>
      <c r="Z20" s="865"/>
      <c r="AA20" s="865"/>
      <c r="AB20" s="863"/>
    </row>
    <row r="21" spans="1:28" ht="25.5" x14ac:dyDescent="0.2">
      <c r="A21" s="851" t="s">
        <v>3952</v>
      </c>
      <c r="B21" s="558" t="s">
        <v>3953</v>
      </c>
      <c r="C21" s="851">
        <f>'Series 3000 Input'!J21</f>
        <v>0</v>
      </c>
      <c r="D21" s="856" t="s">
        <v>401</v>
      </c>
      <c r="E21" s="864">
        <v>9.69</v>
      </c>
      <c r="F21" s="864">
        <v>9.69</v>
      </c>
      <c r="G21" s="864">
        <v>9.69</v>
      </c>
      <c r="H21" s="935" t="str">
        <f>IF((0=$C21),"",IFERROR(IF($C21&lt;5,$C21*E21,IF(AND(5&lt;=$C21,$C21&lt;=10),$C21*F21,IF($C21&gt;10,$C21*G21,"No Offer"))),"No Offer"))</f>
        <v/>
      </c>
      <c r="I21" s="936">
        <v>12</v>
      </c>
      <c r="J21" s="936">
        <v>12</v>
      </c>
      <c r="K21" s="936">
        <v>12</v>
      </c>
      <c r="L21" s="937" t="str">
        <f>IF((0=$C21),"",IFERROR(IF($C21&lt;5,$C21*I21,IF(AND(5&lt;=$C21,$C21&lt;=10),$C21*J21,IF($C21&gt;10,$C21*K21,"No Offer"))),"No Offer"))</f>
        <v/>
      </c>
      <c r="M21" s="938">
        <v>11.57</v>
      </c>
      <c r="N21" s="938">
        <v>11.57</v>
      </c>
      <c r="O21" s="938">
        <v>11.57</v>
      </c>
      <c r="P21" s="935" t="str">
        <f>IF((0=$C21),"",IFERROR(IF($C21&lt;5,$C21*M21,IF(AND(5&lt;=$C21,$C21&lt;=10),$C21*N21,IF($C21&gt;10,$C21*O21,"No Offer"))),"No Offer"))</f>
        <v/>
      </c>
      <c r="Q21" s="936">
        <v>15</v>
      </c>
      <c r="R21" s="936">
        <v>12</v>
      </c>
      <c r="S21" s="936">
        <v>8</v>
      </c>
      <c r="T21" s="937" t="str">
        <f>IF((0=$C21),"",IFERROR(IF($C21&lt;5,$C21*Q21,IF(AND(5&lt;=$C21,$C21&lt;=10),$C21*R21,IF($C21&gt;10,$C21*S21,"No Offer"))),"No Offer"))</f>
        <v/>
      </c>
      <c r="U21" s="938">
        <v>8.6300000000000008</v>
      </c>
      <c r="V21" s="938">
        <v>6.33</v>
      </c>
      <c r="W21" s="938">
        <v>6.01</v>
      </c>
      <c r="X21" s="935" t="str">
        <f>IF((0=$C21),"",IFERROR(IF($C21&lt;5,$C21*U21,IF(AND(5&lt;=$C21,$C21&lt;=10),$C21*V21,IF($C21&gt;10,$C21*W21,"No Offer"))),"No Offer"))</f>
        <v/>
      </c>
      <c r="Y21" s="854" t="s">
        <v>392</v>
      </c>
      <c r="Z21" s="854" t="s">
        <v>392</v>
      </c>
      <c r="AA21" s="854" t="s">
        <v>392</v>
      </c>
      <c r="AB21" s="937" t="str">
        <f>IF((0=$C21),"",IFERROR(IF($C21&lt;5,$C21*Y21,IF(AND(5&lt;=$C21,$C21&lt;=10),$C21*Z21,IF($C21&gt;10,$C21*AA21,"No Offer"))),"No Offer"))</f>
        <v/>
      </c>
    </row>
    <row r="22" spans="1:28" x14ac:dyDescent="0.2">
      <c r="A22" s="851"/>
      <c r="B22" s="558"/>
      <c r="C22" s="851"/>
      <c r="D22" s="843"/>
      <c r="E22" s="864"/>
      <c r="F22" s="864"/>
      <c r="G22" s="864"/>
      <c r="H22" s="862"/>
      <c r="I22" s="936"/>
      <c r="J22" s="936"/>
      <c r="K22" s="936"/>
      <c r="L22" s="863"/>
      <c r="M22" s="938"/>
      <c r="N22" s="938"/>
      <c r="O22" s="938"/>
      <c r="P22" s="862"/>
      <c r="Q22" s="936"/>
      <c r="R22" s="936"/>
      <c r="S22" s="936"/>
      <c r="T22" s="863"/>
      <c r="U22" s="938"/>
      <c r="V22" s="938"/>
      <c r="W22" s="938"/>
      <c r="X22" s="862"/>
      <c r="Y22" s="865"/>
      <c r="Z22" s="865"/>
      <c r="AA22" s="865"/>
      <c r="AB22" s="863"/>
    </row>
    <row r="23" spans="1:28" ht="25.5" x14ac:dyDescent="0.2">
      <c r="A23" s="851" t="s">
        <v>3954</v>
      </c>
      <c r="B23" s="558" t="s">
        <v>3955</v>
      </c>
      <c r="C23" s="851">
        <f>'Series 3000 Input'!J23</f>
        <v>0</v>
      </c>
      <c r="D23" s="856" t="s">
        <v>401</v>
      </c>
      <c r="E23" s="864">
        <v>9.69</v>
      </c>
      <c r="F23" s="864">
        <v>9.69</v>
      </c>
      <c r="G23" s="864">
        <v>9.69</v>
      </c>
      <c r="H23" s="935" t="str">
        <f>IF((0=$C23),"",IFERROR(IF($C23&lt;5,$C23*E23,IF(AND(5&lt;=$C23,$C23&lt;=10),$C23*F23,IF($C23&gt;10,$C23*G23,"No Offer"))),"No Offer"))</f>
        <v/>
      </c>
      <c r="I23" s="936">
        <v>12</v>
      </c>
      <c r="J23" s="936">
        <v>12</v>
      </c>
      <c r="K23" s="936">
        <v>12</v>
      </c>
      <c r="L23" s="937" t="str">
        <f>IF((0=$C23),"",IFERROR(IF($C23&lt;5,$C23*I23,IF(AND(5&lt;=$C23,$C23&lt;=10),$C23*J23,IF($C23&gt;10,$C23*K23,"No Offer"))),"No Offer"))</f>
        <v/>
      </c>
      <c r="M23" s="938">
        <v>11.57</v>
      </c>
      <c r="N23" s="938">
        <v>11.57</v>
      </c>
      <c r="O23" s="938">
        <v>11.57</v>
      </c>
      <c r="P23" s="935" t="str">
        <f>IF((0=$C23),"",IFERROR(IF($C23&lt;5,$C23*M23,IF(AND(5&lt;=$C23,$C23&lt;=10),$C23*N23,IF($C23&gt;10,$C23*O23,"No Offer"))),"No Offer"))</f>
        <v/>
      </c>
      <c r="Q23" s="936">
        <v>15</v>
      </c>
      <c r="R23" s="936">
        <v>12</v>
      </c>
      <c r="S23" s="936">
        <v>8</v>
      </c>
      <c r="T23" s="937" t="str">
        <f>IF((0=$C23),"",IFERROR(IF($C23&lt;5,$C23*Q23,IF(AND(5&lt;=$C23,$C23&lt;=10),$C23*R23,IF($C23&gt;10,$C23*S23,"No Offer"))),"No Offer"))</f>
        <v/>
      </c>
      <c r="U23" s="938">
        <v>10.5</v>
      </c>
      <c r="V23" s="938">
        <v>8.25</v>
      </c>
      <c r="W23" s="938">
        <v>8</v>
      </c>
      <c r="X23" s="935" t="str">
        <f>IF((0=$C23),"",IFERROR(IF($C23&lt;5,$C23*U23,IF(AND(5&lt;=$C23,$C23&lt;=10),$C23*V23,IF($C23&gt;10,$C23*W23,"No Offer"))),"No Offer"))</f>
        <v/>
      </c>
      <c r="Y23" s="854" t="s">
        <v>392</v>
      </c>
      <c r="Z23" s="854" t="s">
        <v>392</v>
      </c>
      <c r="AA23" s="854" t="s">
        <v>392</v>
      </c>
      <c r="AB23" s="937" t="str">
        <f>IF((0=$C23),"",IFERROR(IF($C23&lt;5,$C23*Y23,IF(AND(5&lt;=$C23,$C23&lt;=10),$C23*Z23,IF($C23&gt;10,$C23*AA23,"No Offer"))),"No Offer"))</f>
        <v/>
      </c>
    </row>
    <row r="24" spans="1:28" x14ac:dyDescent="0.2">
      <c r="A24" s="851"/>
      <c r="B24" s="558"/>
      <c r="C24" s="851"/>
      <c r="D24" s="843"/>
      <c r="E24" s="864"/>
      <c r="F24" s="864"/>
      <c r="G24" s="864"/>
      <c r="H24" s="862"/>
      <c r="I24" s="936"/>
      <c r="J24" s="936"/>
      <c r="K24" s="936"/>
      <c r="L24" s="863"/>
      <c r="M24" s="938"/>
      <c r="N24" s="938"/>
      <c r="O24" s="938"/>
      <c r="P24" s="862"/>
      <c r="Q24" s="936"/>
      <c r="R24" s="936"/>
      <c r="S24" s="936"/>
      <c r="T24" s="863"/>
      <c r="U24" s="938"/>
      <c r="V24" s="938"/>
      <c r="W24" s="938"/>
      <c r="X24" s="862"/>
      <c r="Y24" s="865"/>
      <c r="Z24" s="865"/>
      <c r="AA24" s="865"/>
      <c r="AB24" s="863"/>
    </row>
    <row r="25" spans="1:28" ht="38.25" x14ac:dyDescent="0.2">
      <c r="A25" s="851" t="s">
        <v>3956</v>
      </c>
      <c r="B25" s="558" t="s">
        <v>3957</v>
      </c>
      <c r="C25" s="851">
        <f>'Series 3000 Input'!J25</f>
        <v>0</v>
      </c>
      <c r="D25" s="856" t="s">
        <v>401</v>
      </c>
      <c r="E25" s="864">
        <v>8.0500000000000007</v>
      </c>
      <c r="F25" s="864">
        <v>6.52</v>
      </c>
      <c r="G25" s="864">
        <v>6.52</v>
      </c>
      <c r="H25" s="935" t="str">
        <f>IF((0=$C25),"",IFERROR(IF($C25&lt;5,$C25*E25,IF(AND(5&lt;=$C25,$C25&lt;=10),$C25*F25,IF($C25&gt;10,$C25*G25,"No Offer"))),"No Offer"))</f>
        <v/>
      </c>
      <c r="I25" s="936">
        <v>2</v>
      </c>
      <c r="J25" s="936">
        <v>2</v>
      </c>
      <c r="K25" s="936">
        <v>2</v>
      </c>
      <c r="L25" s="937" t="str">
        <f>IF((0=$C25),"",IFERROR(IF($C25&lt;5,$C25*I25,IF(AND(5&lt;=$C25,$C25&lt;=10),$C25*J25,IF($C25&gt;10,$C25*K25,"No Offer"))),"No Offer"))</f>
        <v/>
      </c>
      <c r="M25" s="938">
        <v>0.99</v>
      </c>
      <c r="N25" s="938">
        <v>0.99</v>
      </c>
      <c r="O25" s="938">
        <v>0.99</v>
      </c>
      <c r="P25" s="935" t="str">
        <f>IF((0=$C25),"",IFERROR(IF($C25&lt;5,$C25*M25,IF(AND(5&lt;=$C25,$C25&lt;=10),$C25*N25,IF($C25&gt;10,$C25*O25,"No Offer"))),"No Offer"))</f>
        <v/>
      </c>
      <c r="Q25" s="936">
        <v>3</v>
      </c>
      <c r="R25" s="936">
        <v>2</v>
      </c>
      <c r="S25" s="936">
        <v>2</v>
      </c>
      <c r="T25" s="937" t="str">
        <f>IF((0=$C25),"",IFERROR(IF($C25&lt;5,$C25*Q25,IF(AND(5&lt;=$C25,$C25&lt;=10),$C25*R25,IF($C25&gt;10,$C25*S25,"No Offer"))),"No Offer"))</f>
        <v/>
      </c>
      <c r="U25" s="938">
        <v>6.9</v>
      </c>
      <c r="V25" s="938">
        <v>4.37</v>
      </c>
      <c r="W25" s="938">
        <v>3.28</v>
      </c>
      <c r="X25" s="935" t="str">
        <f>IF((0=$C25),"",IFERROR(IF($C25&lt;5,$C25*U25,IF(AND(5&lt;=$C25,$C25&lt;=10),$C25*V25,IF($C25&gt;10,$C25*W25,"No Offer"))),"No Offer"))</f>
        <v/>
      </c>
      <c r="Y25" s="854" t="s">
        <v>392</v>
      </c>
      <c r="Z25" s="854" t="s">
        <v>392</v>
      </c>
      <c r="AA25" s="854" t="s">
        <v>392</v>
      </c>
      <c r="AB25" s="937" t="str">
        <f>IF((0=$C25),"",IFERROR(IF($C25&lt;5,$C25*Y25,IF(AND(5&lt;=$C25,$C25&lt;=10),$C25*Z25,IF($C25&gt;10,$C25*AA25,"No Offer"))),"No Offer"))</f>
        <v/>
      </c>
    </row>
    <row r="26" spans="1:28" x14ac:dyDescent="0.2">
      <c r="A26" s="851"/>
      <c r="B26" s="558"/>
      <c r="C26" s="851"/>
      <c r="D26" s="843"/>
      <c r="E26" s="864"/>
      <c r="F26" s="864"/>
      <c r="G26" s="864"/>
      <c r="H26" s="862"/>
      <c r="I26" s="936"/>
      <c r="J26" s="936"/>
      <c r="K26" s="936"/>
      <c r="L26" s="863"/>
      <c r="M26" s="938"/>
      <c r="N26" s="938"/>
      <c r="O26" s="938"/>
      <c r="P26" s="862"/>
      <c r="Q26" s="936"/>
      <c r="R26" s="936"/>
      <c r="S26" s="936"/>
      <c r="T26" s="863"/>
      <c r="U26" s="938"/>
      <c r="V26" s="938"/>
      <c r="W26" s="938"/>
      <c r="X26" s="862"/>
      <c r="Y26" s="865"/>
      <c r="Z26" s="865"/>
      <c r="AA26" s="865"/>
      <c r="AB26" s="863"/>
    </row>
    <row r="27" spans="1:28" ht="25.5" x14ac:dyDescent="0.2">
      <c r="A27" s="851" t="s">
        <v>3958</v>
      </c>
      <c r="B27" s="558" t="s">
        <v>3959</v>
      </c>
      <c r="C27" s="851">
        <f>'Series 3000 Input'!J27</f>
        <v>0</v>
      </c>
      <c r="D27" s="856" t="s">
        <v>401</v>
      </c>
      <c r="E27" s="864">
        <v>8.08</v>
      </c>
      <c r="F27" s="864">
        <v>6.52</v>
      </c>
      <c r="G27" s="864">
        <v>6.52</v>
      </c>
      <c r="H27" s="935" t="str">
        <f>IF((0=$C27),"",IFERROR(IF($C27&lt;5,$C27*E27,IF(AND(5&lt;=$C27,$C27&lt;=10),$C27*F27,IF($C27&gt;10,$C27*G27,"No Offer"))),"No Offer"))</f>
        <v/>
      </c>
      <c r="I27" s="936">
        <v>2</v>
      </c>
      <c r="J27" s="936">
        <v>2</v>
      </c>
      <c r="K27" s="936">
        <v>2</v>
      </c>
      <c r="L27" s="937" t="str">
        <f>IF((0=$C27),"",IFERROR(IF($C27&lt;5,$C27*I27,IF(AND(5&lt;=$C27,$C27&lt;=10),$C27*J27,IF($C27&gt;10,$C27*K27,"No Offer"))),"No Offer"))</f>
        <v/>
      </c>
      <c r="M27" s="938">
        <v>0.99</v>
      </c>
      <c r="N27" s="938">
        <v>0.99</v>
      </c>
      <c r="O27" s="938">
        <v>0.99</v>
      </c>
      <c r="P27" s="935" t="str">
        <f>IF((0=$C27),"",IFERROR(IF($C27&lt;5,$C27*M27,IF(AND(5&lt;=$C27,$C27&lt;=10),$C27*N27,IF($C27&gt;10,$C27*O27,"No Offer"))),"No Offer"))</f>
        <v/>
      </c>
      <c r="Q27" s="936">
        <v>3</v>
      </c>
      <c r="R27" s="936">
        <v>2</v>
      </c>
      <c r="S27" s="936">
        <v>2</v>
      </c>
      <c r="T27" s="937" t="str">
        <f>IF((0=$C27),"",IFERROR(IF($C27&lt;5,$C27*Q27,IF(AND(5&lt;=$C27,$C27&lt;=10),$C27*R27,IF($C27&gt;10,$C27*S27,"No Offer"))),"No Offer"))</f>
        <v/>
      </c>
      <c r="U27" s="938">
        <v>7.48</v>
      </c>
      <c r="V27" s="938">
        <v>5</v>
      </c>
      <c r="W27" s="938">
        <v>4.03</v>
      </c>
      <c r="X27" s="935" t="str">
        <f>IF((0=$C27),"",IFERROR(IF($C27&lt;5,$C27*U27,IF(AND(5&lt;=$C27,$C27&lt;=10),$C27*V27,IF($C27&gt;10,$C27*W27,"No Offer"))),"No Offer"))</f>
        <v/>
      </c>
      <c r="Y27" s="854" t="s">
        <v>392</v>
      </c>
      <c r="Z27" s="854" t="s">
        <v>392</v>
      </c>
      <c r="AA27" s="854" t="s">
        <v>392</v>
      </c>
      <c r="AB27" s="937" t="str">
        <f>IF((0=$C27),"",IFERROR(IF($C27&lt;5,$C27*Y27,IF(AND(5&lt;=$C27,$C27&lt;=10),$C27*Z27,IF($C27&gt;10,$C27*AA27,"No Offer"))),"No Offer"))</f>
        <v/>
      </c>
    </row>
    <row r="28" spans="1:28" x14ac:dyDescent="0.2">
      <c r="A28" s="851"/>
      <c r="B28" s="558"/>
      <c r="C28" s="851"/>
      <c r="D28" s="843"/>
      <c r="E28" s="864"/>
      <c r="F28" s="864"/>
      <c r="G28" s="864"/>
      <c r="H28" s="862"/>
      <c r="I28" s="865"/>
      <c r="J28" s="865"/>
      <c r="K28" s="865"/>
      <c r="L28" s="863"/>
      <c r="M28" s="864"/>
      <c r="N28" s="864"/>
      <c r="O28" s="864"/>
      <c r="P28" s="862"/>
      <c r="Q28" s="865"/>
      <c r="R28" s="865"/>
      <c r="S28" s="865"/>
      <c r="T28" s="863"/>
      <c r="U28" s="938"/>
      <c r="V28" s="938"/>
      <c r="W28" s="938"/>
      <c r="X28" s="862"/>
      <c r="Y28" s="865"/>
      <c r="Z28" s="865"/>
      <c r="AA28" s="865"/>
      <c r="AB28" s="863"/>
    </row>
    <row r="29" spans="1:28" ht="25.5" x14ac:dyDescent="0.2">
      <c r="A29" s="638"/>
      <c r="B29" s="563" t="s">
        <v>3960</v>
      </c>
      <c r="C29" s="638"/>
      <c r="D29" s="640"/>
      <c r="E29" s="933" t="s">
        <v>803</v>
      </c>
      <c r="F29" s="933" t="s">
        <v>3961</v>
      </c>
      <c r="G29" s="933" t="s">
        <v>3962</v>
      </c>
      <c r="H29" s="643"/>
      <c r="I29" s="933" t="s">
        <v>803</v>
      </c>
      <c r="J29" s="933" t="s">
        <v>3961</v>
      </c>
      <c r="K29" s="933" t="s">
        <v>3962</v>
      </c>
      <c r="L29" s="643"/>
      <c r="M29" s="933" t="s">
        <v>803</v>
      </c>
      <c r="N29" s="933" t="s">
        <v>3961</v>
      </c>
      <c r="O29" s="933" t="s">
        <v>3962</v>
      </c>
      <c r="P29" s="643"/>
      <c r="Q29" s="933" t="s">
        <v>803</v>
      </c>
      <c r="R29" s="933" t="s">
        <v>3961</v>
      </c>
      <c r="S29" s="933" t="s">
        <v>3962</v>
      </c>
      <c r="T29" s="643"/>
      <c r="U29" s="565" t="s">
        <v>803</v>
      </c>
      <c r="V29" s="565" t="s">
        <v>3961</v>
      </c>
      <c r="W29" s="565" t="s">
        <v>3962</v>
      </c>
      <c r="X29" s="643"/>
      <c r="Y29" s="933" t="s">
        <v>803</v>
      </c>
      <c r="Z29" s="933" t="s">
        <v>3961</v>
      </c>
      <c r="AA29" s="933" t="s">
        <v>3962</v>
      </c>
      <c r="AB29" s="643"/>
    </row>
    <row r="30" spans="1:28" x14ac:dyDescent="0.2">
      <c r="A30" s="851"/>
      <c r="B30" s="558"/>
      <c r="C30" s="851"/>
      <c r="D30" s="843"/>
      <c r="E30" s="864"/>
      <c r="F30" s="864"/>
      <c r="G30" s="864"/>
      <c r="H30" s="862"/>
      <c r="I30" s="865"/>
      <c r="J30" s="865"/>
      <c r="K30" s="865"/>
      <c r="L30" s="863"/>
      <c r="M30" s="864"/>
      <c r="N30" s="864"/>
      <c r="O30" s="864"/>
      <c r="P30" s="862"/>
      <c r="Q30" s="865"/>
      <c r="R30" s="865"/>
      <c r="S30" s="865"/>
      <c r="T30" s="863"/>
      <c r="U30" s="938"/>
      <c r="V30" s="938"/>
      <c r="W30" s="938"/>
      <c r="X30" s="862"/>
      <c r="Y30" s="865"/>
      <c r="Z30" s="865"/>
      <c r="AA30" s="865"/>
      <c r="AB30" s="863"/>
    </row>
    <row r="31" spans="1:28" ht="38.25" x14ac:dyDescent="0.2">
      <c r="A31" s="851" t="s">
        <v>3963</v>
      </c>
      <c r="B31" s="558" t="s">
        <v>3964</v>
      </c>
      <c r="C31" s="851">
        <f>'Series 3000 Input'!J31</f>
        <v>0</v>
      </c>
      <c r="D31" s="856" t="s">
        <v>451</v>
      </c>
      <c r="E31" s="864" t="s">
        <v>392</v>
      </c>
      <c r="F31" s="864" t="s">
        <v>392</v>
      </c>
      <c r="G31" s="864" t="s">
        <v>392</v>
      </c>
      <c r="H31" s="935" t="str">
        <f>IF((0=$C31),"",IFERROR(IF($C31&lt;5,$C31*E31,IF(AND(5&lt;=$C31,$C31&lt;=40),$C31*F31,IF($C31&gt;40,$C31*G31,"No Offer"))),"No Offer"))</f>
        <v/>
      </c>
      <c r="I31" s="936">
        <v>5</v>
      </c>
      <c r="J31" s="936">
        <v>5</v>
      </c>
      <c r="K31" s="936">
        <v>5</v>
      </c>
      <c r="L31" s="937" t="str">
        <f>IF((0=$C31),"",IFERROR(IF($C31&lt;5,$C31*I31,IF(AND(5&lt;=$C31,$C31&lt;=40),$C31*J31,IF($C31&gt;40,$C31*K31,"No Offer"))),"No Offer"))</f>
        <v/>
      </c>
      <c r="M31" s="938">
        <v>3.74</v>
      </c>
      <c r="N31" s="938">
        <v>3.74</v>
      </c>
      <c r="O31" s="938">
        <v>3.74</v>
      </c>
      <c r="P31" s="935" t="str">
        <f>IF((0=$C31),"",IFERROR(IF($C31&lt;5,$C31*M31,IF(AND(5&lt;=$C31,$C31&lt;=40),$C31*N31,IF($C31&gt;40,$C31*O31,"No Offer"))),"No Offer"))</f>
        <v/>
      </c>
      <c r="Q31" s="865">
        <v>5</v>
      </c>
      <c r="R31" s="865">
        <v>5</v>
      </c>
      <c r="S31" s="865">
        <v>5</v>
      </c>
      <c r="T31" s="937" t="str">
        <f>IF((0=$C31),"",IFERROR(IF($C31&lt;5,$C31*Q31,IF(AND(5&lt;=$C31,$C31&lt;=40),$C31*R31,IF($C31&gt;40,$C31*S31,"No Offer"))),"No Offer"))</f>
        <v/>
      </c>
      <c r="U31" s="938">
        <v>15</v>
      </c>
      <c r="V31" s="938">
        <v>12.5</v>
      </c>
      <c r="W31" s="938">
        <v>5</v>
      </c>
      <c r="X31" s="935" t="str">
        <f>IF((0=$C31),"",IFERROR(IF($C31&lt;5,$C31*U31,IF(AND(5&lt;=$C31,$C31&lt;=40),$C31*V31,IF($C31&gt;40,$C31*W31,"No Offer"))),"No Offer"))</f>
        <v/>
      </c>
      <c r="Y31" s="865" t="s">
        <v>392</v>
      </c>
      <c r="Z31" s="865" t="s">
        <v>392</v>
      </c>
      <c r="AA31" s="865" t="s">
        <v>392</v>
      </c>
      <c r="AB31" s="937" t="str">
        <f>IF((0=$C31),"",IFERROR(IF($C31&lt;5,$C31*Y31,IF(AND(5&lt;=$C31,$C31&lt;=40),$C31*Z31,IF($C31&gt;40,$C31*AA31,"No Offer"))),"No Offer"))</f>
        <v/>
      </c>
    </row>
    <row r="32" spans="1:28" x14ac:dyDescent="0.2">
      <c r="A32" s="851"/>
      <c r="B32" s="558"/>
      <c r="C32" s="851"/>
      <c r="D32" s="843"/>
      <c r="E32" s="864"/>
      <c r="F32" s="864"/>
      <c r="G32" s="864"/>
      <c r="H32" s="862"/>
      <c r="I32" s="936"/>
      <c r="J32" s="936"/>
      <c r="K32" s="936"/>
      <c r="L32" s="863"/>
      <c r="M32" s="938"/>
      <c r="N32" s="938"/>
      <c r="O32" s="938"/>
      <c r="P32" s="862"/>
      <c r="Q32" s="936"/>
      <c r="R32" s="936"/>
      <c r="S32" s="936"/>
      <c r="T32" s="863"/>
      <c r="U32" s="938"/>
      <c r="V32" s="938"/>
      <c r="W32" s="938"/>
      <c r="X32" s="862"/>
      <c r="Y32" s="865"/>
      <c r="Z32" s="865"/>
      <c r="AA32" s="865"/>
      <c r="AB32" s="863"/>
    </row>
    <row r="33" spans="1:28" ht="38.25" x14ac:dyDescent="0.2">
      <c r="A33" s="851" t="s">
        <v>3965</v>
      </c>
      <c r="B33" s="558" t="s">
        <v>3966</v>
      </c>
      <c r="C33" s="851">
        <f>'Series 3000 Input'!J33</f>
        <v>0</v>
      </c>
      <c r="D33" s="843" t="s">
        <v>649</v>
      </c>
      <c r="E33" s="864" t="s">
        <v>392</v>
      </c>
      <c r="F33" s="864" t="s">
        <v>392</v>
      </c>
      <c r="G33" s="864" t="s">
        <v>392</v>
      </c>
      <c r="H33" s="935" t="str">
        <f>IF((0=$C33),"",IFERROR(IF($C33&lt;5,$C33*E33,IF(AND(5&lt;=$C33,$C33&lt;=40),$C33*F33,IF($C33&gt;40,$C33*G33,"No Offer"))),"No Offer"))</f>
        <v/>
      </c>
      <c r="I33" s="936">
        <v>20</v>
      </c>
      <c r="J33" s="936">
        <v>20</v>
      </c>
      <c r="K33" s="936">
        <v>20</v>
      </c>
      <c r="L33" s="937" t="str">
        <f>IF((0=$C33),"",IFERROR(IF($C33&lt;5,$C33*I33,IF(AND(5&lt;=$C33,$C33&lt;=40),$C33*J33,IF($C33&gt;40,$C33*K33,"No Offer"))),"No Offer"))</f>
        <v/>
      </c>
      <c r="M33" s="938">
        <v>93.49</v>
      </c>
      <c r="N33" s="938">
        <v>93.49</v>
      </c>
      <c r="O33" s="938">
        <v>93.49</v>
      </c>
      <c r="P33" s="935" t="str">
        <f>IF((0=$C33),"",IFERROR(IF($C33&lt;5,$C33*M33,IF(AND(5&lt;=$C33,$C33&lt;=40),$C33*N33,IF($C33&gt;40,$C33*O33,"No Offer"))),"No Offer"))</f>
        <v/>
      </c>
      <c r="Q33" s="865">
        <v>50</v>
      </c>
      <c r="R33" s="865">
        <v>50</v>
      </c>
      <c r="S33" s="865">
        <v>50</v>
      </c>
      <c r="T33" s="937" t="str">
        <f>IF((0=$C33),"",IFERROR(IF($C33&lt;5,$C33*Q33,IF(AND(5&lt;=$C33,$C33&lt;=40),$C33*R33,IF($C33&gt;40,$C33*S33,"No Offer"))),"No Offer"))</f>
        <v/>
      </c>
      <c r="U33" s="938">
        <v>50</v>
      </c>
      <c r="V33" s="938">
        <v>45</v>
      </c>
      <c r="W33" s="938">
        <v>35</v>
      </c>
      <c r="X33" s="935" t="str">
        <f>IF((0=$C33),"",IFERROR(IF($C33&lt;5,$C33*U33,IF(AND(5&lt;=$C33,$C33&lt;=40),$C33*V33,IF($C33&gt;40,$C33*W33,"No Offer"))),"No Offer"))</f>
        <v/>
      </c>
      <c r="Y33" s="865" t="s">
        <v>392</v>
      </c>
      <c r="Z33" s="865" t="s">
        <v>392</v>
      </c>
      <c r="AA33" s="865" t="s">
        <v>392</v>
      </c>
      <c r="AB33" s="937" t="str">
        <f>IF((0=$C33),"",IFERROR(IF($C33&lt;5,$C33*Y33,IF(AND(5&lt;=$C33,$C33&lt;=40),$C33*Z33,IF($C33&gt;40,$C33*AA33,"No Offer"))),"No Offer"))</f>
        <v/>
      </c>
    </row>
    <row r="34" spans="1:28" x14ac:dyDescent="0.2">
      <c r="A34" s="851"/>
      <c r="B34" s="558"/>
      <c r="C34" s="851"/>
      <c r="D34" s="843"/>
      <c r="E34" s="938"/>
      <c r="F34" s="938"/>
      <c r="G34" s="938"/>
      <c r="H34" s="862"/>
      <c r="I34" s="936"/>
      <c r="J34" s="936"/>
      <c r="K34" s="936"/>
      <c r="L34" s="863"/>
      <c r="M34" s="938"/>
      <c r="N34" s="938"/>
      <c r="O34" s="938"/>
      <c r="P34" s="862"/>
      <c r="Q34" s="936"/>
      <c r="R34" s="936"/>
      <c r="S34" s="936"/>
      <c r="T34" s="863"/>
      <c r="U34" s="938"/>
      <c r="V34" s="938"/>
      <c r="W34" s="938"/>
      <c r="X34" s="862"/>
      <c r="Y34" s="936"/>
      <c r="Z34" s="936"/>
      <c r="AA34" s="936"/>
      <c r="AB34" s="863"/>
    </row>
    <row r="35" spans="1:28" x14ac:dyDescent="0.2">
      <c r="A35" s="311"/>
      <c r="B35" s="353" t="s">
        <v>3967</v>
      </c>
      <c r="C35" s="314"/>
      <c r="D35" s="314"/>
      <c r="E35" s="568"/>
      <c r="F35" s="568"/>
      <c r="G35" s="568"/>
      <c r="H35" s="895"/>
      <c r="I35" s="568"/>
      <c r="J35" s="568"/>
      <c r="K35" s="568"/>
      <c r="L35" s="895"/>
      <c r="M35" s="568"/>
      <c r="N35" s="568"/>
      <c r="O35" s="568"/>
      <c r="P35" s="895"/>
      <c r="Q35" s="568"/>
      <c r="R35" s="568"/>
      <c r="S35" s="568"/>
      <c r="T35" s="895"/>
      <c r="U35" s="568"/>
      <c r="V35" s="568"/>
      <c r="W35" s="568"/>
      <c r="X35" s="895"/>
      <c r="Y35" s="568"/>
      <c r="Z35" s="568"/>
      <c r="AA35" s="568"/>
      <c r="AB35" s="895"/>
    </row>
    <row r="36" spans="1:28" x14ac:dyDescent="0.2">
      <c r="A36" s="357"/>
      <c r="B36" s="358" t="s">
        <v>3968</v>
      </c>
      <c r="C36" s="361"/>
      <c r="D36" s="361"/>
      <c r="E36" s="361"/>
      <c r="F36" s="361"/>
      <c r="G36" s="361"/>
      <c r="H36" s="896">
        <f>(SUM(H11:H33)*'Summary Final'!$E27)</f>
        <v>0</v>
      </c>
      <c r="I36" s="361"/>
      <c r="J36" s="361"/>
      <c r="K36" s="361"/>
      <c r="L36" s="896">
        <f>SUM(L11:L33)*'Summary Final'!$E27</f>
        <v>0</v>
      </c>
      <c r="M36" s="361"/>
      <c r="N36" s="361"/>
      <c r="O36" s="361"/>
      <c r="P36" s="896">
        <f>SUM(P11:P33)*'Summary Final'!$E27</f>
        <v>0</v>
      </c>
      <c r="Q36" s="361"/>
      <c r="R36" s="361"/>
      <c r="S36" s="361"/>
      <c r="T36" s="896">
        <f>SUM(T11:T33)*'Summary Final'!$E27</f>
        <v>0</v>
      </c>
      <c r="U36" s="361"/>
      <c r="V36" s="361"/>
      <c r="W36" s="361"/>
      <c r="X36" s="896">
        <f>SUM(X11:X33)*'Summary Final'!$E27</f>
        <v>0</v>
      </c>
      <c r="Y36" s="361"/>
      <c r="Z36" s="361"/>
      <c r="AA36" s="361"/>
      <c r="AB36" s="896">
        <f>SUM(AB11:AB33)*'Summary Final'!$E27</f>
        <v>0</v>
      </c>
    </row>
    <row r="37" spans="1:28" x14ac:dyDescent="0.2">
      <c r="A37" s="363"/>
      <c r="B37" s="364" t="s">
        <v>3937</v>
      </c>
      <c r="C37" s="367"/>
      <c r="D37" s="367"/>
      <c r="E37" s="367"/>
      <c r="F37" s="367"/>
      <c r="G37" s="367"/>
      <c r="H37" s="368">
        <f>IF(COUNTIF(H11:H33,"No offer")&gt;0,"No Offer",SUM(H11:H33))</f>
        <v>0</v>
      </c>
      <c r="I37" s="367"/>
      <c r="J37" s="367"/>
      <c r="K37" s="367"/>
      <c r="L37" s="368">
        <f t="shared" ref="L37" si="0">IF(COUNTIF(L11:L33,"No offer")&gt;0,"No Offer",SUM(L11:L33))</f>
        <v>0</v>
      </c>
      <c r="M37" s="367"/>
      <c r="N37" s="367"/>
      <c r="O37" s="367"/>
      <c r="P37" s="368">
        <f t="shared" ref="P37" si="1">IF(COUNTIF(P11:P33,"No offer")&gt;0,"No Offer",SUM(P11:P33))</f>
        <v>0</v>
      </c>
      <c r="Q37" s="367"/>
      <c r="R37" s="367"/>
      <c r="S37" s="367"/>
      <c r="T37" s="368">
        <f t="shared" ref="T37" si="2">IF(COUNTIF(T11:T33,"No offer")&gt;0,"No Offer",SUM(T11:T33))</f>
        <v>0</v>
      </c>
      <c r="U37" s="367"/>
      <c r="V37" s="367"/>
      <c r="W37" s="367"/>
      <c r="X37" s="368">
        <f t="shared" ref="X37" si="3">IF(COUNTIF(X11:X33,"No offer")&gt;0,"No Offer",SUM(X11:X33))</f>
        <v>0</v>
      </c>
      <c r="Y37" s="367"/>
      <c r="Z37" s="367"/>
      <c r="AA37" s="367"/>
      <c r="AB37" s="368">
        <f t="shared" ref="AB37" si="4">IF(COUNTIF(AB11:AB33,"No offer")&gt;0,"No Offer",SUM(AB11:AB33))</f>
        <v>0</v>
      </c>
    </row>
    <row r="38" spans="1:28" x14ac:dyDescent="0.2">
      <c r="A38" s="474"/>
      <c r="B38" s="475" t="s">
        <v>4048</v>
      </c>
      <c r="C38" s="476"/>
      <c r="D38" s="476"/>
      <c r="E38" s="476"/>
      <c r="F38" s="476"/>
      <c r="G38" s="370"/>
      <c r="H38" s="370">
        <f>SUM(H37:AB37)/H39</f>
        <v>0</v>
      </c>
    </row>
    <row r="39" spans="1:28" x14ac:dyDescent="0.2">
      <c r="A39" s="474"/>
      <c r="B39" s="475" t="s">
        <v>4049</v>
      </c>
      <c r="C39" s="476"/>
      <c r="D39" s="476"/>
      <c r="E39" s="476"/>
      <c r="F39" s="476"/>
      <c r="G39" s="370"/>
      <c r="H39" s="370">
        <f>6-COUNTIF(H37:AB37,"No offer")</f>
        <v>6</v>
      </c>
    </row>
  </sheetData>
  <sheetProtection algorithmName="SHA-512" hashValue="qBAGNqnmlVSTAZNeMnmcXEcPGGxBpT/VGhwmh7osvuNiIHBKjcbdGWtYOm53JCy+7ryJax1fVL4Jj9UAWxS9sQ==" saltValue="yoHRQIJLv94AQynV76sb9w==" spinCount="100000" sheet="1" objects="1" scenarios="1" selectLockedCells="1" selectUnlockedCells="1"/>
  <mergeCells count="8">
    <mergeCell ref="U4:X4"/>
    <mergeCell ref="Y4:AB4"/>
    <mergeCell ref="A1:C1"/>
    <mergeCell ref="E3:G3"/>
    <mergeCell ref="E4:H4"/>
    <mergeCell ref="I4:L4"/>
    <mergeCell ref="M4:P4"/>
    <mergeCell ref="Q4:T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F1B93-49EC-4A82-801D-39A00DE47FA1}">
  <sheetPr codeName="Sheet37">
    <tabColor rgb="FF7030A0"/>
  </sheetPr>
  <dimension ref="A1:L39"/>
  <sheetViews>
    <sheetView zoomScaleNormal="100" workbookViewId="0">
      <selection activeCell="C13" sqref="C13"/>
    </sheetView>
  </sheetViews>
  <sheetFormatPr defaultColWidth="8.85546875" defaultRowHeight="12.75" x14ac:dyDescent="0.2"/>
  <cols>
    <col min="1" max="1" width="8.85546875" style="557"/>
    <col min="2" max="2" width="40.7109375" style="557" customWidth="1"/>
    <col min="3" max="7" width="8.85546875" style="557"/>
    <col min="8" max="8" width="11.28515625" style="557" customWidth="1"/>
    <col min="9" max="11" width="8.85546875" style="557"/>
    <col min="12" max="12" width="11.28515625" style="557" customWidth="1"/>
    <col min="13" max="16384" width="8.85546875" style="557"/>
  </cols>
  <sheetData>
    <row r="1" spans="1:12" ht="15.75" x14ac:dyDescent="0.25">
      <c r="A1" s="1086" t="s">
        <v>3938</v>
      </c>
      <c r="B1" s="1087"/>
      <c r="C1" s="1087"/>
      <c r="D1" s="296"/>
      <c r="E1" s="296"/>
      <c r="F1" s="296"/>
      <c r="G1" s="296"/>
      <c r="H1" s="296"/>
      <c r="K1" s="296"/>
      <c r="L1" s="296"/>
    </row>
    <row r="2" spans="1:12" ht="15.75" x14ac:dyDescent="0.25">
      <c r="A2" s="294"/>
      <c r="B2" s="295"/>
      <c r="C2" s="296"/>
      <c r="D2" s="296"/>
      <c r="E2" s="296"/>
      <c r="F2" s="296"/>
      <c r="G2" s="296"/>
      <c r="H2" s="296"/>
      <c r="J2" s="296"/>
      <c r="K2" s="296"/>
      <c r="L2" s="296"/>
    </row>
    <row r="3" spans="1:12" ht="15.75" x14ac:dyDescent="0.25">
      <c r="A3" s="294"/>
      <c r="B3" s="295"/>
      <c r="C3" s="296"/>
      <c r="D3" s="296"/>
      <c r="E3" s="1050"/>
      <c r="F3" s="1050"/>
      <c r="G3" s="1050"/>
      <c r="H3" s="379"/>
      <c r="J3" s="296"/>
      <c r="K3" s="296"/>
      <c r="L3" s="379"/>
    </row>
    <row r="4" spans="1:12" ht="13.15" customHeight="1" x14ac:dyDescent="0.2">
      <c r="A4" s="651"/>
      <c r="B4" s="651"/>
      <c r="C4" s="1053" t="s">
        <v>4050</v>
      </c>
      <c r="D4" s="1053"/>
      <c r="E4" s="1056" t="s">
        <v>5</v>
      </c>
      <c r="F4" s="1056"/>
      <c r="G4" s="1056"/>
      <c r="H4" s="1056"/>
      <c r="I4" s="389"/>
      <c r="J4" s="1053" t="s">
        <v>4051</v>
      </c>
      <c r="K4" s="1053"/>
      <c r="L4" s="480"/>
    </row>
    <row r="5" spans="1:12" x14ac:dyDescent="0.2">
      <c r="A5" s="556" t="s">
        <v>1</v>
      </c>
      <c r="B5" s="464" t="s">
        <v>2</v>
      </c>
      <c r="C5" s="380" t="s">
        <v>3</v>
      </c>
      <c r="D5" s="234" t="s">
        <v>4</v>
      </c>
      <c r="E5" s="392" t="s">
        <v>382</v>
      </c>
      <c r="F5" s="392" t="s">
        <v>383</v>
      </c>
      <c r="G5" s="392" t="s">
        <v>384</v>
      </c>
      <c r="H5" s="393" t="s">
        <v>13</v>
      </c>
      <c r="I5" s="389"/>
      <c r="J5" s="380" t="s">
        <v>3</v>
      </c>
      <c r="K5" s="234" t="s">
        <v>4</v>
      </c>
      <c r="L5" s="393" t="s">
        <v>13</v>
      </c>
    </row>
    <row r="6" spans="1:12" x14ac:dyDescent="0.2">
      <c r="A6" s="930"/>
      <c r="B6" s="839"/>
      <c r="C6" s="931"/>
      <c r="D6" s="931"/>
      <c r="E6" s="932"/>
      <c r="F6" s="932"/>
      <c r="G6" s="932"/>
      <c r="H6" s="932"/>
      <c r="J6" s="931"/>
      <c r="K6" s="931"/>
      <c r="L6" s="932"/>
    </row>
    <row r="7" spans="1:12" x14ac:dyDescent="0.2">
      <c r="A7" s="930"/>
      <c r="B7" s="839" t="s">
        <v>3938</v>
      </c>
      <c r="C7" s="931"/>
      <c r="D7" s="931"/>
      <c r="E7" s="932"/>
      <c r="F7" s="932"/>
      <c r="G7" s="932"/>
      <c r="H7" s="932"/>
      <c r="J7" s="931"/>
      <c r="K7" s="931"/>
      <c r="L7" s="932"/>
    </row>
    <row r="8" spans="1:12" x14ac:dyDescent="0.2">
      <c r="A8" s="316"/>
      <c r="B8" s="558"/>
      <c r="C8" s="318"/>
      <c r="D8" s="318"/>
      <c r="E8" s="569"/>
      <c r="F8" s="569"/>
      <c r="G8" s="569"/>
      <c r="H8" s="569"/>
      <c r="J8" s="318"/>
      <c r="K8" s="318"/>
      <c r="L8" s="569"/>
    </row>
    <row r="9" spans="1:12" x14ac:dyDescent="0.2">
      <c r="A9" s="578"/>
      <c r="B9" s="563" t="s">
        <v>3939</v>
      </c>
      <c r="C9" s="313"/>
      <c r="D9" s="313"/>
      <c r="E9" s="933" t="s">
        <v>3940</v>
      </c>
      <c r="F9" s="933" t="s">
        <v>3941</v>
      </c>
      <c r="G9" s="933" t="s">
        <v>3942</v>
      </c>
      <c r="H9" s="934"/>
      <c r="J9" s="313"/>
      <c r="K9" s="313"/>
      <c r="L9" s="934"/>
    </row>
    <row r="10" spans="1:12" x14ac:dyDescent="0.2">
      <c r="A10" s="317"/>
      <c r="B10" s="317"/>
      <c r="C10" s="442"/>
      <c r="D10" s="318"/>
      <c r="E10" s="850"/>
      <c r="F10" s="850"/>
      <c r="G10" s="850"/>
      <c r="H10" s="850"/>
      <c r="J10" s="442"/>
      <c r="K10" s="318"/>
      <c r="L10" s="850"/>
    </row>
    <row r="11" spans="1:12" ht="25.5" x14ac:dyDescent="0.2">
      <c r="A11" s="851" t="s">
        <v>3943</v>
      </c>
      <c r="B11" s="558" t="s">
        <v>3944</v>
      </c>
      <c r="C11" s="897"/>
      <c r="D11" s="856" t="s">
        <v>401</v>
      </c>
      <c r="E11" s="864">
        <v>13.92</v>
      </c>
      <c r="F11" s="864">
        <v>5.97</v>
      </c>
      <c r="G11" s="864">
        <v>5.97</v>
      </c>
      <c r="H11" s="935" t="str">
        <f>'Series 3000 Design'!H11</f>
        <v/>
      </c>
      <c r="J11" s="897"/>
      <c r="K11" s="856" t="s">
        <v>401</v>
      </c>
      <c r="L11" s="935" t="str">
        <f>'Series 3000 Final'!H11</f>
        <v/>
      </c>
    </row>
    <row r="12" spans="1:12" x14ac:dyDescent="0.2">
      <c r="A12" s="851"/>
      <c r="B12" s="558"/>
      <c r="C12" s="897"/>
      <c r="D12" s="843"/>
      <c r="E12" s="864"/>
      <c r="F12" s="864"/>
      <c r="G12" s="864"/>
      <c r="H12" s="862"/>
      <c r="J12" s="897"/>
      <c r="K12" s="843"/>
      <c r="L12" s="862"/>
    </row>
    <row r="13" spans="1:12" ht="25.5" x14ac:dyDescent="0.2">
      <c r="A13" s="851" t="s">
        <v>3945</v>
      </c>
      <c r="B13" s="558" t="s">
        <v>3946</v>
      </c>
      <c r="C13" s="897"/>
      <c r="D13" s="856" t="s">
        <v>401</v>
      </c>
      <c r="E13" s="864">
        <v>13.92</v>
      </c>
      <c r="F13" s="864">
        <v>8.35</v>
      </c>
      <c r="G13" s="864">
        <v>8.35</v>
      </c>
      <c r="H13" s="935" t="str">
        <f>'Series 3000 Design'!H13</f>
        <v/>
      </c>
      <c r="J13" s="897"/>
      <c r="K13" s="856" t="s">
        <v>401</v>
      </c>
      <c r="L13" s="935" t="str">
        <f>'Series 3000 Final'!H13</f>
        <v/>
      </c>
    </row>
    <row r="14" spans="1:12" x14ac:dyDescent="0.2">
      <c r="A14" s="851"/>
      <c r="B14" s="558"/>
      <c r="C14" s="897"/>
      <c r="D14" s="843"/>
      <c r="E14" s="864"/>
      <c r="F14" s="864"/>
      <c r="G14" s="864"/>
      <c r="H14" s="862"/>
      <c r="J14" s="897"/>
      <c r="K14" s="843"/>
      <c r="L14" s="862"/>
    </row>
    <row r="15" spans="1:12" x14ac:dyDescent="0.2">
      <c r="A15" s="638"/>
      <c r="B15" s="563" t="s">
        <v>3947</v>
      </c>
      <c r="C15" s="660"/>
      <c r="D15" s="640"/>
      <c r="E15" s="933" t="s">
        <v>3940</v>
      </c>
      <c r="F15" s="933" t="s">
        <v>3941</v>
      </c>
      <c r="G15" s="933" t="s">
        <v>3942</v>
      </c>
      <c r="H15" s="643"/>
      <c r="J15" s="660"/>
      <c r="K15" s="640"/>
      <c r="L15" s="643"/>
    </row>
    <row r="16" spans="1:12" x14ac:dyDescent="0.2">
      <c r="A16" s="851"/>
      <c r="B16" s="558"/>
      <c r="C16" s="897"/>
      <c r="D16" s="843"/>
      <c r="E16" s="864"/>
      <c r="F16" s="864"/>
      <c r="G16" s="864"/>
      <c r="H16" s="862"/>
      <c r="J16" s="897"/>
      <c r="K16" s="843"/>
      <c r="L16" s="862"/>
    </row>
    <row r="17" spans="1:12" ht="38.25" x14ac:dyDescent="0.2">
      <c r="A17" s="851" t="s">
        <v>3948</v>
      </c>
      <c r="B17" s="558" t="s">
        <v>3949</v>
      </c>
      <c r="C17" s="897"/>
      <c r="D17" s="856" t="s">
        <v>401</v>
      </c>
      <c r="E17" s="864">
        <v>2.4900000000000002</v>
      </c>
      <c r="F17" s="864">
        <v>1.05</v>
      </c>
      <c r="G17" s="864">
        <v>1.05</v>
      </c>
      <c r="H17" s="935" t="str">
        <f>'Series 3000 Design'!H17</f>
        <v/>
      </c>
      <c r="J17" s="897"/>
      <c r="K17" s="856" t="s">
        <v>401</v>
      </c>
      <c r="L17" s="935" t="str">
        <f>'Series 3000 Final'!H17</f>
        <v/>
      </c>
    </row>
    <row r="18" spans="1:12" x14ac:dyDescent="0.2">
      <c r="A18" s="851"/>
      <c r="B18" s="558"/>
      <c r="C18" s="897"/>
      <c r="D18" s="843"/>
      <c r="E18" s="864"/>
      <c r="F18" s="864"/>
      <c r="G18" s="864"/>
      <c r="H18" s="862"/>
      <c r="J18" s="897"/>
      <c r="K18" s="843"/>
      <c r="L18" s="862"/>
    </row>
    <row r="19" spans="1:12" ht="25.5" x14ac:dyDescent="0.2">
      <c r="A19" s="851" t="s">
        <v>3950</v>
      </c>
      <c r="B19" s="558" t="s">
        <v>3951</v>
      </c>
      <c r="C19" s="897"/>
      <c r="D19" s="856" t="s">
        <v>401</v>
      </c>
      <c r="E19" s="864">
        <v>2.4900000000000002</v>
      </c>
      <c r="F19" s="864">
        <v>1.05</v>
      </c>
      <c r="G19" s="864">
        <v>1.05</v>
      </c>
      <c r="H19" s="935" t="str">
        <f>'Series 3000 Design'!H19</f>
        <v/>
      </c>
      <c r="J19" s="897"/>
      <c r="K19" s="856" t="s">
        <v>401</v>
      </c>
      <c r="L19" s="935" t="str">
        <f>'Series 3000 Final'!H19</f>
        <v/>
      </c>
    </row>
    <row r="20" spans="1:12" x14ac:dyDescent="0.2">
      <c r="A20" s="851"/>
      <c r="B20" s="558"/>
      <c r="C20" s="897"/>
      <c r="D20" s="843"/>
      <c r="E20" s="864"/>
      <c r="F20" s="864"/>
      <c r="G20" s="864"/>
      <c r="H20" s="862"/>
      <c r="J20" s="897"/>
      <c r="K20" s="843"/>
      <c r="L20" s="862"/>
    </row>
    <row r="21" spans="1:12" ht="25.5" x14ac:dyDescent="0.2">
      <c r="A21" s="851" t="s">
        <v>3952</v>
      </c>
      <c r="B21" s="558" t="s">
        <v>3953</v>
      </c>
      <c r="C21" s="897"/>
      <c r="D21" s="856" t="s">
        <v>401</v>
      </c>
      <c r="E21" s="864">
        <v>9.69</v>
      </c>
      <c r="F21" s="864">
        <v>9.69</v>
      </c>
      <c r="G21" s="864">
        <v>9.69</v>
      </c>
      <c r="H21" s="935" t="str">
        <f>'Series 3000 Design'!H21</f>
        <v/>
      </c>
      <c r="J21" s="897"/>
      <c r="K21" s="856" t="s">
        <v>401</v>
      </c>
      <c r="L21" s="935" t="str">
        <f>'Series 3000 Final'!H21</f>
        <v/>
      </c>
    </row>
    <row r="22" spans="1:12" x14ac:dyDescent="0.2">
      <c r="A22" s="851"/>
      <c r="B22" s="558"/>
      <c r="C22" s="897"/>
      <c r="D22" s="843"/>
      <c r="E22" s="864"/>
      <c r="F22" s="864"/>
      <c r="G22" s="864"/>
      <c r="H22" s="862"/>
      <c r="J22" s="897"/>
      <c r="K22" s="843"/>
      <c r="L22" s="862"/>
    </row>
    <row r="23" spans="1:12" ht="25.5" x14ac:dyDescent="0.2">
      <c r="A23" s="851" t="s">
        <v>3954</v>
      </c>
      <c r="B23" s="558" t="s">
        <v>3955</v>
      </c>
      <c r="C23" s="897"/>
      <c r="D23" s="856" t="s">
        <v>401</v>
      </c>
      <c r="E23" s="864">
        <v>9.69</v>
      </c>
      <c r="F23" s="864">
        <v>9.69</v>
      </c>
      <c r="G23" s="864">
        <v>9.69</v>
      </c>
      <c r="H23" s="935" t="str">
        <f>'Series 3000 Design'!H23</f>
        <v/>
      </c>
      <c r="J23" s="897"/>
      <c r="K23" s="856" t="s">
        <v>401</v>
      </c>
      <c r="L23" s="935" t="str">
        <f>'Series 3000 Final'!H23</f>
        <v/>
      </c>
    </row>
    <row r="24" spans="1:12" x14ac:dyDescent="0.2">
      <c r="A24" s="851"/>
      <c r="B24" s="558"/>
      <c r="C24" s="897"/>
      <c r="D24" s="843"/>
      <c r="E24" s="864"/>
      <c r="F24" s="864"/>
      <c r="G24" s="864"/>
      <c r="H24" s="862"/>
      <c r="J24" s="897"/>
      <c r="K24" s="843"/>
      <c r="L24" s="862"/>
    </row>
    <row r="25" spans="1:12" ht="38.25" x14ac:dyDescent="0.2">
      <c r="A25" s="851" t="s">
        <v>3956</v>
      </c>
      <c r="B25" s="558" t="s">
        <v>3957</v>
      </c>
      <c r="C25" s="897"/>
      <c r="D25" s="856" t="s">
        <v>401</v>
      </c>
      <c r="E25" s="864">
        <v>8.0500000000000007</v>
      </c>
      <c r="F25" s="864">
        <v>6.52</v>
      </c>
      <c r="G25" s="864">
        <v>6.52</v>
      </c>
      <c r="H25" s="935" t="str">
        <f>'Series 3000 Design'!H25</f>
        <v/>
      </c>
      <c r="J25" s="897"/>
      <c r="K25" s="856" t="s">
        <v>401</v>
      </c>
      <c r="L25" s="935" t="str">
        <f>'Series 3000 Final'!H25</f>
        <v/>
      </c>
    </row>
    <row r="26" spans="1:12" x14ac:dyDescent="0.2">
      <c r="A26" s="851"/>
      <c r="B26" s="558"/>
      <c r="C26" s="897"/>
      <c r="D26" s="843"/>
      <c r="E26" s="864"/>
      <c r="F26" s="864"/>
      <c r="G26" s="864"/>
      <c r="H26" s="862"/>
      <c r="J26" s="897"/>
      <c r="K26" s="843"/>
      <c r="L26" s="862"/>
    </row>
    <row r="27" spans="1:12" ht="25.5" x14ac:dyDescent="0.2">
      <c r="A27" s="851" t="s">
        <v>3958</v>
      </c>
      <c r="B27" s="558" t="s">
        <v>3959</v>
      </c>
      <c r="C27" s="897"/>
      <c r="D27" s="856" t="s">
        <v>401</v>
      </c>
      <c r="E27" s="864">
        <v>8.08</v>
      </c>
      <c r="F27" s="864">
        <v>6.52</v>
      </c>
      <c r="G27" s="864">
        <v>6.52</v>
      </c>
      <c r="H27" s="935" t="str">
        <f>'Series 3000 Design'!H27</f>
        <v/>
      </c>
      <c r="J27" s="897"/>
      <c r="K27" s="856" t="s">
        <v>401</v>
      </c>
      <c r="L27" s="935" t="str">
        <f>'Series 3000 Final'!H27</f>
        <v/>
      </c>
    </row>
    <row r="28" spans="1:12" x14ac:dyDescent="0.2">
      <c r="A28" s="851"/>
      <c r="B28" s="558"/>
      <c r="C28" s="897"/>
      <c r="D28" s="843"/>
      <c r="E28" s="864"/>
      <c r="F28" s="864"/>
      <c r="G28" s="864"/>
      <c r="H28" s="862"/>
      <c r="J28" s="897"/>
      <c r="K28" s="843"/>
      <c r="L28" s="862"/>
    </row>
    <row r="29" spans="1:12" ht="25.5" x14ac:dyDescent="0.2">
      <c r="A29" s="638"/>
      <c r="B29" s="563" t="s">
        <v>3960</v>
      </c>
      <c r="C29" s="660"/>
      <c r="D29" s="640"/>
      <c r="E29" s="933" t="s">
        <v>803</v>
      </c>
      <c r="F29" s="933" t="s">
        <v>3961</v>
      </c>
      <c r="G29" s="933" t="s">
        <v>3962</v>
      </c>
      <c r="H29" s="643"/>
      <c r="J29" s="660"/>
      <c r="K29" s="640"/>
      <c r="L29" s="643"/>
    </row>
    <row r="30" spans="1:12" x14ac:dyDescent="0.2">
      <c r="A30" s="851"/>
      <c r="B30" s="558"/>
      <c r="C30" s="897"/>
      <c r="D30" s="843"/>
      <c r="E30" s="864"/>
      <c r="F30" s="864"/>
      <c r="G30" s="864"/>
      <c r="H30" s="862"/>
      <c r="J30" s="897"/>
      <c r="K30" s="843"/>
      <c r="L30" s="862"/>
    </row>
    <row r="31" spans="1:12" ht="38.25" x14ac:dyDescent="0.2">
      <c r="A31" s="851" t="s">
        <v>3963</v>
      </c>
      <c r="B31" s="558" t="s">
        <v>3964</v>
      </c>
      <c r="C31" s="897"/>
      <c r="D31" s="856" t="s">
        <v>451</v>
      </c>
      <c r="E31" s="864" t="s">
        <v>392</v>
      </c>
      <c r="F31" s="864" t="s">
        <v>392</v>
      </c>
      <c r="G31" s="864" t="s">
        <v>392</v>
      </c>
      <c r="H31" s="935" t="str">
        <f>'Series 3000 Design'!H31</f>
        <v/>
      </c>
      <c r="J31" s="897"/>
      <c r="K31" s="856" t="s">
        <v>451</v>
      </c>
      <c r="L31" s="935" t="str">
        <f>'Series 3000 Final'!H31</f>
        <v/>
      </c>
    </row>
    <row r="32" spans="1:12" x14ac:dyDescent="0.2">
      <c r="A32" s="851"/>
      <c r="B32" s="558"/>
      <c r="C32" s="897"/>
      <c r="D32" s="843"/>
      <c r="E32" s="864"/>
      <c r="F32" s="864"/>
      <c r="G32" s="864"/>
      <c r="H32" s="862"/>
      <c r="J32" s="897"/>
      <c r="K32" s="843"/>
      <c r="L32" s="862"/>
    </row>
    <row r="33" spans="1:12" ht="38.25" x14ac:dyDescent="0.2">
      <c r="A33" s="851" t="s">
        <v>3965</v>
      </c>
      <c r="B33" s="558" t="s">
        <v>3966</v>
      </c>
      <c r="C33" s="897"/>
      <c r="D33" s="843" t="s">
        <v>649</v>
      </c>
      <c r="E33" s="864" t="s">
        <v>392</v>
      </c>
      <c r="F33" s="864" t="s">
        <v>392</v>
      </c>
      <c r="G33" s="864" t="s">
        <v>392</v>
      </c>
      <c r="H33" s="935" t="str">
        <f>'Series 3000 Design'!H33</f>
        <v/>
      </c>
      <c r="J33" s="897"/>
      <c r="K33" s="843" t="s">
        <v>649</v>
      </c>
      <c r="L33" s="935" t="str">
        <f>'Series 3000 Final'!H33</f>
        <v/>
      </c>
    </row>
    <row r="34" spans="1:12" x14ac:dyDescent="0.2">
      <c r="A34" s="851"/>
      <c r="B34" s="558"/>
      <c r="C34" s="851"/>
      <c r="D34" s="843"/>
      <c r="E34" s="938"/>
      <c r="F34" s="938"/>
      <c r="G34" s="938"/>
      <c r="H34" s="862"/>
      <c r="J34" s="851"/>
      <c r="K34" s="843"/>
      <c r="L34" s="862"/>
    </row>
    <row r="35" spans="1:12" x14ac:dyDescent="0.2">
      <c r="A35" s="311"/>
      <c r="B35" s="353" t="s">
        <v>3967</v>
      </c>
      <c r="C35" s="314"/>
      <c r="D35" s="314"/>
      <c r="E35" s="568"/>
      <c r="F35" s="568"/>
      <c r="G35" s="568"/>
      <c r="H35" s="895">
        <f>'Series 3000 Design'!H35</f>
        <v>0</v>
      </c>
      <c r="J35" s="314"/>
      <c r="K35" s="314"/>
      <c r="L35" s="895">
        <f>'Series 3000 Final'!H35</f>
        <v>0</v>
      </c>
    </row>
    <row r="36" spans="1:12" x14ac:dyDescent="0.2">
      <c r="A36" s="357"/>
      <c r="B36" s="358" t="s">
        <v>3968</v>
      </c>
      <c r="C36" s="361"/>
      <c r="D36" s="361"/>
      <c r="E36" s="361"/>
      <c r="F36" s="361"/>
      <c r="G36" s="361"/>
      <c r="H36" s="896">
        <f>'Series 3000 Design'!H36</f>
        <v>0</v>
      </c>
      <c r="J36" s="361"/>
      <c r="K36" s="361"/>
      <c r="L36" s="896">
        <f>'Series 3000 Final'!H36</f>
        <v>0</v>
      </c>
    </row>
    <row r="37" spans="1:12" x14ac:dyDescent="0.2">
      <c r="A37" s="363"/>
      <c r="B37" s="364" t="s">
        <v>4053</v>
      </c>
      <c r="C37" s="367"/>
      <c r="D37" s="367"/>
      <c r="E37" s="367"/>
      <c r="F37" s="367"/>
      <c r="G37" s="367"/>
      <c r="H37" s="775">
        <f>'Series 3000 Design'!H37</f>
        <v>0</v>
      </c>
      <c r="J37" s="367"/>
      <c r="K37" s="367"/>
      <c r="L37" s="775">
        <f>'Series 3000 Final'!H37</f>
        <v>0</v>
      </c>
    </row>
    <row r="38" spans="1:12" x14ac:dyDescent="0.2">
      <c r="A38" s="474"/>
      <c r="B38" s="475" t="s">
        <v>4054</v>
      </c>
      <c r="C38" s="476"/>
      <c r="D38" s="476"/>
      <c r="E38" s="476"/>
      <c r="F38" s="476"/>
      <c r="G38" s="370"/>
      <c r="H38" s="661">
        <f>'Series 3000 Design'!H38</f>
        <v>0</v>
      </c>
      <c r="J38" s="476"/>
      <c r="K38" s="476"/>
      <c r="L38" s="661">
        <f>'Series 3000 Final'!H38</f>
        <v>0</v>
      </c>
    </row>
    <row r="39" spans="1:12" x14ac:dyDescent="0.2">
      <c r="A39" s="474"/>
      <c r="B39" s="475" t="s">
        <v>4049</v>
      </c>
      <c r="C39" s="476"/>
      <c r="D39" s="476"/>
      <c r="E39" s="476"/>
      <c r="F39" s="476"/>
      <c r="G39" s="370"/>
      <c r="H39" s="478">
        <f>'Series 3000 Design'!H39</f>
        <v>6</v>
      </c>
      <c r="J39" s="476"/>
      <c r="K39" s="476"/>
      <c r="L39" s="478">
        <f>'Series 3000 Final'!H39</f>
        <v>6</v>
      </c>
    </row>
  </sheetData>
  <sheetProtection algorithmName="SHA-512" hashValue="O7XG7PEwB+VeYlRR5SRKIVGNoLMbtUTTz2+kF5HjXpELMkOK8FydQFrhYW4kbNm4YEsvqxPBsFJADtxQtvitlg==" saltValue="9FVGPXIeXTW+6gjSO5kenQ==" spinCount="100000" sheet="1" objects="1" scenarios="1"/>
  <mergeCells count="5">
    <mergeCell ref="A1:C1"/>
    <mergeCell ref="E3:G3"/>
    <mergeCell ref="E4:H4"/>
    <mergeCell ref="C4:D4"/>
    <mergeCell ref="J4:K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2F44B-5761-4E2C-93B2-21B17E514891}">
  <sheetPr>
    <tabColor rgb="FF7030A0"/>
  </sheetPr>
  <dimension ref="A1"/>
  <sheetViews>
    <sheetView workbookViewId="0"/>
  </sheetViews>
  <sheetFormatPr defaultRowHeight="12.75" x14ac:dyDescent="0.2"/>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5A7B-99A2-4A13-9275-89550D8BE67E}">
  <sheetPr codeName="Sheet15">
    <tabColor rgb="FF7030A0"/>
    <pageSetUpPr fitToPage="1"/>
  </sheetPr>
  <dimension ref="A1:J40"/>
  <sheetViews>
    <sheetView topLeftCell="A19" zoomScale="85" zoomScaleNormal="85" workbookViewId="0">
      <selection activeCell="G40" sqref="G40"/>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14.42578125" style="903" customWidth="1"/>
    <col min="7" max="7" width="17" style="903" customWidth="1"/>
    <col min="8" max="8" width="17.140625" style="903" customWidth="1"/>
    <col min="9" max="9" width="14" style="903" customWidth="1"/>
    <col min="10" max="10" width="14.7109375" style="557" customWidth="1"/>
    <col min="11" max="16384" width="9.140625" style="557"/>
  </cols>
  <sheetData>
    <row r="1" spans="1:10" s="294" customFormat="1" ht="15.75" x14ac:dyDescent="0.25">
      <c r="A1" s="939" t="s">
        <v>3969</v>
      </c>
      <c r="B1" s="940"/>
      <c r="C1" s="940"/>
      <c r="F1" s="941"/>
      <c r="G1" s="941"/>
      <c r="H1" s="941"/>
      <c r="I1" s="941"/>
    </row>
    <row r="2" spans="1:10" ht="21" customHeight="1" x14ac:dyDescent="0.2">
      <c r="A2" s="584"/>
      <c r="B2" s="585"/>
      <c r="C2" s="585"/>
      <c r="F2" s="1050"/>
      <c r="G2" s="1050"/>
      <c r="H2" s="1050"/>
      <c r="I2" s="1050"/>
      <c r="J2" s="1050"/>
    </row>
    <row r="3" spans="1:10" s="651" customFormat="1" ht="27" customHeight="1" x14ac:dyDescent="0.2">
      <c r="A3" s="404" t="s">
        <v>1</v>
      </c>
      <c r="B3" s="405" t="s">
        <v>2</v>
      </c>
      <c r="C3" s="405"/>
      <c r="D3" s="503" t="s">
        <v>4</v>
      </c>
      <c r="E3" s="503"/>
      <c r="F3" s="1089" t="s">
        <v>3970</v>
      </c>
      <c r="G3" s="1089"/>
      <c r="H3" s="1089"/>
      <c r="I3" s="1089"/>
      <c r="J3" s="1089"/>
    </row>
    <row r="4" spans="1:10" s="651" customFormat="1" ht="15" x14ac:dyDescent="0.2">
      <c r="A4" s="404"/>
      <c r="B4" s="405"/>
      <c r="C4" s="942"/>
      <c r="D4" s="503"/>
      <c r="E4" s="503"/>
      <c r="F4" s="943"/>
      <c r="G4" s="943"/>
      <c r="H4" s="943"/>
      <c r="I4" s="943"/>
      <c r="J4" s="944"/>
    </row>
    <row r="5" spans="1:10" ht="28.35" customHeight="1" x14ac:dyDescent="0.2">
      <c r="A5" s="629"/>
      <c r="B5" s="629"/>
      <c r="C5" s="945"/>
      <c r="D5" s="843"/>
      <c r="E5" s="843"/>
      <c r="F5" s="946"/>
      <c r="G5" s="946"/>
      <c r="H5" s="946"/>
      <c r="I5" s="946"/>
      <c r="J5" s="843"/>
    </row>
    <row r="6" spans="1:10" s="950" customFormat="1" ht="49.5" customHeight="1" x14ac:dyDescent="0.2">
      <c r="A6" s="344"/>
      <c r="B6" s="947" t="s">
        <v>3971</v>
      </c>
      <c r="C6" s="948" t="s">
        <v>3972</v>
      </c>
      <c r="D6" s="949" t="s">
        <v>3973</v>
      </c>
      <c r="E6" s="949" t="s">
        <v>5</v>
      </c>
      <c r="F6" s="949" t="s">
        <v>6</v>
      </c>
      <c r="G6" s="948" t="s">
        <v>7</v>
      </c>
      <c r="H6" s="948" t="s">
        <v>381</v>
      </c>
      <c r="I6" s="948" t="s">
        <v>9</v>
      </c>
      <c r="J6" s="948" t="s">
        <v>10</v>
      </c>
    </row>
    <row r="7" spans="1:10" s="950" customFormat="1" ht="49.5" customHeight="1" x14ac:dyDescent="0.2">
      <c r="A7" s="344"/>
      <c r="B7" s="947"/>
      <c r="C7" s="948"/>
      <c r="D7" s="949" t="s">
        <v>3974</v>
      </c>
      <c r="E7" s="951">
        <f>'Summary Design'!E15</f>
        <v>57955.520000000004</v>
      </c>
      <c r="F7" s="951" t="str">
        <f>'Summary Design'!F15</f>
        <v>No Offer</v>
      </c>
      <c r="G7" s="951" t="str">
        <f>'Summary Design'!G15</f>
        <v>No Offer</v>
      </c>
      <c r="H7" s="951" t="str">
        <f>'Summary Design'!H15</f>
        <v>No Offer</v>
      </c>
      <c r="I7" s="951">
        <f>'Summary Design'!I15</f>
        <v>52735.29</v>
      </c>
      <c r="J7" s="951" t="str">
        <f>'Summary Design'!J15</f>
        <v>No Offer</v>
      </c>
    </row>
    <row r="8" spans="1:10" s="950" customFormat="1" ht="49.5" customHeight="1" x14ac:dyDescent="0.2">
      <c r="A8" s="344"/>
      <c r="B8" s="947"/>
      <c r="C8" s="948"/>
      <c r="D8" s="948" t="s">
        <v>3975</v>
      </c>
      <c r="E8" s="952">
        <f>'Series 6400 Input'!E8</f>
        <v>5</v>
      </c>
      <c r="F8" s="953">
        <f>$E$8</f>
        <v>5</v>
      </c>
      <c r="G8" s="953">
        <f t="shared" ref="G8:J8" si="0">$E$8</f>
        <v>5</v>
      </c>
      <c r="H8" s="953">
        <f t="shared" si="0"/>
        <v>5</v>
      </c>
      <c r="I8" s="953">
        <f t="shared" si="0"/>
        <v>5</v>
      </c>
      <c r="J8" s="953">
        <f t="shared" si="0"/>
        <v>5</v>
      </c>
    </row>
    <row r="9" spans="1:10" s="950" customFormat="1" ht="49.5" customHeight="1" x14ac:dyDescent="0.2">
      <c r="A9" s="344"/>
      <c r="B9" s="947"/>
      <c r="C9" s="948"/>
      <c r="D9" s="948" t="s">
        <v>3976</v>
      </c>
      <c r="E9" s="951">
        <f>E7/E8</f>
        <v>11591.104000000001</v>
      </c>
      <c r="F9" s="951" t="e">
        <f t="shared" ref="F9:J9" si="1">F7/F8</f>
        <v>#VALUE!</v>
      </c>
      <c r="G9" s="951" t="e">
        <f t="shared" si="1"/>
        <v>#VALUE!</v>
      </c>
      <c r="H9" s="951" t="e">
        <f t="shared" si="1"/>
        <v>#VALUE!</v>
      </c>
      <c r="I9" s="951">
        <f t="shared" si="1"/>
        <v>10547.058000000001</v>
      </c>
      <c r="J9" s="951" t="e">
        <f t="shared" si="1"/>
        <v>#VALUE!</v>
      </c>
    </row>
    <row r="10" spans="1:10" x14ac:dyDescent="0.2">
      <c r="A10" s="317"/>
      <c r="B10" s="697"/>
      <c r="C10" s="954"/>
      <c r="D10" s="949" t="s">
        <v>3973</v>
      </c>
      <c r="E10" s="949"/>
      <c r="F10" s="949"/>
      <c r="G10" s="949"/>
      <c r="H10" s="949"/>
      <c r="I10" s="949"/>
      <c r="J10" s="949"/>
    </row>
    <row r="11" spans="1:10" ht="44.25" customHeight="1" x14ac:dyDescent="0.2">
      <c r="A11" s="317" t="s">
        <v>3977</v>
      </c>
      <c r="B11" s="697" t="s">
        <v>3978</v>
      </c>
      <c r="C11" s="952">
        <f>'Series 6400 Input'!C11</f>
        <v>0</v>
      </c>
      <c r="D11" s="856" t="s">
        <v>2202</v>
      </c>
      <c r="E11" s="955">
        <v>0.25</v>
      </c>
      <c r="F11" s="956">
        <v>0</v>
      </c>
      <c r="G11" s="955">
        <v>0.2</v>
      </c>
      <c r="H11" s="956">
        <v>0</v>
      </c>
      <c r="I11" s="957">
        <v>0.2</v>
      </c>
      <c r="J11" s="958">
        <v>0.15</v>
      </c>
    </row>
    <row r="12" spans="1:10" ht="18.75" customHeight="1" x14ac:dyDescent="0.2">
      <c r="A12" s="317"/>
      <c r="B12" s="1090" t="s">
        <v>3979</v>
      </c>
      <c r="C12" s="1091"/>
      <c r="D12" s="959"/>
      <c r="E12" s="960">
        <f>($E9*$C11)*$E11</f>
        <v>0</v>
      </c>
      <c r="F12" s="961" t="e">
        <f>(F9*$C11)*F11</f>
        <v>#VALUE!</v>
      </c>
      <c r="G12" s="961" t="e">
        <f>(G9*$C11)*G11</f>
        <v>#VALUE!</v>
      </c>
      <c r="H12" s="961" t="e">
        <f>(H9*$C11)*H11</f>
        <v>#VALUE!</v>
      </c>
      <c r="I12" s="961">
        <f>(I9*$C11)*I11</f>
        <v>0</v>
      </c>
      <c r="J12" s="961" t="e">
        <f>(J9*$C11)*J11</f>
        <v>#VALUE!</v>
      </c>
    </row>
    <row r="13" spans="1:10" ht="38.25" x14ac:dyDescent="0.2">
      <c r="A13" s="317" t="s">
        <v>3980</v>
      </c>
      <c r="B13" s="697" t="s">
        <v>3981</v>
      </c>
      <c r="C13" s="952">
        <f>'Series 6400 Input'!C13</f>
        <v>0</v>
      </c>
      <c r="D13" s="856" t="s">
        <v>2202</v>
      </c>
      <c r="E13" s="955">
        <v>0.15</v>
      </c>
      <c r="F13" s="956">
        <v>0</v>
      </c>
      <c r="G13" s="955">
        <v>0.2</v>
      </c>
      <c r="H13" s="956">
        <v>0</v>
      </c>
      <c r="I13" s="957">
        <v>0.3</v>
      </c>
      <c r="J13" s="958">
        <v>0.2</v>
      </c>
    </row>
    <row r="14" spans="1:10" x14ac:dyDescent="0.2">
      <c r="A14" s="317"/>
      <c r="B14" s="1090" t="s">
        <v>3979</v>
      </c>
      <c r="C14" s="1091"/>
      <c r="D14" s="959"/>
      <c r="E14" s="961">
        <f>($E9*$C13)*$E13</f>
        <v>0</v>
      </c>
      <c r="F14" s="961" t="e">
        <f>(F9*$C13)*F13</f>
        <v>#VALUE!</v>
      </c>
      <c r="G14" s="961" t="e">
        <f>(G9*$C13)*G13</f>
        <v>#VALUE!</v>
      </c>
      <c r="H14" s="961" t="e">
        <f>(H9*$C13)*H13</f>
        <v>#VALUE!</v>
      </c>
      <c r="I14" s="961">
        <f>(I9*$C13)*I13</f>
        <v>0</v>
      </c>
      <c r="J14" s="961" t="e">
        <f>(J9*$C13)*J13</f>
        <v>#VALUE!</v>
      </c>
    </row>
    <row r="15" spans="1:10" ht="38.25" x14ac:dyDescent="0.2">
      <c r="A15" s="317" t="s">
        <v>3982</v>
      </c>
      <c r="B15" s="697" t="s">
        <v>3983</v>
      </c>
      <c r="C15" s="952">
        <f>'Series 6400 Input'!C15</f>
        <v>0</v>
      </c>
      <c r="D15" s="856" t="s">
        <v>2202</v>
      </c>
      <c r="E15" s="955">
        <v>0.2</v>
      </c>
      <c r="F15" s="956">
        <v>0</v>
      </c>
      <c r="G15" s="955">
        <v>0.25</v>
      </c>
      <c r="H15" s="956">
        <v>0</v>
      </c>
      <c r="I15" s="957">
        <v>0.4</v>
      </c>
      <c r="J15" s="958">
        <v>0.2</v>
      </c>
    </row>
    <row r="16" spans="1:10" x14ac:dyDescent="0.2">
      <c r="A16" s="317"/>
      <c r="B16" s="1090" t="s">
        <v>3979</v>
      </c>
      <c r="C16" s="1091"/>
      <c r="D16" s="959"/>
      <c r="E16" s="961">
        <f>($E9*$C15)*$E15</f>
        <v>0</v>
      </c>
      <c r="F16" s="961" t="e">
        <f>(F9*$C15)*F15</f>
        <v>#VALUE!</v>
      </c>
      <c r="G16" s="961" t="e">
        <f>(G9*$C15)*G15</f>
        <v>#VALUE!</v>
      </c>
      <c r="H16" s="961" t="e">
        <f>(H9*$C15)*H15</f>
        <v>#VALUE!</v>
      </c>
      <c r="I16" s="961">
        <f>(I9*$C15)*I15</f>
        <v>0</v>
      </c>
      <c r="J16" s="961" t="e">
        <f>(J9*$C15)*J15</f>
        <v>#VALUE!</v>
      </c>
    </row>
    <row r="17" spans="1:10" ht="25.5" x14ac:dyDescent="0.2">
      <c r="A17" s="317" t="s">
        <v>3984</v>
      </c>
      <c r="B17" s="697" t="s">
        <v>3985</v>
      </c>
      <c r="C17" s="952">
        <f>'Series 6400 Input'!C17</f>
        <v>0</v>
      </c>
      <c r="D17" s="856" t="s">
        <v>2202</v>
      </c>
      <c r="E17" s="955">
        <v>0.2</v>
      </c>
      <c r="F17" s="956">
        <v>0</v>
      </c>
      <c r="G17" s="955">
        <v>0.25</v>
      </c>
      <c r="H17" s="956">
        <v>0</v>
      </c>
      <c r="I17" s="957">
        <v>0.55000000000000004</v>
      </c>
      <c r="J17" s="958">
        <v>0.25</v>
      </c>
    </row>
    <row r="18" spans="1:10" x14ac:dyDescent="0.2">
      <c r="A18" s="317"/>
      <c r="B18" s="1090" t="s">
        <v>3979</v>
      </c>
      <c r="C18" s="1091"/>
      <c r="D18" s="959"/>
      <c r="E18" s="961">
        <f>($E9*$C17)*$E17</f>
        <v>0</v>
      </c>
      <c r="F18" s="961" t="e">
        <f>($F9*$C17)*$F17</f>
        <v>#VALUE!</v>
      </c>
      <c r="G18" s="961" t="e">
        <f>(G9*$C17)*G17</f>
        <v>#VALUE!</v>
      </c>
      <c r="H18" s="961" t="e">
        <f>(H9*$C17)*H17</f>
        <v>#VALUE!</v>
      </c>
      <c r="I18" s="961">
        <f>(I9*$C17)*I17</f>
        <v>0</v>
      </c>
      <c r="J18" s="961" t="e">
        <f>(J9*$C17)*J17</f>
        <v>#VALUE!</v>
      </c>
    </row>
    <row r="19" spans="1:10" ht="25.5" x14ac:dyDescent="0.2">
      <c r="A19" s="317" t="s">
        <v>3986</v>
      </c>
      <c r="B19" s="697" t="s">
        <v>3987</v>
      </c>
      <c r="C19" s="952">
        <f>'Series 6400 Input'!C19</f>
        <v>0</v>
      </c>
      <c r="D19" s="856" t="s">
        <v>2202</v>
      </c>
      <c r="E19" s="955">
        <v>0.2</v>
      </c>
      <c r="F19" s="956">
        <v>0</v>
      </c>
      <c r="G19" s="955">
        <v>0.25</v>
      </c>
      <c r="H19" s="956">
        <v>0</v>
      </c>
      <c r="I19" s="957">
        <v>0.55000000000000004</v>
      </c>
      <c r="J19" s="958">
        <v>0.25</v>
      </c>
    </row>
    <row r="20" spans="1:10" x14ac:dyDescent="0.2">
      <c r="A20" s="317"/>
      <c r="B20" s="1090" t="s">
        <v>3979</v>
      </c>
      <c r="C20" s="1091"/>
      <c r="D20" s="959"/>
      <c r="E20" s="961">
        <f>($E9*$C19)*$E19</f>
        <v>0</v>
      </c>
      <c r="F20" s="961" t="e">
        <f>(F9*$C19)*F19</f>
        <v>#VALUE!</v>
      </c>
      <c r="G20" s="961" t="e">
        <f>(G9*$C19)*G19</f>
        <v>#VALUE!</v>
      </c>
      <c r="H20" s="961" t="e">
        <f>(H9*$C19)*H19</f>
        <v>#VALUE!</v>
      </c>
      <c r="I20" s="961">
        <f>(I9*$C19)*I19</f>
        <v>0</v>
      </c>
      <c r="J20" s="961" t="e">
        <f>(J9*$C19)*J19</f>
        <v>#VALUE!</v>
      </c>
    </row>
    <row r="21" spans="1:10" x14ac:dyDescent="0.2">
      <c r="A21" s="317"/>
      <c r="B21" s="697"/>
      <c r="C21" s="697"/>
      <c r="D21" s="843"/>
      <c r="E21" s="850"/>
      <c r="F21" s="946"/>
      <c r="G21" s="962"/>
      <c r="H21" s="946"/>
      <c r="I21" s="962"/>
      <c r="J21" s="843"/>
    </row>
    <row r="22" spans="1:10" ht="12.75" customHeight="1" x14ac:dyDescent="0.2">
      <c r="A22" s="789"/>
      <c r="B22" s="1093" t="s">
        <v>3988</v>
      </c>
      <c r="C22" s="1094"/>
      <c r="D22" s="963"/>
      <c r="E22" s="964">
        <f t="shared" ref="E22:J22" si="2">E20+E18+E16+E14+E12</f>
        <v>0</v>
      </c>
      <c r="F22" s="964" t="e">
        <f t="shared" si="2"/>
        <v>#VALUE!</v>
      </c>
      <c r="G22" s="964" t="e">
        <f t="shared" si="2"/>
        <v>#VALUE!</v>
      </c>
      <c r="H22" s="964" t="e">
        <f t="shared" si="2"/>
        <v>#VALUE!</v>
      </c>
      <c r="I22" s="964">
        <f t="shared" si="2"/>
        <v>0</v>
      </c>
      <c r="J22" s="964" t="e">
        <f t="shared" si="2"/>
        <v>#VALUE!</v>
      </c>
    </row>
    <row r="23" spans="1:10" x14ac:dyDescent="0.2">
      <c r="A23" s="629"/>
      <c r="B23" s="629"/>
      <c r="C23" s="629"/>
      <c r="D23" s="843"/>
      <c r="E23" s="843"/>
      <c r="F23" s="946"/>
      <c r="G23" s="946"/>
      <c r="H23" s="946"/>
      <c r="I23" s="946"/>
      <c r="J23" s="843"/>
    </row>
    <row r="24" spans="1:10" x14ac:dyDescent="0.2">
      <c r="A24" s="344"/>
      <c r="B24" s="947" t="s">
        <v>3989</v>
      </c>
      <c r="C24" s="965" t="s">
        <v>1607</v>
      </c>
      <c r="D24" s="949" t="s">
        <v>3973</v>
      </c>
      <c r="E24" s="949" t="s">
        <v>1606</v>
      </c>
      <c r="F24" s="949"/>
      <c r="G24" s="949"/>
      <c r="H24" s="949"/>
      <c r="I24" s="949"/>
      <c r="J24" s="948" t="s">
        <v>1607</v>
      </c>
    </row>
    <row r="25" spans="1:10" x14ac:dyDescent="0.2">
      <c r="A25" s="317"/>
      <c r="B25" s="966"/>
      <c r="C25" s="966"/>
      <c r="D25" s="843"/>
      <c r="E25" s="843"/>
      <c r="F25" s="946"/>
      <c r="G25" s="946"/>
      <c r="H25" s="946"/>
      <c r="I25" s="946"/>
      <c r="J25" s="843"/>
    </row>
    <row r="26" spans="1:10" ht="38.25" x14ac:dyDescent="0.2">
      <c r="A26" s="345" t="s">
        <v>3990</v>
      </c>
      <c r="B26" s="786" t="s">
        <v>3991</v>
      </c>
      <c r="C26" s="318"/>
      <c r="D26" s="856" t="s">
        <v>2202</v>
      </c>
      <c r="E26" s="967">
        <v>0.03</v>
      </c>
      <c r="F26" s="967">
        <v>0</v>
      </c>
      <c r="G26" s="967">
        <v>0</v>
      </c>
      <c r="H26" s="967">
        <v>0</v>
      </c>
      <c r="I26" s="968">
        <v>0</v>
      </c>
      <c r="J26" s="968">
        <v>0</v>
      </c>
    </row>
    <row r="27" spans="1:10" x14ac:dyDescent="0.2">
      <c r="A27" s="345"/>
      <c r="B27" s="786"/>
      <c r="C27" s="786"/>
      <c r="D27" s="843"/>
      <c r="E27" s="967"/>
      <c r="F27" s="967"/>
      <c r="G27" s="967"/>
      <c r="H27" s="967"/>
      <c r="I27" s="968"/>
      <c r="J27" s="968"/>
    </row>
    <row r="28" spans="1:10" ht="38.25" x14ac:dyDescent="0.2">
      <c r="A28" s="345" t="s">
        <v>3992</v>
      </c>
      <c r="B28" s="786" t="s">
        <v>3993</v>
      </c>
      <c r="C28" s="786"/>
      <c r="D28" s="856" t="s">
        <v>2202</v>
      </c>
      <c r="E28" s="967">
        <v>7.0000000000000007E-2</v>
      </c>
      <c r="F28" s="967">
        <v>0</v>
      </c>
      <c r="G28" s="967">
        <v>0</v>
      </c>
      <c r="H28" s="967">
        <v>0.15</v>
      </c>
      <c r="I28" s="968">
        <v>0.15</v>
      </c>
      <c r="J28" s="969" t="s">
        <v>402</v>
      </c>
    </row>
    <row r="29" spans="1:10" x14ac:dyDescent="0.2">
      <c r="A29" s="345"/>
      <c r="B29" s="786"/>
      <c r="C29" s="786"/>
      <c r="D29" s="843"/>
      <c r="E29" s="967"/>
      <c r="F29" s="967"/>
      <c r="G29" s="967"/>
      <c r="H29" s="967"/>
      <c r="I29" s="968"/>
      <c r="J29" s="968"/>
    </row>
    <row r="30" spans="1:10" ht="25.5" x14ac:dyDescent="0.2">
      <c r="A30" s="345" t="s">
        <v>3994</v>
      </c>
      <c r="B30" s="786" t="s">
        <v>3995</v>
      </c>
      <c r="C30" s="786"/>
      <c r="D30" s="856" t="s">
        <v>2202</v>
      </c>
      <c r="E30" s="967">
        <v>6.3E-2</v>
      </c>
      <c r="F30" s="967">
        <v>0</v>
      </c>
      <c r="G30" s="967">
        <v>0</v>
      </c>
      <c r="H30" s="970" t="s">
        <v>402</v>
      </c>
      <c r="I30" s="968">
        <v>0.1</v>
      </c>
      <c r="J30" s="969" t="s">
        <v>402</v>
      </c>
    </row>
    <row r="31" spans="1:10" x14ac:dyDescent="0.2">
      <c r="A31" s="345"/>
      <c r="B31" s="786"/>
      <c r="C31" s="786"/>
      <c r="D31" s="843"/>
      <c r="E31" s="967"/>
      <c r="F31" s="967"/>
      <c r="G31" s="967"/>
      <c r="H31" s="967"/>
      <c r="I31" s="968"/>
      <c r="J31" s="968"/>
    </row>
    <row r="32" spans="1:10" ht="25.5" x14ac:dyDescent="0.2">
      <c r="A32" s="345" t="s">
        <v>3996</v>
      </c>
      <c r="B32" s="786" t="s">
        <v>3997</v>
      </c>
      <c r="C32" s="786"/>
      <c r="D32" s="856" t="s">
        <v>2202</v>
      </c>
      <c r="E32" s="967">
        <v>5.5E-2</v>
      </c>
      <c r="F32" s="967">
        <v>0</v>
      </c>
      <c r="G32" s="967">
        <v>0</v>
      </c>
      <c r="H32" s="970" t="s">
        <v>402</v>
      </c>
      <c r="I32" s="968">
        <v>0.15</v>
      </c>
      <c r="J32" s="969" t="s">
        <v>402</v>
      </c>
    </row>
    <row r="33" spans="1:10" x14ac:dyDescent="0.2">
      <c r="A33" s="345"/>
      <c r="B33" s="786"/>
      <c r="C33" s="786"/>
      <c r="D33" s="843"/>
      <c r="E33" s="967"/>
      <c r="F33" s="967"/>
      <c r="G33" s="967"/>
      <c r="H33" s="967"/>
      <c r="I33" s="968"/>
      <c r="J33" s="968"/>
    </row>
    <row r="34" spans="1:10" ht="38.25" x14ac:dyDescent="0.2">
      <c r="A34" s="345" t="s">
        <v>3998</v>
      </c>
      <c r="B34" s="786" t="s">
        <v>3999</v>
      </c>
      <c r="C34" s="851">
        <v>1</v>
      </c>
      <c r="D34" s="856" t="s">
        <v>2202</v>
      </c>
      <c r="E34" s="967">
        <v>0.03</v>
      </c>
      <c r="F34" s="967">
        <v>0</v>
      </c>
      <c r="G34" s="967">
        <v>0</v>
      </c>
      <c r="H34" s="967">
        <v>0.15</v>
      </c>
      <c r="I34" s="968">
        <v>0</v>
      </c>
      <c r="J34" s="969" t="s">
        <v>402</v>
      </c>
    </row>
    <row r="35" spans="1:10" x14ac:dyDescent="0.2">
      <c r="A35" s="629"/>
      <c r="B35" s="629"/>
      <c r="C35" s="629"/>
      <c r="D35" s="629"/>
      <c r="E35" s="629"/>
      <c r="F35" s="601"/>
      <c r="G35" s="601"/>
      <c r="H35" s="601"/>
      <c r="I35" s="601"/>
      <c r="J35" s="629"/>
    </row>
    <row r="36" spans="1:10" x14ac:dyDescent="0.2">
      <c r="A36" s="789"/>
      <c r="B36" s="1090" t="s">
        <v>4000</v>
      </c>
      <c r="C36" s="1091"/>
      <c r="D36" s="1091"/>
      <c r="E36" s="1091"/>
      <c r="F36" s="1091"/>
      <c r="G36" s="1091"/>
      <c r="H36" s="1091"/>
      <c r="I36" s="1091"/>
      <c r="J36" s="1092"/>
    </row>
    <row r="38" spans="1:10" x14ac:dyDescent="0.2">
      <c r="B38" s="557" t="s">
        <v>4001</v>
      </c>
    </row>
    <row r="40" spans="1:10" x14ac:dyDescent="0.2">
      <c r="D40" s="971"/>
    </row>
  </sheetData>
  <sheetProtection algorithmName="SHA-512" hashValue="Uj0Vh9H/L9NpEujkhvEsWRZOMaTGHQ0hojXd+CBZRXmAhrAM3YBMd6qhFdUPs+leHbWmgboO9M6bUoIH2iU6KA==" saltValue="cHbmNDPTmSbTIEadRovfJQ==" spinCount="100000" sheet="1" objects="1" scenarios="1"/>
  <mergeCells count="9">
    <mergeCell ref="F2:J2"/>
    <mergeCell ref="F3:J3"/>
    <mergeCell ref="B36:J36"/>
    <mergeCell ref="B22:C22"/>
    <mergeCell ref="B12:C12"/>
    <mergeCell ref="B14:C14"/>
    <mergeCell ref="B16:C16"/>
    <mergeCell ref="B18:C18"/>
    <mergeCell ref="B20:C20"/>
  </mergeCells>
  <pageMargins left="0.70866141732283472" right="0.70866141732283472" top="0.74803149606299213" bottom="0.74803149606299213" header="0.31496062992125984" footer="0.31496062992125984"/>
  <pageSetup paperSize="9"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13CB-84E2-4D43-B401-2B754E0BA893}">
  <sheetPr codeName="Sheet38">
    <tabColor rgb="FF7030A0"/>
    <pageSetUpPr fitToPage="1"/>
  </sheetPr>
  <dimension ref="A1:J40"/>
  <sheetViews>
    <sheetView topLeftCell="A13" zoomScale="85" zoomScaleNormal="85" workbookViewId="0">
      <selection activeCell="G12" sqref="G12"/>
    </sheetView>
  </sheetViews>
  <sheetFormatPr defaultColWidth="9.140625" defaultRowHeight="12.75" x14ac:dyDescent="0.2"/>
  <cols>
    <col min="2" max="2" width="54.28515625" customWidth="1"/>
    <col min="3" max="3" width="20.7109375" customWidth="1"/>
    <col min="4" max="4" width="21.140625" customWidth="1"/>
    <col min="5" max="5" width="13.85546875" customWidth="1"/>
    <col min="6" max="6" width="14.42578125" style="10" customWidth="1"/>
    <col min="7" max="7" width="17" style="10" customWidth="1"/>
    <col min="8" max="8" width="17.140625" style="10" customWidth="1"/>
    <col min="9" max="9" width="14" style="10" customWidth="1"/>
    <col min="10" max="10" width="14.7109375" customWidth="1"/>
  </cols>
  <sheetData>
    <row r="1" spans="1:10" s="3" customFormat="1" ht="15.75" x14ac:dyDescent="0.25">
      <c r="A1" s="21" t="s">
        <v>3969</v>
      </c>
      <c r="B1" s="22"/>
      <c r="C1" s="22"/>
      <c r="F1" s="23"/>
      <c r="G1" s="23"/>
      <c r="H1" s="23"/>
      <c r="I1" s="23"/>
    </row>
    <row r="2" spans="1:10" ht="21" customHeight="1" x14ac:dyDescent="0.2">
      <c r="A2" s="8"/>
      <c r="B2" s="2"/>
      <c r="C2" s="2"/>
      <c r="F2" s="1100"/>
      <c r="G2" s="1100"/>
      <c r="H2" s="1100"/>
      <c r="I2" s="1100"/>
      <c r="J2" s="1100"/>
    </row>
    <row r="3" spans="1:10" s="7" customFormat="1" ht="27" customHeight="1" x14ac:dyDescent="0.2">
      <c r="A3" s="16" t="s">
        <v>1</v>
      </c>
      <c r="B3" s="17" t="s">
        <v>2</v>
      </c>
      <c r="C3" s="17"/>
      <c r="D3" s="373" t="s">
        <v>4</v>
      </c>
      <c r="E3" s="373"/>
      <c r="F3" s="1101" t="s">
        <v>3970</v>
      </c>
      <c r="G3" s="1101"/>
      <c r="H3" s="1101"/>
      <c r="I3" s="1101"/>
      <c r="J3" s="1101"/>
    </row>
    <row r="4" spans="1:10" s="7" customFormat="1" ht="15" x14ac:dyDescent="0.2">
      <c r="A4" s="16"/>
      <c r="B4" s="17"/>
      <c r="C4" s="79"/>
      <c r="D4" s="373"/>
      <c r="E4" s="373"/>
      <c r="F4" s="63"/>
      <c r="G4" s="63"/>
      <c r="H4" s="63"/>
      <c r="I4" s="63"/>
      <c r="J4" s="64"/>
    </row>
    <row r="5" spans="1:10" ht="28.35" customHeight="1" x14ac:dyDescent="0.2">
      <c r="A5" s="39"/>
      <c r="B5" s="39"/>
      <c r="C5" s="223"/>
      <c r="D5" s="48"/>
      <c r="E5" s="48"/>
      <c r="F5" s="51"/>
      <c r="G5" s="51"/>
      <c r="H5" s="51"/>
      <c r="I5" s="51"/>
      <c r="J5" s="48"/>
    </row>
    <row r="6" spans="1:10" s="83" customFormat="1" ht="49.5" customHeight="1" x14ac:dyDescent="0.2">
      <c r="A6" s="55"/>
      <c r="B6" s="65" t="s">
        <v>3971</v>
      </c>
      <c r="C6" s="80" t="s">
        <v>3972</v>
      </c>
      <c r="D6" s="122" t="s">
        <v>3973</v>
      </c>
      <c r="E6" s="122" t="s">
        <v>5</v>
      </c>
      <c r="F6" s="122" t="s">
        <v>6</v>
      </c>
      <c r="G6" s="80" t="s">
        <v>7</v>
      </c>
      <c r="H6" s="80" t="s">
        <v>381</v>
      </c>
      <c r="I6" s="80" t="s">
        <v>9</v>
      </c>
      <c r="J6" s="80" t="s">
        <v>10</v>
      </c>
    </row>
    <row r="7" spans="1:10" s="83" customFormat="1" ht="49.5" customHeight="1" x14ac:dyDescent="0.2">
      <c r="A7" s="55"/>
      <c r="B7" s="65"/>
      <c r="C7" s="80"/>
      <c r="D7" s="122" t="s">
        <v>3974</v>
      </c>
      <c r="E7" s="224">
        <f>'Summary Final'!E15</f>
        <v>0</v>
      </c>
      <c r="F7" s="224">
        <f>'Summary Final'!F15</f>
        <v>0</v>
      </c>
      <c r="G7" s="224">
        <f>'Summary Final'!G15</f>
        <v>0</v>
      </c>
      <c r="H7" s="224">
        <f>'Summary Final'!H15</f>
        <v>0</v>
      </c>
      <c r="I7" s="224">
        <f>'Summary Final'!I15</f>
        <v>0</v>
      </c>
      <c r="J7" s="224">
        <f>'Summary Final'!J15</f>
        <v>5530</v>
      </c>
    </row>
    <row r="8" spans="1:10" s="83" customFormat="1" ht="49.5" customHeight="1" x14ac:dyDescent="0.2">
      <c r="A8" s="55"/>
      <c r="B8" s="65"/>
      <c r="C8" s="80"/>
      <c r="D8" s="80" t="s">
        <v>3975</v>
      </c>
      <c r="E8" s="125">
        <f>'Series 6400 Input'!I8</f>
        <v>0</v>
      </c>
      <c r="F8" s="125">
        <f>$E$8</f>
        <v>0</v>
      </c>
      <c r="G8" s="125">
        <f t="shared" ref="G8:J8" si="0">$E$8</f>
        <v>0</v>
      </c>
      <c r="H8" s="125">
        <f t="shared" si="0"/>
        <v>0</v>
      </c>
      <c r="I8" s="125">
        <f t="shared" si="0"/>
        <v>0</v>
      </c>
      <c r="J8" s="125">
        <f t="shared" si="0"/>
        <v>0</v>
      </c>
    </row>
    <row r="9" spans="1:10" s="83" customFormat="1" ht="49.5" customHeight="1" x14ac:dyDescent="0.2">
      <c r="A9" s="55"/>
      <c r="B9" s="65"/>
      <c r="C9" s="80"/>
      <c r="D9" s="80" t="s">
        <v>3976</v>
      </c>
      <c r="E9" s="224" t="e">
        <f>E7/E8</f>
        <v>#DIV/0!</v>
      </c>
      <c r="F9" s="224" t="e">
        <f t="shared" ref="F9:J9" si="1">F7/F8</f>
        <v>#DIV/0!</v>
      </c>
      <c r="G9" s="224" t="e">
        <f t="shared" si="1"/>
        <v>#DIV/0!</v>
      </c>
      <c r="H9" s="224" t="e">
        <f t="shared" si="1"/>
        <v>#DIV/0!</v>
      </c>
      <c r="I9" s="224" t="e">
        <f t="shared" si="1"/>
        <v>#DIV/0!</v>
      </c>
      <c r="J9" s="224" t="e">
        <f t="shared" si="1"/>
        <v>#DIV/0!</v>
      </c>
    </row>
    <row r="10" spans="1:10" x14ac:dyDescent="0.2">
      <c r="A10" s="14"/>
      <c r="B10" s="40"/>
      <c r="C10" s="81"/>
      <c r="D10" s="122" t="s">
        <v>3973</v>
      </c>
      <c r="E10" s="122"/>
      <c r="F10" s="122"/>
      <c r="G10" s="122"/>
      <c r="H10" s="122"/>
      <c r="I10" s="122"/>
      <c r="J10" s="122"/>
    </row>
    <row r="11" spans="1:10" ht="44.25" customHeight="1" x14ac:dyDescent="0.2">
      <c r="A11" s="14" t="s">
        <v>3977</v>
      </c>
      <c r="B11" s="40" t="s">
        <v>3978</v>
      </c>
      <c r="C11" s="125">
        <f>'Series 6400 Input'!G11</f>
        <v>0</v>
      </c>
      <c r="D11" s="49" t="s">
        <v>2202</v>
      </c>
      <c r="E11" s="126">
        <v>0.25</v>
      </c>
      <c r="F11" s="92">
        <v>0</v>
      </c>
      <c r="G11" s="126">
        <v>0.2</v>
      </c>
      <c r="H11" s="92">
        <v>0</v>
      </c>
      <c r="I11" s="128">
        <v>0.2</v>
      </c>
      <c r="J11" s="91">
        <v>0.15</v>
      </c>
    </row>
    <row r="12" spans="1:10" ht="18.75" customHeight="1" x14ac:dyDescent="0.2">
      <c r="A12" s="14"/>
      <c r="B12" s="1095" t="s">
        <v>3979</v>
      </c>
      <c r="C12" s="1096"/>
      <c r="D12" s="123"/>
      <c r="E12" s="378" t="e">
        <f>($E9*$C11)*$E11</f>
        <v>#DIV/0!</v>
      </c>
      <c r="F12" s="124" t="e">
        <f>(F9*$C11)*F11</f>
        <v>#DIV/0!</v>
      </c>
      <c r="G12" s="124" t="e">
        <f>(G9*$C11)*G11</f>
        <v>#DIV/0!</v>
      </c>
      <c r="H12" s="124" t="e">
        <f>(H9*$C11)*H11</f>
        <v>#DIV/0!</v>
      </c>
      <c r="I12" s="124" t="e">
        <f>(I9*$C11)*I11</f>
        <v>#DIV/0!</v>
      </c>
      <c r="J12" s="124" t="e">
        <f>(J9*$C11)*J11</f>
        <v>#DIV/0!</v>
      </c>
    </row>
    <row r="13" spans="1:10" ht="38.25" x14ac:dyDescent="0.2">
      <c r="A13" s="14" t="s">
        <v>3980</v>
      </c>
      <c r="B13" s="40" t="s">
        <v>3981</v>
      </c>
      <c r="C13" s="125">
        <f>'Series 6400 Input'!G13</f>
        <v>0</v>
      </c>
      <c r="D13" s="49" t="s">
        <v>2202</v>
      </c>
      <c r="E13" s="126">
        <v>0.15</v>
      </c>
      <c r="F13" s="92">
        <v>0</v>
      </c>
      <c r="G13" s="126">
        <v>0.2</v>
      </c>
      <c r="H13" s="92">
        <v>0</v>
      </c>
      <c r="I13" s="128">
        <v>0.3</v>
      </c>
      <c r="J13" s="91">
        <v>0.2</v>
      </c>
    </row>
    <row r="14" spans="1:10" x14ac:dyDescent="0.2">
      <c r="A14" s="14"/>
      <c r="B14" s="1095" t="s">
        <v>3979</v>
      </c>
      <c r="C14" s="1096"/>
      <c r="D14" s="123"/>
      <c r="E14" s="124" t="e">
        <f>($E9*$C13)*$E13</f>
        <v>#DIV/0!</v>
      </c>
      <c r="F14" s="124" t="e">
        <f>(F9*$C13)*F13</f>
        <v>#DIV/0!</v>
      </c>
      <c r="G14" s="124" t="e">
        <f>(G9*$C13)*G13</f>
        <v>#DIV/0!</v>
      </c>
      <c r="H14" s="124" t="e">
        <f>(H9*$C13)*H13</f>
        <v>#DIV/0!</v>
      </c>
      <c r="I14" s="124" t="e">
        <f>(I9*$C13)*I13</f>
        <v>#DIV/0!</v>
      </c>
      <c r="J14" s="124" t="e">
        <f>(J9*$C13)*J13</f>
        <v>#DIV/0!</v>
      </c>
    </row>
    <row r="15" spans="1:10" ht="38.25" x14ac:dyDescent="0.2">
      <c r="A15" s="14" t="s">
        <v>3982</v>
      </c>
      <c r="B15" s="40" t="s">
        <v>3983</v>
      </c>
      <c r="C15" s="125">
        <f>'Series 6400 Input'!G15</f>
        <v>0</v>
      </c>
      <c r="D15" s="49" t="s">
        <v>2202</v>
      </c>
      <c r="E15" s="126">
        <v>0.2</v>
      </c>
      <c r="F15" s="92">
        <v>0</v>
      </c>
      <c r="G15" s="126">
        <v>0.25</v>
      </c>
      <c r="H15" s="92">
        <v>0</v>
      </c>
      <c r="I15" s="128">
        <v>0.4</v>
      </c>
      <c r="J15" s="91">
        <v>0.2</v>
      </c>
    </row>
    <row r="16" spans="1:10" x14ac:dyDescent="0.2">
      <c r="A16" s="14"/>
      <c r="B16" s="1095" t="s">
        <v>3979</v>
      </c>
      <c r="C16" s="1096"/>
      <c r="D16" s="123"/>
      <c r="E16" s="124" t="e">
        <f>($E9*$C15)*$E15</f>
        <v>#DIV/0!</v>
      </c>
      <c r="F16" s="124" t="e">
        <f>(F9*$C15)*F15</f>
        <v>#DIV/0!</v>
      </c>
      <c r="G16" s="124" t="e">
        <f>(G9*$C15)*G15</f>
        <v>#DIV/0!</v>
      </c>
      <c r="H16" s="124" t="e">
        <f>(H9*$C15)*H15</f>
        <v>#DIV/0!</v>
      </c>
      <c r="I16" s="124" t="e">
        <f>(I9*$C15)*I15</f>
        <v>#DIV/0!</v>
      </c>
      <c r="J16" s="124" t="e">
        <f>(J9*$C15)*J15</f>
        <v>#DIV/0!</v>
      </c>
    </row>
    <row r="17" spans="1:10" ht="25.5" x14ac:dyDescent="0.2">
      <c r="A17" s="14" t="s">
        <v>3984</v>
      </c>
      <c r="B17" s="40" t="s">
        <v>3985</v>
      </c>
      <c r="C17" s="125">
        <f>'Series 6400 Input'!G17</f>
        <v>0</v>
      </c>
      <c r="D17" s="49" t="s">
        <v>2202</v>
      </c>
      <c r="E17" s="126">
        <v>0.2</v>
      </c>
      <c r="F17" s="92">
        <v>0</v>
      </c>
      <c r="G17" s="126">
        <v>0.25</v>
      </c>
      <c r="H17" s="92">
        <v>0</v>
      </c>
      <c r="I17" s="128">
        <v>0.55000000000000004</v>
      </c>
      <c r="J17" s="91">
        <v>0.25</v>
      </c>
    </row>
    <row r="18" spans="1:10" x14ac:dyDescent="0.2">
      <c r="A18" s="14"/>
      <c r="B18" s="1095" t="s">
        <v>3979</v>
      </c>
      <c r="C18" s="1096"/>
      <c r="D18" s="123"/>
      <c r="E18" s="124" t="e">
        <f>($E9*$C17)*$E17</f>
        <v>#DIV/0!</v>
      </c>
      <c r="F18" s="124" t="e">
        <f>($F9*$C17)*$F17</f>
        <v>#DIV/0!</v>
      </c>
      <c r="G18" s="124" t="e">
        <f>(G9*$C17)*G17</f>
        <v>#DIV/0!</v>
      </c>
      <c r="H18" s="124" t="e">
        <f>(H9*$C17)*H17</f>
        <v>#DIV/0!</v>
      </c>
      <c r="I18" s="124" t="e">
        <f>(I9*$C17)*I17</f>
        <v>#DIV/0!</v>
      </c>
      <c r="J18" s="124" t="e">
        <f>(J9*$C17)*J17</f>
        <v>#DIV/0!</v>
      </c>
    </row>
    <row r="19" spans="1:10" ht="25.5" x14ac:dyDescent="0.2">
      <c r="A19" s="14" t="s">
        <v>3986</v>
      </c>
      <c r="B19" s="40" t="s">
        <v>3987</v>
      </c>
      <c r="C19" s="125">
        <f>'Series 6400 Input'!G19</f>
        <v>0</v>
      </c>
      <c r="D19" s="49" t="s">
        <v>2202</v>
      </c>
      <c r="E19" s="126">
        <v>0.2</v>
      </c>
      <c r="F19" s="92">
        <v>0</v>
      </c>
      <c r="G19" s="126">
        <v>0.25</v>
      </c>
      <c r="H19" s="92">
        <v>0</v>
      </c>
      <c r="I19" s="128">
        <v>0.55000000000000004</v>
      </c>
      <c r="J19" s="91">
        <v>0.25</v>
      </c>
    </row>
    <row r="20" spans="1:10" x14ac:dyDescent="0.2">
      <c r="A20" s="14"/>
      <c r="B20" s="1095" t="s">
        <v>3979</v>
      </c>
      <c r="C20" s="1096"/>
      <c r="D20" s="123"/>
      <c r="E20" s="124" t="e">
        <f>($E9*$C19)*$E19</f>
        <v>#DIV/0!</v>
      </c>
      <c r="F20" s="124" t="e">
        <f>(F9*$C19)*F19</f>
        <v>#DIV/0!</v>
      </c>
      <c r="G20" s="124" t="e">
        <f>(G9*$C19)*G19</f>
        <v>#DIV/0!</v>
      </c>
      <c r="H20" s="124" t="e">
        <f>(H9*$C19)*H19</f>
        <v>#DIV/0!</v>
      </c>
      <c r="I20" s="124" t="e">
        <f>(I9*$C19)*I19</f>
        <v>#DIV/0!</v>
      </c>
      <c r="J20" s="124" t="e">
        <f>(J9*$C19)*J19</f>
        <v>#DIV/0!</v>
      </c>
    </row>
    <row r="21" spans="1:10" x14ac:dyDescent="0.2">
      <c r="A21" s="14"/>
      <c r="B21" s="40"/>
      <c r="C21" s="40"/>
      <c r="D21" s="48"/>
      <c r="E21" s="115"/>
      <c r="F21" s="51"/>
      <c r="G21" s="127"/>
      <c r="H21" s="51"/>
      <c r="I21" s="127"/>
      <c r="J21" s="48"/>
    </row>
    <row r="22" spans="1:10" ht="12.75" customHeight="1" x14ac:dyDescent="0.2">
      <c r="A22" s="62"/>
      <c r="B22" s="1097" t="s">
        <v>3988</v>
      </c>
      <c r="C22" s="1098"/>
      <c r="D22" s="129"/>
      <c r="E22" s="130" t="e">
        <f t="shared" ref="E22:J22" si="2">E20+E18+E16+E14+E12</f>
        <v>#DIV/0!</v>
      </c>
      <c r="F22" s="130" t="e">
        <f t="shared" si="2"/>
        <v>#DIV/0!</v>
      </c>
      <c r="G22" s="130" t="e">
        <f t="shared" si="2"/>
        <v>#DIV/0!</v>
      </c>
      <c r="H22" s="130" t="e">
        <f t="shared" si="2"/>
        <v>#DIV/0!</v>
      </c>
      <c r="I22" s="130" t="e">
        <f t="shared" si="2"/>
        <v>#DIV/0!</v>
      </c>
      <c r="J22" s="130" t="e">
        <f t="shared" si="2"/>
        <v>#DIV/0!</v>
      </c>
    </row>
    <row r="23" spans="1:10" x14ac:dyDescent="0.2">
      <c r="A23" s="39"/>
      <c r="B23" s="39"/>
      <c r="C23" s="39"/>
      <c r="D23" s="48"/>
      <c r="E23" s="48"/>
      <c r="F23" s="51"/>
      <c r="G23" s="51"/>
      <c r="H23" s="51"/>
      <c r="I23" s="51"/>
      <c r="J23" s="48"/>
    </row>
    <row r="24" spans="1:10" x14ac:dyDescent="0.2">
      <c r="A24" s="55"/>
      <c r="B24" s="65" t="s">
        <v>3989</v>
      </c>
      <c r="C24" s="225" t="s">
        <v>1607</v>
      </c>
      <c r="D24" s="122" t="s">
        <v>3973</v>
      </c>
      <c r="E24" s="122" t="s">
        <v>1606</v>
      </c>
      <c r="F24" s="122"/>
      <c r="G24" s="122"/>
      <c r="H24" s="122"/>
      <c r="I24" s="122"/>
      <c r="J24" s="80" t="s">
        <v>1607</v>
      </c>
    </row>
    <row r="25" spans="1:10" x14ac:dyDescent="0.2">
      <c r="A25" s="14"/>
      <c r="B25" s="41"/>
      <c r="C25" s="41"/>
      <c r="D25" s="48"/>
      <c r="E25" s="48"/>
      <c r="F25" s="51"/>
      <c r="G25" s="51"/>
      <c r="H25" s="51"/>
      <c r="I25" s="51"/>
      <c r="J25" s="48"/>
    </row>
    <row r="26" spans="1:10" ht="38.25" x14ac:dyDescent="0.2">
      <c r="A26" s="25" t="s">
        <v>3990</v>
      </c>
      <c r="B26" s="42" t="s">
        <v>3991</v>
      </c>
      <c r="C26" s="12"/>
      <c r="D26" s="49" t="s">
        <v>2202</v>
      </c>
      <c r="E26" s="131">
        <v>0.03</v>
      </c>
      <c r="F26" s="131">
        <v>0</v>
      </c>
      <c r="G26" s="131">
        <v>0</v>
      </c>
      <c r="H26" s="131">
        <v>0</v>
      </c>
      <c r="I26" s="132">
        <v>0</v>
      </c>
      <c r="J26" s="132">
        <v>0</v>
      </c>
    </row>
    <row r="27" spans="1:10" x14ac:dyDescent="0.2">
      <c r="A27" s="25"/>
      <c r="B27" s="42"/>
      <c r="C27" s="42"/>
      <c r="D27" s="48"/>
      <c r="E27" s="131"/>
      <c r="F27" s="131"/>
      <c r="G27" s="131"/>
      <c r="H27" s="131"/>
      <c r="I27" s="132"/>
      <c r="J27" s="132"/>
    </row>
    <row r="28" spans="1:10" ht="38.25" x14ac:dyDescent="0.2">
      <c r="A28" s="25" t="s">
        <v>3992</v>
      </c>
      <c r="B28" s="42" t="s">
        <v>3993</v>
      </c>
      <c r="C28" s="42"/>
      <c r="D28" s="49" t="s">
        <v>2202</v>
      </c>
      <c r="E28" s="131">
        <v>7.0000000000000007E-2</v>
      </c>
      <c r="F28" s="131">
        <v>0</v>
      </c>
      <c r="G28" s="131">
        <v>0</v>
      </c>
      <c r="H28" s="131">
        <v>0.15</v>
      </c>
      <c r="I28" s="132">
        <v>0.15</v>
      </c>
      <c r="J28" s="133" t="s">
        <v>402</v>
      </c>
    </row>
    <row r="29" spans="1:10" x14ac:dyDescent="0.2">
      <c r="A29" s="25"/>
      <c r="B29" s="42"/>
      <c r="C29" s="42"/>
      <c r="D29" s="48"/>
      <c r="E29" s="131"/>
      <c r="F29" s="131"/>
      <c r="G29" s="131"/>
      <c r="H29" s="131"/>
      <c r="I29" s="132"/>
      <c r="J29" s="132"/>
    </row>
    <row r="30" spans="1:10" ht="25.5" x14ac:dyDescent="0.2">
      <c r="A30" s="25" t="s">
        <v>3994</v>
      </c>
      <c r="B30" s="42" t="s">
        <v>3995</v>
      </c>
      <c r="C30" s="42"/>
      <c r="D30" s="49" t="s">
        <v>2202</v>
      </c>
      <c r="E30" s="131">
        <v>6.3E-2</v>
      </c>
      <c r="F30" s="131">
        <v>0</v>
      </c>
      <c r="G30" s="131">
        <v>0</v>
      </c>
      <c r="H30" s="134" t="s">
        <v>402</v>
      </c>
      <c r="I30" s="132">
        <v>0.1</v>
      </c>
      <c r="J30" s="133" t="s">
        <v>402</v>
      </c>
    </row>
    <row r="31" spans="1:10" x14ac:dyDescent="0.2">
      <c r="A31" s="25"/>
      <c r="B31" s="42"/>
      <c r="C31" s="42"/>
      <c r="D31" s="48"/>
      <c r="E31" s="131"/>
      <c r="F31" s="131"/>
      <c r="G31" s="131"/>
      <c r="H31" s="131"/>
      <c r="I31" s="132"/>
      <c r="J31" s="132"/>
    </row>
    <row r="32" spans="1:10" ht="25.5" x14ac:dyDescent="0.2">
      <c r="A32" s="25" t="s">
        <v>3996</v>
      </c>
      <c r="B32" s="42" t="s">
        <v>3997</v>
      </c>
      <c r="C32" s="42"/>
      <c r="D32" s="49" t="s">
        <v>2202</v>
      </c>
      <c r="E32" s="131">
        <v>5.5E-2</v>
      </c>
      <c r="F32" s="131">
        <v>0</v>
      </c>
      <c r="G32" s="131">
        <v>0</v>
      </c>
      <c r="H32" s="134" t="s">
        <v>402</v>
      </c>
      <c r="I32" s="132">
        <v>0.15</v>
      </c>
      <c r="J32" s="133" t="s">
        <v>402</v>
      </c>
    </row>
    <row r="33" spans="1:10" x14ac:dyDescent="0.2">
      <c r="A33" s="25"/>
      <c r="B33" s="42"/>
      <c r="C33" s="42"/>
      <c r="D33" s="48"/>
      <c r="E33" s="131"/>
      <c r="F33" s="131"/>
      <c r="G33" s="131"/>
      <c r="H33" s="131"/>
      <c r="I33" s="132"/>
      <c r="J33" s="132"/>
    </row>
    <row r="34" spans="1:10" ht="38.25" x14ac:dyDescent="0.2">
      <c r="A34" s="25" t="s">
        <v>3998</v>
      </c>
      <c r="B34" s="42" t="s">
        <v>3999</v>
      </c>
      <c r="C34" s="118">
        <v>1</v>
      </c>
      <c r="D34" s="49" t="s">
        <v>2202</v>
      </c>
      <c r="E34" s="131">
        <v>0.03</v>
      </c>
      <c r="F34" s="131">
        <v>0</v>
      </c>
      <c r="G34" s="131">
        <v>0</v>
      </c>
      <c r="H34" s="131">
        <v>0.15</v>
      </c>
      <c r="I34" s="132">
        <v>0</v>
      </c>
      <c r="J34" s="133" t="s">
        <v>402</v>
      </c>
    </row>
    <row r="35" spans="1:10" x14ac:dyDescent="0.2">
      <c r="A35" s="39"/>
      <c r="B35" s="39"/>
      <c r="C35" s="39"/>
      <c r="D35" s="39"/>
      <c r="E35" s="39"/>
      <c r="F35" s="38"/>
      <c r="G35" s="38"/>
      <c r="H35" s="38"/>
      <c r="I35" s="38"/>
      <c r="J35" s="39"/>
    </row>
    <row r="36" spans="1:10" x14ac:dyDescent="0.2">
      <c r="A36" s="62"/>
      <c r="B36" s="1095" t="s">
        <v>4000</v>
      </c>
      <c r="C36" s="1096"/>
      <c r="D36" s="1096"/>
      <c r="E36" s="1096"/>
      <c r="F36" s="1096"/>
      <c r="G36" s="1096"/>
      <c r="H36" s="1096"/>
      <c r="I36" s="1096"/>
      <c r="J36" s="1099"/>
    </row>
    <row r="38" spans="1:10" x14ac:dyDescent="0.2">
      <c r="B38" t="s">
        <v>4001</v>
      </c>
    </row>
    <row r="40" spans="1:10" x14ac:dyDescent="0.2">
      <c r="D40" s="382"/>
    </row>
  </sheetData>
  <sheetProtection algorithmName="SHA-512" hashValue="AuT0aYLx0O96EpYivJMr4d+UIlqQeTwYDCPFD93Q/fpsjZE54pSxfY7t/XlVJXmtccrvUYfkvBwb4TbZZGPcVQ==" saltValue="3vUNWeGFHDb+LDVseJ/fCA==" spinCount="100000" sheet="1" objects="1" scenarios="1" selectLockedCells="1" selectUnlockedCells="1"/>
  <mergeCells count="9">
    <mergeCell ref="B20:C20"/>
    <mergeCell ref="B22:C22"/>
    <mergeCell ref="B36:J36"/>
    <mergeCell ref="F2:J2"/>
    <mergeCell ref="F3:J3"/>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0836-DB2E-4C73-B03F-BA7575137D8E}">
  <sheetPr codeName="Sheet39">
    <tabColor rgb="FF7030A0"/>
    <pageSetUpPr fitToPage="1"/>
  </sheetPr>
  <dimension ref="A1:I43"/>
  <sheetViews>
    <sheetView zoomScaleNormal="100" workbookViewId="0">
      <selection activeCell="E9" sqref="E9"/>
    </sheetView>
  </sheetViews>
  <sheetFormatPr defaultColWidth="9.140625" defaultRowHeight="12.75" x14ac:dyDescent="0.2"/>
  <cols>
    <col min="1" max="1" width="9.140625" style="557"/>
    <col min="2" max="2" width="54.28515625" style="557" customWidth="1"/>
    <col min="3" max="3" width="20.7109375" style="557" customWidth="1"/>
    <col min="4" max="4" width="21.140625" style="557" customWidth="1"/>
    <col min="5" max="5" width="13.85546875" style="557" customWidth="1"/>
    <col min="6" max="6" width="9.140625" style="557"/>
    <col min="7" max="7" width="20.7109375" style="557" customWidth="1"/>
    <col min="8" max="8" width="21.140625" style="557" customWidth="1"/>
    <col min="9" max="9" width="13.85546875" style="557" customWidth="1"/>
    <col min="10" max="16384" width="9.140625" style="557"/>
  </cols>
  <sheetData>
    <row r="1" spans="1:9" s="294" customFormat="1" ht="15.75" x14ac:dyDescent="0.25">
      <c r="A1" s="939" t="s">
        <v>3969</v>
      </c>
      <c r="B1" s="940"/>
      <c r="C1" s="940"/>
      <c r="G1" s="940"/>
    </row>
    <row r="2" spans="1:9" ht="21" customHeight="1" x14ac:dyDescent="0.2">
      <c r="A2" s="584"/>
      <c r="B2" s="585"/>
      <c r="C2" s="585"/>
      <c r="G2" s="585"/>
    </row>
    <row r="3" spans="1:9" s="651" customFormat="1" ht="27" customHeight="1" x14ac:dyDescent="0.2">
      <c r="A3" s="404" t="s">
        <v>1</v>
      </c>
      <c r="B3" s="405" t="s">
        <v>2</v>
      </c>
      <c r="C3" s="1102" t="s">
        <v>4050</v>
      </c>
      <c r="D3" s="1103"/>
      <c r="E3" s="1104"/>
      <c r="G3" s="1102" t="s">
        <v>4051</v>
      </c>
      <c r="H3" s="1103"/>
      <c r="I3" s="1104"/>
    </row>
    <row r="4" spans="1:9" s="651" customFormat="1" ht="15" x14ac:dyDescent="0.2">
      <c r="A4" s="404"/>
      <c r="B4" s="405"/>
      <c r="C4" s="942"/>
      <c r="D4" s="503"/>
      <c r="E4" s="503"/>
      <c r="G4" s="942"/>
      <c r="H4" s="503"/>
      <c r="I4" s="503"/>
    </row>
    <row r="5" spans="1:9" ht="28.35" customHeight="1" x14ac:dyDescent="0.2">
      <c r="A5" s="629"/>
      <c r="B5" s="629"/>
      <c r="C5" s="945"/>
      <c r="D5" s="843"/>
      <c r="E5" s="843"/>
      <c r="G5" s="945"/>
      <c r="H5" s="843"/>
      <c r="I5" s="843"/>
    </row>
    <row r="6" spans="1:9" s="950" customFormat="1" ht="49.5" customHeight="1" x14ac:dyDescent="0.2">
      <c r="A6" s="344"/>
      <c r="B6" s="947" t="s">
        <v>3971</v>
      </c>
      <c r="C6" s="948" t="s">
        <v>3972</v>
      </c>
      <c r="D6" s="949" t="s">
        <v>3973</v>
      </c>
      <c r="E6" s="949" t="s">
        <v>5</v>
      </c>
      <c r="G6" s="948" t="s">
        <v>3972</v>
      </c>
      <c r="H6" s="949" t="s">
        <v>3973</v>
      </c>
      <c r="I6" s="949" t="s">
        <v>5</v>
      </c>
    </row>
    <row r="7" spans="1:9" s="950" customFormat="1" ht="49.5" customHeight="1" x14ac:dyDescent="0.2">
      <c r="A7" s="344"/>
      <c r="B7" s="947"/>
      <c r="C7" s="948"/>
      <c r="D7" s="949" t="s">
        <v>3974</v>
      </c>
      <c r="E7" s="951">
        <f>'Summary Design'!E15</f>
        <v>57955.520000000004</v>
      </c>
      <c r="G7" s="948"/>
      <c r="H7" s="949" t="s">
        <v>3974</v>
      </c>
      <c r="I7" s="951">
        <f>'Summary Final'!E15</f>
        <v>0</v>
      </c>
    </row>
    <row r="8" spans="1:9" s="950" customFormat="1" ht="49.5" customHeight="1" x14ac:dyDescent="0.2">
      <c r="A8" s="344"/>
      <c r="B8" s="947"/>
      <c r="C8" s="948"/>
      <c r="D8" s="948" t="s">
        <v>3975</v>
      </c>
      <c r="E8" s="980">
        <v>5</v>
      </c>
      <c r="G8" s="948"/>
      <c r="H8" s="948" t="s">
        <v>3975</v>
      </c>
      <c r="I8" s="980"/>
    </row>
    <row r="9" spans="1:9" s="950" customFormat="1" ht="49.5" customHeight="1" x14ac:dyDescent="0.2">
      <c r="A9" s="344"/>
      <c r="B9" s="947"/>
      <c r="C9" s="948"/>
      <c r="D9" s="948" t="s">
        <v>3976</v>
      </c>
      <c r="E9" s="951">
        <f>E7/E8</f>
        <v>11591.104000000001</v>
      </c>
      <c r="G9" s="948"/>
      <c r="H9" s="948" t="s">
        <v>3976</v>
      </c>
      <c r="I9" s="951" t="e">
        <f>I7/I8</f>
        <v>#DIV/0!</v>
      </c>
    </row>
    <row r="10" spans="1:9" x14ac:dyDescent="0.2">
      <c r="A10" s="317"/>
      <c r="B10" s="697"/>
      <c r="C10" s="331" t="s">
        <v>4067</v>
      </c>
      <c r="D10" s="949" t="s">
        <v>3973</v>
      </c>
      <c r="E10" s="949"/>
      <c r="G10" s="331" t="s">
        <v>4067</v>
      </c>
      <c r="H10" s="949" t="s">
        <v>3973</v>
      </c>
      <c r="I10" s="949"/>
    </row>
    <row r="11" spans="1:9" ht="44.25" customHeight="1" x14ac:dyDescent="0.2">
      <c r="A11" s="317" t="s">
        <v>3977</v>
      </c>
      <c r="B11" s="697" t="s">
        <v>3978</v>
      </c>
      <c r="C11" s="979">
        <v>0</v>
      </c>
      <c r="D11" s="856" t="s">
        <v>2202</v>
      </c>
      <c r="E11" s="955">
        <v>0.25</v>
      </c>
      <c r="G11" s="979"/>
      <c r="H11" s="856" t="s">
        <v>2202</v>
      </c>
      <c r="I11" s="955">
        <v>0.25</v>
      </c>
    </row>
    <row r="12" spans="1:9" ht="18.75" customHeight="1" x14ac:dyDescent="0.2">
      <c r="A12" s="317"/>
      <c r="B12" s="1090" t="s">
        <v>3979</v>
      </c>
      <c r="C12" s="1091"/>
      <c r="D12" s="959"/>
      <c r="E12" s="960">
        <f>($E9*$C11)*$E11</f>
        <v>0</v>
      </c>
      <c r="G12" s="972" t="s">
        <v>3979</v>
      </c>
      <c r="H12" s="959"/>
      <c r="I12" s="961" t="e">
        <f>($I9*$G11)*$I11</f>
        <v>#DIV/0!</v>
      </c>
    </row>
    <row r="13" spans="1:9" ht="38.25" x14ac:dyDescent="0.2">
      <c r="A13" s="317" t="s">
        <v>3980</v>
      </c>
      <c r="B13" s="697" t="s">
        <v>3981</v>
      </c>
      <c r="C13" s="979">
        <v>0</v>
      </c>
      <c r="D13" s="856" t="s">
        <v>2202</v>
      </c>
      <c r="E13" s="955">
        <v>0.15</v>
      </c>
      <c r="G13" s="979">
        <v>0</v>
      </c>
      <c r="H13" s="856" t="s">
        <v>2202</v>
      </c>
      <c r="I13" s="955">
        <v>0.15</v>
      </c>
    </row>
    <row r="14" spans="1:9" ht="13.15" customHeight="1" x14ac:dyDescent="0.2">
      <c r="A14" s="317"/>
      <c r="B14" s="1090" t="s">
        <v>3979</v>
      </c>
      <c r="C14" s="1091"/>
      <c r="D14" s="959"/>
      <c r="E14" s="961">
        <f>($E9*$C13)*$E13</f>
        <v>0</v>
      </c>
      <c r="G14" s="972" t="s">
        <v>3979</v>
      </c>
      <c r="H14" s="959"/>
      <c r="I14" s="961" t="e">
        <f>($I9*$G13)*$I13</f>
        <v>#DIV/0!</v>
      </c>
    </row>
    <row r="15" spans="1:9" ht="38.25" x14ac:dyDescent="0.2">
      <c r="A15" s="317" t="s">
        <v>3982</v>
      </c>
      <c r="B15" s="697" t="s">
        <v>3983</v>
      </c>
      <c r="C15" s="979">
        <v>0</v>
      </c>
      <c r="D15" s="856" t="s">
        <v>2202</v>
      </c>
      <c r="E15" s="955">
        <v>0.2</v>
      </c>
      <c r="G15" s="979">
        <v>0</v>
      </c>
      <c r="H15" s="856" t="s">
        <v>2202</v>
      </c>
      <c r="I15" s="955">
        <v>0.2</v>
      </c>
    </row>
    <row r="16" spans="1:9" ht="13.15" customHeight="1" x14ac:dyDescent="0.2">
      <c r="A16" s="317"/>
      <c r="B16" s="1090" t="s">
        <v>3979</v>
      </c>
      <c r="C16" s="1091"/>
      <c r="D16" s="959"/>
      <c r="E16" s="961">
        <f>($E9*$C15)*$E15</f>
        <v>0</v>
      </c>
      <c r="G16" s="972" t="s">
        <v>3979</v>
      </c>
      <c r="H16" s="959"/>
      <c r="I16" s="961" t="e">
        <f>($I9*$G15)*$I15</f>
        <v>#DIV/0!</v>
      </c>
    </row>
    <row r="17" spans="1:9" ht="25.5" x14ac:dyDescent="0.2">
      <c r="A17" s="317" t="s">
        <v>3984</v>
      </c>
      <c r="B17" s="697" t="s">
        <v>3985</v>
      </c>
      <c r="C17" s="979">
        <v>0</v>
      </c>
      <c r="D17" s="856" t="s">
        <v>2202</v>
      </c>
      <c r="E17" s="955">
        <v>0.2</v>
      </c>
      <c r="G17" s="979">
        <v>0</v>
      </c>
      <c r="H17" s="856" t="s">
        <v>2202</v>
      </c>
      <c r="I17" s="955">
        <v>0.2</v>
      </c>
    </row>
    <row r="18" spans="1:9" ht="13.15" customHeight="1" x14ac:dyDescent="0.2">
      <c r="A18" s="317"/>
      <c r="B18" s="1090" t="s">
        <v>3979</v>
      </c>
      <c r="C18" s="1091"/>
      <c r="D18" s="959"/>
      <c r="E18" s="961">
        <f>($E9*$C17)*$E17</f>
        <v>0</v>
      </c>
      <c r="G18" s="972" t="s">
        <v>3979</v>
      </c>
      <c r="H18" s="959"/>
      <c r="I18" s="961" t="e">
        <f>($I9*$G17)*$I17</f>
        <v>#DIV/0!</v>
      </c>
    </row>
    <row r="19" spans="1:9" ht="25.5" x14ac:dyDescent="0.2">
      <c r="A19" s="317" t="s">
        <v>3986</v>
      </c>
      <c r="B19" s="697" t="s">
        <v>3987</v>
      </c>
      <c r="C19" s="979">
        <v>0</v>
      </c>
      <c r="D19" s="856" t="s">
        <v>2202</v>
      </c>
      <c r="E19" s="955">
        <v>0.2</v>
      </c>
      <c r="G19" s="979">
        <v>0</v>
      </c>
      <c r="H19" s="856" t="s">
        <v>2202</v>
      </c>
      <c r="I19" s="955">
        <v>0.2</v>
      </c>
    </row>
    <row r="20" spans="1:9" ht="13.15" customHeight="1" x14ac:dyDescent="0.2">
      <c r="A20" s="317"/>
      <c r="B20" s="1090" t="s">
        <v>3979</v>
      </c>
      <c r="C20" s="1091"/>
      <c r="D20" s="959"/>
      <c r="E20" s="961">
        <f>($E9*$C19)*$E19</f>
        <v>0</v>
      </c>
      <c r="G20" s="972" t="s">
        <v>3979</v>
      </c>
      <c r="H20" s="959"/>
      <c r="I20" s="961" t="e">
        <f>($I9*$G19)*$I19</f>
        <v>#DIV/0!</v>
      </c>
    </row>
    <row r="21" spans="1:9" x14ac:dyDescent="0.2">
      <c r="A21" s="317"/>
      <c r="B21" s="697"/>
      <c r="C21" s="697"/>
      <c r="D21" s="843"/>
      <c r="E21" s="850"/>
      <c r="G21" s="697"/>
      <c r="H21" s="843"/>
      <c r="I21" s="850"/>
    </row>
    <row r="22" spans="1:9" ht="12.75" customHeight="1" x14ac:dyDescent="0.2">
      <c r="A22" s="789"/>
      <c r="B22" s="1093" t="s">
        <v>3988</v>
      </c>
      <c r="C22" s="1094"/>
      <c r="D22" s="963"/>
      <c r="E22" s="964">
        <f t="shared" ref="E22" si="0">E20+E18+E16+E14+E12</f>
        <v>0</v>
      </c>
      <c r="H22" s="963"/>
      <c r="I22" s="964" t="e">
        <f t="shared" ref="I22" si="1">I20+I18+I16+I14+I12</f>
        <v>#DIV/0!</v>
      </c>
    </row>
    <row r="23" spans="1:9" x14ac:dyDescent="0.2">
      <c r="A23" s="629"/>
      <c r="B23" s="629"/>
      <c r="C23" s="629"/>
      <c r="D23" s="843"/>
      <c r="E23" s="843"/>
      <c r="G23" s="629"/>
      <c r="H23" s="843"/>
      <c r="I23" s="843"/>
    </row>
    <row r="24" spans="1:9" x14ac:dyDescent="0.2">
      <c r="A24" s="344"/>
      <c r="B24" s="947" t="s">
        <v>3989</v>
      </c>
      <c r="C24" s="965" t="s">
        <v>1607</v>
      </c>
      <c r="D24" s="949" t="s">
        <v>3973</v>
      </c>
      <c r="E24" s="949" t="s">
        <v>1606</v>
      </c>
      <c r="G24" s="965" t="s">
        <v>1607</v>
      </c>
      <c r="H24" s="949" t="s">
        <v>3973</v>
      </c>
      <c r="I24" s="949" t="s">
        <v>1606</v>
      </c>
    </row>
    <row r="25" spans="1:9" x14ac:dyDescent="0.2">
      <c r="A25" s="317"/>
      <c r="B25" s="966"/>
      <c r="C25" s="966"/>
      <c r="D25" s="843"/>
      <c r="E25" s="843"/>
      <c r="G25" s="966"/>
      <c r="H25" s="843"/>
      <c r="I25" s="843"/>
    </row>
    <row r="26" spans="1:9" ht="38.25" hidden="1" x14ac:dyDescent="0.2">
      <c r="A26" s="973" t="s">
        <v>3990</v>
      </c>
      <c r="B26" s="974" t="s">
        <v>3991</v>
      </c>
      <c r="C26" s="975"/>
      <c r="D26" s="976" t="s">
        <v>2202</v>
      </c>
      <c r="E26" s="977">
        <v>0.03</v>
      </c>
      <c r="G26" s="975"/>
      <c r="H26" s="976" t="s">
        <v>2202</v>
      </c>
      <c r="I26" s="977">
        <v>0.03</v>
      </c>
    </row>
    <row r="27" spans="1:9" hidden="1" x14ac:dyDescent="0.2">
      <c r="A27" s="345"/>
      <c r="B27" s="786"/>
      <c r="C27" s="786"/>
      <c r="D27" s="843"/>
      <c r="E27" s="967"/>
      <c r="G27" s="786"/>
      <c r="H27" s="843"/>
      <c r="I27" s="967"/>
    </row>
    <row r="28" spans="1:9" ht="38.25" hidden="1" x14ac:dyDescent="0.2">
      <c r="A28" s="973" t="s">
        <v>3992</v>
      </c>
      <c r="B28" s="974" t="s">
        <v>3993</v>
      </c>
      <c r="C28" s="974"/>
      <c r="D28" s="976" t="s">
        <v>2202</v>
      </c>
      <c r="E28" s="977">
        <v>7.0000000000000007E-2</v>
      </c>
      <c r="G28" s="974"/>
      <c r="H28" s="976" t="s">
        <v>2202</v>
      </c>
      <c r="I28" s="977">
        <v>7.0000000000000007E-2</v>
      </c>
    </row>
    <row r="29" spans="1:9" hidden="1" x14ac:dyDescent="0.2">
      <c r="A29" s="345"/>
      <c r="B29" s="786"/>
      <c r="C29" s="786"/>
      <c r="D29" s="843"/>
      <c r="E29" s="967"/>
      <c r="G29" s="786"/>
      <c r="H29" s="843"/>
      <c r="I29" s="967"/>
    </row>
    <row r="30" spans="1:9" ht="25.5" hidden="1" x14ac:dyDescent="0.2">
      <c r="A30" s="973" t="s">
        <v>3994</v>
      </c>
      <c r="B30" s="974" t="s">
        <v>3995</v>
      </c>
      <c r="C30" s="974"/>
      <c r="D30" s="976" t="s">
        <v>2202</v>
      </c>
      <c r="E30" s="977">
        <v>6.3E-2</v>
      </c>
      <c r="G30" s="974"/>
      <c r="H30" s="976" t="s">
        <v>2202</v>
      </c>
      <c r="I30" s="977">
        <v>6.3E-2</v>
      </c>
    </row>
    <row r="31" spans="1:9" hidden="1" x14ac:dyDescent="0.2">
      <c r="A31" s="345"/>
      <c r="B31" s="786"/>
      <c r="C31" s="786"/>
      <c r="D31" s="843"/>
      <c r="E31" s="967"/>
      <c r="G31" s="786"/>
      <c r="H31" s="843"/>
      <c r="I31" s="967"/>
    </row>
    <row r="32" spans="1:9" ht="25.5" hidden="1" x14ac:dyDescent="0.2">
      <c r="A32" s="973" t="s">
        <v>3996</v>
      </c>
      <c r="B32" s="974" t="s">
        <v>3997</v>
      </c>
      <c r="C32" s="974"/>
      <c r="D32" s="976" t="s">
        <v>2202</v>
      </c>
      <c r="E32" s="977">
        <v>5.5E-2</v>
      </c>
      <c r="G32" s="974"/>
      <c r="H32" s="976" t="s">
        <v>2202</v>
      </c>
      <c r="I32" s="977">
        <v>5.5E-2</v>
      </c>
    </row>
    <row r="33" spans="1:9" hidden="1" x14ac:dyDescent="0.2">
      <c r="A33" s="345"/>
      <c r="B33" s="786"/>
      <c r="C33" s="786"/>
      <c r="D33" s="843"/>
      <c r="E33" s="967"/>
      <c r="G33" s="786"/>
      <c r="H33" s="843"/>
      <c r="I33" s="967"/>
    </row>
    <row r="34" spans="1:9" ht="38.25" x14ac:dyDescent="0.2">
      <c r="A34" s="345" t="s">
        <v>3998</v>
      </c>
      <c r="B34" s="786" t="s">
        <v>3999</v>
      </c>
      <c r="C34" s="851">
        <v>1</v>
      </c>
      <c r="D34" s="856" t="s">
        <v>2202</v>
      </c>
      <c r="E34" s="967">
        <v>0.03</v>
      </c>
      <c r="G34" s="851">
        <v>1</v>
      </c>
      <c r="H34" s="856" t="s">
        <v>2202</v>
      </c>
      <c r="I34" s="967">
        <v>0.03</v>
      </c>
    </row>
    <row r="35" spans="1:9" x14ac:dyDescent="0.2">
      <c r="A35" s="629"/>
      <c r="B35" s="629"/>
      <c r="C35" s="629"/>
      <c r="D35" s="629"/>
      <c r="E35" s="629"/>
      <c r="G35" s="629"/>
      <c r="H35" s="629"/>
      <c r="I35" s="629"/>
    </row>
    <row r="36" spans="1:9" ht="13.15" customHeight="1" x14ac:dyDescent="0.2">
      <c r="A36" s="789"/>
      <c r="B36" s="978" t="s">
        <v>4000</v>
      </c>
      <c r="C36" s="959"/>
      <c r="D36" s="959"/>
      <c r="E36" s="959"/>
      <c r="G36" s="959"/>
      <c r="H36" s="959"/>
      <c r="I36" s="959"/>
    </row>
    <row r="40" spans="1:9" x14ac:dyDescent="0.2">
      <c r="D40" s="971"/>
      <c r="H40" s="971"/>
    </row>
    <row r="43" spans="1:9" x14ac:dyDescent="0.2">
      <c r="E43" s="985"/>
    </row>
  </sheetData>
  <mergeCells count="8">
    <mergeCell ref="C3:E3"/>
    <mergeCell ref="G3:I3"/>
    <mergeCell ref="B20:C20"/>
    <mergeCell ref="B22:C22"/>
    <mergeCell ref="B12:C12"/>
    <mergeCell ref="B14:C14"/>
    <mergeCell ref="B16:C16"/>
    <mergeCell ref="B18:C18"/>
  </mergeCells>
  <pageMargins left="0.70866141732283472" right="0.70866141732283472" top="0.74803149606299213" bottom="0.74803149606299213" header="0.31496062992125984" footer="0.31496062992125984"/>
  <pageSetup paperSize="9"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B355-E9EF-4546-B6E1-B64974FF2621}">
  <sheetPr codeName="Sheet16">
    <tabColor rgb="FF00B050"/>
    <pageSetUpPr fitToPage="1"/>
  </sheetPr>
  <dimension ref="A1:O35"/>
  <sheetViews>
    <sheetView zoomScale="70" zoomScaleNormal="70" zoomScaleSheetLayoutView="75" workbookViewId="0">
      <selection activeCell="E28" sqref="E28"/>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Design'!$F442</f>
        <v>2131.5</v>
      </c>
      <c r="F4" s="200">
        <f>'Series 100 Design'!H442</f>
        <v>3790</v>
      </c>
      <c r="G4" s="199">
        <f>'Series 100 Design'!J442</f>
        <v>2519.66</v>
      </c>
      <c r="H4" s="200">
        <f>'Series 100 Design'!L442</f>
        <v>1500</v>
      </c>
      <c r="I4" s="199">
        <f>'Series 100 Design'!N442</f>
        <v>3603</v>
      </c>
      <c r="J4" s="200">
        <f>'Series 100 Design'!P442</f>
        <v>2914.5</v>
      </c>
    </row>
    <row r="5" spans="1:15" ht="15" x14ac:dyDescent="0.2">
      <c r="A5" s="95"/>
      <c r="B5" s="97" t="s">
        <v>380</v>
      </c>
      <c r="C5" s="97"/>
      <c r="D5" s="96"/>
      <c r="E5" s="199">
        <f>'Series 200 Design'!H764</f>
        <v>300</v>
      </c>
      <c r="F5" s="200" t="str">
        <f>'Series 200 Design'!L764</f>
        <v>No Offer</v>
      </c>
      <c r="G5" s="199">
        <f>'Series 200 Design'!P764</f>
        <v>0.13300000000000001</v>
      </c>
      <c r="H5" s="200" t="str">
        <f>'Series 200 Design'!T764</f>
        <v>No Offer</v>
      </c>
      <c r="I5" s="199">
        <f>'Series 200 Design'!X764</f>
        <v>240</v>
      </c>
      <c r="J5" s="200">
        <f>'Series 200 Design'!AB764</f>
        <v>150</v>
      </c>
    </row>
    <row r="6" spans="1:15" ht="15" x14ac:dyDescent="0.25">
      <c r="A6" s="95"/>
      <c r="B6" s="98" t="s">
        <v>1029</v>
      </c>
      <c r="C6" s="98"/>
      <c r="D6" s="96"/>
      <c r="E6" s="199">
        <f>'Series 300 Design'!$H79</f>
        <v>0</v>
      </c>
      <c r="F6" s="200">
        <f>'Series 300 Design'!$L79</f>
        <v>0</v>
      </c>
      <c r="G6" s="199">
        <f>'Series 300 Design'!P79</f>
        <v>0</v>
      </c>
      <c r="H6" s="200">
        <f>'Series 300 Design'!T79</f>
        <v>0</v>
      </c>
      <c r="I6" s="199">
        <f>'Series 300 Design'!X79</f>
        <v>0</v>
      </c>
      <c r="J6" s="200">
        <f>'Series 300 Design'!AB79</f>
        <v>0</v>
      </c>
    </row>
    <row r="7" spans="1:15" ht="15" x14ac:dyDescent="0.2">
      <c r="A7" s="95"/>
      <c r="B7" s="97" t="s">
        <v>4005</v>
      </c>
      <c r="C7" s="97"/>
      <c r="D7" s="96"/>
      <c r="E7" s="199">
        <f>'Series 400 Design'!$H63</f>
        <v>0</v>
      </c>
      <c r="F7" s="200">
        <f>'Series 400 Design'!$L63</f>
        <v>0</v>
      </c>
      <c r="G7" s="199">
        <f>'Series 400 Design'!$P63</f>
        <v>0</v>
      </c>
      <c r="H7" s="200">
        <f>'Series 400 Design'!$T63</f>
        <v>0</v>
      </c>
      <c r="I7" s="199">
        <f>'Series 400 Design'!$X63</f>
        <v>0</v>
      </c>
      <c r="J7" s="200">
        <f>'Series 400 Design'!$AB63</f>
        <v>0</v>
      </c>
    </row>
    <row r="8" spans="1:15" ht="15" x14ac:dyDescent="0.2">
      <c r="A8" s="95"/>
      <c r="B8" s="97" t="s">
        <v>4006</v>
      </c>
      <c r="C8" s="97"/>
      <c r="D8" s="96"/>
      <c r="E8" s="199">
        <f>'Series 500 Design'!H526</f>
        <v>4555.1099999999997</v>
      </c>
      <c r="F8" s="200">
        <f>'Series 500 Design'!L526</f>
        <v>2520</v>
      </c>
      <c r="G8" s="199">
        <f>'Series 500 Design'!P526</f>
        <v>4872.7</v>
      </c>
      <c r="H8" s="200">
        <f>'Series 500 Design'!T526</f>
        <v>1750</v>
      </c>
      <c r="I8" s="199">
        <f>'Series 500 Design'!X526</f>
        <v>4170.74</v>
      </c>
      <c r="J8" s="200">
        <f>'Series 500 Design'!AB526</f>
        <v>5530</v>
      </c>
    </row>
    <row r="9" spans="1:15" ht="15" x14ac:dyDescent="0.2">
      <c r="A9" s="95"/>
      <c r="B9" s="97" t="s">
        <v>4007</v>
      </c>
      <c r="C9" s="97"/>
      <c r="D9" s="96"/>
      <c r="E9" s="199">
        <f>'Series 600 Design'!H159</f>
        <v>0</v>
      </c>
      <c r="F9" s="200">
        <f>'Series 600 Design'!L159</f>
        <v>0</v>
      </c>
      <c r="G9" s="199">
        <f>'Series 600 Design'!P159</f>
        <v>0</v>
      </c>
      <c r="H9" s="200">
        <f>'Series 600 Design'!T159</f>
        <v>0</v>
      </c>
      <c r="I9" s="199">
        <f>'Series 600 Design'!X159</f>
        <v>0</v>
      </c>
      <c r="J9" s="200">
        <f>'Series 600 Design'!AB159</f>
        <v>0</v>
      </c>
    </row>
    <row r="10" spans="1:15" ht="15" x14ac:dyDescent="0.2">
      <c r="A10" s="95"/>
      <c r="B10" s="97" t="s">
        <v>1774</v>
      </c>
      <c r="C10" s="97"/>
      <c r="D10" s="97"/>
      <c r="E10" s="199">
        <f>'Series 700 Design'!H483</f>
        <v>48637.310000000005</v>
      </c>
      <c r="F10" s="200">
        <f>'Series 700 Design'!L483</f>
        <v>59667</v>
      </c>
      <c r="G10" s="199">
        <f>'Series 700 Design'!P483</f>
        <v>70480.149999999994</v>
      </c>
      <c r="H10" s="200">
        <f>'Series 700 Design'!T483</f>
        <v>37320.5</v>
      </c>
      <c r="I10" s="199">
        <f>'Series 700 Design'!X483</f>
        <v>42554.15</v>
      </c>
      <c r="J10" s="200">
        <f>'Series 700 Design'!AB483</f>
        <v>5530</v>
      </c>
    </row>
    <row r="11" spans="1:15" ht="15" x14ac:dyDescent="0.2">
      <c r="A11" s="95"/>
      <c r="B11" s="97" t="s">
        <v>4055</v>
      </c>
      <c r="C11" s="97"/>
      <c r="D11" s="97"/>
      <c r="E11" s="199">
        <f>'Series 1100 Design'!H848</f>
        <v>0</v>
      </c>
      <c r="F11" s="200">
        <f>'Series 1100 Design'!L848</f>
        <v>0</v>
      </c>
      <c r="G11" s="199">
        <f>'Series 1100 Design'!P848</f>
        <v>0</v>
      </c>
      <c r="H11" s="200">
        <f>'Series 1100 Design'!T848</f>
        <v>0</v>
      </c>
      <c r="I11" s="199">
        <f>'Series 1100 Design'!L848</f>
        <v>0</v>
      </c>
      <c r="J11" s="200">
        <f>'Series 1100 Design'!AB848</f>
        <v>0</v>
      </c>
    </row>
    <row r="12" spans="1:15" ht="15" x14ac:dyDescent="0.2">
      <c r="A12" s="95"/>
      <c r="B12" s="97" t="s">
        <v>4008</v>
      </c>
      <c r="C12" s="97"/>
      <c r="D12" s="97"/>
      <c r="E12" s="199">
        <f>'Series 1200 Design'!H774</f>
        <v>684</v>
      </c>
      <c r="F12" s="200">
        <f>'Series 1200 Design'!L774</f>
        <v>400</v>
      </c>
      <c r="G12" s="199" t="str">
        <f>'Series 1200 Design'!P774</f>
        <v>No Offer</v>
      </c>
      <c r="H12" s="200">
        <f>'Series 1200 Design'!T774</f>
        <v>254</v>
      </c>
      <c r="I12" s="199">
        <f>'Series 1200 Design'!X774</f>
        <v>176</v>
      </c>
      <c r="J12" s="200" t="str">
        <f>'Series 1200 Design'!AB774</f>
        <v>No Offer</v>
      </c>
    </row>
    <row r="13" spans="1:15" ht="30" x14ac:dyDescent="0.2">
      <c r="A13" s="95"/>
      <c r="B13" s="97" t="s">
        <v>3464</v>
      </c>
      <c r="C13" s="97"/>
      <c r="D13" s="97"/>
      <c r="E13" s="199">
        <f>'Series 2700 Design'!H521</f>
        <v>1647.6000000000001</v>
      </c>
      <c r="F13" s="200">
        <f>'Series 2700 Design'!L521</f>
        <v>360</v>
      </c>
      <c r="G13" s="199">
        <f>'Series 2700 Design'!P521</f>
        <v>1202.28</v>
      </c>
      <c r="H13" s="200">
        <f>'Series 2700 Design'!T521</f>
        <v>600</v>
      </c>
      <c r="I13" s="199">
        <f>'Series 2700 Design'!X521</f>
        <v>1991.3999999999999</v>
      </c>
      <c r="J13" s="200">
        <f>'Series 2700 Design'!AB521</f>
        <v>720</v>
      </c>
    </row>
    <row r="14" spans="1:15" ht="15" customHeight="1" x14ac:dyDescent="0.2">
      <c r="A14" s="99"/>
      <c r="B14" s="97" t="s">
        <v>3938</v>
      </c>
      <c r="C14" s="100"/>
      <c r="D14" s="100"/>
      <c r="E14" s="199">
        <f>'Series 3000 Design'!H37</f>
        <v>0</v>
      </c>
      <c r="F14" s="200">
        <f>'Series 3000 Design'!L37</f>
        <v>0</v>
      </c>
      <c r="G14" s="199">
        <f>'Series 3000 Design'!P37</f>
        <v>0</v>
      </c>
      <c r="H14" s="200">
        <f>'Series 3000 Design'!T37</f>
        <v>0</v>
      </c>
      <c r="I14" s="199">
        <f>'Series 3000 Design'!X37</f>
        <v>0</v>
      </c>
      <c r="J14" s="200">
        <f>'Series 3000 Design'!AB37</f>
        <v>0</v>
      </c>
    </row>
    <row r="15" spans="1:15" ht="15" x14ac:dyDescent="0.25">
      <c r="A15" s="101"/>
      <c r="B15" s="102" t="s">
        <v>4009</v>
      </c>
      <c r="C15" s="103"/>
      <c r="D15" s="103"/>
      <c r="E15" s="201">
        <f>IF(COUNTIF(E4:E14,"No Offer"),"No Offer",SUM(E4:E14))</f>
        <v>57955.520000000004</v>
      </c>
      <c r="F15" s="201" t="str">
        <f t="shared" ref="F15:J15" si="0">IF(COUNTIF(F4:F14,"No Offer"),"No Offer",SUM(F4:F14))</f>
        <v>No Offer</v>
      </c>
      <c r="G15" s="201" t="str">
        <f t="shared" si="0"/>
        <v>No Offer</v>
      </c>
      <c r="H15" s="201" t="str">
        <f t="shared" si="0"/>
        <v>No Offer</v>
      </c>
      <c r="I15" s="201">
        <f t="shared" si="0"/>
        <v>52735.29</v>
      </c>
      <c r="J15" s="201" t="str">
        <f t="shared" si="0"/>
        <v>No Offer</v>
      </c>
    </row>
    <row r="16" spans="1:15" ht="15.75" thickBot="1" x14ac:dyDescent="0.3">
      <c r="A16" s="73"/>
      <c r="B16" s="74" t="s">
        <v>4010</v>
      </c>
      <c r="C16" s="74"/>
      <c r="D16" s="202"/>
      <c r="E16" s="203">
        <f>IFERROR('Series 6400 Design'!E22,"No Offer")</f>
        <v>0</v>
      </c>
      <c r="F16" s="203" t="str">
        <f>IFERROR('Series 6400 Design'!F22,"No Offer")</f>
        <v>No Offer</v>
      </c>
      <c r="G16" s="203" t="str">
        <f>IFERROR('Series 6400 Design'!G22,"No Offer")</f>
        <v>No Offer</v>
      </c>
      <c r="H16" s="203" t="str">
        <f>IFERROR('Series 6400 Design'!H22,"No Offer")</f>
        <v>No Offer</v>
      </c>
      <c r="I16" s="203">
        <f>IFERROR('Series 6400 Design'!I22,"No Offer")</f>
        <v>0</v>
      </c>
      <c r="J16" s="203" t="str">
        <f>IFERROR('Series 6400 Design'!J22,"No Offer")</f>
        <v>No Offer</v>
      </c>
      <c r="K16" s="104"/>
      <c r="L16" s="104"/>
      <c r="M16" s="104"/>
      <c r="N16" s="104"/>
      <c r="O16" s="104"/>
    </row>
    <row r="17" spans="1:15" ht="15" x14ac:dyDescent="0.25">
      <c r="A17" s="75"/>
      <c r="C17" s="76"/>
      <c r="D17" s="204"/>
      <c r="E17" s="205"/>
      <c r="F17" s="99"/>
      <c r="G17" s="100"/>
      <c r="H17" s="100"/>
      <c r="I17" s="100"/>
      <c r="J17" s="206"/>
      <c r="K17" s="104"/>
      <c r="L17" s="104"/>
      <c r="M17" s="104"/>
      <c r="N17" s="104"/>
      <c r="O17" s="104"/>
    </row>
    <row r="18" spans="1:15" ht="15" x14ac:dyDescent="0.25">
      <c r="A18" s="75"/>
      <c r="B18" s="76" t="s">
        <v>4011</v>
      </c>
      <c r="C18" s="140"/>
      <c r="D18" s="204"/>
      <c r="E18" s="207"/>
      <c r="F18" s="99"/>
      <c r="G18" s="100"/>
      <c r="H18" s="100"/>
      <c r="I18" s="100"/>
      <c r="J18" s="206"/>
      <c r="K18" s="104"/>
      <c r="L18" s="104"/>
      <c r="M18" s="104"/>
      <c r="N18" s="104"/>
      <c r="O18" s="104"/>
    </row>
    <row r="19" spans="1:15" ht="26.25" hidden="1" x14ac:dyDescent="0.25">
      <c r="A19" s="1105" t="s">
        <v>4013</v>
      </c>
      <c r="B19" s="42" t="s">
        <v>3995</v>
      </c>
      <c r="C19" s="141"/>
      <c r="D19" s="56" t="s">
        <v>4014</v>
      </c>
      <c r="E19" s="208" t="str">
        <f>IF(ISBLANK($C19),"",(IF($C19=1,((E15*'Series 6400 Design'!E30)+E15),"")))</f>
        <v/>
      </c>
      <c r="F19" s="208" t="str">
        <f>IF(ISBLANK($C19),"",(IF($C19=1,((F15*'Series 6400 Design'!F30)+F15),"")))</f>
        <v/>
      </c>
      <c r="G19" s="208" t="str">
        <f>IF(ISBLANK($C19),"",(IF($C19=1,((G15*'Series 6400 Design'!G30)+G15),"")))</f>
        <v/>
      </c>
      <c r="H19" s="208" t="str">
        <f>IF(ISBLANK($C19),"",(IF($C19=1,"No offer","")))</f>
        <v/>
      </c>
      <c r="I19" s="208" t="str">
        <f>IF(ISBLANK($C19),"",(IF($C19=1,((I15*'Series 6400 Design'!I30)+I15),"")))</f>
        <v/>
      </c>
      <c r="J19" s="208" t="str">
        <f>IF(ISBLANK($C19),"",(IF($C19=1,"No offer","")))</f>
        <v/>
      </c>
    </row>
    <row r="20" spans="1:15" ht="26.25" hidden="1" x14ac:dyDescent="0.25">
      <c r="A20" s="1105"/>
      <c r="B20" s="42" t="s">
        <v>3997</v>
      </c>
      <c r="C20" s="141"/>
      <c r="D20" s="56" t="s">
        <v>4014</v>
      </c>
      <c r="E20" s="208" t="str">
        <f>IF(ISBLANK($C20),"",(IF($C20=1,((E15*'Series 6400 Design'!E32)+E15),"")))</f>
        <v/>
      </c>
      <c r="F20" s="208" t="str">
        <f>IF(ISBLANK($C20),"",(IF($C20=1,((F15*'Series 6400 Design'!F32)+F15),"")))</f>
        <v/>
      </c>
      <c r="G20" s="208" t="str">
        <f>IF(ISBLANK($C20),"",(IF($C20=1,((G15*'Series 6400 Design'!G32)+G15),"")))</f>
        <v/>
      </c>
      <c r="H20" s="208" t="str">
        <f>IF(ISBLANK($C20),"",(IF($C20=1,"No offer","")))</f>
        <v/>
      </c>
      <c r="I20" s="208" t="str">
        <f>IF(ISBLANK($C20),"",(IF($C20=1,((I15*'Series 6400 Design'!I32)+I15),"")))</f>
        <v/>
      </c>
      <c r="J20" s="208" t="str">
        <f>IF(ISBLANK($C20),"",(IF($C20=1,"No offer","")))</f>
        <v/>
      </c>
    </row>
    <row r="21" spans="1:15" ht="26.25" x14ac:dyDescent="0.25">
      <c r="A21" s="105" t="s">
        <v>4015</v>
      </c>
      <c r="B21" s="42" t="s">
        <v>4068</v>
      </c>
      <c r="C21" s="141">
        <v>1</v>
      </c>
      <c r="D21" s="56" t="s">
        <v>4014</v>
      </c>
      <c r="E21" s="208">
        <f>IF($C21=1,IF(E15="No Offer", "No Offer",E15*'Series 6400 Design'!E34),"")</f>
        <v>1738.6656</v>
      </c>
      <c r="F21" s="208" t="str">
        <f>IF($C21=1,IF(F15="No Offer", "No Offer",F15*'Series 6400 Design'!F34),"")</f>
        <v>No Offer</v>
      </c>
      <c r="G21" s="208" t="str">
        <f>IF($C21=1,IF(G15="No Offer", "No Offer",G15*'Series 6400 Design'!G34),"")</f>
        <v>No Offer</v>
      </c>
      <c r="H21" s="208" t="str">
        <f>IF($C21=1,IF(H15="No Offer", "No Offer",H15*'Series 6400 Design'!H34),"")</f>
        <v>No Offer</v>
      </c>
      <c r="I21" s="208">
        <f>IF($C21=1,IF(I15="No Offer", "No Offer",I15*'Series 6400 Design'!I34),"")</f>
        <v>0</v>
      </c>
      <c r="J21" s="208" t="str">
        <f>IF($C21=1,IF(J15="No Offer", "No Offer",J15*'Series 6400 Design'!J34),"")</f>
        <v>No Offer</v>
      </c>
    </row>
    <row r="22" spans="1:15" ht="26.25" hidden="1" x14ac:dyDescent="0.25">
      <c r="A22" s="1106" t="s">
        <v>4016</v>
      </c>
      <c r="B22" s="42" t="s">
        <v>4017</v>
      </c>
      <c r="C22" s="142"/>
      <c r="D22" s="56" t="s">
        <v>4014</v>
      </c>
      <c r="E22" s="208" t="str">
        <f>IF(ISBLANK($C22),"",(IF($C22=1,((E15*'Series 6400 Design'!E26)+E15),"")))</f>
        <v/>
      </c>
      <c r="F22" s="208" t="str">
        <f>IFERROR(IF(ISBLANK($C22),"",(IF($C22=1,((F15*'Series 6400 Design'!F26)+F15),""))),"No Offer")</f>
        <v/>
      </c>
      <c r="G22" s="208" t="str">
        <f>IFERROR(IF(ISBLANK($C22),"",(IF($C22=1,((G15*'Series 6400 Design'!G26)+G15),""))),"No Offer")</f>
        <v/>
      </c>
      <c r="H22" s="208" t="str">
        <f>IFERROR(IF(ISBLANK($C22),"",(IF($C22=1,((H15*'Series 6400 Design'!H23)+H15),""))),"No Offer")</f>
        <v/>
      </c>
      <c r="I22" s="208" t="str">
        <f>IFERROR(IF(ISBLANK($C22),"",(IF($C22=1,((I15*'Series 6400 Design'!I26)+I15),""))),"No Offer")</f>
        <v/>
      </c>
      <c r="J22" s="208" t="str">
        <f>IFERROR(IF(ISBLANK($C22),"",(IF($C22=1,((J15*'Series 6400 Design'!J26)+J15),""))),"No Offer")</f>
        <v/>
      </c>
    </row>
    <row r="23" spans="1:15" ht="15" hidden="1" x14ac:dyDescent="0.25">
      <c r="A23" s="1106"/>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Summary!E25</f>
        <v>0.12</v>
      </c>
      <c r="F26" s="5"/>
    </row>
    <row r="27" spans="1:15" customFormat="1" ht="15" x14ac:dyDescent="0.25">
      <c r="A27" s="4"/>
      <c r="B27" s="52" t="s">
        <v>4022</v>
      </c>
      <c r="C27" s="137"/>
      <c r="D27" s="137">
        <v>44835</v>
      </c>
      <c r="E27" s="212">
        <f>Summary!E26</f>
        <v>0.12478</v>
      </c>
      <c r="F27" s="5"/>
    </row>
    <row r="28" spans="1:15" customFormat="1" ht="15" x14ac:dyDescent="0.25">
      <c r="A28" s="4"/>
      <c r="B28" s="52" t="s">
        <v>4023</v>
      </c>
      <c r="C28" s="4"/>
      <c r="D28" s="4"/>
      <c r="E28" s="213">
        <f>'Series 700 Design'!H481+'Series 1100 Design'!H846</f>
        <v>5479.7471999999998</v>
      </c>
      <c r="F28" s="213">
        <f>'Series 1100 Design'!L846+'Series 700 Design'!L481</f>
        <v>7470.24</v>
      </c>
      <c r="G28" s="213">
        <f>'Series 700 Design'!P481+'Series 1100 Design'!P846</f>
        <v>9481.2779999999984</v>
      </c>
      <c r="H28" s="213">
        <f>'Series 700 Design'!T481+'Series 1100 Design'!T846</f>
        <v>4292.34</v>
      </c>
      <c r="I28" s="213">
        <f>'Series 700 Design'!X481+'Series 1100 Design'!X846</f>
        <v>4954.5</v>
      </c>
      <c r="J28" s="213">
        <f>'Series 700 Design'!AB481+'Series 1100 Design'!AB846</f>
        <v>5375.9340000000002</v>
      </c>
    </row>
    <row r="29" spans="1:15" customFormat="1" ht="15" x14ac:dyDescent="0.25">
      <c r="A29" s="4"/>
      <c r="B29" s="52" t="s">
        <v>4024</v>
      </c>
      <c r="C29" s="4"/>
      <c r="D29" s="4"/>
      <c r="E29" s="214">
        <f>'Series 100 Design'!F441+'Series 200 Design'!H763+'Series 300 Design'!H78+'Series 400 Design'!H62+'Series 500 Design'!H525+'Series 600 Design'!H158+'Series 700 Design'!H482+'Series 1100 Design'!H847+'Series 1200 Design'!H773+'Series 2700 Design'!H520+'Series 3000 Design'!H36</f>
        <v>1933.6358008</v>
      </c>
      <c r="F29" s="214">
        <f>'Series 100 Design'!H441+'Series 200 Design'!L763+'Series 300 Design'!L78+'Series 400 Design'!L62+'Series 500 Design'!L525+'Series 600 Design'!L158+'Series 700 Design'!L482+'Series 1100 Design'!L847+'Series 1200 Design'!H773+'Series 2700 Design'!L520+'Series 3000 Design'!L36</f>
        <v>1304.6996800000002</v>
      </c>
      <c r="G29" s="214">
        <f>'Series 3000 Design'!P36+'Series 2700 Design'!P520+'Series 1200 Design'!P773+'Series 1100 Design'!P847+'Series 700 Design'!P482+'Series 600 Design'!P158+'Series 500 Design'!P525+'Series 400 Design'!P62+'Series 300 Design'!P78+'Series 200 Design'!P763+'Series 100 Design'!J441</f>
        <v>2465.8989909399997</v>
      </c>
      <c r="H29" s="214">
        <f>'Series 100 Design'!L441+'Series 200 Design'!T763+'Series 300 Design'!T78+'Series 400 Design'!T62+'Series 500 Design'!T525+'Series 600 Design'!T158+'Series 700 Design'!T482+'Series 1100 Design'!T847+'Series 1200 Design'!T773+'Series 2700 Design'!T520+'Series 3000 Design'!T36</f>
        <v>899.16468000000009</v>
      </c>
      <c r="I29" s="214">
        <f>'Series 100 Design'!N441+'Series 200 Design'!X763+'Series 300 Design'!X78+'Series 400 Design'!X62+'Series 500 Design'!X525+'Series 600 Design'!X158+'Series 700 Design'!X482+'Series 1100 Design'!X847+'Series 1200 Design'!X773+'Series 2700 Design'!X520+'Series 3000 Design'!X36</f>
        <v>2057.4400212</v>
      </c>
      <c r="J29" s="214">
        <f>'Series 100 Design'!P441+'Series 200 Design'!AB763+'Series 300 Design'!AB78+'Series 400 Design'!AB62+'Series 500 Design'!AB525+'Series 600 Design'!AB158+'Series 700 Design'!AB482+'Series 1100 Design'!AB847+'Series 1200 Design'!AB773+'Series 2700 Design'!AB520+'Series 3000 Design'!AB36</f>
        <v>1607.3910040000001</v>
      </c>
    </row>
    <row r="30" spans="1:15" customFormat="1" ht="15" thickBot="1" x14ac:dyDescent="0.25">
      <c r="A30" s="71"/>
      <c r="B30" s="72" t="s">
        <v>4025</v>
      </c>
      <c r="C30" s="71"/>
      <c r="D30" s="71"/>
      <c r="E30" s="215">
        <f t="shared" ref="E30:J30" si="1">SUM(E28:E29)</f>
        <v>7413.3830007999995</v>
      </c>
      <c r="F30" s="215">
        <f t="shared" si="1"/>
        <v>8774.9396799999995</v>
      </c>
      <c r="G30" s="215">
        <f t="shared" si="1"/>
        <v>11947.176990939999</v>
      </c>
      <c r="H30" s="215">
        <f t="shared" si="1"/>
        <v>5191.50468</v>
      </c>
      <c r="I30" s="215">
        <f t="shared" si="1"/>
        <v>7011.9400212</v>
      </c>
      <c r="J30" s="215">
        <f t="shared" si="1"/>
        <v>6983.3250040000003</v>
      </c>
    </row>
    <row r="31" spans="1:15" customFormat="1" ht="16.5" thickBot="1" x14ac:dyDescent="0.3">
      <c r="A31" s="70"/>
      <c r="B31" s="70" t="s">
        <v>4026</v>
      </c>
      <c r="C31" s="70"/>
      <c r="D31" s="70"/>
      <c r="E31" s="218">
        <f>IF(COUNTIF(E19:E23,"No Offer")&gt;0,"No Offer",SUM(E19:E23)+E15+E16+E30)</f>
        <v>67107.568600800005</v>
      </c>
      <c r="F31" s="218" t="str">
        <f>IF(COUNTIF(F19:F23,"No Offer")&gt;0,"No Offer",SUM(F19:F23)+F15+F16+F30)</f>
        <v>No Offer</v>
      </c>
      <c r="G31" s="218" t="str">
        <f t="shared" ref="G31:J31" si="2">IF(COUNTIF(G19:G23,"No Offer")&gt;0,"No Offer",SUM(G19:G23)+G15+G16+G30)</f>
        <v>No Offer</v>
      </c>
      <c r="H31" s="218" t="str">
        <f t="shared" si="2"/>
        <v>No Offer</v>
      </c>
      <c r="I31" s="218">
        <f t="shared" si="2"/>
        <v>59747.230021199997</v>
      </c>
      <c r="J31" s="218" t="str">
        <f t="shared" si="2"/>
        <v>No Offer</v>
      </c>
    </row>
    <row r="32" spans="1:15" customFormat="1" ht="16.5" thickBot="1" x14ac:dyDescent="0.3">
      <c r="A32" s="195"/>
      <c r="B32" s="139" t="s">
        <v>4027</v>
      </c>
      <c r="C32" s="139"/>
      <c r="D32" s="216">
        <f>'AVERAGE RATES Design'!H27</f>
        <v>0.94516014562094963</v>
      </c>
      <c r="E32" s="217">
        <f>(E31)*D32</f>
        <v>63427.399311000001</v>
      </c>
      <c r="F32" s="217"/>
      <c r="G32" s="217"/>
      <c r="H32" s="217"/>
      <c r="I32" s="217"/>
      <c r="J32" s="217"/>
    </row>
    <row r="33" spans="1:10" ht="16.5" thickBot="1" x14ac:dyDescent="0.3">
      <c r="A33" s="222"/>
      <c r="B33" s="219" t="s">
        <v>4028</v>
      </c>
      <c r="C33" s="219"/>
      <c r="D33" s="219"/>
      <c r="E33" s="220">
        <f>SUM(E31:J31)/(6-COUNTIF(E31:J31,"No Offer"))</f>
        <v>63427.399311000001</v>
      </c>
      <c r="F33" s="221"/>
      <c r="G33" s="221"/>
      <c r="H33" s="221"/>
      <c r="I33" s="221"/>
      <c r="J33" s="221"/>
    </row>
    <row r="34" spans="1:10" x14ac:dyDescent="0.2">
      <c r="E34" s="984">
        <f>(6-COUNTIF(E31:J31,"No Offer"))</f>
        <v>2</v>
      </c>
    </row>
    <row r="35" spans="1:10" x14ac:dyDescent="0.2">
      <c r="E35" s="39" t="s">
        <v>4069</v>
      </c>
    </row>
  </sheetData>
  <sheetProtection algorithmName="SHA-512" hashValue="3TcZLqOIPOasQn8ERV9Q8UQQIESU5ueBpPtoFwvfb/yLM1tk5rszohZsZ1B7xfwzGU4KfCuS161uLX1Y1mbVow==" saltValue="ImYelGX9RhSVNoADZ43tSA==" spinCount="100000" sheet="1" objects="1" scenarios="1" selectLockedCells="1" selectUnlockedCells="1"/>
  <mergeCells count="2">
    <mergeCell ref="A19:A20"/>
    <mergeCell ref="A22:A23"/>
  </mergeCells>
  <phoneticPr fontId="7" type="noConversion"/>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6B804-8172-459F-88D1-4B3B0791A763}">
  <sheetPr codeName="Sheet40">
    <tabColor rgb="FF00B050"/>
    <pageSetUpPr fitToPage="1"/>
  </sheetPr>
  <dimension ref="A1:O34"/>
  <sheetViews>
    <sheetView zoomScale="70" zoomScaleNormal="70" zoomScaleSheetLayoutView="75" workbookViewId="0">
      <selection activeCell="F27" sqref="F27"/>
    </sheetView>
  </sheetViews>
  <sheetFormatPr defaultColWidth="9" defaultRowHeight="12.75" x14ac:dyDescent="0.2"/>
  <cols>
    <col min="1" max="1" width="9" style="39"/>
    <col min="2" max="2" width="98.28515625" style="39" customWidth="1"/>
    <col min="3" max="3" width="9.140625" style="39" customWidth="1"/>
    <col min="4" max="4" width="13.85546875" style="39" bestFit="1" customWidth="1"/>
    <col min="5" max="5" width="17.7109375" style="39" customWidth="1"/>
    <col min="6" max="10" width="16.140625" style="39" customWidth="1"/>
    <col min="11" max="16384" width="9" style="39"/>
  </cols>
  <sheetData>
    <row r="1" spans="1:15" ht="38.25" x14ac:dyDescent="0.2">
      <c r="A1" s="93"/>
      <c r="B1" s="94" t="s">
        <v>4002</v>
      </c>
      <c r="C1" s="94"/>
      <c r="D1" s="94"/>
      <c r="E1" s="196" t="s">
        <v>5</v>
      </c>
      <c r="F1" s="196" t="s">
        <v>6</v>
      </c>
      <c r="G1" s="196" t="s">
        <v>7</v>
      </c>
      <c r="H1" s="196" t="s">
        <v>4003</v>
      </c>
      <c r="I1" s="196" t="s">
        <v>9</v>
      </c>
      <c r="J1" s="196" t="s">
        <v>4004</v>
      </c>
    </row>
    <row r="2" spans="1:15" ht="14.25" x14ac:dyDescent="0.2">
      <c r="A2" s="95"/>
      <c r="B2" s="96"/>
      <c r="C2" s="96"/>
      <c r="D2" s="96"/>
      <c r="E2" s="197"/>
      <c r="F2" s="198"/>
      <c r="G2" s="197"/>
      <c r="H2" s="198"/>
      <c r="I2" s="197"/>
      <c r="J2" s="198"/>
    </row>
    <row r="3" spans="1:15" ht="14.25" x14ac:dyDescent="0.2">
      <c r="A3" s="95"/>
      <c r="B3" s="96"/>
      <c r="C3" s="96"/>
      <c r="D3" s="96"/>
      <c r="E3" s="197"/>
      <c r="F3" s="198"/>
      <c r="G3" s="197"/>
      <c r="H3" s="198"/>
      <c r="I3" s="197"/>
      <c r="J3" s="198"/>
    </row>
    <row r="4" spans="1:15" ht="15" x14ac:dyDescent="0.2">
      <c r="A4" s="95"/>
      <c r="B4" s="97" t="s">
        <v>0</v>
      </c>
      <c r="C4" s="97"/>
      <c r="D4" s="96"/>
      <c r="E4" s="199">
        <f>'Series 100 Final'!$F442</f>
        <v>0</v>
      </c>
      <c r="F4" s="200">
        <f>'Series 100 Final'!H442</f>
        <v>0</v>
      </c>
      <c r="G4" s="199">
        <f>'Series 100 Final'!J442</f>
        <v>0</v>
      </c>
      <c r="H4" s="200">
        <f>'Series 100 Final'!L442</f>
        <v>0</v>
      </c>
      <c r="I4" s="199">
        <f>'Series 100 Final'!N442</f>
        <v>0</v>
      </c>
      <c r="J4" s="200">
        <f>'Series 100 Final'!P442</f>
        <v>0</v>
      </c>
    </row>
    <row r="5" spans="1:15" ht="15" x14ac:dyDescent="0.2">
      <c r="A5" s="95"/>
      <c r="B5" s="97" t="s">
        <v>380</v>
      </c>
      <c r="C5" s="97"/>
      <c r="D5" s="96"/>
      <c r="E5" s="199">
        <f>'Series 200 Final'!H764</f>
        <v>0</v>
      </c>
      <c r="F5" s="200">
        <f>'Series 200 Final'!L764</f>
        <v>0</v>
      </c>
      <c r="G5" s="199">
        <f>'Series 200 Final'!P764</f>
        <v>0</v>
      </c>
      <c r="H5" s="200">
        <f>'Series 200 Final'!T764</f>
        <v>0</v>
      </c>
      <c r="I5" s="199">
        <f>'Series 200 Final'!X764</f>
        <v>0</v>
      </c>
      <c r="J5" s="200">
        <f>'Series 200 Final'!AB764</f>
        <v>0</v>
      </c>
    </row>
    <row r="6" spans="1:15" ht="15" x14ac:dyDescent="0.25">
      <c r="A6" s="95"/>
      <c r="B6" s="98" t="s">
        <v>1029</v>
      </c>
      <c r="C6" s="98"/>
      <c r="D6" s="96"/>
      <c r="E6" s="199">
        <f>'Series 300 Final'!$H79</f>
        <v>0</v>
      </c>
      <c r="F6" s="200">
        <f>'Series 300 Final'!$L79</f>
        <v>0</v>
      </c>
      <c r="G6" s="199">
        <f>'Series 300 Final'!P79</f>
        <v>0</v>
      </c>
      <c r="H6" s="200">
        <f>'Series 300 Final'!T79</f>
        <v>0</v>
      </c>
      <c r="I6" s="199">
        <f>'Series 300 Final'!X79</f>
        <v>0</v>
      </c>
      <c r="J6" s="200">
        <f>'Series 300 Final'!AB79</f>
        <v>0</v>
      </c>
    </row>
    <row r="7" spans="1:15" ht="15" x14ac:dyDescent="0.2">
      <c r="A7" s="95"/>
      <c r="B7" s="97" t="s">
        <v>4005</v>
      </c>
      <c r="C7" s="97"/>
      <c r="D7" s="96"/>
      <c r="E7" s="199">
        <f>'Series 400 Final'!$H63</f>
        <v>0</v>
      </c>
      <c r="F7" s="200">
        <f>'Series 400 Final'!$L63</f>
        <v>0</v>
      </c>
      <c r="G7" s="199">
        <f>'Series 400 Final'!$P63</f>
        <v>0</v>
      </c>
      <c r="H7" s="200">
        <f>'Series 400 Final'!$T63</f>
        <v>0</v>
      </c>
      <c r="I7" s="199">
        <f>'Series 400 Final'!$X63</f>
        <v>0</v>
      </c>
      <c r="J7" s="200">
        <f>'Series 400 Final'!$AB63</f>
        <v>0</v>
      </c>
    </row>
    <row r="8" spans="1:15" ht="15" x14ac:dyDescent="0.2">
      <c r="A8" s="95"/>
      <c r="B8" s="97" t="s">
        <v>4006</v>
      </c>
      <c r="C8" s="97"/>
      <c r="D8" s="96"/>
      <c r="E8" s="199">
        <f>'Series 500 Final'!H526</f>
        <v>0</v>
      </c>
      <c r="F8" s="200">
        <f>'Series 500 Final'!L526</f>
        <v>0</v>
      </c>
      <c r="G8" s="199">
        <f>'Series 500 Final'!P526</f>
        <v>0</v>
      </c>
      <c r="H8" s="200">
        <f>'Series 500 Final'!T526</f>
        <v>0</v>
      </c>
      <c r="I8" s="199">
        <f>'Series 500 Final'!X526</f>
        <v>0</v>
      </c>
      <c r="J8" s="200">
        <f>'Series 500 Final'!AB526</f>
        <v>0</v>
      </c>
    </row>
    <row r="9" spans="1:15" ht="15" x14ac:dyDescent="0.2">
      <c r="A9" s="95"/>
      <c r="B9" s="97" t="s">
        <v>4007</v>
      </c>
      <c r="C9" s="97"/>
      <c r="D9" s="96"/>
      <c r="E9" s="199">
        <f>'Series 600 Final'!H159</f>
        <v>0</v>
      </c>
      <c r="F9" s="200">
        <f>'Series 600 Final'!L159</f>
        <v>0</v>
      </c>
      <c r="G9" s="199">
        <f>'Series 600 Final'!P159</f>
        <v>0</v>
      </c>
      <c r="H9" s="200">
        <f>'Series 600 Final'!T159</f>
        <v>0</v>
      </c>
      <c r="I9" s="199">
        <f>'Series 600 Final'!X159</f>
        <v>0</v>
      </c>
      <c r="J9" s="200">
        <f>'Series 600 Final'!AB159</f>
        <v>0</v>
      </c>
    </row>
    <row r="10" spans="1:15" ht="15" x14ac:dyDescent="0.2">
      <c r="A10" s="95"/>
      <c r="B10" s="97" t="s">
        <v>1774</v>
      </c>
      <c r="C10" s="97"/>
      <c r="D10" s="97"/>
      <c r="E10" s="199">
        <f>'Series 700 Final'!H483</f>
        <v>0</v>
      </c>
      <c r="F10" s="200">
        <f>'Series 700 Final'!L483</f>
        <v>0</v>
      </c>
      <c r="G10" s="199">
        <f>'Series 700 Final'!P483</f>
        <v>0</v>
      </c>
      <c r="H10" s="200">
        <f>'Series 700 Final'!T483</f>
        <v>0</v>
      </c>
      <c r="I10" s="199">
        <f>'Series 700 Final'!X483</f>
        <v>0</v>
      </c>
      <c r="J10" s="200">
        <f>'Series 700 Final'!AB483</f>
        <v>5530</v>
      </c>
    </row>
    <row r="11" spans="1:15" ht="15" x14ac:dyDescent="0.2">
      <c r="A11" s="95"/>
      <c r="B11" s="97" t="s">
        <v>4055</v>
      </c>
      <c r="C11" s="97"/>
      <c r="D11" s="97"/>
      <c r="E11" s="199">
        <f>'Series 1100 Final'!H848</f>
        <v>0</v>
      </c>
      <c r="F11" s="200">
        <f>'Series 1100 Final'!L848</f>
        <v>0</v>
      </c>
      <c r="G11" s="199">
        <f>'Series 1100 Final'!P848</f>
        <v>0</v>
      </c>
      <c r="H11" s="200">
        <f>'Series 1100 Final'!T848</f>
        <v>0</v>
      </c>
      <c r="I11" s="199">
        <f>'Series 1100 Final'!L848</f>
        <v>0</v>
      </c>
      <c r="J11" s="200">
        <f>'Series 1100 Final'!AB848</f>
        <v>0</v>
      </c>
    </row>
    <row r="12" spans="1:15" ht="15" x14ac:dyDescent="0.2">
      <c r="A12" s="95"/>
      <c r="B12" s="97" t="s">
        <v>4008</v>
      </c>
      <c r="C12" s="97"/>
      <c r="D12" s="97"/>
      <c r="E12" s="199">
        <f>'Series 1200 Final'!H774</f>
        <v>0</v>
      </c>
      <c r="F12" s="200">
        <f>'Series 1200 Final'!L774</f>
        <v>0</v>
      </c>
      <c r="G12" s="199">
        <f>'Series 1200 Final'!P774</f>
        <v>0</v>
      </c>
      <c r="H12" s="200">
        <f>'Series 1200 Final'!T774</f>
        <v>0</v>
      </c>
      <c r="I12" s="199">
        <f>'Series 1200 Final'!X774</f>
        <v>0</v>
      </c>
      <c r="J12" s="200">
        <f>'Series 1200 Final'!AB774</f>
        <v>0</v>
      </c>
    </row>
    <row r="13" spans="1:15" ht="30" x14ac:dyDescent="0.2">
      <c r="A13" s="95"/>
      <c r="B13" s="97" t="s">
        <v>3464</v>
      </c>
      <c r="C13" s="97"/>
      <c r="D13" s="97"/>
      <c r="E13" s="199">
        <f>'Series 2700 Final'!H521</f>
        <v>0</v>
      </c>
      <c r="F13" s="200">
        <f>'Series 2700 Final'!L521</f>
        <v>0</v>
      </c>
      <c r="G13" s="199">
        <f>'Series 2700 Final'!P521</f>
        <v>0</v>
      </c>
      <c r="H13" s="200">
        <f>'Series 2700 Final'!T521</f>
        <v>0</v>
      </c>
      <c r="I13" s="199">
        <f>'Series 2700 Final'!X521</f>
        <v>0</v>
      </c>
      <c r="J13" s="200">
        <f>'Series 2700 Final'!AB521</f>
        <v>0</v>
      </c>
    </row>
    <row r="14" spans="1:15" ht="15" customHeight="1" x14ac:dyDescent="0.2">
      <c r="A14" s="99"/>
      <c r="B14" s="97" t="s">
        <v>3938</v>
      </c>
      <c r="C14" s="100"/>
      <c r="D14" s="100"/>
      <c r="E14" s="199">
        <f>'Series 3000 Final'!H37</f>
        <v>0</v>
      </c>
      <c r="F14" s="200">
        <f>'Series 3000 Final'!L37</f>
        <v>0</v>
      </c>
      <c r="G14" s="199">
        <f>'Series 3000 Final'!P37</f>
        <v>0</v>
      </c>
      <c r="H14" s="200">
        <f>'Series 3000 Final'!T37</f>
        <v>0</v>
      </c>
      <c r="I14" s="199">
        <f>'Series 3000 Final'!X37</f>
        <v>0</v>
      </c>
      <c r="J14" s="200">
        <f>'Series 3000 Final'!AB37</f>
        <v>0</v>
      </c>
    </row>
    <row r="15" spans="1:15" ht="15" x14ac:dyDescent="0.25">
      <c r="A15" s="101"/>
      <c r="B15" s="102" t="s">
        <v>4009</v>
      </c>
      <c r="C15" s="103"/>
      <c r="D15" s="103"/>
      <c r="E15" s="201">
        <f>IF(COUNTIF(E4:E14,"No Offer"),"No Offer",SUM(E4:E14))</f>
        <v>0</v>
      </c>
      <c r="F15" s="201">
        <f t="shared" ref="F15:J15" si="0">IF(COUNTIF(F4:F14,"No Offer"),"No Offer",SUM(F4:F14))</f>
        <v>0</v>
      </c>
      <c r="G15" s="201">
        <f t="shared" si="0"/>
        <v>0</v>
      </c>
      <c r="H15" s="201">
        <f t="shared" si="0"/>
        <v>0</v>
      </c>
      <c r="I15" s="201">
        <f t="shared" si="0"/>
        <v>0</v>
      </c>
      <c r="J15" s="201">
        <f t="shared" si="0"/>
        <v>5530</v>
      </c>
    </row>
    <row r="16" spans="1:15" ht="15.75" thickBot="1" x14ac:dyDescent="0.3">
      <c r="A16" s="73"/>
      <c r="B16" s="74" t="s">
        <v>4010</v>
      </c>
      <c r="C16" s="74"/>
      <c r="D16" s="202"/>
      <c r="E16" s="203" t="str">
        <f>IFERROR('Series 6400 Final'!E22,"No Offer")</f>
        <v>No Offer</v>
      </c>
      <c r="F16" s="203" t="str">
        <f>IFERROR('Series 6400 Final'!F22,"No Offer")</f>
        <v>No Offer</v>
      </c>
      <c r="G16" s="203" t="str">
        <f>IFERROR('Series 6400 Final'!G22,"No Offer")</f>
        <v>No Offer</v>
      </c>
      <c r="H16" s="203" t="str">
        <f>IFERROR('Series 6400 Final'!H22,"No Offer")</f>
        <v>No Offer</v>
      </c>
      <c r="I16" s="203" t="str">
        <f>IFERROR('Series 6400 Final'!I22,"No Offer")</f>
        <v>No Offer</v>
      </c>
      <c r="J16" s="203" t="str">
        <f>IFERROR('Series 6400 Final'!J22,"No Offer")</f>
        <v>No Offer</v>
      </c>
      <c r="K16" s="104"/>
      <c r="L16" s="104"/>
      <c r="M16" s="104"/>
      <c r="N16" s="104"/>
      <c r="O16" s="104"/>
    </row>
    <row r="17" spans="1:15" ht="15" x14ac:dyDescent="0.25">
      <c r="A17" s="75"/>
      <c r="B17" s="76" t="s">
        <v>4011</v>
      </c>
      <c r="C17" s="76"/>
      <c r="D17" s="204"/>
      <c r="E17" s="205"/>
      <c r="F17" s="99"/>
      <c r="G17" s="100"/>
      <c r="H17" s="100"/>
      <c r="I17" s="100"/>
      <c r="J17" s="206"/>
      <c r="K17" s="104"/>
      <c r="L17" s="104"/>
      <c r="M17" s="104"/>
      <c r="N17" s="104"/>
      <c r="O17" s="104"/>
    </row>
    <row r="18" spans="1:15" ht="36" x14ac:dyDescent="0.25">
      <c r="A18" s="75"/>
      <c r="B18" s="76"/>
      <c r="C18" s="140" t="s">
        <v>4012</v>
      </c>
      <c r="D18" s="204"/>
      <c r="E18" s="207"/>
      <c r="F18" s="99"/>
      <c r="G18" s="100"/>
      <c r="H18" s="100"/>
      <c r="I18" s="100"/>
      <c r="J18" s="206"/>
      <c r="K18" s="104"/>
      <c r="L18" s="104"/>
      <c r="M18" s="104"/>
      <c r="N18" s="104"/>
      <c r="O18" s="104"/>
    </row>
    <row r="19" spans="1:15" ht="26.25" hidden="1" x14ac:dyDescent="0.25">
      <c r="A19" s="1105" t="s">
        <v>4013</v>
      </c>
      <c r="B19" s="42" t="s">
        <v>3995</v>
      </c>
      <c r="C19" s="141"/>
      <c r="D19" s="56" t="s">
        <v>4014</v>
      </c>
      <c r="E19" s="208" t="str">
        <f>IF(ISBLANK($C19),"",(IF($C19=1,((E15*'Series 6400 Final'!E30)+E15),"")))</f>
        <v/>
      </c>
      <c r="F19" s="208" t="str">
        <f>IF(ISBLANK($C19),"",(IF($C19=1,((F15*'Series 6400 Final'!F30)+F15),"")))</f>
        <v/>
      </c>
      <c r="G19" s="208" t="str">
        <f>IF(ISBLANK($C19),"",(IF($C19=1,((G15*'Series 6400 Final'!G30)+G15),"")))</f>
        <v/>
      </c>
      <c r="H19" s="208" t="str">
        <f>IF(ISBLANK($C19),"",(IF($C19=1,"No offer","")))</f>
        <v/>
      </c>
      <c r="I19" s="208" t="str">
        <f>IF(ISBLANK($C19),"",(IF($C19=1,((I15*'Series 6400 Final'!I30)+I15),"")))</f>
        <v/>
      </c>
      <c r="J19" s="208" t="str">
        <f>IF(ISBLANK($C19),"",(IF($C19=1,"No offer","")))</f>
        <v/>
      </c>
    </row>
    <row r="20" spans="1:15" ht="26.25" hidden="1" x14ac:dyDescent="0.25">
      <c r="A20" s="1105"/>
      <c r="B20" s="42" t="s">
        <v>3997</v>
      </c>
      <c r="C20" s="141"/>
      <c r="D20" s="56" t="s">
        <v>4014</v>
      </c>
      <c r="E20" s="208" t="str">
        <f>IF(ISBLANK($C20),"",(IF($C20=1,((E15*'Series 6400 Final'!E32)+E15),"")))</f>
        <v/>
      </c>
      <c r="F20" s="208" t="str">
        <f>IF(ISBLANK($C20),"",(IF($C20=1,((F15*'Series 6400 Final'!F32)+F15),"")))</f>
        <v/>
      </c>
      <c r="G20" s="208" t="str">
        <f>IF(ISBLANK($C20),"",(IF($C20=1,((G15*'Series 6400 Final'!G32)+G15),"")))</f>
        <v/>
      </c>
      <c r="H20" s="208" t="str">
        <f>IF(ISBLANK($C20),"",(IF($C20=1,"No offer","")))</f>
        <v/>
      </c>
      <c r="I20" s="208" t="str">
        <f>IF(ISBLANK($C20),"",(IF($C20=1,((I15*'Series 6400 Final'!I32)+I15),"")))</f>
        <v/>
      </c>
      <c r="J20" s="208" t="str">
        <f>IF(ISBLANK($C20),"",(IF($C20=1,"No offer","")))</f>
        <v/>
      </c>
    </row>
    <row r="21" spans="1:15" ht="26.25" x14ac:dyDescent="0.25">
      <c r="A21" s="105" t="s">
        <v>4015</v>
      </c>
      <c r="B21" s="42" t="s">
        <v>3999</v>
      </c>
      <c r="C21" s="141">
        <v>1</v>
      </c>
      <c r="D21" s="56" t="s">
        <v>4014</v>
      </c>
      <c r="E21" s="208">
        <f>IF($C21=1,IF(E15="No Offer", "No Offer",E15*'Series 6400 Final'!E34),"")</f>
        <v>0</v>
      </c>
      <c r="F21" s="208">
        <f>IF($C21=1,IF(F15="No Offer", "No Offer",F15*'Series 6400 Final'!F34),"")</f>
        <v>0</v>
      </c>
      <c r="G21" s="208">
        <f>IF($C21=1,IF(G15="No Offer", "No Offer",G15*'Series 6400 Final'!G34),"")</f>
        <v>0</v>
      </c>
      <c r="H21" s="208">
        <f>IF($C21=1,IF(H15="No Offer", "No Offer",H15*'Series 6400 Final'!H34),"")</f>
        <v>0</v>
      </c>
      <c r="I21" s="208">
        <f>IF($C21=1,IF(I15="No Offer", "No Offer",I15*'Series 6400 Final'!I34),"")</f>
        <v>0</v>
      </c>
      <c r="J21" s="208" t="e">
        <f>IF($C21=1,IF(J15="No Offer", "No Offer",J15*'Series 6400 Final'!J34),"")</f>
        <v>#VALUE!</v>
      </c>
    </row>
    <row r="22" spans="1:15" ht="26.25" hidden="1" x14ac:dyDescent="0.25">
      <c r="A22" s="1106" t="s">
        <v>4016</v>
      </c>
      <c r="B22" s="42" t="s">
        <v>4017</v>
      </c>
      <c r="C22" s="142"/>
      <c r="D22" s="56" t="s">
        <v>4014</v>
      </c>
      <c r="E22" s="208" t="str">
        <f>IF(ISBLANK($C22),"",(IF($C22=1,((E15*'Series 6400 Final'!E26)+E15),"")))</f>
        <v/>
      </c>
      <c r="F22" s="208" t="str">
        <f>IFERROR(IF(ISBLANK($C22),"",(IF($C22=1,((F15*'Series 6400 Final'!F26)+F15),""))),"No Offer")</f>
        <v/>
      </c>
      <c r="G22" s="208" t="str">
        <f>IFERROR(IF(ISBLANK($C22),"",(IF($C22=1,((G15*'Series 6400 Final'!G26)+G15),""))),"No Offer")</f>
        <v/>
      </c>
      <c r="H22" s="208" t="str">
        <f>IFERROR(IF(ISBLANK($C22),"",(IF($C22=1,((H15*'Series 6400 Final'!H23)+H15),""))),"No Offer")</f>
        <v/>
      </c>
      <c r="I22" s="208" t="str">
        <f>IFERROR(IF(ISBLANK($C22),"",(IF($C22=1,((I15*'Series 6400 Final'!I26)+I15),""))),"No Offer")</f>
        <v/>
      </c>
      <c r="J22" s="208" t="str">
        <f>IFERROR(IF(ISBLANK($C22),"",(IF($C22=1,((J15*'Series 6400 Final'!J26)+J15),""))),"No Offer")</f>
        <v/>
      </c>
    </row>
    <row r="23" spans="1:15" ht="15" hidden="1" x14ac:dyDescent="0.25">
      <c r="A23" s="1106"/>
      <c r="B23" s="42"/>
      <c r="C23" s="143"/>
      <c r="D23" s="56"/>
      <c r="E23" s="208"/>
      <c r="F23" s="208"/>
      <c r="G23" s="208"/>
      <c r="H23" s="208"/>
      <c r="I23" s="208"/>
      <c r="J23" s="208"/>
    </row>
    <row r="25" spans="1:15" customFormat="1" ht="15" x14ac:dyDescent="0.25">
      <c r="A25" s="138"/>
      <c r="B25" s="135" t="s">
        <v>4018</v>
      </c>
      <c r="C25" s="136"/>
      <c r="D25" s="136">
        <v>44682</v>
      </c>
      <c r="E25" s="209" t="s">
        <v>4019</v>
      </c>
      <c r="F25" s="210">
        <v>555.70000000000005</v>
      </c>
      <c r="G25" s="209" t="s">
        <v>4020</v>
      </c>
      <c r="H25" s="210">
        <v>345.7</v>
      </c>
      <c r="I25" s="211"/>
      <c r="J25" s="211"/>
    </row>
    <row r="26" spans="1:15" customFormat="1" ht="15" x14ac:dyDescent="0.25">
      <c r="A26" s="4"/>
      <c r="B26" s="52" t="s">
        <v>4021</v>
      </c>
      <c r="C26" s="137"/>
      <c r="D26" s="137">
        <v>44835</v>
      </c>
      <c r="E26" s="212">
        <f>Summary!G25</f>
        <v>0.12</v>
      </c>
      <c r="F26" s="5"/>
    </row>
    <row r="27" spans="1:15" customFormat="1" ht="15" x14ac:dyDescent="0.25">
      <c r="A27" s="4"/>
      <c r="B27" s="52" t="s">
        <v>4022</v>
      </c>
      <c r="C27" s="137"/>
      <c r="D27" s="137">
        <v>44835</v>
      </c>
      <c r="E27" s="212">
        <f>Summary!G26</f>
        <v>0.12478</v>
      </c>
      <c r="F27" s="5"/>
    </row>
    <row r="28" spans="1:15" customFormat="1" ht="15" x14ac:dyDescent="0.25">
      <c r="A28" s="4"/>
      <c r="B28" s="52" t="s">
        <v>4023</v>
      </c>
      <c r="C28" s="4"/>
      <c r="D28" s="4"/>
      <c r="E28" s="213">
        <f>'Series 700 Final'!H481+'Series 1100 Final'!H846</f>
        <v>0</v>
      </c>
      <c r="F28" s="213">
        <f>'Series 1100 Final'!L846+'Series 700 Final'!L481</f>
        <v>0</v>
      </c>
      <c r="G28" s="213">
        <f>'Series 700 Final'!P481+'Series 1100 Final'!P846</f>
        <v>0</v>
      </c>
      <c r="H28" s="213">
        <f>'Series 700 Final'!T481+'Series 1100 Final'!T846</f>
        <v>0</v>
      </c>
      <c r="I28" s="213">
        <f>'Series 700 Final'!X481+'Series 1100 Final'!X846</f>
        <v>0</v>
      </c>
      <c r="J28" s="213">
        <f>'Series 700 Final'!AB481+'Series 1100 Final'!AB846</f>
        <v>0</v>
      </c>
    </row>
    <row r="29" spans="1:15" customFormat="1" ht="15" x14ac:dyDescent="0.25">
      <c r="A29" s="4"/>
      <c r="B29" s="52" t="s">
        <v>4024</v>
      </c>
      <c r="C29" s="4"/>
      <c r="D29" s="4"/>
      <c r="E29" s="214">
        <f>'Series 100 Final'!F441+'Series 200 Final'!H763+'Series 300 Final'!H78+'Series 400 Final'!H62+'Series 500 Final'!H525+'Series 600 Final'!H158+'Series 700 Final'!H482+'Series 1100 Final'!H847+'Series 1200 Final'!H773+'Series 2700 Final'!H520+'Series 3000 Final'!H36</f>
        <v>0</v>
      </c>
      <c r="F29" s="214">
        <f>'Series 100 Final'!H441+'Series 200 Final'!L763+'Series 300 Final'!L78+'Series 400 Final'!L62+'Series 500 Final'!L525+'Series 600 Final'!L158+'Series 700 Final'!L482+'Series 1100 Final'!L847+'Series 1200 Final'!H773+'Series 2700 Final'!L520+'Series 3000 Final'!L36</f>
        <v>0</v>
      </c>
      <c r="G29" s="214">
        <f>'Series 3000 Final'!P36+'Series 2700 Final'!P520+'Series 1200 Final'!P773+'Series 1100 Final'!P847+'Series 700 Final'!P482+'Series 600 Final'!P158+'Series 500 Final'!P525+'Series 400 Final'!P62+'Series 300 Final'!P78+'Series 200 Final'!P763+'Series 100 Final'!J441</f>
        <v>0</v>
      </c>
      <c r="H29" s="214">
        <f>'Series 100 Final'!L441+'Series 200 Final'!T763+'Series 300 Final'!T78+'Series 400 Final'!T62+'Series 500 Final'!T525+'Series 600 Final'!T158+'Series 700 Final'!T482+'Series 1100 Final'!T847+'Series 1200 Final'!T773+'Series 2700 Final'!T520+'Series 3000 Final'!T36</f>
        <v>0</v>
      </c>
      <c r="I29" s="214">
        <f>'Series 100 Final'!N441+'Series 200 Final'!X763+'Series 300 Final'!X78+'Series 400 Final'!X62+'Series 500 Final'!X525+'Series 600 Final'!X158+'Series 700 Final'!X482+'Series 1100 Final'!X847+'Series 1200 Final'!X773+'Series 2700 Final'!X520+'Series 3000 Final'!X36</f>
        <v>0</v>
      </c>
      <c r="J29" s="214">
        <f>'Series 100 Final'!P441+'Series 200 Final'!AB763+'Series 300 Final'!AB78+'Series 400 Final'!AB62+'Series 500 Final'!AB525+'Series 600 Final'!AB158+'Series 700 Final'!AB482+'Series 1100 Final'!AB847+'Series 1200 Final'!AB773+'Series 2700 Final'!AB520+'Series 3000 Final'!AB36</f>
        <v>0</v>
      </c>
    </row>
    <row r="30" spans="1:15" customFormat="1" ht="15" thickBot="1" x14ac:dyDescent="0.25">
      <c r="A30" s="71"/>
      <c r="B30" s="72" t="s">
        <v>4025</v>
      </c>
      <c r="C30" s="71"/>
      <c r="D30" s="71"/>
      <c r="E30" s="215">
        <f t="shared" ref="E30:J30" si="1">SUM(E28:E29)</f>
        <v>0</v>
      </c>
      <c r="F30" s="215">
        <f t="shared" si="1"/>
        <v>0</v>
      </c>
      <c r="G30" s="215">
        <f t="shared" si="1"/>
        <v>0</v>
      </c>
      <c r="H30" s="215">
        <f t="shared" si="1"/>
        <v>0</v>
      </c>
      <c r="I30" s="215">
        <f t="shared" si="1"/>
        <v>0</v>
      </c>
      <c r="J30" s="215">
        <f t="shared" si="1"/>
        <v>0</v>
      </c>
    </row>
    <row r="31" spans="1:15" customFormat="1" ht="16.5" thickBot="1" x14ac:dyDescent="0.3">
      <c r="A31" s="70"/>
      <c r="B31" s="70" t="s">
        <v>4026</v>
      </c>
      <c r="C31" s="70"/>
      <c r="D31" s="70"/>
      <c r="E31" s="218" t="e">
        <f>IF(COUNTIF(E19:E23,"No Offer")&gt;0,"No Offer",SUM(E19:E23)+E15+E16+E30)</f>
        <v>#VALUE!</v>
      </c>
      <c r="F31" s="218" t="e">
        <f>IF(COUNTIF(F19:F23,"No Offer")&gt;0,"No Offer",SUM(F19:F23)+F15+F16+F30)</f>
        <v>#VALUE!</v>
      </c>
      <c r="G31" s="218" t="e">
        <f t="shared" ref="G31:J31" si="2">IF(COUNTIF(G19:G23,"No Offer")&gt;0,"No Offer",SUM(G19:G23)+G15+G16+G30)</f>
        <v>#VALUE!</v>
      </c>
      <c r="H31" s="218" t="e">
        <f t="shared" si="2"/>
        <v>#VALUE!</v>
      </c>
      <c r="I31" s="218" t="e">
        <f t="shared" si="2"/>
        <v>#VALUE!</v>
      </c>
      <c r="J31" s="218" t="e">
        <f t="shared" si="2"/>
        <v>#VALUE!</v>
      </c>
    </row>
    <row r="32" spans="1:15" customFormat="1" ht="16.5" thickBot="1" x14ac:dyDescent="0.3">
      <c r="A32" s="195"/>
      <c r="B32" s="139" t="s">
        <v>4027</v>
      </c>
      <c r="C32" s="139"/>
      <c r="D32" s="216" t="e">
        <f>'AVERAGE RATES Final'!H27</f>
        <v>#DIV/0!</v>
      </c>
      <c r="E32" s="217" t="e">
        <f>(E31)*D32</f>
        <v>#VALUE!</v>
      </c>
      <c r="F32" s="217"/>
      <c r="G32" s="217"/>
      <c r="H32" s="217"/>
      <c r="I32" s="217"/>
      <c r="J32" s="217"/>
    </row>
    <row r="33" spans="1:10" ht="16.5" thickBot="1" x14ac:dyDescent="0.3">
      <c r="A33" s="222"/>
      <c r="B33" s="219" t="s">
        <v>4028</v>
      </c>
      <c r="C33" s="219"/>
      <c r="D33" s="219"/>
      <c r="E33" s="220" t="e">
        <f>SUM(E31:J31)/(6-COUNTIF(E31:J31,"No Offer"))</f>
        <v>#VALUE!</v>
      </c>
      <c r="F33" s="221"/>
      <c r="G33" s="221"/>
      <c r="H33" s="221"/>
      <c r="I33" s="221"/>
      <c r="J33" s="221"/>
    </row>
    <row r="34" spans="1:10" x14ac:dyDescent="0.2">
      <c r="E34" s="983">
        <f>(6-COUNTIF(E31:J31,"No Offer"))</f>
        <v>6</v>
      </c>
    </row>
  </sheetData>
  <sheetProtection algorithmName="SHA-512" hashValue="Iy8jxyHl5h4dW4c1rpbSIJr84cu+/yvmOb3T4thbOK28eIlg8in7RHJG/C5sd++LrgK+ENhmxuphOJTQKGr/cA==" saltValue="j0NvUNAMaK9NNP58HoKuXQ==" spinCount="100000" sheet="1" objects="1" scenarios="1" selectLockedCells="1" selectUnlockedCells="1"/>
  <mergeCells count="2">
    <mergeCell ref="A19:A20"/>
    <mergeCell ref="A22:A23"/>
  </mergeCells>
  <pageMargins left="0.70866141732283472" right="0.70866141732283472" top="0.74803149606299213" bottom="0.74803149606299213" header="0.31496062992125984" footer="0.31496062992125984"/>
  <pageSetup paperSize="9" scale="39" fitToHeight="0"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0959-9E4F-471A-9F38-FC7547153F73}">
  <sheetPr codeName="Sheet42">
    <tabColor rgb="FF00B050"/>
    <pageSetUpPr fitToPage="1"/>
  </sheetPr>
  <dimension ref="A1:L35"/>
  <sheetViews>
    <sheetView tabSelected="1" zoomScaleNormal="100" zoomScaleSheetLayoutView="75" zoomScalePageLayoutView="40" workbookViewId="0">
      <selection activeCell="I34" sqref="I34"/>
    </sheetView>
  </sheetViews>
  <sheetFormatPr defaultColWidth="9" defaultRowHeight="15" x14ac:dyDescent="0.2"/>
  <cols>
    <col min="1" max="1" width="9" style="990"/>
    <col min="2" max="2" width="69.7109375" style="990" customWidth="1"/>
    <col min="3" max="3" width="5.85546875" style="990" hidden="1" customWidth="1"/>
    <col min="4" max="4" width="13.85546875" style="990" bestFit="1" customWidth="1"/>
    <col min="5" max="5" width="17.7109375" style="990" customWidth="1"/>
    <col min="6" max="6" width="9" style="990"/>
    <col min="7" max="7" width="16.7109375" style="990" customWidth="1"/>
    <col min="8" max="16384" width="9" style="990"/>
  </cols>
  <sheetData>
    <row r="1" spans="1:10" x14ac:dyDescent="0.2">
      <c r="A1" s="986"/>
      <c r="B1" s="987" t="s">
        <v>4002</v>
      </c>
      <c r="C1" s="987"/>
      <c r="D1" s="987"/>
      <c r="E1" s="988" t="s">
        <v>4050</v>
      </c>
      <c r="F1" s="989"/>
      <c r="G1" s="988" t="s">
        <v>4051</v>
      </c>
    </row>
    <row r="2" spans="1:10" x14ac:dyDescent="0.2">
      <c r="A2" s="991"/>
      <c r="B2" s="992"/>
      <c r="C2" s="992"/>
      <c r="D2" s="992"/>
      <c r="E2" s="993" t="s">
        <v>5</v>
      </c>
      <c r="G2" s="993" t="s">
        <v>5</v>
      </c>
    </row>
    <row r="3" spans="1:10" x14ac:dyDescent="0.2">
      <c r="A3" s="991"/>
      <c r="B3" s="994" t="s">
        <v>0</v>
      </c>
      <c r="C3" s="994"/>
      <c r="D3" s="992"/>
      <c r="E3" s="995">
        <f>'Summary Design'!E4</f>
        <v>2131.5</v>
      </c>
      <c r="G3" s="995">
        <f>'Summary Final'!E4</f>
        <v>0</v>
      </c>
    </row>
    <row r="4" spans="1:10" x14ac:dyDescent="0.2">
      <c r="A4" s="991"/>
      <c r="B4" s="994" t="s">
        <v>380</v>
      </c>
      <c r="C4" s="994"/>
      <c r="D4" s="992"/>
      <c r="E4" s="995">
        <f>'Summary Design'!E5</f>
        <v>300</v>
      </c>
      <c r="G4" s="995">
        <f>'Summary Final'!E5</f>
        <v>0</v>
      </c>
    </row>
    <row r="5" spans="1:10" x14ac:dyDescent="0.2">
      <c r="A5" s="991"/>
      <c r="B5" s="996" t="s">
        <v>1029</v>
      </c>
      <c r="C5" s="996"/>
      <c r="D5" s="992"/>
      <c r="E5" s="995">
        <f>'Summary Design'!E6</f>
        <v>0</v>
      </c>
      <c r="G5" s="995">
        <f>'Summary Final'!E6</f>
        <v>0</v>
      </c>
    </row>
    <row r="6" spans="1:10" x14ac:dyDescent="0.2">
      <c r="A6" s="991"/>
      <c r="B6" s="994" t="s">
        <v>4005</v>
      </c>
      <c r="C6" s="994"/>
      <c r="D6" s="992"/>
      <c r="E6" s="995">
        <f>'Summary Design'!E7</f>
        <v>0</v>
      </c>
      <c r="G6" s="995">
        <f>'Summary Final'!E7</f>
        <v>0</v>
      </c>
    </row>
    <row r="7" spans="1:10" x14ac:dyDescent="0.2">
      <c r="A7" s="991"/>
      <c r="B7" s="994" t="s">
        <v>4006</v>
      </c>
      <c r="C7" s="994"/>
      <c r="D7" s="992"/>
      <c r="E7" s="995">
        <f>'Summary Design'!E8</f>
        <v>4555.1099999999997</v>
      </c>
      <c r="G7" s="995">
        <f>'Summary Final'!E8</f>
        <v>0</v>
      </c>
    </row>
    <row r="8" spans="1:10" x14ac:dyDescent="0.2">
      <c r="A8" s="991"/>
      <c r="B8" s="994" t="s">
        <v>4007</v>
      </c>
      <c r="C8" s="994"/>
      <c r="D8" s="992"/>
      <c r="E8" s="995">
        <f>'Summary Design'!E9</f>
        <v>0</v>
      </c>
      <c r="G8" s="995">
        <f>'Summary Final'!E9</f>
        <v>0</v>
      </c>
    </row>
    <row r="9" spans="1:10" x14ac:dyDescent="0.2">
      <c r="A9" s="991"/>
      <c r="B9" s="994" t="s">
        <v>1774</v>
      </c>
      <c r="C9" s="994"/>
      <c r="D9" s="994"/>
      <c r="E9" s="995">
        <f>'Summary Design'!E10</f>
        <v>48637.310000000005</v>
      </c>
      <c r="G9" s="995">
        <f>'Summary Final'!E10</f>
        <v>0</v>
      </c>
    </row>
    <row r="10" spans="1:10" x14ac:dyDescent="0.2">
      <c r="A10" s="991"/>
      <c r="B10" s="994" t="s">
        <v>4055</v>
      </c>
      <c r="C10" s="994"/>
      <c r="D10" s="994"/>
      <c r="E10" s="995">
        <f>'Summary Design'!E11</f>
        <v>0</v>
      </c>
      <c r="G10" s="995">
        <f>'Summary Final'!E11</f>
        <v>0</v>
      </c>
    </row>
    <row r="11" spans="1:10" x14ac:dyDescent="0.2">
      <c r="A11" s="991"/>
      <c r="B11" s="994" t="s">
        <v>4008</v>
      </c>
      <c r="C11" s="994"/>
      <c r="D11" s="994"/>
      <c r="E11" s="995">
        <f>'Summary Design'!E12</f>
        <v>684</v>
      </c>
      <c r="G11" s="995">
        <f>'Summary Final'!E12</f>
        <v>0</v>
      </c>
    </row>
    <row r="12" spans="1:10" ht="30" x14ac:dyDescent="0.2">
      <c r="A12" s="991"/>
      <c r="B12" s="994" t="s">
        <v>3464</v>
      </c>
      <c r="C12" s="994"/>
      <c r="D12" s="994"/>
      <c r="E12" s="995">
        <f>'Summary Design'!E13</f>
        <v>1647.6000000000001</v>
      </c>
      <c r="G12" s="995">
        <f>'Summary Final'!E13</f>
        <v>0</v>
      </c>
    </row>
    <row r="13" spans="1:10" ht="15" customHeight="1" x14ac:dyDescent="0.2">
      <c r="A13" s="997"/>
      <c r="B13" s="994" t="s">
        <v>3938</v>
      </c>
      <c r="C13" s="998"/>
      <c r="D13" s="998"/>
      <c r="E13" s="995">
        <f>'Summary Design'!E14</f>
        <v>0</v>
      </c>
      <c r="G13" s="995">
        <f>'Summary Final'!E14</f>
        <v>0</v>
      </c>
    </row>
    <row r="14" spans="1:10" x14ac:dyDescent="0.2">
      <c r="A14" s="997"/>
      <c r="B14" s="999"/>
      <c r="C14" s="998"/>
      <c r="D14" s="998"/>
      <c r="E14" s="1000">
        <f>'Summary Design'!E15</f>
        <v>57955.520000000004</v>
      </c>
      <c r="G14" s="1000">
        <f>'Summary Final'!E15</f>
        <v>0</v>
      </c>
    </row>
    <row r="15" spans="1:10" x14ac:dyDescent="0.2">
      <c r="A15" s="997"/>
      <c r="B15" s="999"/>
      <c r="C15" s="998"/>
      <c r="D15" s="998"/>
      <c r="E15" s="1000"/>
      <c r="G15" s="1000"/>
    </row>
    <row r="16" spans="1:10" ht="30" x14ac:dyDescent="0.2">
      <c r="A16" s="1001"/>
      <c r="B16" s="1002" t="s">
        <v>4010</v>
      </c>
      <c r="C16" s="1002"/>
      <c r="D16" s="1003"/>
      <c r="E16" s="1004">
        <f>'Summary Design'!E16</f>
        <v>0</v>
      </c>
      <c r="F16" s="1005"/>
      <c r="G16" s="1004" t="str">
        <f>'Summary Final'!E16</f>
        <v>No Offer</v>
      </c>
      <c r="H16" s="1005"/>
      <c r="I16" s="1005"/>
      <c r="J16" s="1005"/>
    </row>
    <row r="17" spans="1:12" ht="30" hidden="1" x14ac:dyDescent="0.2">
      <c r="A17" s="1107" t="s">
        <v>4013</v>
      </c>
      <c r="B17" s="1002" t="s">
        <v>4011</v>
      </c>
      <c r="C17" s="1006"/>
      <c r="D17" s="1007" t="s">
        <v>4014</v>
      </c>
      <c r="E17" s="1008" t="str">
        <f>IF(ISBLANK($C17),"",(IF($C17=1,((E14*'Series 6400 Design'!E30)+E14),"")))</f>
        <v/>
      </c>
      <c r="G17" s="1008" t="str">
        <f>IF(ISBLANK($C17),"",(IF($C17=1,((G14*'Series 6400 Design'!G30)+G14),"")))</f>
        <v/>
      </c>
    </row>
    <row r="18" spans="1:12" ht="30" hidden="1" x14ac:dyDescent="0.2">
      <c r="A18" s="1107"/>
      <c r="B18" s="1002" t="s">
        <v>4011</v>
      </c>
      <c r="C18" s="1006"/>
      <c r="D18" s="1007" t="s">
        <v>4014</v>
      </c>
      <c r="E18" s="1008" t="str">
        <f>IF(ISBLANK($C18),"",(IF($C18=1,((E14*'Series 6400 Design'!E32)+E14),"")))</f>
        <v/>
      </c>
      <c r="G18" s="1008" t="str">
        <f>IF(ISBLANK($C18),"",(IF($C18=1,((G14*'Series 6400 Design'!G32)+G14),"")))</f>
        <v/>
      </c>
    </row>
    <row r="19" spans="1:12" ht="30" x14ac:dyDescent="0.2">
      <c r="A19" s="1001" t="s">
        <v>4077</v>
      </c>
      <c r="B19" s="1002" t="s">
        <v>4011</v>
      </c>
      <c r="C19" s="1002">
        <v>1</v>
      </c>
      <c r="D19" s="1003"/>
      <c r="E19" s="1004">
        <f>'Summary Design'!E21</f>
        <v>1738.6656</v>
      </c>
      <c r="F19" s="1005"/>
      <c r="G19" s="1004">
        <f>'Summary Final'!E21</f>
        <v>0</v>
      </c>
    </row>
    <row r="20" spans="1:12" ht="30" hidden="1" x14ac:dyDescent="0.2">
      <c r="A20" s="1108" t="s">
        <v>4016</v>
      </c>
      <c r="B20" s="1009" t="s">
        <v>4017</v>
      </c>
      <c r="C20" s="1010"/>
      <c r="D20" s="1007" t="s">
        <v>4014</v>
      </c>
      <c r="E20" s="1011" t="str">
        <f>'Summary Design'!E22</f>
        <v/>
      </c>
      <c r="G20" s="1011" t="str">
        <f>'Summary Final'!E22</f>
        <v/>
      </c>
    </row>
    <row r="21" spans="1:12" hidden="1" x14ac:dyDescent="0.2">
      <c r="A21" s="1108"/>
      <c r="B21" s="1009"/>
      <c r="C21" s="1012"/>
      <c r="D21" s="1007"/>
      <c r="E21" s="1011">
        <f>'Summary Design'!E23</f>
        <v>0</v>
      </c>
      <c r="G21" s="1011">
        <f>'Summary Final'!E23</f>
        <v>0</v>
      </c>
    </row>
    <row r="22" spans="1:12" x14ac:dyDescent="0.2">
      <c r="A22" s="1013"/>
      <c r="B22" s="1014"/>
      <c r="C22" s="1014"/>
      <c r="D22" s="1015" t="s">
        <v>4078</v>
      </c>
      <c r="E22" s="1011">
        <f>SUM(E16:E19)</f>
        <v>1738.6656</v>
      </c>
      <c r="G22" s="1011">
        <f>SUM(G16:G19)</f>
        <v>0</v>
      </c>
    </row>
    <row r="23" spans="1:12" x14ac:dyDescent="0.2">
      <c r="A23" s="1016"/>
      <c r="B23" s="1017"/>
      <c r="C23" s="1017"/>
      <c r="D23" s="1017"/>
      <c r="E23" s="1016"/>
      <c r="G23" s="1016"/>
    </row>
    <row r="24" spans="1:12" x14ac:dyDescent="0.2">
      <c r="A24" s="1018"/>
      <c r="B24" s="1019" t="s">
        <v>4073</v>
      </c>
      <c r="C24" s="1020"/>
      <c r="D24" s="1021" t="s">
        <v>4070</v>
      </c>
      <c r="E24" s="1047">
        <v>45323</v>
      </c>
      <c r="G24" s="1047">
        <f>E24</f>
        <v>45323</v>
      </c>
    </row>
    <row r="25" spans="1:12" x14ac:dyDescent="0.2">
      <c r="A25" s="1022"/>
      <c r="B25" s="1023" t="s">
        <v>4071</v>
      </c>
      <c r="C25" s="1024"/>
      <c r="D25" s="1025">
        <v>555.70000000000005</v>
      </c>
      <c r="E25" s="1046">
        <v>0.12</v>
      </c>
      <c r="G25" s="1046">
        <f>E25</f>
        <v>0.12</v>
      </c>
    </row>
    <row r="26" spans="1:12" x14ac:dyDescent="0.2">
      <c r="A26" s="1022"/>
      <c r="B26" s="1023" t="s">
        <v>4072</v>
      </c>
      <c r="C26" s="1024"/>
      <c r="D26" s="1025">
        <v>345.7</v>
      </c>
      <c r="E26" s="1046">
        <v>0.12478</v>
      </c>
      <c r="G26" s="1046">
        <f>E26</f>
        <v>0.12478</v>
      </c>
    </row>
    <row r="27" spans="1:12" x14ac:dyDescent="0.2">
      <c r="A27" s="1022"/>
      <c r="B27" s="1023" t="s">
        <v>4023</v>
      </c>
      <c r="C27" s="1026"/>
      <c r="D27" s="1026"/>
      <c r="E27" s="1027">
        <v>0.48</v>
      </c>
      <c r="G27" s="1027">
        <f>'Summary Final'!E28</f>
        <v>0</v>
      </c>
    </row>
    <row r="28" spans="1:12" x14ac:dyDescent="0.2">
      <c r="A28" s="1022"/>
      <c r="B28" s="1023" t="s">
        <v>4024</v>
      </c>
      <c r="C28" s="1026"/>
      <c r="D28" s="1026"/>
      <c r="E28" s="1028">
        <f>'Summary Design'!E29</f>
        <v>1933.6358008</v>
      </c>
      <c r="G28" s="1028">
        <f>'Summary Final'!E29</f>
        <v>0</v>
      </c>
    </row>
    <row r="29" spans="1:12" x14ac:dyDescent="0.2">
      <c r="A29" s="1022"/>
      <c r="B29" s="1029"/>
      <c r="C29" s="1029"/>
      <c r="D29" s="1030" t="s">
        <v>4025</v>
      </c>
      <c r="E29" s="1031">
        <f>'Summary Design'!E30</f>
        <v>7413.3830007999995</v>
      </c>
      <c r="G29" s="1031">
        <f>'Summary Final'!E30</f>
        <v>0</v>
      </c>
    </row>
    <row r="30" spans="1:12" x14ac:dyDescent="0.2">
      <c r="A30" s="1032"/>
      <c r="B30" s="999"/>
      <c r="C30" s="999"/>
      <c r="D30" s="1033"/>
      <c r="E30" s="1034"/>
      <c r="G30" s="1034"/>
    </row>
    <row r="31" spans="1:12" x14ac:dyDescent="0.2">
      <c r="A31" s="1035"/>
      <c r="B31" s="1036"/>
      <c r="C31" s="1036"/>
      <c r="D31" s="1037" t="s">
        <v>4074</v>
      </c>
      <c r="E31" s="1038">
        <f>IFERROR('Summary Design'!$E31,"")</f>
        <v>67107.568600800005</v>
      </c>
      <c r="G31" s="1039" t="str">
        <f>IFERROR('Summary Final'!$E31,"")</f>
        <v/>
      </c>
      <c r="L31" s="1049"/>
    </row>
    <row r="32" spans="1:12" x14ac:dyDescent="0.2">
      <c r="A32" s="1032"/>
      <c r="B32" s="999"/>
      <c r="C32" s="999"/>
      <c r="D32" s="1033"/>
      <c r="E32" s="1040"/>
      <c r="G32" s="1040"/>
    </row>
    <row r="33" spans="1:7" x14ac:dyDescent="0.2">
      <c r="A33" s="1041"/>
      <c r="B33" s="1042"/>
      <c r="C33" s="1042"/>
      <c r="D33" s="1043" t="s">
        <v>4076</v>
      </c>
      <c r="E33" s="1044">
        <f>IFERROR('Summary Design'!$E33,"")</f>
        <v>63427.399311000001</v>
      </c>
      <c r="G33" s="1044" t="str">
        <f>IFERROR('Summary Final'!$E33,"")</f>
        <v/>
      </c>
    </row>
    <row r="34" spans="1:7" x14ac:dyDescent="0.2">
      <c r="A34" s="1041"/>
      <c r="B34" s="1042"/>
      <c r="C34" s="1042"/>
      <c r="D34" s="1043" t="s">
        <v>4075</v>
      </c>
      <c r="E34" s="1045">
        <f>'Summary Design'!E34</f>
        <v>2</v>
      </c>
      <c r="G34" s="1045">
        <f>'Summary Final'!E34</f>
        <v>6</v>
      </c>
    </row>
    <row r="35" spans="1:7" x14ac:dyDescent="0.2">
      <c r="E35" s="990" t="s">
        <v>4069</v>
      </c>
    </row>
  </sheetData>
  <mergeCells count="2">
    <mergeCell ref="A17:A18"/>
    <mergeCell ref="A20:A21"/>
  </mergeCells>
  <pageMargins left="0.70866141732283472" right="0.70866141732283472" top="0.74803149606299213" bottom="0.74803149606299213" header="0.31496062992125984" footer="0.31496062992125984"/>
  <pageSetup paperSize="9" scale="98" fitToHeight="0" orientation="landscape"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FAB6-AB19-48F0-B74F-7176E0F7E814}">
  <sheetPr>
    <tabColor rgb="FF7030A0"/>
  </sheetPr>
  <dimension ref="A1:B11"/>
  <sheetViews>
    <sheetView workbookViewId="0">
      <selection activeCell="B11" sqref="B11"/>
    </sheetView>
  </sheetViews>
  <sheetFormatPr defaultRowHeight="12.75" x14ac:dyDescent="0.2"/>
  <sheetData>
    <row r="1" spans="1:2" x14ac:dyDescent="0.2">
      <c r="A1" t="s">
        <v>4079</v>
      </c>
    </row>
    <row r="3" spans="1:2" x14ac:dyDescent="0.2">
      <c r="A3" t="s">
        <v>4080</v>
      </c>
      <c r="B3">
        <v>124</v>
      </c>
    </row>
    <row r="4" spans="1:2" x14ac:dyDescent="0.2">
      <c r="A4" t="s">
        <v>4082</v>
      </c>
      <c r="B4">
        <v>67</v>
      </c>
    </row>
    <row r="5" spans="1:2" x14ac:dyDescent="0.2">
      <c r="A5" t="s">
        <v>4081</v>
      </c>
      <c r="B5">
        <v>19</v>
      </c>
    </row>
    <row r="6" spans="1:2" x14ac:dyDescent="0.2">
      <c r="A6" t="s">
        <v>4083</v>
      </c>
      <c r="B6">
        <v>35</v>
      </c>
    </row>
    <row r="7" spans="1:2" x14ac:dyDescent="0.2">
      <c r="A7" t="s">
        <v>4084</v>
      </c>
      <c r="B7">
        <v>55</v>
      </c>
    </row>
    <row r="8" spans="1:2" x14ac:dyDescent="0.2">
      <c r="A8" t="s">
        <v>4085</v>
      </c>
      <c r="B8">
        <v>9</v>
      </c>
    </row>
    <row r="9" spans="1:2" x14ac:dyDescent="0.2">
      <c r="A9" t="s">
        <v>4086</v>
      </c>
      <c r="B9">
        <v>28</v>
      </c>
    </row>
    <row r="10" spans="1:2" x14ac:dyDescent="0.2">
      <c r="A10" t="s">
        <v>4014</v>
      </c>
      <c r="B10">
        <f>SUM(B3:B9)</f>
        <v>337</v>
      </c>
    </row>
    <row r="11" spans="1:2" x14ac:dyDescent="0.2">
      <c r="B11">
        <v>340</v>
      </c>
    </row>
  </sheetData>
  <phoneticPr fontId="77"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22B95-5FE2-4979-BE15-7FE399FB2B99}">
  <sheetPr codeName="Sheet17"/>
  <dimension ref="A1:H29"/>
  <sheetViews>
    <sheetView workbookViewId="0">
      <selection activeCell="G33" sqref="G33"/>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v>2</v>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Design'!F$31,"No offer"),"No offer",SUM('Summary Design'!F$31))),"No offer")</f>
        <v>No offer</v>
      </c>
      <c r="C6" s="156"/>
      <c r="D6" s="157" t="str">
        <f>IF(AND(B6&lt;B20, B6&gt;B21), B6, "out of range ")</f>
        <v xml:space="preserve">out of range </v>
      </c>
      <c r="E6" s="157" t="str">
        <f>IF(AND(D6&lt;D20, D6&gt;D21), D6, "out of range ")</f>
        <v xml:space="preserve">out of range </v>
      </c>
      <c r="F6" s="157" t="str">
        <f>IF(AND(E6&lt;E20, E6&gt;E21), E6, "out of range ")</f>
        <v xml:space="preserve">out of range </v>
      </c>
      <c r="G6" s="158" t="str">
        <f>IF(AND(F6&lt;F20, F6&gt;F21), F6, "out of range ")</f>
        <v xml:space="preserve">out of range </v>
      </c>
      <c r="H6" s="153"/>
    </row>
    <row r="7" spans="1:8" ht="18" x14ac:dyDescent="0.25">
      <c r="A7" s="159" t="s">
        <v>2869</v>
      </c>
      <c r="B7" s="155" t="str">
        <f>IFERROR((IF(COUNTIF('Summary Design'!G$31,"No offer"),"No offer",SUM('Summary Design'!G$31))),"No offer")</f>
        <v>No offer</v>
      </c>
      <c r="C7" s="160"/>
      <c r="D7" s="35" t="str">
        <f>IF(AND(B7&lt;B20, B7&gt;B21), B7, "out of range ")</f>
        <v xml:space="preserve">out of range </v>
      </c>
      <c r="E7" s="35" t="str">
        <f>IF(AND(D7&lt;D20, D7&gt;D21), D7, "out of range ")</f>
        <v xml:space="preserve">out of range </v>
      </c>
      <c r="F7" s="35" t="str">
        <f>IF(AND(E7&lt;E20, E7&gt;E21), E7, "out of range ")</f>
        <v xml:space="preserve">out of range </v>
      </c>
      <c r="G7" s="161" t="str">
        <f>IF(AND(F7&lt;F20, F7&gt;F21), F7, "out of range ")</f>
        <v xml:space="preserve">out of range </v>
      </c>
      <c r="H7" s="153"/>
    </row>
    <row r="8" spans="1:8" ht="18" x14ac:dyDescent="0.25">
      <c r="A8" s="159" t="s">
        <v>2870</v>
      </c>
      <c r="B8" s="155" t="str">
        <f>IFERROR((IF(COUNTIF('Summary Design'!H$31,"No offer"),"No offer",SUM('Summary Design'!H$31))),"No offer")</f>
        <v>No offer</v>
      </c>
      <c r="C8" s="160"/>
      <c r="D8" s="35" t="str">
        <f>IF(AND(B8&lt;B20, B8&gt;B21), B8, "out of range ")</f>
        <v xml:space="preserve">out of range </v>
      </c>
      <c r="E8" s="35" t="str">
        <f>IF(AND(D8&lt;D20, D8&gt;D21), D8, "out of range ")</f>
        <v xml:space="preserve">out of range </v>
      </c>
      <c r="F8" s="35" t="str">
        <f>IF(AND(E8&lt;E20, E8&gt;E21), E8, "out of range ")</f>
        <v xml:space="preserve">out of range </v>
      </c>
      <c r="G8" s="161" t="str">
        <f>IF(AND(F8&lt;F20, F8&gt;F21), F8, "out of range ")</f>
        <v xml:space="preserve">out of range </v>
      </c>
      <c r="H8" s="153"/>
    </row>
    <row r="9" spans="1:8" ht="18" x14ac:dyDescent="0.25">
      <c r="A9" s="159" t="s">
        <v>2871</v>
      </c>
      <c r="B9" s="155">
        <f>IFERROR((IF(COUNTIF('Summary Design'!I$31,"No offer"),"No offer",SUM('Summary Design'!I$31))),"No offer")</f>
        <v>59747.230021199997</v>
      </c>
      <c r="C9" s="160"/>
      <c r="D9" s="35">
        <f>IF(AND(B9&lt;B20, B9&gt;B21), B9, "out of range ")</f>
        <v>59747.230021199997</v>
      </c>
      <c r="E9" s="35">
        <f>IF(AND(D9&lt;D20, D9&gt;D21), D9, "out of range ")</f>
        <v>59747.230021199997</v>
      </c>
      <c r="F9" s="35">
        <f>IF(AND(E9&lt;E20, E9&gt;E21), E9, "out of range ")</f>
        <v>59747.230021199997</v>
      </c>
      <c r="G9" s="161">
        <f>IF(AND(F9&lt;F20, F9&gt;F21), F9, "out of range ")</f>
        <v>59747.230021199997</v>
      </c>
      <c r="H9" s="153"/>
    </row>
    <row r="10" spans="1:8" ht="18" x14ac:dyDescent="0.25">
      <c r="A10" s="159" t="s">
        <v>2872</v>
      </c>
      <c r="B10" s="155" t="str">
        <f>IFERROR((IF(COUNTIF('Summary Design'!J$31,"No offer"),"No offer",SUM('Summary Design'!J$31))),"No offer")</f>
        <v>No offer</v>
      </c>
      <c r="C10" s="160"/>
      <c r="D10" s="35" t="str">
        <f>IF(AND(B10&lt;B20, B10&gt;B21), B10, "out of range ")</f>
        <v xml:space="preserve">out of range </v>
      </c>
      <c r="E10" s="35" t="str">
        <f>IF(AND(D10&lt;D20, D10&gt;D21), D10, "out of range ")</f>
        <v xml:space="preserve">out of range </v>
      </c>
      <c r="F10" s="35" t="str">
        <f>IF(AND(E10&lt;E20, E10&gt;E21), E10, "out of range ")</f>
        <v xml:space="preserve">out of range </v>
      </c>
      <c r="G10" s="161" t="str">
        <f>IF(AND(F10&lt;F20, F10&gt;F21), F10, "out of range ")</f>
        <v xml:space="preserve">out of range </v>
      </c>
      <c r="H10" s="153"/>
    </row>
    <row r="11" spans="1:8" ht="18" x14ac:dyDescent="0.25">
      <c r="A11" s="159" t="s">
        <v>4036</v>
      </c>
      <c r="B11" s="155">
        <f>IFERROR((IF(COUNTIF('Summary Design'!E$31,"No offer"),"No offer",SUM('Summary Design'!E$31))),"No offer")</f>
        <v>67107.568600800005</v>
      </c>
      <c r="C11" s="160"/>
      <c r="D11" s="35">
        <f>IF(AND(B11&lt;B20, B11&gt;B21), B11, "out of range ")</f>
        <v>67107.568600800005</v>
      </c>
      <c r="E11" s="35">
        <f>IF(AND(D11&lt;D20, D11&gt;D21), D11, "out of range ")</f>
        <v>67107.568600800005</v>
      </c>
      <c r="F11" s="35">
        <f>IF(AND(E11&lt;E20, E11&gt;E21), E11, "out of range ")</f>
        <v>67107.568600800005</v>
      </c>
      <c r="G11" s="161">
        <f>IF(AND(F11&lt;F20, F11&gt;F21), F11, "out of range ")</f>
        <v>67107.568600800005</v>
      </c>
      <c r="H11" s="153"/>
    </row>
    <row r="12" spans="1:8" ht="18" x14ac:dyDescent="0.25">
      <c r="A12" s="159"/>
      <c r="B12" s="155"/>
      <c r="C12" s="160"/>
      <c r="D12" s="35" t="str">
        <f>IF(AND(B12&lt;B20, B12&gt;B21), B12, "out of range ")</f>
        <v xml:space="preserve">out of range </v>
      </c>
      <c r="E12" s="35" t="str">
        <f>IF(AND(D12&lt;D20, D12&gt;D21), D12, "out of range ")</f>
        <v xml:space="preserve">out of range </v>
      </c>
      <c r="F12" s="35" t="str">
        <f>IF(AND(E12&lt;E20, E12&gt;E21), E12, "out of range ")</f>
        <v xml:space="preserve">out of range </v>
      </c>
      <c r="G12" s="161" t="str">
        <f>IF(AND(F12&lt;F20, F12&gt;F21), F12, "out of range ")</f>
        <v xml:space="preserve">out of range </v>
      </c>
      <c r="H12" s="153"/>
    </row>
    <row r="13" spans="1:8" ht="15" x14ac:dyDescent="0.2">
      <c r="A13" s="159"/>
      <c r="B13" s="162"/>
      <c r="C13" s="160"/>
      <c r="D13" s="35" t="str">
        <f>IF(AND(B13&lt;B20, B13&gt;B21), B13, "out of range ")</f>
        <v xml:space="preserve">out of range </v>
      </c>
      <c r="E13" s="35" t="str">
        <f>IF(AND(D13&lt;D20, D13&gt;D21), D13, "out of range ")</f>
        <v xml:space="preserve">out of range </v>
      </c>
      <c r="F13" s="35" t="str">
        <f>IF(AND(E13&lt;E20, E13&gt;E21), E13, "out of range ")</f>
        <v xml:space="preserve">out of range </v>
      </c>
      <c r="G13" s="161" t="str">
        <f>IF(AND(F13&lt;F20, F13&gt;F21), F13, "out of range ")</f>
        <v xml:space="preserve">out of range </v>
      </c>
      <c r="H13" s="153"/>
    </row>
    <row r="14" spans="1:8" ht="15" x14ac:dyDescent="0.2">
      <c r="A14" s="159"/>
      <c r="B14" s="162"/>
      <c r="C14" s="160"/>
      <c r="D14" s="35" t="str">
        <f>IF(AND(B14&lt;B20, B14&gt;B21), B14, "out of range ")</f>
        <v xml:space="preserve">out of range </v>
      </c>
      <c r="E14" s="35" t="str">
        <f>IF(AND(D14&lt;D20, D14&gt;D21), D14, "out of range ")</f>
        <v xml:space="preserve">out of range </v>
      </c>
      <c r="F14" s="35" t="str">
        <f>IF(AND(E14&lt;E20, E14&gt;E21), E14, "out of range ")</f>
        <v xml:space="preserve">out of range </v>
      </c>
      <c r="G14" s="161" t="str">
        <f>IF(AND(F14&lt;F20, F14&gt;F21), F14, "out of range ")</f>
        <v xml:space="preserve">out of range </v>
      </c>
      <c r="H14" s="153"/>
    </row>
    <row r="15" spans="1:8" ht="15" x14ac:dyDescent="0.2">
      <c r="A15" s="159"/>
      <c r="B15" s="162"/>
      <c r="C15" s="160"/>
      <c r="D15" s="35" t="str">
        <f>IF(AND(B15&lt;B20, B15&gt;B21), B15, "out of range ")</f>
        <v xml:space="preserve">out of range </v>
      </c>
      <c r="E15" s="35" t="str">
        <f>IF(AND(D15&lt;D20, D15&gt;D21), D15, "out of range ")</f>
        <v xml:space="preserve">out of range </v>
      </c>
      <c r="F15" s="35" t="str">
        <f>IF(AND(E15&lt;E20, E15&gt;E21), E15, "out of range ")</f>
        <v xml:space="preserve">out of range </v>
      </c>
      <c r="G15" s="161" t="str">
        <f>IF(AND(F15&lt;F20, F15&gt;F21), F15, "out of range ")</f>
        <v xml:space="preserve">out of range </v>
      </c>
      <c r="H15" s="153"/>
    </row>
    <row r="16" spans="1:8" ht="15.75" thickBot="1" x14ac:dyDescent="0.25">
      <c r="A16" s="163"/>
      <c r="B16" s="164"/>
      <c r="C16" s="165"/>
      <c r="D16" s="166" t="str">
        <f>IF(AND(B16&lt;B20, B16&gt;B21), B16, "out of range ")</f>
        <v xml:space="preserve">out of range </v>
      </c>
      <c r="E16" s="166" t="str">
        <f>IF(AND(D16&lt;D20, D16&gt;D21), D16, "out of range ")</f>
        <v xml:space="preserve">out of range </v>
      </c>
      <c r="F16" s="166" t="str">
        <f>IF(AND(E16&lt;E20, E16&gt;E21), E16, "out of range ")</f>
        <v xml:space="preserve">out of range </v>
      </c>
      <c r="G16" s="167" t="str">
        <f>IF(AND(F16&lt;F20, F16&gt;F21), F16, "out of range ")</f>
        <v xml:space="preserve">out of range </v>
      </c>
      <c r="H16" s="153"/>
    </row>
    <row r="17" spans="1:8" ht="15" x14ac:dyDescent="0.2">
      <c r="A17" s="168"/>
      <c r="B17" s="169"/>
      <c r="C17" s="170"/>
      <c r="D17" s="168"/>
      <c r="E17" s="168"/>
      <c r="F17" s="168"/>
      <c r="G17" s="168"/>
      <c r="H17" s="153"/>
    </row>
    <row r="18" spans="1:8" ht="15" x14ac:dyDescent="0.2">
      <c r="A18" s="171" t="s">
        <v>4037</v>
      </c>
      <c r="B18" s="172">
        <f t="shared" ref="B18:G18" si="0">AVERAGE(B6:B16)</f>
        <v>63427.399311000001</v>
      </c>
      <c r="C18" s="173"/>
      <c r="D18" s="172">
        <f t="shared" si="0"/>
        <v>63427.399311000001</v>
      </c>
      <c r="E18" s="172">
        <f t="shared" si="0"/>
        <v>63427.399311000001</v>
      </c>
      <c r="F18" s="172">
        <f t="shared" si="0"/>
        <v>63427.399311000001</v>
      </c>
      <c r="G18" s="172">
        <f t="shared" si="0"/>
        <v>63427.399311000001</v>
      </c>
      <c r="H18" s="153"/>
    </row>
    <row r="19" spans="1:8" ht="15.75" thickBot="1" x14ac:dyDescent="0.25">
      <c r="A19" s="174"/>
      <c r="B19" s="175"/>
      <c r="C19" s="174"/>
      <c r="D19" s="176"/>
      <c r="E19" s="176"/>
      <c r="F19" s="176"/>
      <c r="G19" s="176"/>
      <c r="H19" s="153"/>
    </row>
    <row r="20" spans="1:8" ht="15" x14ac:dyDescent="0.2">
      <c r="A20" s="177" t="s">
        <v>4038</v>
      </c>
      <c r="B20" s="178">
        <f>1.2*B18</f>
        <v>76112.879173199995</v>
      </c>
      <c r="C20" s="157"/>
      <c r="D20" s="178">
        <f>1.2*D18</f>
        <v>76112.879173199995</v>
      </c>
      <c r="E20" s="178">
        <f>1.2*E18</f>
        <v>76112.879173199995</v>
      </c>
      <c r="F20" s="178">
        <f>1.2*F18</f>
        <v>76112.879173199995</v>
      </c>
      <c r="G20" s="179">
        <f>1.2*G18</f>
        <v>76112.879173199995</v>
      </c>
      <c r="H20" s="153"/>
    </row>
    <row r="21" spans="1:8" ht="15.75" thickBot="1" x14ac:dyDescent="0.25">
      <c r="A21" s="180" t="s">
        <v>4039</v>
      </c>
      <c r="B21" s="181">
        <f>0.8*B18</f>
        <v>50741.919448800007</v>
      </c>
      <c r="C21" s="166"/>
      <c r="D21" s="181">
        <f>0.8*D18</f>
        <v>50741.919448800007</v>
      </c>
      <c r="E21" s="181">
        <f>0.8*E18</f>
        <v>50741.919448800007</v>
      </c>
      <c r="F21" s="181">
        <f>0.8*F18</f>
        <v>50741.919448800007</v>
      </c>
      <c r="G21" s="182">
        <f>0.8*G18</f>
        <v>50741.919448800007</v>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f>G18</f>
        <v>63427.399311000001</v>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f>B11</f>
        <v>67107.568600800005</v>
      </c>
      <c r="C27" s="183"/>
      <c r="D27" s="193" t="s">
        <v>4044</v>
      </c>
      <c r="E27" s="191">
        <f>B18</f>
        <v>63427.399311000001</v>
      </c>
      <c r="F27" s="1109" t="s">
        <v>4045</v>
      </c>
      <c r="G27" s="1109"/>
      <c r="H27" s="194">
        <f>IF(E27/B27&gt;100%,100%,B18/B11)</f>
        <v>0.94516014562094963</v>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FF01-6D45-4DDE-B2CA-88E053411C98}">
  <sheetPr codeName="Sheet41"/>
  <dimension ref="A1:H29"/>
  <sheetViews>
    <sheetView topLeftCell="A10" workbookViewId="0">
      <selection activeCell="H27" sqref="H27"/>
    </sheetView>
  </sheetViews>
  <sheetFormatPr defaultRowHeight="12.75" x14ac:dyDescent="0.2"/>
  <cols>
    <col min="1" max="1" width="16.140625" customWidth="1"/>
    <col min="2" max="2" width="29.140625" customWidth="1"/>
    <col min="4" max="4" width="18.5703125" customWidth="1"/>
    <col min="5" max="5" width="14.5703125" customWidth="1"/>
    <col min="6" max="6" width="16.42578125" customWidth="1"/>
    <col min="7" max="7" width="19.5703125" customWidth="1"/>
    <col min="8" max="8" width="17.7109375" customWidth="1"/>
  </cols>
  <sheetData>
    <row r="1" spans="1:8" ht="20.25" x14ac:dyDescent="0.3">
      <c r="A1" s="144" t="s">
        <v>4029</v>
      </c>
      <c r="B1" s="145"/>
      <c r="C1" s="145"/>
      <c r="D1" s="146"/>
      <c r="E1" s="146"/>
      <c r="F1" s="146"/>
      <c r="G1" s="146"/>
      <c r="H1" s="145"/>
    </row>
    <row r="2" spans="1:8" ht="15" x14ac:dyDescent="0.2">
      <c r="A2" s="147"/>
      <c r="B2" s="147"/>
      <c r="C2" s="147"/>
      <c r="D2" s="148"/>
      <c r="E2" s="148"/>
      <c r="F2" s="148"/>
      <c r="G2" s="148"/>
      <c r="H2" s="147"/>
    </row>
    <row r="3" spans="1:8" ht="15" x14ac:dyDescent="0.2">
      <c r="A3" s="147" t="s">
        <v>4030</v>
      </c>
      <c r="B3" s="147"/>
      <c r="C3" s="147"/>
      <c r="D3" s="148"/>
      <c r="E3" s="148"/>
      <c r="F3" s="149">
        <f>COUNT(B6:B11)</f>
        <v>0</v>
      </c>
      <c r="G3" s="148"/>
      <c r="H3" s="147"/>
    </row>
    <row r="4" spans="1:8" ht="15.75" thickBot="1" x14ac:dyDescent="0.25">
      <c r="A4" s="147"/>
      <c r="B4" s="147"/>
      <c r="C4" s="147"/>
      <c r="D4" s="148"/>
      <c r="E4" s="148"/>
      <c r="F4" s="148"/>
      <c r="G4" s="148"/>
      <c r="H4" s="147"/>
    </row>
    <row r="5" spans="1:8" ht="15.75" thickBot="1" x14ac:dyDescent="0.25">
      <c r="A5" s="150" t="s">
        <v>30</v>
      </c>
      <c r="B5" s="151"/>
      <c r="C5" s="152"/>
      <c r="D5" s="150" t="s">
        <v>4031</v>
      </c>
      <c r="E5" s="150" t="s">
        <v>4032</v>
      </c>
      <c r="F5" s="150" t="s">
        <v>4033</v>
      </c>
      <c r="G5" s="150" t="s">
        <v>4034</v>
      </c>
      <c r="H5" s="153"/>
    </row>
    <row r="6" spans="1:8" ht="18" x14ac:dyDescent="0.25">
      <c r="A6" s="154" t="s">
        <v>4035</v>
      </c>
      <c r="B6" s="155" t="str">
        <f>IFERROR((IF(COUNTIF('Summary Final'!F$31,"No offer"),"No offer",SUM('Summary Final'!F$31))),"No offer")</f>
        <v>No offer</v>
      </c>
      <c r="C6" s="156"/>
      <c r="D6" s="157" t="e">
        <f>IF(AND(B6&lt;B20, B6&gt;B21), B6, "out of range ")</f>
        <v>#DIV/0!</v>
      </c>
      <c r="E6" s="157" t="e">
        <f>IF(AND(D6&lt;D20, D6&gt;D21), D6, "out of range ")</f>
        <v>#DIV/0!</v>
      </c>
      <c r="F6" s="157" t="e">
        <f>IF(AND(E6&lt;E20, E6&gt;E21), E6, "out of range ")</f>
        <v>#DIV/0!</v>
      </c>
      <c r="G6" s="158" t="e">
        <f>IF(AND(F6&lt;F20, F6&gt;F21), F6, "out of range ")</f>
        <v>#DIV/0!</v>
      </c>
      <c r="H6" s="153"/>
    </row>
    <row r="7" spans="1:8" ht="18" x14ac:dyDescent="0.25">
      <c r="A7" s="159" t="s">
        <v>2869</v>
      </c>
      <c r="B7" s="155" t="str">
        <f>IFERROR((IF(COUNTIF('Summary Final'!G$31,"No offer"),"No offer",SUM('Summary Final'!G$31))),"No offer")</f>
        <v>No offer</v>
      </c>
      <c r="C7" s="160"/>
      <c r="D7" s="35" t="e">
        <f>IF(AND(B7&lt;B20, B7&gt;B21), B7, "out of range ")</f>
        <v>#DIV/0!</v>
      </c>
      <c r="E7" s="35" t="e">
        <f>IF(AND(D7&lt;D20, D7&gt;D21), D7, "out of range ")</f>
        <v>#DIV/0!</v>
      </c>
      <c r="F7" s="35" t="e">
        <f>IF(AND(E7&lt;E20, E7&gt;E21), E7, "out of range ")</f>
        <v>#DIV/0!</v>
      </c>
      <c r="G7" s="161" t="e">
        <f>IF(AND(F7&lt;F20, F7&gt;F21), F7, "out of range ")</f>
        <v>#DIV/0!</v>
      </c>
      <c r="H7" s="153"/>
    </row>
    <row r="8" spans="1:8" ht="18" x14ac:dyDescent="0.25">
      <c r="A8" s="159" t="s">
        <v>2870</v>
      </c>
      <c r="B8" s="155" t="str">
        <f>IFERROR((IF(COUNTIF('Summary Final'!H$31,"No offer"),"No offer",SUM('Summary Final'!H$31))),"No offer")</f>
        <v>No offer</v>
      </c>
      <c r="C8" s="160"/>
      <c r="D8" s="35" t="e">
        <f>IF(AND(B8&lt;B20, B8&gt;B21), B8, "out of range ")</f>
        <v>#DIV/0!</v>
      </c>
      <c r="E8" s="35" t="e">
        <f>IF(AND(D8&lt;D20, D8&gt;D21), D8, "out of range ")</f>
        <v>#DIV/0!</v>
      </c>
      <c r="F8" s="35" t="e">
        <f>IF(AND(E8&lt;E20, E8&gt;E21), E8, "out of range ")</f>
        <v>#DIV/0!</v>
      </c>
      <c r="G8" s="161" t="e">
        <f>IF(AND(F8&lt;F20, F8&gt;F21), F8, "out of range ")</f>
        <v>#DIV/0!</v>
      </c>
      <c r="H8" s="153"/>
    </row>
    <row r="9" spans="1:8" ht="18" x14ac:dyDescent="0.25">
      <c r="A9" s="159" t="s">
        <v>2871</v>
      </c>
      <c r="B9" s="155" t="str">
        <f>IFERROR((IF(COUNTIF('Summary Final'!I$31,"No offer"),"No offer",SUM('Summary Final'!I$31))),"No offer")</f>
        <v>No offer</v>
      </c>
      <c r="C9" s="160"/>
      <c r="D9" s="35" t="e">
        <f>IF(AND(B9&lt;B20, B9&gt;B21), B9, "out of range ")</f>
        <v>#DIV/0!</v>
      </c>
      <c r="E9" s="35" t="e">
        <f>IF(AND(D9&lt;D20, D9&gt;D21), D9, "out of range ")</f>
        <v>#DIV/0!</v>
      </c>
      <c r="F9" s="35" t="e">
        <f>IF(AND(E9&lt;E20, E9&gt;E21), E9, "out of range ")</f>
        <v>#DIV/0!</v>
      </c>
      <c r="G9" s="161" t="e">
        <f>IF(AND(F9&lt;F20, F9&gt;F21), F9, "out of range ")</f>
        <v>#DIV/0!</v>
      </c>
      <c r="H9" s="153"/>
    </row>
    <row r="10" spans="1:8" ht="18" x14ac:dyDescent="0.25">
      <c r="A10" s="159" t="s">
        <v>2872</v>
      </c>
      <c r="B10" s="155" t="str">
        <f>IFERROR((IF(COUNTIF('Summary Final'!J$31,"No offer"),"No offer",SUM('Summary Final'!J$31))),"No offer")</f>
        <v>No offer</v>
      </c>
      <c r="C10" s="160"/>
      <c r="D10" s="35" t="e">
        <f>IF(AND(B10&lt;B20, B10&gt;B21), B10, "out of range ")</f>
        <v>#DIV/0!</v>
      </c>
      <c r="E10" s="35" t="e">
        <f>IF(AND(D10&lt;D20, D10&gt;D21), D10, "out of range ")</f>
        <v>#DIV/0!</v>
      </c>
      <c r="F10" s="35" t="e">
        <f>IF(AND(E10&lt;E20, E10&gt;E21), E10, "out of range ")</f>
        <v>#DIV/0!</v>
      </c>
      <c r="G10" s="161" t="e">
        <f>IF(AND(F10&lt;F20, F10&gt;F21), F10, "out of range ")</f>
        <v>#DIV/0!</v>
      </c>
      <c r="H10" s="153"/>
    </row>
    <row r="11" spans="1:8" ht="18" x14ac:dyDescent="0.25">
      <c r="A11" s="159" t="s">
        <v>4036</v>
      </c>
      <c r="B11" s="155" t="str">
        <f>IFERROR((IF(COUNTIF('Summary Final'!E$31,"No offer"),"No offer",SUM('Summary Final'!E$31))),"No offer")</f>
        <v>No offer</v>
      </c>
      <c r="C11" s="160"/>
      <c r="D11" s="35" t="e">
        <f>IF(AND(B11&lt;B20, B11&gt;B21), B11, "out of range ")</f>
        <v>#DIV/0!</v>
      </c>
      <c r="E11" s="35" t="e">
        <f>IF(AND(D11&lt;D20, D11&gt;D21), D11, "out of range ")</f>
        <v>#DIV/0!</v>
      </c>
      <c r="F11" s="35" t="e">
        <f>IF(AND(E11&lt;E20, E11&gt;E21), E11, "out of range ")</f>
        <v>#DIV/0!</v>
      </c>
      <c r="G11" s="161" t="e">
        <f>IF(AND(F11&lt;F20, F11&gt;F21), F11, "out of range ")</f>
        <v>#DIV/0!</v>
      </c>
      <c r="H11" s="153"/>
    </row>
    <row r="12" spans="1:8" ht="18" x14ac:dyDescent="0.25">
      <c r="A12" s="159"/>
      <c r="B12" s="155"/>
      <c r="C12" s="160"/>
      <c r="D12" s="35" t="e">
        <f>IF(AND(B12&lt;B20, B12&gt;B21), B12, "out of range ")</f>
        <v>#DIV/0!</v>
      </c>
      <c r="E12" s="35" t="e">
        <f>IF(AND(D12&lt;D20, D12&gt;D21), D12, "out of range ")</f>
        <v>#DIV/0!</v>
      </c>
      <c r="F12" s="35" t="e">
        <f>IF(AND(E12&lt;E20, E12&gt;E21), E12, "out of range ")</f>
        <v>#DIV/0!</v>
      </c>
      <c r="G12" s="161" t="e">
        <f>IF(AND(F12&lt;F20, F12&gt;F21), F12, "out of range ")</f>
        <v>#DIV/0!</v>
      </c>
      <c r="H12" s="153"/>
    </row>
    <row r="13" spans="1:8" ht="15" x14ac:dyDescent="0.2">
      <c r="A13" s="159"/>
      <c r="B13" s="162"/>
      <c r="C13" s="160"/>
      <c r="D13" s="35" t="e">
        <f>IF(AND(B13&lt;B20, B13&gt;B21), B13, "out of range ")</f>
        <v>#DIV/0!</v>
      </c>
      <c r="E13" s="35" t="e">
        <f>IF(AND(D13&lt;D20, D13&gt;D21), D13, "out of range ")</f>
        <v>#DIV/0!</v>
      </c>
      <c r="F13" s="35" t="e">
        <f>IF(AND(E13&lt;E20, E13&gt;E21), E13, "out of range ")</f>
        <v>#DIV/0!</v>
      </c>
      <c r="G13" s="161" t="e">
        <f>IF(AND(F13&lt;F20, F13&gt;F21), F13, "out of range ")</f>
        <v>#DIV/0!</v>
      </c>
      <c r="H13" s="153"/>
    </row>
    <row r="14" spans="1:8" ht="15" x14ac:dyDescent="0.2">
      <c r="A14" s="159"/>
      <c r="B14" s="162"/>
      <c r="C14" s="160"/>
      <c r="D14" s="35" t="e">
        <f>IF(AND(B14&lt;B20, B14&gt;B21), B14, "out of range ")</f>
        <v>#DIV/0!</v>
      </c>
      <c r="E14" s="35" t="e">
        <f>IF(AND(D14&lt;D20, D14&gt;D21), D14, "out of range ")</f>
        <v>#DIV/0!</v>
      </c>
      <c r="F14" s="35" t="e">
        <f>IF(AND(E14&lt;E20, E14&gt;E21), E14, "out of range ")</f>
        <v>#DIV/0!</v>
      </c>
      <c r="G14" s="161" t="e">
        <f>IF(AND(F14&lt;F20, F14&gt;F21), F14, "out of range ")</f>
        <v>#DIV/0!</v>
      </c>
      <c r="H14" s="153"/>
    </row>
    <row r="15" spans="1:8" ht="15" x14ac:dyDescent="0.2">
      <c r="A15" s="159"/>
      <c r="B15" s="162"/>
      <c r="C15" s="160"/>
      <c r="D15" s="35" t="e">
        <f>IF(AND(B15&lt;B20, B15&gt;B21), B15, "out of range ")</f>
        <v>#DIV/0!</v>
      </c>
      <c r="E15" s="35" t="e">
        <f>IF(AND(D15&lt;D20, D15&gt;D21), D15, "out of range ")</f>
        <v>#DIV/0!</v>
      </c>
      <c r="F15" s="35" t="e">
        <f>IF(AND(E15&lt;E20, E15&gt;E21), E15, "out of range ")</f>
        <v>#DIV/0!</v>
      </c>
      <c r="G15" s="161" t="e">
        <f>IF(AND(F15&lt;F20, F15&gt;F21), F15, "out of range ")</f>
        <v>#DIV/0!</v>
      </c>
      <c r="H15" s="153"/>
    </row>
    <row r="16" spans="1:8" ht="15.75" thickBot="1" x14ac:dyDescent="0.25">
      <c r="A16" s="163"/>
      <c r="B16" s="164"/>
      <c r="C16" s="165"/>
      <c r="D16" s="166" t="e">
        <f>IF(AND(B16&lt;B20, B16&gt;B21), B16, "out of range ")</f>
        <v>#DIV/0!</v>
      </c>
      <c r="E16" s="166" t="e">
        <f>IF(AND(D16&lt;D20, D16&gt;D21), D16, "out of range ")</f>
        <v>#DIV/0!</v>
      </c>
      <c r="F16" s="166" t="e">
        <f>IF(AND(E16&lt;E20, E16&gt;E21), E16, "out of range ")</f>
        <v>#DIV/0!</v>
      </c>
      <c r="G16" s="167" t="e">
        <f>IF(AND(F16&lt;F20, F16&gt;F21), F16, "out of range ")</f>
        <v>#DIV/0!</v>
      </c>
      <c r="H16" s="153"/>
    </row>
    <row r="17" spans="1:8" ht="15" x14ac:dyDescent="0.2">
      <c r="A17" s="168"/>
      <c r="B17" s="169"/>
      <c r="C17" s="170"/>
      <c r="D17" s="168"/>
      <c r="E17" s="168"/>
      <c r="F17" s="168"/>
      <c r="G17" s="168"/>
      <c r="H17" s="153"/>
    </row>
    <row r="18" spans="1:8" ht="15" x14ac:dyDescent="0.2">
      <c r="A18" s="171" t="s">
        <v>4037</v>
      </c>
      <c r="B18" s="172" t="e">
        <f t="shared" ref="B18:G18" si="0">AVERAGE(B6:B16)</f>
        <v>#DIV/0!</v>
      </c>
      <c r="C18" s="173"/>
      <c r="D18" s="172" t="e">
        <f t="shared" si="0"/>
        <v>#DIV/0!</v>
      </c>
      <c r="E18" s="172" t="e">
        <f t="shared" si="0"/>
        <v>#DIV/0!</v>
      </c>
      <c r="F18" s="172" t="e">
        <f t="shared" si="0"/>
        <v>#DIV/0!</v>
      </c>
      <c r="G18" s="172" t="e">
        <f t="shared" si="0"/>
        <v>#DIV/0!</v>
      </c>
      <c r="H18" s="153" t="e">
        <f>-_xlfn.STDEV.P(B6:B11)</f>
        <v>#DIV/0!</v>
      </c>
    </row>
    <row r="19" spans="1:8" ht="15.75" thickBot="1" x14ac:dyDescent="0.25">
      <c r="A19" s="174"/>
      <c r="B19" s="175"/>
      <c r="C19" s="174"/>
      <c r="D19" s="176"/>
      <c r="E19" s="176"/>
      <c r="F19" s="176"/>
      <c r="G19" s="176"/>
      <c r="H19" s="153"/>
    </row>
    <row r="20" spans="1:8" ht="15" x14ac:dyDescent="0.2">
      <c r="A20" s="177" t="s">
        <v>4038</v>
      </c>
      <c r="B20" s="178" t="e">
        <f>1.2*B18</f>
        <v>#DIV/0!</v>
      </c>
      <c r="C20" s="157"/>
      <c r="D20" s="178" t="e">
        <f>1.2*D18</f>
        <v>#DIV/0!</v>
      </c>
      <c r="E20" s="178" t="e">
        <f>1.2*E18</f>
        <v>#DIV/0!</v>
      </c>
      <c r="F20" s="178" t="e">
        <f>1.2*F18</f>
        <v>#DIV/0!</v>
      </c>
      <c r="G20" s="179" t="e">
        <f>1.2*G18</f>
        <v>#DIV/0!</v>
      </c>
      <c r="H20" s="153"/>
    </row>
    <row r="21" spans="1:8" ht="15.75" thickBot="1" x14ac:dyDescent="0.25">
      <c r="A21" s="180" t="s">
        <v>4039</v>
      </c>
      <c r="B21" s="181" t="e">
        <f>0.8*B18</f>
        <v>#DIV/0!</v>
      </c>
      <c r="C21" s="166"/>
      <c r="D21" s="181" t="e">
        <f>0.8*D18</f>
        <v>#DIV/0!</v>
      </c>
      <c r="E21" s="181" t="e">
        <f>0.8*E18</f>
        <v>#DIV/0!</v>
      </c>
      <c r="F21" s="181" t="e">
        <f>0.8*F18</f>
        <v>#DIV/0!</v>
      </c>
      <c r="G21" s="182" t="e">
        <f>0.8*G18</f>
        <v>#DIV/0!</v>
      </c>
      <c r="H21" s="153"/>
    </row>
    <row r="22" spans="1:8" ht="15" x14ac:dyDescent="0.2">
      <c r="A22" s="153"/>
      <c r="B22" s="153"/>
      <c r="C22" s="153"/>
      <c r="D22" s="9"/>
      <c r="E22" s="9"/>
      <c r="F22" s="9"/>
      <c r="G22" s="9"/>
      <c r="H22" s="153"/>
    </row>
    <row r="23" spans="1:8" ht="18" x14ac:dyDescent="0.25">
      <c r="A23" s="183" t="s">
        <v>4040</v>
      </c>
      <c r="B23" s="184"/>
      <c r="C23" s="184"/>
      <c r="D23" s="10"/>
      <c r="E23" s="10"/>
      <c r="F23" s="10"/>
      <c r="G23" s="10"/>
      <c r="H23" s="184"/>
    </row>
    <row r="24" spans="1:8" ht="21" thickBot="1" x14ac:dyDescent="0.35">
      <c r="A24" s="185"/>
      <c r="B24" s="185"/>
      <c r="C24" s="185"/>
      <c r="D24" s="186" t="s">
        <v>4041</v>
      </c>
      <c r="E24" s="187"/>
      <c r="F24" s="187"/>
      <c r="G24" s="188" t="e">
        <f>G18</f>
        <v>#DIV/0!</v>
      </c>
      <c r="H24" s="185"/>
    </row>
    <row r="25" spans="1:8" ht="21" thickTop="1" x14ac:dyDescent="0.3">
      <c r="A25" s="189" t="s">
        <v>4056</v>
      </c>
      <c r="B25" s="184"/>
      <c r="C25" s="184"/>
      <c r="D25" s="10"/>
      <c r="E25" s="10"/>
      <c r="F25" s="10"/>
      <c r="G25" s="10"/>
      <c r="H25" s="184"/>
    </row>
    <row r="26" spans="1:8" ht="18" x14ac:dyDescent="0.25">
      <c r="A26" s="190" t="s">
        <v>4042</v>
      </c>
      <c r="B26" s="183"/>
      <c r="C26" s="183"/>
      <c r="D26" s="191"/>
      <c r="E26" s="191"/>
      <c r="F26" s="191"/>
      <c r="G26" s="191"/>
      <c r="H26" s="183"/>
    </row>
    <row r="27" spans="1:8" ht="54" x14ac:dyDescent="0.25">
      <c r="A27" s="192" t="s">
        <v>4043</v>
      </c>
      <c r="B27" s="183" t="str">
        <f>B11</f>
        <v>No offer</v>
      </c>
      <c r="C27" s="183"/>
      <c r="D27" s="193" t="s">
        <v>4044</v>
      </c>
      <c r="E27" s="191" t="e">
        <f>B18</f>
        <v>#DIV/0!</v>
      </c>
      <c r="F27" s="1109" t="s">
        <v>4045</v>
      </c>
      <c r="G27" s="1109"/>
      <c r="H27" s="981" t="e">
        <f>IF(E27/B27&gt;100%,100%,B18/B11)</f>
        <v>#DIV/0!</v>
      </c>
    </row>
    <row r="28" spans="1:8" ht="18" x14ac:dyDescent="0.25">
      <c r="A28" s="183" t="s">
        <v>4046</v>
      </c>
      <c r="B28" s="183"/>
      <c r="C28" s="183"/>
      <c r="D28" s="191"/>
      <c r="E28" s="191"/>
      <c r="F28" s="191"/>
      <c r="G28" s="191"/>
      <c r="H28" s="183"/>
    </row>
    <row r="29" spans="1:8" ht="18" x14ac:dyDescent="0.25">
      <c r="A29" s="183" t="s">
        <v>4047</v>
      </c>
      <c r="B29" s="183"/>
      <c r="C29" s="183"/>
      <c r="D29" s="191"/>
      <c r="E29" s="191"/>
      <c r="F29" s="191"/>
      <c r="G29" s="191"/>
      <c r="H29" s="183"/>
    </row>
  </sheetData>
  <mergeCells count="1">
    <mergeCell ref="F27:G27"/>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B56AB-128E-48E6-8C10-C83B1B81C61D}">
  <sheetPr codeName="Sheet18"/>
  <dimension ref="A1"/>
  <sheetViews>
    <sheetView topLeftCell="A40" workbookViewId="0">
      <selection activeCell="A5" sqref="A1:XFD1048576"/>
    </sheetView>
  </sheetViews>
  <sheetFormatPr defaultRowHeight="12.75" x14ac:dyDescent="0.2"/>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planmarkerTaxHTField xmlns="4b69b8c0-9cd6-4ceb-958b-b112b001194e">
      <Terms xmlns="http://schemas.microsoft.com/office/infopath/2007/PartnerControls">
        <TermInfo xmlns="http://schemas.microsoft.com/office/infopath/2007/PartnerControls">
          <TermName xmlns="http://schemas.microsoft.com/office/infopath/2007/PartnerControls">Manual Contracts for Highway Works - Pricing Schedule</TermName>
          <TermId xmlns="http://schemas.microsoft.com/office/infopath/2007/PartnerControls">9409074c-75b9-47c3-97e5-e3142238fb5e</TermId>
        </TermInfo>
      </Terms>
    </FileplanmarkerTaxHTField>
    <TaxCatchAll xmlns="4b69b8c0-9cd6-4ceb-958b-b112b001194e">
      <Value>54</Value>
    </TaxCatchAll>
    <Edmsdisposition xmlns="4b69b8c0-9cd6-4ceb-958b-b112b001194e">Open</Edmsdisposition>
    <Edmsdateclosed xmlns="4b69b8c0-9cd6-4ceb-958b-b112b001194e" xsi:nil="true"/>
    <Information xmlns="0533cd45-53c5-4430-a36c-c657464f9338" xsi:nil="true"/>
    <lcf76f155ced4ddcb4097134ff3c332f xmlns="0533cd45-53c5-4430-a36c-c657464f933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EDMS Document" ma:contentTypeID="0x0101006303DCE5F3884555ABDE6450E03068EE00D5787D1C01235F429A9E9C3B753BD5CA" ma:contentTypeVersion="19" ma:contentTypeDescription="Core EDMS document content type" ma:contentTypeScope="" ma:versionID="213c389b4e574b7221d8b12a6dd28db1">
  <xsd:schema xmlns:xsd="http://www.w3.org/2001/XMLSchema" xmlns:xs="http://www.w3.org/2001/XMLSchema" xmlns:p="http://schemas.microsoft.com/office/2006/metadata/properties" xmlns:ns2="4b69b8c0-9cd6-4ceb-958b-b112b001194e" xmlns:ns3="0533cd45-53c5-4430-a36c-c657464f9338" targetNamespace="http://schemas.microsoft.com/office/2006/metadata/properties" ma:root="true" ma:fieldsID="7bd3b82dc65c1d6b0eaf43d0adde792a" ns2:_="" ns3:_="">
    <xsd:import namespace="4b69b8c0-9cd6-4ceb-958b-b112b001194e"/>
    <xsd:import namespace="0533cd45-53c5-4430-a36c-c657464f9338"/>
    <xsd:element name="properties">
      <xsd:complexType>
        <xsd:sequence>
          <xsd:element name="documentManagement">
            <xsd:complexType>
              <xsd:all>
                <xsd:element ref="ns2:FileplanmarkerTaxHTField" minOccurs="0"/>
                <xsd:element ref="ns2:TaxCatchAll" minOccurs="0"/>
                <xsd:element ref="ns2:TaxCatchAllLabel" minOccurs="0"/>
                <xsd:element ref="ns2:Edmsdisposition" minOccurs="0"/>
                <xsd:element ref="ns2:Edmsdateclosed" minOccurs="0"/>
                <xsd:element ref="ns3:MediaServiceMetadata" minOccurs="0"/>
                <xsd:element ref="ns3:MediaServiceFastMetadata" minOccurs="0"/>
                <xsd:element ref="ns3:MediaServiceAutoKeyPoints" minOccurs="0"/>
                <xsd:element ref="ns3:MediaServiceKeyPoints" minOccurs="0"/>
                <xsd:element ref="ns2:SharedWithUsers" minOccurs="0"/>
                <xsd:element ref="ns2:SharedWithDetail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Information"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69b8c0-9cd6-4ceb-958b-b112b001194e" elementFormDefault="qualified">
    <xsd:import namespace="http://schemas.microsoft.com/office/2006/documentManagement/types"/>
    <xsd:import namespace="http://schemas.microsoft.com/office/infopath/2007/PartnerControls"/>
    <xsd:element name="FileplanmarkerTaxHTField" ma:index="8" ma:taxonomy="true" ma:internalName="FileplanmarkerTaxHTField" ma:taxonomyFieldName="Fileplanmarker" ma:displayName="Fileplan Marker" ma:readOnly="false" ma:default="" ma:fieldId="{8f3fe8ea-359e-4086-b18c-02f8ee4b76e8}" ma:sspId="13e93c12-6cf0-45db-a146-10f817293c1b" ma:termSetId="d34034d2-f642-4875-aa17-3b0a742a9d60" ma:anchorId="ad85a3eb-30a6-48d8-b0ea-1d32903598f7" ma:open="false" ma:isKeyword="false">
      <xsd:complexType>
        <xsd:sequence>
          <xsd:element ref="pc:Terms" minOccurs="0" maxOccurs="1"/>
        </xsd:sequence>
      </xsd:complexType>
    </xsd:element>
    <xsd:element name="TaxCatchAll" ma:index="9" nillable="true" ma:displayName="Taxonomy Catch All Column" ma:hidden="true" ma:list="{574437e9-0b78-4fa8-9f82-b1f6fa09958d}" ma:internalName="TaxCatchAll" ma:showField="CatchAllData"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574437e9-0b78-4fa8-9f82-b1f6fa09958d}" ma:internalName="TaxCatchAllLabel" ma:readOnly="true" ma:showField="CatchAllDataLabel" ma:web="4b69b8c0-9cd6-4ceb-958b-b112b001194e">
      <xsd:complexType>
        <xsd:complexContent>
          <xsd:extension base="dms:MultiChoiceLookup">
            <xsd:sequence>
              <xsd:element name="Value" type="dms:Lookup" maxOccurs="unbounded" minOccurs="0" nillable="true"/>
            </xsd:sequence>
          </xsd:extension>
        </xsd:complexContent>
      </xsd:complexType>
    </xsd:element>
    <xsd:element name="Edmsdisposition" ma:index="12" nillable="true" ma:displayName="EDMS Disposition" ma:default="" ma:description="Indicates the items EDMS status" ma:format="Dropdown" ma:internalName="Edmsdisposition">
      <xsd:simpleType>
        <xsd:restriction base="dms:Choice">
          <xsd:enumeration value="Closed"/>
          <xsd:enumeration value="Open"/>
          <xsd:enumeration value="n/a"/>
        </xsd:restriction>
      </xsd:simpleType>
    </xsd:element>
    <xsd:element name="Edmsdateclosed" ma:index="13" nillable="true" ma:displayName="EDMS Date Closed" ma:format="DateOnly" ma:internalName="Edmsdateclosed">
      <xsd:simpleType>
        <xsd:restriction base="dms:DateTime"/>
      </xsd:simple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33cd45-53c5-4430-a36c-c657464f9338"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MediaServiceAutoTags" ma:index="22" nillable="true" ma:displayName="Tags"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OCR" ma:index="25" nillable="true" ma:displayName="Extracted Text" ma:internalName="MediaServiceOCR" ma:readOnly="true">
      <xsd:simpleType>
        <xsd:restriction base="dms:Note">
          <xsd:maxLength value="255"/>
        </xsd:restriction>
      </xsd:simpleType>
    </xsd:element>
    <xsd:element name="MediaServiceLocation" ma:index="26" nillable="true" ma:displayName="Location" ma:internalName="MediaServiceLocation" ma:readOnly="true">
      <xsd:simpleType>
        <xsd:restriction base="dms:Text"/>
      </xsd:simpleType>
    </xsd:element>
    <xsd:element name="Information" ma:index="27" nillable="true" ma:displayName="Information" ma:format="Dropdown" ma:internalName="Information">
      <xsd:simpleType>
        <xsd:restriction base="dms:Text">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3e93c12-6cf0-45db-a146-10f817293c1b"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9B4502-B0BE-4CDE-8F94-F15D2763BF27}">
  <ds:schemaRefs>
    <ds:schemaRef ds:uri="http://schemas.microsoft.com/sharepoint/v3/contenttype/forms"/>
  </ds:schemaRefs>
</ds:datastoreItem>
</file>

<file path=customXml/itemProps2.xml><?xml version="1.0" encoding="utf-8"?>
<ds:datastoreItem xmlns:ds="http://schemas.openxmlformats.org/officeDocument/2006/customXml" ds:itemID="{086E04C0-7CB8-4C77-A784-0BC425878849}">
  <ds:schemaRefs>
    <ds:schemaRef ds:uri="http://schemas.microsoft.com/office/2006/metadata/properties"/>
    <ds:schemaRef ds:uri="http://schemas.microsoft.com/office/infopath/2007/PartnerControls"/>
    <ds:schemaRef ds:uri="4b69b8c0-9cd6-4ceb-958b-b112b001194e"/>
    <ds:schemaRef ds:uri="0533cd45-53c5-4430-a36c-c657464f9338"/>
  </ds:schemaRefs>
</ds:datastoreItem>
</file>

<file path=customXml/itemProps3.xml><?xml version="1.0" encoding="utf-8"?>
<ds:datastoreItem xmlns:ds="http://schemas.openxmlformats.org/officeDocument/2006/customXml" ds:itemID="{88177A5B-4865-4C7B-B58B-9F43A50C68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69b8c0-9cd6-4ceb-958b-b112b001194e"/>
    <ds:schemaRef ds:uri="0533cd45-53c5-4430-a36c-c657464f93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31</vt:i4>
      </vt:variant>
    </vt:vector>
  </HeadingPairs>
  <TitlesOfParts>
    <vt:vector size="46" baseType="lpstr">
      <vt:lpstr>Series 100 Input</vt:lpstr>
      <vt:lpstr>Series 200 Input</vt:lpstr>
      <vt:lpstr>Series 300 Input</vt:lpstr>
      <vt:lpstr>Series 400 Input</vt:lpstr>
      <vt:lpstr>Series 500 Input</vt:lpstr>
      <vt:lpstr>Series 600 Input</vt:lpstr>
      <vt:lpstr>Series 700 Input</vt:lpstr>
      <vt:lpstr>Series 1100 Input</vt:lpstr>
      <vt:lpstr>Series 1200 Input</vt:lpstr>
      <vt:lpstr>Series 2700 Input</vt:lpstr>
      <vt:lpstr>Series 3000 Input</vt:lpstr>
      <vt:lpstr>Sheet2</vt:lpstr>
      <vt:lpstr>Series 6400 Input</vt:lpstr>
      <vt:lpstr>Summary</vt:lpstr>
      <vt:lpstr>Area Calcs</vt:lpstr>
      <vt:lpstr>'Series 1100 Design'!Print_Area</vt:lpstr>
      <vt:lpstr>'Series 1100 Final'!Print_Area</vt:lpstr>
      <vt:lpstr>'Series 1100 Input'!Print_Area</vt:lpstr>
      <vt:lpstr>'Series 2700 Design'!Print_Area</vt:lpstr>
      <vt:lpstr>'Series 2700 Final'!Print_Area</vt:lpstr>
      <vt:lpstr>'Series 600 Design'!Print_Area</vt:lpstr>
      <vt:lpstr>'Series 600 Final'!Print_Area</vt:lpstr>
      <vt:lpstr>'Series 600 Input'!Print_Area</vt:lpstr>
      <vt:lpstr>'Series 700 Design'!Print_Area</vt:lpstr>
      <vt:lpstr>'Series 700 Final'!Print_Area</vt:lpstr>
      <vt:lpstr>'Series 700 Input'!Print_Area</vt:lpstr>
      <vt:lpstr>Summary!Print_Area</vt:lpstr>
      <vt:lpstr>'Summary Design'!Print_Area</vt:lpstr>
      <vt:lpstr>'Summary Final'!Print_Area</vt:lpstr>
      <vt:lpstr>'Series 100 Design'!Print_Titles</vt:lpstr>
      <vt:lpstr>'Series 100 Final'!Print_Titles</vt:lpstr>
      <vt:lpstr>'Series 100 Input'!Print_Titles</vt:lpstr>
      <vt:lpstr>'Series 200 Design'!Print_Titles</vt:lpstr>
      <vt:lpstr>'Series 200 Final'!Print_Titles</vt:lpstr>
      <vt:lpstr>'Series 200 Input'!Print_Titles</vt:lpstr>
      <vt:lpstr>'Series 2700 Design'!Print_Titles</vt:lpstr>
      <vt:lpstr>'Series 2700 Final'!Print_Titles</vt:lpstr>
      <vt:lpstr>'Series 500 Design'!Print_Titles</vt:lpstr>
      <vt:lpstr>'Series 500 Final'!Print_Titles</vt:lpstr>
      <vt:lpstr>'Series 500 Input'!Print_Titles</vt:lpstr>
      <vt:lpstr>'Series 600 Design'!Print_Titles</vt:lpstr>
      <vt:lpstr>'Series 600 Final'!Print_Titles</vt:lpstr>
      <vt:lpstr>'Series 600 Input'!Print_Titles</vt:lpstr>
      <vt:lpstr>'Series 700 Design'!Print_Titles</vt:lpstr>
      <vt:lpstr>'Series 700 Final'!Print_Titles</vt:lpstr>
      <vt:lpstr>'Series 700 Input'!Print_Titles</vt:lpstr>
    </vt:vector>
  </TitlesOfParts>
  <Manager/>
  <Company>City of Edinburgh Council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2416314</dc:creator>
  <cp:keywords/>
  <dc:description/>
  <cp:lastModifiedBy>Steve Lindsay</cp:lastModifiedBy>
  <cp:revision/>
  <cp:lastPrinted>2026-01-16T15:40:02Z</cp:lastPrinted>
  <dcterms:created xsi:type="dcterms:W3CDTF">2012-10-05T08:52:10Z</dcterms:created>
  <dcterms:modified xsi:type="dcterms:W3CDTF">2026-01-16T15:40:15Z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Fileplanmarker">
    <vt:lpwstr>54;#Manual Contracts for Highway Works - Pricing Schedule|9409074c-75b9-47c3-97e5-e3142238fb5e</vt:lpwstr>
  </property>
  <property fmtid="{D5CDD505-2E9C-101B-9397-08002B2CF9AE}" pid="4" name="ContentTypeId">
    <vt:lpwstr>0x0101006303DCE5F3884555ABDE6450E03068EE00D5787D1C01235F429A9E9C3B753BD5CA</vt:lpwstr>
  </property>
  <property fmtid="{D5CDD505-2E9C-101B-9397-08002B2CF9AE}" pid="5" name="MediaServiceImageTags">
    <vt:lpwstr/>
  </property>
</Properties>
</file>